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Lists" sheetId="3" state="visible" r:id="rId3"/>
    <sheet xmlns:r="http://schemas.openxmlformats.org/officeDocument/2006/relationships" name="RAW_T5_Aus" sheetId="4" state="visible" r:id="rId4"/>
    <sheet xmlns:r="http://schemas.openxmlformats.org/officeDocument/2006/relationships" name="RAW_T8_Aus" sheetId="5" state="visible" r:id="rId5"/>
    <sheet xmlns:r="http://schemas.openxmlformats.org/officeDocument/2006/relationships" name="RAW_T5_State" sheetId="6" state="visible" r:id="rId6"/>
    <sheet xmlns:r="http://schemas.openxmlformats.org/officeDocument/2006/relationships" name="RAW_T8_State" sheetId="7" state="visible" r:id="rId7"/>
    <sheet xmlns:r="http://schemas.openxmlformats.org/officeDocument/2006/relationships" name="RAW_T23_Wholesale" sheetId="8" state="visible" r:id="rId8"/>
    <sheet xmlns:r="http://schemas.openxmlformats.org/officeDocument/2006/relationships" name="RAW_T24_Retail" sheetId="9" state="visible" r:id="rId9"/>
    <sheet xmlns:r="http://schemas.openxmlformats.org/officeDocument/2006/relationships" name="RAW_T35_NetTaxes" sheetId="10" state="visible" r:id="rId10"/>
    <sheet xmlns:r="http://schemas.openxmlformats.org/officeDocument/2006/relationships" name="RAW_T25_34_Margins" sheetId="11" state="visible" r:id="rId11"/>
    <sheet xmlns:r="http://schemas.openxmlformats.org/officeDocument/2006/relationships" name="CALC_StripData" sheetId="12" state="visible" r:id="rId12"/>
    <sheet xmlns:r="http://schemas.openxmlformats.org/officeDocument/2006/relationships" name="CALC_PP" sheetId="13" state="visible" r:id="rId13"/>
    <sheet xmlns:r="http://schemas.openxmlformats.org/officeDocument/2006/relationships" name="CALC_Rates" sheetId="14" state="visible" r:id="rId14"/>
    <sheet xmlns:r="http://schemas.openxmlformats.org/officeDocument/2006/relationships" name="RAW_Multipliers" sheetId="15" state="visible" r:id="rId15"/>
    <sheet xmlns:r="http://schemas.openxmlformats.org/officeDocument/2006/relationships" name="ENG_SelectedMult" sheetId="16" state="visible" r:id="rId16"/>
    <sheet xmlns:r="http://schemas.openxmlformats.org/officeDocument/2006/relationships" name="IN_Shock" sheetId="17" state="visible" r:id="rId17"/>
    <sheet xmlns:r="http://schemas.openxmlformats.org/officeDocument/2006/relationships" name="CALC_Strip" sheetId="18" state="visible" r:id="rId18"/>
    <sheet xmlns:r="http://schemas.openxmlformats.org/officeDocument/2006/relationships" name="CALC_Margins" sheetId="19" state="visible" r:id="rId19"/>
    <sheet xmlns:r="http://schemas.openxmlformats.org/officeDocument/2006/relationships" name="CALC_Vector" sheetId="20" state="visible" r:id="rId20"/>
    <sheet xmlns:r="http://schemas.openxmlformats.org/officeDocument/2006/relationships" name="CALC_Impacts" sheetId="21" state="visible" r:id="rId21"/>
    <sheet xmlns:r="http://schemas.openxmlformats.org/officeDocument/2006/relationships" name="OUT_Summary" sheetId="22" state="visible" r:id="rId22"/>
    <sheet xmlns:r="http://schemas.openxmlformats.org/officeDocument/2006/relationships" name="OUT_Detail" sheetId="23" state="visible" r:id="rId23"/>
    <sheet xmlns:r="http://schemas.openxmlformats.org/officeDocument/2006/relationships" name="QA_Checks" sheetId="24" state="visible" r:id="rId24"/>
    <sheet xmlns:r="http://schemas.openxmlformats.org/officeDocument/2006/relationships" name="Assumptions" sheetId="25" state="visible" r:id="rId25"/>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000"/>
    <numFmt numFmtId="167" formatCode="0.000000"/>
  </numFmts>
  <fonts count="13">
    <font>
      <name val="Calibri"/>
      <family val="2"/>
      <color theme="1"/>
      <sz val="11"/>
      <scheme val="minor"/>
    </font>
    <font>
      <name val="Arial"/>
      <b val="1"/>
      <color rgb="001F4E79"/>
      <sz val="14"/>
    </font>
    <font>
      <name val="Arial"/>
      <sz val="10"/>
    </font>
    <font>
      <name val="Arial"/>
      <b val="1"/>
      <color rgb="001F4E79"/>
      <sz val="11"/>
    </font>
    <font>
      <name val="Arial"/>
      <i val="1"/>
      <color rgb="00595959"/>
      <sz val="9"/>
    </font>
    <font>
      <name val="Arial"/>
      <b val="1"/>
      <color rgb="00FFFFFF"/>
      <sz val="9"/>
    </font>
    <font>
      <name val="Arial"/>
      <color rgb="000000FF"/>
      <sz val="10"/>
    </font>
    <font>
      <name val="Arial"/>
      <color rgb="00008000"/>
      <sz val="10"/>
    </font>
    <font>
      <name val="Arial"/>
      <b val="1"/>
      <sz val="10"/>
    </font>
    <font>
      <name val="Arial"/>
      <b val="1"/>
      <color rgb="00C00000"/>
      <sz val="10"/>
    </font>
    <font>
      <name val="Arial"/>
      <b val="1"/>
      <sz val="8"/>
    </font>
    <font>
      <name val="Arial"/>
      <sz val="7"/>
    </font>
    <font>
      <name val="Arial"/>
      <b val="1"/>
      <color rgb="00C00000"/>
      <sz val="12"/>
    </font>
  </fonts>
  <fills count="6">
    <fill>
      <patternFill/>
    </fill>
    <fill>
      <patternFill patternType="gray125"/>
    </fill>
    <fill>
      <patternFill patternType="solid">
        <fgColor rgb="001F4E79"/>
      </patternFill>
    </fill>
    <fill>
      <patternFill patternType="solid">
        <fgColor rgb="00FFFF00"/>
      </patternFill>
    </fill>
    <fill>
      <patternFill patternType="solid">
        <fgColor rgb="00DD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wrapText="1"/>
    </xf>
    <xf numFmtId="0" fontId="5" fillId="2" borderId="1" applyAlignment="1" pivotButton="0" quotePrefix="0" xfId="0">
      <alignment horizontal="center" vertical="center" wrapText="1"/>
    </xf>
    <xf numFmtId="0" fontId="6" fillId="3" borderId="1" pivotButton="0" quotePrefix="0" xfId="0"/>
    <xf numFmtId="0" fontId="4" fillId="0" borderId="0" pivotButton="0" quotePrefix="0" xfId="0"/>
    <xf numFmtId="0" fontId="7" fillId="0" borderId="0" pivotButton="0" quotePrefix="0" xfId="0"/>
    <xf numFmtId="0" fontId="2" fillId="0" borderId="1" pivotButton="0" quotePrefix="0" xfId="0"/>
    <xf numFmtId="0" fontId="2" fillId="3" borderId="1" pivotButton="0" quotePrefix="0" xfId="0"/>
    <xf numFmtId="3" fontId="2" fillId="0" borderId="0" pivotButton="0" quotePrefix="0" xfId="0"/>
    <xf numFmtId="3" fontId="8" fillId="0" borderId="0" pivotButton="0" quotePrefix="0" xfId="0"/>
    <xf numFmtId="0" fontId="9" fillId="0" borderId="0" pivotButton="0" quotePrefix="0" xfId="0"/>
    <xf numFmtId="0" fontId="5" fillId="2" borderId="0" pivotButton="0" quotePrefix="0" xfId="0"/>
    <xf numFmtId="0" fontId="10" fillId="4" borderId="0" pivotButton="0" quotePrefix="0" xfId="0"/>
    <xf numFmtId="0" fontId="10" fillId="5" borderId="0" pivotButton="0" quotePrefix="0" xfId="0"/>
    <xf numFmtId="0" fontId="11" fillId="0" borderId="0" pivotButton="0" quotePrefix="0" xfId="0"/>
    <xf numFmtId="164" fontId="2" fillId="0" borderId="0" pivotButton="0" quotePrefix="0" xfId="0"/>
    <xf numFmtId="164" fontId="8" fillId="0" borderId="0" pivotButton="0" quotePrefix="0" xfId="0"/>
    <xf numFmtId="164" fontId="0" fillId="0" borderId="0" pivotButton="0" quotePrefix="0" xfId="0"/>
    <xf numFmtId="165" fontId="2" fillId="0" borderId="0" pivotButton="0" quotePrefix="0" xfId="0"/>
    <xf numFmtId="166" fontId="2" fillId="0" borderId="0" pivotButton="0" quotePrefix="0" xfId="0"/>
    <xf numFmtId="0" fontId="0" fillId="3" borderId="0" pivotButton="0" quotePrefix="0" xfId="0"/>
    <xf numFmtId="0" fontId="3" fillId="0" borderId="0" applyAlignment="1" pivotButton="0" quotePrefix="0" xfId="0">
      <alignment wrapText="1"/>
    </xf>
    <xf numFmtId="164" fontId="6" fillId="3" borderId="1" pivotButton="0" quotePrefix="0" xfId="0"/>
    <xf numFmtId="0" fontId="12" fillId="0" borderId="0" pivotButton="0" quotePrefix="0" xfId="0"/>
    <xf numFmtId="167" fontId="2" fillId="0" borderId="0" pivotButton="0" quotePrefix="0" xfId="0"/>
    <xf numFmtId="0" fontId="8" fillId="0" borderId="0" applyAlignment="1" pivotButton="0" quotePrefix="0" xfId="0">
      <alignment horizontal="center"/>
    </xf>
    <xf numFmtId="0" fontId="7"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showGridLines="0" workbookViewId="0">
      <selection activeCell="A1" sqref="A1"/>
    </sheetView>
  </sheetViews>
  <sheetFormatPr baseColWidth="8" defaultRowHeight="15"/>
  <cols>
    <col width="40" customWidth="1" min="1" max="1"/>
    <col width="100" customWidth="1" min="2" max="2"/>
  </cols>
  <sheetData>
    <row r="1">
      <c r="A1" s="1" t="inlineStr">
        <is>
          <t>Australian IO Impact Model — v0.2</t>
        </is>
      </c>
    </row>
    <row r="3">
      <c r="A3" s="2" t="inlineStr"/>
      <c r="B3" s="3" t="inlineStr"/>
    </row>
    <row r="4">
      <c r="A4" s="2" t="inlineStr">
        <is>
          <t>WHAT CHANGED IN v0.2</t>
        </is>
      </c>
      <c r="B4" s="3" t="inlineStr">
        <is>
          <t>The ABS source tables now live inside the workbook and every strip rate is computed from them by formula. Nothing in the calculation chain is a pasted result.</t>
        </is>
      </c>
    </row>
    <row r="5">
      <c r="A5" s="2" t="inlineStr"/>
      <c r="B5" s="3" t="inlineStr"/>
    </row>
    <row r="6">
      <c r="A6" s="4" t="inlineStr">
        <is>
          <t>THE CALCULATION CHAIN</t>
        </is>
      </c>
      <c r="B6" s="3" t="inlineStr"/>
    </row>
    <row r="7">
      <c r="A7" s="2" t="inlineStr">
        <is>
          <t xml:space="preserve">  1  RAW_T5_Aus / RAW_T8_Aus</t>
        </is>
      </c>
      <c r="B7" s="3" t="inlineStr">
        <is>
          <t>ABS Table 5 (domestic only) and Table 8 (imports embedded), 2023-24, 115 x 122</t>
        </is>
      </c>
    </row>
    <row r="8">
      <c r="A8" s="2" t="inlineStr">
        <is>
          <t xml:space="preserve">  2  RAW_T5_State / RAW_T8_State</t>
        </is>
      </c>
      <c r="B8" s="3" t="inlineStr">
        <is>
          <t>PLACEHOLDER state tables — see the red banner on those tabs</t>
        </is>
      </c>
    </row>
    <row r="9">
      <c r="A9" s="4" t="inlineStr">
        <is>
          <t xml:space="preserve">  3  RAW_T23 / RAW_T24 / RAW_T25_34 / RAW_T35</t>
        </is>
      </c>
      <c r="B9" s="3" t="inlineStr">
        <is>
          <t>ABS margin and tax matrices, 2023-24</t>
        </is>
      </c>
    </row>
    <row r="10">
      <c r="A10" s="2" t="inlineStr">
        <is>
          <t xml:space="preserve">  4  CALC_StripData</t>
        </is>
      </c>
      <c r="B10" s="3" t="inlineStr">
        <is>
          <t>Aggregates rows 1-3 to 8 purchasing-column groups. Imports = Table 8 less Table 5</t>
        </is>
      </c>
    </row>
    <row r="11">
      <c r="A11" s="4" t="inlineStr">
        <is>
          <t xml:space="preserve">  5  CALC_PP</t>
        </is>
      </c>
      <c r="B11" s="3" t="inlineStr">
        <is>
          <t>Purchasers price = domestic + imports + taxes + margins</t>
        </is>
      </c>
    </row>
    <row r="12">
      <c r="A12" s="2" t="inlineStr">
        <is>
          <t xml:space="preserve">  6  CALC_Strip</t>
        </is>
      </c>
      <c r="B12" s="3" t="inlineStr">
        <is>
          <t>Each spend line split into its components using the rates from 4 and 5</t>
        </is>
      </c>
    </row>
    <row r="13">
      <c r="A13" s="2" t="inlineStr">
        <is>
          <t xml:space="preserve">  7  CALC_Margins / CALC_Vector</t>
        </is>
      </c>
      <c r="B13" s="3" t="inlineStr">
        <is>
          <t>Margins reallocated to the industries that earn them; the direct domestic vector</t>
        </is>
      </c>
    </row>
    <row r="14">
      <c r="A14" s="2" t="inlineStr">
        <is>
          <t xml:space="preserve">  8  RAW_Multipliers -&gt; ENG_SelectedMult</t>
        </is>
      </c>
      <c r="B14" s="3" t="inlineStr">
        <is>
          <t>The supplied multiplier set, filtered to the selected region</t>
        </is>
      </c>
    </row>
    <row r="15">
      <c r="A15" s="2" t="inlineStr">
        <is>
          <t xml:space="preserve">  9  CALC_Impacts -&gt; OUT_Summary</t>
        </is>
      </c>
      <c r="B15" s="3" t="inlineStr">
        <is>
          <t>Vector x multipliers</t>
        </is>
      </c>
    </row>
    <row r="16">
      <c r="A16" s="2" t="inlineStr">
        <is>
          <t xml:space="preserve"> 10  QA_Checks</t>
        </is>
      </c>
      <c r="B16" s="3" t="inlineStr">
        <is>
          <t>20 gates. Read this before any result</t>
        </is>
      </c>
    </row>
    <row r="17">
      <c r="A17" s="2" t="inlineStr"/>
      <c r="B17" s="3" t="inlineStr"/>
    </row>
    <row r="18">
      <c r="A18" s="4" t="inlineStr">
        <is>
          <t>PLACEHOLDER DATA — READ THIS</t>
        </is>
      </c>
      <c r="B18" s="3" t="inlineStr"/>
    </row>
    <row r="19">
      <c r="A19" s="2" t="inlineStr">
        <is>
          <t xml:space="preserve">  State flow tables</t>
        </is>
      </c>
      <c r="B19" s="3" t="inlineStr">
        <is>
          <t>RAW_T5_State and RAW_T8_State hold the NSW 2021-22 block from Master_IO_model_v3, expanded onto the 115-code spine with 6700 set to zero. They stand in for EVERY non-Australia region until the real nine-region set is loaded. Any state result is therefore NSW structure wearing another state name.</t>
        </is>
      </c>
    </row>
    <row r="20">
      <c r="A20" s="2" t="inlineStr">
        <is>
          <t xml:space="preserve">  Multipliers</t>
        </is>
      </c>
      <c r="B20" s="3" t="inlineStr">
        <is>
          <t>Aus, NSW, Vic and SA are real. QLD, WA, Tas, NT and ACT are EMPTY, not placeholders — the model will refuse to produce a result for them rather than quietly return national numbers.</t>
        </is>
      </c>
    </row>
    <row r="21">
      <c r="A21" s="2" t="inlineStr">
        <is>
          <t xml:space="preserve">  6700 Imputed rent</t>
        </is>
      </c>
      <c r="B21" s="3" t="inlineStr">
        <is>
          <t>Has no row in the supplied multiplier set. Bridged to 6701 and flagged.</t>
        </is>
      </c>
    </row>
    <row r="22">
      <c r="A22" s="2" t="inlineStr">
        <is>
          <t xml:space="preserve">  Margins and taxes by region</t>
        </is>
      </c>
      <c r="B22" s="3" t="inlineStr">
        <is>
          <t>National only. The ABS publishes no state margin matrices. State studies use national margin and tax rates with state import shares.</t>
        </is>
      </c>
    </row>
    <row r="23">
      <c r="A23" s="2" t="inlineStr">
        <is>
          <t xml:space="preserve">  Vintage</t>
        </is>
      </c>
      <c r="B23" s="3" t="inlineStr">
        <is>
          <t>Multipliers 2021-22, ABS tables 2023-24. Unresolved — QA gate 19.</t>
        </is>
      </c>
    </row>
    <row r="24">
      <c r="A24" s="2" t="inlineStr"/>
      <c r="B24" s="3" t="inlineStr"/>
    </row>
    <row r="25">
      <c r="A25" s="2" t="inlineStr">
        <is>
          <t>CONTROL TOTALS (2023-24, 115-code spine, $m)</t>
        </is>
      </c>
      <c r="B25" s="3" t="inlineStr"/>
    </row>
    <row r="26">
      <c r="A26" s="2" t="inlineStr">
        <is>
          <t xml:space="preserve">  All margins, Tables 23-34</t>
        </is>
      </c>
      <c r="B26" s="3" t="inlineStr">
        <is>
          <t>421,410 — the published 422,034 less the re-exports row, which is not on the spine</t>
        </is>
      </c>
    </row>
    <row r="27">
      <c r="A27" s="2" t="inlineStr">
        <is>
          <t xml:space="preserve">  Net taxes on products, Table 35</t>
        </is>
      </c>
      <c r="B27" s="3" t="inlineStr">
        <is>
          <t>168,673</t>
        </is>
      </c>
    </row>
    <row r="28">
      <c r="A28" s="2" t="inlineStr">
        <is>
          <t xml:space="preserve">  Table 5 total intermediate use</t>
        </is>
      </c>
      <c r="B28" s="3" t="inlineStr">
        <is>
          <t>2,136,804</t>
        </is>
      </c>
    </row>
    <row r="29">
      <c r="A29" s="2" t="inlineStr">
        <is>
          <t xml:space="preserve">  Table 8 less Table 5 = competing imports</t>
        </is>
      </c>
      <c r="B29" s="3" t="inlineStr">
        <is>
          <t>589,795 across all use categories</t>
        </is>
      </c>
    </row>
    <row r="30">
      <c r="A30" s="2" t="inlineStr"/>
      <c r="B30" s="3" t="inlineStr"/>
    </row>
    <row r="31">
      <c r="A31" s="4" t="inlineStr">
        <is>
          <t>HOW TO RUN A STUDY</t>
        </is>
      </c>
      <c r="B31" s="3" t="inlineStr"/>
    </row>
    <row r="32">
      <c r="A32" s="2" t="inlineStr">
        <is>
          <t xml:space="preserve">  1</t>
        </is>
      </c>
      <c r="B32" s="3" t="inlineStr">
        <is>
          <t>Save a copy. Never edit this file in place.</t>
        </is>
      </c>
    </row>
    <row r="33">
      <c r="A33" s="2" t="inlineStr">
        <is>
          <t xml:space="preserve">  2</t>
        </is>
      </c>
      <c r="B33" s="3" t="inlineStr">
        <is>
          <t>Settings: region, start year, study type, headline basis.</t>
        </is>
      </c>
    </row>
    <row r="34">
      <c r="A34" s="2" t="inlineStr">
        <is>
          <t xml:space="preserve">  3</t>
        </is>
      </c>
      <c r="B34" s="3" t="inlineStr">
        <is>
          <t>IN_Shock: enter the spending lines. Read the guidance at the top of that tab first.</t>
        </is>
      </c>
    </row>
    <row r="35">
      <c r="A35" s="2" t="inlineStr">
        <is>
          <t xml:space="preserve">  4</t>
        </is>
      </c>
      <c r="B35" s="3" t="inlineStr">
        <is>
          <t>QA_Checks: every gate must read OK.</t>
        </is>
      </c>
    </row>
    <row r="36">
      <c r="A36" s="2" t="inlineStr">
        <is>
          <t xml:space="preserve">  5</t>
        </is>
      </c>
      <c r="B36" s="3" t="inlineStr">
        <is>
          <t>OUT_Summary for results, Assumptions to attach to the report.</t>
        </is>
      </c>
    </row>
    <row r="37">
      <c r="A37" s="2" t="inlineStr"/>
      <c r="B37" s="3" t="inlineStr"/>
    </row>
    <row r="38">
      <c r="A38" s="4" t="inlineStr">
        <is>
          <t>CHANGE LOG</t>
        </is>
      </c>
      <c r="B38" s="3" t="inlineStr"/>
    </row>
    <row r="39">
      <c r="A39" s="2" t="inlineStr">
        <is>
          <t xml:space="preserve">  v0.1</t>
        </is>
      </c>
      <c r="B39" s="3" t="inlineStr">
        <is>
          <t>13 Aug 2026 — strip engine, multiplier lookup, QA gates. Strip data pasted as values.</t>
        </is>
      </c>
    </row>
    <row r="40">
      <c r="A40" s="2" t="inlineStr">
        <is>
          <t xml:space="preserve">  v0.2</t>
        </is>
      </c>
      <c r="B40" s="3" t="inlineStr">
        <is>
          <t>14 Aug 2026 — ABS source tables embedded; strip data now fully formula-driven; state placeholder tables added; control-total gates added.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showGridLines="0" workbookViewId="0">
      <selection activeCell="A1" sqref="A1"/>
    </sheetView>
  </sheetViews>
  <sheetFormatPr baseColWidth="8" defaultRowHeight="15"/>
  <cols>
    <col width="36" customWidth="1" min="1" max="1"/>
    <col width="60" customWidth="1" min="2" max="2"/>
    <col width="78" customWidth="1" min="3" max="3"/>
  </cols>
  <sheetData>
    <row r="1">
      <c r="A1" s="1" t="inlineStr">
        <is>
          <t>Settings</t>
        </is>
      </c>
    </row>
    <row r="2" ht="32" customHeight="1">
      <c r="A2" s="5" t="inlineStr">
        <is>
          <t>Blue cells on a yellow fill are the only ones you change here.</t>
        </is>
      </c>
    </row>
    <row r="4">
      <c r="A4" s="6" t="inlineStr">
        <is>
          <t>Setting</t>
        </is>
      </c>
      <c r="B4" s="6" t="inlineStr">
        <is>
          <t>Value</t>
        </is>
      </c>
      <c r="C4" s="6" t="inlineStr">
        <is>
          <t>Notes</t>
        </is>
      </c>
    </row>
    <row r="5">
      <c r="A5" s="2" t="inlineStr">
        <is>
          <t>Region</t>
        </is>
      </c>
      <c r="B5" s="7" t="inlineStr">
        <is>
          <t>Aus</t>
        </is>
      </c>
      <c r="C5" s="8" t="inlineStr">
        <is>
          <t>Aus uses the real 2023-24 flow tables. Any other region uses the PLACEHOLDER state tables</t>
        </is>
      </c>
    </row>
    <row r="6">
      <c r="A6" s="2" t="inlineStr">
        <is>
          <t>Start year (FY ending)</t>
        </is>
      </c>
      <c r="B6" s="7" t="n">
        <v>2026</v>
      </c>
      <c r="C6" s="8" t="inlineStr">
        <is>
          <t>First year of the shock profile</t>
        </is>
      </c>
    </row>
    <row r="7">
      <c r="A7" s="2" t="inlineStr">
        <is>
          <t>Number of years</t>
        </is>
      </c>
      <c r="B7" s="7" t="n">
        <v>8</v>
      </c>
      <c r="C7" s="8" t="inlineStr">
        <is>
          <t>Fixed at 8 in v0.2</t>
        </is>
      </c>
    </row>
    <row r="8">
      <c r="A8" s="2" t="inlineStr">
        <is>
          <t>Study type</t>
        </is>
      </c>
      <c r="B8" s="7" t="inlineStr">
        <is>
          <t>Impact (modelled direct)</t>
        </is>
      </c>
      <c r="C8" s="8" t="inlineStr">
        <is>
          <t>Impact (modelled direct) | Contribution (measured direct)</t>
        </is>
      </c>
    </row>
    <row r="9">
      <c r="A9" s="2" t="inlineStr">
        <is>
          <t>Headline multiplier basis</t>
        </is>
      </c>
      <c r="B9" s="7" t="inlineStr">
        <is>
          <t>Type I (simple)</t>
        </is>
      </c>
      <c r="C9" s="8" t="inlineStr">
        <is>
          <t>Type I (simple) | Type II (total)</t>
        </is>
      </c>
    </row>
    <row r="10">
      <c r="A10" s="2" t="inlineStr">
        <is>
          <t>Shock price year (FY ending)</t>
        </is>
      </c>
      <c r="B10" s="7" t="n">
        <v>2024</v>
      </c>
      <c r="C10" s="8" t="inlineStr">
        <is>
          <t>The year the $ figures are expressed in</t>
        </is>
      </c>
    </row>
    <row r="11">
      <c r="A11" s="2" t="inlineStr">
        <is>
          <t>Multiplier price year (FY ending)</t>
        </is>
      </c>
      <c r="B11" s="7" t="n">
        <v>2022</v>
      </c>
      <c r="C11" s="8" t="inlineStr">
        <is>
          <t>Vintage of the supplied multiplier set</t>
        </is>
      </c>
    </row>
    <row r="12">
      <c r="A12" s="2" t="inlineStr">
        <is>
          <t>Deflator applied to shock</t>
        </is>
      </c>
      <c r="B12" s="7" t="n">
        <v>1</v>
      </c>
      <c r="C12" s="8" t="inlineStr">
        <is>
          <t>Set manually to bring the shock to the multiplier price year</t>
        </is>
      </c>
    </row>
    <row r="15">
      <c r="A15" s="4" t="inlineStr">
        <is>
          <t>Derived by the engine</t>
        </is>
      </c>
    </row>
    <row r="16">
      <c r="A16" t="inlineStr">
        <is>
          <t>Flow-table source in use</t>
        </is>
      </c>
      <c r="B16" s="9">
        <f>IF(B5="Aus","RAW_T5_Aus / RAW_T8_Aus (real, 2023-24)","RAW_T5_State / RAW_T8_State (PLACEHOLDER - NSW 2021-22)")</f>
        <v/>
      </c>
    </row>
    <row r="17">
      <c r="A17" t="inlineStr">
        <is>
          <t>Headline effect used for the total</t>
        </is>
      </c>
      <c r="B17" s="9">
        <f>IF(B9="Type II (total)","Total","Simple")</f>
        <v/>
      </c>
    </row>
  </sheetData>
  <mergeCells count="1">
    <mergeCell ref="A2:L2"/>
  </mergeCells>
  <dataValidations count="2">
    <dataValidation sqref="B5" showDropDown="0" showInputMessage="0" showErrorMessage="0" allowBlank="0" type="list">
      <formula1>"Aus,NSW,Vic,QLD,SA,WA,Tas,NT,ACT"</formula1>
    </dataValidation>
    <dataValidation sqref="B9" showDropDown="0" showInputMessage="0" showErrorMessage="0" allowBlank="0" type="list">
      <formula1>"Type I (simple),Type II (total)"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8"/>
  <sheetViews>
    <sheetView showGridLines="0" workbookViewId="0">
      <pane ySplit="4" topLeftCell="A5" activePane="bottomLeft" state="frozen"/>
      <selection pane="bottomLeft" activeCell="A1" sqref="A1"/>
    </sheetView>
  </sheetViews>
  <sheetFormatPr baseColWidth="8" defaultRowHeight="15"/>
  <cols>
    <col width="6" customWidth="1" min="1" max="1"/>
    <col width="10" customWidth="1" min="2" max="2"/>
    <col width="44" customWidth="1" min="3" max="3"/>
    <col width="26" customWidth="1" min="4" max="4"/>
    <col width="18" customWidth="1" min="5" max="5"/>
  </cols>
  <sheetData>
    <row r="1">
      <c r="A1" s="1" t="inlineStr">
        <is>
          <t>Lists — the canonical spine and every code the model looks up</t>
        </is>
      </c>
    </row>
    <row r="2" ht="32" customHeight="1">
      <c r="A2" s="5" t="inlineStr">
        <is>
          <t>IOIG(2022), 115 industries. Column D bridges to the supplied multiplier set, which uses 114 codes.</t>
        </is>
      </c>
    </row>
    <row r="4">
      <c r="A4" s="6" t="inlineStr">
        <is>
          <t>#</t>
        </is>
      </c>
      <c r="B4" s="6" t="inlineStr">
        <is>
          <t>IOIG code</t>
        </is>
      </c>
      <c r="C4" s="6" t="inlineStr">
        <is>
          <t>Industry / product name</t>
        </is>
      </c>
      <c r="D4" s="6" t="inlineStr">
        <is>
          <t>Multiplier source code</t>
        </is>
      </c>
      <c r="E4" s="6" t="inlineStr">
        <is>
          <t>Bridge note</t>
        </is>
      </c>
    </row>
    <row r="5">
      <c r="A5" s="10" t="n">
        <v>1</v>
      </c>
      <c r="B5" s="10" t="inlineStr">
        <is>
          <t>0101</t>
        </is>
      </c>
      <c r="C5" s="10" t="inlineStr">
        <is>
          <t>Sheep, grains, beef and dairy cattle</t>
        </is>
      </c>
      <c r="D5" s="10" t="inlineStr">
        <is>
          <t>0101</t>
        </is>
      </c>
      <c r="E5" s="10" t="inlineStr"/>
    </row>
    <row r="6">
      <c r="A6" s="10" t="n">
        <v>2</v>
      </c>
      <c r="B6" s="10" t="inlineStr">
        <is>
          <t>0102</t>
        </is>
      </c>
      <c r="C6" s="10" t="inlineStr">
        <is>
          <t>Poultry and other livestock</t>
        </is>
      </c>
      <c r="D6" s="10" t="inlineStr">
        <is>
          <t>0102</t>
        </is>
      </c>
      <c r="E6" s="10" t="inlineStr"/>
    </row>
    <row r="7">
      <c r="A7" s="10" t="n">
        <v>3</v>
      </c>
      <c r="B7" s="10" t="inlineStr">
        <is>
          <t>0103</t>
        </is>
      </c>
      <c r="C7" s="10" t="inlineStr">
        <is>
          <t>Other agriculture</t>
        </is>
      </c>
      <c r="D7" s="10" t="inlineStr">
        <is>
          <t>0103</t>
        </is>
      </c>
      <c r="E7" s="10" t="inlineStr"/>
    </row>
    <row r="8">
      <c r="A8" s="10" t="n">
        <v>4</v>
      </c>
      <c r="B8" s="10" t="inlineStr">
        <is>
          <t>0201</t>
        </is>
      </c>
      <c r="C8" s="10" t="inlineStr">
        <is>
          <t>Aquaculture</t>
        </is>
      </c>
      <c r="D8" s="10" t="inlineStr">
        <is>
          <t>0201</t>
        </is>
      </c>
      <c r="E8" s="10" t="inlineStr"/>
    </row>
    <row r="9">
      <c r="A9" s="10" t="n">
        <v>5</v>
      </c>
      <c r="B9" s="10" t="inlineStr">
        <is>
          <t>0301</t>
        </is>
      </c>
      <c r="C9" s="10" t="inlineStr">
        <is>
          <t>Forestry and logging</t>
        </is>
      </c>
      <c r="D9" s="10" t="inlineStr">
        <is>
          <t>0301</t>
        </is>
      </c>
      <c r="E9" s="10" t="inlineStr"/>
    </row>
    <row r="10">
      <c r="A10" s="10" t="n">
        <v>6</v>
      </c>
      <c r="B10" s="10" t="inlineStr">
        <is>
          <t>0401</t>
        </is>
      </c>
      <c r="C10" s="10" t="inlineStr">
        <is>
          <t>Fishing, hunting and trapping</t>
        </is>
      </c>
      <c r="D10" s="10" t="inlineStr">
        <is>
          <t>0401</t>
        </is>
      </c>
      <c r="E10" s="10" t="inlineStr"/>
    </row>
    <row r="11">
      <c r="A11" s="10" t="n">
        <v>7</v>
      </c>
      <c r="B11" s="10" t="inlineStr">
        <is>
          <t>0501</t>
        </is>
      </c>
      <c r="C11" s="10" t="inlineStr">
        <is>
          <t>Agriculture, forestry and fishing support services</t>
        </is>
      </c>
      <c r="D11" s="10" t="inlineStr">
        <is>
          <t>0501</t>
        </is>
      </c>
      <c r="E11" s="10" t="inlineStr"/>
    </row>
    <row r="12">
      <c r="A12" s="10" t="n">
        <v>8</v>
      </c>
      <c r="B12" s="10" t="inlineStr">
        <is>
          <t>0601</t>
        </is>
      </c>
      <c r="C12" s="10" t="inlineStr">
        <is>
          <t>Coal mining</t>
        </is>
      </c>
      <c r="D12" s="10" t="inlineStr">
        <is>
          <t>0601</t>
        </is>
      </c>
      <c r="E12" s="10" t="inlineStr"/>
    </row>
    <row r="13">
      <c r="A13" s="10" t="n">
        <v>9</v>
      </c>
      <c r="B13" s="10" t="inlineStr">
        <is>
          <t>0701</t>
        </is>
      </c>
      <c r="C13" s="10" t="inlineStr">
        <is>
          <t>Oil and gas extraction</t>
        </is>
      </c>
      <c r="D13" s="10" t="inlineStr">
        <is>
          <t>0701</t>
        </is>
      </c>
      <c r="E13" s="10" t="inlineStr"/>
    </row>
    <row r="14">
      <c r="A14" s="10" t="n">
        <v>10</v>
      </c>
      <c r="B14" s="10" t="inlineStr">
        <is>
          <t>0801</t>
        </is>
      </c>
      <c r="C14" s="10" t="inlineStr">
        <is>
          <t>Iron ore mining</t>
        </is>
      </c>
      <c r="D14" s="10" t="inlineStr">
        <is>
          <t>0801</t>
        </is>
      </c>
      <c r="E14" s="10" t="inlineStr"/>
    </row>
    <row r="15">
      <c r="A15" s="10" t="n">
        <v>11</v>
      </c>
      <c r="B15" s="10" t="inlineStr">
        <is>
          <t>0802</t>
        </is>
      </c>
      <c r="C15" s="10" t="inlineStr">
        <is>
          <t>Non-ferrous metal ore mining</t>
        </is>
      </c>
      <c r="D15" s="10" t="inlineStr">
        <is>
          <t>0802</t>
        </is>
      </c>
      <c r="E15" s="10" t="inlineStr"/>
    </row>
    <row r="16">
      <c r="A16" s="10" t="n">
        <v>12</v>
      </c>
      <c r="B16" s="10" t="inlineStr">
        <is>
          <t>0901</t>
        </is>
      </c>
      <c r="C16" s="10" t="inlineStr">
        <is>
          <t>Non-metallic mineral mining</t>
        </is>
      </c>
      <c r="D16" s="10" t="inlineStr">
        <is>
          <t>0901</t>
        </is>
      </c>
      <c r="E16" s="10" t="inlineStr"/>
    </row>
    <row r="17">
      <c r="A17" s="10" t="n">
        <v>13</v>
      </c>
      <c r="B17" s="10" t="inlineStr">
        <is>
          <t>1001</t>
        </is>
      </c>
      <c r="C17" s="10" t="inlineStr">
        <is>
          <t>Exploration and mining support services</t>
        </is>
      </c>
      <c r="D17" s="10" t="inlineStr">
        <is>
          <t>1001</t>
        </is>
      </c>
      <c r="E17" s="10" t="inlineStr"/>
    </row>
    <row r="18">
      <c r="A18" s="10" t="n">
        <v>14</v>
      </c>
      <c r="B18" s="10" t="inlineStr">
        <is>
          <t>1101</t>
        </is>
      </c>
      <c r="C18" s="10" t="inlineStr">
        <is>
          <t>Meat and meat product manufacturing</t>
        </is>
      </c>
      <c r="D18" s="10" t="inlineStr">
        <is>
          <t>1101</t>
        </is>
      </c>
      <c r="E18" s="10" t="inlineStr"/>
    </row>
    <row r="19">
      <c r="A19" s="10" t="n">
        <v>15</v>
      </c>
      <c r="B19" s="10" t="inlineStr">
        <is>
          <t>1102</t>
        </is>
      </c>
      <c r="C19" s="10" t="inlineStr">
        <is>
          <t>Processed seafood manufacturing</t>
        </is>
      </c>
      <c r="D19" s="10" t="inlineStr">
        <is>
          <t>1102</t>
        </is>
      </c>
      <c r="E19" s="10" t="inlineStr"/>
    </row>
    <row r="20">
      <c r="A20" s="10" t="n">
        <v>16</v>
      </c>
      <c r="B20" s="10" t="inlineStr">
        <is>
          <t>1103</t>
        </is>
      </c>
      <c r="C20" s="10" t="inlineStr">
        <is>
          <t>Dairy product manufacturing</t>
        </is>
      </c>
      <c r="D20" s="10" t="inlineStr">
        <is>
          <t>1103</t>
        </is>
      </c>
      <c r="E20" s="10" t="inlineStr"/>
    </row>
    <row r="21">
      <c r="A21" s="10" t="n">
        <v>17</v>
      </c>
      <c r="B21" s="10" t="inlineStr">
        <is>
          <t>1104</t>
        </is>
      </c>
      <c r="C21" s="10" t="inlineStr">
        <is>
          <t>Fruit and vegetable product manufacturing</t>
        </is>
      </c>
      <c r="D21" s="10" t="inlineStr">
        <is>
          <t>1104</t>
        </is>
      </c>
      <c r="E21" s="10" t="inlineStr"/>
    </row>
    <row r="22">
      <c r="A22" s="10" t="n">
        <v>18</v>
      </c>
      <c r="B22" s="10" t="inlineStr">
        <is>
          <t>1105</t>
        </is>
      </c>
      <c r="C22" s="10" t="inlineStr">
        <is>
          <t>Oils and fats manufacturing</t>
        </is>
      </c>
      <c r="D22" s="10" t="inlineStr">
        <is>
          <t>1105</t>
        </is>
      </c>
      <c r="E22" s="10" t="inlineStr"/>
    </row>
    <row r="23">
      <c r="A23" s="10" t="n">
        <v>19</v>
      </c>
      <c r="B23" s="10" t="inlineStr">
        <is>
          <t>1106</t>
        </is>
      </c>
      <c r="C23" s="10" t="inlineStr">
        <is>
          <t>Grain mill and cereal product manufacturing</t>
        </is>
      </c>
      <c r="D23" s="10" t="inlineStr">
        <is>
          <t>1106</t>
        </is>
      </c>
      <c r="E23" s="10" t="inlineStr"/>
    </row>
    <row r="24">
      <c r="A24" s="10" t="n">
        <v>20</v>
      </c>
      <c r="B24" s="10" t="inlineStr">
        <is>
          <t>1107</t>
        </is>
      </c>
      <c r="C24" s="10" t="inlineStr">
        <is>
          <t>Bakery product manufacturing</t>
        </is>
      </c>
      <c r="D24" s="10" t="inlineStr">
        <is>
          <t>1107</t>
        </is>
      </c>
      <c r="E24" s="10" t="inlineStr"/>
    </row>
    <row r="25">
      <c r="A25" s="10" t="n">
        <v>21</v>
      </c>
      <c r="B25" s="10" t="inlineStr">
        <is>
          <t>1108</t>
        </is>
      </c>
      <c r="C25" s="10" t="inlineStr">
        <is>
          <t>Sugar and confectionery manufacturing</t>
        </is>
      </c>
      <c r="D25" s="10" t="inlineStr">
        <is>
          <t>1108</t>
        </is>
      </c>
      <c r="E25" s="10" t="inlineStr"/>
    </row>
    <row r="26">
      <c r="A26" s="10" t="n">
        <v>22</v>
      </c>
      <c r="B26" s="10" t="inlineStr">
        <is>
          <t>1109</t>
        </is>
      </c>
      <c r="C26" s="10" t="inlineStr">
        <is>
          <t>Other food product manufacturing</t>
        </is>
      </c>
      <c r="D26" s="10" t="inlineStr">
        <is>
          <t>1109</t>
        </is>
      </c>
      <c r="E26" s="10" t="inlineStr"/>
    </row>
    <row r="27">
      <c r="A27" s="10" t="n">
        <v>23</v>
      </c>
      <c r="B27" s="10" t="inlineStr">
        <is>
          <t>1201</t>
        </is>
      </c>
      <c r="C27" s="10" t="inlineStr">
        <is>
          <t>Soft drinks, cordials and syrup manufacturing</t>
        </is>
      </c>
      <c r="D27" s="10" t="inlineStr">
        <is>
          <t>1201</t>
        </is>
      </c>
      <c r="E27" s="10" t="inlineStr"/>
    </row>
    <row r="28">
      <c r="A28" s="10" t="n">
        <v>24</v>
      </c>
      <c r="B28" s="10" t="inlineStr">
        <is>
          <t>1202</t>
        </is>
      </c>
      <c r="C28" s="10" t="inlineStr">
        <is>
          <t>Beer manufacturing</t>
        </is>
      </c>
      <c r="D28" s="10" t="inlineStr">
        <is>
          <t>1202</t>
        </is>
      </c>
      <c r="E28" s="10" t="inlineStr"/>
    </row>
    <row r="29">
      <c r="A29" s="10" t="n">
        <v>25</v>
      </c>
      <c r="B29" s="10" t="inlineStr">
        <is>
          <t>1205</t>
        </is>
      </c>
      <c r="C29" s="10" t="inlineStr">
        <is>
          <t>Wine, spirits and tobacco</t>
        </is>
      </c>
      <c r="D29" s="10" t="inlineStr">
        <is>
          <t>1205</t>
        </is>
      </c>
      <c r="E29" s="10" t="inlineStr"/>
    </row>
    <row r="30">
      <c r="A30" s="10" t="n">
        <v>26</v>
      </c>
      <c r="B30" s="10" t="inlineStr">
        <is>
          <t>1301</t>
        </is>
      </c>
      <c r="C30" s="10" t="inlineStr">
        <is>
          <t>Textile manufacturing</t>
        </is>
      </c>
      <c r="D30" s="10" t="inlineStr">
        <is>
          <t>1301</t>
        </is>
      </c>
      <c r="E30" s="10" t="inlineStr"/>
    </row>
    <row r="31">
      <c r="A31" s="10" t="n">
        <v>27</v>
      </c>
      <c r="B31" s="10" t="inlineStr">
        <is>
          <t>1302</t>
        </is>
      </c>
      <c r="C31" s="10" t="inlineStr">
        <is>
          <t>Tanned leather, dressed fur and leather product manufacturing</t>
        </is>
      </c>
      <c r="D31" s="10" t="inlineStr">
        <is>
          <t>1302</t>
        </is>
      </c>
      <c r="E31" s="10" t="inlineStr"/>
    </row>
    <row r="32">
      <c r="A32" s="10" t="n">
        <v>28</v>
      </c>
      <c r="B32" s="10" t="inlineStr">
        <is>
          <t>1303</t>
        </is>
      </c>
      <c r="C32" s="10" t="inlineStr">
        <is>
          <t>Textile product manufacturing</t>
        </is>
      </c>
      <c r="D32" s="10" t="inlineStr">
        <is>
          <t>1303</t>
        </is>
      </c>
      <c r="E32" s="10" t="inlineStr"/>
    </row>
    <row r="33">
      <c r="A33" s="10" t="n">
        <v>29</v>
      </c>
      <c r="B33" s="10" t="inlineStr">
        <is>
          <t>1304</t>
        </is>
      </c>
      <c r="C33" s="10" t="inlineStr">
        <is>
          <t>Knitted product manufacturing</t>
        </is>
      </c>
      <c r="D33" s="10" t="inlineStr">
        <is>
          <t>1304</t>
        </is>
      </c>
      <c r="E33" s="10" t="inlineStr"/>
    </row>
    <row r="34">
      <c r="A34" s="10" t="n">
        <v>30</v>
      </c>
      <c r="B34" s="10" t="inlineStr">
        <is>
          <t>1305</t>
        </is>
      </c>
      <c r="C34" s="10" t="inlineStr">
        <is>
          <t>Clothing manufacturing</t>
        </is>
      </c>
      <c r="D34" s="10" t="inlineStr">
        <is>
          <t>1305</t>
        </is>
      </c>
      <c r="E34" s="10" t="inlineStr"/>
    </row>
    <row r="35">
      <c r="A35" s="10" t="n">
        <v>31</v>
      </c>
      <c r="B35" s="10" t="inlineStr">
        <is>
          <t>1306</t>
        </is>
      </c>
      <c r="C35" s="10" t="inlineStr">
        <is>
          <t>Footwear manufacturing</t>
        </is>
      </c>
      <c r="D35" s="10" t="inlineStr">
        <is>
          <t>1306</t>
        </is>
      </c>
      <c r="E35" s="10" t="inlineStr"/>
    </row>
    <row r="36">
      <c r="A36" s="10" t="n">
        <v>32</v>
      </c>
      <c r="B36" s="10" t="inlineStr">
        <is>
          <t>1401</t>
        </is>
      </c>
      <c r="C36" s="10" t="inlineStr">
        <is>
          <t>Sawmill product manufacturing</t>
        </is>
      </c>
      <c r="D36" s="10" t="inlineStr">
        <is>
          <t>1401</t>
        </is>
      </c>
      <c r="E36" s="10" t="inlineStr"/>
    </row>
    <row r="37">
      <c r="A37" s="10" t="n">
        <v>33</v>
      </c>
      <c r="B37" s="10" t="inlineStr">
        <is>
          <t>1402</t>
        </is>
      </c>
      <c r="C37" s="10" t="inlineStr">
        <is>
          <t>Other wood product manufacturing</t>
        </is>
      </c>
      <c r="D37" s="10" t="inlineStr">
        <is>
          <t>1402</t>
        </is>
      </c>
      <c r="E37" s="10" t="inlineStr"/>
    </row>
    <row r="38">
      <c r="A38" s="10" t="n">
        <v>34</v>
      </c>
      <c r="B38" s="10" t="inlineStr">
        <is>
          <t>1501</t>
        </is>
      </c>
      <c r="C38" s="10" t="inlineStr">
        <is>
          <t>Pulp, paper and paperboard manufacturing</t>
        </is>
      </c>
      <c r="D38" s="10" t="inlineStr">
        <is>
          <t>1501</t>
        </is>
      </c>
      <c r="E38" s="10" t="inlineStr"/>
    </row>
    <row r="39">
      <c r="A39" s="10" t="n">
        <v>35</v>
      </c>
      <c r="B39" s="10" t="inlineStr">
        <is>
          <t>1502</t>
        </is>
      </c>
      <c r="C39" s="10" t="inlineStr">
        <is>
          <t>Paper stationery and other converted paper product manufacturing</t>
        </is>
      </c>
      <c r="D39" s="10" t="inlineStr">
        <is>
          <t>1502</t>
        </is>
      </c>
      <c r="E39" s="10" t="inlineStr"/>
    </row>
    <row r="40">
      <c r="A40" s="10" t="n">
        <v>36</v>
      </c>
      <c r="B40" s="10" t="inlineStr">
        <is>
          <t>1601</t>
        </is>
      </c>
      <c r="C40" s="10" t="inlineStr">
        <is>
          <t>Printing (including the reproduction of recorded media)</t>
        </is>
      </c>
      <c r="D40" s="10" t="inlineStr">
        <is>
          <t>1601</t>
        </is>
      </c>
      <c r="E40" s="10" t="inlineStr"/>
    </row>
    <row r="41">
      <c r="A41" s="10" t="n">
        <v>37</v>
      </c>
      <c r="B41" s="10" t="inlineStr">
        <is>
          <t>1701</t>
        </is>
      </c>
      <c r="C41" s="10" t="inlineStr">
        <is>
          <t>Petroleum and coal product manufacturing</t>
        </is>
      </c>
      <c r="D41" s="10" t="inlineStr">
        <is>
          <t>1701</t>
        </is>
      </c>
      <c r="E41" s="10" t="inlineStr"/>
    </row>
    <row r="42">
      <c r="A42" s="10" t="n">
        <v>38</v>
      </c>
      <c r="B42" s="10" t="inlineStr">
        <is>
          <t>1801</t>
        </is>
      </c>
      <c r="C42" s="10" t="inlineStr">
        <is>
          <t>Human pharmaceutical and medicinal product manufacturing</t>
        </is>
      </c>
      <c r="D42" s="10" t="inlineStr">
        <is>
          <t>1801</t>
        </is>
      </c>
      <c r="E42" s="10" t="inlineStr"/>
    </row>
    <row r="43">
      <c r="A43" s="10" t="n">
        <v>39</v>
      </c>
      <c r="B43" s="10" t="inlineStr">
        <is>
          <t>1802</t>
        </is>
      </c>
      <c r="C43" s="10" t="inlineStr">
        <is>
          <t>Veterinary pharmaceutical and medicinal product manufacturing</t>
        </is>
      </c>
      <c r="D43" s="10" t="inlineStr">
        <is>
          <t>1802</t>
        </is>
      </c>
      <c r="E43" s="10" t="inlineStr"/>
    </row>
    <row r="44">
      <c r="A44" s="10" t="n">
        <v>40</v>
      </c>
      <c r="B44" s="10" t="inlineStr">
        <is>
          <t>1803</t>
        </is>
      </c>
      <c r="C44" s="10" t="inlineStr">
        <is>
          <t>Basic chemical manufacturing</t>
        </is>
      </c>
      <c r="D44" s="10" t="inlineStr">
        <is>
          <t>1803</t>
        </is>
      </c>
      <c r="E44" s="10" t="inlineStr"/>
    </row>
    <row r="45">
      <c r="A45" s="10" t="n">
        <v>41</v>
      </c>
      <c r="B45" s="10" t="inlineStr">
        <is>
          <t>1804</t>
        </is>
      </c>
      <c r="C45" s="10" t="inlineStr">
        <is>
          <t>Cleaning compounds and toiletry preparation manufacturing</t>
        </is>
      </c>
      <c r="D45" s="10" t="inlineStr">
        <is>
          <t>1804</t>
        </is>
      </c>
      <c r="E45" s="10" t="inlineStr"/>
    </row>
    <row r="46">
      <c r="A46" s="10" t="n">
        <v>42</v>
      </c>
      <c r="B46" s="10" t="inlineStr">
        <is>
          <t>1901</t>
        </is>
      </c>
      <c r="C46" s="10" t="inlineStr">
        <is>
          <t>Polymer product manufacturing</t>
        </is>
      </c>
      <c r="D46" s="10" t="inlineStr">
        <is>
          <t>1901</t>
        </is>
      </c>
      <c r="E46" s="10" t="inlineStr"/>
    </row>
    <row r="47">
      <c r="A47" s="10" t="n">
        <v>43</v>
      </c>
      <c r="B47" s="10" t="inlineStr">
        <is>
          <t>1902</t>
        </is>
      </c>
      <c r="C47" s="10" t="inlineStr">
        <is>
          <t>Natural rubber product manufacturing</t>
        </is>
      </c>
      <c r="D47" s="10" t="inlineStr">
        <is>
          <t>1902</t>
        </is>
      </c>
      <c r="E47" s="10" t="inlineStr"/>
    </row>
    <row r="48">
      <c r="A48" s="10" t="n">
        <v>44</v>
      </c>
      <c r="B48" s="10" t="inlineStr">
        <is>
          <t>2001</t>
        </is>
      </c>
      <c r="C48" s="10" t="inlineStr">
        <is>
          <t>Glass and glass product manufacturing</t>
        </is>
      </c>
      <c r="D48" s="10" t="inlineStr">
        <is>
          <t>2001</t>
        </is>
      </c>
      <c r="E48" s="10" t="inlineStr"/>
    </row>
    <row r="49">
      <c r="A49" s="10" t="n">
        <v>45</v>
      </c>
      <c r="B49" s="10" t="inlineStr">
        <is>
          <t>2002</t>
        </is>
      </c>
      <c r="C49" s="10" t="inlineStr">
        <is>
          <t>Ceramic product manufacturing</t>
        </is>
      </c>
      <c r="D49" s="10" t="inlineStr">
        <is>
          <t>2002</t>
        </is>
      </c>
      <c r="E49" s="10" t="inlineStr"/>
    </row>
    <row r="50">
      <c r="A50" s="10" t="n">
        <v>46</v>
      </c>
      <c r="B50" s="10" t="inlineStr">
        <is>
          <t>2003</t>
        </is>
      </c>
      <c r="C50" s="10" t="inlineStr">
        <is>
          <t>Cement, lime and ready-mixed concrete manufacturing</t>
        </is>
      </c>
      <c r="D50" s="10" t="inlineStr">
        <is>
          <t>2003</t>
        </is>
      </c>
      <c r="E50" s="10" t="inlineStr"/>
    </row>
    <row r="51">
      <c r="A51" s="10" t="n">
        <v>47</v>
      </c>
      <c r="B51" s="10" t="inlineStr">
        <is>
          <t>2004</t>
        </is>
      </c>
      <c r="C51" s="10" t="inlineStr">
        <is>
          <t>Plaster and concrete product manufacturing</t>
        </is>
      </c>
      <c r="D51" s="10" t="inlineStr">
        <is>
          <t>2004</t>
        </is>
      </c>
      <c r="E51" s="10" t="inlineStr"/>
    </row>
    <row r="52">
      <c r="A52" s="10" t="n">
        <v>48</v>
      </c>
      <c r="B52" s="10" t="inlineStr">
        <is>
          <t>2005</t>
        </is>
      </c>
      <c r="C52" s="10" t="inlineStr">
        <is>
          <t>Other non-metallic mineral product manufacturing</t>
        </is>
      </c>
      <c r="D52" s="10" t="inlineStr">
        <is>
          <t>2005</t>
        </is>
      </c>
      <c r="E52" s="10" t="inlineStr"/>
    </row>
    <row r="53">
      <c r="A53" s="10" t="n">
        <v>49</v>
      </c>
      <c r="B53" s="10" t="inlineStr">
        <is>
          <t>2101</t>
        </is>
      </c>
      <c r="C53" s="10" t="inlineStr">
        <is>
          <t>Iron and steel manufacturing</t>
        </is>
      </c>
      <c r="D53" s="10" t="inlineStr">
        <is>
          <t>2101</t>
        </is>
      </c>
      <c r="E53" s="10" t="inlineStr"/>
    </row>
    <row r="54">
      <c r="A54" s="10" t="n">
        <v>50</v>
      </c>
      <c r="B54" s="10" t="inlineStr">
        <is>
          <t>2102</t>
        </is>
      </c>
      <c r="C54" s="10" t="inlineStr">
        <is>
          <t>Basic non-ferrous metal manufacturing</t>
        </is>
      </c>
      <c r="D54" s="10" t="inlineStr">
        <is>
          <t>2102</t>
        </is>
      </c>
      <c r="E54" s="10" t="inlineStr"/>
    </row>
    <row r="55">
      <c r="A55" s="10" t="n">
        <v>51</v>
      </c>
      <c r="B55" s="10" t="inlineStr">
        <is>
          <t>2201</t>
        </is>
      </c>
      <c r="C55" s="10" t="inlineStr">
        <is>
          <t>Forged iron and steel product manufacturing</t>
        </is>
      </c>
      <c r="D55" s="10" t="inlineStr">
        <is>
          <t>2201</t>
        </is>
      </c>
      <c r="E55" s="10" t="inlineStr"/>
    </row>
    <row r="56">
      <c r="A56" s="10" t="n">
        <v>52</v>
      </c>
      <c r="B56" s="10" t="inlineStr">
        <is>
          <t>2202</t>
        </is>
      </c>
      <c r="C56" s="10" t="inlineStr">
        <is>
          <t>Structural metal product manufacturing</t>
        </is>
      </c>
      <c r="D56" s="10" t="inlineStr">
        <is>
          <t>2202</t>
        </is>
      </c>
      <c r="E56" s="10" t="inlineStr"/>
    </row>
    <row r="57">
      <c r="A57" s="10" t="n">
        <v>53</v>
      </c>
      <c r="B57" s="10" t="inlineStr">
        <is>
          <t>2203</t>
        </is>
      </c>
      <c r="C57" s="10" t="inlineStr">
        <is>
          <t>Metal containers and other sheet metal product manufacturing</t>
        </is>
      </c>
      <c r="D57" s="10" t="inlineStr">
        <is>
          <t>2203</t>
        </is>
      </c>
      <c r="E57" s="10" t="inlineStr"/>
    </row>
    <row r="58">
      <c r="A58" s="10" t="n">
        <v>54</v>
      </c>
      <c r="B58" s="10" t="inlineStr">
        <is>
          <t>2204</t>
        </is>
      </c>
      <c r="C58" s="10" t="inlineStr">
        <is>
          <t>Other fabricated metal product manufacturing</t>
        </is>
      </c>
      <c r="D58" s="10" t="inlineStr">
        <is>
          <t>2204</t>
        </is>
      </c>
      <c r="E58" s="10" t="inlineStr"/>
    </row>
    <row r="59">
      <c r="A59" s="10" t="n">
        <v>55</v>
      </c>
      <c r="B59" s="10" t="inlineStr">
        <is>
          <t>2301</t>
        </is>
      </c>
      <c r="C59" s="10" t="inlineStr">
        <is>
          <t>Motor vehicles and parts; other transport equipment manufacturing</t>
        </is>
      </c>
      <c r="D59" s="10" t="inlineStr">
        <is>
          <t>2301</t>
        </is>
      </c>
      <c r="E59" s="10" t="inlineStr"/>
    </row>
    <row r="60">
      <c r="A60" s="10" t="n">
        <v>56</v>
      </c>
      <c r="B60" s="10" t="inlineStr">
        <is>
          <t>2302</t>
        </is>
      </c>
      <c r="C60" s="10" t="inlineStr">
        <is>
          <t>Ships and boat manufacturing</t>
        </is>
      </c>
      <c r="D60" s="10" t="inlineStr">
        <is>
          <t>2302</t>
        </is>
      </c>
      <c r="E60" s="10" t="inlineStr"/>
    </row>
    <row r="61">
      <c r="A61" s="10" t="n">
        <v>57</v>
      </c>
      <c r="B61" s="10" t="inlineStr">
        <is>
          <t>2303</t>
        </is>
      </c>
      <c r="C61" s="10" t="inlineStr">
        <is>
          <t>Railway rolling stock manufacturing</t>
        </is>
      </c>
      <c r="D61" s="10" t="inlineStr">
        <is>
          <t>2303</t>
        </is>
      </c>
      <c r="E61" s="10" t="inlineStr"/>
    </row>
    <row r="62">
      <c r="A62" s="10" t="n">
        <v>58</v>
      </c>
      <c r="B62" s="10" t="inlineStr">
        <is>
          <t>2304</t>
        </is>
      </c>
      <c r="C62" s="10" t="inlineStr">
        <is>
          <t>Aircraft manufacturing</t>
        </is>
      </c>
      <c r="D62" s="10" t="inlineStr">
        <is>
          <t>2304</t>
        </is>
      </c>
      <c r="E62" s="10" t="inlineStr"/>
    </row>
    <row r="63">
      <c r="A63" s="10" t="n">
        <v>59</v>
      </c>
      <c r="B63" s="10" t="inlineStr">
        <is>
          <t>2401</t>
        </is>
      </c>
      <c r="C63" s="10" t="inlineStr">
        <is>
          <t>Professional, scientific, computer and electronic equipment manufacturing</t>
        </is>
      </c>
      <c r="D63" s="10" t="inlineStr">
        <is>
          <t>2401</t>
        </is>
      </c>
      <c r="E63" s="10" t="inlineStr"/>
    </row>
    <row r="64">
      <c r="A64" s="10" t="n">
        <v>60</v>
      </c>
      <c r="B64" s="10" t="inlineStr">
        <is>
          <t>2403</t>
        </is>
      </c>
      <c r="C64" s="10" t="inlineStr">
        <is>
          <t>Electrical equipment manufacturing</t>
        </is>
      </c>
      <c r="D64" s="10" t="inlineStr">
        <is>
          <t>2403</t>
        </is>
      </c>
      <c r="E64" s="10" t="inlineStr"/>
    </row>
    <row r="65">
      <c r="A65" s="10" t="n">
        <v>61</v>
      </c>
      <c r="B65" s="10" t="inlineStr">
        <is>
          <t>2404</t>
        </is>
      </c>
      <c r="C65" s="10" t="inlineStr">
        <is>
          <t>Domestic appliance manufacturing</t>
        </is>
      </c>
      <c r="D65" s="10" t="inlineStr">
        <is>
          <t>2404</t>
        </is>
      </c>
      <c r="E65" s="10" t="inlineStr"/>
    </row>
    <row r="66">
      <c r="A66" s="10" t="n">
        <v>62</v>
      </c>
      <c r="B66" s="10" t="inlineStr">
        <is>
          <t>2405</t>
        </is>
      </c>
      <c r="C66" s="10" t="inlineStr">
        <is>
          <t>Specialised and other machinery and equipment manufacturing</t>
        </is>
      </c>
      <c r="D66" s="10" t="inlineStr">
        <is>
          <t>2405</t>
        </is>
      </c>
      <c r="E66" s="10" t="inlineStr"/>
    </row>
    <row r="67">
      <c r="A67" s="10" t="n">
        <v>63</v>
      </c>
      <c r="B67" s="10" t="inlineStr">
        <is>
          <t>2501</t>
        </is>
      </c>
      <c r="C67" s="10" t="inlineStr">
        <is>
          <t>Furniture manufacturing</t>
        </is>
      </c>
      <c r="D67" s="10" t="inlineStr">
        <is>
          <t>2501</t>
        </is>
      </c>
      <c r="E67" s="10" t="inlineStr"/>
    </row>
    <row r="68">
      <c r="A68" s="10" t="n">
        <v>64</v>
      </c>
      <c r="B68" s="10" t="inlineStr">
        <is>
          <t>2502</t>
        </is>
      </c>
      <c r="C68" s="10" t="inlineStr">
        <is>
          <t>Other manufactured products</t>
        </is>
      </c>
      <c r="D68" s="10" t="inlineStr">
        <is>
          <t>2502</t>
        </is>
      </c>
      <c r="E68" s="10" t="inlineStr"/>
    </row>
    <row r="69">
      <c r="A69" s="10" t="n">
        <v>65</v>
      </c>
      <c r="B69" s="10" t="inlineStr">
        <is>
          <t>2601</t>
        </is>
      </c>
      <c r="C69" s="10" t="inlineStr">
        <is>
          <t>Electricity generation</t>
        </is>
      </c>
      <c r="D69" s="10" t="inlineStr">
        <is>
          <t>2601</t>
        </is>
      </c>
      <c r="E69" s="10" t="inlineStr"/>
    </row>
    <row r="70">
      <c r="A70" s="10" t="n">
        <v>66</v>
      </c>
      <c r="B70" s="10" t="inlineStr">
        <is>
          <t>2605</t>
        </is>
      </c>
      <c r="C70" s="10" t="inlineStr">
        <is>
          <t>Electricity transmission, distribution, on selling and electricity market operation</t>
        </is>
      </c>
      <c r="D70" s="10" t="inlineStr">
        <is>
          <t>2605</t>
        </is>
      </c>
      <c r="E70" s="10" t="inlineStr"/>
    </row>
    <row r="71">
      <c r="A71" s="10" t="n">
        <v>67</v>
      </c>
      <c r="B71" s="10" t="inlineStr">
        <is>
          <t>2701</t>
        </is>
      </c>
      <c r="C71" s="10" t="inlineStr">
        <is>
          <t>Gas supply</t>
        </is>
      </c>
      <c r="D71" s="10" t="inlineStr">
        <is>
          <t>2701</t>
        </is>
      </c>
      <c r="E71" s="10" t="inlineStr"/>
    </row>
    <row r="72">
      <c r="A72" s="10" t="n">
        <v>68</v>
      </c>
      <c r="B72" s="10" t="inlineStr">
        <is>
          <t>2801</t>
        </is>
      </c>
      <c r="C72" s="10" t="inlineStr">
        <is>
          <t>Water supply, sewerage and drainage services</t>
        </is>
      </c>
      <c r="D72" s="10" t="inlineStr">
        <is>
          <t>2801</t>
        </is>
      </c>
      <c r="E72" s="10" t="inlineStr"/>
    </row>
    <row r="73">
      <c r="A73" s="10" t="n">
        <v>69</v>
      </c>
      <c r="B73" s="10" t="inlineStr">
        <is>
          <t>2901</t>
        </is>
      </c>
      <c r="C73" s="10" t="inlineStr">
        <is>
          <t>Waste collection, treatment and disposal services</t>
        </is>
      </c>
      <c r="D73" s="10" t="inlineStr">
        <is>
          <t>2901</t>
        </is>
      </c>
      <c r="E73" s="10" t="inlineStr"/>
    </row>
    <row r="74">
      <c r="A74" s="10" t="n">
        <v>70</v>
      </c>
      <c r="B74" s="10" t="inlineStr">
        <is>
          <t>3001</t>
        </is>
      </c>
      <c r="C74" s="10" t="inlineStr">
        <is>
          <t>Residential building construction</t>
        </is>
      </c>
      <c r="D74" s="10" t="inlineStr">
        <is>
          <t>3001</t>
        </is>
      </c>
      <c r="E74" s="10" t="inlineStr"/>
    </row>
    <row r="75">
      <c r="A75" s="10" t="n">
        <v>71</v>
      </c>
      <c r="B75" s="10" t="inlineStr">
        <is>
          <t>3002</t>
        </is>
      </c>
      <c r="C75" s="10" t="inlineStr">
        <is>
          <t>Non-residential building construction</t>
        </is>
      </c>
      <c r="D75" s="10" t="inlineStr">
        <is>
          <t>3002</t>
        </is>
      </c>
      <c r="E75" s="10" t="inlineStr"/>
    </row>
    <row r="76">
      <c r="A76" s="10" t="n">
        <v>72</v>
      </c>
      <c r="B76" s="10" t="inlineStr">
        <is>
          <t>3101</t>
        </is>
      </c>
      <c r="C76" s="10" t="inlineStr">
        <is>
          <t>Heavy and civil engineering construction</t>
        </is>
      </c>
      <c r="D76" s="10" t="inlineStr">
        <is>
          <t>3101</t>
        </is>
      </c>
      <c r="E76" s="10" t="inlineStr"/>
    </row>
    <row r="77">
      <c r="A77" s="10" t="n">
        <v>73</v>
      </c>
      <c r="B77" s="10" t="inlineStr">
        <is>
          <t>3201</t>
        </is>
      </c>
      <c r="C77" s="10" t="inlineStr">
        <is>
          <t>Construction services</t>
        </is>
      </c>
      <c r="D77" s="10" t="inlineStr">
        <is>
          <t>3201</t>
        </is>
      </c>
      <c r="E77" s="10" t="inlineStr"/>
    </row>
    <row r="78">
      <c r="A78" s="10" t="n">
        <v>74</v>
      </c>
      <c r="B78" s="10" t="inlineStr">
        <is>
          <t>3301</t>
        </is>
      </c>
      <c r="C78" s="10" t="inlineStr">
        <is>
          <t>Wholesale trade</t>
        </is>
      </c>
      <c r="D78" s="10" t="inlineStr">
        <is>
          <t>3301</t>
        </is>
      </c>
      <c r="E78" s="10" t="inlineStr"/>
    </row>
    <row r="79">
      <c r="A79" s="10" t="n">
        <v>75</v>
      </c>
      <c r="B79" s="10" t="inlineStr">
        <is>
          <t>3901</t>
        </is>
      </c>
      <c r="C79" s="10" t="inlineStr">
        <is>
          <t>Retail trade</t>
        </is>
      </c>
      <c r="D79" s="10" t="inlineStr">
        <is>
          <t>3901</t>
        </is>
      </c>
      <c r="E79" s="10" t="inlineStr"/>
    </row>
    <row r="80">
      <c r="A80" s="10" t="n">
        <v>76</v>
      </c>
      <c r="B80" s="10" t="inlineStr">
        <is>
          <t>4401</t>
        </is>
      </c>
      <c r="C80" s="10" t="inlineStr">
        <is>
          <t>Accommodation</t>
        </is>
      </c>
      <c r="D80" s="10" t="inlineStr">
        <is>
          <t>4401</t>
        </is>
      </c>
      <c r="E80" s="10" t="inlineStr"/>
    </row>
    <row r="81">
      <c r="A81" s="10" t="n">
        <v>77</v>
      </c>
      <c r="B81" s="10" t="inlineStr">
        <is>
          <t>4501</t>
        </is>
      </c>
      <c r="C81" s="10" t="inlineStr">
        <is>
          <t>Food and beverage services</t>
        </is>
      </c>
      <c r="D81" s="10" t="inlineStr">
        <is>
          <t>4501</t>
        </is>
      </c>
      <c r="E81" s="10" t="inlineStr"/>
    </row>
    <row r="82">
      <c r="A82" s="10" t="n">
        <v>78</v>
      </c>
      <c r="B82" s="10" t="inlineStr">
        <is>
          <t>4601</t>
        </is>
      </c>
      <c r="C82" s="10" t="inlineStr">
        <is>
          <t>Road transport</t>
        </is>
      </c>
      <c r="D82" s="10" t="inlineStr">
        <is>
          <t>4601</t>
        </is>
      </c>
      <c r="E82" s="10" t="inlineStr"/>
    </row>
    <row r="83">
      <c r="A83" s="10" t="n">
        <v>79</v>
      </c>
      <c r="B83" s="10" t="inlineStr">
        <is>
          <t>4701</t>
        </is>
      </c>
      <c r="C83" s="10" t="inlineStr">
        <is>
          <t>Rail transport</t>
        </is>
      </c>
      <c r="D83" s="10" t="inlineStr">
        <is>
          <t>4701</t>
        </is>
      </c>
      <c r="E83" s="10" t="inlineStr"/>
    </row>
    <row r="84">
      <c r="A84" s="10" t="n">
        <v>80</v>
      </c>
      <c r="B84" s="10" t="inlineStr">
        <is>
          <t>4801</t>
        </is>
      </c>
      <c r="C84" s="10" t="inlineStr">
        <is>
          <t>Water, pipeline and other transport</t>
        </is>
      </c>
      <c r="D84" s="10" t="inlineStr">
        <is>
          <t>4801</t>
        </is>
      </c>
      <c r="E84" s="10" t="inlineStr"/>
    </row>
    <row r="85">
      <c r="A85" s="10" t="n">
        <v>81</v>
      </c>
      <c r="B85" s="10" t="inlineStr">
        <is>
          <t>4901</t>
        </is>
      </c>
      <c r="C85" s="10" t="inlineStr">
        <is>
          <t>Air and space transport</t>
        </is>
      </c>
      <c r="D85" s="10" t="inlineStr">
        <is>
          <t>4901</t>
        </is>
      </c>
      <c r="E85" s="10" t="inlineStr"/>
    </row>
    <row r="86">
      <c r="A86" s="10" t="n">
        <v>82</v>
      </c>
      <c r="B86" s="10" t="inlineStr">
        <is>
          <t>5101</t>
        </is>
      </c>
      <c r="C86" s="10" t="inlineStr">
        <is>
          <t>Postal and courier pick-up and delivery service</t>
        </is>
      </c>
      <c r="D86" s="10" t="inlineStr">
        <is>
          <t>5101</t>
        </is>
      </c>
      <c r="E86" s="10" t="inlineStr"/>
    </row>
    <row r="87">
      <c r="A87" s="10" t="n">
        <v>83</v>
      </c>
      <c r="B87" s="10" t="inlineStr">
        <is>
          <t>5201</t>
        </is>
      </c>
      <c r="C87" s="10" t="inlineStr">
        <is>
          <t>Transport support services and storage</t>
        </is>
      </c>
      <c r="D87" s="10" t="inlineStr">
        <is>
          <t>5201</t>
        </is>
      </c>
      <c r="E87" s="10" t="inlineStr"/>
    </row>
    <row r="88">
      <c r="A88" s="10" t="n">
        <v>84</v>
      </c>
      <c r="B88" s="10" t="inlineStr">
        <is>
          <t>5401</t>
        </is>
      </c>
      <c r="C88" s="10" t="inlineStr">
        <is>
          <t>Publishing (except internet and music publishing)</t>
        </is>
      </c>
      <c r="D88" s="10" t="inlineStr">
        <is>
          <t>5401</t>
        </is>
      </c>
      <c r="E88" s="10" t="inlineStr"/>
    </row>
    <row r="89">
      <c r="A89" s="10" t="n">
        <v>85</v>
      </c>
      <c r="B89" s="10" t="inlineStr">
        <is>
          <t>5501</t>
        </is>
      </c>
      <c r="C89" s="10" t="inlineStr">
        <is>
          <t>Motion picture and sound recording</t>
        </is>
      </c>
      <c r="D89" s="10" t="inlineStr">
        <is>
          <t>5501</t>
        </is>
      </c>
      <c r="E89" s="10" t="inlineStr"/>
    </row>
    <row r="90">
      <c r="A90" s="10" t="n">
        <v>86</v>
      </c>
      <c r="B90" s="10" t="inlineStr">
        <is>
          <t>5601</t>
        </is>
      </c>
      <c r="C90" s="10" t="inlineStr">
        <is>
          <t>Broadcasting (except internet)</t>
        </is>
      </c>
      <c r="D90" s="10" t="inlineStr">
        <is>
          <t>5601</t>
        </is>
      </c>
      <c r="E90" s="10" t="inlineStr"/>
    </row>
    <row r="91">
      <c r="A91" s="10" t="n">
        <v>87</v>
      </c>
      <c r="B91" s="10" t="inlineStr">
        <is>
          <t>5701</t>
        </is>
      </c>
      <c r="C91" s="10" t="inlineStr">
        <is>
          <t>Internet service providers, internet publishing and broadcasting, websearch portals and data processing</t>
        </is>
      </c>
      <c r="D91" s="10" t="inlineStr">
        <is>
          <t>5701</t>
        </is>
      </c>
      <c r="E91" s="10" t="inlineStr"/>
    </row>
    <row r="92">
      <c r="A92" s="10" t="n">
        <v>88</v>
      </c>
      <c r="B92" s="10" t="inlineStr">
        <is>
          <t>5801</t>
        </is>
      </c>
      <c r="C92" s="10" t="inlineStr">
        <is>
          <t>Telecommunication services</t>
        </is>
      </c>
      <c r="D92" s="10" t="inlineStr">
        <is>
          <t>5801</t>
        </is>
      </c>
      <c r="E92" s="10" t="inlineStr"/>
    </row>
    <row r="93">
      <c r="A93" s="10" t="n">
        <v>89</v>
      </c>
      <c r="B93" s="10" t="inlineStr">
        <is>
          <t>6001</t>
        </is>
      </c>
      <c r="C93" s="10" t="inlineStr">
        <is>
          <t>Library and other information services</t>
        </is>
      </c>
      <c r="D93" s="10" t="inlineStr">
        <is>
          <t>6001</t>
        </is>
      </c>
      <c r="E93" s="10" t="inlineStr"/>
    </row>
    <row r="94">
      <c r="A94" s="10" t="n">
        <v>90</v>
      </c>
      <c r="B94" s="10" t="inlineStr">
        <is>
          <t>6201</t>
        </is>
      </c>
      <c r="C94" s="10" t="inlineStr">
        <is>
          <t>Finance</t>
        </is>
      </c>
      <c r="D94" s="10" t="inlineStr">
        <is>
          <t>6201</t>
        </is>
      </c>
      <c r="E94" s="10" t="inlineStr"/>
    </row>
    <row r="95">
      <c r="A95" s="10" t="n">
        <v>91</v>
      </c>
      <c r="B95" s="10" t="inlineStr">
        <is>
          <t>6301</t>
        </is>
      </c>
      <c r="C95" s="10" t="inlineStr">
        <is>
          <t>Insurance and superannuation funds</t>
        </is>
      </c>
      <c r="D95" s="10" t="inlineStr">
        <is>
          <t>6301</t>
        </is>
      </c>
      <c r="E95" s="10" t="inlineStr"/>
    </row>
    <row r="96">
      <c r="A96" s="10" t="n">
        <v>92</v>
      </c>
      <c r="B96" s="10" t="inlineStr">
        <is>
          <t>6401</t>
        </is>
      </c>
      <c r="C96" s="10" t="inlineStr">
        <is>
          <t>Auxiliary finance and insurance services</t>
        </is>
      </c>
      <c r="D96" s="10" t="inlineStr">
        <is>
          <t>6401</t>
        </is>
      </c>
      <c r="E96" s="10" t="inlineStr"/>
    </row>
    <row r="97">
      <c r="A97" s="10" t="n">
        <v>93</v>
      </c>
      <c r="B97" s="10" t="inlineStr">
        <is>
          <t>6601</t>
        </is>
      </c>
      <c r="C97" s="10" t="inlineStr">
        <is>
          <t>Rental and hiring services (except real estate)</t>
        </is>
      </c>
      <c r="D97" s="10" t="inlineStr">
        <is>
          <t>6601</t>
        </is>
      </c>
      <c r="E97" s="10" t="inlineStr"/>
    </row>
    <row r="98">
      <c r="A98" s="10" t="n">
        <v>94</v>
      </c>
      <c r="B98" s="10" t="inlineStr">
        <is>
          <t>6700</t>
        </is>
      </c>
      <c r="C98" s="10" t="inlineStr">
        <is>
          <t>Imputed rent for owner-occupiers</t>
        </is>
      </c>
      <c r="D98" s="11" t="inlineStr">
        <is>
          <t>6701</t>
        </is>
      </c>
      <c r="E98" s="11" t="inlineStr">
        <is>
          <t>PLACEHOLDER: borrows 6701 — vendor to supply 6700</t>
        </is>
      </c>
    </row>
    <row r="99">
      <c r="A99" s="10" t="n">
        <v>95</v>
      </c>
      <c r="B99" s="10" t="inlineStr">
        <is>
          <t>6701</t>
        </is>
      </c>
      <c r="C99" s="10" t="inlineStr">
        <is>
          <t>Actual rent for housing</t>
        </is>
      </c>
      <c r="D99" s="10" t="inlineStr">
        <is>
          <t>6701</t>
        </is>
      </c>
      <c r="E99" s="10" t="inlineStr"/>
    </row>
    <row r="100">
      <c r="A100" s="10" t="n">
        <v>96</v>
      </c>
      <c r="B100" s="10" t="inlineStr">
        <is>
          <t>6702</t>
        </is>
      </c>
      <c r="C100" s="10" t="inlineStr">
        <is>
          <t>Non-residential property operators and real estate services</t>
        </is>
      </c>
      <c r="D100" s="10" t="inlineStr">
        <is>
          <t>6702</t>
        </is>
      </c>
      <c r="E100" s="10" t="inlineStr"/>
    </row>
    <row r="101">
      <c r="A101" s="10" t="n">
        <v>97</v>
      </c>
      <c r="B101" s="10" t="inlineStr">
        <is>
          <t>6901</t>
        </is>
      </c>
      <c r="C101" s="10" t="inlineStr">
        <is>
          <t>Professional, scientific and technical services</t>
        </is>
      </c>
      <c r="D101" s="10" t="inlineStr">
        <is>
          <t>6901</t>
        </is>
      </c>
      <c r="E101" s="10" t="inlineStr"/>
    </row>
    <row r="102">
      <c r="A102" s="10" t="n">
        <v>98</v>
      </c>
      <c r="B102" s="10" t="inlineStr">
        <is>
          <t>7001</t>
        </is>
      </c>
      <c r="C102" s="10" t="inlineStr">
        <is>
          <t>Computer systems design and related services</t>
        </is>
      </c>
      <c r="D102" s="10" t="inlineStr">
        <is>
          <t>7001</t>
        </is>
      </c>
      <c r="E102" s="10" t="inlineStr"/>
    </row>
    <row r="103">
      <c r="A103" s="10" t="n">
        <v>99</v>
      </c>
      <c r="B103" s="10" t="inlineStr">
        <is>
          <t>7210</t>
        </is>
      </c>
      <c r="C103" s="10" t="inlineStr">
        <is>
          <t>Employment, travel agency and other administrative services</t>
        </is>
      </c>
      <c r="D103" s="10" t="inlineStr">
        <is>
          <t>7210</t>
        </is>
      </c>
      <c r="E103" s="10" t="inlineStr"/>
    </row>
    <row r="104">
      <c r="A104" s="10" t="n">
        <v>100</v>
      </c>
      <c r="B104" s="10" t="inlineStr">
        <is>
          <t>7310</t>
        </is>
      </c>
      <c r="C104" s="10" t="inlineStr">
        <is>
          <t>Building cleaning, pest control and other support services</t>
        </is>
      </c>
      <c r="D104" s="10" t="inlineStr">
        <is>
          <t>7310</t>
        </is>
      </c>
      <c r="E104" s="10" t="inlineStr"/>
    </row>
    <row r="105">
      <c r="A105" s="10" t="n">
        <v>101</v>
      </c>
      <c r="B105" s="10" t="inlineStr">
        <is>
          <t>7501</t>
        </is>
      </c>
      <c r="C105" s="10" t="inlineStr">
        <is>
          <t>Public administration and regulatory services</t>
        </is>
      </c>
      <c r="D105" s="10" t="inlineStr">
        <is>
          <t>7501</t>
        </is>
      </c>
      <c r="E105" s="10" t="inlineStr"/>
    </row>
    <row r="106">
      <c r="A106" s="10" t="n">
        <v>102</v>
      </c>
      <c r="B106" s="10" t="inlineStr">
        <is>
          <t>7601</t>
        </is>
      </c>
      <c r="C106" s="10" t="inlineStr">
        <is>
          <t>Defence</t>
        </is>
      </c>
      <c r="D106" s="10" t="inlineStr">
        <is>
          <t>7601</t>
        </is>
      </c>
      <c r="E106" s="10" t="inlineStr"/>
    </row>
    <row r="107">
      <c r="A107" s="10" t="n">
        <v>103</v>
      </c>
      <c r="B107" s="10" t="inlineStr">
        <is>
          <t>7701</t>
        </is>
      </c>
      <c r="C107" s="10" t="inlineStr">
        <is>
          <t>Public order and safety</t>
        </is>
      </c>
      <c r="D107" s="10" t="inlineStr">
        <is>
          <t>7701</t>
        </is>
      </c>
      <c r="E107" s="10" t="inlineStr"/>
    </row>
    <row r="108">
      <c r="A108" s="10" t="n">
        <v>104</v>
      </c>
      <c r="B108" s="10" t="inlineStr">
        <is>
          <t>8010</t>
        </is>
      </c>
      <c r="C108" s="10" t="inlineStr">
        <is>
          <t>Primary and secondary education services (including pre-schools and special schools)</t>
        </is>
      </c>
      <c r="D108" s="10" t="inlineStr">
        <is>
          <t>8010</t>
        </is>
      </c>
      <c r="E108" s="10" t="inlineStr"/>
    </row>
    <row r="109">
      <c r="A109" s="10" t="n">
        <v>105</v>
      </c>
      <c r="B109" s="10" t="inlineStr">
        <is>
          <t>8110</t>
        </is>
      </c>
      <c r="C109" s="10" t="inlineStr">
        <is>
          <t>Technical, vocational and tertiary education services (including undergraduate and postgraduate)</t>
        </is>
      </c>
      <c r="D109" s="10" t="inlineStr">
        <is>
          <t>8110</t>
        </is>
      </c>
      <c r="E109" s="10" t="inlineStr"/>
    </row>
    <row r="110">
      <c r="A110" s="10" t="n">
        <v>106</v>
      </c>
      <c r="B110" s="10" t="inlineStr">
        <is>
          <t>8210</t>
        </is>
      </c>
      <c r="C110" s="10" t="inlineStr">
        <is>
          <t>Arts, sports, adult and other education services (including community education)</t>
        </is>
      </c>
      <c r="D110" s="10" t="inlineStr">
        <is>
          <t>8210</t>
        </is>
      </c>
      <c r="E110" s="10" t="inlineStr"/>
    </row>
    <row r="111">
      <c r="A111" s="10" t="n">
        <v>107</v>
      </c>
      <c r="B111" s="10" t="inlineStr">
        <is>
          <t>8401</t>
        </is>
      </c>
      <c r="C111" s="10" t="inlineStr">
        <is>
          <t>Health care services</t>
        </is>
      </c>
      <c r="D111" s="10" t="inlineStr">
        <is>
          <t>8401</t>
        </is>
      </c>
      <c r="E111" s="10" t="inlineStr"/>
    </row>
    <row r="112">
      <c r="A112" s="10" t="n">
        <v>108</v>
      </c>
      <c r="B112" s="10" t="inlineStr">
        <is>
          <t>8601</t>
        </is>
      </c>
      <c r="C112" s="10" t="inlineStr">
        <is>
          <t>Residential care and social assistance services</t>
        </is>
      </c>
      <c r="D112" s="10" t="inlineStr">
        <is>
          <t>8601</t>
        </is>
      </c>
      <c r="E112" s="10" t="inlineStr"/>
    </row>
    <row r="113">
      <c r="A113" s="10" t="n">
        <v>109</v>
      </c>
      <c r="B113" s="10" t="inlineStr">
        <is>
          <t>8901</t>
        </is>
      </c>
      <c r="C113" s="10" t="inlineStr">
        <is>
          <t>Heritage, creative and performing arts</t>
        </is>
      </c>
      <c r="D113" s="10" t="inlineStr">
        <is>
          <t>8901</t>
        </is>
      </c>
      <c r="E113" s="10" t="inlineStr"/>
    </row>
    <row r="114">
      <c r="A114" s="10" t="n">
        <v>110</v>
      </c>
      <c r="B114" s="10" t="inlineStr">
        <is>
          <t>9101</t>
        </is>
      </c>
      <c r="C114" s="10" t="inlineStr">
        <is>
          <t>Sports and recreation</t>
        </is>
      </c>
      <c r="D114" s="10" t="inlineStr">
        <is>
          <t>9101</t>
        </is>
      </c>
      <c r="E114" s="10" t="inlineStr"/>
    </row>
    <row r="115">
      <c r="A115" s="10" t="n">
        <v>111</v>
      </c>
      <c r="B115" s="10" t="inlineStr">
        <is>
          <t>9201</t>
        </is>
      </c>
      <c r="C115" s="10" t="inlineStr">
        <is>
          <t>Gambling</t>
        </is>
      </c>
      <c r="D115" s="10" t="inlineStr">
        <is>
          <t>9201</t>
        </is>
      </c>
      <c r="E115" s="10" t="inlineStr"/>
    </row>
    <row r="116">
      <c r="A116" s="10" t="n">
        <v>112</v>
      </c>
      <c r="B116" s="10" t="inlineStr">
        <is>
          <t>9401</t>
        </is>
      </c>
      <c r="C116" s="10" t="inlineStr">
        <is>
          <t>Automotive repair and maintenance</t>
        </is>
      </c>
      <c r="D116" s="10" t="inlineStr">
        <is>
          <t>9401</t>
        </is>
      </c>
      <c r="E116" s="10" t="inlineStr"/>
    </row>
    <row r="117">
      <c r="A117" s="10" t="n">
        <v>113</v>
      </c>
      <c r="B117" s="10" t="inlineStr">
        <is>
          <t>9402</t>
        </is>
      </c>
      <c r="C117" s="10" t="inlineStr">
        <is>
          <t>Other repair and maintenance</t>
        </is>
      </c>
      <c r="D117" s="10" t="inlineStr">
        <is>
          <t>9402</t>
        </is>
      </c>
      <c r="E117" s="10" t="inlineStr"/>
    </row>
    <row r="118">
      <c r="A118" s="10" t="n">
        <v>114</v>
      </c>
      <c r="B118" s="10" t="inlineStr">
        <is>
          <t>9501</t>
        </is>
      </c>
      <c r="C118" s="10" t="inlineStr">
        <is>
          <t>Personal services</t>
        </is>
      </c>
      <c r="D118" s="10" t="inlineStr">
        <is>
          <t>9501</t>
        </is>
      </c>
      <c r="E118" s="10" t="inlineStr"/>
    </row>
    <row r="119">
      <c r="A119" s="10" t="n">
        <v>115</v>
      </c>
      <c r="B119" s="10" t="inlineStr">
        <is>
          <t>9502</t>
        </is>
      </c>
      <c r="C119" s="10" t="inlineStr">
        <is>
          <t>Other services</t>
        </is>
      </c>
      <c r="D119" s="10" t="inlineStr">
        <is>
          <t>9502</t>
        </is>
      </c>
      <c r="E119" s="10" t="inlineStr"/>
    </row>
    <row r="122">
      <c r="A122" s="4" t="inlineStr">
        <is>
          <t>Purchasing column groups</t>
        </is>
      </c>
    </row>
    <row r="123">
      <c r="A123" s="6" t="inlineStr">
        <is>
          <t>#</t>
        </is>
      </c>
      <c r="B123" s="6" t="inlineStr">
        <is>
          <t>Group code</t>
        </is>
      </c>
      <c r="C123" s="6" t="inlineStr">
        <is>
          <t>ABS column it aggregates</t>
        </is>
      </c>
      <c r="D123" s="6" t="inlineStr">
        <is>
          <t>When to use it</t>
        </is>
      </c>
    </row>
    <row r="124">
      <c r="A124" s="2" t="n">
        <v>1</v>
      </c>
      <c r="B124" s="2" t="inlineStr">
        <is>
          <t>Intermediate</t>
        </is>
      </c>
      <c r="C124" s="2" t="inlineStr">
        <is>
          <t>Sum of all 115 industry columns</t>
        </is>
      </c>
      <c r="D124" s="2" t="inlineStr">
        <is>
          <t>A business buying an input — including a contractor buying materials</t>
        </is>
      </c>
    </row>
    <row r="125">
      <c r="A125" s="2" t="n">
        <v>2</v>
      </c>
      <c r="B125" s="2" t="inlineStr">
        <is>
          <t>HFCE</t>
        </is>
      </c>
      <c r="C125" s="2" t="inlineStr">
        <is>
          <t>Q1 Households FCE</t>
        </is>
      </c>
      <c r="D125" s="2" t="inlineStr">
        <is>
          <t>Consumer spending, tourism, events</t>
        </is>
      </c>
    </row>
    <row r="126">
      <c r="A126" s="2" t="n">
        <v>3</v>
      </c>
      <c r="B126" s="2" t="inlineStr">
        <is>
          <t>GGFCE</t>
        </is>
      </c>
      <c r="C126" s="2" t="inlineStr">
        <is>
          <t>Q2 General Government FCE</t>
        </is>
      </c>
      <c r="D126" s="2" t="inlineStr">
        <is>
          <t>Government service delivery</t>
        </is>
      </c>
    </row>
    <row r="127">
      <c r="A127" s="2" t="n">
        <v>4</v>
      </c>
      <c r="B127" s="2" t="inlineStr">
        <is>
          <t>GFCF_Priv</t>
        </is>
      </c>
      <c r="C127" s="2" t="inlineStr">
        <is>
          <t>Q3 Private GFCF</t>
        </is>
      </c>
      <c r="D127" s="2" t="inlineStr">
        <is>
          <t>Private capital projects — the finished asset</t>
        </is>
      </c>
    </row>
    <row r="128">
      <c r="A128" s="2" t="n">
        <v>5</v>
      </c>
      <c r="B128" s="2" t="inlineStr">
        <is>
          <t>GFCF_PubCorp</t>
        </is>
      </c>
      <c r="C128" s="2" t="inlineStr">
        <is>
          <t>Q4 Public Corporations GFCF</t>
        </is>
      </c>
      <c r="D128" s="2" t="inlineStr">
        <is>
          <t>GBE capex</t>
        </is>
      </c>
    </row>
    <row r="129">
      <c r="A129" s="2" t="n">
        <v>6</v>
      </c>
      <c r="B129" s="2" t="inlineStr">
        <is>
          <t>GFCF_GG</t>
        </is>
      </c>
      <c r="C129" s="2" t="inlineStr">
        <is>
          <t>Q5 General Government GFCF</t>
        </is>
      </c>
      <c r="D129" s="2" t="inlineStr">
        <is>
          <t>Government capital projects — the finished asset</t>
        </is>
      </c>
    </row>
    <row r="130">
      <c r="A130" s="2" t="n">
        <v>7</v>
      </c>
      <c r="B130" s="2" t="inlineStr">
        <is>
          <t>Inventories</t>
        </is>
      </c>
      <c r="C130" s="2" t="inlineStr">
        <is>
          <t>Q6 Changes in Inventories</t>
        </is>
      </c>
      <c r="D130" s="2" t="inlineStr">
        <is>
          <t>Rarely a shock</t>
        </is>
      </c>
    </row>
    <row r="131">
      <c r="A131" s="2" t="n">
        <v>8</v>
      </c>
      <c r="B131" s="2" t="inlineStr">
        <is>
          <t>Exports</t>
        </is>
      </c>
      <c r="C131" s="2" t="inlineStr">
        <is>
          <t>Q7 Exports</t>
        </is>
      </c>
      <c r="D131" s="2" t="inlineStr">
        <is>
          <t>Export sales — import share unreliable, see QA gate 13</t>
        </is>
      </c>
    </row>
    <row r="134">
      <c r="A134" s="4" t="inlineStr">
        <is>
          <t>Margin destinations — which industry earns each ABS margin</t>
        </is>
      </c>
    </row>
    <row r="135">
      <c r="A135" s="6" t="inlineStr">
        <is>
          <t>#</t>
        </is>
      </c>
      <c r="B135" s="6" t="inlineStr">
        <is>
          <t>IOIG</t>
        </is>
      </c>
      <c r="C135" s="6" t="inlineStr">
        <is>
          <t>Industry</t>
        </is>
      </c>
      <c r="D135" s="6" t="inlineStr">
        <is>
          <t>ABS table</t>
        </is>
      </c>
      <c r="E135" s="6" t="inlineStr">
        <is>
          <t>Total $m 2023-24</t>
        </is>
      </c>
    </row>
    <row r="136">
      <c r="A136" s="2" t="n">
        <v>1</v>
      </c>
      <c r="B136" s="2" t="inlineStr">
        <is>
          <t>3301</t>
        </is>
      </c>
      <c r="C136" s="2" t="inlineStr">
        <is>
          <t>Wholesale trade</t>
        </is>
      </c>
      <c r="D136" s="2" t="inlineStr">
        <is>
          <t>Table 23</t>
        </is>
      </c>
      <c r="E136" s="12" t="n">
        <v>182778</v>
      </c>
    </row>
    <row r="137">
      <c r="A137" s="2" t="n">
        <v>2</v>
      </c>
      <c r="B137" s="2" t="inlineStr">
        <is>
          <t>3901</t>
        </is>
      </c>
      <c r="C137" s="2" t="inlineStr">
        <is>
          <t>Retail trade</t>
        </is>
      </c>
      <c r="D137" s="2" t="inlineStr">
        <is>
          <t>Table 24</t>
        </is>
      </c>
      <c r="E137" s="12" t="n">
        <v>146374</v>
      </c>
    </row>
    <row r="138">
      <c r="A138" s="2" t="n">
        <v>3</v>
      </c>
      <c r="B138" s="2" t="inlineStr">
        <is>
          <t>4501</t>
        </is>
      </c>
      <c r="C138" s="2" t="inlineStr">
        <is>
          <t>Food and beverage services</t>
        </is>
      </c>
      <c r="D138" s="2" t="inlineStr">
        <is>
          <t>Table 25</t>
        </is>
      </c>
      <c r="E138" s="12" t="n">
        <v>4790</v>
      </c>
    </row>
    <row r="139">
      <c r="A139" s="2" t="n">
        <v>4</v>
      </c>
      <c r="B139" s="2" t="inlineStr">
        <is>
          <t>4601</t>
        </is>
      </c>
      <c r="C139" s="2" t="inlineStr">
        <is>
          <t>Road transport</t>
        </is>
      </c>
      <c r="D139" s="2" t="inlineStr">
        <is>
          <t>Table 26</t>
        </is>
      </c>
      <c r="E139" s="12" t="n">
        <v>44056</v>
      </c>
    </row>
    <row r="140">
      <c r="A140" s="2" t="n">
        <v>5</v>
      </c>
      <c r="B140" s="2" t="inlineStr">
        <is>
          <t>4701</t>
        </is>
      </c>
      <c r="C140" s="2" t="inlineStr">
        <is>
          <t>Rail transport</t>
        </is>
      </c>
      <c r="D140" s="2" t="inlineStr">
        <is>
          <t>Table 27</t>
        </is>
      </c>
      <c r="E140" s="12" t="n">
        <v>7171</v>
      </c>
    </row>
    <row r="141">
      <c r="A141" s="2" t="n">
        <v>6</v>
      </c>
      <c r="B141" s="2" t="inlineStr">
        <is>
          <t>4801</t>
        </is>
      </c>
      <c r="C141" s="2" t="inlineStr">
        <is>
          <t>Water, pipeline and other transport</t>
        </is>
      </c>
      <c r="D141" s="2" t="inlineStr">
        <is>
          <t>Table 28, Table 29</t>
        </is>
      </c>
      <c r="E141" s="12" t="n">
        <v>2512</v>
      </c>
    </row>
    <row r="142">
      <c r="A142" s="2" t="n">
        <v>7</v>
      </c>
      <c r="B142" s="2" t="inlineStr">
        <is>
          <t>4901</t>
        </is>
      </c>
      <c r="C142" s="2" t="inlineStr">
        <is>
          <t>Air and space transport</t>
        </is>
      </c>
      <c r="D142" s="2" t="inlineStr">
        <is>
          <t>Table 30</t>
        </is>
      </c>
      <c r="E142" s="12" t="n">
        <v>1151</v>
      </c>
    </row>
    <row r="143">
      <c r="A143" s="2" t="n">
        <v>8</v>
      </c>
      <c r="B143" s="2" t="inlineStr">
        <is>
          <t>5201</t>
        </is>
      </c>
      <c r="C143" s="2" t="inlineStr">
        <is>
          <t>Transport support services and storage</t>
        </is>
      </c>
      <c r="D143" s="2" t="inlineStr">
        <is>
          <t>Table 31</t>
        </is>
      </c>
      <c r="E143" s="12" t="n">
        <v>1057</v>
      </c>
    </row>
    <row r="144">
      <c r="A144" s="2" t="n">
        <v>9</v>
      </c>
      <c r="B144" s="2" t="inlineStr">
        <is>
          <t>6301</t>
        </is>
      </c>
      <c r="C144" s="2" t="inlineStr">
        <is>
          <t>Insurance and superannuation funds</t>
        </is>
      </c>
      <c r="D144" s="2" t="inlineStr">
        <is>
          <t>Table 32</t>
        </is>
      </c>
      <c r="E144" s="12" t="n">
        <v>23</v>
      </c>
    </row>
    <row r="145">
      <c r="A145" s="2" t="n">
        <v>10</v>
      </c>
      <c r="B145" s="2" t="inlineStr">
        <is>
          <t>2701</t>
        </is>
      </c>
      <c r="C145" s="2" t="inlineStr">
        <is>
          <t>Gas supply</t>
        </is>
      </c>
      <c r="D145" s="2" t="inlineStr">
        <is>
          <t>Table 33</t>
        </is>
      </c>
      <c r="E145" s="12" t="n">
        <v>3608</v>
      </c>
    </row>
    <row r="146">
      <c r="A146" s="2" t="n">
        <v>11</v>
      </c>
      <c r="B146" s="2" t="inlineStr">
        <is>
          <t>2605</t>
        </is>
      </c>
      <c r="C146" s="2" t="inlineStr">
        <is>
          <t>Electricity transmission and distribution</t>
        </is>
      </c>
      <c r="D146" s="2" t="inlineStr">
        <is>
          <t>Table 34</t>
        </is>
      </c>
      <c r="E146" s="12" t="n">
        <v>27890</v>
      </c>
    </row>
    <row r="147">
      <c r="C147" s="4" t="inlineStr">
        <is>
          <t>TOTAL — control total for QA gate 17</t>
        </is>
      </c>
      <c r="E147" s="13" t="n">
        <v>421410</v>
      </c>
    </row>
    <row r="149">
      <c r="A149" s="4" t="inlineStr">
        <is>
          <t>Regions</t>
        </is>
      </c>
    </row>
    <row r="150">
      <c r="B150" s="2" t="inlineStr">
        <is>
          <t>Aus</t>
        </is>
      </c>
      <c r="C150" s="2" t="inlineStr">
        <is>
          <t>real multipliers</t>
        </is>
      </c>
    </row>
    <row r="151">
      <c r="B151" s="2" t="inlineStr">
        <is>
          <t>NSW</t>
        </is>
      </c>
      <c r="C151" s="2" t="inlineStr">
        <is>
          <t>real multipliers</t>
        </is>
      </c>
    </row>
    <row r="152">
      <c r="B152" s="2" t="inlineStr">
        <is>
          <t>Vic</t>
        </is>
      </c>
      <c r="C152" s="2" t="inlineStr">
        <is>
          <t>real multipliers</t>
        </is>
      </c>
    </row>
    <row r="153">
      <c r="B153" s="2" t="inlineStr">
        <is>
          <t>QLD</t>
        </is>
      </c>
      <c r="C153" s="14" t="inlineStr">
        <is>
          <t>NOT LOADED — model will refuse</t>
        </is>
      </c>
    </row>
    <row r="154">
      <c r="B154" s="2" t="inlineStr">
        <is>
          <t>SA</t>
        </is>
      </c>
      <c r="C154" s="2" t="inlineStr">
        <is>
          <t>real multipliers</t>
        </is>
      </c>
    </row>
    <row r="155">
      <c r="B155" s="2" t="inlineStr">
        <is>
          <t>WA</t>
        </is>
      </c>
      <c r="C155" s="14" t="inlineStr">
        <is>
          <t>NOT LOADED — model will refuse</t>
        </is>
      </c>
    </row>
    <row r="156">
      <c r="B156" s="2" t="inlineStr">
        <is>
          <t>Tas</t>
        </is>
      </c>
      <c r="C156" s="14" t="inlineStr">
        <is>
          <t>NOT LOADED — model will refuse</t>
        </is>
      </c>
    </row>
    <row r="157">
      <c r="B157" s="2" t="inlineStr">
        <is>
          <t>NT</t>
        </is>
      </c>
      <c r="C157" s="14" t="inlineStr">
        <is>
          <t>NOT LOADED — model will refuse</t>
        </is>
      </c>
    </row>
    <row r="158">
      <c r="B158" s="2" t="inlineStr">
        <is>
          <t>ACT</t>
        </is>
      </c>
      <c r="C158" s="14" t="inlineStr">
        <is>
          <t>NOT LOADED — model will refuse</t>
        </is>
      </c>
    </row>
  </sheetData>
  <mergeCells count="1">
    <mergeCell ref="A2:L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12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10" customWidth="1" min="78" max="78"/>
    <col width="10" customWidth="1" min="79" max="79"/>
    <col width="10" customWidth="1" min="80" max="80"/>
    <col width="10" customWidth="1" min="81" max="81"/>
    <col width="10" customWidth="1" min="82" max="82"/>
    <col width="10" customWidth="1" min="83" max="83"/>
    <col width="10" customWidth="1" min="84" max="84"/>
    <col width="10" customWidth="1" min="85" max="85"/>
    <col width="10" customWidth="1" min="86" max="86"/>
    <col width="10" customWidth="1" min="87" max="87"/>
    <col width="10" customWidth="1" min="88" max="88"/>
    <col width="10" customWidth="1" min="89" max="89"/>
    <col width="10" customWidth="1" min="90" max="90"/>
    <col width="10" customWidth="1" min="91" max="91"/>
    <col width="10" customWidth="1" min="92" max="92"/>
    <col width="10" customWidth="1" min="93" max="93"/>
    <col width="10" customWidth="1" min="94" max="94"/>
    <col width="10" customWidth="1" min="95" max="95"/>
    <col width="10" customWidth="1" min="96" max="96"/>
    <col width="10" customWidth="1" min="97" max="97"/>
    <col width="10" customWidth="1" min="98" max="98"/>
    <col width="10" customWidth="1" min="99" max="99"/>
    <col width="10" customWidth="1" min="100" max="100"/>
    <col width="10" customWidth="1" min="101" max="101"/>
    <col width="10" customWidth="1" min="102" max="102"/>
    <col width="10" customWidth="1" min="103" max="103"/>
    <col width="10" customWidth="1" min="104" max="104"/>
    <col width="10" customWidth="1" min="105" max="105"/>
    <col width="10" customWidth="1" min="106" max="106"/>
    <col width="10" customWidth="1" min="107" max="107"/>
    <col width="10" customWidth="1" min="108" max="108"/>
    <col width="10" customWidth="1" min="109" max="109"/>
    <col width="10" customWidth="1" min="110" max="110"/>
    <col width="10" customWidth="1" min="111" max="111"/>
    <col width="10" customWidth="1" min="112" max="112"/>
    <col width="10" customWidth="1" min="113" max="113"/>
    <col width="10" customWidth="1" min="114" max="114"/>
    <col width="10" customWidth="1" min="115" max="115"/>
    <col width="10" customWidth="1" min="116" max="116"/>
    <col width="10"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s>
  <sheetData>
    <row r="1">
      <c r="A1" s="1" t="inlineStr">
        <is>
          <t>RAW — ABS Table 5. Industry by industry flow table (DIRECT allocation of imports), 2023-24 ($m)</t>
        </is>
      </c>
    </row>
    <row r="2" ht="32" customHeight="1">
      <c r="A2" s="5" t="inlineStr">
        <is>
          <t>Layout: rows are products, columns C to DM are the 115 using industries, DN to DT are final use Q1-Q7. Source: ABS 5209.0.55.001, released 25 March 2026, file 520905500105. Intermediate and final use here are DOMESTIC PRODUCTION ONLY — competing imports are shown separately as a primary input. This is the table multipliers must be built from, and the numerator of the domestic share in CALC_StripData.</t>
        </is>
      </c>
    </row>
    <row r="4">
      <c r="A4" s="15" t="inlineStr">
        <is>
          <t>IOIG</t>
        </is>
      </c>
      <c r="B4" s="15" t="inlineStr">
        <is>
          <t>Product / industry</t>
        </is>
      </c>
      <c r="C4" s="16" t="inlineStr">
        <is>
          <t>0101</t>
        </is>
      </c>
      <c r="D4" s="16" t="inlineStr">
        <is>
          <t>0102</t>
        </is>
      </c>
      <c r="E4" s="16" t="inlineStr">
        <is>
          <t>0103</t>
        </is>
      </c>
      <c r="F4" s="16" t="inlineStr">
        <is>
          <t>0201</t>
        </is>
      </c>
      <c r="G4" s="16" t="inlineStr">
        <is>
          <t>0301</t>
        </is>
      </c>
      <c r="H4" s="16" t="inlineStr">
        <is>
          <t>0401</t>
        </is>
      </c>
      <c r="I4" s="16" t="inlineStr">
        <is>
          <t>0501</t>
        </is>
      </c>
      <c r="J4" s="16" t="inlineStr">
        <is>
          <t>0601</t>
        </is>
      </c>
      <c r="K4" s="16" t="inlineStr">
        <is>
          <t>0701</t>
        </is>
      </c>
      <c r="L4" s="16" t="inlineStr">
        <is>
          <t>0801</t>
        </is>
      </c>
      <c r="M4" s="16" t="inlineStr">
        <is>
          <t>0802</t>
        </is>
      </c>
      <c r="N4" s="16" t="inlineStr">
        <is>
          <t>0901</t>
        </is>
      </c>
      <c r="O4" s="16" t="inlineStr">
        <is>
          <t>1001</t>
        </is>
      </c>
      <c r="P4" s="16" t="inlineStr">
        <is>
          <t>1101</t>
        </is>
      </c>
      <c r="Q4" s="16" t="inlineStr">
        <is>
          <t>1102</t>
        </is>
      </c>
      <c r="R4" s="16" t="inlineStr">
        <is>
          <t>1103</t>
        </is>
      </c>
      <c r="S4" s="16" t="inlineStr">
        <is>
          <t>1104</t>
        </is>
      </c>
      <c r="T4" s="16" t="inlineStr">
        <is>
          <t>1105</t>
        </is>
      </c>
      <c r="U4" s="16" t="inlineStr">
        <is>
          <t>1106</t>
        </is>
      </c>
      <c r="V4" s="16" t="inlineStr">
        <is>
          <t>1107</t>
        </is>
      </c>
      <c r="W4" s="16" t="inlineStr">
        <is>
          <t>1108</t>
        </is>
      </c>
      <c r="X4" s="16" t="inlineStr">
        <is>
          <t>1109</t>
        </is>
      </c>
      <c r="Y4" s="16" t="inlineStr">
        <is>
          <t>1201</t>
        </is>
      </c>
      <c r="Z4" s="16" t="inlineStr">
        <is>
          <t>1202</t>
        </is>
      </c>
      <c r="AA4" s="16" t="inlineStr">
        <is>
          <t>1205</t>
        </is>
      </c>
      <c r="AB4" s="16" t="inlineStr">
        <is>
          <t>1301</t>
        </is>
      </c>
      <c r="AC4" s="16" t="inlineStr">
        <is>
          <t>1302</t>
        </is>
      </c>
      <c r="AD4" s="16" t="inlineStr">
        <is>
          <t>1303</t>
        </is>
      </c>
      <c r="AE4" s="16" t="inlineStr">
        <is>
          <t>1304</t>
        </is>
      </c>
      <c r="AF4" s="16" t="inlineStr">
        <is>
          <t>1305</t>
        </is>
      </c>
      <c r="AG4" s="16" t="inlineStr">
        <is>
          <t>1306</t>
        </is>
      </c>
      <c r="AH4" s="16" t="inlineStr">
        <is>
          <t>1401</t>
        </is>
      </c>
      <c r="AI4" s="16" t="inlineStr">
        <is>
          <t>1402</t>
        </is>
      </c>
      <c r="AJ4" s="16" t="inlineStr">
        <is>
          <t>1501</t>
        </is>
      </c>
      <c r="AK4" s="16" t="inlineStr">
        <is>
          <t>1502</t>
        </is>
      </c>
      <c r="AL4" s="16" t="inlineStr">
        <is>
          <t>1601</t>
        </is>
      </c>
      <c r="AM4" s="16" t="inlineStr">
        <is>
          <t>1701</t>
        </is>
      </c>
      <c r="AN4" s="16" t="inlineStr">
        <is>
          <t>1801</t>
        </is>
      </c>
      <c r="AO4" s="16" t="inlineStr">
        <is>
          <t>1802</t>
        </is>
      </c>
      <c r="AP4" s="16" t="inlineStr">
        <is>
          <t>1803</t>
        </is>
      </c>
      <c r="AQ4" s="16" t="inlineStr">
        <is>
          <t>1804</t>
        </is>
      </c>
      <c r="AR4" s="16" t="inlineStr">
        <is>
          <t>1901</t>
        </is>
      </c>
      <c r="AS4" s="16" t="inlineStr">
        <is>
          <t>1902</t>
        </is>
      </c>
      <c r="AT4" s="16" t="inlineStr">
        <is>
          <t>2001</t>
        </is>
      </c>
      <c r="AU4" s="16" t="inlineStr">
        <is>
          <t>2002</t>
        </is>
      </c>
      <c r="AV4" s="16" t="inlineStr">
        <is>
          <t>2003</t>
        </is>
      </c>
      <c r="AW4" s="16" t="inlineStr">
        <is>
          <t>2004</t>
        </is>
      </c>
      <c r="AX4" s="16" t="inlineStr">
        <is>
          <t>2005</t>
        </is>
      </c>
      <c r="AY4" s="16" t="inlineStr">
        <is>
          <t>2101</t>
        </is>
      </c>
      <c r="AZ4" s="16" t="inlineStr">
        <is>
          <t>2102</t>
        </is>
      </c>
      <c r="BA4" s="16" t="inlineStr">
        <is>
          <t>2201</t>
        </is>
      </c>
      <c r="BB4" s="16" t="inlineStr">
        <is>
          <t>2202</t>
        </is>
      </c>
      <c r="BC4" s="16" t="inlineStr">
        <is>
          <t>2203</t>
        </is>
      </c>
      <c r="BD4" s="16" t="inlineStr">
        <is>
          <t>2204</t>
        </is>
      </c>
      <c r="BE4" s="16" t="inlineStr">
        <is>
          <t>2301</t>
        </is>
      </c>
      <c r="BF4" s="16" t="inlineStr">
        <is>
          <t>2302</t>
        </is>
      </c>
      <c r="BG4" s="16" t="inlineStr">
        <is>
          <t>2303</t>
        </is>
      </c>
      <c r="BH4" s="16" t="inlineStr">
        <is>
          <t>2304</t>
        </is>
      </c>
      <c r="BI4" s="16" t="inlineStr">
        <is>
          <t>2401</t>
        </is>
      </c>
      <c r="BJ4" s="16" t="inlineStr">
        <is>
          <t>2403</t>
        </is>
      </c>
      <c r="BK4" s="16" t="inlineStr">
        <is>
          <t>2404</t>
        </is>
      </c>
      <c r="BL4" s="16" t="inlineStr">
        <is>
          <t>2405</t>
        </is>
      </c>
      <c r="BM4" s="16" t="inlineStr">
        <is>
          <t>2501</t>
        </is>
      </c>
      <c r="BN4" s="16" t="inlineStr">
        <is>
          <t>2502</t>
        </is>
      </c>
      <c r="BO4" s="16" t="inlineStr">
        <is>
          <t>2601</t>
        </is>
      </c>
      <c r="BP4" s="16" t="inlineStr">
        <is>
          <t>2605</t>
        </is>
      </c>
      <c r="BQ4" s="16" t="inlineStr">
        <is>
          <t>2701</t>
        </is>
      </c>
      <c r="BR4" s="16" t="inlineStr">
        <is>
          <t>2801</t>
        </is>
      </c>
      <c r="BS4" s="16" t="inlineStr">
        <is>
          <t>2901</t>
        </is>
      </c>
      <c r="BT4" s="16" t="inlineStr">
        <is>
          <t>3001</t>
        </is>
      </c>
      <c r="BU4" s="16" t="inlineStr">
        <is>
          <t>3002</t>
        </is>
      </c>
      <c r="BV4" s="16" t="inlineStr">
        <is>
          <t>3101</t>
        </is>
      </c>
      <c r="BW4" s="16" t="inlineStr">
        <is>
          <t>3201</t>
        </is>
      </c>
      <c r="BX4" s="16" t="inlineStr">
        <is>
          <t>3301</t>
        </is>
      </c>
      <c r="BY4" s="16" t="inlineStr">
        <is>
          <t>3901</t>
        </is>
      </c>
      <c r="BZ4" s="16" t="inlineStr">
        <is>
          <t>4401</t>
        </is>
      </c>
      <c r="CA4" s="16" t="inlineStr">
        <is>
          <t>4501</t>
        </is>
      </c>
      <c r="CB4" s="16" t="inlineStr">
        <is>
          <t>4601</t>
        </is>
      </c>
      <c r="CC4" s="16" t="inlineStr">
        <is>
          <t>4701</t>
        </is>
      </c>
      <c r="CD4" s="16" t="inlineStr">
        <is>
          <t>4801</t>
        </is>
      </c>
      <c r="CE4" s="16" t="inlineStr">
        <is>
          <t>4901</t>
        </is>
      </c>
      <c r="CF4" s="16" t="inlineStr">
        <is>
          <t>5101</t>
        </is>
      </c>
      <c r="CG4" s="16" t="inlineStr">
        <is>
          <t>5201</t>
        </is>
      </c>
      <c r="CH4" s="16" t="inlineStr">
        <is>
          <t>5401</t>
        </is>
      </c>
      <c r="CI4" s="16" t="inlineStr">
        <is>
          <t>5501</t>
        </is>
      </c>
      <c r="CJ4" s="16" t="inlineStr">
        <is>
          <t>5601</t>
        </is>
      </c>
      <c r="CK4" s="16" t="inlineStr">
        <is>
          <t>5701</t>
        </is>
      </c>
      <c r="CL4" s="16" t="inlineStr">
        <is>
          <t>5801</t>
        </is>
      </c>
      <c r="CM4" s="16" t="inlineStr">
        <is>
          <t>6001</t>
        </is>
      </c>
      <c r="CN4" s="16" t="inlineStr">
        <is>
          <t>6201</t>
        </is>
      </c>
      <c r="CO4" s="16" t="inlineStr">
        <is>
          <t>6301</t>
        </is>
      </c>
      <c r="CP4" s="16" t="inlineStr">
        <is>
          <t>6401</t>
        </is>
      </c>
      <c r="CQ4" s="16" t="inlineStr">
        <is>
          <t>6601</t>
        </is>
      </c>
      <c r="CR4" s="16" t="inlineStr">
        <is>
          <t>6700</t>
        </is>
      </c>
      <c r="CS4" s="16" t="inlineStr">
        <is>
          <t>6701</t>
        </is>
      </c>
      <c r="CT4" s="16" t="inlineStr">
        <is>
          <t>6702</t>
        </is>
      </c>
      <c r="CU4" s="16" t="inlineStr">
        <is>
          <t>6901</t>
        </is>
      </c>
      <c r="CV4" s="16" t="inlineStr">
        <is>
          <t>7001</t>
        </is>
      </c>
      <c r="CW4" s="16" t="inlineStr">
        <is>
          <t>7210</t>
        </is>
      </c>
      <c r="CX4" s="16" t="inlineStr">
        <is>
          <t>7310</t>
        </is>
      </c>
      <c r="CY4" s="16" t="inlineStr">
        <is>
          <t>7501</t>
        </is>
      </c>
      <c r="CZ4" s="16" t="inlineStr">
        <is>
          <t>7601</t>
        </is>
      </c>
      <c r="DA4" s="16" t="inlineStr">
        <is>
          <t>7701</t>
        </is>
      </c>
      <c r="DB4" s="16" t="inlineStr">
        <is>
          <t>8010</t>
        </is>
      </c>
      <c r="DC4" s="16" t="inlineStr">
        <is>
          <t>8110</t>
        </is>
      </c>
      <c r="DD4" s="16" t="inlineStr">
        <is>
          <t>8210</t>
        </is>
      </c>
      <c r="DE4" s="16" t="inlineStr">
        <is>
          <t>8401</t>
        </is>
      </c>
      <c r="DF4" s="16" t="inlineStr">
        <is>
          <t>8601</t>
        </is>
      </c>
      <c r="DG4" s="16" t="inlineStr">
        <is>
          <t>8901</t>
        </is>
      </c>
      <c r="DH4" s="16" t="inlineStr">
        <is>
          <t>9101</t>
        </is>
      </c>
      <c r="DI4" s="16" t="inlineStr">
        <is>
          <t>9201</t>
        </is>
      </c>
      <c r="DJ4" s="16" t="inlineStr">
        <is>
          <t>9401</t>
        </is>
      </c>
      <c r="DK4" s="16" t="inlineStr">
        <is>
          <t>9402</t>
        </is>
      </c>
      <c r="DL4" s="16" t="inlineStr">
        <is>
          <t>9501</t>
        </is>
      </c>
      <c r="DM4" s="16" t="inlineStr">
        <is>
          <t>9502</t>
        </is>
      </c>
      <c r="DN4" s="17" t="inlineStr">
        <is>
          <t>Q1</t>
        </is>
      </c>
      <c r="DO4" s="17" t="inlineStr">
        <is>
          <t>Q2</t>
        </is>
      </c>
      <c r="DP4" s="17" t="inlineStr">
        <is>
          <t>Q3</t>
        </is>
      </c>
      <c r="DQ4" s="17" t="inlineStr">
        <is>
          <t>Q4</t>
        </is>
      </c>
      <c r="DR4" s="17" t="inlineStr">
        <is>
          <t>Q5</t>
        </is>
      </c>
      <c r="DS4" s="17" t="inlineStr">
        <is>
          <t>Q6</t>
        </is>
      </c>
      <c r="DT4" s="17" t="inlineStr">
        <is>
          <t>Q7</t>
        </is>
      </c>
    </row>
    <row r="5">
      <c r="C5" s="18" t="inlineStr">
        <is>
          <t>Sheep, grains, beef and dairy cattle</t>
        </is>
      </c>
      <c r="D5" s="18" t="inlineStr">
        <is>
          <t>Poultry and other livestock</t>
        </is>
      </c>
      <c r="E5" s="18" t="inlineStr">
        <is>
          <t>Other agriculture</t>
        </is>
      </c>
      <c r="F5" s="18" t="inlineStr">
        <is>
          <t>Aquaculture</t>
        </is>
      </c>
      <c r="G5" s="18" t="inlineStr">
        <is>
          <t>Forestry and logging</t>
        </is>
      </c>
      <c r="H5" s="18" t="inlineStr">
        <is>
          <t>Fishing, hunting and trapping</t>
        </is>
      </c>
      <c r="I5" s="18" t="inlineStr">
        <is>
          <t>Agriculture, forestry and fishing support services</t>
        </is>
      </c>
      <c r="J5" s="18" t="inlineStr">
        <is>
          <t>Coal mining</t>
        </is>
      </c>
      <c r="K5" s="18" t="inlineStr">
        <is>
          <t>Oil and gas extraction</t>
        </is>
      </c>
      <c r="L5" s="18" t="inlineStr">
        <is>
          <t>Iron ore mining</t>
        </is>
      </c>
      <c r="M5" s="18" t="inlineStr">
        <is>
          <t>Non-ferrous metal ore mining</t>
        </is>
      </c>
      <c r="N5" s="18" t="inlineStr">
        <is>
          <t>Non-metallic mineral mining</t>
        </is>
      </c>
      <c r="O5" s="18" t="inlineStr">
        <is>
          <t>Exploration and mining support services</t>
        </is>
      </c>
      <c r="P5" s="18" t="inlineStr">
        <is>
          <t>Meat and meat product manufacturing</t>
        </is>
      </c>
      <c r="Q5" s="18" t="inlineStr">
        <is>
          <t>Processed seafood manufacturing</t>
        </is>
      </c>
      <c r="R5" s="18" t="inlineStr">
        <is>
          <t>Dairy product manufacturing</t>
        </is>
      </c>
      <c r="S5" s="18" t="inlineStr">
        <is>
          <t>Fruit and vegetable product manufacturing</t>
        </is>
      </c>
      <c r="T5" s="18" t="inlineStr">
        <is>
          <t>Oils and fats manufacturing</t>
        </is>
      </c>
      <c r="U5" s="18" t="inlineStr">
        <is>
          <t>Grain mill and cereal product manufacturing</t>
        </is>
      </c>
      <c r="V5" s="18" t="inlineStr">
        <is>
          <t>Bakery product manufacturing</t>
        </is>
      </c>
      <c r="W5" s="18" t="inlineStr">
        <is>
          <t>Sugar and confectionery manufacturing</t>
        </is>
      </c>
      <c r="X5" s="18" t="inlineStr">
        <is>
          <t>Other food product manufacturing</t>
        </is>
      </c>
      <c r="Y5" s="18" t="inlineStr">
        <is>
          <t>Soft drinks, cordials and syrup manufacturing</t>
        </is>
      </c>
      <c r="Z5" s="18" t="inlineStr">
        <is>
          <t>Beer manufacturing</t>
        </is>
      </c>
      <c r="AA5" s="18" t="inlineStr">
        <is>
          <t>Wine, spirits and tobacco</t>
        </is>
      </c>
      <c r="AB5" s="18" t="inlineStr">
        <is>
          <t>Textile manufacturing</t>
        </is>
      </c>
      <c r="AC5" s="18" t="inlineStr">
        <is>
          <t>Tanned leather, dressed fur and leather product manufacturing</t>
        </is>
      </c>
      <c r="AD5" s="18" t="inlineStr">
        <is>
          <t>Textile product manufacturing</t>
        </is>
      </c>
      <c r="AE5" s="18" t="inlineStr">
        <is>
          <t>Knitted product manufacturing</t>
        </is>
      </c>
      <c r="AF5" s="18" t="inlineStr">
        <is>
          <t>Clothing manufacturing</t>
        </is>
      </c>
      <c r="AG5" s="18" t="inlineStr">
        <is>
          <t>Footwear manufacturing</t>
        </is>
      </c>
      <c r="AH5" s="18" t="inlineStr">
        <is>
          <t>Sawmill product manufacturing</t>
        </is>
      </c>
      <c r="AI5" s="18" t="inlineStr">
        <is>
          <t>Other wood product manufacturing</t>
        </is>
      </c>
      <c r="AJ5" s="18" t="inlineStr">
        <is>
          <t>Pulp, paper and paperboard manufacturing</t>
        </is>
      </c>
      <c r="AK5" s="18" t="inlineStr">
        <is>
          <t>Paper stationery and other converted paper product manufacturing</t>
        </is>
      </c>
      <c r="AL5" s="18" t="inlineStr">
        <is>
          <t>Printing (including the reproduction of recorded media)</t>
        </is>
      </c>
      <c r="AM5" s="18" t="inlineStr">
        <is>
          <t>Petroleum and coal product manufacturing</t>
        </is>
      </c>
      <c r="AN5" s="18" t="inlineStr">
        <is>
          <t>Human pharmaceutical and medicinal product manufacturing</t>
        </is>
      </c>
      <c r="AO5" s="18" t="inlineStr">
        <is>
          <t>Veterinary pharmaceutical and medicinal product manufacturing</t>
        </is>
      </c>
      <c r="AP5" s="18" t="inlineStr">
        <is>
          <t>Basic chemical manufacturing</t>
        </is>
      </c>
      <c r="AQ5" s="18" t="inlineStr">
        <is>
          <t>Cleaning compounds and toiletry preparation manufacturing</t>
        </is>
      </c>
      <c r="AR5" s="18" t="inlineStr">
        <is>
          <t>Polymer product manufacturing</t>
        </is>
      </c>
      <c r="AS5" s="18" t="inlineStr">
        <is>
          <t>Natural rubber product manufacturing</t>
        </is>
      </c>
      <c r="AT5" s="18" t="inlineStr">
        <is>
          <t>Glass and glass product manufacturing</t>
        </is>
      </c>
      <c r="AU5" s="18" t="inlineStr">
        <is>
          <t>Ceramic product manufacturing</t>
        </is>
      </c>
      <c r="AV5" s="18" t="inlineStr">
        <is>
          <t>Cement, lime and ready-mixed concrete manufacturing</t>
        </is>
      </c>
      <c r="AW5" s="18" t="inlineStr">
        <is>
          <t>Plaster and concrete product manufacturing</t>
        </is>
      </c>
      <c r="AX5" s="18" t="inlineStr">
        <is>
          <t>Other non-metallic mineral product manufacturing</t>
        </is>
      </c>
      <c r="AY5" s="18" t="inlineStr">
        <is>
          <t>Iron and steel manufacturing</t>
        </is>
      </c>
      <c r="AZ5" s="18" t="inlineStr">
        <is>
          <t>Basic non-ferrous metal manufacturing</t>
        </is>
      </c>
      <c r="BA5" s="18" t="inlineStr">
        <is>
          <t>Forged iron and steel product manufacturing</t>
        </is>
      </c>
      <c r="BB5" s="18" t="inlineStr">
        <is>
          <t>Structural metal product manufacturing</t>
        </is>
      </c>
      <c r="BC5" s="18" t="inlineStr">
        <is>
          <t>Metal containers and other sheet metal product manufacturing</t>
        </is>
      </c>
      <c r="BD5" s="18" t="inlineStr">
        <is>
          <t>Other fabricated metal product manufacturing</t>
        </is>
      </c>
      <c r="BE5" s="18" t="inlineStr">
        <is>
          <t>Motor vehicles and parts; other transport equipment manufacturing</t>
        </is>
      </c>
      <c r="BF5" s="18" t="inlineStr">
        <is>
          <t>Ships and boat manufacturing</t>
        </is>
      </c>
      <c r="BG5" s="18" t="inlineStr">
        <is>
          <t>Railway rolling stock manufacturing</t>
        </is>
      </c>
      <c r="BH5" s="18" t="inlineStr">
        <is>
          <t>Aircraft manufacturing</t>
        </is>
      </c>
      <c r="BI5" s="18" t="inlineStr">
        <is>
          <t>Professional, scientific, computer and electronic equipment manufacturing</t>
        </is>
      </c>
      <c r="BJ5" s="18" t="inlineStr">
        <is>
          <t>Electrical equipment manufacturing</t>
        </is>
      </c>
      <c r="BK5" s="18" t="inlineStr">
        <is>
          <t>Domestic appliance manufacturing</t>
        </is>
      </c>
      <c r="BL5" s="18" t="inlineStr">
        <is>
          <t>Specialised and other machinery and equipment manufacturing</t>
        </is>
      </c>
      <c r="BM5" s="18" t="inlineStr">
        <is>
          <t>Furniture manufacturing</t>
        </is>
      </c>
      <c r="BN5" s="18" t="inlineStr">
        <is>
          <t>Other manufactured products</t>
        </is>
      </c>
      <c r="BO5" s="18" t="inlineStr">
        <is>
          <t>Electricity generation</t>
        </is>
      </c>
      <c r="BP5" s="18" t="inlineStr">
        <is>
          <t>Electricity transmission, distribution, on selling and electricity market operation</t>
        </is>
      </c>
      <c r="BQ5" s="18" t="inlineStr">
        <is>
          <t>Gas supply</t>
        </is>
      </c>
      <c r="BR5" s="18" t="inlineStr">
        <is>
          <t>Water supply, sewerage and drainage services</t>
        </is>
      </c>
      <c r="BS5" s="18" t="inlineStr">
        <is>
          <t>Waste collection, treatment and disposal services</t>
        </is>
      </c>
      <c r="BT5" s="18" t="inlineStr">
        <is>
          <t>Residential building construction</t>
        </is>
      </c>
      <c r="BU5" s="18" t="inlineStr">
        <is>
          <t>Non-residential building construction</t>
        </is>
      </c>
      <c r="BV5" s="18" t="inlineStr">
        <is>
          <t>Heavy and civil engineering construction</t>
        </is>
      </c>
      <c r="BW5" s="18" t="inlineStr">
        <is>
          <t>Construction services</t>
        </is>
      </c>
      <c r="BX5" s="18" t="inlineStr">
        <is>
          <t>Wholesale trade</t>
        </is>
      </c>
      <c r="BY5" s="18" t="inlineStr">
        <is>
          <t>Retail trade</t>
        </is>
      </c>
      <c r="BZ5" s="18" t="inlineStr">
        <is>
          <t>Accommodation</t>
        </is>
      </c>
      <c r="CA5" s="18" t="inlineStr">
        <is>
          <t>Food and beverage services</t>
        </is>
      </c>
      <c r="CB5" s="18" t="inlineStr">
        <is>
          <t>Road transport</t>
        </is>
      </c>
      <c r="CC5" s="18" t="inlineStr">
        <is>
          <t>Rail transport</t>
        </is>
      </c>
      <c r="CD5" s="18" t="inlineStr">
        <is>
          <t>Water, pipeline and other transport</t>
        </is>
      </c>
      <c r="CE5" s="18" t="inlineStr">
        <is>
          <t>Air and space transport</t>
        </is>
      </c>
      <c r="CF5" s="18" t="inlineStr">
        <is>
          <t>Postal and courier pick-up and delivery service</t>
        </is>
      </c>
      <c r="CG5" s="18" t="inlineStr">
        <is>
          <t>Transport support services and storage</t>
        </is>
      </c>
      <c r="CH5" s="18" t="inlineStr">
        <is>
          <t>Publishing (except internet and music publishing)</t>
        </is>
      </c>
      <c r="CI5" s="18" t="inlineStr">
        <is>
          <t>Motion picture and sound recording</t>
        </is>
      </c>
      <c r="CJ5" s="18" t="inlineStr">
        <is>
          <t>Broadcasting (except internet)</t>
        </is>
      </c>
      <c r="CK5" s="18" t="inlineStr">
        <is>
          <t>Internet service providers, internet publishing and broadcasting, websearch portals and data processing</t>
        </is>
      </c>
      <c r="CL5" s="18" t="inlineStr">
        <is>
          <t>Telecommunication services</t>
        </is>
      </c>
      <c r="CM5" s="18" t="inlineStr">
        <is>
          <t>Library and other information services</t>
        </is>
      </c>
      <c r="CN5" s="18" t="inlineStr">
        <is>
          <t>Finance</t>
        </is>
      </c>
      <c r="CO5" s="18" t="inlineStr">
        <is>
          <t>Insurance and superannuation funds</t>
        </is>
      </c>
      <c r="CP5" s="18" t="inlineStr">
        <is>
          <t>Auxiliary finance and insurance services</t>
        </is>
      </c>
      <c r="CQ5" s="18" t="inlineStr">
        <is>
          <t>Rental and hiring services (except real estate)</t>
        </is>
      </c>
      <c r="CR5" s="18" t="inlineStr">
        <is>
          <t>Imputed rent for owner-occupiers</t>
        </is>
      </c>
      <c r="CS5" s="18" t="inlineStr">
        <is>
          <t>Actual rent for housing</t>
        </is>
      </c>
      <c r="CT5" s="18" t="inlineStr">
        <is>
          <t>Non-residential property operators and real estate services</t>
        </is>
      </c>
      <c r="CU5" s="18" t="inlineStr">
        <is>
          <t>Professional, scientific and technical services</t>
        </is>
      </c>
      <c r="CV5" s="18" t="inlineStr">
        <is>
          <t>Computer systems design and related services</t>
        </is>
      </c>
      <c r="CW5" s="18" t="inlineStr">
        <is>
          <t>Employment, travel agency and other administrative services</t>
        </is>
      </c>
      <c r="CX5" s="18" t="inlineStr">
        <is>
          <t>Building cleaning, pest control and other support services</t>
        </is>
      </c>
      <c r="CY5" s="18" t="inlineStr">
        <is>
          <t>Public administration and regulatory services</t>
        </is>
      </c>
      <c r="CZ5" s="18" t="inlineStr">
        <is>
          <t>Defence</t>
        </is>
      </c>
      <c r="DA5" s="18" t="inlineStr">
        <is>
          <t>Public order and safety</t>
        </is>
      </c>
      <c r="DB5" s="18" t="inlineStr">
        <is>
          <t>Primary and secondary education services (including pre-schools and special schools)</t>
        </is>
      </c>
      <c r="DC5" s="18" t="inlineStr">
        <is>
          <t>Technical, vocational and tertiary education services (including undergraduate and postgraduate)</t>
        </is>
      </c>
      <c r="DD5" s="18" t="inlineStr">
        <is>
          <t>Arts, sports, adult and other education services (including community education)</t>
        </is>
      </c>
      <c r="DE5" s="18" t="inlineStr">
        <is>
          <t>Health care services</t>
        </is>
      </c>
      <c r="DF5" s="18" t="inlineStr">
        <is>
          <t>Residential care and social assistance services</t>
        </is>
      </c>
      <c r="DG5" s="18" t="inlineStr">
        <is>
          <t>Heritage, creative and performing arts</t>
        </is>
      </c>
      <c r="DH5" s="18" t="inlineStr">
        <is>
          <t>Sports and recreation</t>
        </is>
      </c>
      <c r="DI5" s="18" t="inlineStr">
        <is>
          <t>Gambling</t>
        </is>
      </c>
      <c r="DJ5" s="18" t="inlineStr">
        <is>
          <t>Automotive repair and maintenance</t>
        </is>
      </c>
      <c r="DK5" s="18" t="inlineStr">
        <is>
          <t>Other repair and maintenance</t>
        </is>
      </c>
      <c r="DL5" s="18" t="inlineStr">
        <is>
          <t>Personal services</t>
        </is>
      </c>
      <c r="DM5" s="18" t="inlineStr">
        <is>
          <t>Other services</t>
        </is>
      </c>
      <c r="DN5" s="18" t="inlineStr">
        <is>
          <t>Households FCE</t>
        </is>
      </c>
      <c r="DO5" s="18" t="inlineStr">
        <is>
          <t>General Government FCE</t>
        </is>
      </c>
      <c r="DP5" s="18" t="inlineStr">
        <is>
          <t>Private GFCF</t>
        </is>
      </c>
      <c r="DQ5" s="18" t="inlineStr">
        <is>
          <t>Public Corporations GFCF</t>
        </is>
      </c>
      <c r="DR5" s="18" t="inlineStr">
        <is>
          <t>General Government GFCF</t>
        </is>
      </c>
      <c r="DS5" s="18" t="inlineStr">
        <is>
          <t>Changes in Inventories</t>
        </is>
      </c>
      <c r="DT5" s="18" t="inlineStr">
        <is>
          <t>Exports of Goods and Services</t>
        </is>
      </c>
    </row>
    <row r="6">
      <c r="A6" s="2" t="inlineStr">
        <is>
          <t>0101</t>
        </is>
      </c>
      <c r="B6" s="2" t="inlineStr">
        <is>
          <t>Sheep, grains, beef and dairy cattle</t>
        </is>
      </c>
      <c r="C6" s="19" t="n">
        <v>3068.8409</v>
      </c>
      <c r="D6" s="19" t="n">
        <v>424.7744</v>
      </c>
      <c r="E6" s="19" t="n">
        <v>513.2282</v>
      </c>
      <c r="F6" s="19" t="n">
        <v>2.2944</v>
      </c>
      <c r="G6" s="19" t="n">
        <v>0.0468</v>
      </c>
      <c r="H6" s="19" t="n">
        <v>0.8306</v>
      </c>
      <c r="I6" s="19" t="n">
        <v>28.3544</v>
      </c>
      <c r="J6" s="19" t="n">
        <v>1.8333</v>
      </c>
      <c r="K6" s="19" t="n">
        <v>3.661</v>
      </c>
      <c r="L6" s="19" t="n">
        <v>0.7113</v>
      </c>
      <c r="M6" s="19" t="n">
        <v>5.9194</v>
      </c>
      <c r="N6" s="19" t="n">
        <v>0.2889</v>
      </c>
      <c r="O6" s="19" t="n">
        <v>0.5417</v>
      </c>
      <c r="P6" s="19" t="n">
        <v>17580.1835</v>
      </c>
      <c r="Q6" s="19" t="n">
        <v>0.1241</v>
      </c>
      <c r="R6" s="19" t="n">
        <v>6677.9105</v>
      </c>
      <c r="S6" s="19" t="n">
        <v>1.4988</v>
      </c>
      <c r="T6" s="19" t="n">
        <v>49.3012</v>
      </c>
      <c r="U6" s="19" t="n">
        <v>2176.2188</v>
      </c>
      <c r="V6" s="19" t="n">
        <v>68.4348</v>
      </c>
      <c r="W6" s="19" t="n">
        <v>31.687</v>
      </c>
      <c r="X6" s="19" t="n">
        <v>50.2242</v>
      </c>
      <c r="Y6" s="19" t="n">
        <v>20.4082</v>
      </c>
      <c r="Z6" s="19" t="n">
        <v>636.075</v>
      </c>
      <c r="AA6" s="19" t="n">
        <v>325.3129</v>
      </c>
      <c r="AB6" s="19" t="n">
        <v>61.6862</v>
      </c>
      <c r="AC6" s="19" t="n">
        <v>2.3235</v>
      </c>
      <c r="AD6" s="19" t="n">
        <v>291.4887</v>
      </c>
      <c r="AE6" s="19" t="n">
        <v>0.0004</v>
      </c>
      <c r="AF6" s="19" t="n">
        <v>0.0035</v>
      </c>
      <c r="AG6" s="19" t="n">
        <v>0.0018</v>
      </c>
      <c r="AH6" s="19" t="n">
        <v>0.9984</v>
      </c>
      <c r="AI6" s="19" t="n">
        <v>0.9544</v>
      </c>
      <c r="AJ6" s="19" t="n">
        <v>0.3385</v>
      </c>
      <c r="AK6" s="19" t="n">
        <v>0.9356</v>
      </c>
      <c r="AL6" s="19" t="n">
        <v>0.1</v>
      </c>
      <c r="AM6" s="19" t="n">
        <v>0.2545</v>
      </c>
      <c r="AN6" s="19" t="n">
        <v>34.3489</v>
      </c>
      <c r="AO6" s="19" t="n">
        <v>95.31699999999999</v>
      </c>
      <c r="AP6" s="19" t="n">
        <v>75.3982</v>
      </c>
      <c r="AQ6" s="19" t="n">
        <v>48.7294</v>
      </c>
      <c r="AR6" s="19" t="n">
        <v>0.3479</v>
      </c>
      <c r="AS6" s="19" t="n">
        <v>0.0562</v>
      </c>
      <c r="AT6" s="19" t="n">
        <v>0.4618</v>
      </c>
      <c r="AU6" s="19" t="n">
        <v>0.0893</v>
      </c>
      <c r="AV6" s="19" t="n">
        <v>0.8325</v>
      </c>
      <c r="AW6" s="19" t="n">
        <v>0.1912</v>
      </c>
      <c r="AX6" s="19" t="n">
        <v>0.1845</v>
      </c>
      <c r="AY6" s="19" t="n">
        <v>1.4642</v>
      </c>
      <c r="AZ6" s="19" t="n">
        <v>6.0001</v>
      </c>
      <c r="BA6" s="19" t="n">
        <v>0.0396</v>
      </c>
      <c r="BB6" s="19" t="n">
        <v>0.4215</v>
      </c>
      <c r="BC6" s="19" t="n">
        <v>0.0742</v>
      </c>
      <c r="BD6" s="19" t="n">
        <v>0.1674</v>
      </c>
      <c r="BE6" s="19" t="n">
        <v>0.2338</v>
      </c>
      <c r="BF6" s="19" t="n">
        <v>0.067</v>
      </c>
      <c r="BG6" s="19" t="n">
        <v>0.0682</v>
      </c>
      <c r="BH6" s="19" t="n">
        <v>0.0941</v>
      </c>
      <c r="BI6" s="19" t="n">
        <v>0.2167</v>
      </c>
      <c r="BJ6" s="19" t="n">
        <v>0.1257</v>
      </c>
      <c r="BK6" s="19" t="n">
        <v>0.0457</v>
      </c>
      <c r="BL6" s="19" t="n">
        <v>0.256</v>
      </c>
      <c r="BM6" s="19" t="n">
        <v>0.1879</v>
      </c>
      <c r="BN6" s="19" t="n">
        <v>0.0941</v>
      </c>
      <c r="BO6" s="19" t="n">
        <v>1.9691</v>
      </c>
      <c r="BP6" s="19" t="n">
        <v>2.3301</v>
      </c>
      <c r="BQ6" s="19" t="n">
        <v>0.0309</v>
      </c>
      <c r="BR6" s="19" t="n">
        <v>1.4597</v>
      </c>
      <c r="BS6" s="19" t="n">
        <v>0.2071</v>
      </c>
      <c r="BT6" s="19" t="n">
        <v>2.4457</v>
      </c>
      <c r="BU6" s="19" t="n">
        <v>1.4891</v>
      </c>
      <c r="BV6" s="19" t="n">
        <v>1.3447</v>
      </c>
      <c r="BW6" s="19" t="n">
        <v>7.5091</v>
      </c>
      <c r="BX6" s="19" t="n">
        <v>230.7958</v>
      </c>
      <c r="BY6" s="19" t="n">
        <v>612.9843</v>
      </c>
      <c r="BZ6" s="19" t="n">
        <v>26.593</v>
      </c>
      <c r="CA6" s="19" t="n">
        <v>105.1715</v>
      </c>
      <c r="CB6" s="19" t="n">
        <v>0.6241</v>
      </c>
      <c r="CC6" s="19" t="n">
        <v>0.8844</v>
      </c>
      <c r="CD6" s="19" t="n">
        <v>0.2645</v>
      </c>
      <c r="CE6" s="19" t="n">
        <v>0.3338</v>
      </c>
      <c r="CF6" s="19" t="n">
        <v>0.2513</v>
      </c>
      <c r="CG6" s="19" t="n">
        <v>10.4365</v>
      </c>
      <c r="CH6" s="19" t="n">
        <v>0.4356</v>
      </c>
      <c r="CI6" s="19" t="n">
        <v>0.1551</v>
      </c>
      <c r="CJ6" s="19" t="n">
        <v>0.1213</v>
      </c>
      <c r="CK6" s="19" t="n">
        <v>0.9985000000000001</v>
      </c>
      <c r="CL6" s="19" t="n">
        <v>0.8024</v>
      </c>
      <c r="CM6" s="19" t="n">
        <v>0.0274</v>
      </c>
      <c r="CN6" s="19" t="n">
        <v>0.2908</v>
      </c>
      <c r="CO6" s="19" t="n">
        <v>0.3049</v>
      </c>
      <c r="CP6" s="19" t="n">
        <v>0.1446</v>
      </c>
      <c r="CQ6" s="19" t="n">
        <v>1.9227</v>
      </c>
      <c r="CR6" s="19" t="n">
        <v>0.0368</v>
      </c>
      <c r="CS6" s="19" t="n">
        <v>0.0119</v>
      </c>
      <c r="CT6" s="19" t="n">
        <v>1008.033</v>
      </c>
      <c r="CU6" s="19" t="n">
        <v>18.0734</v>
      </c>
      <c r="CV6" s="19" t="n">
        <v>0.6236</v>
      </c>
      <c r="CW6" s="19" t="n">
        <v>0.2952</v>
      </c>
      <c r="CX6" s="19" t="n">
        <v>2.8899</v>
      </c>
      <c r="CY6" s="19" t="n">
        <v>11.9786</v>
      </c>
      <c r="CZ6" s="19" t="n">
        <v>0.9008</v>
      </c>
      <c r="DA6" s="19" t="n">
        <v>4.561</v>
      </c>
      <c r="DB6" s="19" t="n">
        <v>2.5705</v>
      </c>
      <c r="DC6" s="19" t="n">
        <v>2.6764</v>
      </c>
      <c r="DD6" s="19" t="n">
        <v>0.2375</v>
      </c>
      <c r="DE6" s="19" t="n">
        <v>10.6373</v>
      </c>
      <c r="DF6" s="19" t="n">
        <v>24.3221</v>
      </c>
      <c r="DG6" s="19" t="n">
        <v>0.2282</v>
      </c>
      <c r="DH6" s="19" t="n">
        <v>0.5002</v>
      </c>
      <c r="DI6" s="19" t="n">
        <v>0.4925</v>
      </c>
      <c r="DJ6" s="19" t="n">
        <v>0.884</v>
      </c>
      <c r="DK6" s="19" t="n">
        <v>0.5779</v>
      </c>
      <c r="DL6" s="19" t="n">
        <v>0.8813</v>
      </c>
      <c r="DM6" s="19" t="n">
        <v>17.4324</v>
      </c>
      <c r="DN6" s="19" t="n">
        <v>355.0107</v>
      </c>
      <c r="DO6" s="19" t="n">
        <v>28.3351</v>
      </c>
      <c r="DP6" s="19" t="n">
        <v>3607.2873</v>
      </c>
      <c r="DQ6" s="19" t="n">
        <v>57.9505</v>
      </c>
      <c r="DR6" s="19" t="n">
        <v>370.0588</v>
      </c>
      <c r="DS6" s="19" t="n">
        <v>-948.5919</v>
      </c>
      <c r="DT6" s="19" t="n">
        <v>17843.474</v>
      </c>
    </row>
    <row r="7">
      <c r="A7" s="2" t="inlineStr">
        <is>
          <t>0102</t>
        </is>
      </c>
      <c r="B7" s="2" t="inlineStr">
        <is>
          <t>Poultry and other livestock</t>
        </is>
      </c>
      <c r="C7" s="19" t="n">
        <v>77.7658</v>
      </c>
      <c r="D7" s="19" t="n">
        <v>166.4552</v>
      </c>
      <c r="E7" s="19" t="n">
        <v>192.5641</v>
      </c>
      <c r="F7" s="19" t="n">
        <v>0.2416</v>
      </c>
      <c r="G7" s="19" t="n">
        <v>0.0057</v>
      </c>
      <c r="H7" s="19" t="n">
        <v>5.1166</v>
      </c>
      <c r="I7" s="19" t="n">
        <v>1.9564</v>
      </c>
      <c r="J7" s="19" t="n">
        <v>0.1637</v>
      </c>
      <c r="K7" s="19" t="n">
        <v>0.1162</v>
      </c>
      <c r="L7" s="19" t="n">
        <v>0.0803</v>
      </c>
      <c r="M7" s="19" t="n">
        <v>0.1973</v>
      </c>
      <c r="N7" s="19" t="n">
        <v>0.0283</v>
      </c>
      <c r="O7" s="19" t="n">
        <v>0.0357</v>
      </c>
      <c r="P7" s="19" t="n">
        <v>6780.3711</v>
      </c>
      <c r="Q7" s="19" t="n">
        <v>0.048</v>
      </c>
      <c r="R7" s="19" t="n">
        <v>142.957</v>
      </c>
      <c r="S7" s="19" t="n">
        <v>0.3307</v>
      </c>
      <c r="T7" s="19" t="n">
        <v>1.5738</v>
      </c>
      <c r="U7" s="19" t="n">
        <v>4.5921</v>
      </c>
      <c r="V7" s="19" t="n">
        <v>57.3337</v>
      </c>
      <c r="W7" s="19" t="n">
        <v>38.8757</v>
      </c>
      <c r="X7" s="19" t="n">
        <v>241.0498</v>
      </c>
      <c r="Y7" s="19" t="n">
        <v>0.1041</v>
      </c>
      <c r="Z7" s="19" t="n">
        <v>0.1451</v>
      </c>
      <c r="AA7" s="19" t="n">
        <v>0.1063</v>
      </c>
      <c r="AB7" s="19" t="n">
        <v>0.0062</v>
      </c>
      <c r="AC7" s="19" t="n">
        <v>0.0649</v>
      </c>
      <c r="AD7" s="19" t="n">
        <v>0.0447</v>
      </c>
      <c r="AF7" s="19" t="n">
        <v>0.0008</v>
      </c>
      <c r="AG7" s="19" t="n">
        <v>0.0009</v>
      </c>
      <c r="AH7" s="19" t="n">
        <v>0.6841</v>
      </c>
      <c r="AI7" s="19" t="n">
        <v>0.5451</v>
      </c>
      <c r="AJ7" s="19" t="n">
        <v>0.0311</v>
      </c>
      <c r="AK7" s="19" t="n">
        <v>0.0492</v>
      </c>
      <c r="AL7" s="19" t="n">
        <v>0.041</v>
      </c>
      <c r="AM7" s="19" t="n">
        <v>0.0728</v>
      </c>
      <c r="AN7" s="19" t="n">
        <v>13.1275</v>
      </c>
      <c r="AO7" s="19" t="n">
        <v>0.2829</v>
      </c>
      <c r="AP7" s="19" t="n">
        <v>0.3168</v>
      </c>
      <c r="AQ7" s="19" t="n">
        <v>0.5028</v>
      </c>
      <c r="AR7" s="19" t="n">
        <v>0.1624</v>
      </c>
      <c r="AS7" s="19" t="n">
        <v>0.0047</v>
      </c>
      <c r="AT7" s="19" t="n">
        <v>0.167</v>
      </c>
      <c r="AU7" s="19" t="n">
        <v>0.0384</v>
      </c>
      <c r="AV7" s="19" t="n">
        <v>0.4063</v>
      </c>
      <c r="AW7" s="19" t="n">
        <v>0.07770000000000001</v>
      </c>
      <c r="AX7" s="19" t="n">
        <v>0.1281</v>
      </c>
      <c r="AY7" s="19" t="n">
        <v>0.1833</v>
      </c>
      <c r="AZ7" s="19" t="n">
        <v>0.7060999999999999</v>
      </c>
      <c r="BA7" s="19" t="n">
        <v>0.0182</v>
      </c>
      <c r="BB7" s="19" t="n">
        <v>0.2671</v>
      </c>
      <c r="BC7" s="19" t="n">
        <v>0.0455</v>
      </c>
      <c r="BD7" s="19" t="n">
        <v>0.1016</v>
      </c>
      <c r="BE7" s="19" t="n">
        <v>0.1645</v>
      </c>
      <c r="BF7" s="19" t="n">
        <v>0.0478</v>
      </c>
      <c r="BG7" s="19" t="n">
        <v>0.0483</v>
      </c>
      <c r="BH7" s="19" t="n">
        <v>0.06619999999999999</v>
      </c>
      <c r="BI7" s="19" t="n">
        <v>0.1534</v>
      </c>
      <c r="BJ7" s="19" t="n">
        <v>0.07140000000000001</v>
      </c>
      <c r="BK7" s="19" t="n">
        <v>0.0301</v>
      </c>
      <c r="BL7" s="19" t="n">
        <v>0.1605</v>
      </c>
      <c r="BM7" s="19" t="n">
        <v>0.1368</v>
      </c>
      <c r="BN7" s="19" t="n">
        <v>0.0663</v>
      </c>
      <c r="BO7" s="19" t="n">
        <v>0.1072</v>
      </c>
      <c r="BP7" s="19" t="n">
        <v>0.0442</v>
      </c>
      <c r="BQ7" s="19" t="n">
        <v>0.0027</v>
      </c>
      <c r="BR7" s="19" t="n">
        <v>0.0955</v>
      </c>
      <c r="BS7" s="19" t="n">
        <v>0.0455</v>
      </c>
      <c r="BT7" s="19" t="n">
        <v>1.6242</v>
      </c>
      <c r="BU7" s="19" t="n">
        <v>0.9695</v>
      </c>
      <c r="BV7" s="19" t="n">
        <v>0.6808</v>
      </c>
      <c r="BW7" s="19" t="n">
        <v>4.5577</v>
      </c>
      <c r="BX7" s="19" t="n">
        <v>164.0801</v>
      </c>
      <c r="BY7" s="19" t="n">
        <v>461.1172</v>
      </c>
      <c r="BZ7" s="19" t="n">
        <v>84.33</v>
      </c>
      <c r="CA7" s="19" t="n">
        <v>222.8929</v>
      </c>
      <c r="CB7" s="19" t="n">
        <v>0.1315</v>
      </c>
      <c r="CC7" s="19" t="n">
        <v>0.0323</v>
      </c>
      <c r="CD7" s="19" t="n">
        <v>0.0114</v>
      </c>
      <c r="CE7" s="19" t="n">
        <v>0.2235</v>
      </c>
      <c r="CF7" s="19" t="n">
        <v>0.09959999999999999</v>
      </c>
      <c r="CG7" s="19" t="n">
        <v>0.021</v>
      </c>
      <c r="CH7" s="19" t="n">
        <v>0.0572</v>
      </c>
      <c r="CI7" s="19" t="n">
        <v>1.7617</v>
      </c>
      <c r="CJ7" s="19" t="n">
        <v>0.0152</v>
      </c>
      <c r="CK7" s="19" t="n">
        <v>0.0164</v>
      </c>
      <c r="CL7" s="19" t="n">
        <v>0.09810000000000001</v>
      </c>
      <c r="CM7" s="19" t="n">
        <v>0.0009</v>
      </c>
      <c r="CN7" s="19" t="n">
        <v>0.0104</v>
      </c>
      <c r="CO7" s="19" t="n">
        <v>0.0142</v>
      </c>
      <c r="CP7" s="19" t="n">
        <v>0.0353</v>
      </c>
      <c r="CQ7" s="19" t="n">
        <v>0.0441</v>
      </c>
      <c r="CR7" s="19" t="n">
        <v>0.0273</v>
      </c>
      <c r="CS7" s="19" t="n">
        <v>0.008800000000000001</v>
      </c>
      <c r="CT7" s="19" t="n">
        <v>82.8867</v>
      </c>
      <c r="CU7" s="19" t="n">
        <v>3.7173</v>
      </c>
      <c r="CV7" s="19" t="n">
        <v>0.0388</v>
      </c>
      <c r="CW7" s="19" t="n">
        <v>0.0378</v>
      </c>
      <c r="CX7" s="19" t="n">
        <v>0.0389</v>
      </c>
      <c r="CY7" s="19" t="n">
        <v>0.9611</v>
      </c>
      <c r="CZ7" s="19" t="n">
        <v>0.09810000000000001</v>
      </c>
      <c r="DA7" s="19" t="n">
        <v>5.0044</v>
      </c>
      <c r="DB7" s="19" t="n">
        <v>17.9871</v>
      </c>
      <c r="DC7" s="19" t="n">
        <v>21.5995</v>
      </c>
      <c r="DD7" s="19" t="n">
        <v>1.6673</v>
      </c>
      <c r="DE7" s="19" t="n">
        <v>43.6729</v>
      </c>
      <c r="DF7" s="19" t="n">
        <v>30.8434</v>
      </c>
      <c r="DG7" s="19" t="n">
        <v>0.0244</v>
      </c>
      <c r="DH7" s="19" t="n">
        <v>82.4393</v>
      </c>
      <c r="DI7" s="19" t="n">
        <v>20.4593</v>
      </c>
      <c r="DJ7" s="19" t="n">
        <v>0.1619</v>
      </c>
      <c r="DK7" s="19" t="n">
        <v>0.2024</v>
      </c>
      <c r="DL7" s="19" t="n">
        <v>1.1559</v>
      </c>
      <c r="DM7" s="19" t="n">
        <v>0.0155</v>
      </c>
      <c r="DN7" s="19" t="n">
        <v>1158.7046</v>
      </c>
      <c r="DO7" s="19" t="n">
        <v>1.3385</v>
      </c>
      <c r="DP7" s="19" t="n">
        <v>1447.9547</v>
      </c>
      <c r="DQ7" s="19" t="n">
        <v>1.4764</v>
      </c>
      <c r="DR7" s="19" t="n">
        <v>7.392</v>
      </c>
      <c r="DS7" s="19" t="n">
        <v>33.8252</v>
      </c>
      <c r="DT7" s="19" t="n">
        <v>321.9032</v>
      </c>
    </row>
    <row r="8">
      <c r="A8" s="2" t="inlineStr">
        <is>
          <t>0103</t>
        </is>
      </c>
      <c r="B8" s="2" t="inlineStr">
        <is>
          <t>Other agriculture</t>
        </is>
      </c>
      <c r="C8" s="19" t="n">
        <v>2360.2938</v>
      </c>
      <c r="D8" s="19" t="n">
        <v>918.6046</v>
      </c>
      <c r="E8" s="19" t="n">
        <v>707.6341</v>
      </c>
      <c r="F8" s="19" t="n">
        <v>2.3886</v>
      </c>
      <c r="G8" s="19" t="n">
        <v>0.0267</v>
      </c>
      <c r="H8" s="19" t="n">
        <v>0.6204</v>
      </c>
      <c r="I8" s="19" t="n">
        <v>5694.8387</v>
      </c>
      <c r="J8" s="19" t="n">
        <v>0.0468</v>
      </c>
      <c r="K8" s="19" t="n">
        <v>0.0332</v>
      </c>
      <c r="L8" s="19" t="n">
        <v>0.0229</v>
      </c>
      <c r="M8" s="19" t="n">
        <v>0.0564</v>
      </c>
      <c r="N8" s="19" t="n">
        <v>0.0081</v>
      </c>
      <c r="O8" s="19" t="n">
        <v>0.0102</v>
      </c>
      <c r="P8" s="19" t="n">
        <v>53.5207</v>
      </c>
      <c r="Q8" s="19" t="n">
        <v>0.7668</v>
      </c>
      <c r="R8" s="19" t="n">
        <v>15.7272</v>
      </c>
      <c r="S8" s="19" t="n">
        <v>1642.4019</v>
      </c>
      <c r="T8" s="19" t="n">
        <v>32.6131</v>
      </c>
      <c r="U8" s="19" t="n">
        <v>4.1338</v>
      </c>
      <c r="V8" s="19" t="n">
        <v>190.2306</v>
      </c>
      <c r="W8" s="19" t="n">
        <v>2888.688</v>
      </c>
      <c r="X8" s="19" t="n">
        <v>1202.08</v>
      </c>
      <c r="Y8" s="19" t="n">
        <v>58.3251</v>
      </c>
      <c r="Z8" s="19" t="n">
        <v>13.6482</v>
      </c>
      <c r="AA8" s="19" t="n">
        <v>1960.659</v>
      </c>
      <c r="AB8" s="19" t="n">
        <v>3.1723</v>
      </c>
      <c r="AC8" s="19" t="n">
        <v>0.2642</v>
      </c>
      <c r="AD8" s="19" t="n">
        <v>4.9775</v>
      </c>
      <c r="AE8" s="19" t="n">
        <v>0.0002</v>
      </c>
      <c r="AF8" s="19" t="n">
        <v>0.0086</v>
      </c>
      <c r="AG8" s="19" t="n">
        <v>0.0395</v>
      </c>
      <c r="AH8" s="19" t="n">
        <v>0.9528</v>
      </c>
      <c r="AI8" s="19" t="n">
        <v>1.5904</v>
      </c>
      <c r="AJ8" s="19" t="n">
        <v>0.4567</v>
      </c>
      <c r="AK8" s="19" t="n">
        <v>3.4333</v>
      </c>
      <c r="AL8" s="19" t="n">
        <v>0.9792999999999999</v>
      </c>
      <c r="AM8" s="19" t="n">
        <v>0.0208</v>
      </c>
      <c r="AN8" s="19" t="n">
        <v>4.7372</v>
      </c>
      <c r="AO8" s="19" t="n">
        <v>0.027</v>
      </c>
      <c r="AP8" s="19" t="n">
        <v>2.3631</v>
      </c>
      <c r="AQ8" s="19" t="n">
        <v>0.2222</v>
      </c>
      <c r="AR8" s="19" t="n">
        <v>340.2213</v>
      </c>
      <c r="AS8" s="19" t="n">
        <v>39.8566</v>
      </c>
      <c r="AT8" s="19" t="n">
        <v>1.9752</v>
      </c>
      <c r="AU8" s="19" t="n">
        <v>1.7479</v>
      </c>
      <c r="AV8" s="19" t="n">
        <v>2.2378</v>
      </c>
      <c r="AW8" s="19" t="n">
        <v>1.2083</v>
      </c>
      <c r="AX8" s="19" t="n">
        <v>0.9033</v>
      </c>
      <c r="AY8" s="19" t="n">
        <v>0.0524</v>
      </c>
      <c r="AZ8" s="19" t="n">
        <v>0.2017</v>
      </c>
      <c r="BA8" s="19" t="n">
        <v>0.0052</v>
      </c>
      <c r="BB8" s="19" t="n">
        <v>0.3559</v>
      </c>
      <c r="BC8" s="19" t="n">
        <v>0.0167</v>
      </c>
      <c r="BD8" s="19" t="n">
        <v>0.219</v>
      </c>
      <c r="BE8" s="19" t="n">
        <v>0.047</v>
      </c>
      <c r="BF8" s="19" t="n">
        <v>0.0137</v>
      </c>
      <c r="BG8" s="19" t="n">
        <v>0.0138</v>
      </c>
      <c r="BH8" s="19" t="n">
        <v>0.0189</v>
      </c>
      <c r="BI8" s="19" t="n">
        <v>0.0448</v>
      </c>
      <c r="BJ8" s="19" t="n">
        <v>0.0236</v>
      </c>
      <c r="BK8" s="19" t="n">
        <v>0.008999999999999999</v>
      </c>
      <c r="BL8" s="19" t="n">
        <v>0.0482</v>
      </c>
      <c r="BM8" s="19" t="n">
        <v>25.1297</v>
      </c>
      <c r="BN8" s="19" t="n">
        <v>0.0191</v>
      </c>
      <c r="BO8" s="19" t="n">
        <v>1.1367</v>
      </c>
      <c r="BP8" s="19" t="n">
        <v>1.3571</v>
      </c>
      <c r="BQ8" s="19" t="n">
        <v>0.0804</v>
      </c>
      <c r="BR8" s="19" t="n">
        <v>15.1384</v>
      </c>
      <c r="BS8" s="19" t="n">
        <v>0.0196</v>
      </c>
      <c r="BT8" s="19" t="n">
        <v>89.67659999999999</v>
      </c>
      <c r="BU8" s="19" t="n">
        <v>42.8671</v>
      </c>
      <c r="BV8" s="19" t="n">
        <v>30.9321</v>
      </c>
      <c r="BW8" s="19" t="n">
        <v>405.0245</v>
      </c>
      <c r="BX8" s="19" t="n">
        <v>86.2764</v>
      </c>
      <c r="BY8" s="19" t="n">
        <v>687.8446</v>
      </c>
      <c r="BZ8" s="19" t="n">
        <v>309.9645</v>
      </c>
      <c r="CA8" s="19" t="n">
        <v>1303.1741</v>
      </c>
      <c r="CB8" s="19" t="n">
        <v>4.154</v>
      </c>
      <c r="CC8" s="19" t="n">
        <v>5.3771</v>
      </c>
      <c r="CD8" s="19" t="n">
        <v>6.5391</v>
      </c>
      <c r="CE8" s="19" t="n">
        <v>6.9884</v>
      </c>
      <c r="CF8" s="19" t="n">
        <v>10.9116</v>
      </c>
      <c r="CG8" s="19" t="n">
        <v>46.2583</v>
      </c>
      <c r="CH8" s="19" t="n">
        <v>0.0164</v>
      </c>
      <c r="CI8" s="19" t="n">
        <v>17.5356</v>
      </c>
      <c r="CJ8" s="19" t="n">
        <v>0.0043</v>
      </c>
      <c r="CK8" s="19" t="n">
        <v>0.0047</v>
      </c>
      <c r="CL8" s="19" t="n">
        <v>0.028</v>
      </c>
      <c r="CM8" s="19" t="n">
        <v>0.3371</v>
      </c>
      <c r="CN8" s="19" t="n">
        <v>0.3396</v>
      </c>
      <c r="CO8" s="19" t="n">
        <v>0.0041</v>
      </c>
      <c r="CP8" s="19" t="n">
        <v>0.0101</v>
      </c>
      <c r="CQ8" s="19" t="n">
        <v>23.0427</v>
      </c>
      <c r="CR8" s="19" t="n">
        <v>0.0078</v>
      </c>
      <c r="CS8" s="19" t="n">
        <v>0.0025</v>
      </c>
      <c r="CT8" s="19" t="n">
        <v>119.0092</v>
      </c>
      <c r="CU8" s="19" t="n">
        <v>14.833</v>
      </c>
      <c r="CV8" s="19" t="n">
        <v>0.0111</v>
      </c>
      <c r="CW8" s="19" t="n">
        <v>9.472799999999999</v>
      </c>
      <c r="CX8" s="19" t="n">
        <v>6.6246</v>
      </c>
      <c r="CY8" s="19" t="n">
        <v>31.4257</v>
      </c>
      <c r="CZ8" s="19" t="n">
        <v>6.819</v>
      </c>
      <c r="DA8" s="19" t="n">
        <v>13.5486</v>
      </c>
      <c r="DB8" s="19" t="n">
        <v>25.3</v>
      </c>
      <c r="DC8" s="19" t="n">
        <v>41.9495</v>
      </c>
      <c r="DD8" s="19" t="n">
        <v>4.8003</v>
      </c>
      <c r="DE8" s="19" t="n">
        <v>213.9251</v>
      </c>
      <c r="DF8" s="19" t="n">
        <v>162.4736</v>
      </c>
      <c r="DG8" s="19" t="n">
        <v>16.264</v>
      </c>
      <c r="DH8" s="19" t="n">
        <v>142.6486</v>
      </c>
      <c r="DI8" s="19" t="n">
        <v>99.64830000000001</v>
      </c>
      <c r="DJ8" s="19" t="n">
        <v>3.5352</v>
      </c>
      <c r="DK8" s="19" t="n">
        <v>2.7118</v>
      </c>
      <c r="DL8" s="19" t="n">
        <v>58.8976</v>
      </c>
      <c r="DM8" s="19" t="n">
        <v>1.6289</v>
      </c>
      <c r="DN8" s="19" t="n">
        <v>11196.7587</v>
      </c>
      <c r="DO8" s="19" t="n">
        <v>6.0586</v>
      </c>
      <c r="DP8" s="19" t="n">
        <v>1178.4002</v>
      </c>
      <c r="DQ8" s="19" t="n">
        <v>20.9833</v>
      </c>
      <c r="DR8" s="19" t="n">
        <v>150.3517</v>
      </c>
      <c r="DS8" s="19" t="n">
        <v>-496.7351</v>
      </c>
      <c r="DT8" s="19" t="n">
        <v>2757.6097</v>
      </c>
    </row>
    <row r="9">
      <c r="A9" s="2" t="inlineStr">
        <is>
          <t>0201</t>
        </is>
      </c>
      <c r="B9" s="2" t="inlineStr">
        <is>
          <t>Aquaculture</t>
        </is>
      </c>
      <c r="C9" s="19" t="n">
        <v>0.0335</v>
      </c>
      <c r="D9" s="19" t="n">
        <v>0.0089</v>
      </c>
      <c r="E9" s="19" t="n">
        <v>0.0192</v>
      </c>
      <c r="F9" s="19" t="n">
        <v>80.6296</v>
      </c>
      <c r="G9" s="19" t="n">
        <v>0.0001</v>
      </c>
      <c r="H9" s="19" t="n">
        <v>0.0083</v>
      </c>
      <c r="I9" s="19" t="n">
        <v>0.0258</v>
      </c>
      <c r="J9" s="19" t="n">
        <v>0.1198</v>
      </c>
      <c r="K9" s="19" t="n">
        <v>0.1881</v>
      </c>
      <c r="L9" s="19" t="n">
        <v>0.0443</v>
      </c>
      <c r="M9" s="19" t="n">
        <v>0.1648</v>
      </c>
      <c r="N9" s="19" t="n">
        <v>0.0221</v>
      </c>
      <c r="O9" s="19" t="n">
        <v>0.0114</v>
      </c>
      <c r="P9" s="19" t="n">
        <v>0.002</v>
      </c>
      <c r="Q9" s="19" t="n">
        <v>403.4326</v>
      </c>
      <c r="R9" s="19" t="n">
        <v>0.0033</v>
      </c>
      <c r="S9" s="19" t="n">
        <v>0.001</v>
      </c>
      <c r="T9" s="19" t="n">
        <v>174.5848</v>
      </c>
      <c r="U9" s="19" t="n">
        <v>0.5869</v>
      </c>
      <c r="V9" s="19" t="n">
        <v>27.2916</v>
      </c>
      <c r="W9" s="19" t="n">
        <v>14.4088</v>
      </c>
      <c r="X9" s="19" t="n">
        <v>287.9625</v>
      </c>
      <c r="Y9" s="19" t="n">
        <v>0.0144</v>
      </c>
      <c r="Z9" s="19" t="n">
        <v>0.0007</v>
      </c>
      <c r="AA9" s="19" t="n">
        <v>0.0014</v>
      </c>
      <c r="AC9" s="19" t="n">
        <v>0.0001</v>
      </c>
      <c r="AD9" s="19" t="n">
        <v>0.0019</v>
      </c>
      <c r="AF9" s="19" t="n">
        <v>0.0005</v>
      </c>
      <c r="AG9" s="19" t="n">
        <v>0.0005</v>
      </c>
      <c r="AH9" s="19" t="n">
        <v>0.0003</v>
      </c>
      <c r="AI9" s="19" t="n">
        <v>0.0007</v>
      </c>
      <c r="AJ9" s="19" t="n">
        <v>0.0039</v>
      </c>
      <c r="AK9" s="19" t="n">
        <v>0.009900000000000001</v>
      </c>
      <c r="AL9" s="19" t="n">
        <v>0.0046</v>
      </c>
      <c r="AM9" s="19" t="n">
        <v>0.0154</v>
      </c>
      <c r="AN9" s="19" t="n">
        <v>0.0011</v>
      </c>
      <c r="AP9" s="19" t="n">
        <v>0.0111</v>
      </c>
      <c r="AQ9" s="19" t="n">
        <v>0.0022</v>
      </c>
      <c r="AR9" s="19" t="n">
        <v>0.0169</v>
      </c>
      <c r="AS9" s="19" t="n">
        <v>0.0005</v>
      </c>
      <c r="AT9" s="19" t="n">
        <v>0.0037</v>
      </c>
      <c r="AU9" s="19" t="n">
        <v>0.0027</v>
      </c>
      <c r="AV9" s="19" t="n">
        <v>0.0132</v>
      </c>
      <c r="AW9" s="19" t="n">
        <v>0.0102</v>
      </c>
      <c r="AX9" s="19" t="n">
        <v>0.001</v>
      </c>
      <c r="AY9" s="19" t="n">
        <v>0.0127</v>
      </c>
      <c r="AZ9" s="19" t="n">
        <v>0.0024</v>
      </c>
      <c r="BA9" s="19" t="n">
        <v>0.0005999999999999999</v>
      </c>
      <c r="BB9" s="19" t="n">
        <v>0.0222</v>
      </c>
      <c r="BC9" s="19" t="n">
        <v>0.0034</v>
      </c>
      <c r="BD9" s="19" t="n">
        <v>0.0076</v>
      </c>
      <c r="BE9" s="19" t="n">
        <v>0.0222</v>
      </c>
      <c r="BF9" s="19" t="n">
        <v>0.0207</v>
      </c>
      <c r="BG9" s="19" t="n">
        <v>0.0057</v>
      </c>
      <c r="BI9" s="19" t="n">
        <v>0.0182</v>
      </c>
      <c r="BJ9" s="19" t="n">
        <v>0.0021</v>
      </c>
      <c r="BK9" s="19" t="n">
        <v>0.0011</v>
      </c>
      <c r="BL9" s="19" t="n">
        <v>0.0067</v>
      </c>
      <c r="BM9" s="19" t="n">
        <v>0.0048</v>
      </c>
      <c r="BN9" s="19" t="n">
        <v>0.0071</v>
      </c>
      <c r="BO9" s="19" t="n">
        <v>0.0199</v>
      </c>
      <c r="BP9" s="19" t="n">
        <v>0.0443</v>
      </c>
      <c r="BQ9" s="19" t="n">
        <v>0.0068</v>
      </c>
      <c r="BR9" s="19" t="n">
        <v>0.0179</v>
      </c>
      <c r="BS9" s="19" t="n">
        <v>0.0012</v>
      </c>
      <c r="BT9" s="19" t="n">
        <v>0.1445</v>
      </c>
      <c r="BU9" s="19" t="n">
        <v>0.0515</v>
      </c>
      <c r="BV9" s="19" t="n">
        <v>0.2337</v>
      </c>
      <c r="BW9" s="19" t="n">
        <v>0.5338000000000001</v>
      </c>
      <c r="BX9" s="19" t="n">
        <v>14.3074</v>
      </c>
      <c r="BY9" s="19" t="n">
        <v>522.1129</v>
      </c>
      <c r="BZ9" s="19" t="n">
        <v>212.9661</v>
      </c>
      <c r="CA9" s="19" t="n">
        <v>299.0672</v>
      </c>
      <c r="CB9" s="19" t="n">
        <v>0.0427</v>
      </c>
      <c r="CC9" s="19" t="n">
        <v>0.0114</v>
      </c>
      <c r="CD9" s="19" t="n">
        <v>0.0043</v>
      </c>
      <c r="CE9" s="19" t="n">
        <v>0.0097</v>
      </c>
      <c r="CF9" s="19" t="n">
        <v>0.0226</v>
      </c>
      <c r="CG9" s="19" t="n">
        <v>0.0609</v>
      </c>
      <c r="CH9" s="19" t="n">
        <v>0.0016</v>
      </c>
      <c r="CI9" s="19" t="n">
        <v>0.0022</v>
      </c>
      <c r="CJ9" s="19" t="n">
        <v>0.0005</v>
      </c>
      <c r="CK9" s="19" t="n">
        <v>0.2291</v>
      </c>
      <c r="CL9" s="19" t="n">
        <v>0.008</v>
      </c>
      <c r="CM9" s="19" t="n">
        <v>0.0001</v>
      </c>
      <c r="CN9" s="19" t="n">
        <v>0.0042</v>
      </c>
      <c r="CO9" s="19" t="n">
        <v>0.0028</v>
      </c>
      <c r="CP9" s="19" t="n">
        <v>0.0105</v>
      </c>
      <c r="CQ9" s="19" t="n">
        <v>0.0419</v>
      </c>
      <c r="CT9" s="19" t="n">
        <v>0.06560000000000001</v>
      </c>
      <c r="CU9" s="19" t="n">
        <v>0.2517</v>
      </c>
      <c r="CV9" s="19" t="n">
        <v>0.1463</v>
      </c>
      <c r="CW9" s="19" t="n">
        <v>0.1368</v>
      </c>
      <c r="CX9" s="19" t="n">
        <v>0.09030000000000001</v>
      </c>
      <c r="CY9" s="19" t="n">
        <v>0.0298</v>
      </c>
      <c r="CZ9" s="19" t="n">
        <v>0.0139</v>
      </c>
      <c r="DA9" s="19" t="n">
        <v>0.0473</v>
      </c>
      <c r="DB9" s="19" t="n">
        <v>0.0199</v>
      </c>
      <c r="DC9" s="19" t="n">
        <v>0.032</v>
      </c>
      <c r="DD9" s="19" t="n">
        <v>0.0036</v>
      </c>
      <c r="DE9" s="19" t="n">
        <v>0.0655</v>
      </c>
      <c r="DF9" s="19" t="n">
        <v>0.0501</v>
      </c>
      <c r="DG9" s="19" t="n">
        <v>0.0052</v>
      </c>
      <c r="DH9" s="19" t="n">
        <v>0.0163</v>
      </c>
      <c r="DI9" s="19" t="n">
        <v>19.31</v>
      </c>
      <c r="DJ9" s="19" t="n">
        <v>0.047</v>
      </c>
      <c r="DK9" s="19" t="n">
        <v>0.2199</v>
      </c>
      <c r="DL9" s="19" t="n">
        <v>0.0422</v>
      </c>
      <c r="DM9" s="19" t="n">
        <v>0.0017</v>
      </c>
      <c r="DN9" s="19" t="n">
        <v>1177.4662</v>
      </c>
      <c r="DP9" s="19" t="n">
        <v>8.6867</v>
      </c>
      <c r="DQ9" s="19" t="n">
        <v>0.07920000000000001</v>
      </c>
      <c r="DR9" s="19" t="n">
        <v>2.234</v>
      </c>
      <c r="DS9" s="19" t="n">
        <v>74.6641</v>
      </c>
      <c r="DT9" s="19" t="n">
        <v>72.5107</v>
      </c>
    </row>
    <row r="10">
      <c r="A10" s="2" t="inlineStr">
        <is>
          <t>0301</t>
        </is>
      </c>
      <c r="B10" s="2" t="inlineStr">
        <is>
          <t>Forestry and logging</t>
        </is>
      </c>
      <c r="C10" s="19" t="n">
        <v>34.5676</v>
      </c>
      <c r="D10" s="19" t="n">
        <v>13.0974</v>
      </c>
      <c r="E10" s="19" t="n">
        <v>16.7835</v>
      </c>
      <c r="F10" s="19" t="n">
        <v>1.0456</v>
      </c>
      <c r="G10" s="19" t="n">
        <v>156.0069</v>
      </c>
      <c r="H10" s="19" t="n">
        <v>0.06909999999999999</v>
      </c>
      <c r="I10" s="19" t="n">
        <v>0.3692</v>
      </c>
      <c r="J10" s="19" t="n">
        <v>11.3567</v>
      </c>
      <c r="K10" s="19" t="n">
        <v>12.9939</v>
      </c>
      <c r="L10" s="19" t="n">
        <v>1.2138</v>
      </c>
      <c r="M10" s="19" t="n">
        <v>4.2946</v>
      </c>
      <c r="N10" s="19" t="n">
        <v>0.6256</v>
      </c>
      <c r="O10" s="19" t="n">
        <v>0.5671</v>
      </c>
      <c r="P10" s="19" t="n">
        <v>0.3107</v>
      </c>
      <c r="Q10" s="19" t="n">
        <v>0.0074</v>
      </c>
      <c r="R10" s="19" t="n">
        <v>0.3165</v>
      </c>
      <c r="S10" s="19" t="n">
        <v>0.1343</v>
      </c>
      <c r="T10" s="19" t="n">
        <v>0.2235</v>
      </c>
      <c r="U10" s="19" t="n">
        <v>0.5694</v>
      </c>
      <c r="V10" s="19" t="n">
        <v>0.1575</v>
      </c>
      <c r="W10" s="19" t="n">
        <v>0.6191</v>
      </c>
      <c r="X10" s="19" t="n">
        <v>0.3266</v>
      </c>
      <c r="Y10" s="19" t="n">
        <v>1.2885</v>
      </c>
      <c r="Z10" s="19" t="n">
        <v>0.0858</v>
      </c>
      <c r="AA10" s="19" t="n">
        <v>0.1392</v>
      </c>
      <c r="AB10" s="19" t="n">
        <v>0.0038</v>
      </c>
      <c r="AC10" s="19" t="n">
        <v>0.0182</v>
      </c>
      <c r="AD10" s="19" t="n">
        <v>0.1706</v>
      </c>
      <c r="AE10" s="19" t="n">
        <v>0.0005</v>
      </c>
      <c r="AF10" s="19" t="n">
        <v>0.0434</v>
      </c>
      <c r="AG10" s="19" t="n">
        <v>0.0438</v>
      </c>
      <c r="AH10" s="19" t="n">
        <v>2363.038</v>
      </c>
      <c r="AI10" s="19" t="n">
        <v>942.7182</v>
      </c>
      <c r="AJ10" s="19" t="n">
        <v>0.3072</v>
      </c>
      <c r="AK10" s="19" t="n">
        <v>0.629</v>
      </c>
      <c r="AL10" s="19" t="n">
        <v>3.5374</v>
      </c>
      <c r="AM10" s="19" t="n">
        <v>2.3963</v>
      </c>
      <c r="AN10" s="19" t="n">
        <v>13.5598</v>
      </c>
      <c r="AO10" s="19" t="n">
        <v>0.0032</v>
      </c>
      <c r="AP10" s="19" t="n">
        <v>119.6808</v>
      </c>
      <c r="AQ10" s="19" t="n">
        <v>36.1593</v>
      </c>
      <c r="AR10" s="19" t="n">
        <v>27.5997</v>
      </c>
      <c r="AS10" s="19" t="n">
        <v>0.0344</v>
      </c>
      <c r="AT10" s="19" t="n">
        <v>0.3372</v>
      </c>
      <c r="AU10" s="19" t="n">
        <v>0.239</v>
      </c>
      <c r="AV10" s="19" t="n">
        <v>1.144</v>
      </c>
      <c r="AW10" s="19" t="n">
        <v>0.9065</v>
      </c>
      <c r="AX10" s="19" t="n">
        <v>0.1039</v>
      </c>
      <c r="AY10" s="19" t="n">
        <v>0.3656</v>
      </c>
      <c r="AZ10" s="19" t="n">
        <v>0.3165</v>
      </c>
      <c r="BA10" s="19" t="n">
        <v>0.018</v>
      </c>
      <c r="BB10" s="19" t="n">
        <v>1.2155</v>
      </c>
      <c r="BC10" s="19" t="n">
        <v>0.2644</v>
      </c>
      <c r="BD10" s="19" t="n">
        <v>0.5296999999999999</v>
      </c>
      <c r="BE10" s="19" t="n">
        <v>1.364</v>
      </c>
      <c r="BF10" s="19" t="n">
        <v>1.3546</v>
      </c>
      <c r="BG10" s="19" t="n">
        <v>0.4798</v>
      </c>
      <c r="BH10" s="19" t="n">
        <v>0.0095</v>
      </c>
      <c r="BI10" s="19" t="n">
        <v>1.6411</v>
      </c>
      <c r="BJ10" s="19" t="n">
        <v>0.1956</v>
      </c>
      <c r="BK10" s="19" t="n">
        <v>0.1002</v>
      </c>
      <c r="BL10" s="19" t="n">
        <v>0.5598</v>
      </c>
      <c r="BM10" s="19" t="n">
        <v>0.4481</v>
      </c>
      <c r="BN10" s="19" t="n">
        <v>0.6514</v>
      </c>
      <c r="BO10" s="19" t="n">
        <v>0.0153</v>
      </c>
      <c r="BP10" s="19" t="n">
        <v>0.6829</v>
      </c>
      <c r="BQ10" s="19" t="n">
        <v>0.0256</v>
      </c>
      <c r="BR10" s="19" t="n">
        <v>1.6204</v>
      </c>
      <c r="BS10" s="19" t="n">
        <v>0.0063</v>
      </c>
      <c r="BT10" s="19" t="n">
        <v>4.2358</v>
      </c>
      <c r="BU10" s="19" t="n">
        <v>2.1257</v>
      </c>
      <c r="BV10" s="19" t="n">
        <v>2.5245</v>
      </c>
      <c r="BW10" s="19" t="n">
        <v>13.1099</v>
      </c>
      <c r="BX10" s="19" t="n">
        <v>0.9307</v>
      </c>
      <c r="BY10" s="19" t="n">
        <v>0.7071</v>
      </c>
      <c r="BZ10" s="19" t="n">
        <v>0.268</v>
      </c>
      <c r="CA10" s="19" t="n">
        <v>0.8028</v>
      </c>
      <c r="CB10" s="19" t="n">
        <v>2.0558</v>
      </c>
      <c r="CC10" s="19" t="n">
        <v>4.5961</v>
      </c>
      <c r="CD10" s="19" t="n">
        <v>0.331</v>
      </c>
      <c r="CE10" s="19" t="n">
        <v>0.4288</v>
      </c>
      <c r="CF10" s="19" t="n">
        <v>0.6196</v>
      </c>
      <c r="CG10" s="19" t="n">
        <v>0.1473</v>
      </c>
      <c r="CH10" s="19" t="n">
        <v>0.008200000000000001</v>
      </c>
      <c r="CI10" s="19" t="n">
        <v>0.0053</v>
      </c>
      <c r="CJ10" s="19" t="n">
        <v>0.0022</v>
      </c>
      <c r="CK10" s="19" t="n">
        <v>20.621</v>
      </c>
      <c r="CL10" s="19" t="n">
        <v>0.014</v>
      </c>
      <c r="CM10" s="19" t="n">
        <v>0.0112</v>
      </c>
      <c r="CN10" s="19" t="n">
        <v>0.3834</v>
      </c>
      <c r="CO10" s="19" t="n">
        <v>0.2575</v>
      </c>
      <c r="CP10" s="19" t="n">
        <v>0.9473</v>
      </c>
      <c r="CQ10" s="19" t="n">
        <v>2.4538</v>
      </c>
      <c r="CR10" s="19" t="n">
        <v>0.0039</v>
      </c>
      <c r="CS10" s="19" t="n">
        <v>0.0013</v>
      </c>
      <c r="CT10" s="19" t="n">
        <v>19.9537</v>
      </c>
      <c r="CU10" s="19" t="n">
        <v>20.9559</v>
      </c>
      <c r="CV10" s="19" t="n">
        <v>13.1752</v>
      </c>
      <c r="CW10" s="19" t="n">
        <v>12.0063</v>
      </c>
      <c r="CX10" s="19" t="n">
        <v>3.0686</v>
      </c>
      <c r="CY10" s="19" t="n">
        <v>0.6653</v>
      </c>
      <c r="CZ10" s="19" t="n">
        <v>0.793</v>
      </c>
      <c r="DA10" s="19" t="n">
        <v>2.4067</v>
      </c>
      <c r="DB10" s="19" t="n">
        <v>1.4433</v>
      </c>
      <c r="DC10" s="19" t="n">
        <v>2.4782</v>
      </c>
      <c r="DD10" s="19" t="n">
        <v>0.3245</v>
      </c>
      <c r="DE10" s="19" t="n">
        <v>1.6573</v>
      </c>
      <c r="DF10" s="19" t="n">
        <v>1.4243</v>
      </c>
      <c r="DG10" s="19" t="n">
        <v>0.0033</v>
      </c>
      <c r="DH10" s="19" t="n">
        <v>0.4565</v>
      </c>
      <c r="DI10" s="19" t="n">
        <v>0.2298</v>
      </c>
      <c r="DJ10" s="19" t="n">
        <v>3.9776</v>
      </c>
      <c r="DK10" s="19" t="n">
        <v>4.515</v>
      </c>
      <c r="DL10" s="19" t="n">
        <v>0.47</v>
      </c>
      <c r="DM10" s="19" t="n">
        <v>0.1505</v>
      </c>
      <c r="DN10" s="19" t="n">
        <v>119.6113</v>
      </c>
      <c r="DO10" s="19" t="n">
        <v>82</v>
      </c>
      <c r="DP10" s="19" t="n">
        <v>43.7303</v>
      </c>
      <c r="DQ10" s="19" t="n">
        <v>0.4172</v>
      </c>
      <c r="DR10" s="19" t="n">
        <v>11.2676</v>
      </c>
      <c r="DS10" s="19" t="n">
        <v>70.9092</v>
      </c>
      <c r="DT10" s="19" t="n">
        <v>201.6092</v>
      </c>
    </row>
    <row r="11">
      <c r="A11" s="2" t="inlineStr">
        <is>
          <t>0401</t>
        </is>
      </c>
      <c r="B11" s="2" t="inlineStr">
        <is>
          <t>Fishing, hunting and trapping</t>
        </is>
      </c>
      <c r="C11" s="19" t="n">
        <v>17.392</v>
      </c>
      <c r="D11" s="19" t="n">
        <v>5.9416</v>
      </c>
      <c r="E11" s="19" t="n">
        <v>16.1699</v>
      </c>
      <c r="F11" s="19" t="n">
        <v>1.0513</v>
      </c>
      <c r="G11" s="19" t="n">
        <v>0.0075</v>
      </c>
      <c r="H11" s="19" t="n">
        <v>5.7342</v>
      </c>
      <c r="I11" s="19" t="n">
        <v>1.8935</v>
      </c>
      <c r="J11" s="19" t="n">
        <v>7.5683</v>
      </c>
      <c r="K11" s="19" t="n">
        <v>13.9189</v>
      </c>
      <c r="L11" s="19" t="n">
        <v>2.6836</v>
      </c>
      <c r="M11" s="19" t="n">
        <v>10.1793</v>
      </c>
      <c r="N11" s="19" t="n">
        <v>1.319</v>
      </c>
      <c r="O11" s="19" t="n">
        <v>0.4566</v>
      </c>
      <c r="P11" s="19" t="n">
        <v>0.2168</v>
      </c>
      <c r="Q11" s="19" t="n">
        <v>337.8082</v>
      </c>
      <c r="R11" s="19" t="n">
        <v>0.0742</v>
      </c>
      <c r="S11" s="19" t="n">
        <v>0.299</v>
      </c>
      <c r="T11" s="19" t="n">
        <v>0.8431999999999999</v>
      </c>
      <c r="U11" s="19" t="n">
        <v>0.9601</v>
      </c>
      <c r="V11" s="19" t="n">
        <v>0.3639</v>
      </c>
      <c r="W11" s="19" t="n">
        <v>0.0483</v>
      </c>
      <c r="X11" s="19" t="n">
        <v>23.3585</v>
      </c>
      <c r="Y11" s="19" t="n">
        <v>2.0858</v>
      </c>
      <c r="Z11" s="19" t="n">
        <v>0.0129</v>
      </c>
      <c r="AA11" s="19" t="n">
        <v>0.0148</v>
      </c>
      <c r="AB11" s="19" t="n">
        <v>0.0005999999999999999</v>
      </c>
      <c r="AC11" s="19" t="n">
        <v>12.9478</v>
      </c>
      <c r="AD11" s="19" t="n">
        <v>0.0122</v>
      </c>
      <c r="AF11" s="19" t="n">
        <v>0.0008</v>
      </c>
      <c r="AG11" s="19" t="n">
        <v>0.0008</v>
      </c>
      <c r="AH11" s="19" t="n">
        <v>0.0728</v>
      </c>
      <c r="AI11" s="19" t="n">
        <v>0.1021</v>
      </c>
      <c r="AJ11" s="19" t="n">
        <v>0.0552</v>
      </c>
      <c r="AK11" s="19" t="n">
        <v>0.2755</v>
      </c>
      <c r="AL11" s="19" t="n">
        <v>0.1529</v>
      </c>
      <c r="AM11" s="19" t="n">
        <v>1.1531</v>
      </c>
      <c r="AN11" s="19" t="n">
        <v>0.0092</v>
      </c>
      <c r="AO11" s="19" t="n">
        <v>0.0011</v>
      </c>
      <c r="AP11" s="19" t="n">
        <v>0.1237</v>
      </c>
      <c r="AQ11" s="19" t="n">
        <v>0.0098</v>
      </c>
      <c r="AR11" s="19" t="n">
        <v>0.124</v>
      </c>
      <c r="AS11" s="19" t="n">
        <v>0.0104</v>
      </c>
      <c r="AT11" s="19" t="n">
        <v>0.04</v>
      </c>
      <c r="AU11" s="19" t="n">
        <v>0.0143</v>
      </c>
      <c r="AV11" s="19" t="n">
        <v>0.1479</v>
      </c>
      <c r="AW11" s="19" t="n">
        <v>0.0427</v>
      </c>
      <c r="AX11" s="19" t="n">
        <v>0.0177</v>
      </c>
      <c r="AY11" s="19" t="n">
        <v>0.7905</v>
      </c>
      <c r="AZ11" s="19" t="n">
        <v>0.065</v>
      </c>
      <c r="BA11" s="19" t="n">
        <v>0.0423</v>
      </c>
      <c r="BB11" s="19" t="n">
        <v>0.828</v>
      </c>
      <c r="BC11" s="19" t="n">
        <v>0.0508</v>
      </c>
      <c r="BD11" s="19" t="n">
        <v>0.1821</v>
      </c>
      <c r="BE11" s="19" t="n">
        <v>0.6683</v>
      </c>
      <c r="BF11" s="19" t="n">
        <v>0.5217000000000001</v>
      </c>
      <c r="BG11" s="19" t="n">
        <v>0.0531</v>
      </c>
      <c r="BH11" s="19" t="n">
        <v>0.0054</v>
      </c>
      <c r="BI11" s="19" t="n">
        <v>0.0572</v>
      </c>
      <c r="BJ11" s="19" t="n">
        <v>0.0162</v>
      </c>
      <c r="BK11" s="19" t="n">
        <v>0.008800000000000001</v>
      </c>
      <c r="BL11" s="19" t="n">
        <v>0.081</v>
      </c>
      <c r="BM11" s="19" t="n">
        <v>0.0211</v>
      </c>
      <c r="BN11" s="19" t="n">
        <v>0.2368</v>
      </c>
      <c r="BO11" s="19" t="n">
        <v>1.7226</v>
      </c>
      <c r="BP11" s="19" t="n">
        <v>3.1753</v>
      </c>
      <c r="BQ11" s="19" t="n">
        <v>0.5610000000000001</v>
      </c>
      <c r="BR11" s="19" t="n">
        <v>0.0346</v>
      </c>
      <c r="BS11" s="19" t="n">
        <v>0.105</v>
      </c>
      <c r="BT11" s="19" t="n">
        <v>8.8001</v>
      </c>
      <c r="BU11" s="19" t="n">
        <v>2.6433</v>
      </c>
      <c r="BV11" s="19" t="n">
        <v>17.8771</v>
      </c>
      <c r="BW11" s="19" t="n">
        <v>34.5762</v>
      </c>
      <c r="BX11" s="19" t="n">
        <v>26.8622</v>
      </c>
      <c r="BY11" s="19" t="n">
        <v>613.5886</v>
      </c>
      <c r="BZ11" s="19" t="n">
        <v>28.546</v>
      </c>
      <c r="CA11" s="19" t="n">
        <v>65.0899</v>
      </c>
      <c r="CB11" s="19" t="n">
        <v>1.7706</v>
      </c>
      <c r="CC11" s="19" t="n">
        <v>0.7358</v>
      </c>
      <c r="CD11" s="19" t="n">
        <v>0.0583</v>
      </c>
      <c r="CE11" s="19" t="n">
        <v>0.4823</v>
      </c>
      <c r="CF11" s="19" t="n">
        <v>1.3813</v>
      </c>
      <c r="CG11" s="19" t="n">
        <v>5.1059</v>
      </c>
      <c r="CH11" s="19" t="n">
        <v>0.1394</v>
      </c>
      <c r="CI11" s="19" t="n">
        <v>0.191</v>
      </c>
      <c r="CJ11" s="19" t="n">
        <v>0.0445</v>
      </c>
      <c r="CK11" s="19" t="n">
        <v>0.345</v>
      </c>
      <c r="CL11" s="19" t="n">
        <v>0.6935</v>
      </c>
      <c r="CM11" s="19" t="n">
        <v>0.0003</v>
      </c>
      <c r="CN11" s="19" t="n">
        <v>0.0072</v>
      </c>
      <c r="CO11" s="19" t="n">
        <v>0.0054</v>
      </c>
      <c r="CP11" s="19" t="n">
        <v>0.0186</v>
      </c>
      <c r="CQ11" s="19" t="n">
        <v>1.306</v>
      </c>
      <c r="CR11" s="19" t="n">
        <v>0.0022</v>
      </c>
      <c r="CS11" s="19" t="n">
        <v>0.0007</v>
      </c>
      <c r="CT11" s="19" t="n">
        <v>1.4084</v>
      </c>
      <c r="CU11" s="19" t="n">
        <v>1.9922</v>
      </c>
      <c r="CV11" s="19" t="n">
        <v>0.2227</v>
      </c>
      <c r="CW11" s="19" t="n">
        <v>0.5023</v>
      </c>
      <c r="CX11" s="19" t="n">
        <v>4.8913</v>
      </c>
      <c r="CY11" s="19" t="n">
        <v>7.2575</v>
      </c>
      <c r="CZ11" s="19" t="n">
        <v>0.4733</v>
      </c>
      <c r="DA11" s="19" t="n">
        <v>1.8177</v>
      </c>
      <c r="DB11" s="19" t="n">
        <v>0.3963</v>
      </c>
      <c r="DC11" s="19" t="n">
        <v>0.469</v>
      </c>
      <c r="DD11" s="19" t="n">
        <v>0.0121</v>
      </c>
      <c r="DE11" s="19" t="n">
        <v>4.1901</v>
      </c>
      <c r="DF11" s="19" t="n">
        <v>3.0702</v>
      </c>
      <c r="DG11" s="19" t="n">
        <v>3.6799</v>
      </c>
      <c r="DH11" s="19" t="n">
        <v>1.8265</v>
      </c>
      <c r="DI11" s="19" t="n">
        <v>2.4627</v>
      </c>
      <c r="DJ11" s="19" t="n">
        <v>0.3408</v>
      </c>
      <c r="DK11" s="19" t="n">
        <v>14.7125</v>
      </c>
      <c r="DL11" s="19" t="n">
        <v>3.1968</v>
      </c>
      <c r="DM11" s="19" t="n">
        <v>0.0036</v>
      </c>
      <c r="DN11" s="19" t="n">
        <v>830.6245</v>
      </c>
      <c r="DO11" s="19" t="n">
        <v>28</v>
      </c>
      <c r="DP11" s="19" t="n">
        <v>28.5988</v>
      </c>
      <c r="DQ11" s="19" t="n">
        <v>0.2713</v>
      </c>
      <c r="DR11" s="19" t="n">
        <v>7.3671</v>
      </c>
      <c r="DS11" s="19" t="n">
        <v>51.9318</v>
      </c>
      <c r="DT11" s="19" t="n">
        <v>822.0667</v>
      </c>
    </row>
    <row r="12">
      <c r="A12" s="2" t="inlineStr">
        <is>
          <t>0501</t>
        </is>
      </c>
      <c r="B12" s="2" t="inlineStr">
        <is>
          <t>Agriculture, forestry and fishing support services</t>
        </is>
      </c>
      <c r="C12" s="19" t="n">
        <v>3896.3851</v>
      </c>
      <c r="D12" s="19" t="n">
        <v>298.0004</v>
      </c>
      <c r="E12" s="19" t="n">
        <v>4318.0988</v>
      </c>
      <c r="F12" s="19" t="n">
        <v>74.7666</v>
      </c>
      <c r="G12" s="19" t="n">
        <v>868.187</v>
      </c>
      <c r="H12" s="19" t="n">
        <v>383.3612</v>
      </c>
      <c r="I12" s="19" t="n">
        <v>269.9501</v>
      </c>
      <c r="J12" s="19" t="n">
        <v>28.4448</v>
      </c>
      <c r="K12" s="19" t="n">
        <v>7.5316</v>
      </c>
      <c r="L12" s="19" t="n">
        <v>43.7286</v>
      </c>
      <c r="M12" s="19" t="n">
        <v>160.3888</v>
      </c>
      <c r="N12" s="19" t="n">
        <v>16.9939</v>
      </c>
      <c r="O12" s="19" t="n">
        <v>0.3113</v>
      </c>
      <c r="P12" s="19" t="n">
        <v>0.7923</v>
      </c>
      <c r="Q12" s="19" t="n">
        <v>0.0226</v>
      </c>
      <c r="R12" s="19" t="n">
        <v>0.2363</v>
      </c>
      <c r="S12" s="19" t="n">
        <v>0.1576</v>
      </c>
      <c r="T12" s="19" t="n">
        <v>0.0455</v>
      </c>
      <c r="U12" s="19" t="n">
        <v>0.3211</v>
      </c>
      <c r="V12" s="19" t="n">
        <v>0.1744</v>
      </c>
      <c r="W12" s="19" t="n">
        <v>0.1359</v>
      </c>
      <c r="X12" s="19" t="n">
        <v>0.2746</v>
      </c>
      <c r="Y12" s="19" t="n">
        <v>0.1834</v>
      </c>
      <c r="Z12" s="19" t="n">
        <v>0.07389999999999999</v>
      </c>
      <c r="AA12" s="19" t="n">
        <v>0.06469999999999999</v>
      </c>
      <c r="AB12" s="19" t="n">
        <v>0.0032</v>
      </c>
      <c r="AC12" s="19" t="n">
        <v>0.0314</v>
      </c>
      <c r="AD12" s="19" t="n">
        <v>0.0457</v>
      </c>
      <c r="AE12" s="19" t="n">
        <v>0.0001</v>
      </c>
      <c r="AF12" s="19" t="n">
        <v>0.0043</v>
      </c>
      <c r="AG12" s="19" t="n">
        <v>0.0044</v>
      </c>
      <c r="AH12" s="19" t="n">
        <v>0.3323</v>
      </c>
      <c r="AI12" s="19" t="n">
        <v>0.2937</v>
      </c>
      <c r="AJ12" s="19" t="n">
        <v>0.068</v>
      </c>
      <c r="AK12" s="19" t="n">
        <v>0.2202</v>
      </c>
      <c r="AL12" s="19" t="n">
        <v>0.1296</v>
      </c>
      <c r="AM12" s="19" t="n">
        <v>0.6516</v>
      </c>
      <c r="AN12" s="19" t="n">
        <v>0.0575</v>
      </c>
      <c r="AO12" s="19" t="n">
        <v>0.0064</v>
      </c>
      <c r="AP12" s="19" t="n">
        <v>0.2866</v>
      </c>
      <c r="AQ12" s="19" t="n">
        <v>0.0459</v>
      </c>
      <c r="AR12" s="19" t="n">
        <v>0.2553</v>
      </c>
      <c r="AS12" s="19" t="n">
        <v>0.0128</v>
      </c>
      <c r="AT12" s="19" t="n">
        <v>0.1215</v>
      </c>
      <c r="AU12" s="19" t="n">
        <v>0.0448</v>
      </c>
      <c r="AV12" s="19" t="n">
        <v>0.3446</v>
      </c>
      <c r="AW12" s="19" t="n">
        <v>0.1293</v>
      </c>
      <c r="AX12" s="19" t="n">
        <v>0.0712</v>
      </c>
      <c r="AY12" s="19" t="n">
        <v>0.5259</v>
      </c>
      <c r="AZ12" s="19" t="n">
        <v>0.3527</v>
      </c>
      <c r="BA12" s="19" t="n">
        <v>0.0335</v>
      </c>
      <c r="BB12" s="19" t="n">
        <v>0.6526</v>
      </c>
      <c r="BC12" s="19" t="n">
        <v>0.073</v>
      </c>
      <c r="BD12" s="19" t="n">
        <v>0.1908</v>
      </c>
      <c r="BE12" s="19" t="n">
        <v>0.5282</v>
      </c>
      <c r="BF12" s="19" t="n">
        <v>0.413</v>
      </c>
      <c r="BG12" s="19" t="n">
        <v>0.1039</v>
      </c>
      <c r="BH12" s="19" t="n">
        <v>0.0456</v>
      </c>
      <c r="BI12" s="19" t="n">
        <v>0.248</v>
      </c>
      <c r="BJ12" s="19" t="n">
        <v>0.0616</v>
      </c>
      <c r="BK12" s="19" t="n">
        <v>0.0265</v>
      </c>
      <c r="BL12" s="19" t="n">
        <v>0.1702</v>
      </c>
      <c r="BM12" s="19" t="n">
        <v>0.1142</v>
      </c>
      <c r="BN12" s="19" t="n">
        <v>0.0898</v>
      </c>
      <c r="BO12" s="19" t="n">
        <v>0.9707</v>
      </c>
      <c r="BP12" s="19" t="n">
        <v>1.7782</v>
      </c>
      <c r="BQ12" s="19" t="n">
        <v>0.3154</v>
      </c>
      <c r="BR12" s="19" t="n">
        <v>0.236</v>
      </c>
      <c r="BS12" s="19" t="n">
        <v>0.07489999999999999</v>
      </c>
      <c r="BT12" s="19" t="n">
        <v>5.6433</v>
      </c>
      <c r="BU12" s="19" t="n">
        <v>1.9931</v>
      </c>
      <c r="BV12" s="19" t="n">
        <v>9.8688</v>
      </c>
      <c r="BW12" s="19" t="n">
        <v>21.112</v>
      </c>
      <c r="BX12" s="19" t="n">
        <v>12.9728</v>
      </c>
      <c r="BY12" s="19" t="n">
        <v>1.6348</v>
      </c>
      <c r="BZ12" s="19" t="n">
        <v>0.4678</v>
      </c>
      <c r="CA12" s="19" t="n">
        <v>0.8535</v>
      </c>
      <c r="CB12" s="19" t="n">
        <v>5.5213</v>
      </c>
      <c r="CC12" s="19" t="n">
        <v>0.4375</v>
      </c>
      <c r="CD12" s="19" t="n">
        <v>0.0723</v>
      </c>
      <c r="CE12" s="19" t="n">
        <v>0.3895</v>
      </c>
      <c r="CF12" s="19" t="n">
        <v>0.8307</v>
      </c>
      <c r="CG12" s="19" t="n">
        <v>3.8524</v>
      </c>
      <c r="CH12" s="19" t="n">
        <v>0.6643</v>
      </c>
      <c r="CI12" s="19" t="n">
        <v>0.131</v>
      </c>
      <c r="CJ12" s="19" t="n">
        <v>0.0392</v>
      </c>
      <c r="CK12" s="19" t="n">
        <v>1.911</v>
      </c>
      <c r="CL12" s="19" t="n">
        <v>1.3828</v>
      </c>
      <c r="CM12" s="19" t="n">
        <v>0.003</v>
      </c>
      <c r="CN12" s="19" t="n">
        <v>2.9155</v>
      </c>
      <c r="CO12" s="19" t="n">
        <v>3.7127</v>
      </c>
      <c r="CP12" s="19" t="n">
        <v>0.7441</v>
      </c>
      <c r="CQ12" s="19" t="n">
        <v>0.9560999999999999</v>
      </c>
      <c r="CR12" s="19" t="n">
        <v>0.0128</v>
      </c>
      <c r="CS12" s="19" t="n">
        <v>0.0041</v>
      </c>
      <c r="CT12" s="19" t="n">
        <v>1.1958</v>
      </c>
      <c r="CU12" s="19" t="n">
        <v>9.253399999999999</v>
      </c>
      <c r="CV12" s="19" t="n">
        <v>2.5177</v>
      </c>
      <c r="CW12" s="19" t="n">
        <v>1.8149</v>
      </c>
      <c r="CX12" s="19" t="n">
        <v>2.8604</v>
      </c>
      <c r="CY12" s="19" t="n">
        <v>95.9949</v>
      </c>
      <c r="CZ12" s="19" t="n">
        <v>0.5349</v>
      </c>
      <c r="DA12" s="19" t="n">
        <v>2.6542</v>
      </c>
      <c r="DB12" s="19" t="n">
        <v>0.6516999999999999</v>
      </c>
      <c r="DC12" s="19" t="n">
        <v>0.7852</v>
      </c>
      <c r="DD12" s="19" t="n">
        <v>0.0728</v>
      </c>
      <c r="DE12" s="19" t="n">
        <v>2.6264</v>
      </c>
      <c r="DF12" s="19" t="n">
        <v>2.1632</v>
      </c>
      <c r="DG12" s="19" t="n">
        <v>0.2754</v>
      </c>
      <c r="DH12" s="19" t="n">
        <v>0.6509</v>
      </c>
      <c r="DI12" s="19" t="n">
        <v>0.3132</v>
      </c>
      <c r="DJ12" s="19" t="n">
        <v>0.5694</v>
      </c>
      <c r="DK12" s="19" t="n">
        <v>8.1875</v>
      </c>
      <c r="DL12" s="19" t="n">
        <v>1.8084</v>
      </c>
      <c r="DM12" s="19" t="n">
        <v>0.0405</v>
      </c>
      <c r="DN12" s="19" t="n">
        <v>4.2744</v>
      </c>
      <c r="DO12" s="19" t="n">
        <v>844.6706</v>
      </c>
      <c r="DP12" s="19" t="n">
        <v>86.3343</v>
      </c>
      <c r="DQ12" s="19" t="n">
        <v>1.1483</v>
      </c>
      <c r="DR12" s="19" t="n">
        <v>21.1253</v>
      </c>
      <c r="DS12" s="19" t="n">
        <v>-89.74809999999999</v>
      </c>
      <c r="DT12" s="19" t="n">
        <v>4084.3025</v>
      </c>
    </row>
    <row r="13">
      <c r="A13" s="2" t="inlineStr">
        <is>
          <t>0601</t>
        </is>
      </c>
      <c r="B13" s="2" t="inlineStr">
        <is>
          <t>Coal mining</t>
        </is>
      </c>
      <c r="C13" s="19" t="n">
        <v>30.6976</v>
      </c>
      <c r="D13" s="19" t="n">
        <v>4.9484</v>
      </c>
      <c r="E13" s="19" t="n">
        <v>11.3059</v>
      </c>
      <c r="F13" s="19" t="n">
        <v>1.3416</v>
      </c>
      <c r="G13" s="19" t="n">
        <v>0.173</v>
      </c>
      <c r="H13" s="19" t="n">
        <v>0.8667</v>
      </c>
      <c r="I13" s="19" t="n">
        <v>4.5905</v>
      </c>
      <c r="J13" s="19" t="n">
        <v>1843.8451</v>
      </c>
      <c r="K13" s="19" t="n">
        <v>207.3133</v>
      </c>
      <c r="L13" s="19" t="n">
        <v>898.2131000000001</v>
      </c>
      <c r="M13" s="19" t="n">
        <v>1245.1695</v>
      </c>
      <c r="N13" s="19" t="n">
        <v>411.2247</v>
      </c>
      <c r="O13" s="19" t="n">
        <v>33.0174</v>
      </c>
      <c r="P13" s="19" t="n">
        <v>18.2047</v>
      </c>
      <c r="Q13" s="19" t="n">
        <v>0.1323</v>
      </c>
      <c r="R13" s="19" t="n">
        <v>2.4985</v>
      </c>
      <c r="S13" s="19" t="n">
        <v>6.6514</v>
      </c>
      <c r="T13" s="19" t="n">
        <v>4.1122</v>
      </c>
      <c r="U13" s="19" t="n">
        <v>18.5712</v>
      </c>
      <c r="V13" s="19" t="n">
        <v>1.8608</v>
      </c>
      <c r="W13" s="19" t="n">
        <v>15.9496</v>
      </c>
      <c r="X13" s="19" t="n">
        <v>7.4272</v>
      </c>
      <c r="Y13" s="19" t="n">
        <v>7.1034</v>
      </c>
      <c r="Z13" s="19" t="n">
        <v>4.0923</v>
      </c>
      <c r="AA13" s="19" t="n">
        <v>3.4555</v>
      </c>
      <c r="AB13" s="19" t="n">
        <v>0.1307</v>
      </c>
      <c r="AC13" s="19" t="n">
        <v>0.0648</v>
      </c>
      <c r="AD13" s="19" t="n">
        <v>0.9846</v>
      </c>
      <c r="AE13" s="19" t="n">
        <v>0.0183</v>
      </c>
      <c r="AF13" s="19" t="n">
        <v>0.1521</v>
      </c>
      <c r="AG13" s="19" t="n">
        <v>0.1081</v>
      </c>
      <c r="AH13" s="19" t="n">
        <v>2.1714</v>
      </c>
      <c r="AI13" s="19" t="n">
        <v>2.8761</v>
      </c>
      <c r="AJ13" s="19" t="n">
        <v>17.7974</v>
      </c>
      <c r="AK13" s="19" t="n">
        <v>8.1623</v>
      </c>
      <c r="AL13" s="19" t="n">
        <v>1.804</v>
      </c>
      <c r="AM13" s="19" t="n">
        <v>11.8363</v>
      </c>
      <c r="AN13" s="19" t="n">
        <v>8.953099999999999</v>
      </c>
      <c r="AO13" s="19" t="n">
        <v>1.2002</v>
      </c>
      <c r="AP13" s="19" t="n">
        <v>22.4842</v>
      </c>
      <c r="AQ13" s="19" t="n">
        <v>4.7766</v>
      </c>
      <c r="AR13" s="19" t="n">
        <v>5.0772</v>
      </c>
      <c r="AS13" s="19" t="n">
        <v>0.5242</v>
      </c>
      <c r="AT13" s="19" t="n">
        <v>3.9683</v>
      </c>
      <c r="AU13" s="19" t="n">
        <v>0.2873</v>
      </c>
      <c r="AV13" s="19" t="n">
        <v>84.32129999999999</v>
      </c>
      <c r="AW13" s="19" t="n">
        <v>0.7433</v>
      </c>
      <c r="AX13" s="19" t="n">
        <v>3.4238</v>
      </c>
      <c r="AY13" s="19" t="n">
        <v>886.4749</v>
      </c>
      <c r="AZ13" s="19" t="n">
        <v>439.968</v>
      </c>
      <c r="BA13" s="19" t="n">
        <v>0.6761</v>
      </c>
      <c r="BB13" s="19" t="n">
        <v>20.1278</v>
      </c>
      <c r="BC13" s="19" t="n">
        <v>6.4543</v>
      </c>
      <c r="BD13" s="19" t="n">
        <v>5.4279</v>
      </c>
      <c r="BE13" s="19" t="n">
        <v>7.1903</v>
      </c>
      <c r="BF13" s="19" t="n">
        <v>2.377</v>
      </c>
      <c r="BG13" s="19" t="n">
        <v>0.7279</v>
      </c>
      <c r="BH13" s="19" t="n">
        <v>1.4559</v>
      </c>
      <c r="BI13" s="19" t="n">
        <v>1.8502</v>
      </c>
      <c r="BJ13" s="19" t="n">
        <v>1.2441</v>
      </c>
      <c r="BK13" s="19" t="n">
        <v>0.4745</v>
      </c>
      <c r="BL13" s="19" t="n">
        <v>4.1508</v>
      </c>
      <c r="BM13" s="19" t="n">
        <v>1.9692</v>
      </c>
      <c r="BN13" s="19" t="n">
        <v>0.6902</v>
      </c>
      <c r="BO13" s="19" t="n">
        <v>2690.5876</v>
      </c>
      <c r="BP13" s="19" t="n">
        <v>10.1041</v>
      </c>
      <c r="BQ13" s="19" t="n">
        <v>2.5724</v>
      </c>
      <c r="BR13" s="19" t="n">
        <v>4.9509</v>
      </c>
      <c r="BS13" s="19" t="n">
        <v>4.235</v>
      </c>
      <c r="BT13" s="19" t="n">
        <v>69.57850000000001</v>
      </c>
      <c r="BU13" s="19" t="n">
        <v>15.9493</v>
      </c>
      <c r="BV13" s="19" t="n">
        <v>75.5111</v>
      </c>
      <c r="BW13" s="19" t="n">
        <v>86.62479999999999</v>
      </c>
      <c r="BX13" s="19" t="n">
        <v>131.9469</v>
      </c>
      <c r="BY13" s="19" t="n">
        <v>44.2152</v>
      </c>
      <c r="BZ13" s="19" t="n">
        <v>9.420999999999999</v>
      </c>
      <c r="CA13" s="19" t="n">
        <v>17.9926</v>
      </c>
      <c r="CB13" s="19" t="n">
        <v>23.7211</v>
      </c>
      <c r="CC13" s="19" t="n">
        <v>12.0315</v>
      </c>
      <c r="CD13" s="19" t="n">
        <v>3.0676</v>
      </c>
      <c r="CE13" s="19" t="n">
        <v>3.4559</v>
      </c>
      <c r="CF13" s="19" t="n">
        <v>7.6407</v>
      </c>
      <c r="CG13" s="19" t="n">
        <v>37.3557</v>
      </c>
      <c r="CH13" s="19" t="n">
        <v>6.8294</v>
      </c>
      <c r="CI13" s="19" t="n">
        <v>3.1335</v>
      </c>
      <c r="CJ13" s="19" t="n">
        <v>0.9812</v>
      </c>
      <c r="CK13" s="19" t="n">
        <v>10.5013</v>
      </c>
      <c r="CL13" s="19" t="n">
        <v>16.0765</v>
      </c>
      <c r="CM13" s="19" t="n">
        <v>0.0538</v>
      </c>
      <c r="CN13" s="19" t="n">
        <v>9.381500000000001</v>
      </c>
      <c r="CO13" s="19" t="n">
        <v>9.9924</v>
      </c>
      <c r="CP13" s="19" t="n">
        <v>39.1798</v>
      </c>
      <c r="CQ13" s="19" t="n">
        <v>10.2776</v>
      </c>
      <c r="CR13" s="19" t="n">
        <v>83.7877</v>
      </c>
      <c r="CS13" s="19" t="n">
        <v>32.5843</v>
      </c>
      <c r="CT13" s="19" t="n">
        <v>38.2179</v>
      </c>
      <c r="CU13" s="19" t="n">
        <v>218.3475</v>
      </c>
      <c r="CV13" s="19" t="n">
        <v>44.3288</v>
      </c>
      <c r="CW13" s="19" t="n">
        <v>109.0691</v>
      </c>
      <c r="CX13" s="19" t="n">
        <v>7.7332</v>
      </c>
      <c r="CY13" s="19" t="n">
        <v>63.0087</v>
      </c>
      <c r="CZ13" s="19" t="n">
        <v>47.7614</v>
      </c>
      <c r="DA13" s="19" t="n">
        <v>5.7538</v>
      </c>
      <c r="DB13" s="19" t="n">
        <v>15.0158</v>
      </c>
      <c r="DC13" s="19" t="n">
        <v>15.0113</v>
      </c>
      <c r="DD13" s="19" t="n">
        <v>2.3635</v>
      </c>
      <c r="DE13" s="19" t="n">
        <v>24.4953</v>
      </c>
      <c r="DF13" s="19" t="n">
        <v>17.6601</v>
      </c>
      <c r="DG13" s="19" t="n">
        <v>2.4543</v>
      </c>
      <c r="DH13" s="19" t="n">
        <v>4.6135</v>
      </c>
      <c r="DI13" s="19" t="n">
        <v>3.6056</v>
      </c>
      <c r="DJ13" s="19" t="n">
        <v>10.2237</v>
      </c>
      <c r="DK13" s="19" t="n">
        <v>19.0809</v>
      </c>
      <c r="DL13" s="19" t="n">
        <v>8.780799999999999</v>
      </c>
      <c r="DM13" s="19" t="n">
        <v>0.3769</v>
      </c>
      <c r="DN13" s="19" t="n">
        <v>65.5189</v>
      </c>
      <c r="DO13" s="19" t="n">
        <v>38.4798</v>
      </c>
      <c r="DP13" s="19" t="n">
        <v>224.0953</v>
      </c>
      <c r="DQ13" s="19" t="n">
        <v>76.0941</v>
      </c>
      <c r="DR13" s="19" t="n">
        <v>120.2305</v>
      </c>
      <c r="DS13" s="19" t="n">
        <v>-247.0173</v>
      </c>
      <c r="DT13" s="19" t="n">
        <v>88462.0653</v>
      </c>
    </row>
    <row r="14">
      <c r="A14" s="2" t="inlineStr">
        <is>
          <t>0701</t>
        </is>
      </c>
      <c r="B14" s="2" t="inlineStr">
        <is>
          <t>Oil and gas extraction</t>
        </is>
      </c>
      <c r="C14" s="19" t="n">
        <v>173.274</v>
      </c>
      <c r="D14" s="19" t="n">
        <v>4.0951</v>
      </c>
      <c r="E14" s="19" t="n">
        <v>44.1445</v>
      </c>
      <c r="F14" s="19" t="n">
        <v>51.3671</v>
      </c>
      <c r="G14" s="19" t="n">
        <v>0.3491</v>
      </c>
      <c r="H14" s="19" t="n">
        <v>1.8086</v>
      </c>
      <c r="I14" s="19" t="n">
        <v>10.9547</v>
      </c>
      <c r="J14" s="19" t="n">
        <v>466.8927</v>
      </c>
      <c r="K14" s="19" t="n">
        <v>559.9698</v>
      </c>
      <c r="L14" s="19" t="n">
        <v>781.9487</v>
      </c>
      <c r="M14" s="19" t="n">
        <v>1185.1533</v>
      </c>
      <c r="N14" s="19" t="n">
        <v>169.772</v>
      </c>
      <c r="O14" s="19" t="n">
        <v>61.9004</v>
      </c>
      <c r="P14" s="19" t="n">
        <v>138.0411</v>
      </c>
      <c r="Q14" s="19" t="n">
        <v>0.8849</v>
      </c>
      <c r="R14" s="19" t="n">
        <v>149.9782</v>
      </c>
      <c r="S14" s="19" t="n">
        <v>34.31</v>
      </c>
      <c r="T14" s="19" t="n">
        <v>70.4102</v>
      </c>
      <c r="U14" s="19" t="n">
        <v>66.0521</v>
      </c>
      <c r="V14" s="19" t="n">
        <v>57.782</v>
      </c>
      <c r="W14" s="19" t="n">
        <v>59.4161</v>
      </c>
      <c r="X14" s="19" t="n">
        <v>143.2735</v>
      </c>
      <c r="Y14" s="19" t="n">
        <v>15.283</v>
      </c>
      <c r="Z14" s="19" t="n">
        <v>13.096</v>
      </c>
      <c r="AA14" s="19" t="n">
        <v>24.64</v>
      </c>
      <c r="AB14" s="19" t="n">
        <v>0.0208</v>
      </c>
      <c r="AC14" s="19" t="n">
        <v>0.0385</v>
      </c>
      <c r="AD14" s="19" t="n">
        <v>12.3576</v>
      </c>
      <c r="AE14" s="19" t="n">
        <v>0.0104</v>
      </c>
      <c r="AF14" s="19" t="n">
        <v>0.06419999999999999</v>
      </c>
      <c r="AG14" s="19" t="n">
        <v>0.0447</v>
      </c>
      <c r="AH14" s="19" t="n">
        <v>7.0332</v>
      </c>
      <c r="AI14" s="19" t="n">
        <v>39.9052</v>
      </c>
      <c r="AJ14" s="19" t="n">
        <v>126.0033</v>
      </c>
      <c r="AK14" s="19" t="n">
        <v>141.3676</v>
      </c>
      <c r="AL14" s="19" t="n">
        <v>6.5249</v>
      </c>
      <c r="AM14" s="19" t="n">
        <v>705.2044</v>
      </c>
      <c r="AN14" s="19" t="n">
        <v>2.9024</v>
      </c>
      <c r="AO14" s="19" t="n">
        <v>0.2088</v>
      </c>
      <c r="AP14" s="19" t="n">
        <v>847.5599</v>
      </c>
      <c r="AQ14" s="19" t="n">
        <v>6.4798</v>
      </c>
      <c r="AR14" s="19" t="n">
        <v>25.1886</v>
      </c>
      <c r="AS14" s="19" t="n">
        <v>2.4301</v>
      </c>
      <c r="AT14" s="19" t="n">
        <v>218.4563</v>
      </c>
      <c r="AU14" s="19" t="n">
        <v>38.6409</v>
      </c>
      <c r="AV14" s="19" t="n">
        <v>46.8328</v>
      </c>
      <c r="AW14" s="19" t="n">
        <v>100.4504</v>
      </c>
      <c r="AX14" s="19" t="n">
        <v>30.4457</v>
      </c>
      <c r="AY14" s="19" t="n">
        <v>223.0582</v>
      </c>
      <c r="AZ14" s="19" t="n">
        <v>1099.9189</v>
      </c>
      <c r="BA14" s="19" t="n">
        <v>6.3008</v>
      </c>
      <c r="BB14" s="19" t="n">
        <v>42.9991</v>
      </c>
      <c r="BC14" s="19" t="n">
        <v>21.9332</v>
      </c>
      <c r="BD14" s="19" t="n">
        <v>26.4461</v>
      </c>
      <c r="BE14" s="19" t="n">
        <v>10.0812</v>
      </c>
      <c r="BF14" s="19" t="n">
        <v>3.6951</v>
      </c>
      <c r="BG14" s="19" t="n">
        <v>3.9293</v>
      </c>
      <c r="BH14" s="19" t="n">
        <v>3.8756</v>
      </c>
      <c r="BI14" s="19" t="n">
        <v>7.2063</v>
      </c>
      <c r="BJ14" s="19" t="n">
        <v>2.7553</v>
      </c>
      <c r="BK14" s="19" t="n">
        <v>2.261</v>
      </c>
      <c r="BL14" s="19" t="n">
        <v>8.927099999999999</v>
      </c>
      <c r="BM14" s="19" t="n">
        <v>4.5514</v>
      </c>
      <c r="BN14" s="19" t="n">
        <v>0.501</v>
      </c>
      <c r="BO14" s="19" t="n">
        <v>1756.0114</v>
      </c>
      <c r="BP14" s="19" t="n">
        <v>34.0711</v>
      </c>
      <c r="BQ14" s="19" t="n">
        <v>10.93</v>
      </c>
      <c r="BR14" s="19" t="n">
        <v>21.6721</v>
      </c>
      <c r="BS14" s="19" t="n">
        <v>21.0901</v>
      </c>
      <c r="BT14" s="19" t="n">
        <v>145.8769</v>
      </c>
      <c r="BU14" s="19" t="n">
        <v>97.2504</v>
      </c>
      <c r="BV14" s="19" t="n">
        <v>145.3435</v>
      </c>
      <c r="BW14" s="19" t="n">
        <v>382.622</v>
      </c>
      <c r="BX14" s="19" t="n">
        <v>150.6254</v>
      </c>
      <c r="BY14" s="19" t="n">
        <v>105.0423</v>
      </c>
      <c r="BZ14" s="19" t="n">
        <v>170.9577</v>
      </c>
      <c r="CA14" s="19" t="n">
        <v>620.1951</v>
      </c>
      <c r="CB14" s="19" t="n">
        <v>62.9572</v>
      </c>
      <c r="CC14" s="19" t="n">
        <v>16.0907</v>
      </c>
      <c r="CD14" s="19" t="n">
        <v>30.6229</v>
      </c>
      <c r="CE14" s="19" t="n">
        <v>3.3136</v>
      </c>
      <c r="CF14" s="19" t="n">
        <v>15.7367</v>
      </c>
      <c r="CG14" s="19" t="n">
        <v>63.4204</v>
      </c>
      <c r="CH14" s="19" t="n">
        <v>9.216799999999999</v>
      </c>
      <c r="CI14" s="19" t="n">
        <v>2.8724</v>
      </c>
      <c r="CJ14" s="19" t="n">
        <v>2.7354</v>
      </c>
      <c r="CK14" s="19" t="n">
        <v>11.1694</v>
      </c>
      <c r="CL14" s="19" t="n">
        <v>13.1587</v>
      </c>
      <c r="CM14" s="19" t="n">
        <v>0.2156</v>
      </c>
      <c r="CN14" s="19" t="n">
        <v>3.938</v>
      </c>
      <c r="CO14" s="19" t="n">
        <v>2.6022</v>
      </c>
      <c r="CP14" s="19" t="n">
        <v>3.658</v>
      </c>
      <c r="CQ14" s="19" t="n">
        <v>31.1507</v>
      </c>
      <c r="CR14" s="19" t="n">
        <v>131.4252</v>
      </c>
      <c r="CS14" s="19" t="n">
        <v>48.0525</v>
      </c>
      <c r="CT14" s="19" t="n">
        <v>70.3828</v>
      </c>
      <c r="CU14" s="19" t="n">
        <v>129.7085</v>
      </c>
      <c r="CV14" s="19" t="n">
        <v>7.7574</v>
      </c>
      <c r="CW14" s="19" t="n">
        <v>19.8637</v>
      </c>
      <c r="CX14" s="19" t="n">
        <v>11.7758</v>
      </c>
      <c r="CY14" s="19" t="n">
        <v>176.1509</v>
      </c>
      <c r="CZ14" s="19" t="n">
        <v>71.712</v>
      </c>
      <c r="DA14" s="19" t="n">
        <v>49.0202</v>
      </c>
      <c r="DB14" s="19" t="n">
        <v>92.5093</v>
      </c>
      <c r="DC14" s="19" t="n">
        <v>63.7255</v>
      </c>
      <c r="DD14" s="19" t="n">
        <v>12.8524</v>
      </c>
      <c r="DE14" s="19" t="n">
        <v>201.8179</v>
      </c>
      <c r="DF14" s="19" t="n">
        <v>179.5588</v>
      </c>
      <c r="DG14" s="19" t="n">
        <v>12.0995</v>
      </c>
      <c r="DH14" s="19" t="n">
        <v>35.604</v>
      </c>
      <c r="DI14" s="19" t="n">
        <v>7.8352</v>
      </c>
      <c r="DJ14" s="19" t="n">
        <v>74.9089</v>
      </c>
      <c r="DK14" s="19" t="n">
        <v>52.5172</v>
      </c>
      <c r="DL14" s="19" t="n">
        <v>46.99</v>
      </c>
      <c r="DM14" s="19" t="n">
        <v>22.4467</v>
      </c>
      <c r="DN14" s="19" t="n">
        <v>6577.3293</v>
      </c>
      <c r="DO14" s="19" t="n">
        <v>118.2936</v>
      </c>
      <c r="DP14" s="19" t="n">
        <v>1283.3104</v>
      </c>
      <c r="DQ14" s="19" t="n">
        <v>149.5934</v>
      </c>
      <c r="DR14" s="19" t="n">
        <v>447.584</v>
      </c>
      <c r="DS14" s="19" t="n">
        <v>67.85599999999999</v>
      </c>
      <c r="DT14" s="19" t="n">
        <v>81461.3651</v>
      </c>
    </row>
    <row r="15">
      <c r="A15" s="2" t="inlineStr">
        <is>
          <t>0801</t>
        </is>
      </c>
      <c r="B15" s="2" t="inlineStr">
        <is>
          <t>Iron ore mining</t>
        </is>
      </c>
      <c r="C15" s="19" t="n">
        <v>33.7402</v>
      </c>
      <c r="D15" s="19" t="n">
        <v>4.0117</v>
      </c>
      <c r="E15" s="19" t="n">
        <v>21.1928</v>
      </c>
      <c r="F15" s="19" t="n">
        <v>2.9085</v>
      </c>
      <c r="G15" s="19" t="n">
        <v>0.1978</v>
      </c>
      <c r="H15" s="19" t="n">
        <v>1.9989</v>
      </c>
      <c r="I15" s="19" t="n">
        <v>7.6377</v>
      </c>
      <c r="J15" s="19" t="n">
        <v>398.5273</v>
      </c>
      <c r="K15" s="19" t="n">
        <v>52.4888</v>
      </c>
      <c r="L15" s="19" t="n">
        <v>159.4244</v>
      </c>
      <c r="M15" s="19" t="n">
        <v>138.1743</v>
      </c>
      <c r="N15" s="19" t="n">
        <v>13.601</v>
      </c>
      <c r="O15" s="19" t="n">
        <v>4.6253</v>
      </c>
      <c r="P15" s="19" t="n">
        <v>6.0105</v>
      </c>
      <c r="Q15" s="19" t="n">
        <v>0.4992</v>
      </c>
      <c r="R15" s="19" t="n">
        <v>2.4841</v>
      </c>
      <c r="S15" s="19" t="n">
        <v>1.5049</v>
      </c>
      <c r="T15" s="19" t="n">
        <v>0.4454</v>
      </c>
      <c r="U15" s="19" t="n">
        <v>10.0653</v>
      </c>
      <c r="V15" s="19" t="n">
        <v>1.703</v>
      </c>
      <c r="W15" s="19" t="n">
        <v>3.3042</v>
      </c>
      <c r="X15" s="19" t="n">
        <v>3.4393</v>
      </c>
      <c r="Y15" s="19" t="n">
        <v>8.1424</v>
      </c>
      <c r="Z15" s="19" t="n">
        <v>4.2149</v>
      </c>
      <c r="AA15" s="19" t="n">
        <v>3.6988</v>
      </c>
      <c r="AB15" s="19" t="n">
        <v>0.1045</v>
      </c>
      <c r="AC15" s="19" t="n">
        <v>0.0138</v>
      </c>
      <c r="AD15" s="19" t="n">
        <v>0.8229</v>
      </c>
      <c r="AE15" s="19" t="n">
        <v>0.0016</v>
      </c>
      <c r="AF15" s="19" t="n">
        <v>0.0233</v>
      </c>
      <c r="AG15" s="19" t="n">
        <v>0.043</v>
      </c>
      <c r="AH15" s="19" t="n">
        <v>1.1033</v>
      </c>
      <c r="AI15" s="19" t="n">
        <v>2.0468</v>
      </c>
      <c r="AJ15" s="19" t="n">
        <v>1.3024</v>
      </c>
      <c r="AK15" s="19" t="n">
        <v>9.202400000000001</v>
      </c>
      <c r="AL15" s="19" t="n">
        <v>2.1725</v>
      </c>
      <c r="AM15" s="19" t="n">
        <v>5.8018</v>
      </c>
      <c r="AN15" s="19" t="n">
        <v>9.6213</v>
      </c>
      <c r="AO15" s="19" t="n">
        <v>1.1186</v>
      </c>
      <c r="AP15" s="19" t="n">
        <v>9.187200000000001</v>
      </c>
      <c r="AQ15" s="19" t="n">
        <v>6.9244</v>
      </c>
      <c r="AR15" s="19" t="n">
        <v>5.5303</v>
      </c>
      <c r="AS15" s="19" t="n">
        <v>0.1839</v>
      </c>
      <c r="AT15" s="19" t="n">
        <v>1.1806</v>
      </c>
      <c r="AU15" s="19" t="n">
        <v>0.3488</v>
      </c>
      <c r="AV15" s="19" t="n">
        <v>6.3478</v>
      </c>
      <c r="AW15" s="19" t="n">
        <v>0.8961</v>
      </c>
      <c r="AX15" s="19" t="n">
        <v>0.2348</v>
      </c>
      <c r="AY15" s="19" t="n">
        <v>1990.8105</v>
      </c>
      <c r="AZ15" s="19" t="n">
        <v>73.2154</v>
      </c>
      <c r="BA15" s="19" t="n">
        <v>0.7184</v>
      </c>
      <c r="BB15" s="19" t="n">
        <v>23.3646</v>
      </c>
      <c r="BC15" s="19" t="n">
        <v>6.809</v>
      </c>
      <c r="BD15" s="19" t="n">
        <v>6.0131</v>
      </c>
      <c r="BE15" s="19" t="n">
        <v>8.396800000000001</v>
      </c>
      <c r="BF15" s="19" t="n">
        <v>3.6253</v>
      </c>
      <c r="BG15" s="19" t="n">
        <v>0.6085</v>
      </c>
      <c r="BH15" s="19" t="n">
        <v>2.1465</v>
      </c>
      <c r="BI15" s="19" t="n">
        <v>1.1963</v>
      </c>
      <c r="BJ15" s="19" t="n">
        <v>0.9764</v>
      </c>
      <c r="BK15" s="19" t="n">
        <v>0.2394</v>
      </c>
      <c r="BL15" s="19" t="n">
        <v>3.2427</v>
      </c>
      <c r="BM15" s="19" t="n">
        <v>1.2031</v>
      </c>
      <c r="BN15" s="19" t="n">
        <v>0.2396</v>
      </c>
      <c r="BO15" s="19" t="n">
        <v>19.1731</v>
      </c>
      <c r="BP15" s="19" t="n">
        <v>17.0012</v>
      </c>
      <c r="BQ15" s="19" t="n">
        <v>4.8061</v>
      </c>
      <c r="BR15" s="19" t="n">
        <v>4.9786</v>
      </c>
      <c r="BS15" s="19" t="n">
        <v>49.1107</v>
      </c>
      <c r="BT15" s="19" t="n">
        <v>71.23399999999999</v>
      </c>
      <c r="BU15" s="19" t="n">
        <v>19.6175</v>
      </c>
      <c r="BV15" s="19" t="n">
        <v>113.6472</v>
      </c>
      <c r="BW15" s="19" t="n">
        <v>187.673</v>
      </c>
      <c r="BX15" s="19" t="n">
        <v>447.9068</v>
      </c>
      <c r="BY15" s="19" t="n">
        <v>118.3165</v>
      </c>
      <c r="BZ15" s="19" t="n">
        <v>4.8953</v>
      </c>
      <c r="CA15" s="19" t="n">
        <v>41.4495</v>
      </c>
      <c r="CB15" s="19" t="n">
        <v>157.7359</v>
      </c>
      <c r="CC15" s="19" t="n">
        <v>102.1552</v>
      </c>
      <c r="CD15" s="19" t="n">
        <v>20.0408</v>
      </c>
      <c r="CE15" s="19" t="n">
        <v>7.384</v>
      </c>
      <c r="CF15" s="19" t="n">
        <v>23.3404</v>
      </c>
      <c r="CG15" s="19" t="n">
        <v>133.7517</v>
      </c>
      <c r="CH15" s="19" t="n">
        <v>14.8134</v>
      </c>
      <c r="CI15" s="19" t="n">
        <v>7.7577</v>
      </c>
      <c r="CJ15" s="19" t="n">
        <v>1.4755</v>
      </c>
      <c r="CK15" s="19" t="n">
        <v>25.2597</v>
      </c>
      <c r="CL15" s="19" t="n">
        <v>30.7559</v>
      </c>
      <c r="CM15" s="19" t="n">
        <v>0.1299</v>
      </c>
      <c r="CN15" s="19" t="n">
        <v>12.4396</v>
      </c>
      <c r="CO15" s="19" t="n">
        <v>10.3615</v>
      </c>
      <c r="CP15" s="19" t="n">
        <v>96.9834</v>
      </c>
      <c r="CQ15" s="19" t="n">
        <v>39.406</v>
      </c>
      <c r="CR15" s="19" t="n">
        <v>0.7492</v>
      </c>
      <c r="CS15" s="19" t="n">
        <v>0.282</v>
      </c>
      <c r="CT15" s="19" t="n">
        <v>44.285</v>
      </c>
      <c r="CU15" s="19" t="n">
        <v>494.6014</v>
      </c>
      <c r="CV15" s="19" t="n">
        <v>103.052</v>
      </c>
      <c r="CW15" s="19" t="n">
        <v>254.9337</v>
      </c>
      <c r="CX15" s="19" t="n">
        <v>24.5742</v>
      </c>
      <c r="CY15" s="19" t="n">
        <v>41.1284</v>
      </c>
      <c r="CZ15" s="19" t="n">
        <v>5.5949</v>
      </c>
      <c r="DA15" s="19" t="n">
        <v>12.5732</v>
      </c>
      <c r="DB15" s="19" t="n">
        <v>27.1034</v>
      </c>
      <c r="DC15" s="19" t="n">
        <v>26.5807</v>
      </c>
      <c r="DD15" s="19" t="n">
        <v>5.3154</v>
      </c>
      <c r="DE15" s="19" t="n">
        <v>31.6002</v>
      </c>
      <c r="DF15" s="19" t="n">
        <v>27.9928</v>
      </c>
      <c r="DG15" s="19" t="n">
        <v>5.2521</v>
      </c>
      <c r="DH15" s="19" t="n">
        <v>10.3324</v>
      </c>
      <c r="DI15" s="19" t="n">
        <v>7.14</v>
      </c>
      <c r="DJ15" s="19" t="n">
        <v>13.2508</v>
      </c>
      <c r="DK15" s="19" t="n">
        <v>45.0063</v>
      </c>
      <c r="DL15" s="19" t="n">
        <v>16.6677</v>
      </c>
      <c r="DM15" s="19" t="n">
        <v>0.4634</v>
      </c>
      <c r="DN15" s="19" t="n">
        <v>62.7924</v>
      </c>
      <c r="DO15" s="19" t="n">
        <v>35.5201</v>
      </c>
      <c r="DP15" s="19" t="n">
        <v>392.7653</v>
      </c>
      <c r="DQ15" s="19" t="n">
        <v>48.6764</v>
      </c>
      <c r="DR15" s="19" t="n">
        <v>170.648</v>
      </c>
      <c r="DS15" s="19" t="n">
        <v>-445.2589</v>
      </c>
      <c r="DT15" s="19" t="n">
        <v>133430.7185</v>
      </c>
    </row>
    <row r="16">
      <c r="A16" s="2" t="inlineStr">
        <is>
          <t>0802</t>
        </is>
      </c>
      <c r="B16" s="2" t="inlineStr">
        <is>
          <t>Non-ferrous metal ore mining</t>
        </is>
      </c>
      <c r="C16" s="19" t="n">
        <v>28.1041</v>
      </c>
      <c r="D16" s="19" t="n">
        <v>4.5096</v>
      </c>
      <c r="E16" s="19" t="n">
        <v>18.7846</v>
      </c>
      <c r="F16" s="19" t="n">
        <v>0.6142</v>
      </c>
      <c r="G16" s="19" t="n">
        <v>0.309</v>
      </c>
      <c r="H16" s="19" t="n">
        <v>0.5468</v>
      </c>
      <c r="I16" s="19" t="n">
        <v>8.0428</v>
      </c>
      <c r="J16" s="19" t="n">
        <v>324.7082</v>
      </c>
      <c r="K16" s="19" t="n">
        <v>74.2829</v>
      </c>
      <c r="L16" s="19" t="n">
        <v>181.3857</v>
      </c>
      <c r="M16" s="19" t="n">
        <v>273.1044</v>
      </c>
      <c r="N16" s="19" t="n">
        <v>75.1495</v>
      </c>
      <c r="O16" s="19" t="n">
        <v>43.0356</v>
      </c>
      <c r="P16" s="19" t="n">
        <v>6.4923</v>
      </c>
      <c r="Q16" s="19" t="n">
        <v>0.1415</v>
      </c>
      <c r="R16" s="19" t="n">
        <v>2.5409</v>
      </c>
      <c r="S16" s="19" t="n">
        <v>1.1234</v>
      </c>
      <c r="T16" s="19" t="n">
        <v>0.3902</v>
      </c>
      <c r="U16" s="19" t="n">
        <v>1.3096</v>
      </c>
      <c r="V16" s="19" t="n">
        <v>0.9328</v>
      </c>
      <c r="W16" s="19" t="n">
        <v>7.3374</v>
      </c>
      <c r="X16" s="19" t="n">
        <v>1.8758</v>
      </c>
      <c r="Y16" s="19" t="n">
        <v>1.6182</v>
      </c>
      <c r="Z16" s="19" t="n">
        <v>0.7498</v>
      </c>
      <c r="AA16" s="19" t="n">
        <v>1.0638</v>
      </c>
      <c r="AB16" s="19" t="n">
        <v>0.017</v>
      </c>
      <c r="AC16" s="19" t="n">
        <v>0.0499</v>
      </c>
      <c r="AD16" s="19" t="n">
        <v>0.2789</v>
      </c>
      <c r="AE16" s="19" t="n">
        <v>0.0151</v>
      </c>
      <c r="AF16" s="19" t="n">
        <v>0.1679</v>
      </c>
      <c r="AG16" s="19" t="n">
        <v>0.0418</v>
      </c>
      <c r="AH16" s="19" t="n">
        <v>3.5158</v>
      </c>
      <c r="AI16" s="19" t="n">
        <v>5.8201</v>
      </c>
      <c r="AJ16" s="19" t="n">
        <v>2.7099</v>
      </c>
      <c r="AK16" s="19" t="n">
        <v>2.2953</v>
      </c>
      <c r="AL16" s="19" t="n">
        <v>0.8582</v>
      </c>
      <c r="AM16" s="19" t="n">
        <v>2.0449</v>
      </c>
      <c r="AN16" s="19" t="n">
        <v>3.541</v>
      </c>
      <c r="AO16" s="19" t="n">
        <v>0.2017</v>
      </c>
      <c r="AP16" s="19" t="n">
        <v>342.6594</v>
      </c>
      <c r="AQ16" s="19" t="n">
        <v>6.4356</v>
      </c>
      <c r="AR16" s="19" t="n">
        <v>2.7085</v>
      </c>
      <c r="AS16" s="19" t="n">
        <v>0.7312</v>
      </c>
      <c r="AT16" s="19" t="n">
        <v>2.3584</v>
      </c>
      <c r="AU16" s="19" t="n">
        <v>3.8401</v>
      </c>
      <c r="AV16" s="19" t="n">
        <v>313.0129</v>
      </c>
      <c r="AW16" s="19" t="n">
        <v>19.3539</v>
      </c>
      <c r="AX16" s="19" t="n">
        <v>76.32340000000001</v>
      </c>
      <c r="AY16" s="19" t="n">
        <v>1270.6502</v>
      </c>
      <c r="AZ16" s="19" t="n">
        <v>39905.3907</v>
      </c>
      <c r="BA16" s="19" t="n">
        <v>0.4925</v>
      </c>
      <c r="BB16" s="19" t="n">
        <v>3.5143</v>
      </c>
      <c r="BC16" s="19" t="n">
        <v>0.7461</v>
      </c>
      <c r="BD16" s="19" t="n">
        <v>1.2474</v>
      </c>
      <c r="BE16" s="19" t="n">
        <v>1.4758</v>
      </c>
      <c r="BF16" s="19" t="n">
        <v>0.3478</v>
      </c>
      <c r="BG16" s="19" t="n">
        <v>0.4206</v>
      </c>
      <c r="BH16" s="19" t="n">
        <v>0.5556</v>
      </c>
      <c r="BI16" s="19" t="n">
        <v>1.2029</v>
      </c>
      <c r="BJ16" s="19" t="n">
        <v>0.6434</v>
      </c>
      <c r="BK16" s="19" t="n">
        <v>0.2525</v>
      </c>
      <c r="BL16" s="19" t="n">
        <v>1.8653</v>
      </c>
      <c r="BM16" s="19" t="n">
        <v>2.0149</v>
      </c>
      <c r="BN16" s="19" t="n">
        <v>1.1455</v>
      </c>
      <c r="BO16" s="19" t="n">
        <v>21.3883</v>
      </c>
      <c r="BP16" s="19" t="n">
        <v>40.5764</v>
      </c>
      <c r="BQ16" s="19" t="n">
        <v>2.547</v>
      </c>
      <c r="BR16" s="19" t="n">
        <v>26.1984</v>
      </c>
      <c r="BS16" s="19" t="n">
        <v>3.6888</v>
      </c>
      <c r="BT16" s="19" t="n">
        <v>340.5251</v>
      </c>
      <c r="BU16" s="19" t="n">
        <v>272.4762</v>
      </c>
      <c r="BV16" s="19" t="n">
        <v>199.2816</v>
      </c>
      <c r="BW16" s="19" t="n">
        <v>827.0685</v>
      </c>
      <c r="BX16" s="19" t="n">
        <v>92.86920000000001</v>
      </c>
      <c r="BY16" s="19" t="n">
        <v>57.7769</v>
      </c>
      <c r="BZ16" s="19" t="n">
        <v>12.0757</v>
      </c>
      <c r="CA16" s="19" t="n">
        <v>46.7011</v>
      </c>
      <c r="CB16" s="19" t="n">
        <v>10.8096</v>
      </c>
      <c r="CC16" s="19" t="n">
        <v>12.1999</v>
      </c>
      <c r="CD16" s="19" t="n">
        <v>3.6922</v>
      </c>
      <c r="CE16" s="19" t="n">
        <v>1.9589</v>
      </c>
      <c r="CF16" s="19" t="n">
        <v>3.2256</v>
      </c>
      <c r="CG16" s="19" t="n">
        <v>21.8403</v>
      </c>
      <c r="CH16" s="19" t="n">
        <v>8.257300000000001</v>
      </c>
      <c r="CI16" s="19" t="n">
        <v>2.489</v>
      </c>
      <c r="CJ16" s="19" t="n">
        <v>1.6392</v>
      </c>
      <c r="CK16" s="19" t="n">
        <v>13.9271</v>
      </c>
      <c r="CL16" s="19" t="n">
        <v>13.1355</v>
      </c>
      <c r="CM16" s="19" t="n">
        <v>0.254</v>
      </c>
      <c r="CN16" s="19" t="n">
        <v>7.6122</v>
      </c>
      <c r="CO16" s="19" t="n">
        <v>12.4653</v>
      </c>
      <c r="CP16" s="19" t="n">
        <v>22.5101</v>
      </c>
      <c r="CQ16" s="19" t="n">
        <v>20.4672</v>
      </c>
      <c r="CR16" s="19" t="n">
        <v>31.0845</v>
      </c>
      <c r="CS16" s="19" t="n">
        <v>12.071</v>
      </c>
      <c r="CT16" s="19" t="n">
        <v>38.0675</v>
      </c>
      <c r="CU16" s="19" t="n">
        <v>166.8735</v>
      </c>
      <c r="CV16" s="19" t="n">
        <v>40.5848</v>
      </c>
      <c r="CW16" s="19" t="n">
        <v>66.554</v>
      </c>
      <c r="CX16" s="19" t="n">
        <v>4.8383</v>
      </c>
      <c r="CY16" s="19" t="n">
        <v>79.1092</v>
      </c>
      <c r="CZ16" s="19" t="n">
        <v>23.614</v>
      </c>
      <c r="DA16" s="19" t="n">
        <v>7.8588</v>
      </c>
      <c r="DB16" s="19" t="n">
        <v>13.5923</v>
      </c>
      <c r="DC16" s="19" t="n">
        <v>11.4582</v>
      </c>
      <c r="DD16" s="19" t="n">
        <v>2.149</v>
      </c>
      <c r="DE16" s="19" t="n">
        <v>42.5246</v>
      </c>
      <c r="DF16" s="19" t="n">
        <v>17.5237</v>
      </c>
      <c r="DG16" s="19" t="n">
        <v>2.4212</v>
      </c>
      <c r="DH16" s="19" t="n">
        <v>4.0767</v>
      </c>
      <c r="DI16" s="19" t="n">
        <v>4.8306</v>
      </c>
      <c r="DJ16" s="19" t="n">
        <v>7.3181</v>
      </c>
      <c r="DK16" s="19" t="n">
        <v>7.9392</v>
      </c>
      <c r="DL16" s="19" t="n">
        <v>8.027799999999999</v>
      </c>
      <c r="DM16" s="19" t="n">
        <v>1.1483</v>
      </c>
      <c r="DN16" s="19" t="n">
        <v>370.6008</v>
      </c>
      <c r="DO16" s="19" t="n">
        <v>130.7501</v>
      </c>
      <c r="DP16" s="19" t="n">
        <v>691.8533</v>
      </c>
      <c r="DQ16" s="19" t="n">
        <v>88.30240000000001</v>
      </c>
      <c r="DR16" s="19" t="n">
        <v>295.3454</v>
      </c>
      <c r="DS16" s="19" t="n">
        <v>520.3606</v>
      </c>
      <c r="DT16" s="19" t="n">
        <v>18454.3662</v>
      </c>
    </row>
    <row r="17">
      <c r="A17" s="2" t="inlineStr">
        <is>
          <t>0901</t>
        </is>
      </c>
      <c r="B17" s="2" t="inlineStr">
        <is>
          <t>Non-metallic mineral mining</t>
        </is>
      </c>
      <c r="C17" s="19" t="n">
        <v>11.0422</v>
      </c>
      <c r="D17" s="19" t="n">
        <v>2.7064</v>
      </c>
      <c r="E17" s="19" t="n">
        <v>6.6433</v>
      </c>
      <c r="F17" s="19" t="n">
        <v>0.4284</v>
      </c>
      <c r="G17" s="19" t="n">
        <v>0.0443</v>
      </c>
      <c r="H17" s="19" t="n">
        <v>0.3358</v>
      </c>
      <c r="I17" s="19" t="n">
        <v>1.7992</v>
      </c>
      <c r="J17" s="19" t="n">
        <v>184.3581</v>
      </c>
      <c r="K17" s="19" t="n">
        <v>143.3595</v>
      </c>
      <c r="L17" s="19" t="n">
        <v>102.8144</v>
      </c>
      <c r="M17" s="19" t="n">
        <v>172.4312</v>
      </c>
      <c r="N17" s="19" t="n">
        <v>42.5893</v>
      </c>
      <c r="O17" s="19" t="n">
        <v>12.7809</v>
      </c>
      <c r="P17" s="19" t="n">
        <v>2.7628</v>
      </c>
      <c r="Q17" s="19" t="n">
        <v>0.0878</v>
      </c>
      <c r="R17" s="19" t="n">
        <v>0.9333</v>
      </c>
      <c r="S17" s="19" t="n">
        <v>0.7948</v>
      </c>
      <c r="T17" s="19" t="n">
        <v>0.2103</v>
      </c>
      <c r="U17" s="19" t="n">
        <v>1.0481</v>
      </c>
      <c r="V17" s="19" t="n">
        <v>0.706</v>
      </c>
      <c r="W17" s="19" t="n">
        <v>1.1903</v>
      </c>
      <c r="X17" s="19" t="n">
        <v>86.42870000000001</v>
      </c>
      <c r="Y17" s="19" t="n">
        <v>1.1861</v>
      </c>
      <c r="Z17" s="19" t="n">
        <v>0.3236</v>
      </c>
      <c r="AA17" s="19" t="n">
        <v>0.5819</v>
      </c>
      <c r="AB17" s="19" t="n">
        <v>0.0136</v>
      </c>
      <c r="AC17" s="19" t="n">
        <v>0.0837</v>
      </c>
      <c r="AD17" s="19" t="n">
        <v>0.2961</v>
      </c>
      <c r="AE17" s="19" t="n">
        <v>0.0055</v>
      </c>
      <c r="AF17" s="19" t="n">
        <v>0.0283</v>
      </c>
      <c r="AG17" s="19" t="n">
        <v>0.0312</v>
      </c>
      <c r="AH17" s="19" t="n">
        <v>0.8343</v>
      </c>
      <c r="AI17" s="19" t="n">
        <v>1.3152</v>
      </c>
      <c r="AJ17" s="19" t="n">
        <v>0.2873</v>
      </c>
      <c r="AK17" s="19" t="n">
        <v>0.4127</v>
      </c>
      <c r="AL17" s="19" t="n">
        <v>0.3893</v>
      </c>
      <c r="AM17" s="19" t="n">
        <v>10.2768</v>
      </c>
      <c r="AN17" s="19" t="n">
        <v>0.8853</v>
      </c>
      <c r="AO17" s="19" t="n">
        <v>0.06</v>
      </c>
      <c r="AP17" s="19" t="n">
        <v>84.279</v>
      </c>
      <c r="AQ17" s="19" t="n">
        <v>0.3843</v>
      </c>
      <c r="AR17" s="19" t="n">
        <v>1.8448</v>
      </c>
      <c r="AS17" s="19" t="n">
        <v>0.1529</v>
      </c>
      <c r="AT17" s="19" t="n">
        <v>519.3713</v>
      </c>
      <c r="AU17" s="19" t="n">
        <v>228.7507</v>
      </c>
      <c r="AV17" s="19" t="n">
        <v>1212.3732</v>
      </c>
      <c r="AW17" s="19" t="n">
        <v>69.95659999999999</v>
      </c>
      <c r="AX17" s="19" t="n">
        <v>186.1271</v>
      </c>
      <c r="AY17" s="19" t="n">
        <v>114.9762</v>
      </c>
      <c r="AZ17" s="19" t="n">
        <v>4.0146</v>
      </c>
      <c r="BA17" s="19" t="n">
        <v>43.7021</v>
      </c>
      <c r="BB17" s="19" t="n">
        <v>5.1655</v>
      </c>
      <c r="BC17" s="19" t="n">
        <v>19.6424</v>
      </c>
      <c r="BD17" s="19" t="n">
        <v>53.357</v>
      </c>
      <c r="BE17" s="19" t="n">
        <v>1.1164</v>
      </c>
      <c r="BF17" s="19" t="n">
        <v>1.4217</v>
      </c>
      <c r="BG17" s="19" t="n">
        <v>0.6252</v>
      </c>
      <c r="BH17" s="19" t="n">
        <v>1.4578</v>
      </c>
      <c r="BI17" s="19" t="n">
        <v>0.83</v>
      </c>
      <c r="BJ17" s="19" t="n">
        <v>2.4905</v>
      </c>
      <c r="BK17" s="19" t="n">
        <v>0.4154</v>
      </c>
      <c r="BL17" s="19" t="n">
        <v>4.1981</v>
      </c>
      <c r="BM17" s="19" t="n">
        <v>1.0118</v>
      </c>
      <c r="BN17" s="19" t="n">
        <v>72.9922</v>
      </c>
      <c r="BO17" s="19" t="n">
        <v>3.389</v>
      </c>
      <c r="BP17" s="19" t="n">
        <v>5.7058</v>
      </c>
      <c r="BQ17" s="19" t="n">
        <v>1.0564</v>
      </c>
      <c r="BR17" s="19" t="n">
        <v>131.6553</v>
      </c>
      <c r="BS17" s="19" t="n">
        <v>13.0893</v>
      </c>
      <c r="BT17" s="19" t="n">
        <v>251.5349</v>
      </c>
      <c r="BU17" s="19" t="n">
        <v>201.6024</v>
      </c>
      <c r="BV17" s="19" t="n">
        <v>372.6505</v>
      </c>
      <c r="BW17" s="19" t="n">
        <v>3265.0885</v>
      </c>
      <c r="BX17" s="19" t="n">
        <v>40.7818</v>
      </c>
      <c r="BY17" s="19" t="n">
        <v>101.01</v>
      </c>
      <c r="BZ17" s="19" t="n">
        <v>4.4227</v>
      </c>
      <c r="CA17" s="19" t="n">
        <v>11.3594</v>
      </c>
      <c r="CB17" s="19" t="n">
        <v>6.3616</v>
      </c>
      <c r="CC17" s="19" t="n">
        <v>2.4689</v>
      </c>
      <c r="CD17" s="19" t="n">
        <v>1.3292</v>
      </c>
      <c r="CE17" s="19" t="n">
        <v>1.6518</v>
      </c>
      <c r="CF17" s="19" t="n">
        <v>1.7168</v>
      </c>
      <c r="CG17" s="19" t="n">
        <v>9.951700000000001</v>
      </c>
      <c r="CH17" s="19" t="n">
        <v>4.2335</v>
      </c>
      <c r="CI17" s="19" t="n">
        <v>1.5696</v>
      </c>
      <c r="CJ17" s="19" t="n">
        <v>0.271</v>
      </c>
      <c r="CK17" s="19" t="n">
        <v>5.1662</v>
      </c>
      <c r="CL17" s="19" t="n">
        <v>11.8582</v>
      </c>
      <c r="CM17" s="19" t="n">
        <v>4.1365</v>
      </c>
      <c r="CN17" s="19" t="n">
        <v>2.3784</v>
      </c>
      <c r="CO17" s="19" t="n">
        <v>1.6667</v>
      </c>
      <c r="CP17" s="19" t="n">
        <v>20.9612</v>
      </c>
      <c r="CQ17" s="19" t="n">
        <v>6.795</v>
      </c>
      <c r="CR17" s="19" t="n">
        <v>15.9318</v>
      </c>
      <c r="CS17" s="19" t="n">
        <v>6.066</v>
      </c>
      <c r="CT17" s="19" t="n">
        <v>20.8851</v>
      </c>
      <c r="CU17" s="19" t="n">
        <v>126.1421</v>
      </c>
      <c r="CV17" s="19" t="n">
        <v>31.1647</v>
      </c>
      <c r="CW17" s="19" t="n">
        <v>60.2661</v>
      </c>
      <c r="CX17" s="19" t="n">
        <v>6.7155</v>
      </c>
      <c r="CY17" s="19" t="n">
        <v>25.704</v>
      </c>
      <c r="CZ17" s="19" t="n">
        <v>7.5906</v>
      </c>
      <c r="DA17" s="19" t="n">
        <v>3.6952</v>
      </c>
      <c r="DB17" s="19" t="n">
        <v>9.2577</v>
      </c>
      <c r="DC17" s="19" t="n">
        <v>10.2057</v>
      </c>
      <c r="DD17" s="19" t="n">
        <v>1.8838</v>
      </c>
      <c r="DE17" s="19" t="n">
        <v>26.59</v>
      </c>
      <c r="DF17" s="19" t="n">
        <v>24.7998</v>
      </c>
      <c r="DG17" s="19" t="n">
        <v>1.9277</v>
      </c>
      <c r="DH17" s="19" t="n">
        <v>33.9452</v>
      </c>
      <c r="DI17" s="19" t="n">
        <v>36.975</v>
      </c>
      <c r="DJ17" s="19" t="n">
        <v>3.0681</v>
      </c>
      <c r="DK17" s="19" t="n">
        <v>6.3994</v>
      </c>
      <c r="DL17" s="19" t="n">
        <v>20.4177</v>
      </c>
      <c r="DM17" s="19" t="n">
        <v>1.488</v>
      </c>
      <c r="DN17" s="19" t="n">
        <v>56.623</v>
      </c>
      <c r="DO17" s="19" t="n">
        <v>9.7094</v>
      </c>
      <c r="DP17" s="19" t="n">
        <v>89.53279999999999</v>
      </c>
      <c r="DQ17" s="19" t="n">
        <v>9.3985</v>
      </c>
      <c r="DR17" s="19" t="n">
        <v>27.8505</v>
      </c>
      <c r="DS17" s="19" t="n">
        <v>488.5734</v>
      </c>
      <c r="DT17" s="19" t="n">
        <v>10246.1678</v>
      </c>
    </row>
    <row r="18">
      <c r="A18" s="2" t="inlineStr">
        <is>
          <t>1001</t>
        </is>
      </c>
      <c r="B18" s="2" t="inlineStr">
        <is>
          <t>Exploration and mining support services</t>
        </is>
      </c>
      <c r="C18" s="19" t="n">
        <v>53.7889</v>
      </c>
      <c r="D18" s="19" t="n">
        <v>8.2607</v>
      </c>
      <c r="E18" s="19" t="n">
        <v>21.2864</v>
      </c>
      <c r="F18" s="19" t="n">
        <v>1.6506</v>
      </c>
      <c r="G18" s="19" t="n">
        <v>2.6363</v>
      </c>
      <c r="H18" s="19" t="n">
        <v>1.3153</v>
      </c>
      <c r="I18" s="19" t="n">
        <v>6.1658</v>
      </c>
      <c r="J18" s="19" t="n">
        <v>7589.3583</v>
      </c>
      <c r="K18" s="19" t="n">
        <v>837.92</v>
      </c>
      <c r="L18" s="19" t="n">
        <v>3906.7226</v>
      </c>
      <c r="M18" s="19" t="n">
        <v>5395.8492</v>
      </c>
      <c r="N18" s="19" t="n">
        <v>1835.4294</v>
      </c>
      <c r="O18" s="19" t="n">
        <v>132.2159</v>
      </c>
      <c r="P18" s="19" t="n">
        <v>7.8502</v>
      </c>
      <c r="Q18" s="19" t="n">
        <v>0.3663</v>
      </c>
      <c r="R18" s="19" t="n">
        <v>11.2761</v>
      </c>
      <c r="S18" s="19" t="n">
        <v>3.6044</v>
      </c>
      <c r="T18" s="19" t="n">
        <v>1.6474</v>
      </c>
      <c r="U18" s="19" t="n">
        <v>10.1539</v>
      </c>
      <c r="V18" s="19" t="n">
        <v>4.6612</v>
      </c>
      <c r="W18" s="19" t="n">
        <v>8.3667</v>
      </c>
      <c r="X18" s="19" t="n">
        <v>14.2916</v>
      </c>
      <c r="Y18" s="19" t="n">
        <v>23.8442</v>
      </c>
      <c r="Z18" s="19" t="n">
        <v>15.231</v>
      </c>
      <c r="AA18" s="19" t="n">
        <v>9.4109</v>
      </c>
      <c r="AB18" s="19" t="n">
        <v>0.4835</v>
      </c>
      <c r="AC18" s="19" t="n">
        <v>0.1965</v>
      </c>
      <c r="AD18" s="19" t="n">
        <v>2.2011</v>
      </c>
      <c r="AE18" s="19" t="n">
        <v>0.0504</v>
      </c>
      <c r="AF18" s="19" t="n">
        <v>0.2473</v>
      </c>
      <c r="AG18" s="19" t="n">
        <v>0.4669</v>
      </c>
      <c r="AH18" s="19" t="n">
        <v>1.8326</v>
      </c>
      <c r="AI18" s="19" t="n">
        <v>6.2477</v>
      </c>
      <c r="AJ18" s="19" t="n">
        <v>2.9638</v>
      </c>
      <c r="AK18" s="19" t="n">
        <v>33.2438</v>
      </c>
      <c r="AL18" s="19" t="n">
        <v>6.0517</v>
      </c>
      <c r="AM18" s="19" t="n">
        <v>6.9706</v>
      </c>
      <c r="AN18" s="19" t="n">
        <v>36.056</v>
      </c>
      <c r="AO18" s="19" t="n">
        <v>4.0326</v>
      </c>
      <c r="AP18" s="19" t="n">
        <v>25.0026</v>
      </c>
      <c r="AQ18" s="19" t="n">
        <v>18.3516</v>
      </c>
      <c r="AR18" s="19" t="n">
        <v>18.612</v>
      </c>
      <c r="AS18" s="19" t="n">
        <v>0.8749</v>
      </c>
      <c r="AT18" s="19" t="n">
        <v>2.5217</v>
      </c>
      <c r="AU18" s="19" t="n">
        <v>0.6236</v>
      </c>
      <c r="AV18" s="19" t="n">
        <v>21.8303</v>
      </c>
      <c r="AW18" s="19" t="n">
        <v>2.1394</v>
      </c>
      <c r="AX18" s="19" t="n">
        <v>1.1615</v>
      </c>
      <c r="AY18" s="19" t="n">
        <v>7.9495</v>
      </c>
      <c r="AZ18" s="19" t="n">
        <v>5.5772</v>
      </c>
      <c r="BA18" s="19" t="n">
        <v>1.3549</v>
      </c>
      <c r="BB18" s="19" t="n">
        <v>68.3279</v>
      </c>
      <c r="BC18" s="19" t="n">
        <v>24.2103</v>
      </c>
      <c r="BD18" s="19" t="n">
        <v>16.921</v>
      </c>
      <c r="BE18" s="19" t="n">
        <v>23.7418</v>
      </c>
      <c r="BF18" s="19" t="n">
        <v>6.2475</v>
      </c>
      <c r="BG18" s="19" t="n">
        <v>1.8596</v>
      </c>
      <c r="BH18" s="19" t="n">
        <v>2.3142</v>
      </c>
      <c r="BI18" s="19" t="n">
        <v>4.6259</v>
      </c>
      <c r="BJ18" s="19" t="n">
        <v>3.3085</v>
      </c>
      <c r="BK18" s="19" t="n">
        <v>0.9616</v>
      </c>
      <c r="BL18" s="19" t="n">
        <v>11.7659</v>
      </c>
      <c r="BM18" s="19" t="n">
        <v>5.2257</v>
      </c>
      <c r="BN18" s="19" t="n">
        <v>1.5935</v>
      </c>
      <c r="BO18" s="19" t="n">
        <v>6.9803</v>
      </c>
      <c r="BP18" s="19" t="n">
        <v>13.4877</v>
      </c>
      <c r="BQ18" s="19" t="n">
        <v>1.5607</v>
      </c>
      <c r="BR18" s="19" t="n">
        <v>8.7935</v>
      </c>
      <c r="BS18" s="19" t="n">
        <v>25.2005</v>
      </c>
      <c r="BT18" s="19" t="n">
        <v>87.90600000000001</v>
      </c>
      <c r="BU18" s="19" t="n">
        <v>48.7641</v>
      </c>
      <c r="BV18" s="19" t="n">
        <v>114.9424</v>
      </c>
      <c r="BW18" s="19" t="n">
        <v>112.8091</v>
      </c>
      <c r="BX18" s="19" t="n">
        <v>260.95</v>
      </c>
      <c r="BY18" s="19" t="n">
        <v>82.9637</v>
      </c>
      <c r="BZ18" s="19" t="n">
        <v>14.3427</v>
      </c>
      <c r="CA18" s="19" t="n">
        <v>27.1919</v>
      </c>
      <c r="CB18" s="19" t="n">
        <v>94.45440000000001</v>
      </c>
      <c r="CC18" s="19" t="n">
        <v>15.046</v>
      </c>
      <c r="CD18" s="19" t="n">
        <v>5.6827</v>
      </c>
      <c r="CE18" s="19" t="n">
        <v>6.0117</v>
      </c>
      <c r="CF18" s="19" t="n">
        <v>29.9128</v>
      </c>
      <c r="CG18" s="19" t="n">
        <v>91.7394</v>
      </c>
      <c r="CH18" s="19" t="n">
        <v>10.4441</v>
      </c>
      <c r="CI18" s="19" t="n">
        <v>1.5726</v>
      </c>
      <c r="CJ18" s="19" t="n">
        <v>1.2709</v>
      </c>
      <c r="CK18" s="19" t="n">
        <v>2.0799</v>
      </c>
      <c r="CL18" s="19" t="n">
        <v>69.6653</v>
      </c>
      <c r="CM18" s="19" t="n">
        <v>0.08790000000000001</v>
      </c>
      <c r="CN18" s="19" t="n">
        <v>25.4249</v>
      </c>
      <c r="CO18" s="19" t="n">
        <v>19.7598</v>
      </c>
      <c r="CP18" s="19" t="n">
        <v>6.919</v>
      </c>
      <c r="CQ18" s="19" t="n">
        <v>11.558</v>
      </c>
      <c r="CR18" s="19" t="n">
        <v>127.6925</v>
      </c>
      <c r="CS18" s="19" t="n">
        <v>49.6383</v>
      </c>
      <c r="CT18" s="19" t="n">
        <v>45.5157</v>
      </c>
      <c r="CU18" s="19" t="n">
        <v>85.8505</v>
      </c>
      <c r="CV18" s="19" t="n">
        <v>24.7536</v>
      </c>
      <c r="CW18" s="19" t="n">
        <v>43.8461</v>
      </c>
      <c r="CX18" s="19" t="n">
        <v>10.3629</v>
      </c>
      <c r="CY18" s="19" t="n">
        <v>95.4799</v>
      </c>
      <c r="CZ18" s="19" t="n">
        <v>74.44759999999999</v>
      </c>
      <c r="DA18" s="19" t="n">
        <v>13.3272</v>
      </c>
      <c r="DB18" s="19" t="n">
        <v>27.8068</v>
      </c>
      <c r="DC18" s="19" t="n">
        <v>36.1848</v>
      </c>
      <c r="DD18" s="19" t="n">
        <v>6.7837</v>
      </c>
      <c r="DE18" s="19" t="n">
        <v>57.088</v>
      </c>
      <c r="DF18" s="19" t="n">
        <v>33.1192</v>
      </c>
      <c r="DG18" s="19" t="n">
        <v>5.7866</v>
      </c>
      <c r="DH18" s="19" t="n">
        <v>6.3776</v>
      </c>
      <c r="DI18" s="19" t="n">
        <v>4.472</v>
      </c>
      <c r="DJ18" s="19" t="n">
        <v>26.2527</v>
      </c>
      <c r="DK18" s="19" t="n">
        <v>17.3767</v>
      </c>
      <c r="DL18" s="19" t="n">
        <v>10.7701</v>
      </c>
      <c r="DM18" s="19" t="n">
        <v>0.8812</v>
      </c>
      <c r="DN18" s="19" t="n">
        <v>190.7615</v>
      </c>
      <c r="DO18" s="19" t="n">
        <v>242.2875</v>
      </c>
      <c r="DP18" s="19" t="n">
        <v>5628.4062</v>
      </c>
      <c r="DQ18" s="19" t="n">
        <v>6.6292</v>
      </c>
      <c r="DR18" s="19" t="n">
        <v>73.94199999999999</v>
      </c>
      <c r="DS18" s="19" t="n">
        <v>0.0378</v>
      </c>
      <c r="DT18" s="19" t="n">
        <v>311.1497</v>
      </c>
    </row>
    <row r="19">
      <c r="A19" s="2" t="inlineStr">
        <is>
          <t>1101</t>
        </is>
      </c>
      <c r="B19" s="2" t="inlineStr">
        <is>
          <t>Meat and meat product manufacturing</t>
        </is>
      </c>
      <c r="C19" s="19" t="n">
        <v>120.8791</v>
      </c>
      <c r="D19" s="19" t="n">
        <v>70.9795</v>
      </c>
      <c r="E19" s="19" t="n">
        <v>3.3307</v>
      </c>
      <c r="F19" s="19" t="n">
        <v>7.422</v>
      </c>
      <c r="G19" s="19" t="n">
        <v>0.1119</v>
      </c>
      <c r="H19" s="19" t="n">
        <v>1.5763</v>
      </c>
      <c r="I19" s="19" t="n">
        <v>6.0715</v>
      </c>
      <c r="J19" s="19" t="n">
        <v>6.4258</v>
      </c>
      <c r="K19" s="19" t="n">
        <v>13.8367</v>
      </c>
      <c r="L19" s="19" t="n">
        <v>2.6481</v>
      </c>
      <c r="M19" s="19" t="n">
        <v>10.8542</v>
      </c>
      <c r="N19" s="19" t="n">
        <v>1.1864</v>
      </c>
      <c r="O19" s="19" t="n">
        <v>2.1768</v>
      </c>
      <c r="P19" s="19" t="n">
        <v>1663.5459</v>
      </c>
      <c r="Q19" s="19" t="n">
        <v>2.9848</v>
      </c>
      <c r="R19" s="19" t="n">
        <v>8.011699999999999</v>
      </c>
      <c r="S19" s="19" t="n">
        <v>114.1052</v>
      </c>
      <c r="T19" s="19" t="n">
        <v>67.4301</v>
      </c>
      <c r="U19" s="19" t="n">
        <v>49.524</v>
      </c>
      <c r="V19" s="19" t="n">
        <v>624.6867999999999</v>
      </c>
      <c r="W19" s="19" t="n">
        <v>54.3435</v>
      </c>
      <c r="X19" s="19" t="n">
        <v>946.947</v>
      </c>
      <c r="Y19" s="19" t="n">
        <v>10.2366</v>
      </c>
      <c r="Z19" s="19" t="n">
        <v>1.9429</v>
      </c>
      <c r="AA19" s="19" t="n">
        <v>2.5432</v>
      </c>
      <c r="AB19" s="19" t="n">
        <v>0.032</v>
      </c>
      <c r="AC19" s="19" t="n">
        <v>376.6151</v>
      </c>
      <c r="AD19" s="19" t="n">
        <v>1.51</v>
      </c>
      <c r="AE19" s="19" t="n">
        <v>0.0011</v>
      </c>
      <c r="AF19" s="19" t="n">
        <v>0.0607</v>
      </c>
      <c r="AG19" s="19" t="n">
        <v>0.2078</v>
      </c>
      <c r="AH19" s="19" t="n">
        <v>2.1955</v>
      </c>
      <c r="AI19" s="19" t="n">
        <v>2.2675</v>
      </c>
      <c r="AJ19" s="19" t="n">
        <v>0.3984</v>
      </c>
      <c r="AK19" s="19" t="n">
        <v>0.7153</v>
      </c>
      <c r="AL19" s="19" t="n">
        <v>1.021</v>
      </c>
      <c r="AM19" s="19" t="n">
        <v>0.983</v>
      </c>
      <c r="AN19" s="19" t="n">
        <v>3.8955</v>
      </c>
      <c r="AO19" s="19" t="n">
        <v>1.4157</v>
      </c>
      <c r="AP19" s="19" t="n">
        <v>116.1169</v>
      </c>
      <c r="AQ19" s="19" t="n">
        <v>21.8711</v>
      </c>
      <c r="AR19" s="19" t="n">
        <v>1.2458</v>
      </c>
      <c r="AS19" s="19" t="n">
        <v>0.1511</v>
      </c>
      <c r="AT19" s="19" t="n">
        <v>0.7993</v>
      </c>
      <c r="AU19" s="19" t="n">
        <v>0.2393</v>
      </c>
      <c r="AV19" s="19" t="n">
        <v>1.7204</v>
      </c>
      <c r="AW19" s="19" t="n">
        <v>0.4521</v>
      </c>
      <c r="AX19" s="19" t="n">
        <v>0.4568</v>
      </c>
      <c r="AY19" s="19" t="n">
        <v>1.8006</v>
      </c>
      <c r="AZ19" s="19" t="n">
        <v>4.8407</v>
      </c>
      <c r="BA19" s="19" t="n">
        <v>0.1216</v>
      </c>
      <c r="BB19" s="19" t="n">
        <v>1.9804</v>
      </c>
      <c r="BC19" s="19" t="n">
        <v>0.307</v>
      </c>
      <c r="BD19" s="19" t="n">
        <v>0.8611</v>
      </c>
      <c r="BE19" s="19" t="n">
        <v>1.6728</v>
      </c>
      <c r="BF19" s="19" t="n">
        <v>0.7181</v>
      </c>
      <c r="BG19" s="19" t="n">
        <v>0.4621</v>
      </c>
      <c r="BH19" s="19" t="n">
        <v>0.6402</v>
      </c>
      <c r="BI19" s="19" t="n">
        <v>1.8987</v>
      </c>
      <c r="BJ19" s="19" t="n">
        <v>1.1416</v>
      </c>
      <c r="BK19" s="19" t="n">
        <v>0.2738</v>
      </c>
      <c r="BL19" s="19" t="n">
        <v>2.3857</v>
      </c>
      <c r="BM19" s="19" t="n">
        <v>7.5299</v>
      </c>
      <c r="BN19" s="19" t="n">
        <v>10.1104</v>
      </c>
      <c r="BO19" s="19" t="n">
        <v>2.3851</v>
      </c>
      <c r="BP19" s="19" t="n">
        <v>3.1601</v>
      </c>
      <c r="BQ19" s="19" t="n">
        <v>0.3094</v>
      </c>
      <c r="BR19" s="19" t="n">
        <v>2.297</v>
      </c>
      <c r="BS19" s="19" t="n">
        <v>23.6482</v>
      </c>
      <c r="BT19" s="19" t="n">
        <v>14.9818</v>
      </c>
      <c r="BU19" s="19" t="n">
        <v>17.3298</v>
      </c>
      <c r="BV19" s="19" t="n">
        <v>25.2656</v>
      </c>
      <c r="BW19" s="19" t="n">
        <v>140.8126</v>
      </c>
      <c r="BX19" s="19" t="n">
        <v>916.7678</v>
      </c>
      <c r="BY19" s="19" t="n">
        <v>621.6192</v>
      </c>
      <c r="BZ19" s="19" t="n">
        <v>465.5917</v>
      </c>
      <c r="CA19" s="19" t="n">
        <v>9649.5656</v>
      </c>
      <c r="CB19" s="19" t="n">
        <v>4.0291</v>
      </c>
      <c r="CC19" s="19" t="n">
        <v>2.1147</v>
      </c>
      <c r="CD19" s="19" t="n">
        <v>0.4328</v>
      </c>
      <c r="CE19" s="19" t="n">
        <v>1.7591</v>
      </c>
      <c r="CF19" s="19" t="n">
        <v>2.8093</v>
      </c>
      <c r="CG19" s="19" t="n">
        <v>4.868</v>
      </c>
      <c r="CH19" s="19" t="n">
        <v>1.322</v>
      </c>
      <c r="CI19" s="19" t="n">
        <v>0.5681</v>
      </c>
      <c r="CJ19" s="19" t="n">
        <v>0.2654</v>
      </c>
      <c r="CK19" s="19" t="n">
        <v>0.9752999999999999</v>
      </c>
      <c r="CL19" s="19" t="n">
        <v>2.4129</v>
      </c>
      <c r="CM19" s="19" t="n">
        <v>0.0228</v>
      </c>
      <c r="CN19" s="19" t="n">
        <v>1.0565</v>
      </c>
      <c r="CO19" s="19" t="n">
        <v>2.0599</v>
      </c>
      <c r="CP19" s="19" t="n">
        <v>1.4791</v>
      </c>
      <c r="CQ19" s="19" t="n">
        <v>6.702</v>
      </c>
      <c r="CR19" s="19" t="n">
        <v>0.3509</v>
      </c>
      <c r="CS19" s="19" t="n">
        <v>0.1275</v>
      </c>
      <c r="CT19" s="19" t="n">
        <v>4.7529</v>
      </c>
      <c r="CU19" s="19" t="n">
        <v>108.194</v>
      </c>
      <c r="CV19" s="19" t="n">
        <v>2.5213</v>
      </c>
      <c r="CW19" s="19" t="n">
        <v>33.305</v>
      </c>
      <c r="CX19" s="19" t="n">
        <v>21.8768</v>
      </c>
      <c r="CY19" s="19" t="n">
        <v>5.5168</v>
      </c>
      <c r="CZ19" s="19" t="n">
        <v>9.710800000000001</v>
      </c>
      <c r="DA19" s="19" t="n">
        <v>51.3823</v>
      </c>
      <c r="DB19" s="19" t="n">
        <v>62.4417</v>
      </c>
      <c r="DC19" s="19" t="n">
        <v>68.4041</v>
      </c>
      <c r="DD19" s="19" t="n">
        <v>3.1401</v>
      </c>
      <c r="DE19" s="19" t="n">
        <v>262.2368</v>
      </c>
      <c r="DF19" s="19" t="n">
        <v>601.6939</v>
      </c>
      <c r="DG19" s="19" t="n">
        <v>3.2208</v>
      </c>
      <c r="DH19" s="19" t="n">
        <v>34.3301</v>
      </c>
      <c r="DI19" s="19" t="n">
        <v>14.1701</v>
      </c>
      <c r="DJ19" s="19" t="n">
        <v>45.3654</v>
      </c>
      <c r="DK19" s="19" t="n">
        <v>10.5322</v>
      </c>
      <c r="DL19" s="19" t="n">
        <v>16.55</v>
      </c>
      <c r="DM19" s="19" t="n">
        <v>24.8912</v>
      </c>
      <c r="DN19" s="19" t="n">
        <v>10819.2305</v>
      </c>
      <c r="DO19" s="19" t="n">
        <v>7.4945</v>
      </c>
      <c r="DP19" s="19" t="n">
        <v>100.5271</v>
      </c>
      <c r="DQ19" s="19" t="n">
        <v>3.1271</v>
      </c>
      <c r="DR19" s="19" t="n">
        <v>26.9175</v>
      </c>
      <c r="DS19" s="19" t="n">
        <v>209.1739</v>
      </c>
      <c r="DT19" s="19" t="n">
        <v>15614.2868</v>
      </c>
    </row>
    <row r="20">
      <c r="A20" s="2" t="inlineStr">
        <is>
          <t>1102</t>
        </is>
      </c>
      <c r="B20" s="2" t="inlineStr">
        <is>
          <t>Processed seafood manufacturing</t>
        </is>
      </c>
      <c r="C20" s="19" t="n">
        <v>1.9003</v>
      </c>
      <c r="D20" s="19" t="n">
        <v>0.2412</v>
      </c>
      <c r="E20" s="19" t="n">
        <v>0.7683</v>
      </c>
      <c r="F20" s="19" t="n">
        <v>7.5029</v>
      </c>
      <c r="G20" s="19" t="n">
        <v>0.0634</v>
      </c>
      <c r="H20" s="19" t="n">
        <v>1.8869</v>
      </c>
      <c r="I20" s="19" t="n">
        <v>2.1759</v>
      </c>
      <c r="J20" s="19" t="n">
        <v>3.1743</v>
      </c>
      <c r="K20" s="19" t="n">
        <v>1.9931</v>
      </c>
      <c r="L20" s="19" t="n">
        <v>1.2093</v>
      </c>
      <c r="M20" s="19" t="n">
        <v>7.7033</v>
      </c>
      <c r="N20" s="19" t="n">
        <v>0.5444</v>
      </c>
      <c r="O20" s="19" t="n">
        <v>2.9835</v>
      </c>
      <c r="P20" s="19" t="n">
        <v>4.9998</v>
      </c>
      <c r="Q20" s="19" t="n">
        <v>0.9399</v>
      </c>
      <c r="R20" s="19" t="n">
        <v>3.5687</v>
      </c>
      <c r="S20" s="19" t="n">
        <v>9.8078</v>
      </c>
      <c r="T20" s="19" t="n">
        <v>0.5023</v>
      </c>
      <c r="U20" s="19" t="n">
        <v>3.9148</v>
      </c>
      <c r="V20" s="19" t="n">
        <v>15.5841</v>
      </c>
      <c r="W20" s="19" t="n">
        <v>2.4665</v>
      </c>
      <c r="X20" s="19" t="n">
        <v>57.6162</v>
      </c>
      <c r="Y20" s="19" t="n">
        <v>0.5194</v>
      </c>
      <c r="Z20" s="19" t="n">
        <v>0.8249</v>
      </c>
      <c r="AA20" s="19" t="n">
        <v>0.1832</v>
      </c>
      <c r="AB20" s="19" t="n">
        <v>0.0116</v>
      </c>
      <c r="AC20" s="19" t="n">
        <v>0.0457</v>
      </c>
      <c r="AD20" s="19" t="n">
        <v>0.3291</v>
      </c>
      <c r="AE20" s="19" t="n">
        <v>0.0002</v>
      </c>
      <c r="AF20" s="19" t="n">
        <v>0.0339</v>
      </c>
      <c r="AG20" s="19" t="n">
        <v>0.035</v>
      </c>
      <c r="AH20" s="19" t="n">
        <v>0.376</v>
      </c>
      <c r="AI20" s="19" t="n">
        <v>0.8406</v>
      </c>
      <c r="AJ20" s="19" t="n">
        <v>0.1459</v>
      </c>
      <c r="AK20" s="19" t="n">
        <v>0.3664</v>
      </c>
      <c r="AL20" s="19" t="n">
        <v>0.2733</v>
      </c>
      <c r="AM20" s="19" t="n">
        <v>0.4976</v>
      </c>
      <c r="AN20" s="19" t="n">
        <v>1.7787</v>
      </c>
      <c r="AO20" s="19" t="n">
        <v>0.0409</v>
      </c>
      <c r="AP20" s="19" t="n">
        <v>7.8915</v>
      </c>
      <c r="AQ20" s="19" t="n">
        <v>2.7433</v>
      </c>
      <c r="AR20" s="19" t="n">
        <v>0.6531</v>
      </c>
      <c r="AS20" s="19" t="n">
        <v>0.0319</v>
      </c>
      <c r="AT20" s="19" t="n">
        <v>0.1608</v>
      </c>
      <c r="AU20" s="19" t="n">
        <v>0.063</v>
      </c>
      <c r="AV20" s="19" t="n">
        <v>0.7058</v>
      </c>
      <c r="AW20" s="19" t="n">
        <v>0.1564</v>
      </c>
      <c r="AX20" s="19" t="n">
        <v>0.0843</v>
      </c>
      <c r="AY20" s="19" t="n">
        <v>0.3113</v>
      </c>
      <c r="AZ20" s="19" t="n">
        <v>0.2917</v>
      </c>
      <c r="BA20" s="19" t="n">
        <v>0.0365</v>
      </c>
      <c r="BB20" s="19" t="n">
        <v>0.7897999999999999</v>
      </c>
      <c r="BC20" s="19" t="n">
        <v>0.1413</v>
      </c>
      <c r="BD20" s="19" t="n">
        <v>0.4546</v>
      </c>
      <c r="BE20" s="19" t="n">
        <v>0.7904</v>
      </c>
      <c r="BF20" s="19" t="n">
        <v>0.3519</v>
      </c>
      <c r="BG20" s="19" t="n">
        <v>0.1968</v>
      </c>
      <c r="BH20" s="19" t="n">
        <v>0.4645</v>
      </c>
      <c r="BI20" s="19" t="n">
        <v>0.7205</v>
      </c>
      <c r="BJ20" s="19" t="n">
        <v>0.2829</v>
      </c>
      <c r="BK20" s="19" t="n">
        <v>0.0858</v>
      </c>
      <c r="BL20" s="19" t="n">
        <v>1.3181</v>
      </c>
      <c r="BM20" s="19" t="n">
        <v>0.4314</v>
      </c>
      <c r="BN20" s="19" t="n">
        <v>0.09959999999999999</v>
      </c>
      <c r="BO20" s="19" t="n">
        <v>0.509</v>
      </c>
      <c r="BP20" s="19" t="n">
        <v>0.7668</v>
      </c>
      <c r="BQ20" s="19" t="n">
        <v>0.0751</v>
      </c>
      <c r="BR20" s="19" t="n">
        <v>0.7881</v>
      </c>
      <c r="BS20" s="19" t="n">
        <v>0.389</v>
      </c>
      <c r="BT20" s="19" t="n">
        <v>5.7734</v>
      </c>
      <c r="BU20" s="19" t="n">
        <v>2.9216</v>
      </c>
      <c r="BV20" s="19" t="n">
        <v>2.9653</v>
      </c>
      <c r="BW20" s="19" t="n">
        <v>10.4463</v>
      </c>
      <c r="BX20" s="19" t="n">
        <v>48.4164</v>
      </c>
      <c r="BY20" s="19" t="n">
        <v>41.2253</v>
      </c>
      <c r="BZ20" s="19" t="n">
        <v>15.9526</v>
      </c>
      <c r="CA20" s="19" t="n">
        <v>91.4552</v>
      </c>
      <c r="CB20" s="19" t="n">
        <v>2.016</v>
      </c>
      <c r="CC20" s="19" t="n">
        <v>0.3436</v>
      </c>
      <c r="CD20" s="19" t="n">
        <v>0.1724</v>
      </c>
      <c r="CE20" s="19" t="n">
        <v>0.6539</v>
      </c>
      <c r="CF20" s="19" t="n">
        <v>1.1868</v>
      </c>
      <c r="CG20" s="19" t="n">
        <v>1.5458</v>
      </c>
      <c r="CH20" s="19" t="n">
        <v>0.5694</v>
      </c>
      <c r="CI20" s="19" t="n">
        <v>0.1248</v>
      </c>
      <c r="CJ20" s="19" t="n">
        <v>0.094</v>
      </c>
      <c r="CK20" s="19" t="n">
        <v>0.9496</v>
      </c>
      <c r="CL20" s="19" t="n">
        <v>2.3067</v>
      </c>
      <c r="CM20" s="19" t="n">
        <v>0.0044</v>
      </c>
      <c r="CN20" s="19" t="n">
        <v>0.928</v>
      </c>
      <c r="CO20" s="19" t="n">
        <v>0.4044</v>
      </c>
      <c r="CP20" s="19" t="n">
        <v>0.4638</v>
      </c>
      <c r="CQ20" s="19" t="n">
        <v>0.7877</v>
      </c>
      <c r="CR20" s="19" t="n">
        <v>0.1058</v>
      </c>
      <c r="CS20" s="19" t="n">
        <v>0.0373</v>
      </c>
      <c r="CT20" s="19" t="n">
        <v>3.3933</v>
      </c>
      <c r="CU20" s="19" t="n">
        <v>5.2776</v>
      </c>
      <c r="CV20" s="19" t="n">
        <v>0.8387</v>
      </c>
      <c r="CW20" s="19" t="n">
        <v>1.9533</v>
      </c>
      <c r="CX20" s="19" t="n">
        <v>1.6908</v>
      </c>
      <c r="CY20" s="19" t="n">
        <v>5.1384</v>
      </c>
      <c r="CZ20" s="19" t="n">
        <v>4.5117</v>
      </c>
      <c r="DA20" s="19" t="n">
        <v>5.2635</v>
      </c>
      <c r="DB20" s="19" t="n">
        <v>6.7801</v>
      </c>
      <c r="DC20" s="19" t="n">
        <v>10.2389</v>
      </c>
      <c r="DD20" s="19" t="n">
        <v>0.744</v>
      </c>
      <c r="DE20" s="19" t="n">
        <v>23.5195</v>
      </c>
      <c r="DF20" s="19" t="n">
        <v>63.9505</v>
      </c>
      <c r="DG20" s="19" t="n">
        <v>0.2965</v>
      </c>
      <c r="DH20" s="19" t="n">
        <v>1.4818</v>
      </c>
      <c r="DI20" s="19" t="n">
        <v>7.4522</v>
      </c>
      <c r="DJ20" s="19" t="n">
        <v>2.0472</v>
      </c>
      <c r="DK20" s="19" t="n">
        <v>2.3357</v>
      </c>
      <c r="DL20" s="19" t="n">
        <v>0.8361</v>
      </c>
      <c r="DM20" s="19" t="n">
        <v>0.0973</v>
      </c>
      <c r="DN20" s="19" t="n">
        <v>755.4052</v>
      </c>
      <c r="DO20" s="19" t="n">
        <v>0.4358</v>
      </c>
      <c r="DP20" s="19" t="n">
        <v>13.9191</v>
      </c>
      <c r="DQ20" s="19" t="n">
        <v>0.6215000000000001</v>
      </c>
      <c r="DR20" s="19" t="n">
        <v>2.5301</v>
      </c>
      <c r="DS20" s="19" t="n">
        <v>-19.1136</v>
      </c>
      <c r="DT20" s="19" t="n">
        <v>322.8698</v>
      </c>
    </row>
    <row r="21">
      <c r="A21" s="2" t="inlineStr">
        <is>
          <t>1103</t>
        </is>
      </c>
      <c r="B21" s="2" t="inlineStr">
        <is>
          <t>Dairy product manufacturing</t>
        </is>
      </c>
      <c r="C21" s="19" t="n">
        <v>57.2635</v>
      </c>
      <c r="D21" s="19" t="n">
        <v>23.4048</v>
      </c>
      <c r="E21" s="19" t="n">
        <v>1.4879</v>
      </c>
      <c r="F21" s="19" t="n">
        <v>0.5769</v>
      </c>
      <c r="G21" s="19" t="n">
        <v>0.0395</v>
      </c>
      <c r="H21" s="19" t="n">
        <v>0.1834</v>
      </c>
      <c r="I21" s="19" t="n">
        <v>1.0019</v>
      </c>
      <c r="J21" s="19" t="n">
        <v>3.871</v>
      </c>
      <c r="K21" s="19" t="n">
        <v>5.0489</v>
      </c>
      <c r="L21" s="19" t="n">
        <v>8.985200000000001</v>
      </c>
      <c r="M21" s="19" t="n">
        <v>18.3274</v>
      </c>
      <c r="N21" s="19" t="n">
        <v>0.783</v>
      </c>
      <c r="O21" s="19" t="n">
        <v>1.3598</v>
      </c>
      <c r="P21" s="19" t="n">
        <v>48.6414</v>
      </c>
      <c r="Q21" s="19" t="n">
        <v>0.7399</v>
      </c>
      <c r="R21" s="19" t="n">
        <v>2163.9974</v>
      </c>
      <c r="S21" s="19" t="n">
        <v>36.6496</v>
      </c>
      <c r="T21" s="19" t="n">
        <v>179.2908</v>
      </c>
      <c r="U21" s="19" t="n">
        <v>31.2155</v>
      </c>
      <c r="V21" s="19" t="n">
        <v>251.9876</v>
      </c>
      <c r="W21" s="19" t="n">
        <v>186.7805</v>
      </c>
      <c r="X21" s="19" t="n">
        <v>555.6727</v>
      </c>
      <c r="Y21" s="19" t="n">
        <v>11.2269</v>
      </c>
      <c r="Z21" s="19" t="n">
        <v>0.3928</v>
      </c>
      <c r="AA21" s="19" t="n">
        <v>13.1339</v>
      </c>
      <c r="AB21" s="19" t="n">
        <v>0.0438</v>
      </c>
      <c r="AC21" s="19" t="n">
        <v>0.0827</v>
      </c>
      <c r="AD21" s="19" t="n">
        <v>0.5302</v>
      </c>
      <c r="AE21" s="19" t="n">
        <v>0.0203</v>
      </c>
      <c r="AF21" s="19" t="n">
        <v>0.0303</v>
      </c>
      <c r="AG21" s="19" t="n">
        <v>0.0328</v>
      </c>
      <c r="AH21" s="19" t="n">
        <v>0.782</v>
      </c>
      <c r="AI21" s="19" t="n">
        <v>0.9569</v>
      </c>
      <c r="AJ21" s="19" t="n">
        <v>0.1879</v>
      </c>
      <c r="AK21" s="19" t="n">
        <v>0.4561</v>
      </c>
      <c r="AL21" s="19" t="n">
        <v>0.2897</v>
      </c>
      <c r="AM21" s="19" t="n">
        <v>0.5595</v>
      </c>
      <c r="AN21" s="19" t="n">
        <v>24.7303</v>
      </c>
      <c r="AO21" s="19" t="n">
        <v>0.0805</v>
      </c>
      <c r="AP21" s="19" t="n">
        <v>5.472</v>
      </c>
      <c r="AQ21" s="19" t="n">
        <v>42.6075</v>
      </c>
      <c r="AR21" s="19" t="n">
        <v>1.0606</v>
      </c>
      <c r="AS21" s="19" t="n">
        <v>0.06759999999999999</v>
      </c>
      <c r="AT21" s="19" t="n">
        <v>0.3281</v>
      </c>
      <c r="AU21" s="19" t="n">
        <v>0.1366</v>
      </c>
      <c r="AV21" s="19" t="n">
        <v>1.0042</v>
      </c>
      <c r="AW21" s="19" t="n">
        <v>0.3596</v>
      </c>
      <c r="AX21" s="19" t="n">
        <v>0.8277</v>
      </c>
      <c r="AY21" s="19" t="n">
        <v>0.5365</v>
      </c>
      <c r="AZ21" s="19" t="n">
        <v>0.8971</v>
      </c>
      <c r="BA21" s="19" t="n">
        <v>0.057</v>
      </c>
      <c r="BB21" s="19" t="n">
        <v>1.0698</v>
      </c>
      <c r="BC21" s="19" t="n">
        <v>0.1936</v>
      </c>
      <c r="BD21" s="19" t="n">
        <v>0.4747</v>
      </c>
      <c r="BE21" s="19" t="n">
        <v>1.9917</v>
      </c>
      <c r="BF21" s="19" t="n">
        <v>2.0862</v>
      </c>
      <c r="BG21" s="19" t="n">
        <v>3.1408</v>
      </c>
      <c r="BH21" s="19" t="n">
        <v>1.9386</v>
      </c>
      <c r="BI21" s="19" t="n">
        <v>2.3812</v>
      </c>
      <c r="BJ21" s="19" t="n">
        <v>1.1346</v>
      </c>
      <c r="BK21" s="19" t="n">
        <v>0.4506</v>
      </c>
      <c r="BL21" s="19" t="n">
        <v>1.3356</v>
      </c>
      <c r="BM21" s="19" t="n">
        <v>0.8695000000000001</v>
      </c>
      <c r="BN21" s="19" t="n">
        <v>1.6842</v>
      </c>
      <c r="BO21" s="19" t="n">
        <v>0.869</v>
      </c>
      <c r="BP21" s="19" t="n">
        <v>1.8485</v>
      </c>
      <c r="BQ21" s="19" t="n">
        <v>0.1744</v>
      </c>
      <c r="BR21" s="19" t="n">
        <v>11.1571</v>
      </c>
      <c r="BS21" s="19" t="n">
        <v>36.8734</v>
      </c>
      <c r="BT21" s="19" t="n">
        <v>17.9681</v>
      </c>
      <c r="BU21" s="19" t="n">
        <v>20.229</v>
      </c>
      <c r="BV21" s="19" t="n">
        <v>20.6052</v>
      </c>
      <c r="BW21" s="19" t="n">
        <v>57.3263</v>
      </c>
      <c r="BX21" s="19" t="n">
        <v>62.5115</v>
      </c>
      <c r="BY21" s="19" t="n">
        <v>363.5984</v>
      </c>
      <c r="BZ21" s="19" t="n">
        <v>107.7172</v>
      </c>
      <c r="CA21" s="19" t="n">
        <v>821.1271</v>
      </c>
      <c r="CB21" s="19" t="n">
        <v>5.2301</v>
      </c>
      <c r="CC21" s="19" t="n">
        <v>2.4843</v>
      </c>
      <c r="CD21" s="19" t="n">
        <v>0.2462</v>
      </c>
      <c r="CE21" s="19" t="n">
        <v>0.7586000000000001</v>
      </c>
      <c r="CF21" s="19" t="n">
        <v>18.9697</v>
      </c>
      <c r="CG21" s="19" t="n">
        <v>2.5771</v>
      </c>
      <c r="CH21" s="19" t="n">
        <v>1.5145</v>
      </c>
      <c r="CI21" s="19" t="n">
        <v>0.782</v>
      </c>
      <c r="CJ21" s="19" t="n">
        <v>0.1147</v>
      </c>
      <c r="CK21" s="19" t="n">
        <v>5.0274</v>
      </c>
      <c r="CL21" s="19" t="n">
        <v>3.1664</v>
      </c>
      <c r="CM21" s="19" t="n">
        <v>0.0106</v>
      </c>
      <c r="CN21" s="19" t="n">
        <v>1.6294</v>
      </c>
      <c r="CO21" s="19" t="n">
        <v>1.8577</v>
      </c>
      <c r="CP21" s="19" t="n">
        <v>2.0029</v>
      </c>
      <c r="CQ21" s="19" t="n">
        <v>6.6581</v>
      </c>
      <c r="CR21" s="19" t="n">
        <v>4.3116</v>
      </c>
      <c r="CS21" s="19" t="n">
        <v>1.6735</v>
      </c>
      <c r="CT21" s="19" t="n">
        <v>14.6494</v>
      </c>
      <c r="CU21" s="19" t="n">
        <v>88.8586</v>
      </c>
      <c r="CV21" s="19" t="n">
        <v>7.3249</v>
      </c>
      <c r="CW21" s="19" t="n">
        <v>43.7734</v>
      </c>
      <c r="CX21" s="19" t="n">
        <v>22.5451</v>
      </c>
      <c r="CY21" s="19" t="n">
        <v>5.3748</v>
      </c>
      <c r="CZ21" s="19" t="n">
        <v>7.8445</v>
      </c>
      <c r="DA21" s="19" t="n">
        <v>64.6769</v>
      </c>
      <c r="DB21" s="19" t="n">
        <v>74.20910000000001</v>
      </c>
      <c r="DC21" s="19" t="n">
        <v>103.9337</v>
      </c>
      <c r="DD21" s="19" t="n">
        <v>11.3881</v>
      </c>
      <c r="DE21" s="19" t="n">
        <v>422.7571</v>
      </c>
      <c r="DF21" s="19" t="n">
        <v>833.2675</v>
      </c>
      <c r="DG21" s="19" t="n">
        <v>3.4583</v>
      </c>
      <c r="DH21" s="19" t="n">
        <v>3.2371</v>
      </c>
      <c r="DI21" s="19" t="n">
        <v>27.0865</v>
      </c>
      <c r="DJ21" s="19" t="n">
        <v>23.2478</v>
      </c>
      <c r="DK21" s="19" t="n">
        <v>11.6845</v>
      </c>
      <c r="DL21" s="19" t="n">
        <v>21.3624</v>
      </c>
      <c r="DM21" s="19" t="n">
        <v>33.6587</v>
      </c>
      <c r="DN21" s="19" t="n">
        <v>7683.9448</v>
      </c>
      <c r="DO21" s="19" t="n">
        <v>0.4103</v>
      </c>
      <c r="DP21" s="19" t="n">
        <v>56.0623</v>
      </c>
      <c r="DQ21" s="19" t="n">
        <v>0.872</v>
      </c>
      <c r="DR21" s="19" t="n">
        <v>13.8679</v>
      </c>
      <c r="DS21" s="19" t="n">
        <v>206.5276</v>
      </c>
      <c r="DT21" s="19" t="n">
        <v>3301.0061</v>
      </c>
    </row>
    <row r="22">
      <c r="A22" s="2" t="inlineStr">
        <is>
          <t>1104</t>
        </is>
      </c>
      <c r="B22" s="2" t="inlineStr">
        <is>
          <t>Fruit and vegetable product manufacturing</t>
        </is>
      </c>
      <c r="C22" s="19" t="n">
        <v>2.9261</v>
      </c>
      <c r="D22" s="19" t="n">
        <v>0.7673</v>
      </c>
      <c r="E22" s="19" t="n">
        <v>1.1363</v>
      </c>
      <c r="F22" s="19" t="n">
        <v>3.1534</v>
      </c>
      <c r="G22" s="19" t="n">
        <v>0.1203</v>
      </c>
      <c r="H22" s="19" t="n">
        <v>2.2823</v>
      </c>
      <c r="I22" s="19" t="n">
        <v>7.9992</v>
      </c>
      <c r="J22" s="19" t="n">
        <v>2.635</v>
      </c>
      <c r="K22" s="19" t="n">
        <v>10.7104</v>
      </c>
      <c r="L22" s="19" t="n">
        <v>1.8167</v>
      </c>
      <c r="M22" s="19" t="n">
        <v>4.0829</v>
      </c>
      <c r="N22" s="19" t="n">
        <v>0.5535</v>
      </c>
      <c r="O22" s="19" t="n">
        <v>7.9586</v>
      </c>
      <c r="P22" s="19" t="n">
        <v>164.3076</v>
      </c>
      <c r="Q22" s="19" t="n">
        <v>0.9401</v>
      </c>
      <c r="R22" s="19" t="n">
        <v>33.2913</v>
      </c>
      <c r="S22" s="19" t="n">
        <v>88.7092</v>
      </c>
      <c r="T22" s="19" t="n">
        <v>3.2663</v>
      </c>
      <c r="U22" s="19" t="n">
        <v>37.7135</v>
      </c>
      <c r="V22" s="19" t="n">
        <v>143.4316</v>
      </c>
      <c r="W22" s="19" t="n">
        <v>13.9075</v>
      </c>
      <c r="X22" s="19" t="n">
        <v>225.8724</v>
      </c>
      <c r="Y22" s="19" t="n">
        <v>8.3962</v>
      </c>
      <c r="Z22" s="19" t="n">
        <v>0.6604</v>
      </c>
      <c r="AA22" s="19" t="n">
        <v>0.6111</v>
      </c>
      <c r="AB22" s="19" t="n">
        <v>0.0165</v>
      </c>
      <c r="AC22" s="19" t="n">
        <v>0.0596</v>
      </c>
      <c r="AD22" s="19" t="n">
        <v>0.3349</v>
      </c>
      <c r="AE22" s="19" t="n">
        <v>0.0013</v>
      </c>
      <c r="AF22" s="19" t="n">
        <v>0.0486</v>
      </c>
      <c r="AG22" s="19" t="n">
        <v>0.0432</v>
      </c>
      <c r="AH22" s="19" t="n">
        <v>0.4</v>
      </c>
      <c r="AI22" s="19" t="n">
        <v>0.7818000000000001</v>
      </c>
      <c r="AJ22" s="19" t="n">
        <v>0.1556</v>
      </c>
      <c r="AK22" s="19" t="n">
        <v>0.326</v>
      </c>
      <c r="AL22" s="19" t="n">
        <v>0.29</v>
      </c>
      <c r="AM22" s="19" t="n">
        <v>0.256</v>
      </c>
      <c r="AN22" s="19" t="n">
        <v>1.6809</v>
      </c>
      <c r="AO22" s="19" t="n">
        <v>0.0907</v>
      </c>
      <c r="AP22" s="19" t="n">
        <v>3.9026</v>
      </c>
      <c r="AQ22" s="19" t="n">
        <v>1.4604</v>
      </c>
      <c r="AR22" s="19" t="n">
        <v>0.479</v>
      </c>
      <c r="AS22" s="19" t="n">
        <v>0.0689</v>
      </c>
      <c r="AT22" s="19" t="n">
        <v>0.204</v>
      </c>
      <c r="AU22" s="19" t="n">
        <v>0.08400000000000001</v>
      </c>
      <c r="AV22" s="19" t="n">
        <v>0.4173</v>
      </c>
      <c r="AW22" s="19" t="n">
        <v>0.2113</v>
      </c>
      <c r="AX22" s="19" t="n">
        <v>0.1113</v>
      </c>
      <c r="AY22" s="19" t="n">
        <v>0.4454</v>
      </c>
      <c r="AZ22" s="19" t="n">
        <v>0.5845</v>
      </c>
      <c r="BA22" s="19" t="n">
        <v>0.0557</v>
      </c>
      <c r="BB22" s="19" t="n">
        <v>0.9477</v>
      </c>
      <c r="BC22" s="19" t="n">
        <v>0.1822</v>
      </c>
      <c r="BD22" s="19" t="n">
        <v>0.5881</v>
      </c>
      <c r="BE22" s="19" t="n">
        <v>1.5663</v>
      </c>
      <c r="BF22" s="19" t="n">
        <v>0.6825</v>
      </c>
      <c r="BG22" s="19" t="n">
        <v>0.2885</v>
      </c>
      <c r="BH22" s="19" t="n">
        <v>0.5462</v>
      </c>
      <c r="BI22" s="19" t="n">
        <v>1.0599</v>
      </c>
      <c r="BJ22" s="19" t="n">
        <v>0.467</v>
      </c>
      <c r="BK22" s="19" t="n">
        <v>0.1799</v>
      </c>
      <c r="BL22" s="19" t="n">
        <v>1.7944</v>
      </c>
      <c r="BM22" s="19" t="n">
        <v>0.5415</v>
      </c>
      <c r="BN22" s="19" t="n">
        <v>0.1095</v>
      </c>
      <c r="BO22" s="19" t="n">
        <v>0.6135</v>
      </c>
      <c r="BP22" s="19" t="n">
        <v>0.7363</v>
      </c>
      <c r="BQ22" s="19" t="n">
        <v>0.0786</v>
      </c>
      <c r="BR22" s="19" t="n">
        <v>0.654</v>
      </c>
      <c r="BS22" s="19" t="n">
        <v>0.5406</v>
      </c>
      <c r="BT22" s="19" t="n">
        <v>6.8281</v>
      </c>
      <c r="BU22" s="19" t="n">
        <v>2.9743</v>
      </c>
      <c r="BV22" s="19" t="n">
        <v>3.9197</v>
      </c>
      <c r="BW22" s="19" t="n">
        <v>13.6101</v>
      </c>
      <c r="BX22" s="19" t="n">
        <v>13.0536</v>
      </c>
      <c r="BY22" s="19" t="n">
        <v>57.4015</v>
      </c>
      <c r="BZ22" s="19" t="n">
        <v>30.1587</v>
      </c>
      <c r="CA22" s="19" t="n">
        <v>219.2392</v>
      </c>
      <c r="CB22" s="19" t="n">
        <v>2.5686</v>
      </c>
      <c r="CC22" s="19" t="n">
        <v>0.6113</v>
      </c>
      <c r="CD22" s="19" t="n">
        <v>0.1796</v>
      </c>
      <c r="CE22" s="19" t="n">
        <v>0.6758999999999999</v>
      </c>
      <c r="CF22" s="19" t="n">
        <v>0.7261</v>
      </c>
      <c r="CG22" s="19" t="n">
        <v>0.9278999999999999</v>
      </c>
      <c r="CH22" s="19" t="n">
        <v>0.5033</v>
      </c>
      <c r="CI22" s="19" t="n">
        <v>0.197</v>
      </c>
      <c r="CJ22" s="19" t="n">
        <v>0.1248</v>
      </c>
      <c r="CK22" s="19" t="n">
        <v>0.2365</v>
      </c>
      <c r="CL22" s="19" t="n">
        <v>0.835</v>
      </c>
      <c r="CM22" s="19" t="n">
        <v>0.0067</v>
      </c>
      <c r="CN22" s="19" t="n">
        <v>0.6365</v>
      </c>
      <c r="CO22" s="19" t="n">
        <v>0.6607</v>
      </c>
      <c r="CP22" s="19" t="n">
        <v>0.3526</v>
      </c>
      <c r="CQ22" s="19" t="n">
        <v>0.671</v>
      </c>
      <c r="CR22" s="19" t="n">
        <v>1.9591</v>
      </c>
      <c r="CS22" s="19" t="n">
        <v>0.7568</v>
      </c>
      <c r="CT22" s="19" t="n">
        <v>1.2773</v>
      </c>
      <c r="CU22" s="19" t="n">
        <v>2.7236</v>
      </c>
      <c r="CV22" s="19" t="n">
        <v>0.4214</v>
      </c>
      <c r="CW22" s="19" t="n">
        <v>1.1174</v>
      </c>
      <c r="CX22" s="19" t="n">
        <v>0.9686</v>
      </c>
      <c r="CY22" s="19" t="n">
        <v>2.4447</v>
      </c>
      <c r="CZ22" s="19" t="n">
        <v>13.7992</v>
      </c>
      <c r="DA22" s="19" t="n">
        <v>21.8912</v>
      </c>
      <c r="DB22" s="19" t="n">
        <v>11.2152</v>
      </c>
      <c r="DC22" s="19" t="n">
        <v>15.2393</v>
      </c>
      <c r="DD22" s="19" t="n">
        <v>0.9837</v>
      </c>
      <c r="DE22" s="19" t="n">
        <v>42.2194</v>
      </c>
      <c r="DF22" s="19" t="n">
        <v>132.4529</v>
      </c>
      <c r="DG22" s="19" t="n">
        <v>1.1152</v>
      </c>
      <c r="DH22" s="19" t="n">
        <v>3.4453</v>
      </c>
      <c r="DI22" s="19" t="n">
        <v>8.665800000000001</v>
      </c>
      <c r="DJ22" s="19" t="n">
        <v>3.0567</v>
      </c>
      <c r="DK22" s="19" t="n">
        <v>3.4029</v>
      </c>
      <c r="DL22" s="19" t="n">
        <v>1.2816</v>
      </c>
      <c r="DM22" s="19" t="n">
        <v>6.7177</v>
      </c>
      <c r="DN22" s="19" t="n">
        <v>2790.287</v>
      </c>
      <c r="DO22" s="19" t="n">
        <v>0.5843</v>
      </c>
      <c r="DP22" s="19" t="n">
        <v>48.2753</v>
      </c>
      <c r="DQ22" s="19" t="n">
        <v>3.3438</v>
      </c>
      <c r="DR22" s="19" t="n">
        <v>13.9251</v>
      </c>
      <c r="DS22" s="19" t="n">
        <v>-0.2958</v>
      </c>
      <c r="DT22" s="19" t="n">
        <v>2872.2918</v>
      </c>
    </row>
    <row r="23">
      <c r="A23" s="2" t="inlineStr">
        <is>
          <t>1105</t>
        </is>
      </c>
      <c r="B23" s="2" t="inlineStr">
        <is>
          <t>Oils and fats manufacturing</t>
        </is>
      </c>
      <c r="C23" s="19" t="n">
        <v>4.4643</v>
      </c>
      <c r="D23" s="19" t="n">
        <v>0.9397</v>
      </c>
      <c r="E23" s="19" t="n">
        <v>1.6554</v>
      </c>
      <c r="F23" s="19" t="n">
        <v>0.458</v>
      </c>
      <c r="G23" s="19" t="n">
        <v>0.0475</v>
      </c>
      <c r="H23" s="19" t="n">
        <v>0.2526</v>
      </c>
      <c r="I23" s="19" t="n">
        <v>1.0403</v>
      </c>
      <c r="J23" s="19" t="n">
        <v>3.1365</v>
      </c>
      <c r="K23" s="19" t="n">
        <v>4.4193</v>
      </c>
      <c r="L23" s="19" t="n">
        <v>1.2495</v>
      </c>
      <c r="M23" s="19" t="n">
        <v>4.4327</v>
      </c>
      <c r="N23" s="19" t="n">
        <v>0.5727</v>
      </c>
      <c r="O23" s="19" t="n">
        <v>0.3189</v>
      </c>
      <c r="P23" s="19" t="n">
        <v>2.7795</v>
      </c>
      <c r="Q23" s="19" t="n">
        <v>5.2249</v>
      </c>
      <c r="R23" s="19" t="n">
        <v>21.2311</v>
      </c>
      <c r="S23" s="19" t="n">
        <v>85.6272</v>
      </c>
      <c r="T23" s="19" t="n">
        <v>596.2315</v>
      </c>
      <c r="U23" s="19" t="n">
        <v>21.9453</v>
      </c>
      <c r="V23" s="19" t="n">
        <v>200.9688</v>
      </c>
      <c r="W23" s="19" t="n">
        <v>31.0895</v>
      </c>
      <c r="X23" s="19" t="n">
        <v>160.9018</v>
      </c>
      <c r="Y23" s="19" t="n">
        <v>5.1018</v>
      </c>
      <c r="Z23" s="19" t="n">
        <v>2.5438</v>
      </c>
      <c r="AA23" s="19" t="n">
        <v>0.09950000000000001</v>
      </c>
      <c r="AB23" s="19" t="n">
        <v>0.008</v>
      </c>
      <c r="AC23" s="19" t="n">
        <v>0.0272</v>
      </c>
      <c r="AD23" s="19" t="n">
        <v>0.2982</v>
      </c>
      <c r="AE23" s="19" t="n">
        <v>0.0002</v>
      </c>
      <c r="AF23" s="19" t="n">
        <v>0.0305</v>
      </c>
      <c r="AG23" s="19" t="n">
        <v>0.0213</v>
      </c>
      <c r="AH23" s="19" t="n">
        <v>0.1693</v>
      </c>
      <c r="AI23" s="19" t="n">
        <v>0.3497</v>
      </c>
      <c r="AJ23" s="19" t="n">
        <v>0.0852</v>
      </c>
      <c r="AK23" s="19" t="n">
        <v>0.2194</v>
      </c>
      <c r="AL23" s="19" t="n">
        <v>0.1738</v>
      </c>
      <c r="AM23" s="19" t="n">
        <v>2.2647</v>
      </c>
      <c r="AN23" s="19" t="n">
        <v>16.8541</v>
      </c>
      <c r="AO23" s="19" t="n">
        <v>0.1583</v>
      </c>
      <c r="AP23" s="19" t="n">
        <v>25.1881</v>
      </c>
      <c r="AQ23" s="19" t="n">
        <v>8.6037</v>
      </c>
      <c r="AR23" s="19" t="n">
        <v>27.6013</v>
      </c>
      <c r="AS23" s="19" t="n">
        <v>0.0358</v>
      </c>
      <c r="AT23" s="19" t="n">
        <v>0.0964</v>
      </c>
      <c r="AU23" s="19" t="n">
        <v>0.0414</v>
      </c>
      <c r="AV23" s="19" t="n">
        <v>0.1819</v>
      </c>
      <c r="AW23" s="19" t="n">
        <v>0.09080000000000001</v>
      </c>
      <c r="AX23" s="19" t="n">
        <v>0.0519</v>
      </c>
      <c r="AY23" s="19" t="n">
        <v>0.3914</v>
      </c>
      <c r="AZ23" s="19" t="n">
        <v>0.146</v>
      </c>
      <c r="BA23" s="19" t="n">
        <v>0.0636</v>
      </c>
      <c r="BB23" s="19" t="n">
        <v>0.7326</v>
      </c>
      <c r="BC23" s="19" t="n">
        <v>0.1117</v>
      </c>
      <c r="BD23" s="19" t="n">
        <v>0.3752</v>
      </c>
      <c r="BE23" s="19" t="n">
        <v>0.7064</v>
      </c>
      <c r="BF23" s="19" t="n">
        <v>0.3288</v>
      </c>
      <c r="BG23" s="19" t="n">
        <v>0.1575</v>
      </c>
      <c r="BH23" s="19" t="n">
        <v>0.2693</v>
      </c>
      <c r="BI23" s="19" t="n">
        <v>0.4807</v>
      </c>
      <c r="BJ23" s="19" t="n">
        <v>0.1859</v>
      </c>
      <c r="BK23" s="19" t="n">
        <v>0.1009</v>
      </c>
      <c r="BL23" s="19" t="n">
        <v>0.88</v>
      </c>
      <c r="BM23" s="19" t="n">
        <v>0.2584</v>
      </c>
      <c r="BN23" s="19" t="n">
        <v>0.0464</v>
      </c>
      <c r="BO23" s="19" t="n">
        <v>0.6848</v>
      </c>
      <c r="BP23" s="19" t="n">
        <v>1.0881</v>
      </c>
      <c r="BQ23" s="19" t="n">
        <v>0.1765</v>
      </c>
      <c r="BR23" s="19" t="n">
        <v>0.2522</v>
      </c>
      <c r="BS23" s="19" t="n">
        <v>0.2442</v>
      </c>
      <c r="BT23" s="19" t="n">
        <v>5.198</v>
      </c>
      <c r="BU23" s="19" t="n">
        <v>2.1033</v>
      </c>
      <c r="BV23" s="19" t="n">
        <v>6.3629</v>
      </c>
      <c r="BW23" s="19" t="n">
        <v>15.5108</v>
      </c>
      <c r="BX23" s="19" t="n">
        <v>4.2746</v>
      </c>
      <c r="BY23" s="19" t="n">
        <v>16.1101</v>
      </c>
      <c r="BZ23" s="19" t="n">
        <v>9.325799999999999</v>
      </c>
      <c r="CA23" s="19" t="n">
        <v>78.0513</v>
      </c>
      <c r="CB23" s="19" t="n">
        <v>1.6776</v>
      </c>
      <c r="CC23" s="19" t="n">
        <v>0.3683</v>
      </c>
      <c r="CD23" s="19" t="n">
        <v>0.1085</v>
      </c>
      <c r="CE23" s="19" t="n">
        <v>0.4349</v>
      </c>
      <c r="CF23" s="19" t="n">
        <v>0.6293</v>
      </c>
      <c r="CG23" s="19" t="n">
        <v>1.592</v>
      </c>
      <c r="CH23" s="19" t="n">
        <v>0.2338</v>
      </c>
      <c r="CI23" s="19" t="n">
        <v>0.1287</v>
      </c>
      <c r="CJ23" s="19" t="n">
        <v>0.0619</v>
      </c>
      <c r="CK23" s="19" t="n">
        <v>0.0552</v>
      </c>
      <c r="CL23" s="19" t="n">
        <v>0.4196</v>
      </c>
      <c r="CM23" s="19" t="n">
        <v>0.0026</v>
      </c>
      <c r="CN23" s="19" t="n">
        <v>0.1375</v>
      </c>
      <c r="CO23" s="19" t="n">
        <v>0.1288</v>
      </c>
      <c r="CP23" s="19" t="n">
        <v>0.117</v>
      </c>
      <c r="CQ23" s="19" t="n">
        <v>0.5613</v>
      </c>
      <c r="CR23" s="19" t="n">
        <v>0.0574</v>
      </c>
      <c r="CS23" s="19" t="n">
        <v>0.0197</v>
      </c>
      <c r="CT23" s="19" t="n">
        <v>0.5064</v>
      </c>
      <c r="CU23" s="19" t="n">
        <v>1.4455</v>
      </c>
      <c r="CV23" s="19" t="n">
        <v>0.09950000000000001</v>
      </c>
      <c r="CW23" s="19" t="n">
        <v>0.345</v>
      </c>
      <c r="CX23" s="19" t="n">
        <v>1.6029</v>
      </c>
      <c r="CY23" s="19" t="n">
        <v>0.9809</v>
      </c>
      <c r="CZ23" s="19" t="n">
        <v>1.643</v>
      </c>
      <c r="DA23" s="19" t="n">
        <v>0.9856</v>
      </c>
      <c r="DB23" s="19" t="n">
        <v>7.5424</v>
      </c>
      <c r="DC23" s="19" t="n">
        <v>14.2351</v>
      </c>
      <c r="DD23" s="19" t="n">
        <v>0.7826</v>
      </c>
      <c r="DE23" s="19" t="n">
        <v>10.7031</v>
      </c>
      <c r="DF23" s="19" t="n">
        <v>25.7002</v>
      </c>
      <c r="DG23" s="19" t="n">
        <v>0.2552</v>
      </c>
      <c r="DH23" s="19" t="n">
        <v>0.7793</v>
      </c>
      <c r="DI23" s="19" t="n">
        <v>1.2761</v>
      </c>
      <c r="DJ23" s="19" t="n">
        <v>1.5283</v>
      </c>
      <c r="DK23" s="19" t="n">
        <v>5.5132</v>
      </c>
      <c r="DL23" s="19" t="n">
        <v>1.2565</v>
      </c>
      <c r="DM23" s="19" t="n">
        <v>0.0745</v>
      </c>
      <c r="DN23" s="19" t="n">
        <v>656.8278</v>
      </c>
      <c r="DP23" s="19" t="n">
        <v>15.0296</v>
      </c>
      <c r="DQ23" s="19" t="n">
        <v>0.4846</v>
      </c>
      <c r="DR23" s="19" t="n">
        <v>3.0983</v>
      </c>
      <c r="DS23" s="19" t="n">
        <v>15.9308</v>
      </c>
      <c r="DT23" s="19" t="n">
        <v>701.7386</v>
      </c>
    </row>
    <row r="24">
      <c r="A24" s="2" t="inlineStr">
        <is>
          <t>1106</t>
        </is>
      </c>
      <c r="B24" s="2" t="inlineStr">
        <is>
          <t>Grain mill and cereal product manufacturing</t>
        </is>
      </c>
      <c r="C24" s="19" t="n">
        <v>19.5467</v>
      </c>
      <c r="D24" s="19" t="n">
        <v>16.7528</v>
      </c>
      <c r="E24" s="19" t="n">
        <v>9.745100000000001</v>
      </c>
      <c r="F24" s="19" t="n">
        <v>2.1145</v>
      </c>
      <c r="G24" s="19" t="n">
        <v>0.4922</v>
      </c>
      <c r="H24" s="19" t="n">
        <v>1.9254</v>
      </c>
      <c r="I24" s="19" t="n">
        <v>5.0285</v>
      </c>
      <c r="J24" s="19" t="n">
        <v>3.9201</v>
      </c>
      <c r="K24" s="19" t="n">
        <v>4.4111</v>
      </c>
      <c r="L24" s="19" t="n">
        <v>2.0187</v>
      </c>
      <c r="M24" s="19" t="n">
        <v>5.7639</v>
      </c>
      <c r="N24" s="19" t="n">
        <v>0.8156</v>
      </c>
      <c r="O24" s="19" t="n">
        <v>3.2969</v>
      </c>
      <c r="P24" s="19" t="n">
        <v>64.28</v>
      </c>
      <c r="Q24" s="19" t="n">
        <v>0.6241</v>
      </c>
      <c r="R24" s="19" t="n">
        <v>34.4641</v>
      </c>
      <c r="S24" s="19" t="n">
        <v>133.8905</v>
      </c>
      <c r="T24" s="19" t="n">
        <v>5.375</v>
      </c>
      <c r="U24" s="19" t="n">
        <v>133.4874</v>
      </c>
      <c r="V24" s="19" t="n">
        <v>657.5261</v>
      </c>
      <c r="W24" s="19" t="n">
        <v>283.4647</v>
      </c>
      <c r="X24" s="19" t="n">
        <v>287.0226</v>
      </c>
      <c r="Y24" s="19" t="n">
        <v>85.2427</v>
      </c>
      <c r="Z24" s="19" t="n">
        <v>90.28619999999999</v>
      </c>
      <c r="AA24" s="19" t="n">
        <v>0.5708</v>
      </c>
      <c r="AB24" s="19" t="n">
        <v>0.0337</v>
      </c>
      <c r="AC24" s="19" t="n">
        <v>0.1071</v>
      </c>
      <c r="AD24" s="19" t="n">
        <v>1.048</v>
      </c>
      <c r="AE24" s="19" t="n">
        <v>0.0007</v>
      </c>
      <c r="AF24" s="19" t="n">
        <v>0.1234</v>
      </c>
      <c r="AG24" s="19" t="n">
        <v>0.09420000000000001</v>
      </c>
      <c r="AH24" s="19" t="n">
        <v>0.5886</v>
      </c>
      <c r="AI24" s="19" t="n">
        <v>1.3647</v>
      </c>
      <c r="AJ24" s="19" t="n">
        <v>0.2949</v>
      </c>
      <c r="AK24" s="19" t="n">
        <v>0.6077</v>
      </c>
      <c r="AL24" s="19" t="n">
        <v>0.5712</v>
      </c>
      <c r="AM24" s="19" t="n">
        <v>0.2512</v>
      </c>
      <c r="AN24" s="19" t="n">
        <v>1.2016</v>
      </c>
      <c r="AO24" s="19" t="n">
        <v>0.9347</v>
      </c>
      <c r="AP24" s="19" t="n">
        <v>1.9625</v>
      </c>
      <c r="AQ24" s="19" t="n">
        <v>0.5391</v>
      </c>
      <c r="AR24" s="19" t="n">
        <v>1.0645</v>
      </c>
      <c r="AS24" s="19" t="n">
        <v>0.1286</v>
      </c>
      <c r="AT24" s="19" t="n">
        <v>0.3618</v>
      </c>
      <c r="AU24" s="19" t="n">
        <v>0.2247</v>
      </c>
      <c r="AV24" s="19" t="n">
        <v>0.6086</v>
      </c>
      <c r="AW24" s="19" t="n">
        <v>0.9316</v>
      </c>
      <c r="AX24" s="19" t="n">
        <v>0.2008</v>
      </c>
      <c r="AY24" s="19" t="n">
        <v>0.6811</v>
      </c>
      <c r="AZ24" s="19" t="n">
        <v>0.4971</v>
      </c>
      <c r="BA24" s="19" t="n">
        <v>0.1714</v>
      </c>
      <c r="BB24" s="19" t="n">
        <v>2.0262</v>
      </c>
      <c r="BC24" s="19" t="n">
        <v>0.4011</v>
      </c>
      <c r="BD24" s="19" t="n">
        <v>1.3374</v>
      </c>
      <c r="BE24" s="19" t="n">
        <v>2.2689</v>
      </c>
      <c r="BF24" s="19" t="n">
        <v>0.7835</v>
      </c>
      <c r="BG24" s="19" t="n">
        <v>0.6141</v>
      </c>
      <c r="BH24" s="19" t="n">
        <v>1.1533</v>
      </c>
      <c r="BI24" s="19" t="n">
        <v>2.2068</v>
      </c>
      <c r="BJ24" s="19" t="n">
        <v>0.8929</v>
      </c>
      <c r="BK24" s="19" t="n">
        <v>0.603</v>
      </c>
      <c r="BL24" s="19" t="n">
        <v>3.8128</v>
      </c>
      <c r="BM24" s="19" t="n">
        <v>1.1161</v>
      </c>
      <c r="BN24" s="19" t="n">
        <v>0.1925</v>
      </c>
      <c r="BO24" s="19" t="n">
        <v>0.6773</v>
      </c>
      <c r="BP24" s="19" t="n">
        <v>0.6523</v>
      </c>
      <c r="BQ24" s="19" t="n">
        <v>0.0469</v>
      </c>
      <c r="BR24" s="19" t="n">
        <v>1.0775</v>
      </c>
      <c r="BS24" s="19" t="n">
        <v>1.1404</v>
      </c>
      <c r="BT24" s="19" t="n">
        <v>11.4568</v>
      </c>
      <c r="BU24" s="19" t="n">
        <v>5.811</v>
      </c>
      <c r="BV24" s="19" t="n">
        <v>4.7209</v>
      </c>
      <c r="BW24" s="19" t="n">
        <v>24.4267</v>
      </c>
      <c r="BX24" s="19" t="n">
        <v>12.5162</v>
      </c>
      <c r="BY24" s="19" t="n">
        <v>202.1707</v>
      </c>
      <c r="BZ24" s="19" t="n">
        <v>84.1403</v>
      </c>
      <c r="CA24" s="19" t="n">
        <v>268.1899</v>
      </c>
      <c r="CB24" s="19" t="n">
        <v>5.1981</v>
      </c>
      <c r="CC24" s="19" t="n">
        <v>0.672</v>
      </c>
      <c r="CD24" s="19" t="n">
        <v>0.3838</v>
      </c>
      <c r="CE24" s="19" t="n">
        <v>1.2967</v>
      </c>
      <c r="CF24" s="19" t="n">
        <v>0.9852</v>
      </c>
      <c r="CG24" s="19" t="n">
        <v>0.3757</v>
      </c>
      <c r="CH24" s="19" t="n">
        <v>0.9059</v>
      </c>
      <c r="CI24" s="19" t="n">
        <v>0.3458</v>
      </c>
      <c r="CJ24" s="19" t="n">
        <v>0.2175</v>
      </c>
      <c r="CK24" s="19" t="n">
        <v>0.2657</v>
      </c>
      <c r="CL24" s="19" t="n">
        <v>1.0708</v>
      </c>
      <c r="CM24" s="19" t="n">
        <v>0.0115</v>
      </c>
      <c r="CN24" s="19" t="n">
        <v>0.8198</v>
      </c>
      <c r="CO24" s="19" t="n">
        <v>0.8294</v>
      </c>
      <c r="CP24" s="19" t="n">
        <v>0.6431</v>
      </c>
      <c r="CQ24" s="19" t="n">
        <v>0.8915999999999999</v>
      </c>
      <c r="CR24" s="19" t="n">
        <v>0.2493</v>
      </c>
      <c r="CS24" s="19" t="n">
        <v>0.0858</v>
      </c>
      <c r="CT24" s="19" t="n">
        <v>0.5347</v>
      </c>
      <c r="CU24" s="19" t="n">
        <v>4.5092</v>
      </c>
      <c r="CV24" s="19" t="n">
        <v>0.5966</v>
      </c>
      <c r="CW24" s="19" t="n">
        <v>1.3033</v>
      </c>
      <c r="CX24" s="19" t="n">
        <v>0.8867</v>
      </c>
      <c r="CY24" s="19" t="n">
        <v>2.1241</v>
      </c>
      <c r="CZ24" s="19" t="n">
        <v>10.9571</v>
      </c>
      <c r="DA24" s="19" t="n">
        <v>15.9097</v>
      </c>
      <c r="DB24" s="19" t="n">
        <v>21.0438</v>
      </c>
      <c r="DC24" s="19" t="n">
        <v>31.2539</v>
      </c>
      <c r="DD24" s="19" t="n">
        <v>3.8381</v>
      </c>
      <c r="DE24" s="19" t="n">
        <v>73.7325</v>
      </c>
      <c r="DF24" s="19" t="n">
        <v>254.7891</v>
      </c>
      <c r="DG24" s="19" t="n">
        <v>1.1807</v>
      </c>
      <c r="DH24" s="19" t="n">
        <v>10.6987</v>
      </c>
      <c r="DI24" s="19" t="n">
        <v>12.3687</v>
      </c>
      <c r="DJ24" s="19" t="n">
        <v>6.5642</v>
      </c>
      <c r="DK24" s="19" t="n">
        <v>5.5934</v>
      </c>
      <c r="DL24" s="19" t="n">
        <v>1.7435</v>
      </c>
      <c r="DM24" s="19" t="n">
        <v>0.3351</v>
      </c>
      <c r="DN24" s="19" t="n">
        <v>2975.4542</v>
      </c>
      <c r="DO24" s="19" t="n">
        <v>0.002</v>
      </c>
      <c r="DP24" s="19" t="n">
        <v>59.4487</v>
      </c>
      <c r="DQ24" s="19" t="n">
        <v>2.0779</v>
      </c>
      <c r="DR24" s="19" t="n">
        <v>11.7789</v>
      </c>
      <c r="DS24" s="19" t="n">
        <v>46.1648</v>
      </c>
      <c r="DT24" s="19" t="n">
        <v>1754.7685</v>
      </c>
    </row>
    <row r="25">
      <c r="A25" s="2" t="inlineStr">
        <is>
          <t>1107</t>
        </is>
      </c>
      <c r="B25" s="2" t="inlineStr">
        <is>
          <t>Bakery product manufacturing</t>
        </is>
      </c>
      <c r="C25" s="19" t="n">
        <v>7.4984</v>
      </c>
      <c r="D25" s="19" t="n">
        <v>3.5012</v>
      </c>
      <c r="E25" s="19" t="n">
        <v>4.0604</v>
      </c>
      <c r="F25" s="19" t="n">
        <v>1.3637</v>
      </c>
      <c r="G25" s="19" t="n">
        <v>0.09320000000000001</v>
      </c>
      <c r="H25" s="19" t="n">
        <v>0.7674</v>
      </c>
      <c r="I25" s="19" t="n">
        <v>3.2903</v>
      </c>
      <c r="J25" s="19" t="n">
        <v>24.8809</v>
      </c>
      <c r="K25" s="19" t="n">
        <v>4.9301</v>
      </c>
      <c r="L25" s="19" t="n">
        <v>17.4034</v>
      </c>
      <c r="M25" s="19" t="n">
        <v>40.7641</v>
      </c>
      <c r="N25" s="19" t="n">
        <v>1.7872</v>
      </c>
      <c r="O25" s="19" t="n">
        <v>29.4224</v>
      </c>
      <c r="P25" s="19" t="n">
        <v>12.2303</v>
      </c>
      <c r="Q25" s="19" t="n">
        <v>1.2105</v>
      </c>
      <c r="R25" s="19" t="n">
        <v>41.7898</v>
      </c>
      <c r="S25" s="19" t="n">
        <v>40.3917</v>
      </c>
      <c r="T25" s="19" t="n">
        <v>3.0455</v>
      </c>
      <c r="U25" s="19" t="n">
        <v>27.5312</v>
      </c>
      <c r="V25" s="19" t="n">
        <v>269.9589</v>
      </c>
      <c r="W25" s="19" t="n">
        <v>65.7342</v>
      </c>
      <c r="X25" s="19" t="n">
        <v>95.0284</v>
      </c>
      <c r="Y25" s="19" t="n">
        <v>6.5262</v>
      </c>
      <c r="Z25" s="19" t="n">
        <v>6.1953</v>
      </c>
      <c r="AA25" s="19" t="n">
        <v>0.4974</v>
      </c>
      <c r="AB25" s="19" t="n">
        <v>0.0161</v>
      </c>
      <c r="AC25" s="19" t="n">
        <v>0.0544</v>
      </c>
      <c r="AD25" s="19" t="n">
        <v>1.25</v>
      </c>
      <c r="AE25" s="19" t="n">
        <v>0.0018</v>
      </c>
      <c r="AF25" s="19" t="n">
        <v>0.0495</v>
      </c>
      <c r="AG25" s="19" t="n">
        <v>0.0442</v>
      </c>
      <c r="AH25" s="19" t="n">
        <v>0.433</v>
      </c>
      <c r="AI25" s="19" t="n">
        <v>1.1155</v>
      </c>
      <c r="AJ25" s="19" t="n">
        <v>2.1353</v>
      </c>
      <c r="AK25" s="19" t="n">
        <v>3.1331</v>
      </c>
      <c r="AL25" s="19" t="n">
        <v>0.9078000000000001</v>
      </c>
      <c r="AM25" s="19" t="n">
        <v>8.7758</v>
      </c>
      <c r="AN25" s="19" t="n">
        <v>2.3055</v>
      </c>
      <c r="AO25" s="19" t="n">
        <v>0.2896</v>
      </c>
      <c r="AP25" s="19" t="n">
        <v>7.5677</v>
      </c>
      <c r="AQ25" s="19" t="n">
        <v>3.7003</v>
      </c>
      <c r="AR25" s="19" t="n">
        <v>3.1751</v>
      </c>
      <c r="AS25" s="19" t="n">
        <v>2.5637</v>
      </c>
      <c r="AT25" s="19" t="n">
        <v>1.0572</v>
      </c>
      <c r="AU25" s="19" t="n">
        <v>0.4224</v>
      </c>
      <c r="AV25" s="19" t="n">
        <v>1.5242</v>
      </c>
      <c r="AW25" s="19" t="n">
        <v>0.4754</v>
      </c>
      <c r="AX25" s="19" t="n">
        <v>0.3193</v>
      </c>
      <c r="AY25" s="19" t="n">
        <v>2.2502</v>
      </c>
      <c r="AZ25" s="19" t="n">
        <v>0.3994</v>
      </c>
      <c r="BA25" s="19" t="n">
        <v>0.5202</v>
      </c>
      <c r="BB25" s="19" t="n">
        <v>3.5137</v>
      </c>
      <c r="BC25" s="19" t="n">
        <v>1.2315</v>
      </c>
      <c r="BD25" s="19" t="n">
        <v>2.4485</v>
      </c>
      <c r="BE25" s="19" t="n">
        <v>1.5343</v>
      </c>
      <c r="BF25" s="19" t="n">
        <v>3.0283</v>
      </c>
      <c r="BG25" s="19" t="n">
        <v>3.2029</v>
      </c>
      <c r="BH25" s="19" t="n">
        <v>5.1339</v>
      </c>
      <c r="BI25" s="19" t="n">
        <v>2.7561</v>
      </c>
      <c r="BJ25" s="19" t="n">
        <v>9.1911</v>
      </c>
      <c r="BK25" s="19" t="n">
        <v>0.4402</v>
      </c>
      <c r="BL25" s="19" t="n">
        <v>4.6481</v>
      </c>
      <c r="BM25" s="19" t="n">
        <v>1.3684</v>
      </c>
      <c r="BN25" s="19" t="n">
        <v>0.1415</v>
      </c>
      <c r="BO25" s="19" t="n">
        <v>0.6841</v>
      </c>
      <c r="BP25" s="19" t="n">
        <v>0.9695</v>
      </c>
      <c r="BQ25" s="19" t="n">
        <v>2.0645</v>
      </c>
      <c r="BR25" s="19" t="n">
        <v>4.4655</v>
      </c>
      <c r="BS25" s="19" t="n">
        <v>25.2949</v>
      </c>
      <c r="BT25" s="19" t="n">
        <v>6.4042</v>
      </c>
      <c r="BU25" s="19" t="n">
        <v>3.0446</v>
      </c>
      <c r="BV25" s="19" t="n">
        <v>4.0304</v>
      </c>
      <c r="BW25" s="19" t="n">
        <v>32.1424</v>
      </c>
      <c r="BX25" s="19" t="n">
        <v>55.0042</v>
      </c>
      <c r="BY25" s="19" t="n">
        <v>230.6413</v>
      </c>
      <c r="BZ25" s="19" t="n">
        <v>131.895</v>
      </c>
      <c r="CA25" s="19" t="n">
        <v>1697.1662</v>
      </c>
      <c r="CB25" s="19" t="n">
        <v>3.281</v>
      </c>
      <c r="CC25" s="19" t="n">
        <v>1.6331</v>
      </c>
      <c r="CD25" s="19" t="n">
        <v>8.5885</v>
      </c>
      <c r="CE25" s="19" t="n">
        <v>0.6968</v>
      </c>
      <c r="CF25" s="19" t="n">
        <v>6.0555</v>
      </c>
      <c r="CG25" s="19" t="n">
        <v>0.797</v>
      </c>
      <c r="CH25" s="19" t="n">
        <v>0.4773</v>
      </c>
      <c r="CI25" s="19" t="n">
        <v>0.7329</v>
      </c>
      <c r="CJ25" s="19" t="n">
        <v>0.1064</v>
      </c>
      <c r="CK25" s="19" t="n">
        <v>0.7948</v>
      </c>
      <c r="CL25" s="19" t="n">
        <v>0.8371</v>
      </c>
      <c r="CM25" s="19" t="n">
        <v>0.0058</v>
      </c>
      <c r="CN25" s="19" t="n">
        <v>0.4979</v>
      </c>
      <c r="CO25" s="19" t="n">
        <v>0.4196</v>
      </c>
      <c r="CP25" s="19" t="n">
        <v>0.51</v>
      </c>
      <c r="CQ25" s="19" t="n">
        <v>2.6244</v>
      </c>
      <c r="CR25" s="19" t="n">
        <v>0.1174</v>
      </c>
      <c r="CS25" s="19" t="n">
        <v>0.0404</v>
      </c>
      <c r="CT25" s="19" t="n">
        <v>1.6748</v>
      </c>
      <c r="CU25" s="19" t="n">
        <v>36.5469</v>
      </c>
      <c r="CV25" s="19" t="n">
        <v>0.797</v>
      </c>
      <c r="CW25" s="19" t="n">
        <v>8.614699999999999</v>
      </c>
      <c r="CX25" s="19" t="n">
        <v>5.8495</v>
      </c>
      <c r="CY25" s="19" t="n">
        <v>12.8389</v>
      </c>
      <c r="CZ25" s="19" t="n">
        <v>57.0595</v>
      </c>
      <c r="DA25" s="19" t="n">
        <v>30.9618</v>
      </c>
      <c r="DB25" s="19" t="n">
        <v>81.92100000000001</v>
      </c>
      <c r="DC25" s="19" t="n">
        <v>140.0482</v>
      </c>
      <c r="DD25" s="19" t="n">
        <v>12.234</v>
      </c>
      <c r="DE25" s="19" t="n">
        <v>65.58459999999999</v>
      </c>
      <c r="DF25" s="19" t="n">
        <v>355.2399</v>
      </c>
      <c r="DG25" s="19" t="n">
        <v>1.8556</v>
      </c>
      <c r="DH25" s="19" t="n">
        <v>9.2219</v>
      </c>
      <c r="DI25" s="19" t="n">
        <v>29.2817</v>
      </c>
      <c r="DJ25" s="19" t="n">
        <v>3.7049</v>
      </c>
      <c r="DK25" s="19" t="n">
        <v>4.1852</v>
      </c>
      <c r="DL25" s="19" t="n">
        <v>8.432499999999999</v>
      </c>
      <c r="DM25" s="19" t="n">
        <v>4.9476</v>
      </c>
      <c r="DN25" s="19" t="n">
        <v>6153.9697</v>
      </c>
      <c r="DO25" s="19" t="n">
        <v>0.002</v>
      </c>
      <c r="DP25" s="19" t="n">
        <v>37.5112</v>
      </c>
      <c r="DQ25" s="19" t="n">
        <v>1.0472</v>
      </c>
      <c r="DR25" s="19" t="n">
        <v>8.0748</v>
      </c>
      <c r="DS25" s="19" t="n">
        <v>40.5739</v>
      </c>
      <c r="DT25" s="19" t="n">
        <v>574.7707</v>
      </c>
    </row>
    <row r="26">
      <c r="A26" s="2" t="inlineStr">
        <is>
          <t>1108</t>
        </is>
      </c>
      <c r="B26" s="2" t="inlineStr">
        <is>
          <t>Sugar and confectionery manufacturing</t>
        </is>
      </c>
      <c r="C26" s="19" t="n">
        <v>7.7024</v>
      </c>
      <c r="D26" s="19" t="n">
        <v>3.4699</v>
      </c>
      <c r="E26" s="19" t="n">
        <v>3.6704</v>
      </c>
      <c r="F26" s="19" t="n">
        <v>2.0665</v>
      </c>
      <c r="G26" s="19" t="n">
        <v>0.0475</v>
      </c>
      <c r="H26" s="19" t="n">
        <v>0.8511</v>
      </c>
      <c r="I26" s="19" t="n">
        <v>2.6938</v>
      </c>
      <c r="J26" s="19" t="n">
        <v>15.5667</v>
      </c>
      <c r="K26" s="19" t="n">
        <v>18.1</v>
      </c>
      <c r="L26" s="19" t="n">
        <v>10.4304</v>
      </c>
      <c r="M26" s="19" t="n">
        <v>40.1097</v>
      </c>
      <c r="N26" s="19" t="n">
        <v>2.6829</v>
      </c>
      <c r="O26" s="19" t="n">
        <v>3.3025</v>
      </c>
      <c r="P26" s="19" t="n">
        <v>4.8624</v>
      </c>
      <c r="Q26" s="19" t="n">
        <v>4.5578</v>
      </c>
      <c r="R26" s="19" t="n">
        <v>155.1645</v>
      </c>
      <c r="S26" s="19" t="n">
        <v>32.818</v>
      </c>
      <c r="T26" s="19" t="n">
        <v>4.6552</v>
      </c>
      <c r="U26" s="19" t="n">
        <v>213.4795</v>
      </c>
      <c r="V26" s="19" t="n">
        <v>500.8627</v>
      </c>
      <c r="W26" s="19" t="n">
        <v>1266.4238</v>
      </c>
      <c r="X26" s="19" t="n">
        <v>701.3367</v>
      </c>
      <c r="Y26" s="19" t="n">
        <v>326.5929</v>
      </c>
      <c r="Z26" s="19" t="n">
        <v>54.3577</v>
      </c>
      <c r="AA26" s="19" t="n">
        <v>15.2873</v>
      </c>
      <c r="AB26" s="19" t="n">
        <v>0.0105</v>
      </c>
      <c r="AC26" s="19" t="n">
        <v>0.0347</v>
      </c>
      <c r="AD26" s="19" t="n">
        <v>0.4137</v>
      </c>
      <c r="AE26" s="19" t="n">
        <v>0.0092</v>
      </c>
      <c r="AF26" s="19" t="n">
        <v>0.0534</v>
      </c>
      <c r="AG26" s="19" t="n">
        <v>0.0592</v>
      </c>
      <c r="AH26" s="19" t="n">
        <v>0.427</v>
      </c>
      <c r="AI26" s="19" t="n">
        <v>1.4628</v>
      </c>
      <c r="AJ26" s="19" t="n">
        <v>0.5672</v>
      </c>
      <c r="AK26" s="19" t="n">
        <v>1.413</v>
      </c>
      <c r="AL26" s="19" t="n">
        <v>0.748</v>
      </c>
      <c r="AM26" s="19" t="n">
        <v>2.6595</v>
      </c>
      <c r="AN26" s="19" t="n">
        <v>18.5278</v>
      </c>
      <c r="AO26" s="19" t="n">
        <v>0.0416</v>
      </c>
      <c r="AP26" s="19" t="n">
        <v>2.5724</v>
      </c>
      <c r="AQ26" s="19" t="n">
        <v>8.021100000000001</v>
      </c>
      <c r="AR26" s="19" t="n">
        <v>2.8176</v>
      </c>
      <c r="AS26" s="19" t="n">
        <v>0.125</v>
      </c>
      <c r="AT26" s="19" t="n">
        <v>0.5834</v>
      </c>
      <c r="AU26" s="19" t="n">
        <v>0.301</v>
      </c>
      <c r="AV26" s="19" t="n">
        <v>3.0624</v>
      </c>
      <c r="AW26" s="19" t="n">
        <v>1.0285</v>
      </c>
      <c r="AX26" s="19" t="n">
        <v>0.1316</v>
      </c>
      <c r="AY26" s="19" t="n">
        <v>1.5334</v>
      </c>
      <c r="AZ26" s="19" t="n">
        <v>2.9677</v>
      </c>
      <c r="BA26" s="19" t="n">
        <v>0.0822</v>
      </c>
      <c r="BB26" s="19" t="n">
        <v>2.8455</v>
      </c>
      <c r="BC26" s="19" t="n">
        <v>1.1714</v>
      </c>
      <c r="BD26" s="19" t="n">
        <v>2.5681</v>
      </c>
      <c r="BE26" s="19" t="n">
        <v>2.0663</v>
      </c>
      <c r="BF26" s="19" t="n">
        <v>1.8325</v>
      </c>
      <c r="BG26" s="19" t="n">
        <v>0.5727</v>
      </c>
      <c r="BH26" s="19" t="n">
        <v>0.4577</v>
      </c>
      <c r="BI26" s="19" t="n">
        <v>1.9178</v>
      </c>
      <c r="BJ26" s="19" t="n">
        <v>1.6159</v>
      </c>
      <c r="BK26" s="19" t="n">
        <v>0.6407</v>
      </c>
      <c r="BL26" s="19" t="n">
        <v>1.8942</v>
      </c>
      <c r="BM26" s="19" t="n">
        <v>0.965</v>
      </c>
      <c r="BN26" s="19" t="n">
        <v>1.3647</v>
      </c>
      <c r="BO26" s="19" t="n">
        <v>3.3646</v>
      </c>
      <c r="BP26" s="19" t="n">
        <v>6.1269</v>
      </c>
      <c r="BQ26" s="19" t="n">
        <v>0.9467</v>
      </c>
      <c r="BR26" s="19" t="n">
        <v>3.5044</v>
      </c>
      <c r="BS26" s="19" t="n">
        <v>0.8968</v>
      </c>
      <c r="BT26" s="19" t="n">
        <v>20.597</v>
      </c>
      <c r="BU26" s="19" t="n">
        <v>4.993</v>
      </c>
      <c r="BV26" s="19" t="n">
        <v>17.605</v>
      </c>
      <c r="BW26" s="19" t="n">
        <v>45.2947</v>
      </c>
      <c r="BX26" s="19" t="n">
        <v>27.8377</v>
      </c>
      <c r="BY26" s="19" t="n">
        <v>120.5399</v>
      </c>
      <c r="BZ26" s="19" t="n">
        <v>155.7303</v>
      </c>
      <c r="CA26" s="19" t="n">
        <v>1241.9798</v>
      </c>
      <c r="CB26" s="19" t="n">
        <v>12.9001</v>
      </c>
      <c r="CC26" s="19" t="n">
        <v>3.6125</v>
      </c>
      <c r="CD26" s="19" t="n">
        <v>1.9839</v>
      </c>
      <c r="CE26" s="19" t="n">
        <v>2.5164</v>
      </c>
      <c r="CF26" s="19" t="n">
        <v>5.9958</v>
      </c>
      <c r="CG26" s="19" t="n">
        <v>7.9548</v>
      </c>
      <c r="CH26" s="19" t="n">
        <v>4.3054</v>
      </c>
      <c r="CI26" s="19" t="n">
        <v>3.6151</v>
      </c>
      <c r="CJ26" s="19" t="n">
        <v>0.2141</v>
      </c>
      <c r="CK26" s="19" t="n">
        <v>23.0794</v>
      </c>
      <c r="CL26" s="19" t="n">
        <v>13.2052</v>
      </c>
      <c r="CM26" s="19" t="n">
        <v>0.043</v>
      </c>
      <c r="CN26" s="19" t="n">
        <v>7.0809</v>
      </c>
      <c r="CO26" s="19" t="n">
        <v>4.4171</v>
      </c>
      <c r="CP26" s="19" t="n">
        <v>17.1961</v>
      </c>
      <c r="CQ26" s="19" t="n">
        <v>5.859</v>
      </c>
      <c r="CR26" s="19" t="n">
        <v>8.9153</v>
      </c>
      <c r="CS26" s="19" t="n">
        <v>3.4644</v>
      </c>
      <c r="CT26" s="19" t="n">
        <v>10.7911</v>
      </c>
      <c r="CU26" s="19" t="n">
        <v>84.4532</v>
      </c>
      <c r="CV26" s="19" t="n">
        <v>27.5762</v>
      </c>
      <c r="CW26" s="19" t="n">
        <v>31.2695</v>
      </c>
      <c r="CX26" s="19" t="n">
        <v>20.7326</v>
      </c>
      <c r="CY26" s="19" t="n">
        <v>12.3795</v>
      </c>
      <c r="CZ26" s="19" t="n">
        <v>30.1074</v>
      </c>
      <c r="DA26" s="19" t="n">
        <v>26.7651</v>
      </c>
      <c r="DB26" s="19" t="n">
        <v>23.76</v>
      </c>
      <c r="DC26" s="19" t="n">
        <v>28.9135</v>
      </c>
      <c r="DD26" s="19" t="n">
        <v>1.8481</v>
      </c>
      <c r="DE26" s="19" t="n">
        <v>27.5518</v>
      </c>
      <c r="DF26" s="19" t="n">
        <v>288.3648</v>
      </c>
      <c r="DG26" s="19" t="n">
        <v>17.3294</v>
      </c>
      <c r="DH26" s="19" t="n">
        <v>49.9846</v>
      </c>
      <c r="DI26" s="19" t="n">
        <v>33.3067</v>
      </c>
      <c r="DJ26" s="19" t="n">
        <v>5.6418</v>
      </c>
      <c r="DK26" s="19" t="n">
        <v>15.0422</v>
      </c>
      <c r="DL26" s="19" t="n">
        <v>10.3603</v>
      </c>
      <c r="DM26" s="19" t="n">
        <v>0.5174</v>
      </c>
      <c r="DN26" s="19" t="n">
        <v>3535.9176</v>
      </c>
      <c r="DO26" s="19" t="n">
        <v>7.1307</v>
      </c>
      <c r="DP26" s="19" t="n">
        <v>98.3492</v>
      </c>
      <c r="DQ26" s="19" t="n">
        <v>12.0985</v>
      </c>
      <c r="DR26" s="19" t="n">
        <v>35.7465</v>
      </c>
      <c r="DS26" s="19" t="n">
        <v>-147.979</v>
      </c>
      <c r="DT26" s="19" t="n">
        <v>3286.6073</v>
      </c>
    </row>
    <row r="27">
      <c r="A27" s="2" t="inlineStr">
        <is>
          <t>1109</t>
        </is>
      </c>
      <c r="B27" s="2" t="inlineStr">
        <is>
          <t>Other food product manufacturing</t>
        </is>
      </c>
      <c r="C27" s="19" t="n">
        <v>693.9588</v>
      </c>
      <c r="D27" s="19" t="n">
        <v>589.42</v>
      </c>
      <c r="E27" s="19" t="n">
        <v>9.565099999999999</v>
      </c>
      <c r="F27" s="19" t="n">
        <v>117.8115</v>
      </c>
      <c r="G27" s="19" t="n">
        <v>0.64</v>
      </c>
      <c r="H27" s="19" t="n">
        <v>18.2763</v>
      </c>
      <c r="I27" s="19" t="n">
        <v>65.2296</v>
      </c>
      <c r="J27" s="19" t="n">
        <v>12.1676</v>
      </c>
      <c r="K27" s="19" t="n">
        <v>20.0655</v>
      </c>
      <c r="L27" s="19" t="n">
        <v>6.3702</v>
      </c>
      <c r="M27" s="19" t="n">
        <v>16.7558</v>
      </c>
      <c r="N27" s="19" t="n">
        <v>2.5674</v>
      </c>
      <c r="O27" s="19" t="n">
        <v>14.8831</v>
      </c>
      <c r="P27" s="19" t="n">
        <v>71.4241</v>
      </c>
      <c r="Q27" s="19" t="n">
        <v>5.9222</v>
      </c>
      <c r="R27" s="19" t="n">
        <v>284.9942</v>
      </c>
      <c r="S27" s="19" t="n">
        <v>258.8582</v>
      </c>
      <c r="T27" s="19" t="n">
        <v>25.4326</v>
      </c>
      <c r="U27" s="19" t="n">
        <v>176.1462</v>
      </c>
      <c r="V27" s="19" t="n">
        <v>616.2252999999999</v>
      </c>
      <c r="W27" s="19" t="n">
        <v>235.108</v>
      </c>
      <c r="X27" s="19" t="n">
        <v>978.4825</v>
      </c>
      <c r="Y27" s="19" t="n">
        <v>23.4262</v>
      </c>
      <c r="Z27" s="19" t="n">
        <v>5.9267</v>
      </c>
      <c r="AA27" s="19" t="n">
        <v>3.2922</v>
      </c>
      <c r="AB27" s="19" t="n">
        <v>0.1116</v>
      </c>
      <c r="AC27" s="19" t="n">
        <v>0.4551</v>
      </c>
      <c r="AD27" s="19" t="n">
        <v>2.1385</v>
      </c>
      <c r="AE27" s="19" t="n">
        <v>0.0114</v>
      </c>
      <c r="AF27" s="19" t="n">
        <v>0.3139</v>
      </c>
      <c r="AG27" s="19" t="n">
        <v>0.2802</v>
      </c>
      <c r="AH27" s="19" t="n">
        <v>3.2791</v>
      </c>
      <c r="AI27" s="19" t="n">
        <v>5.361</v>
      </c>
      <c r="AJ27" s="19" t="n">
        <v>0.9342</v>
      </c>
      <c r="AK27" s="19" t="n">
        <v>2.0393</v>
      </c>
      <c r="AL27" s="19" t="n">
        <v>1.8009</v>
      </c>
      <c r="AM27" s="19" t="n">
        <v>1.0801</v>
      </c>
      <c r="AN27" s="19" t="n">
        <v>4.8856</v>
      </c>
      <c r="AO27" s="19" t="n">
        <v>5.1817</v>
      </c>
      <c r="AP27" s="19" t="n">
        <v>32.6347</v>
      </c>
      <c r="AQ27" s="19" t="n">
        <v>10.4683</v>
      </c>
      <c r="AR27" s="19" t="n">
        <v>3.1126</v>
      </c>
      <c r="AS27" s="19" t="n">
        <v>0.3064</v>
      </c>
      <c r="AT27" s="19" t="n">
        <v>1.449</v>
      </c>
      <c r="AU27" s="19" t="n">
        <v>0.5669</v>
      </c>
      <c r="AV27" s="19" t="n">
        <v>2.8782</v>
      </c>
      <c r="AW27" s="19" t="n">
        <v>1.7204</v>
      </c>
      <c r="AX27" s="19" t="n">
        <v>0.8496</v>
      </c>
      <c r="AY27" s="19" t="n">
        <v>2.507</v>
      </c>
      <c r="AZ27" s="19" t="n">
        <v>3.4118</v>
      </c>
      <c r="BA27" s="19" t="n">
        <v>0.3134</v>
      </c>
      <c r="BB27" s="19" t="n">
        <v>6.2198</v>
      </c>
      <c r="BC27" s="19" t="n">
        <v>1.1544</v>
      </c>
      <c r="BD27" s="19" t="n">
        <v>3.7643</v>
      </c>
      <c r="BE27" s="19" t="n">
        <v>7.0508</v>
      </c>
      <c r="BF27" s="19" t="n">
        <v>2.4864</v>
      </c>
      <c r="BG27" s="19" t="n">
        <v>1.8315</v>
      </c>
      <c r="BH27" s="19" t="n">
        <v>3.4988</v>
      </c>
      <c r="BI27" s="19" t="n">
        <v>7.5711</v>
      </c>
      <c r="BJ27" s="19" t="n">
        <v>3.6052</v>
      </c>
      <c r="BK27" s="19" t="n">
        <v>1.4668</v>
      </c>
      <c r="BL27" s="19" t="n">
        <v>13.1179</v>
      </c>
      <c r="BM27" s="19" t="n">
        <v>3.9969</v>
      </c>
      <c r="BN27" s="19" t="n">
        <v>0.8365</v>
      </c>
      <c r="BO27" s="19" t="n">
        <v>2.7454</v>
      </c>
      <c r="BP27" s="19" t="n">
        <v>2.6627</v>
      </c>
      <c r="BQ27" s="19" t="n">
        <v>1.0095</v>
      </c>
      <c r="BR27" s="19" t="n">
        <v>4.5319</v>
      </c>
      <c r="BS27" s="19" t="n">
        <v>31.6373</v>
      </c>
      <c r="BT27" s="19" t="n">
        <v>37.8151</v>
      </c>
      <c r="BU27" s="19" t="n">
        <v>19.8327</v>
      </c>
      <c r="BV27" s="19" t="n">
        <v>16.0267</v>
      </c>
      <c r="BW27" s="19" t="n">
        <v>100.5711</v>
      </c>
      <c r="BX27" s="19" t="n">
        <v>68.61199999999999</v>
      </c>
      <c r="BY27" s="19" t="n">
        <v>412.4543</v>
      </c>
      <c r="BZ27" s="19" t="n">
        <v>86.9333</v>
      </c>
      <c r="CA27" s="19" t="n">
        <v>818.033</v>
      </c>
      <c r="CB27" s="19" t="n">
        <v>16.2301</v>
      </c>
      <c r="CC27" s="19" t="n">
        <v>2.3437</v>
      </c>
      <c r="CD27" s="19" t="n">
        <v>0.9468</v>
      </c>
      <c r="CE27" s="19" t="n">
        <v>4.3177</v>
      </c>
      <c r="CF27" s="19" t="n">
        <v>4.4713</v>
      </c>
      <c r="CG27" s="19" t="n">
        <v>2.0987</v>
      </c>
      <c r="CH27" s="19" t="n">
        <v>2.9039</v>
      </c>
      <c r="CI27" s="19" t="n">
        <v>11.8604</v>
      </c>
      <c r="CJ27" s="19" t="n">
        <v>0.6695</v>
      </c>
      <c r="CK27" s="19" t="n">
        <v>2.6557</v>
      </c>
      <c r="CL27" s="19" t="n">
        <v>3.918</v>
      </c>
      <c r="CM27" s="19" t="n">
        <v>0.0424</v>
      </c>
      <c r="CN27" s="19" t="n">
        <v>2.7668</v>
      </c>
      <c r="CO27" s="19" t="n">
        <v>2.7655</v>
      </c>
      <c r="CP27" s="19" t="n">
        <v>2.1674</v>
      </c>
      <c r="CQ27" s="19" t="n">
        <v>3.6456</v>
      </c>
      <c r="CR27" s="19" t="n">
        <v>0.7884</v>
      </c>
      <c r="CS27" s="19" t="n">
        <v>0.2703</v>
      </c>
      <c r="CT27" s="19" t="n">
        <v>2.8445</v>
      </c>
      <c r="CU27" s="19" t="n">
        <v>21.0074</v>
      </c>
      <c r="CV27" s="19" t="n">
        <v>3.0825</v>
      </c>
      <c r="CW27" s="19" t="n">
        <v>9.8771</v>
      </c>
      <c r="CX27" s="19" t="n">
        <v>6.5776</v>
      </c>
      <c r="CY27" s="19" t="n">
        <v>37.764</v>
      </c>
      <c r="CZ27" s="19" t="n">
        <v>78.83759999999999</v>
      </c>
      <c r="DA27" s="19" t="n">
        <v>80.5907</v>
      </c>
      <c r="DB27" s="19" t="n">
        <v>49.3994</v>
      </c>
      <c r="DC27" s="19" t="n">
        <v>73.70269999999999</v>
      </c>
      <c r="DD27" s="19" t="n">
        <v>4.1317</v>
      </c>
      <c r="DE27" s="19" t="n">
        <v>102.4037</v>
      </c>
      <c r="DF27" s="19" t="n">
        <v>490.2228</v>
      </c>
      <c r="DG27" s="19" t="n">
        <v>59.1839</v>
      </c>
      <c r="DH27" s="19" t="n">
        <v>771.0893</v>
      </c>
      <c r="DI27" s="19" t="n">
        <v>52.5521</v>
      </c>
      <c r="DJ27" s="19" t="n">
        <v>20.6839</v>
      </c>
      <c r="DK27" s="19" t="n">
        <v>20.4495</v>
      </c>
      <c r="DL27" s="19" t="n">
        <v>56.024</v>
      </c>
      <c r="DM27" s="19" t="n">
        <v>3.6598</v>
      </c>
      <c r="DN27" s="19" t="n">
        <v>6943.771</v>
      </c>
      <c r="DO27" s="19" t="n">
        <v>1.0184</v>
      </c>
      <c r="DP27" s="19" t="n">
        <v>152.1596</v>
      </c>
      <c r="DQ27" s="19" t="n">
        <v>6.1196</v>
      </c>
      <c r="DR27" s="19" t="n">
        <v>29.2916</v>
      </c>
      <c r="DS27" s="19" t="n">
        <v>23.2991</v>
      </c>
      <c r="DT27" s="19" t="n">
        <v>2338.8888</v>
      </c>
    </row>
    <row r="28">
      <c r="A28" s="2" t="inlineStr">
        <is>
          <t>1201</t>
        </is>
      </c>
      <c r="B28" s="2" t="inlineStr">
        <is>
          <t>Soft drinks, cordials and syrup manufacturing</t>
        </is>
      </c>
      <c r="C28" s="19" t="n">
        <v>2.7244</v>
      </c>
      <c r="D28" s="19" t="n">
        <v>0.7523</v>
      </c>
      <c r="E28" s="19" t="n">
        <v>1.1194</v>
      </c>
      <c r="F28" s="19" t="n">
        <v>0.4508</v>
      </c>
      <c r="G28" s="19" t="n">
        <v>0.0867</v>
      </c>
      <c r="H28" s="19" t="n">
        <v>0.2253</v>
      </c>
      <c r="I28" s="19" t="n">
        <v>1.2277</v>
      </c>
      <c r="J28" s="19" t="n">
        <v>3.7938</v>
      </c>
      <c r="K28" s="19" t="n">
        <v>3.4966</v>
      </c>
      <c r="L28" s="19" t="n">
        <v>1.8014</v>
      </c>
      <c r="M28" s="19" t="n">
        <v>4.6698</v>
      </c>
      <c r="N28" s="19" t="n">
        <v>0.662</v>
      </c>
      <c r="O28" s="19" t="n">
        <v>0.7186</v>
      </c>
      <c r="P28" s="19" t="n">
        <v>1.4142</v>
      </c>
      <c r="Q28" s="19" t="n">
        <v>0.1036</v>
      </c>
      <c r="R28" s="19" t="n">
        <v>25.5509</v>
      </c>
      <c r="S28" s="19" t="n">
        <v>30.9247</v>
      </c>
      <c r="T28" s="19" t="n">
        <v>2.6894</v>
      </c>
      <c r="U28" s="19" t="n">
        <v>1.4668</v>
      </c>
      <c r="V28" s="19" t="n">
        <v>6.1226</v>
      </c>
      <c r="W28" s="19" t="n">
        <v>5.8133</v>
      </c>
      <c r="X28" s="19" t="n">
        <v>11.6389</v>
      </c>
      <c r="Y28" s="19" t="n">
        <v>127.789</v>
      </c>
      <c r="Z28" s="19" t="n">
        <v>0.2483</v>
      </c>
      <c r="AA28" s="19" t="n">
        <v>12.4287</v>
      </c>
      <c r="AB28" s="19" t="n">
        <v>0.0135</v>
      </c>
      <c r="AC28" s="19" t="n">
        <v>0.0346</v>
      </c>
      <c r="AD28" s="19" t="n">
        <v>0.9378</v>
      </c>
      <c r="AE28" s="19" t="n">
        <v>0.0003</v>
      </c>
      <c r="AF28" s="19" t="n">
        <v>0.0482</v>
      </c>
      <c r="AG28" s="19" t="n">
        <v>0.0426</v>
      </c>
      <c r="AH28" s="19" t="n">
        <v>0.1338</v>
      </c>
      <c r="AI28" s="19" t="n">
        <v>1.186</v>
      </c>
      <c r="AJ28" s="19" t="n">
        <v>0.1326</v>
      </c>
      <c r="AK28" s="19" t="n">
        <v>1.017</v>
      </c>
      <c r="AL28" s="19" t="n">
        <v>1.008</v>
      </c>
      <c r="AM28" s="19" t="n">
        <v>0.2948</v>
      </c>
      <c r="AN28" s="19" t="n">
        <v>0.9752</v>
      </c>
      <c r="AO28" s="19" t="n">
        <v>0.0532</v>
      </c>
      <c r="AP28" s="19" t="n">
        <v>0.7659</v>
      </c>
      <c r="AQ28" s="19" t="n">
        <v>0.7806</v>
      </c>
      <c r="AR28" s="19" t="n">
        <v>1.0833</v>
      </c>
      <c r="AS28" s="19" t="n">
        <v>0.7604</v>
      </c>
      <c r="AT28" s="19" t="n">
        <v>0.147</v>
      </c>
      <c r="AU28" s="19" t="n">
        <v>0.0767</v>
      </c>
      <c r="AV28" s="19" t="n">
        <v>0.2849</v>
      </c>
      <c r="AW28" s="19" t="n">
        <v>0.1903</v>
      </c>
      <c r="AX28" s="19" t="n">
        <v>0.06660000000000001</v>
      </c>
      <c r="AY28" s="19" t="n">
        <v>1.3539</v>
      </c>
      <c r="AZ28" s="19" t="n">
        <v>0.1006</v>
      </c>
      <c r="BA28" s="19" t="n">
        <v>0.0469</v>
      </c>
      <c r="BB28" s="19" t="n">
        <v>0.9757</v>
      </c>
      <c r="BC28" s="19" t="n">
        <v>0.1731</v>
      </c>
      <c r="BD28" s="19" t="n">
        <v>0.5692</v>
      </c>
      <c r="BE28" s="19" t="n">
        <v>1.4133</v>
      </c>
      <c r="BF28" s="19" t="n">
        <v>0.8699</v>
      </c>
      <c r="BG28" s="19" t="n">
        <v>0.78</v>
      </c>
      <c r="BH28" s="19" t="n">
        <v>1.2537</v>
      </c>
      <c r="BI28" s="19" t="n">
        <v>0.9507</v>
      </c>
      <c r="BJ28" s="19" t="n">
        <v>0.329</v>
      </c>
      <c r="BK28" s="19" t="n">
        <v>0.0988</v>
      </c>
      <c r="BL28" s="19" t="n">
        <v>1.6533</v>
      </c>
      <c r="BM28" s="19" t="n">
        <v>0.495</v>
      </c>
      <c r="BN28" s="19" t="n">
        <v>0.1058</v>
      </c>
      <c r="BO28" s="19" t="n">
        <v>0.5651</v>
      </c>
      <c r="BP28" s="19" t="n">
        <v>0.8685</v>
      </c>
      <c r="BQ28" s="19" t="n">
        <v>0.1421</v>
      </c>
      <c r="BR28" s="19" t="n">
        <v>0.5537</v>
      </c>
      <c r="BS28" s="19" t="n">
        <v>0.5862000000000001</v>
      </c>
      <c r="BT28" s="19" t="n">
        <v>6.5886</v>
      </c>
      <c r="BU28" s="19" t="n">
        <v>2.8596</v>
      </c>
      <c r="BV28" s="19" t="n">
        <v>5.067</v>
      </c>
      <c r="BW28" s="19" t="n">
        <v>15.5754</v>
      </c>
      <c r="BX28" s="19" t="n">
        <v>5.2283</v>
      </c>
      <c r="BY28" s="19" t="n">
        <v>7.1393</v>
      </c>
      <c r="BZ28" s="19" t="n">
        <v>7.8679</v>
      </c>
      <c r="CA28" s="19" t="n">
        <v>114.9369</v>
      </c>
      <c r="CB28" s="19" t="n">
        <v>3.2829</v>
      </c>
      <c r="CC28" s="19" t="n">
        <v>0.5752</v>
      </c>
      <c r="CD28" s="19" t="n">
        <v>0.1627</v>
      </c>
      <c r="CE28" s="19" t="n">
        <v>0.664</v>
      </c>
      <c r="CF28" s="19" t="n">
        <v>0.7328</v>
      </c>
      <c r="CG28" s="19" t="n">
        <v>1.295</v>
      </c>
      <c r="CH28" s="19" t="n">
        <v>0.7894</v>
      </c>
      <c r="CI28" s="19" t="n">
        <v>0.2245</v>
      </c>
      <c r="CJ28" s="19" t="n">
        <v>0.1117</v>
      </c>
      <c r="CK28" s="19" t="n">
        <v>1.2476</v>
      </c>
      <c r="CL28" s="19" t="n">
        <v>1.3466</v>
      </c>
      <c r="CM28" s="19" t="n">
        <v>0.0067</v>
      </c>
      <c r="CN28" s="19" t="n">
        <v>1.9959</v>
      </c>
      <c r="CO28" s="19" t="n">
        <v>7.1176</v>
      </c>
      <c r="CP28" s="19" t="n">
        <v>4.7105</v>
      </c>
      <c r="CQ28" s="19" t="n">
        <v>0.9061</v>
      </c>
      <c r="CR28" s="19" t="n">
        <v>0.4702</v>
      </c>
      <c r="CS28" s="19" t="n">
        <v>0.1784</v>
      </c>
      <c r="CT28" s="19" t="n">
        <v>0.9629</v>
      </c>
      <c r="CU28" s="19" t="n">
        <v>4.9079</v>
      </c>
      <c r="CV28" s="19" t="n">
        <v>2.0401</v>
      </c>
      <c r="CW28" s="19" t="n">
        <v>2.1093</v>
      </c>
      <c r="CX28" s="19" t="n">
        <v>1.5808</v>
      </c>
      <c r="CY28" s="19" t="n">
        <v>2.9397</v>
      </c>
      <c r="CZ28" s="19" t="n">
        <v>9.8329</v>
      </c>
      <c r="DA28" s="19" t="n">
        <v>1.9518</v>
      </c>
      <c r="DB28" s="19" t="n">
        <v>2.2348</v>
      </c>
      <c r="DC28" s="19" t="n">
        <v>2.9019</v>
      </c>
      <c r="DD28" s="19" t="n">
        <v>0.2163</v>
      </c>
      <c r="DE28" s="19" t="n">
        <v>10.8148</v>
      </c>
      <c r="DF28" s="19" t="n">
        <v>32.3438</v>
      </c>
      <c r="DG28" s="19" t="n">
        <v>0.8929</v>
      </c>
      <c r="DH28" s="19" t="n">
        <v>30.112</v>
      </c>
      <c r="DI28" s="19" t="n">
        <v>34.551</v>
      </c>
      <c r="DJ28" s="19" t="n">
        <v>3.9103</v>
      </c>
      <c r="DK28" s="19" t="n">
        <v>5.322</v>
      </c>
      <c r="DL28" s="19" t="n">
        <v>2.4847</v>
      </c>
      <c r="DM28" s="19" t="n">
        <v>4.9986</v>
      </c>
      <c r="DN28" s="19" t="n">
        <v>6216.4619</v>
      </c>
      <c r="DO28" s="19" t="n">
        <v>0.009299999999999999</v>
      </c>
      <c r="DP28" s="19" t="n">
        <v>35.9452</v>
      </c>
      <c r="DQ28" s="19" t="n">
        <v>1.3965</v>
      </c>
      <c r="DR28" s="19" t="n">
        <v>7.2196</v>
      </c>
      <c r="DS28" s="19" t="n">
        <v>91.8857</v>
      </c>
      <c r="DT28" s="19" t="n">
        <v>560.0559</v>
      </c>
    </row>
    <row r="29">
      <c r="A29" s="2" t="inlineStr">
        <is>
          <t>1202</t>
        </is>
      </c>
      <c r="B29" s="2" t="inlineStr">
        <is>
          <t>Beer manufacturing</t>
        </is>
      </c>
      <c r="C29" s="19" t="n">
        <v>20.14</v>
      </c>
      <c r="D29" s="19" t="n">
        <v>0.5394</v>
      </c>
      <c r="E29" s="19" t="n">
        <v>4.3162</v>
      </c>
      <c r="F29" s="19" t="n">
        <v>0.0288</v>
      </c>
      <c r="G29" s="19" t="n">
        <v>0.0068</v>
      </c>
      <c r="H29" s="19" t="n">
        <v>0.0157</v>
      </c>
      <c r="I29" s="19" t="n">
        <v>19.4718</v>
      </c>
      <c r="J29" s="19" t="n">
        <v>2.6741</v>
      </c>
      <c r="K29" s="19" t="n">
        <v>3.7081</v>
      </c>
      <c r="L29" s="19" t="n">
        <v>0.9102</v>
      </c>
      <c r="M29" s="19" t="n">
        <v>11.7419</v>
      </c>
      <c r="N29" s="19" t="n">
        <v>0.9182</v>
      </c>
      <c r="O29" s="19" t="n">
        <v>0.0924</v>
      </c>
      <c r="P29" s="19" t="n">
        <v>0.09810000000000001</v>
      </c>
      <c r="Q29" s="19" t="n">
        <v>0.0536</v>
      </c>
      <c r="R29" s="19" t="n">
        <v>0.1735</v>
      </c>
      <c r="S29" s="19" t="n">
        <v>0.1203</v>
      </c>
      <c r="T29" s="19" t="n">
        <v>0.1366</v>
      </c>
      <c r="U29" s="19" t="n">
        <v>0.0931</v>
      </c>
      <c r="V29" s="19" t="n">
        <v>0.2115</v>
      </c>
      <c r="W29" s="19" t="n">
        <v>0.2233</v>
      </c>
      <c r="X29" s="19" t="n">
        <v>0.2568</v>
      </c>
      <c r="Y29" s="19" t="n">
        <v>20.9711</v>
      </c>
      <c r="Z29" s="19" t="n">
        <v>285.7091</v>
      </c>
      <c r="AA29" s="19" t="n">
        <v>7.6481</v>
      </c>
      <c r="AB29" s="19" t="n">
        <v>0.0005999999999999999</v>
      </c>
      <c r="AC29" s="19" t="n">
        <v>0.0016</v>
      </c>
      <c r="AD29" s="19" t="n">
        <v>0.8681</v>
      </c>
      <c r="AE29" s="19" t="n">
        <v>0.0001</v>
      </c>
      <c r="AF29" s="19" t="n">
        <v>0.0028</v>
      </c>
      <c r="AG29" s="19" t="n">
        <v>0.0025</v>
      </c>
      <c r="AH29" s="19" t="n">
        <v>0.0138</v>
      </c>
      <c r="AI29" s="19" t="n">
        <v>0.9625</v>
      </c>
      <c r="AJ29" s="19" t="n">
        <v>0.9792999999999999</v>
      </c>
      <c r="AK29" s="19" t="n">
        <v>0.0422</v>
      </c>
      <c r="AL29" s="19" t="n">
        <v>0.5086000000000001</v>
      </c>
      <c r="AM29" s="19" t="n">
        <v>0.0301</v>
      </c>
      <c r="AN29" s="19" t="n">
        <v>0.2777</v>
      </c>
      <c r="AO29" s="19" t="n">
        <v>0.0027</v>
      </c>
      <c r="AP29" s="19" t="n">
        <v>0.0803</v>
      </c>
      <c r="AQ29" s="19" t="n">
        <v>0.0333</v>
      </c>
      <c r="AR29" s="19" t="n">
        <v>0.999</v>
      </c>
      <c r="AS29" s="19" t="n">
        <v>0.0069</v>
      </c>
      <c r="AT29" s="19" t="n">
        <v>0.2129</v>
      </c>
      <c r="AU29" s="19" t="n">
        <v>0.235</v>
      </c>
      <c r="AV29" s="19" t="n">
        <v>0.1965</v>
      </c>
      <c r="AW29" s="19" t="n">
        <v>0.2156</v>
      </c>
      <c r="AX29" s="19" t="n">
        <v>0.2106</v>
      </c>
      <c r="AY29" s="19" t="n">
        <v>1.1098</v>
      </c>
      <c r="AZ29" s="19" t="n">
        <v>0.4637</v>
      </c>
      <c r="BA29" s="19" t="n">
        <v>0.0046</v>
      </c>
      <c r="BB29" s="19" t="n">
        <v>1.0381</v>
      </c>
      <c r="BC29" s="19" t="n">
        <v>0.0147</v>
      </c>
      <c r="BD29" s="19" t="n">
        <v>0.0382</v>
      </c>
      <c r="BE29" s="19" t="n">
        <v>0.0667</v>
      </c>
      <c r="BF29" s="19" t="n">
        <v>0.9828</v>
      </c>
      <c r="BG29" s="19" t="n">
        <v>0.0201</v>
      </c>
      <c r="BH29" s="19" t="n">
        <v>0.0256</v>
      </c>
      <c r="BI29" s="19" t="n">
        <v>0.065</v>
      </c>
      <c r="BJ29" s="19" t="n">
        <v>0.0281</v>
      </c>
      <c r="BK29" s="19" t="n">
        <v>0.0062</v>
      </c>
      <c r="BL29" s="19" t="n">
        <v>1.0465</v>
      </c>
      <c r="BM29" s="19" t="n">
        <v>0.0267</v>
      </c>
      <c r="BN29" s="19" t="n">
        <v>0.4316</v>
      </c>
      <c r="BO29" s="19" t="n">
        <v>0.1779</v>
      </c>
      <c r="BP29" s="19" t="n">
        <v>0.2305</v>
      </c>
      <c r="BQ29" s="19" t="n">
        <v>0.0036</v>
      </c>
      <c r="BR29" s="19" t="n">
        <v>0.6525</v>
      </c>
      <c r="BS29" s="19" t="n">
        <v>0.0405</v>
      </c>
      <c r="BT29" s="19" t="n">
        <v>1.3365</v>
      </c>
      <c r="BU29" s="19" t="n">
        <v>0.1592</v>
      </c>
      <c r="BV29" s="19" t="n">
        <v>1.2065</v>
      </c>
      <c r="BW29" s="19" t="n">
        <v>1.8913</v>
      </c>
      <c r="BX29" s="19" t="n">
        <v>5.3263</v>
      </c>
      <c r="BY29" s="19" t="n">
        <v>6.6175</v>
      </c>
      <c r="BZ29" s="19" t="n">
        <v>220.9778</v>
      </c>
      <c r="CA29" s="19" t="n">
        <v>1244.0343</v>
      </c>
      <c r="CB29" s="19" t="n">
        <v>1.3299</v>
      </c>
      <c r="CC29" s="19" t="n">
        <v>1.1447</v>
      </c>
      <c r="CD29" s="19" t="n">
        <v>0.0363</v>
      </c>
      <c r="CE29" s="19" t="n">
        <v>13.7438</v>
      </c>
      <c r="CF29" s="19" t="n">
        <v>0.0963</v>
      </c>
      <c r="CG29" s="19" t="n">
        <v>0.1165</v>
      </c>
      <c r="CH29" s="19" t="n">
        <v>0.0835</v>
      </c>
      <c r="CI29" s="19" t="n">
        <v>0.0254</v>
      </c>
      <c r="CJ29" s="19" t="n">
        <v>0.0222</v>
      </c>
      <c r="CK29" s="19" t="n">
        <v>0.4568</v>
      </c>
      <c r="CL29" s="19" t="n">
        <v>0.1989</v>
      </c>
      <c r="CM29" s="19" t="n">
        <v>0.003</v>
      </c>
      <c r="CN29" s="19" t="n">
        <v>12.4348</v>
      </c>
      <c r="CO29" s="19" t="n">
        <v>0.0458</v>
      </c>
      <c r="CP29" s="19" t="n">
        <v>0.1148</v>
      </c>
      <c r="CQ29" s="19" t="n">
        <v>1.99</v>
      </c>
      <c r="CR29" s="19" t="n">
        <v>0.0043</v>
      </c>
      <c r="CS29" s="19" t="n">
        <v>0.0015</v>
      </c>
      <c r="CT29" s="19" t="n">
        <v>1.3291</v>
      </c>
      <c r="CU29" s="19" t="n">
        <v>1.8072</v>
      </c>
      <c r="CV29" s="19" t="n">
        <v>0.3829</v>
      </c>
      <c r="CW29" s="19" t="n">
        <v>1.0148</v>
      </c>
      <c r="CX29" s="19" t="n">
        <v>0.5314</v>
      </c>
      <c r="CY29" s="19" t="n">
        <v>24.2683</v>
      </c>
      <c r="CZ29" s="19" t="n">
        <v>8.943099999999999</v>
      </c>
      <c r="DA29" s="19" t="n">
        <v>1.1442</v>
      </c>
      <c r="DB29" s="19" t="n">
        <v>0.1923</v>
      </c>
      <c r="DC29" s="19" t="n">
        <v>18.5</v>
      </c>
      <c r="DD29" s="19" t="n">
        <v>1.0401</v>
      </c>
      <c r="DE29" s="19" t="n">
        <v>1.0796</v>
      </c>
      <c r="DF29" s="19" t="n">
        <v>4.5028</v>
      </c>
      <c r="DG29" s="19" t="n">
        <v>0.0408</v>
      </c>
      <c r="DH29" s="19" t="n">
        <v>7.6704</v>
      </c>
      <c r="DI29" s="19" t="n">
        <v>43.9588</v>
      </c>
      <c r="DJ29" s="19" t="n">
        <v>2.0715</v>
      </c>
      <c r="DK29" s="19" t="n">
        <v>0.1994</v>
      </c>
      <c r="DL29" s="19" t="n">
        <v>3.1181</v>
      </c>
      <c r="DM29" s="19" t="n">
        <v>0.9307</v>
      </c>
      <c r="DN29" s="19" t="n">
        <v>4248.7955</v>
      </c>
      <c r="DO29" s="19" t="n">
        <v>1.2527</v>
      </c>
      <c r="DP29" s="19" t="n">
        <v>8.5741</v>
      </c>
      <c r="DQ29" s="19" t="n">
        <v>0.1047</v>
      </c>
      <c r="DR29" s="19" t="n">
        <v>2.1416</v>
      </c>
      <c r="DS29" s="19" t="n">
        <v>88.6973</v>
      </c>
      <c r="DT29" s="19" t="n">
        <v>296.6957</v>
      </c>
    </row>
    <row r="30">
      <c r="A30" s="2" t="inlineStr">
        <is>
          <t>1205</t>
        </is>
      </c>
      <c r="B30" s="2" t="inlineStr">
        <is>
          <t>Wine, spirits and tobacco</t>
        </is>
      </c>
      <c r="C30" s="19" t="n">
        <v>2.9335</v>
      </c>
      <c r="D30" s="19" t="n">
        <v>0.6735</v>
      </c>
      <c r="E30" s="19" t="n">
        <v>1.2447</v>
      </c>
      <c r="F30" s="19" t="n">
        <v>0.606</v>
      </c>
      <c r="G30" s="19" t="n">
        <v>0.1198</v>
      </c>
      <c r="H30" s="19" t="n">
        <v>0.3167</v>
      </c>
      <c r="I30" s="19" t="n">
        <v>2.1106</v>
      </c>
      <c r="J30" s="19" t="n">
        <v>4.7286</v>
      </c>
      <c r="K30" s="19" t="n">
        <v>3.1638</v>
      </c>
      <c r="L30" s="19" t="n">
        <v>2.8855</v>
      </c>
      <c r="M30" s="19" t="n">
        <v>10.1645</v>
      </c>
      <c r="N30" s="19" t="n">
        <v>1.6679</v>
      </c>
      <c r="O30" s="19" t="n">
        <v>1.2461</v>
      </c>
      <c r="P30" s="19" t="n">
        <v>1.5603</v>
      </c>
      <c r="Q30" s="19" t="n">
        <v>0.1712</v>
      </c>
      <c r="R30" s="19" t="n">
        <v>1.2057</v>
      </c>
      <c r="S30" s="19" t="n">
        <v>2.0699</v>
      </c>
      <c r="T30" s="19" t="n">
        <v>0.53</v>
      </c>
      <c r="U30" s="19" t="n">
        <v>1.2412</v>
      </c>
      <c r="V30" s="19" t="n">
        <v>1.1172</v>
      </c>
      <c r="W30" s="19" t="n">
        <v>1.8935</v>
      </c>
      <c r="X30" s="19" t="n">
        <v>2.1191</v>
      </c>
      <c r="Y30" s="19" t="n">
        <v>1.2581</v>
      </c>
      <c r="Z30" s="19" t="n">
        <v>2.1661</v>
      </c>
      <c r="AA30" s="19" t="n">
        <v>76.6716</v>
      </c>
      <c r="AB30" s="19" t="n">
        <v>0.0215</v>
      </c>
      <c r="AC30" s="19" t="n">
        <v>0.0725</v>
      </c>
      <c r="AD30" s="19" t="n">
        <v>1.7601</v>
      </c>
      <c r="AE30" s="19" t="n">
        <v>0.0004</v>
      </c>
      <c r="AF30" s="19" t="n">
        <v>0.07149999999999999</v>
      </c>
      <c r="AG30" s="19" t="n">
        <v>0.0643</v>
      </c>
      <c r="AH30" s="19" t="n">
        <v>0.3826</v>
      </c>
      <c r="AI30" s="19" t="n">
        <v>1.2566</v>
      </c>
      <c r="AJ30" s="19" t="n">
        <v>1.402</v>
      </c>
      <c r="AK30" s="19" t="n">
        <v>1.4402</v>
      </c>
      <c r="AL30" s="19" t="n">
        <v>1.6375</v>
      </c>
      <c r="AM30" s="19" t="n">
        <v>1.0673</v>
      </c>
      <c r="AN30" s="19" t="n">
        <v>10.6373</v>
      </c>
      <c r="AO30" s="19" t="n">
        <v>0.1026</v>
      </c>
      <c r="AP30" s="19" t="n">
        <v>10.3181</v>
      </c>
      <c r="AQ30" s="19" t="n">
        <v>1.0422</v>
      </c>
      <c r="AR30" s="19" t="n">
        <v>14.8933</v>
      </c>
      <c r="AS30" s="19" t="n">
        <v>0.3976</v>
      </c>
      <c r="AT30" s="19" t="n">
        <v>2.0733</v>
      </c>
      <c r="AU30" s="19" t="n">
        <v>0.2743</v>
      </c>
      <c r="AV30" s="19" t="n">
        <v>1.8003</v>
      </c>
      <c r="AW30" s="19" t="n">
        <v>1.2056</v>
      </c>
      <c r="AX30" s="19" t="n">
        <v>0.5582</v>
      </c>
      <c r="AY30" s="19" t="n">
        <v>1.0681</v>
      </c>
      <c r="AZ30" s="19" t="n">
        <v>0.3467</v>
      </c>
      <c r="BA30" s="19" t="n">
        <v>0.0789</v>
      </c>
      <c r="BB30" s="19" t="n">
        <v>1.9956</v>
      </c>
      <c r="BC30" s="19" t="n">
        <v>0.6297</v>
      </c>
      <c r="BD30" s="19" t="n">
        <v>2.3363</v>
      </c>
      <c r="BE30" s="19" t="n">
        <v>1.6927</v>
      </c>
      <c r="BF30" s="19" t="n">
        <v>0.8069</v>
      </c>
      <c r="BG30" s="19" t="n">
        <v>0.7181999999999999</v>
      </c>
      <c r="BH30" s="19" t="n">
        <v>0.8393</v>
      </c>
      <c r="BI30" s="19" t="n">
        <v>1.6596</v>
      </c>
      <c r="BJ30" s="19" t="n">
        <v>0.5367</v>
      </c>
      <c r="BK30" s="19" t="n">
        <v>0.1644</v>
      </c>
      <c r="BL30" s="19" t="n">
        <v>2.534</v>
      </c>
      <c r="BM30" s="19" t="n">
        <v>1.2577</v>
      </c>
      <c r="BN30" s="19" t="n">
        <v>0.8662</v>
      </c>
      <c r="BO30" s="19" t="n">
        <v>1.0593</v>
      </c>
      <c r="BP30" s="19" t="n">
        <v>1.6878</v>
      </c>
      <c r="BQ30" s="19" t="n">
        <v>0.2833</v>
      </c>
      <c r="BR30" s="19" t="n">
        <v>4.4958</v>
      </c>
      <c r="BS30" s="19" t="n">
        <v>0.9249000000000001</v>
      </c>
      <c r="BT30" s="19" t="n">
        <v>9.2683</v>
      </c>
      <c r="BU30" s="19" t="n">
        <v>5.9369</v>
      </c>
      <c r="BV30" s="19" t="n">
        <v>6.3562</v>
      </c>
      <c r="BW30" s="19" t="n">
        <v>25.6734</v>
      </c>
      <c r="BX30" s="19" t="n">
        <v>7.2717</v>
      </c>
      <c r="BY30" s="19" t="n">
        <v>5.6134</v>
      </c>
      <c r="BZ30" s="19" t="n">
        <v>44.5273</v>
      </c>
      <c r="CA30" s="19" t="n">
        <v>407.124</v>
      </c>
      <c r="CB30" s="19" t="n">
        <v>3.6414</v>
      </c>
      <c r="CC30" s="19" t="n">
        <v>0.8124</v>
      </c>
      <c r="CD30" s="19" t="n">
        <v>0.2624</v>
      </c>
      <c r="CE30" s="19" t="n">
        <v>7.1751</v>
      </c>
      <c r="CF30" s="19" t="n">
        <v>1.0319</v>
      </c>
      <c r="CG30" s="19" t="n">
        <v>0.6772</v>
      </c>
      <c r="CH30" s="19" t="n">
        <v>1.3263</v>
      </c>
      <c r="CI30" s="19" t="n">
        <v>0.3473</v>
      </c>
      <c r="CJ30" s="19" t="n">
        <v>0.1411</v>
      </c>
      <c r="CK30" s="19" t="n">
        <v>3.1515</v>
      </c>
      <c r="CL30" s="19" t="n">
        <v>0.9949</v>
      </c>
      <c r="CM30" s="19" t="n">
        <v>0.008800000000000001</v>
      </c>
      <c r="CN30" s="19" t="n">
        <v>22.0817</v>
      </c>
      <c r="CO30" s="19" t="n">
        <v>1.0156</v>
      </c>
      <c r="CP30" s="19" t="n">
        <v>0.6362</v>
      </c>
      <c r="CQ30" s="19" t="n">
        <v>1.4103</v>
      </c>
      <c r="CR30" s="19" t="n">
        <v>0.1457</v>
      </c>
      <c r="CS30" s="19" t="n">
        <v>0.0501</v>
      </c>
      <c r="CT30" s="19" t="n">
        <v>1.4577</v>
      </c>
      <c r="CU30" s="19" t="n">
        <v>5.4791</v>
      </c>
      <c r="CV30" s="19" t="n">
        <v>2.4971</v>
      </c>
      <c r="CW30" s="19" t="n">
        <v>2.6711</v>
      </c>
      <c r="CX30" s="19" t="n">
        <v>1.786</v>
      </c>
      <c r="CY30" s="19" t="n">
        <v>13.9983</v>
      </c>
      <c r="CZ30" s="19" t="n">
        <v>1.4462</v>
      </c>
      <c r="DA30" s="19" t="n">
        <v>1.3561</v>
      </c>
      <c r="DB30" s="19" t="n">
        <v>2.7864</v>
      </c>
      <c r="DC30" s="19" t="n">
        <v>10.0875</v>
      </c>
      <c r="DD30" s="19" t="n">
        <v>0.4404</v>
      </c>
      <c r="DE30" s="19" t="n">
        <v>8.8058</v>
      </c>
      <c r="DF30" s="19" t="n">
        <v>6.1456</v>
      </c>
      <c r="DG30" s="19" t="n">
        <v>0.5426</v>
      </c>
      <c r="DH30" s="19" t="n">
        <v>1.5395</v>
      </c>
      <c r="DI30" s="19" t="n">
        <v>6.4581</v>
      </c>
      <c r="DJ30" s="19" t="n">
        <v>5.227</v>
      </c>
      <c r="DK30" s="19" t="n">
        <v>5.5293</v>
      </c>
      <c r="DL30" s="19" t="n">
        <v>1.5645</v>
      </c>
      <c r="DM30" s="19" t="n">
        <v>0.1956</v>
      </c>
      <c r="DN30" s="19" t="n">
        <v>3559.7226</v>
      </c>
      <c r="DO30" s="19" t="n">
        <v>3.1253</v>
      </c>
      <c r="DP30" s="19" t="n">
        <v>39.8319</v>
      </c>
      <c r="DQ30" s="19" t="n">
        <v>1.2989</v>
      </c>
      <c r="DR30" s="19" t="n">
        <v>8.0535</v>
      </c>
      <c r="DS30" s="19" t="n">
        <v>217.2632</v>
      </c>
      <c r="DT30" s="19" t="n">
        <v>2648.6821</v>
      </c>
    </row>
    <row r="31">
      <c r="A31" s="2" t="inlineStr">
        <is>
          <t>1301</t>
        </is>
      </c>
      <c r="B31" s="2" t="inlineStr">
        <is>
          <t>Textile manufacturing</t>
        </is>
      </c>
      <c r="C31" s="19" t="n">
        <v>0.1039</v>
      </c>
      <c r="D31" s="19" t="n">
        <v>0.0159</v>
      </c>
      <c r="E31" s="19" t="n">
        <v>0.0708</v>
      </c>
      <c r="F31" s="19" t="n">
        <v>0.146</v>
      </c>
      <c r="G31" s="19" t="n">
        <v>0.0033</v>
      </c>
      <c r="H31" s="19" t="n">
        <v>0.1323</v>
      </c>
      <c r="I31" s="19" t="n">
        <v>0.1261</v>
      </c>
      <c r="J31" s="19" t="n">
        <v>1.0892</v>
      </c>
      <c r="K31" s="19" t="n">
        <v>0.1771</v>
      </c>
      <c r="L31" s="19" t="n">
        <v>0.0318</v>
      </c>
      <c r="M31" s="19" t="n">
        <v>1.2511</v>
      </c>
      <c r="N31" s="19" t="n">
        <v>0.2769</v>
      </c>
      <c r="O31" s="19" t="n">
        <v>0.0106</v>
      </c>
      <c r="P31" s="19" t="n">
        <v>3.7583</v>
      </c>
      <c r="Q31" s="19" t="n">
        <v>0.0051</v>
      </c>
      <c r="R31" s="19" t="n">
        <v>0.0546</v>
      </c>
      <c r="S31" s="19" t="n">
        <v>0.0364</v>
      </c>
      <c r="T31" s="19" t="n">
        <v>0.0141</v>
      </c>
      <c r="U31" s="19" t="n">
        <v>0.0418</v>
      </c>
      <c r="V31" s="19" t="n">
        <v>0.0432</v>
      </c>
      <c r="W31" s="19" t="n">
        <v>0.0466</v>
      </c>
      <c r="X31" s="19" t="n">
        <v>0.08160000000000001</v>
      </c>
      <c r="Y31" s="19" t="n">
        <v>0.2284</v>
      </c>
      <c r="Z31" s="19" t="n">
        <v>0.0784</v>
      </c>
      <c r="AA31" s="19" t="n">
        <v>0.09619999999999999</v>
      </c>
      <c r="AB31" s="19" t="n">
        <v>10.7579</v>
      </c>
      <c r="AC31" s="19" t="n">
        <v>0.0073</v>
      </c>
      <c r="AD31" s="19" t="n">
        <v>29.1062</v>
      </c>
      <c r="AE31" s="19" t="n">
        <v>0.01</v>
      </c>
      <c r="AF31" s="19" t="n">
        <v>0.4581</v>
      </c>
      <c r="AG31" s="19" t="n">
        <v>0.0034</v>
      </c>
      <c r="AH31" s="19" t="n">
        <v>0.0556</v>
      </c>
      <c r="AI31" s="19" t="n">
        <v>4.5977</v>
      </c>
      <c r="AJ31" s="19" t="n">
        <v>0.0682</v>
      </c>
      <c r="AK31" s="19" t="n">
        <v>3.8706</v>
      </c>
      <c r="AL31" s="19" t="n">
        <v>2.9639</v>
      </c>
      <c r="AM31" s="19" t="n">
        <v>0.3155</v>
      </c>
      <c r="AN31" s="19" t="n">
        <v>22.0971</v>
      </c>
      <c r="AO31" s="19" t="n">
        <v>0.1276</v>
      </c>
      <c r="AP31" s="19" t="n">
        <v>7.3606</v>
      </c>
      <c r="AQ31" s="19" t="n">
        <v>5.4627</v>
      </c>
      <c r="AR31" s="19" t="n">
        <v>71.02630000000001</v>
      </c>
      <c r="AS31" s="19" t="n">
        <v>0.0718</v>
      </c>
      <c r="AT31" s="19" t="n">
        <v>0.1131</v>
      </c>
      <c r="AU31" s="19" t="n">
        <v>0.0052</v>
      </c>
      <c r="AV31" s="19" t="n">
        <v>0.0621</v>
      </c>
      <c r="AW31" s="19" t="n">
        <v>0.046</v>
      </c>
      <c r="AX31" s="19" t="n">
        <v>1.1573</v>
      </c>
      <c r="AY31" s="19" t="n">
        <v>0.3037</v>
      </c>
      <c r="AZ31" s="19" t="n">
        <v>0.0314</v>
      </c>
      <c r="BA31" s="19" t="n">
        <v>0.008</v>
      </c>
      <c r="BB31" s="19" t="n">
        <v>0.3071</v>
      </c>
      <c r="BC31" s="19" t="n">
        <v>0.2641</v>
      </c>
      <c r="BD31" s="19" t="n">
        <v>0.507</v>
      </c>
      <c r="BE31" s="19" t="n">
        <v>0.3608</v>
      </c>
      <c r="BF31" s="19" t="n">
        <v>3.308</v>
      </c>
      <c r="BG31" s="19" t="n">
        <v>0.2439</v>
      </c>
      <c r="BH31" s="19" t="n">
        <v>1.2284</v>
      </c>
      <c r="BI31" s="19" t="n">
        <v>1.2696</v>
      </c>
      <c r="BJ31" s="19" t="n">
        <v>8.595000000000001</v>
      </c>
      <c r="BK31" s="19" t="n">
        <v>0.4251</v>
      </c>
      <c r="BL31" s="19" t="n">
        <v>0.9864000000000001</v>
      </c>
      <c r="BM31" s="19" t="n">
        <v>7.5813</v>
      </c>
      <c r="BN31" s="19" t="n">
        <v>0.1575</v>
      </c>
      <c r="BO31" s="19" t="n">
        <v>0.0135</v>
      </c>
      <c r="BP31" s="19" t="n">
        <v>0.0127</v>
      </c>
      <c r="BQ31" s="19" t="n">
        <v>0.0012</v>
      </c>
      <c r="BR31" s="19" t="n">
        <v>1.2583</v>
      </c>
      <c r="BS31" s="19" t="n">
        <v>0.0872</v>
      </c>
      <c r="BT31" s="19" t="n">
        <v>1.4714</v>
      </c>
      <c r="BU31" s="19" t="n">
        <v>1.34</v>
      </c>
      <c r="BV31" s="19" t="n">
        <v>0.7501</v>
      </c>
      <c r="BW31" s="19" t="n">
        <v>5.3373</v>
      </c>
      <c r="BX31" s="19" t="n">
        <v>0.4726</v>
      </c>
      <c r="BY31" s="19" t="n">
        <v>1.0229</v>
      </c>
      <c r="BZ31" s="19" t="n">
        <v>0.0978</v>
      </c>
      <c r="CA31" s="19" t="n">
        <v>0.3456</v>
      </c>
      <c r="CB31" s="19" t="n">
        <v>0.248</v>
      </c>
      <c r="CC31" s="19" t="n">
        <v>0.0331</v>
      </c>
      <c r="CD31" s="19" t="n">
        <v>0.0175</v>
      </c>
      <c r="CE31" s="19" t="n">
        <v>0.0344</v>
      </c>
      <c r="CF31" s="19" t="n">
        <v>0.0602</v>
      </c>
      <c r="CG31" s="19" t="n">
        <v>0.0399</v>
      </c>
      <c r="CH31" s="19" t="n">
        <v>0.0499</v>
      </c>
      <c r="CI31" s="19" t="n">
        <v>0.0186</v>
      </c>
      <c r="CJ31" s="19" t="n">
        <v>0.0072</v>
      </c>
      <c r="CK31" s="19" t="n">
        <v>0.0089</v>
      </c>
      <c r="CL31" s="19" t="n">
        <v>0.06519999999999999</v>
      </c>
      <c r="CM31" s="19" t="n">
        <v>0.0005</v>
      </c>
      <c r="CN31" s="19" t="n">
        <v>0.0277</v>
      </c>
      <c r="CO31" s="19" t="n">
        <v>0.0293</v>
      </c>
      <c r="CP31" s="19" t="n">
        <v>0.0383</v>
      </c>
      <c r="CQ31" s="19" t="n">
        <v>0.1127</v>
      </c>
      <c r="CR31" s="19" t="n">
        <v>0.0452</v>
      </c>
      <c r="CS31" s="19" t="n">
        <v>0.0165</v>
      </c>
      <c r="CT31" s="19" t="n">
        <v>1.0431</v>
      </c>
      <c r="CU31" s="19" t="n">
        <v>0.9664</v>
      </c>
      <c r="CV31" s="19" t="n">
        <v>0.1252</v>
      </c>
      <c r="CW31" s="19" t="n">
        <v>0.113</v>
      </c>
      <c r="CX31" s="19" t="n">
        <v>0.08649999999999999</v>
      </c>
      <c r="CY31" s="19" t="n">
        <v>0.1442</v>
      </c>
      <c r="CZ31" s="19" t="n">
        <v>0.1037</v>
      </c>
      <c r="DA31" s="19" t="n">
        <v>0.0929</v>
      </c>
      <c r="DB31" s="19" t="n">
        <v>6.6002</v>
      </c>
      <c r="DC31" s="19" t="n">
        <v>3.5377</v>
      </c>
      <c r="DD31" s="19" t="n">
        <v>0.0174</v>
      </c>
      <c r="DE31" s="19" t="n">
        <v>2.1009</v>
      </c>
      <c r="DF31" s="19" t="n">
        <v>2.7733</v>
      </c>
      <c r="DG31" s="19" t="n">
        <v>0.0179</v>
      </c>
      <c r="DH31" s="19" t="n">
        <v>0.0592</v>
      </c>
      <c r="DI31" s="19" t="n">
        <v>0.0386</v>
      </c>
      <c r="DJ31" s="19" t="n">
        <v>0.1915</v>
      </c>
      <c r="DK31" s="19" t="n">
        <v>1.5494</v>
      </c>
      <c r="DL31" s="19" t="n">
        <v>0.1115</v>
      </c>
      <c r="DM31" s="19" t="n">
        <v>0.0457</v>
      </c>
      <c r="DN31" s="19" t="n">
        <v>16.6077</v>
      </c>
      <c r="DO31" s="19" t="n">
        <v>0.002</v>
      </c>
      <c r="DP31" s="19" t="n">
        <v>1.3651</v>
      </c>
      <c r="DQ31" s="19" t="n">
        <v>0.0378</v>
      </c>
      <c r="DR31" s="19" t="n">
        <v>0.322</v>
      </c>
      <c r="DS31" s="19" t="n">
        <v>4.4274</v>
      </c>
      <c r="DT31" s="19" t="n">
        <v>136.2146</v>
      </c>
    </row>
    <row r="32">
      <c r="A32" s="2" t="inlineStr">
        <is>
          <t>1302</t>
        </is>
      </c>
      <c r="B32" s="2" t="inlineStr">
        <is>
          <t>Tanned leather, dressed fur and leather product manufacturing</t>
        </is>
      </c>
      <c r="C32" s="19" t="n">
        <v>0.1355</v>
      </c>
      <c r="D32" s="19" t="n">
        <v>0.0183</v>
      </c>
      <c r="E32" s="19" t="n">
        <v>0.0885</v>
      </c>
      <c r="F32" s="19" t="n">
        <v>0.0097</v>
      </c>
      <c r="G32" s="19" t="n">
        <v>0.0033</v>
      </c>
      <c r="H32" s="19" t="n">
        <v>0.0045</v>
      </c>
      <c r="I32" s="19" t="n">
        <v>0.0389</v>
      </c>
      <c r="J32" s="19" t="n">
        <v>0.08309999999999999</v>
      </c>
      <c r="K32" s="19" t="n">
        <v>0.0352</v>
      </c>
      <c r="L32" s="19" t="n">
        <v>0.0395</v>
      </c>
      <c r="M32" s="19" t="n">
        <v>0.14</v>
      </c>
      <c r="N32" s="19" t="n">
        <v>0.018</v>
      </c>
      <c r="O32" s="19" t="n">
        <v>0.0147</v>
      </c>
      <c r="P32" s="19" t="n">
        <v>0.8075</v>
      </c>
      <c r="Q32" s="19" t="n">
        <v>0.0102</v>
      </c>
      <c r="R32" s="19" t="n">
        <v>0.0478</v>
      </c>
      <c r="S32" s="19" t="n">
        <v>0.058</v>
      </c>
      <c r="T32" s="19" t="n">
        <v>0.1053</v>
      </c>
      <c r="U32" s="19" t="n">
        <v>0.044</v>
      </c>
      <c r="V32" s="19" t="n">
        <v>0.0396</v>
      </c>
      <c r="W32" s="19" t="n">
        <v>0.0491</v>
      </c>
      <c r="X32" s="19" t="n">
        <v>0.09089999999999999</v>
      </c>
      <c r="Y32" s="19" t="n">
        <v>0.0316</v>
      </c>
      <c r="Z32" s="19" t="n">
        <v>0.0185</v>
      </c>
      <c r="AA32" s="19" t="n">
        <v>0.0169</v>
      </c>
      <c r="AB32" s="19" t="n">
        <v>0.0071</v>
      </c>
      <c r="AC32" s="19" t="n">
        <v>27.7189</v>
      </c>
      <c r="AD32" s="19" t="n">
        <v>3.6591</v>
      </c>
      <c r="AF32" s="19" t="n">
        <v>0.0052</v>
      </c>
      <c r="AG32" s="19" t="n">
        <v>0.7909</v>
      </c>
      <c r="AH32" s="19" t="n">
        <v>0.035</v>
      </c>
      <c r="AI32" s="19" t="n">
        <v>0.0457</v>
      </c>
      <c r="AJ32" s="19" t="n">
        <v>0.0162</v>
      </c>
      <c r="AK32" s="19" t="n">
        <v>0.0153</v>
      </c>
      <c r="AL32" s="19" t="n">
        <v>3.0117</v>
      </c>
      <c r="AM32" s="19" t="n">
        <v>0.0146</v>
      </c>
      <c r="AN32" s="19" t="n">
        <v>0.0292</v>
      </c>
      <c r="AO32" s="19" t="n">
        <v>0.0231</v>
      </c>
      <c r="AP32" s="19" t="n">
        <v>0.1436</v>
      </c>
      <c r="AQ32" s="19" t="n">
        <v>0.0136</v>
      </c>
      <c r="AR32" s="19" t="n">
        <v>0.9197</v>
      </c>
      <c r="AS32" s="19" t="n">
        <v>0.2276</v>
      </c>
      <c r="AT32" s="19" t="n">
        <v>0.0285</v>
      </c>
      <c r="AU32" s="19" t="n">
        <v>0.0094</v>
      </c>
      <c r="AV32" s="19" t="n">
        <v>0.0584</v>
      </c>
      <c r="AW32" s="19" t="n">
        <v>0.168</v>
      </c>
      <c r="AX32" s="19" t="n">
        <v>0.093</v>
      </c>
      <c r="AY32" s="19" t="n">
        <v>0.0252</v>
      </c>
      <c r="AZ32" s="19" t="n">
        <v>0.045</v>
      </c>
      <c r="BA32" s="19" t="n">
        <v>0.0227</v>
      </c>
      <c r="BB32" s="19" t="n">
        <v>0.0537</v>
      </c>
      <c r="BC32" s="19" t="n">
        <v>0.0229</v>
      </c>
      <c r="BD32" s="19" t="n">
        <v>0.4564</v>
      </c>
      <c r="BE32" s="19" t="n">
        <v>0.1617</v>
      </c>
      <c r="BF32" s="19" t="n">
        <v>0.2683</v>
      </c>
      <c r="BG32" s="19" t="n">
        <v>0.2701</v>
      </c>
      <c r="BH32" s="19" t="n">
        <v>0.027</v>
      </c>
      <c r="BI32" s="19" t="n">
        <v>2.3398</v>
      </c>
      <c r="BJ32" s="19" t="n">
        <v>0.06569999999999999</v>
      </c>
      <c r="BK32" s="19" t="n">
        <v>0.0377</v>
      </c>
      <c r="BL32" s="19" t="n">
        <v>0.2233</v>
      </c>
      <c r="BM32" s="19" t="n">
        <v>31.1477</v>
      </c>
      <c r="BN32" s="19" t="n">
        <v>1.6603</v>
      </c>
      <c r="BO32" s="19" t="n">
        <v>0.0223</v>
      </c>
      <c r="BP32" s="19" t="n">
        <v>0.0345</v>
      </c>
      <c r="BQ32" s="19" t="n">
        <v>0.0091</v>
      </c>
      <c r="BR32" s="19" t="n">
        <v>0.032</v>
      </c>
      <c r="BS32" s="19" t="n">
        <v>0.027</v>
      </c>
      <c r="BT32" s="19" t="n">
        <v>0.8794999999999999</v>
      </c>
      <c r="BU32" s="19" t="n">
        <v>0.1543</v>
      </c>
      <c r="BV32" s="19" t="n">
        <v>0.1663</v>
      </c>
      <c r="BW32" s="19" t="n">
        <v>1.4332</v>
      </c>
      <c r="BX32" s="19" t="n">
        <v>143.7495</v>
      </c>
      <c r="BY32" s="19" t="n">
        <v>0.5701000000000001</v>
      </c>
      <c r="BZ32" s="19" t="n">
        <v>0.0586</v>
      </c>
      <c r="CA32" s="19" t="n">
        <v>0.4667</v>
      </c>
      <c r="CB32" s="19" t="n">
        <v>0.1727</v>
      </c>
      <c r="CC32" s="19" t="n">
        <v>0.0587</v>
      </c>
      <c r="CD32" s="19" t="n">
        <v>0.4094</v>
      </c>
      <c r="CE32" s="19" t="n">
        <v>0.1116</v>
      </c>
      <c r="CF32" s="19" t="n">
        <v>0.2024</v>
      </c>
      <c r="CG32" s="19" t="n">
        <v>0.0738</v>
      </c>
      <c r="CH32" s="19" t="n">
        <v>0.177</v>
      </c>
      <c r="CI32" s="19" t="n">
        <v>0.3727</v>
      </c>
      <c r="CJ32" s="19" t="n">
        <v>0.0131</v>
      </c>
      <c r="CK32" s="19" t="n">
        <v>0.0362</v>
      </c>
      <c r="CL32" s="19" t="n">
        <v>0.3419</v>
      </c>
      <c r="CM32" s="19" t="n">
        <v>0.0008</v>
      </c>
      <c r="CN32" s="19" t="n">
        <v>0.6837</v>
      </c>
      <c r="CO32" s="19" t="n">
        <v>0.8895</v>
      </c>
      <c r="CP32" s="19" t="n">
        <v>0.2232</v>
      </c>
      <c r="CQ32" s="19" t="n">
        <v>0.2204</v>
      </c>
      <c r="CR32" s="19" t="n">
        <v>0.0048</v>
      </c>
      <c r="CS32" s="19" t="n">
        <v>0.0016</v>
      </c>
      <c r="CT32" s="19" t="n">
        <v>3.0209</v>
      </c>
      <c r="CU32" s="19" t="n">
        <v>3.2334</v>
      </c>
      <c r="CV32" s="19" t="n">
        <v>0.4021</v>
      </c>
      <c r="CW32" s="19" t="n">
        <v>0.5666</v>
      </c>
      <c r="CX32" s="19" t="n">
        <v>0.2773</v>
      </c>
      <c r="CY32" s="19" t="n">
        <v>0.5216</v>
      </c>
      <c r="CZ32" s="19" t="n">
        <v>0.79</v>
      </c>
      <c r="DA32" s="19" t="n">
        <v>0.2136</v>
      </c>
      <c r="DB32" s="19" t="n">
        <v>0.5577</v>
      </c>
      <c r="DC32" s="19" t="n">
        <v>0.3197</v>
      </c>
      <c r="DD32" s="19" t="n">
        <v>0.4025</v>
      </c>
      <c r="DE32" s="19" t="n">
        <v>0.2867</v>
      </c>
      <c r="DF32" s="19" t="n">
        <v>0.2437</v>
      </c>
      <c r="DG32" s="19" t="n">
        <v>0.4425</v>
      </c>
      <c r="DH32" s="19" t="n">
        <v>2.2326</v>
      </c>
      <c r="DI32" s="19" t="n">
        <v>0.4562</v>
      </c>
      <c r="DJ32" s="19" t="n">
        <v>0.1167</v>
      </c>
      <c r="DK32" s="19" t="n">
        <v>0.1117</v>
      </c>
      <c r="DL32" s="19" t="n">
        <v>0.4311</v>
      </c>
      <c r="DM32" s="19" t="n">
        <v>0.0178</v>
      </c>
      <c r="DN32" s="19" t="n">
        <v>121.186</v>
      </c>
      <c r="DO32" s="19" t="n">
        <v>0.0059</v>
      </c>
      <c r="DP32" s="19" t="n">
        <v>3.867</v>
      </c>
      <c r="DQ32" s="19" t="n">
        <v>0.1334</v>
      </c>
      <c r="DR32" s="19" t="n">
        <v>0.6784</v>
      </c>
      <c r="DS32" s="19" t="n">
        <v>8.351699999999999</v>
      </c>
      <c r="DT32" s="19" t="n">
        <v>438.727</v>
      </c>
    </row>
    <row r="33">
      <c r="A33" s="2" t="inlineStr">
        <is>
          <t>1303</t>
        </is>
      </c>
      <c r="B33" s="2" t="inlineStr">
        <is>
          <t>Textile product manufacturing</t>
        </is>
      </c>
      <c r="C33" s="19" t="n">
        <v>3.4632</v>
      </c>
      <c r="D33" s="19" t="n">
        <v>0.5795</v>
      </c>
      <c r="E33" s="19" t="n">
        <v>3.5429</v>
      </c>
      <c r="F33" s="19" t="n">
        <v>3.097</v>
      </c>
      <c r="G33" s="19" t="n">
        <v>0.1367</v>
      </c>
      <c r="H33" s="19" t="n">
        <v>3.2586</v>
      </c>
      <c r="I33" s="19" t="n">
        <v>3.6621</v>
      </c>
      <c r="J33" s="19" t="n">
        <v>6.0894</v>
      </c>
      <c r="K33" s="19" t="n">
        <v>39.3924</v>
      </c>
      <c r="L33" s="19" t="n">
        <v>5.2676</v>
      </c>
      <c r="M33" s="19" t="n">
        <v>9.5275</v>
      </c>
      <c r="N33" s="19" t="n">
        <v>1.0927</v>
      </c>
      <c r="O33" s="19" t="n">
        <v>0.555</v>
      </c>
      <c r="P33" s="19" t="n">
        <v>9.122299999999999</v>
      </c>
      <c r="Q33" s="19" t="n">
        <v>0.1678</v>
      </c>
      <c r="R33" s="19" t="n">
        <v>2.5202</v>
      </c>
      <c r="S33" s="19" t="n">
        <v>1.2658</v>
      </c>
      <c r="T33" s="19" t="n">
        <v>0.5792</v>
      </c>
      <c r="U33" s="19" t="n">
        <v>2.043</v>
      </c>
      <c r="V33" s="19" t="n">
        <v>1.6279</v>
      </c>
      <c r="W33" s="19" t="n">
        <v>2.0365</v>
      </c>
      <c r="X33" s="19" t="n">
        <v>3.3666</v>
      </c>
      <c r="Y33" s="19" t="n">
        <v>1.9298</v>
      </c>
      <c r="Z33" s="19" t="n">
        <v>0.5167</v>
      </c>
      <c r="AA33" s="19" t="n">
        <v>0.5502</v>
      </c>
      <c r="AB33" s="19" t="n">
        <v>0.0896</v>
      </c>
      <c r="AC33" s="19" t="n">
        <v>0.1518</v>
      </c>
      <c r="AD33" s="19" t="n">
        <v>47.0771</v>
      </c>
      <c r="AE33" s="19" t="n">
        <v>0.0098</v>
      </c>
      <c r="AF33" s="19" t="n">
        <v>0.4479</v>
      </c>
      <c r="AG33" s="19" t="n">
        <v>0.0625</v>
      </c>
      <c r="AH33" s="19" t="n">
        <v>0.7677</v>
      </c>
      <c r="AI33" s="19" t="n">
        <v>3.4927</v>
      </c>
      <c r="AJ33" s="19" t="n">
        <v>0.2917</v>
      </c>
      <c r="AK33" s="19" t="n">
        <v>3.7536</v>
      </c>
      <c r="AL33" s="19" t="n">
        <v>4.8453</v>
      </c>
      <c r="AM33" s="19" t="n">
        <v>0.1738</v>
      </c>
      <c r="AN33" s="19" t="n">
        <v>1.3634</v>
      </c>
      <c r="AO33" s="19" t="n">
        <v>0.0711</v>
      </c>
      <c r="AP33" s="19" t="n">
        <v>8.468</v>
      </c>
      <c r="AQ33" s="19" t="n">
        <v>1.1338</v>
      </c>
      <c r="AR33" s="19" t="n">
        <v>12.098</v>
      </c>
      <c r="AS33" s="19" t="n">
        <v>0.1497</v>
      </c>
      <c r="AT33" s="19" t="n">
        <v>0.6529</v>
      </c>
      <c r="AU33" s="19" t="n">
        <v>0.1993</v>
      </c>
      <c r="AV33" s="19" t="n">
        <v>0.8675</v>
      </c>
      <c r="AW33" s="19" t="n">
        <v>1.3498</v>
      </c>
      <c r="AX33" s="19" t="n">
        <v>0.2363</v>
      </c>
      <c r="AY33" s="19" t="n">
        <v>1.9517</v>
      </c>
      <c r="AZ33" s="19" t="n">
        <v>0.6830000000000001</v>
      </c>
      <c r="BA33" s="19" t="n">
        <v>0.1232</v>
      </c>
      <c r="BB33" s="19" t="n">
        <v>5.4842</v>
      </c>
      <c r="BC33" s="19" t="n">
        <v>0.5024</v>
      </c>
      <c r="BD33" s="19" t="n">
        <v>5.6686</v>
      </c>
      <c r="BE33" s="19" t="n">
        <v>9.6876</v>
      </c>
      <c r="BF33" s="19" t="n">
        <v>12.7209</v>
      </c>
      <c r="BG33" s="19" t="n">
        <v>1.7914</v>
      </c>
      <c r="BH33" s="19" t="n">
        <v>3.5213</v>
      </c>
      <c r="BI33" s="19" t="n">
        <v>3.4916</v>
      </c>
      <c r="BJ33" s="19" t="n">
        <v>2.8747</v>
      </c>
      <c r="BK33" s="19" t="n">
        <v>0.5181</v>
      </c>
      <c r="BL33" s="19" t="n">
        <v>4.5147</v>
      </c>
      <c r="BM33" s="19" t="n">
        <v>18.2789</v>
      </c>
      <c r="BN33" s="19" t="n">
        <v>0.3027</v>
      </c>
      <c r="BO33" s="19" t="n">
        <v>1.6792</v>
      </c>
      <c r="BP33" s="19" t="n">
        <v>2.662</v>
      </c>
      <c r="BQ33" s="19" t="n">
        <v>0.1173</v>
      </c>
      <c r="BR33" s="19" t="n">
        <v>8.5891</v>
      </c>
      <c r="BS33" s="19" t="n">
        <v>6.4819</v>
      </c>
      <c r="BT33" s="19" t="n">
        <v>317.9858</v>
      </c>
      <c r="BU33" s="19" t="n">
        <v>275.9596</v>
      </c>
      <c r="BV33" s="19" t="n">
        <v>25.5938</v>
      </c>
      <c r="BW33" s="19" t="n">
        <v>328.6504</v>
      </c>
      <c r="BX33" s="19" t="n">
        <v>20.857</v>
      </c>
      <c r="BY33" s="19" t="n">
        <v>25.9702</v>
      </c>
      <c r="BZ33" s="19" t="n">
        <v>4.4095</v>
      </c>
      <c r="CA33" s="19" t="n">
        <v>7.8106</v>
      </c>
      <c r="CB33" s="19" t="n">
        <v>19.1881</v>
      </c>
      <c r="CC33" s="19" t="n">
        <v>1.3137</v>
      </c>
      <c r="CD33" s="19" t="n">
        <v>0.8698</v>
      </c>
      <c r="CE33" s="19" t="n">
        <v>0.9023</v>
      </c>
      <c r="CF33" s="19" t="n">
        <v>2.4344</v>
      </c>
      <c r="CG33" s="19" t="n">
        <v>0.614</v>
      </c>
      <c r="CH33" s="19" t="n">
        <v>3.7977</v>
      </c>
      <c r="CI33" s="19" t="n">
        <v>1.4218</v>
      </c>
      <c r="CJ33" s="19" t="n">
        <v>0.1166</v>
      </c>
      <c r="CK33" s="19" t="n">
        <v>0.4824</v>
      </c>
      <c r="CL33" s="19" t="n">
        <v>1.4524</v>
      </c>
      <c r="CM33" s="19" t="n">
        <v>0.0372</v>
      </c>
      <c r="CN33" s="19" t="n">
        <v>0.8653</v>
      </c>
      <c r="CO33" s="19" t="n">
        <v>0.7866</v>
      </c>
      <c r="CP33" s="19" t="n">
        <v>0.6242</v>
      </c>
      <c r="CQ33" s="19" t="n">
        <v>1.5443</v>
      </c>
      <c r="CR33" s="19" t="n">
        <v>0.3346</v>
      </c>
      <c r="CS33" s="19" t="n">
        <v>0.1004</v>
      </c>
      <c r="CT33" s="19" t="n">
        <v>0.7944</v>
      </c>
      <c r="CU33" s="19" t="n">
        <v>6.1352</v>
      </c>
      <c r="CV33" s="19" t="n">
        <v>0.6347</v>
      </c>
      <c r="CW33" s="19" t="n">
        <v>2.2684</v>
      </c>
      <c r="CX33" s="19" t="n">
        <v>2.894</v>
      </c>
      <c r="CY33" s="19" t="n">
        <v>5.2432</v>
      </c>
      <c r="CZ33" s="19" t="n">
        <v>6.4896</v>
      </c>
      <c r="DA33" s="19" t="n">
        <v>5.2892</v>
      </c>
      <c r="DB33" s="19" t="n">
        <v>18.0163</v>
      </c>
      <c r="DC33" s="19" t="n">
        <v>12.854</v>
      </c>
      <c r="DD33" s="19" t="n">
        <v>0.5443</v>
      </c>
      <c r="DE33" s="19" t="n">
        <v>18.3297</v>
      </c>
      <c r="DF33" s="19" t="n">
        <v>41.9366</v>
      </c>
      <c r="DG33" s="19" t="n">
        <v>1.405</v>
      </c>
      <c r="DH33" s="19" t="n">
        <v>3.7539</v>
      </c>
      <c r="DI33" s="19" t="n">
        <v>3.2557</v>
      </c>
      <c r="DJ33" s="19" t="n">
        <v>6.0596</v>
      </c>
      <c r="DK33" s="19" t="n">
        <v>6.9243</v>
      </c>
      <c r="DL33" s="19" t="n">
        <v>6.5597</v>
      </c>
      <c r="DM33" s="19" t="n">
        <v>4.4388</v>
      </c>
      <c r="DN33" s="19" t="n">
        <v>1026.1884</v>
      </c>
      <c r="DP33" s="19" t="n">
        <v>416.4951</v>
      </c>
      <c r="DQ33" s="19" t="n">
        <v>36.0639</v>
      </c>
      <c r="DR33" s="19" t="n">
        <v>403.4513</v>
      </c>
      <c r="DS33" s="19" t="n">
        <v>13.369</v>
      </c>
      <c r="DT33" s="19" t="n">
        <v>197.6947</v>
      </c>
    </row>
    <row r="34">
      <c r="A34" s="2" t="inlineStr">
        <is>
          <t>1304</t>
        </is>
      </c>
      <c r="B34" s="2" t="inlineStr">
        <is>
          <t>Knitted product manufacturing</t>
        </is>
      </c>
      <c r="C34" s="19" t="n">
        <v>0.0178</v>
      </c>
      <c r="D34" s="19" t="n">
        <v>0.0031</v>
      </c>
      <c r="E34" s="19" t="n">
        <v>0.0083</v>
      </c>
      <c r="F34" s="19" t="n">
        <v>0.0049</v>
      </c>
      <c r="G34" s="19" t="n">
        <v>0.001</v>
      </c>
      <c r="H34" s="19" t="n">
        <v>0.0134</v>
      </c>
      <c r="I34" s="19" t="n">
        <v>0.0135</v>
      </c>
      <c r="J34" s="19" t="n">
        <v>0.0233</v>
      </c>
      <c r="K34" s="19" t="n">
        <v>0.0072</v>
      </c>
      <c r="L34" s="19" t="n">
        <v>0.0103</v>
      </c>
      <c r="M34" s="19" t="n">
        <v>0.1296</v>
      </c>
      <c r="N34" s="19" t="n">
        <v>0.0051</v>
      </c>
      <c r="O34" s="19" t="n">
        <v>0.005</v>
      </c>
      <c r="P34" s="19" t="n">
        <v>0.0094</v>
      </c>
      <c r="Q34" s="19" t="n">
        <v>0.0009</v>
      </c>
      <c r="R34" s="19" t="n">
        <v>0.0083</v>
      </c>
      <c r="S34" s="19" t="n">
        <v>0.009599999999999999</v>
      </c>
      <c r="T34" s="19" t="n">
        <v>0.0029</v>
      </c>
      <c r="U34" s="19" t="n">
        <v>0.0064</v>
      </c>
      <c r="V34" s="19" t="n">
        <v>0.008399999999999999</v>
      </c>
      <c r="W34" s="19" t="n">
        <v>0.0073</v>
      </c>
      <c r="X34" s="19" t="n">
        <v>0.0162</v>
      </c>
      <c r="Y34" s="19" t="n">
        <v>0.0059</v>
      </c>
      <c r="Z34" s="19" t="n">
        <v>0.0017</v>
      </c>
      <c r="AA34" s="19" t="n">
        <v>0.0022</v>
      </c>
      <c r="AB34" s="19" t="n">
        <v>0.0004</v>
      </c>
      <c r="AC34" s="19" t="n">
        <v>0.0004</v>
      </c>
      <c r="AD34" s="19" t="n">
        <v>4.4423</v>
      </c>
      <c r="AE34" s="19" t="n">
        <v>0.0165</v>
      </c>
      <c r="AF34" s="19" t="n">
        <v>0.8679</v>
      </c>
      <c r="AG34" s="19" t="n">
        <v>0.0005</v>
      </c>
      <c r="AH34" s="19" t="n">
        <v>0.0018</v>
      </c>
      <c r="AI34" s="19" t="n">
        <v>0.007</v>
      </c>
      <c r="AJ34" s="19" t="n">
        <v>0.0015</v>
      </c>
      <c r="AK34" s="19" t="n">
        <v>0.0447</v>
      </c>
      <c r="AL34" s="19" t="n">
        <v>0.0881</v>
      </c>
      <c r="AM34" s="19" t="n">
        <v>0.0013</v>
      </c>
      <c r="AN34" s="19" t="n">
        <v>0.0048</v>
      </c>
      <c r="AO34" s="19" t="n">
        <v>0.0005999999999999999</v>
      </c>
      <c r="AP34" s="19" t="n">
        <v>0.009900000000000001</v>
      </c>
      <c r="AQ34" s="19" t="n">
        <v>0.0034</v>
      </c>
      <c r="AR34" s="19" t="n">
        <v>0.187</v>
      </c>
      <c r="AS34" s="19" t="n">
        <v>0.0053</v>
      </c>
      <c r="AT34" s="19" t="n">
        <v>0.0021</v>
      </c>
      <c r="AU34" s="19" t="n">
        <v>0.0011</v>
      </c>
      <c r="AV34" s="19" t="n">
        <v>0.0033</v>
      </c>
      <c r="AW34" s="19" t="n">
        <v>0.0132</v>
      </c>
      <c r="AX34" s="19" t="n">
        <v>0.0009</v>
      </c>
      <c r="AY34" s="19" t="n">
        <v>0.0042</v>
      </c>
      <c r="AZ34" s="19" t="n">
        <v>0.001</v>
      </c>
      <c r="BA34" s="19" t="n">
        <v>0.0008</v>
      </c>
      <c r="BB34" s="19" t="n">
        <v>0.0139</v>
      </c>
      <c r="BC34" s="19" t="n">
        <v>0.0106</v>
      </c>
      <c r="BD34" s="19" t="n">
        <v>0.0078</v>
      </c>
      <c r="BE34" s="19" t="n">
        <v>0.1288</v>
      </c>
      <c r="BF34" s="19" t="n">
        <v>0.0833</v>
      </c>
      <c r="BG34" s="19" t="n">
        <v>0.0209</v>
      </c>
      <c r="BH34" s="19" t="n">
        <v>1.0685</v>
      </c>
      <c r="BI34" s="19" t="n">
        <v>0.076</v>
      </c>
      <c r="BJ34" s="19" t="n">
        <v>0.01</v>
      </c>
      <c r="BK34" s="19" t="n">
        <v>0.0171</v>
      </c>
      <c r="BL34" s="19" t="n">
        <v>0.108</v>
      </c>
      <c r="BM34" s="19" t="n">
        <v>5.2894</v>
      </c>
      <c r="BN34" s="19" t="n">
        <v>0.034</v>
      </c>
      <c r="BO34" s="19" t="n">
        <v>0.0071</v>
      </c>
      <c r="BP34" s="19" t="n">
        <v>0.0105</v>
      </c>
      <c r="BQ34" s="19" t="n">
        <v>0.0033</v>
      </c>
      <c r="BR34" s="19" t="n">
        <v>0.0131</v>
      </c>
      <c r="BS34" s="19" t="n">
        <v>0.0041</v>
      </c>
      <c r="BT34" s="19" t="n">
        <v>0.07049999999999999</v>
      </c>
      <c r="BU34" s="19" t="n">
        <v>0.0341</v>
      </c>
      <c r="BV34" s="19" t="n">
        <v>0.0278</v>
      </c>
      <c r="BW34" s="19" t="n">
        <v>0.1226</v>
      </c>
      <c r="BX34" s="19" t="n">
        <v>0.1699</v>
      </c>
      <c r="BY34" s="19" t="n">
        <v>0.9467</v>
      </c>
      <c r="BZ34" s="19" t="n">
        <v>0.0113</v>
      </c>
      <c r="CA34" s="19" t="n">
        <v>0.07140000000000001</v>
      </c>
      <c r="CB34" s="19" t="n">
        <v>0.0368</v>
      </c>
      <c r="CC34" s="19" t="n">
        <v>0.0062</v>
      </c>
      <c r="CD34" s="19" t="n">
        <v>0.003</v>
      </c>
      <c r="CE34" s="19" t="n">
        <v>0.0078</v>
      </c>
      <c r="CF34" s="19" t="n">
        <v>0.0073</v>
      </c>
      <c r="CG34" s="19" t="n">
        <v>0.0167</v>
      </c>
      <c r="CH34" s="19" t="n">
        <v>0.0988</v>
      </c>
      <c r="CI34" s="19" t="n">
        <v>0.004</v>
      </c>
      <c r="CJ34" s="19" t="n">
        <v>0.0026</v>
      </c>
      <c r="CK34" s="19" t="n">
        <v>0.013</v>
      </c>
      <c r="CL34" s="19" t="n">
        <v>0.1677</v>
      </c>
      <c r="CM34" s="19" t="n">
        <v>0.0003</v>
      </c>
      <c r="CN34" s="19" t="n">
        <v>0.4826</v>
      </c>
      <c r="CO34" s="19" t="n">
        <v>0.6168</v>
      </c>
      <c r="CP34" s="19" t="n">
        <v>0.1099</v>
      </c>
      <c r="CQ34" s="19" t="n">
        <v>0.0137</v>
      </c>
      <c r="CR34" s="19" t="n">
        <v>0.0012</v>
      </c>
      <c r="CS34" s="19" t="n">
        <v>0.0004</v>
      </c>
      <c r="CT34" s="19" t="n">
        <v>0.0166</v>
      </c>
      <c r="CU34" s="19" t="n">
        <v>0.2114</v>
      </c>
      <c r="CV34" s="19" t="n">
        <v>0.2236</v>
      </c>
      <c r="CW34" s="19" t="n">
        <v>0.1028</v>
      </c>
      <c r="CX34" s="19" t="n">
        <v>0.0107</v>
      </c>
      <c r="CY34" s="19" t="n">
        <v>0.2682</v>
      </c>
      <c r="CZ34" s="19" t="n">
        <v>0.0688</v>
      </c>
      <c r="DA34" s="19" t="n">
        <v>0.0901</v>
      </c>
      <c r="DB34" s="19" t="n">
        <v>0.7053</v>
      </c>
      <c r="DC34" s="19" t="n">
        <v>0.369</v>
      </c>
      <c r="DD34" s="19" t="n">
        <v>0.0069</v>
      </c>
      <c r="DE34" s="19" t="n">
        <v>0.6781</v>
      </c>
      <c r="DF34" s="19" t="n">
        <v>0.7322</v>
      </c>
      <c r="DG34" s="19" t="n">
        <v>0.0073</v>
      </c>
      <c r="DH34" s="19" t="n">
        <v>0.0239</v>
      </c>
      <c r="DI34" s="19" t="n">
        <v>0.0178</v>
      </c>
      <c r="DJ34" s="19" t="n">
        <v>0.0546</v>
      </c>
      <c r="DK34" s="19" t="n">
        <v>0.531</v>
      </c>
      <c r="DL34" s="19" t="n">
        <v>0.0186</v>
      </c>
      <c r="DM34" s="19" t="n">
        <v>0.0045</v>
      </c>
      <c r="DN34" s="19" t="n">
        <v>14.5212</v>
      </c>
      <c r="DP34" s="19" t="n">
        <v>1.9165</v>
      </c>
      <c r="DQ34" s="19" t="n">
        <v>0.0752</v>
      </c>
      <c r="DR34" s="19" t="n">
        <v>0.2835</v>
      </c>
      <c r="DS34" s="19" t="n">
        <v>3.8069</v>
      </c>
      <c r="DT34" s="19" t="n">
        <v>10.2739</v>
      </c>
    </row>
    <row r="35">
      <c r="A35" s="2" t="inlineStr">
        <is>
          <t>1305</t>
        </is>
      </c>
      <c r="B35" s="2" t="inlineStr">
        <is>
          <t>Clothing manufacturing</t>
        </is>
      </c>
      <c r="C35" s="19" t="n">
        <v>4.8008</v>
      </c>
      <c r="D35" s="19" t="n">
        <v>0.7128</v>
      </c>
      <c r="E35" s="19" t="n">
        <v>2.1227</v>
      </c>
      <c r="F35" s="19" t="n">
        <v>0.778</v>
      </c>
      <c r="G35" s="19" t="n">
        <v>0.2617</v>
      </c>
      <c r="H35" s="19" t="n">
        <v>0.4006</v>
      </c>
      <c r="I35" s="19" t="n">
        <v>2.8376</v>
      </c>
      <c r="J35" s="19" t="n">
        <v>5.5136</v>
      </c>
      <c r="K35" s="19" t="n">
        <v>2.0517</v>
      </c>
      <c r="L35" s="19" t="n">
        <v>2.8532</v>
      </c>
      <c r="M35" s="19" t="n">
        <v>7.2392</v>
      </c>
      <c r="N35" s="19" t="n">
        <v>1.1594</v>
      </c>
      <c r="O35" s="19" t="n">
        <v>0.883</v>
      </c>
      <c r="P35" s="19" t="n">
        <v>3.1865</v>
      </c>
      <c r="Q35" s="19" t="n">
        <v>0.2543</v>
      </c>
      <c r="R35" s="19" t="n">
        <v>2.1231</v>
      </c>
      <c r="S35" s="19" t="n">
        <v>2.3793</v>
      </c>
      <c r="T35" s="19" t="n">
        <v>0.7085</v>
      </c>
      <c r="U35" s="19" t="n">
        <v>1.5604</v>
      </c>
      <c r="V35" s="19" t="n">
        <v>1.9964</v>
      </c>
      <c r="W35" s="19" t="n">
        <v>1.7636</v>
      </c>
      <c r="X35" s="19" t="n">
        <v>3.8596</v>
      </c>
      <c r="Y35" s="19" t="n">
        <v>1.1269</v>
      </c>
      <c r="Z35" s="19" t="n">
        <v>0.4863</v>
      </c>
      <c r="AA35" s="19" t="n">
        <v>0.5036</v>
      </c>
      <c r="AB35" s="19" t="n">
        <v>5.8583</v>
      </c>
      <c r="AC35" s="19" t="n">
        <v>3.1673</v>
      </c>
      <c r="AD35" s="19" t="n">
        <v>7.0822</v>
      </c>
      <c r="AE35" s="19" t="n">
        <v>0.0619</v>
      </c>
      <c r="AF35" s="19" t="n">
        <v>4.7759</v>
      </c>
      <c r="AG35" s="19" t="n">
        <v>0.3709</v>
      </c>
      <c r="AH35" s="19" t="n">
        <v>0.5961</v>
      </c>
      <c r="AI35" s="19" t="n">
        <v>1.6649</v>
      </c>
      <c r="AJ35" s="19" t="n">
        <v>0.3377</v>
      </c>
      <c r="AK35" s="19" t="n">
        <v>1.036</v>
      </c>
      <c r="AL35" s="19" t="n">
        <v>1.5122</v>
      </c>
      <c r="AM35" s="19" t="n">
        <v>0.312</v>
      </c>
      <c r="AN35" s="19" t="n">
        <v>1.0358</v>
      </c>
      <c r="AO35" s="19" t="n">
        <v>0.1619</v>
      </c>
      <c r="AP35" s="19" t="n">
        <v>2.1217</v>
      </c>
      <c r="AQ35" s="19" t="n">
        <v>0.5676</v>
      </c>
      <c r="AR35" s="19" t="n">
        <v>1.5839</v>
      </c>
      <c r="AS35" s="19" t="n">
        <v>0.1328</v>
      </c>
      <c r="AT35" s="19" t="n">
        <v>3.1297</v>
      </c>
      <c r="AU35" s="19" t="n">
        <v>0.205</v>
      </c>
      <c r="AV35" s="19" t="n">
        <v>0.7482</v>
      </c>
      <c r="AW35" s="19" t="n">
        <v>0.5469000000000001</v>
      </c>
      <c r="AX35" s="19" t="n">
        <v>0.2214</v>
      </c>
      <c r="AY35" s="19" t="n">
        <v>0.8531</v>
      </c>
      <c r="AZ35" s="19" t="n">
        <v>0.4745</v>
      </c>
      <c r="BA35" s="19" t="n">
        <v>0.1196</v>
      </c>
      <c r="BB35" s="19" t="n">
        <v>2.7639</v>
      </c>
      <c r="BC35" s="19" t="n">
        <v>0.5929</v>
      </c>
      <c r="BD35" s="19" t="n">
        <v>1.7603</v>
      </c>
      <c r="BE35" s="19" t="n">
        <v>3.043</v>
      </c>
      <c r="BF35" s="19" t="n">
        <v>1.062</v>
      </c>
      <c r="BG35" s="19" t="n">
        <v>0.8132</v>
      </c>
      <c r="BH35" s="19" t="n">
        <v>1.5002</v>
      </c>
      <c r="BI35" s="19" t="n">
        <v>2.8133</v>
      </c>
      <c r="BJ35" s="19" t="n">
        <v>0.9754</v>
      </c>
      <c r="BK35" s="19" t="n">
        <v>0.2945</v>
      </c>
      <c r="BL35" s="19" t="n">
        <v>5.0974</v>
      </c>
      <c r="BM35" s="19" t="n">
        <v>3.5782</v>
      </c>
      <c r="BN35" s="19" t="n">
        <v>0.7409</v>
      </c>
      <c r="BO35" s="19" t="n">
        <v>0.8759</v>
      </c>
      <c r="BP35" s="19" t="n">
        <v>0.9255</v>
      </c>
      <c r="BQ35" s="19" t="n">
        <v>0.0767</v>
      </c>
      <c r="BR35" s="19" t="n">
        <v>1.3378</v>
      </c>
      <c r="BS35" s="19" t="n">
        <v>1.6219</v>
      </c>
      <c r="BT35" s="19" t="n">
        <v>15.3381</v>
      </c>
      <c r="BU35" s="19" t="n">
        <v>7.5835</v>
      </c>
      <c r="BV35" s="19" t="n">
        <v>6.3358</v>
      </c>
      <c r="BW35" s="19" t="n">
        <v>30.4587</v>
      </c>
      <c r="BX35" s="19" t="n">
        <v>20.4263</v>
      </c>
      <c r="BY35" s="19" t="n">
        <v>13.1944</v>
      </c>
      <c r="BZ35" s="19" t="n">
        <v>1.9272</v>
      </c>
      <c r="CA35" s="19" t="n">
        <v>12.5095</v>
      </c>
      <c r="CB35" s="19" t="n">
        <v>7.0735</v>
      </c>
      <c r="CC35" s="19" t="n">
        <v>1.1035</v>
      </c>
      <c r="CD35" s="19" t="n">
        <v>0.4721</v>
      </c>
      <c r="CE35" s="19" t="n">
        <v>1.7296</v>
      </c>
      <c r="CF35" s="19" t="n">
        <v>1.4972</v>
      </c>
      <c r="CG35" s="19" t="n">
        <v>0.6671</v>
      </c>
      <c r="CH35" s="19" t="n">
        <v>1.1849</v>
      </c>
      <c r="CI35" s="19" t="n">
        <v>0.4448</v>
      </c>
      <c r="CJ35" s="19" t="n">
        <v>0.3554</v>
      </c>
      <c r="CK35" s="19" t="n">
        <v>0.6536999999999999</v>
      </c>
      <c r="CL35" s="19" t="n">
        <v>1.6731</v>
      </c>
      <c r="CM35" s="19" t="n">
        <v>0.0176</v>
      </c>
      <c r="CN35" s="19" t="n">
        <v>0.9408</v>
      </c>
      <c r="CO35" s="19" t="n">
        <v>0.8158</v>
      </c>
      <c r="CP35" s="19" t="n">
        <v>1.2593</v>
      </c>
      <c r="CQ35" s="19" t="n">
        <v>1.3023</v>
      </c>
      <c r="CR35" s="19" t="n">
        <v>0.5032</v>
      </c>
      <c r="CS35" s="19" t="n">
        <v>0.1816</v>
      </c>
      <c r="CT35" s="19" t="n">
        <v>0.8804</v>
      </c>
      <c r="CU35" s="19" t="n">
        <v>5.1938</v>
      </c>
      <c r="CV35" s="19" t="n">
        <v>1.086</v>
      </c>
      <c r="CW35" s="19" t="n">
        <v>1.9606</v>
      </c>
      <c r="CX35" s="19" t="n">
        <v>1.3386</v>
      </c>
      <c r="CY35" s="19" t="n">
        <v>2.7424</v>
      </c>
      <c r="CZ35" s="19" t="n">
        <v>3.4939</v>
      </c>
      <c r="DA35" s="19" t="n">
        <v>1.7184</v>
      </c>
      <c r="DB35" s="19" t="n">
        <v>3.7093</v>
      </c>
      <c r="DC35" s="19" t="n">
        <v>4.2825</v>
      </c>
      <c r="DD35" s="19" t="n">
        <v>0.4568</v>
      </c>
      <c r="DE35" s="19" t="n">
        <v>20.3673</v>
      </c>
      <c r="DF35" s="19" t="n">
        <v>16.8876</v>
      </c>
      <c r="DG35" s="19" t="n">
        <v>0.715</v>
      </c>
      <c r="DH35" s="19" t="n">
        <v>2.8143</v>
      </c>
      <c r="DI35" s="19" t="n">
        <v>1.2747</v>
      </c>
      <c r="DJ35" s="19" t="n">
        <v>8.591100000000001</v>
      </c>
      <c r="DK35" s="19" t="n">
        <v>7.1033</v>
      </c>
      <c r="DL35" s="19" t="n">
        <v>2.3111</v>
      </c>
      <c r="DM35" s="19" t="n">
        <v>0.4847</v>
      </c>
      <c r="DN35" s="19" t="n">
        <v>289.5483</v>
      </c>
      <c r="DO35" s="19" t="n">
        <v>0.0056</v>
      </c>
      <c r="DP35" s="19" t="n">
        <v>62.9172</v>
      </c>
      <c r="DQ35" s="19" t="n">
        <v>2.5257</v>
      </c>
      <c r="DR35" s="19" t="n">
        <v>11.6632</v>
      </c>
      <c r="DS35" s="19" t="n">
        <v>-0.5175999999999999</v>
      </c>
      <c r="DT35" s="19" t="n">
        <v>398.6838</v>
      </c>
    </row>
    <row r="36">
      <c r="A36" s="2" t="inlineStr">
        <is>
          <t>1306</t>
        </is>
      </c>
      <c r="B36" s="2" t="inlineStr">
        <is>
          <t>Footwear manufacturing</t>
        </is>
      </c>
      <c r="C36" s="19" t="n">
        <v>0.7014</v>
      </c>
      <c r="D36" s="19" t="n">
        <v>0.2794</v>
      </c>
      <c r="E36" s="19" t="n">
        <v>0.3235</v>
      </c>
      <c r="F36" s="19" t="n">
        <v>0.1316</v>
      </c>
      <c r="G36" s="19" t="n">
        <v>0.0313</v>
      </c>
      <c r="H36" s="19" t="n">
        <v>0.0779</v>
      </c>
      <c r="I36" s="19" t="n">
        <v>1.136</v>
      </c>
      <c r="J36" s="19" t="n">
        <v>1.8121</v>
      </c>
      <c r="K36" s="19" t="n">
        <v>1.3539</v>
      </c>
      <c r="L36" s="19" t="n">
        <v>0.7729</v>
      </c>
      <c r="M36" s="19" t="n">
        <v>1.6479</v>
      </c>
      <c r="N36" s="19" t="n">
        <v>0.1367</v>
      </c>
      <c r="O36" s="19" t="n">
        <v>0.1053</v>
      </c>
      <c r="P36" s="19" t="n">
        <v>0.9099</v>
      </c>
      <c r="Q36" s="19" t="n">
        <v>0.0308</v>
      </c>
      <c r="R36" s="19" t="n">
        <v>0.3701</v>
      </c>
      <c r="S36" s="19" t="n">
        <v>0.3236</v>
      </c>
      <c r="T36" s="19" t="n">
        <v>0.1006</v>
      </c>
      <c r="U36" s="19" t="n">
        <v>0.2715</v>
      </c>
      <c r="V36" s="19" t="n">
        <v>0.3029</v>
      </c>
      <c r="W36" s="19" t="n">
        <v>0.3872</v>
      </c>
      <c r="X36" s="19" t="n">
        <v>0.4948</v>
      </c>
      <c r="Y36" s="19" t="n">
        <v>0.3076</v>
      </c>
      <c r="Z36" s="19" t="n">
        <v>0.1561</v>
      </c>
      <c r="AA36" s="19" t="n">
        <v>0.09180000000000001</v>
      </c>
      <c r="AB36" s="19" t="n">
        <v>0.007</v>
      </c>
      <c r="AC36" s="19" t="n">
        <v>0.4253</v>
      </c>
      <c r="AD36" s="19" t="n">
        <v>2.6215</v>
      </c>
      <c r="AE36" s="19" t="n">
        <v>0.0001</v>
      </c>
      <c r="AF36" s="19" t="n">
        <v>0.0355</v>
      </c>
      <c r="AG36" s="19" t="n">
        <v>1.144</v>
      </c>
      <c r="AH36" s="19" t="n">
        <v>0.0746</v>
      </c>
      <c r="AI36" s="19" t="n">
        <v>0.3122</v>
      </c>
      <c r="AJ36" s="19" t="n">
        <v>0.0463</v>
      </c>
      <c r="AK36" s="19" t="n">
        <v>0.1041</v>
      </c>
      <c r="AL36" s="19" t="n">
        <v>0.4641</v>
      </c>
      <c r="AM36" s="19" t="n">
        <v>0.0411</v>
      </c>
      <c r="AN36" s="19" t="n">
        <v>0.1572</v>
      </c>
      <c r="AO36" s="19" t="n">
        <v>0.0193</v>
      </c>
      <c r="AP36" s="19" t="n">
        <v>0.4631</v>
      </c>
      <c r="AQ36" s="19" t="n">
        <v>0.1379</v>
      </c>
      <c r="AR36" s="19" t="n">
        <v>0.7397</v>
      </c>
      <c r="AS36" s="19" t="n">
        <v>0.048</v>
      </c>
      <c r="AT36" s="19" t="n">
        <v>0.1016</v>
      </c>
      <c r="AU36" s="19" t="n">
        <v>0.0406</v>
      </c>
      <c r="AV36" s="19" t="n">
        <v>0.2949</v>
      </c>
      <c r="AW36" s="19" t="n">
        <v>0.1292</v>
      </c>
      <c r="AX36" s="19" t="n">
        <v>0.0579</v>
      </c>
      <c r="AY36" s="19" t="n">
        <v>0.2276</v>
      </c>
      <c r="AZ36" s="19" t="n">
        <v>0.065</v>
      </c>
      <c r="BA36" s="19" t="n">
        <v>0.0545</v>
      </c>
      <c r="BB36" s="19" t="n">
        <v>0.4917</v>
      </c>
      <c r="BC36" s="19" t="n">
        <v>0.0883</v>
      </c>
      <c r="BD36" s="19" t="n">
        <v>0.2878</v>
      </c>
      <c r="BE36" s="19" t="n">
        <v>0.3979</v>
      </c>
      <c r="BF36" s="19" t="n">
        <v>0.2193</v>
      </c>
      <c r="BG36" s="19" t="n">
        <v>0.3042</v>
      </c>
      <c r="BH36" s="19" t="n">
        <v>0.7999000000000001</v>
      </c>
      <c r="BI36" s="19" t="n">
        <v>0.458</v>
      </c>
      <c r="BJ36" s="19" t="n">
        <v>0.1684</v>
      </c>
      <c r="BK36" s="19" t="n">
        <v>0.052</v>
      </c>
      <c r="BL36" s="19" t="n">
        <v>0.7924</v>
      </c>
      <c r="BM36" s="19" t="n">
        <v>0.2582</v>
      </c>
      <c r="BN36" s="19" t="n">
        <v>0.1112</v>
      </c>
      <c r="BO36" s="19" t="n">
        <v>0.5694</v>
      </c>
      <c r="BP36" s="19" t="n">
        <v>0.8614000000000001</v>
      </c>
      <c r="BQ36" s="19" t="n">
        <v>0.3173</v>
      </c>
      <c r="BR36" s="19" t="n">
        <v>0.1936</v>
      </c>
      <c r="BS36" s="19" t="n">
        <v>0.141</v>
      </c>
      <c r="BT36" s="19" t="n">
        <v>3.6459</v>
      </c>
      <c r="BU36" s="19" t="n">
        <v>0.9151</v>
      </c>
      <c r="BV36" s="19" t="n">
        <v>0.7891</v>
      </c>
      <c r="BW36" s="19" t="n">
        <v>4.4873</v>
      </c>
      <c r="BX36" s="19" t="n">
        <v>2.9604</v>
      </c>
      <c r="BY36" s="19" t="n">
        <v>1.6774</v>
      </c>
      <c r="BZ36" s="19" t="n">
        <v>0.6215000000000001</v>
      </c>
      <c r="CA36" s="19" t="n">
        <v>1.683</v>
      </c>
      <c r="CB36" s="19" t="n">
        <v>1.2308</v>
      </c>
      <c r="CC36" s="19" t="n">
        <v>0.3329</v>
      </c>
      <c r="CD36" s="19" t="n">
        <v>0.0453</v>
      </c>
      <c r="CE36" s="19" t="n">
        <v>0.2094</v>
      </c>
      <c r="CF36" s="19" t="n">
        <v>0.9288999999999999</v>
      </c>
      <c r="CG36" s="19" t="n">
        <v>0.1625</v>
      </c>
      <c r="CH36" s="19" t="n">
        <v>0.1669</v>
      </c>
      <c r="CI36" s="19" t="n">
        <v>0.2664</v>
      </c>
      <c r="CJ36" s="19" t="n">
        <v>0.0358</v>
      </c>
      <c r="CK36" s="19" t="n">
        <v>0.3931</v>
      </c>
      <c r="CL36" s="19" t="n">
        <v>1.6275</v>
      </c>
      <c r="CM36" s="19" t="n">
        <v>0.002</v>
      </c>
      <c r="CN36" s="19" t="n">
        <v>0.1035</v>
      </c>
      <c r="CO36" s="19" t="n">
        <v>0.102</v>
      </c>
      <c r="CP36" s="19" t="n">
        <v>0.1792</v>
      </c>
      <c r="CQ36" s="19" t="n">
        <v>0.2458</v>
      </c>
      <c r="CR36" s="19" t="n">
        <v>0.038</v>
      </c>
      <c r="CS36" s="19" t="n">
        <v>0.0131</v>
      </c>
      <c r="CT36" s="19" t="n">
        <v>0.5422</v>
      </c>
      <c r="CU36" s="19" t="n">
        <v>2.0357</v>
      </c>
      <c r="CV36" s="19" t="n">
        <v>0.3431</v>
      </c>
      <c r="CW36" s="19" t="n">
        <v>0.6338</v>
      </c>
      <c r="CX36" s="19" t="n">
        <v>0.8110000000000001</v>
      </c>
      <c r="CY36" s="19" t="n">
        <v>0.2782</v>
      </c>
      <c r="CZ36" s="19" t="n">
        <v>0.4609</v>
      </c>
      <c r="DA36" s="19" t="n">
        <v>0.5954</v>
      </c>
      <c r="DB36" s="19" t="n">
        <v>0.9314</v>
      </c>
      <c r="DC36" s="19" t="n">
        <v>0.8047</v>
      </c>
      <c r="DD36" s="19" t="n">
        <v>0.0518</v>
      </c>
      <c r="DE36" s="19" t="n">
        <v>13.8842</v>
      </c>
      <c r="DF36" s="19" t="n">
        <v>8.200900000000001</v>
      </c>
      <c r="DG36" s="19" t="n">
        <v>0.7539</v>
      </c>
      <c r="DH36" s="19" t="n">
        <v>0.7382</v>
      </c>
      <c r="DI36" s="19" t="n">
        <v>0.5467</v>
      </c>
      <c r="DJ36" s="19" t="n">
        <v>1.992</v>
      </c>
      <c r="DK36" s="19" t="n">
        <v>2.9173</v>
      </c>
      <c r="DL36" s="19" t="n">
        <v>0.7822</v>
      </c>
      <c r="DM36" s="19" t="n">
        <v>0.3253</v>
      </c>
      <c r="DN36" s="19" t="n">
        <v>146.1363</v>
      </c>
      <c r="DO36" s="19" t="n">
        <v>0.0978</v>
      </c>
      <c r="DP36" s="19" t="n">
        <v>7.4679</v>
      </c>
      <c r="DQ36" s="19" t="n">
        <v>0.3004</v>
      </c>
      <c r="DR36" s="19" t="n">
        <v>1.383</v>
      </c>
      <c r="DS36" s="19" t="n">
        <v>1.1324</v>
      </c>
      <c r="DT36" s="19" t="n">
        <v>217.41</v>
      </c>
    </row>
    <row r="37">
      <c r="A37" s="2" t="inlineStr">
        <is>
          <t>1401</t>
        </is>
      </c>
      <c r="B37" s="2" t="inlineStr">
        <is>
          <t>Sawmill product manufacturing</t>
        </is>
      </c>
      <c r="C37" s="19" t="n">
        <v>8.0154</v>
      </c>
      <c r="D37" s="19" t="n">
        <v>2.4929</v>
      </c>
      <c r="E37" s="19" t="n">
        <v>2.3023</v>
      </c>
      <c r="F37" s="19" t="n">
        <v>0.979</v>
      </c>
      <c r="G37" s="19" t="n">
        <v>0.0959</v>
      </c>
      <c r="H37" s="19" t="n">
        <v>0.9272</v>
      </c>
      <c r="I37" s="19" t="n">
        <v>3.6856</v>
      </c>
      <c r="J37" s="19" t="n">
        <v>1.4924</v>
      </c>
      <c r="K37" s="19" t="n">
        <v>1.1025</v>
      </c>
      <c r="L37" s="19" t="n">
        <v>0.8729</v>
      </c>
      <c r="M37" s="19" t="n">
        <v>3.3374</v>
      </c>
      <c r="N37" s="19" t="n">
        <v>0.2184</v>
      </c>
      <c r="O37" s="19" t="n">
        <v>0.285</v>
      </c>
      <c r="P37" s="19" t="n">
        <v>0.6209</v>
      </c>
      <c r="Q37" s="19" t="n">
        <v>0.0222</v>
      </c>
      <c r="R37" s="19" t="n">
        <v>0.1842</v>
      </c>
      <c r="S37" s="19" t="n">
        <v>0.1368</v>
      </c>
      <c r="T37" s="19" t="n">
        <v>0.0365</v>
      </c>
      <c r="U37" s="19" t="n">
        <v>0.1935</v>
      </c>
      <c r="V37" s="19" t="n">
        <v>0.1431</v>
      </c>
      <c r="W37" s="19" t="n">
        <v>0.1051</v>
      </c>
      <c r="X37" s="19" t="n">
        <v>0.2329</v>
      </c>
      <c r="Y37" s="19" t="n">
        <v>0.0597</v>
      </c>
      <c r="Z37" s="19" t="n">
        <v>0.0579</v>
      </c>
      <c r="AA37" s="19" t="n">
        <v>0.0554</v>
      </c>
      <c r="AB37" s="19" t="n">
        <v>0.0029</v>
      </c>
      <c r="AC37" s="19" t="n">
        <v>0.0229</v>
      </c>
      <c r="AD37" s="19" t="n">
        <v>0.5742</v>
      </c>
      <c r="AE37" s="19" t="n">
        <v>0.0003</v>
      </c>
      <c r="AF37" s="19" t="n">
        <v>0.0026</v>
      </c>
      <c r="AG37" s="19" t="n">
        <v>0.004</v>
      </c>
      <c r="AH37" s="19" t="n">
        <v>70.61109999999999</v>
      </c>
      <c r="AI37" s="19" t="n">
        <v>971.5131</v>
      </c>
      <c r="AJ37" s="19" t="n">
        <v>335.2053</v>
      </c>
      <c r="AK37" s="19" t="n">
        <v>0.09420000000000001</v>
      </c>
      <c r="AL37" s="19" t="n">
        <v>0.0583</v>
      </c>
      <c r="AM37" s="19" t="n">
        <v>0.1922</v>
      </c>
      <c r="AN37" s="19" t="n">
        <v>0.0824</v>
      </c>
      <c r="AO37" s="19" t="n">
        <v>0.0104</v>
      </c>
      <c r="AP37" s="19" t="n">
        <v>0.1667</v>
      </c>
      <c r="AQ37" s="19" t="n">
        <v>0.0342</v>
      </c>
      <c r="AR37" s="19" t="n">
        <v>0.2405</v>
      </c>
      <c r="AS37" s="19" t="n">
        <v>0.0132</v>
      </c>
      <c r="AT37" s="19" t="n">
        <v>0.1015</v>
      </c>
      <c r="AU37" s="19" t="n">
        <v>0.0859</v>
      </c>
      <c r="AV37" s="19" t="n">
        <v>0.3248</v>
      </c>
      <c r="AW37" s="19" t="n">
        <v>0.06510000000000001</v>
      </c>
      <c r="AX37" s="19" t="n">
        <v>0.06270000000000001</v>
      </c>
      <c r="AY37" s="19" t="n">
        <v>1.493</v>
      </c>
      <c r="AZ37" s="19" t="n">
        <v>0.4258</v>
      </c>
      <c r="BA37" s="19" t="n">
        <v>0.0143</v>
      </c>
      <c r="BB37" s="19" t="n">
        <v>2.9864</v>
      </c>
      <c r="BC37" s="19" t="n">
        <v>0.3287</v>
      </c>
      <c r="BD37" s="19" t="n">
        <v>0.1237</v>
      </c>
      <c r="BE37" s="19" t="n">
        <v>0.1234</v>
      </c>
      <c r="BF37" s="19" t="n">
        <v>0.8844</v>
      </c>
      <c r="BG37" s="19" t="n">
        <v>0.333</v>
      </c>
      <c r="BH37" s="19" t="n">
        <v>0.0977</v>
      </c>
      <c r="BI37" s="19" t="n">
        <v>0.4204</v>
      </c>
      <c r="BJ37" s="19" t="n">
        <v>0.062</v>
      </c>
      <c r="BK37" s="19" t="n">
        <v>0.0728</v>
      </c>
      <c r="BL37" s="19" t="n">
        <v>1.5215</v>
      </c>
      <c r="BM37" s="19" t="n">
        <v>314.1192</v>
      </c>
      <c r="BN37" s="19" t="n">
        <v>1.9499</v>
      </c>
      <c r="BO37" s="19" t="n">
        <v>0.2304</v>
      </c>
      <c r="BP37" s="19" t="n">
        <v>0.3303</v>
      </c>
      <c r="BQ37" s="19" t="n">
        <v>0.0283</v>
      </c>
      <c r="BR37" s="19" t="n">
        <v>0.9418</v>
      </c>
      <c r="BS37" s="19" t="n">
        <v>0.1356</v>
      </c>
      <c r="BT37" s="19" t="n">
        <v>734.2944</v>
      </c>
      <c r="BU37" s="19" t="n">
        <v>102.819</v>
      </c>
      <c r="BV37" s="19" t="n">
        <v>224.8139</v>
      </c>
      <c r="BW37" s="19" t="n">
        <v>1881.3301</v>
      </c>
      <c r="BX37" s="19" t="n">
        <v>52.9589</v>
      </c>
      <c r="BY37" s="19" t="n">
        <v>44.1031</v>
      </c>
      <c r="BZ37" s="19" t="n">
        <v>1.2011</v>
      </c>
      <c r="CA37" s="19" t="n">
        <v>3.0053</v>
      </c>
      <c r="CB37" s="19" t="n">
        <v>1.6191</v>
      </c>
      <c r="CC37" s="19" t="n">
        <v>1.6176</v>
      </c>
      <c r="CD37" s="19" t="n">
        <v>0.0572</v>
      </c>
      <c r="CE37" s="19" t="n">
        <v>0.2008</v>
      </c>
      <c r="CF37" s="19" t="n">
        <v>0.4129</v>
      </c>
      <c r="CG37" s="19" t="n">
        <v>0.8041</v>
      </c>
      <c r="CH37" s="19" t="n">
        <v>0.1859</v>
      </c>
      <c r="CI37" s="19" t="n">
        <v>0.0446</v>
      </c>
      <c r="CJ37" s="19" t="n">
        <v>0.0418</v>
      </c>
      <c r="CK37" s="19" t="n">
        <v>0.2868</v>
      </c>
      <c r="CL37" s="19" t="n">
        <v>0.8793</v>
      </c>
      <c r="CM37" s="19" t="n">
        <v>0.0266</v>
      </c>
      <c r="CN37" s="19" t="n">
        <v>0.3035</v>
      </c>
      <c r="CO37" s="19" t="n">
        <v>0.1791</v>
      </c>
      <c r="CP37" s="19" t="n">
        <v>0.1916</v>
      </c>
      <c r="CQ37" s="19" t="n">
        <v>0.5884</v>
      </c>
      <c r="CR37" s="19" t="n">
        <v>1.493</v>
      </c>
      <c r="CS37" s="19" t="n">
        <v>0.58</v>
      </c>
      <c r="CT37" s="19" t="n">
        <v>0.8048999999999999</v>
      </c>
      <c r="CU37" s="19" t="n">
        <v>1.5376</v>
      </c>
      <c r="CV37" s="19" t="n">
        <v>0.3284</v>
      </c>
      <c r="CW37" s="19" t="n">
        <v>0.4774</v>
      </c>
      <c r="CX37" s="19" t="n">
        <v>0.497</v>
      </c>
      <c r="CY37" s="19" t="n">
        <v>1.433</v>
      </c>
      <c r="CZ37" s="19" t="n">
        <v>3.5223</v>
      </c>
      <c r="DA37" s="19" t="n">
        <v>0.2033</v>
      </c>
      <c r="DB37" s="19" t="n">
        <v>4.2195</v>
      </c>
      <c r="DC37" s="19" t="n">
        <v>5.5469</v>
      </c>
      <c r="DD37" s="19" t="n">
        <v>0.422</v>
      </c>
      <c r="DE37" s="19" t="n">
        <v>0.6224</v>
      </c>
      <c r="DF37" s="19" t="n">
        <v>0.6329</v>
      </c>
      <c r="DG37" s="19" t="n">
        <v>0.1362</v>
      </c>
      <c r="DH37" s="19" t="n">
        <v>0.2082</v>
      </c>
      <c r="DI37" s="19" t="n">
        <v>0.0866</v>
      </c>
      <c r="DJ37" s="19" t="n">
        <v>0.2658</v>
      </c>
      <c r="DK37" s="19" t="n">
        <v>40.5171</v>
      </c>
      <c r="DL37" s="19" t="n">
        <v>0.183</v>
      </c>
      <c r="DM37" s="19" t="n">
        <v>0.0235</v>
      </c>
      <c r="DN37" s="19" t="n">
        <v>41.3798</v>
      </c>
      <c r="DO37" s="19" t="n">
        <v>0.4778</v>
      </c>
      <c r="DP37" s="19" t="n">
        <v>7.9339</v>
      </c>
      <c r="DQ37" s="19" t="n">
        <v>0.1467</v>
      </c>
      <c r="DR37" s="19" t="n">
        <v>2.0934</v>
      </c>
      <c r="DS37" s="19" t="n">
        <v>25.1407</v>
      </c>
      <c r="DT37" s="19" t="n">
        <v>1078.3758</v>
      </c>
    </row>
    <row r="38">
      <c r="A38" s="2" t="inlineStr">
        <is>
          <t>1402</t>
        </is>
      </c>
      <c r="B38" s="2" t="inlineStr">
        <is>
          <t>Other wood product manufacturing</t>
        </is>
      </c>
      <c r="C38" s="19" t="n">
        <v>9.3233</v>
      </c>
      <c r="D38" s="19" t="n">
        <v>3.045</v>
      </c>
      <c r="E38" s="19" t="n">
        <v>4.0844</v>
      </c>
      <c r="F38" s="19" t="n">
        <v>2.109</v>
      </c>
      <c r="G38" s="19" t="n">
        <v>0.1867</v>
      </c>
      <c r="H38" s="19" t="n">
        <v>1.0761</v>
      </c>
      <c r="I38" s="19" t="n">
        <v>3.7744</v>
      </c>
      <c r="J38" s="19" t="n">
        <v>6.8418</v>
      </c>
      <c r="K38" s="19" t="n">
        <v>4.7086</v>
      </c>
      <c r="L38" s="19" t="n">
        <v>9.712199999999999</v>
      </c>
      <c r="M38" s="19" t="n">
        <v>25.5689</v>
      </c>
      <c r="N38" s="19" t="n">
        <v>2.3042</v>
      </c>
      <c r="O38" s="19" t="n">
        <v>2.9547</v>
      </c>
      <c r="P38" s="19" t="n">
        <v>2.9911</v>
      </c>
      <c r="Q38" s="19" t="n">
        <v>0.3683</v>
      </c>
      <c r="R38" s="19" t="n">
        <v>1.7751</v>
      </c>
      <c r="S38" s="19" t="n">
        <v>1.8584</v>
      </c>
      <c r="T38" s="19" t="n">
        <v>0.554</v>
      </c>
      <c r="U38" s="19" t="n">
        <v>1.4712</v>
      </c>
      <c r="V38" s="19" t="n">
        <v>2.8562</v>
      </c>
      <c r="W38" s="19" t="n">
        <v>1.3301</v>
      </c>
      <c r="X38" s="19" t="n">
        <v>4.0758</v>
      </c>
      <c r="Y38" s="19" t="n">
        <v>1.8058</v>
      </c>
      <c r="Z38" s="19" t="n">
        <v>0.7675</v>
      </c>
      <c r="AA38" s="19" t="n">
        <v>0.6133</v>
      </c>
      <c r="AB38" s="19" t="n">
        <v>0.0345</v>
      </c>
      <c r="AC38" s="19" t="n">
        <v>0.1261</v>
      </c>
      <c r="AD38" s="19" t="n">
        <v>7.6427</v>
      </c>
      <c r="AE38" s="19" t="n">
        <v>0.002</v>
      </c>
      <c r="AF38" s="19" t="n">
        <v>0.1015</v>
      </c>
      <c r="AG38" s="19" t="n">
        <v>0.0953</v>
      </c>
      <c r="AH38" s="19" t="n">
        <v>20.418</v>
      </c>
      <c r="AI38" s="19" t="n">
        <v>209.418</v>
      </c>
      <c r="AJ38" s="19" t="n">
        <v>4.5539</v>
      </c>
      <c r="AK38" s="19" t="n">
        <v>1.1049</v>
      </c>
      <c r="AL38" s="19" t="n">
        <v>1.0896</v>
      </c>
      <c r="AM38" s="19" t="n">
        <v>3.7807</v>
      </c>
      <c r="AN38" s="19" t="n">
        <v>0.9005</v>
      </c>
      <c r="AO38" s="19" t="n">
        <v>0.1461</v>
      </c>
      <c r="AP38" s="19" t="n">
        <v>4.607</v>
      </c>
      <c r="AQ38" s="19" t="n">
        <v>0.4412</v>
      </c>
      <c r="AR38" s="19" t="n">
        <v>18.5171</v>
      </c>
      <c r="AS38" s="19" t="n">
        <v>0.5457</v>
      </c>
      <c r="AT38" s="19" t="n">
        <v>8.1203</v>
      </c>
      <c r="AU38" s="19" t="n">
        <v>0.4428</v>
      </c>
      <c r="AV38" s="19" t="n">
        <v>2.1774</v>
      </c>
      <c r="AW38" s="19" t="n">
        <v>21.4503</v>
      </c>
      <c r="AX38" s="19" t="n">
        <v>2.0584</v>
      </c>
      <c r="AY38" s="19" t="n">
        <v>4.7758</v>
      </c>
      <c r="AZ38" s="19" t="n">
        <v>0.9048</v>
      </c>
      <c r="BA38" s="19" t="n">
        <v>0.1264</v>
      </c>
      <c r="BB38" s="19" t="n">
        <v>122.2581</v>
      </c>
      <c r="BC38" s="19" t="n">
        <v>3.779</v>
      </c>
      <c r="BD38" s="19" t="n">
        <v>8.136900000000001</v>
      </c>
      <c r="BE38" s="19" t="n">
        <v>3.5008</v>
      </c>
      <c r="BF38" s="19" t="n">
        <v>19.6117</v>
      </c>
      <c r="BG38" s="19" t="n">
        <v>29.1775</v>
      </c>
      <c r="BH38" s="19" t="n">
        <v>18.9725</v>
      </c>
      <c r="BI38" s="19" t="n">
        <v>3.1383</v>
      </c>
      <c r="BJ38" s="19" t="n">
        <v>1.5369</v>
      </c>
      <c r="BK38" s="19" t="n">
        <v>0.9881</v>
      </c>
      <c r="BL38" s="19" t="n">
        <v>28.7711</v>
      </c>
      <c r="BM38" s="19" t="n">
        <v>529.2692</v>
      </c>
      <c r="BN38" s="19" t="n">
        <v>5.2224</v>
      </c>
      <c r="BO38" s="19" t="n">
        <v>1.4354</v>
      </c>
      <c r="BP38" s="19" t="n">
        <v>2.5233</v>
      </c>
      <c r="BQ38" s="19" t="n">
        <v>0.1646</v>
      </c>
      <c r="BR38" s="19" t="n">
        <v>25.7704</v>
      </c>
      <c r="BS38" s="19" t="n">
        <v>12.0046</v>
      </c>
      <c r="BT38" s="19" t="n">
        <v>5605.8095</v>
      </c>
      <c r="BU38" s="19" t="n">
        <v>771.5796</v>
      </c>
      <c r="BV38" s="19" t="n">
        <v>381.6596</v>
      </c>
      <c r="BW38" s="19" t="n">
        <v>3027.2043</v>
      </c>
      <c r="BX38" s="19" t="n">
        <v>20.0021</v>
      </c>
      <c r="BY38" s="19" t="n">
        <v>20.2963</v>
      </c>
      <c r="BZ38" s="19" t="n">
        <v>3.9884</v>
      </c>
      <c r="CA38" s="19" t="n">
        <v>13.4897</v>
      </c>
      <c r="CB38" s="19" t="n">
        <v>15.1223</v>
      </c>
      <c r="CC38" s="19" t="n">
        <v>2.4847</v>
      </c>
      <c r="CD38" s="19" t="n">
        <v>0.6474</v>
      </c>
      <c r="CE38" s="19" t="n">
        <v>1.6816</v>
      </c>
      <c r="CF38" s="19" t="n">
        <v>3.2857</v>
      </c>
      <c r="CG38" s="19" t="n">
        <v>10.0462</v>
      </c>
      <c r="CH38" s="19" t="n">
        <v>1.3216</v>
      </c>
      <c r="CI38" s="19" t="n">
        <v>2.4031</v>
      </c>
      <c r="CJ38" s="19" t="n">
        <v>0.3412</v>
      </c>
      <c r="CK38" s="19" t="n">
        <v>1.163</v>
      </c>
      <c r="CL38" s="19" t="n">
        <v>3.9265</v>
      </c>
      <c r="CM38" s="19" t="n">
        <v>0.7067</v>
      </c>
      <c r="CN38" s="19" t="n">
        <v>1.4601</v>
      </c>
      <c r="CO38" s="19" t="n">
        <v>0.9347</v>
      </c>
      <c r="CP38" s="19" t="n">
        <v>1.113</v>
      </c>
      <c r="CQ38" s="19" t="n">
        <v>3.8431</v>
      </c>
      <c r="CR38" s="19" t="n">
        <v>9.1099</v>
      </c>
      <c r="CS38" s="19" t="n">
        <v>3.5335</v>
      </c>
      <c r="CT38" s="19" t="n">
        <v>4.5692</v>
      </c>
      <c r="CU38" s="19" t="n">
        <v>6.0634</v>
      </c>
      <c r="CV38" s="19" t="n">
        <v>2.3221</v>
      </c>
      <c r="CW38" s="19" t="n">
        <v>2.6173</v>
      </c>
      <c r="CX38" s="19" t="n">
        <v>2.3645</v>
      </c>
      <c r="CY38" s="19" t="n">
        <v>7.2096</v>
      </c>
      <c r="CZ38" s="19" t="n">
        <v>17.841</v>
      </c>
      <c r="DA38" s="19" t="n">
        <v>4.683</v>
      </c>
      <c r="DB38" s="19" t="n">
        <v>48.9005</v>
      </c>
      <c r="DC38" s="19" t="n">
        <v>88.3266</v>
      </c>
      <c r="DD38" s="19" t="n">
        <v>15.7168</v>
      </c>
      <c r="DE38" s="19" t="n">
        <v>13.4541</v>
      </c>
      <c r="DF38" s="19" t="n">
        <v>9.6839</v>
      </c>
      <c r="DG38" s="19" t="n">
        <v>9.75</v>
      </c>
      <c r="DH38" s="19" t="n">
        <v>2.2867</v>
      </c>
      <c r="DI38" s="19" t="n">
        <v>1.024</v>
      </c>
      <c r="DJ38" s="19" t="n">
        <v>10.5356</v>
      </c>
      <c r="DK38" s="19" t="n">
        <v>52.2593</v>
      </c>
      <c r="DL38" s="19" t="n">
        <v>2.3337</v>
      </c>
      <c r="DM38" s="19" t="n">
        <v>0.4257</v>
      </c>
      <c r="DN38" s="19" t="n">
        <v>321.9994</v>
      </c>
      <c r="DO38" s="19" t="n">
        <v>0.127</v>
      </c>
      <c r="DP38" s="19" t="n">
        <v>363.9363</v>
      </c>
      <c r="DQ38" s="19" t="n">
        <v>23.3373</v>
      </c>
      <c r="DR38" s="19" t="n">
        <v>124.3879</v>
      </c>
      <c r="DS38" s="19" t="n">
        <v>5.0537</v>
      </c>
      <c r="DT38" s="19" t="n">
        <v>159.6395</v>
      </c>
    </row>
    <row r="39">
      <c r="A39" s="2" t="inlineStr">
        <is>
          <t>1501</t>
        </is>
      </c>
      <c r="B39" s="2" t="inlineStr">
        <is>
          <t>Pulp, paper and paperboard manufacturing</t>
        </is>
      </c>
      <c r="C39" s="19" t="n">
        <v>0.7365</v>
      </c>
      <c r="D39" s="19" t="n">
        <v>9.928100000000001</v>
      </c>
      <c r="E39" s="19" t="n">
        <v>0.7405</v>
      </c>
      <c r="F39" s="19" t="n">
        <v>0.0291</v>
      </c>
      <c r="G39" s="19" t="n">
        <v>0.0183</v>
      </c>
      <c r="H39" s="19" t="n">
        <v>0.0235</v>
      </c>
      <c r="I39" s="19" t="n">
        <v>0.3038</v>
      </c>
      <c r="J39" s="19" t="n">
        <v>0.7546</v>
      </c>
      <c r="K39" s="19" t="n">
        <v>3.5887</v>
      </c>
      <c r="L39" s="19" t="n">
        <v>0.9373</v>
      </c>
      <c r="M39" s="19" t="n">
        <v>7.4556</v>
      </c>
      <c r="N39" s="19" t="n">
        <v>0.3644</v>
      </c>
      <c r="O39" s="19" t="n">
        <v>9.296200000000001</v>
      </c>
      <c r="P39" s="19" t="n">
        <v>68.3905</v>
      </c>
      <c r="Q39" s="19" t="n">
        <v>2.6447</v>
      </c>
      <c r="R39" s="19" t="n">
        <v>49.6328</v>
      </c>
      <c r="S39" s="19" t="n">
        <v>22.5493</v>
      </c>
      <c r="T39" s="19" t="n">
        <v>5.1705</v>
      </c>
      <c r="U39" s="19" t="n">
        <v>34.9799</v>
      </c>
      <c r="V39" s="19" t="n">
        <v>8.8809</v>
      </c>
      <c r="W39" s="19" t="n">
        <v>39.773</v>
      </c>
      <c r="X39" s="19" t="n">
        <v>37.1505</v>
      </c>
      <c r="Y39" s="19" t="n">
        <v>128.6251</v>
      </c>
      <c r="Z39" s="19" t="n">
        <v>20.18</v>
      </c>
      <c r="AA39" s="19" t="n">
        <v>11.635</v>
      </c>
      <c r="AB39" s="19" t="n">
        <v>0.0063</v>
      </c>
      <c r="AC39" s="19" t="n">
        <v>0.0086</v>
      </c>
      <c r="AD39" s="19" t="n">
        <v>0.9598</v>
      </c>
      <c r="AE39" s="19" t="n">
        <v>0.0019</v>
      </c>
      <c r="AF39" s="19" t="n">
        <v>0.0432</v>
      </c>
      <c r="AG39" s="19" t="n">
        <v>0.0262</v>
      </c>
      <c r="AH39" s="19" t="n">
        <v>0.3547</v>
      </c>
      <c r="AI39" s="19" t="n">
        <v>10.9039</v>
      </c>
      <c r="AJ39" s="19" t="n">
        <v>67.82599999999999</v>
      </c>
      <c r="AK39" s="19" t="n">
        <v>259.9566</v>
      </c>
      <c r="AL39" s="19" t="n">
        <v>183.3889</v>
      </c>
      <c r="AM39" s="19" t="n">
        <v>1.2464</v>
      </c>
      <c r="AN39" s="19" t="n">
        <v>53.271</v>
      </c>
      <c r="AO39" s="19" t="n">
        <v>0.4642</v>
      </c>
      <c r="AP39" s="19" t="n">
        <v>38.0452</v>
      </c>
      <c r="AQ39" s="19" t="n">
        <v>14.2889</v>
      </c>
      <c r="AR39" s="19" t="n">
        <v>22.6134</v>
      </c>
      <c r="AS39" s="19" t="n">
        <v>2.9283</v>
      </c>
      <c r="AT39" s="19" t="n">
        <v>2.0244</v>
      </c>
      <c r="AU39" s="19" t="n">
        <v>1.5087</v>
      </c>
      <c r="AV39" s="19" t="n">
        <v>29.9396</v>
      </c>
      <c r="AW39" s="19" t="n">
        <v>12.3291</v>
      </c>
      <c r="AX39" s="19" t="n">
        <v>1.6649</v>
      </c>
      <c r="AY39" s="19" t="n">
        <v>1.0368</v>
      </c>
      <c r="AZ39" s="19" t="n">
        <v>1.516</v>
      </c>
      <c r="BA39" s="19" t="n">
        <v>0.0916</v>
      </c>
      <c r="BB39" s="19" t="n">
        <v>4.7202</v>
      </c>
      <c r="BC39" s="19" t="n">
        <v>0.465</v>
      </c>
      <c r="BD39" s="19" t="n">
        <v>5.4674</v>
      </c>
      <c r="BE39" s="19" t="n">
        <v>2.7689</v>
      </c>
      <c r="BF39" s="19" t="n">
        <v>0.6807</v>
      </c>
      <c r="BG39" s="19" t="n">
        <v>0.1887</v>
      </c>
      <c r="BH39" s="19" t="n">
        <v>0.0477</v>
      </c>
      <c r="BI39" s="19" t="n">
        <v>5.0359</v>
      </c>
      <c r="BJ39" s="19" t="n">
        <v>2.6127</v>
      </c>
      <c r="BK39" s="19" t="n">
        <v>2.0121</v>
      </c>
      <c r="BL39" s="19" t="n">
        <v>7.4624</v>
      </c>
      <c r="BM39" s="19" t="n">
        <v>1.092</v>
      </c>
      <c r="BN39" s="19" t="n">
        <v>0.2124</v>
      </c>
      <c r="BO39" s="19" t="n">
        <v>2.871</v>
      </c>
      <c r="BP39" s="19" t="n">
        <v>4.6931</v>
      </c>
      <c r="BQ39" s="19" t="n">
        <v>1.6293</v>
      </c>
      <c r="BR39" s="19" t="n">
        <v>0.6662</v>
      </c>
      <c r="BS39" s="19" t="n">
        <v>6.1011</v>
      </c>
      <c r="BT39" s="19" t="n">
        <v>129.3549</v>
      </c>
      <c r="BU39" s="19" t="n">
        <v>2.5297</v>
      </c>
      <c r="BV39" s="19" t="n">
        <v>57.8485</v>
      </c>
      <c r="BW39" s="19" t="n">
        <v>41.8057</v>
      </c>
      <c r="BX39" s="19" t="n">
        <v>249.5178</v>
      </c>
      <c r="BY39" s="19" t="n">
        <v>166.9781</v>
      </c>
      <c r="BZ39" s="19" t="n">
        <v>3.1544</v>
      </c>
      <c r="CA39" s="19" t="n">
        <v>10.0995</v>
      </c>
      <c r="CB39" s="19" t="n">
        <v>9.0488</v>
      </c>
      <c r="CC39" s="19" t="n">
        <v>3.0676</v>
      </c>
      <c r="CD39" s="19" t="n">
        <v>5.3433</v>
      </c>
      <c r="CE39" s="19" t="n">
        <v>10.4595</v>
      </c>
      <c r="CF39" s="19" t="n">
        <v>11.1951</v>
      </c>
      <c r="CG39" s="19" t="n">
        <v>0.2256</v>
      </c>
      <c r="CH39" s="19" t="n">
        <v>349.0819</v>
      </c>
      <c r="CI39" s="19" t="n">
        <v>0.9787</v>
      </c>
      <c r="CJ39" s="19" t="n">
        <v>0.0679</v>
      </c>
      <c r="CK39" s="19" t="n">
        <v>0.3253</v>
      </c>
      <c r="CL39" s="19" t="n">
        <v>0.9344</v>
      </c>
      <c r="CM39" s="19" t="n">
        <v>1.018</v>
      </c>
      <c r="CN39" s="19" t="n">
        <v>2.0777</v>
      </c>
      <c r="CO39" s="19" t="n">
        <v>0.241</v>
      </c>
      <c r="CP39" s="19" t="n">
        <v>32.2318</v>
      </c>
      <c r="CQ39" s="19" t="n">
        <v>2.6014</v>
      </c>
      <c r="CR39" s="19" t="n">
        <v>0.0615</v>
      </c>
      <c r="CS39" s="19" t="n">
        <v>0.0233</v>
      </c>
      <c r="CT39" s="19" t="n">
        <v>2.1983</v>
      </c>
      <c r="CU39" s="19" t="n">
        <v>4.1468</v>
      </c>
      <c r="CV39" s="19" t="n">
        <v>1.1167</v>
      </c>
      <c r="CW39" s="19" t="n">
        <v>8.849299999999999</v>
      </c>
      <c r="CX39" s="19" t="n">
        <v>4.9422</v>
      </c>
      <c r="CY39" s="19" t="n">
        <v>82.9273</v>
      </c>
      <c r="CZ39" s="19" t="n">
        <v>2.4405</v>
      </c>
      <c r="DA39" s="19" t="n">
        <v>9.4023</v>
      </c>
      <c r="DB39" s="19" t="n">
        <v>1.7784</v>
      </c>
      <c r="DC39" s="19" t="n">
        <v>2.8876</v>
      </c>
      <c r="DD39" s="19" t="n">
        <v>0.2145</v>
      </c>
      <c r="DE39" s="19" t="n">
        <v>5.7847</v>
      </c>
      <c r="DF39" s="19" t="n">
        <v>17.1432</v>
      </c>
      <c r="DG39" s="19" t="n">
        <v>7.558</v>
      </c>
      <c r="DH39" s="19" t="n">
        <v>0.5153</v>
      </c>
      <c r="DI39" s="19" t="n">
        <v>0.4916</v>
      </c>
      <c r="DJ39" s="19" t="n">
        <v>1.1691</v>
      </c>
      <c r="DK39" s="19" t="n">
        <v>3.3213</v>
      </c>
      <c r="DL39" s="19" t="n">
        <v>11.7498</v>
      </c>
      <c r="DM39" s="19" t="n">
        <v>1.6485</v>
      </c>
      <c r="DN39" s="19" t="n">
        <v>109.4719</v>
      </c>
      <c r="DO39" s="19" t="n">
        <v>4.0932</v>
      </c>
      <c r="DP39" s="19" t="n">
        <v>8.6974</v>
      </c>
      <c r="DQ39" s="19" t="n">
        <v>0.1425</v>
      </c>
      <c r="DR39" s="19" t="n">
        <v>2.0948</v>
      </c>
      <c r="DS39" s="19" t="n">
        <v>23.9653</v>
      </c>
      <c r="DT39" s="19" t="n">
        <v>419.0179</v>
      </c>
    </row>
    <row r="40">
      <c r="A40" s="2" t="inlineStr">
        <is>
          <t>1502</t>
        </is>
      </c>
      <c r="B40" s="2" t="inlineStr">
        <is>
          <t>Paper stationery and other converted paper product manufacturing</t>
        </is>
      </c>
      <c r="C40" s="19" t="n">
        <v>3.508</v>
      </c>
      <c r="D40" s="19" t="n">
        <v>34.166</v>
      </c>
      <c r="E40" s="19" t="n">
        <v>3.6299</v>
      </c>
      <c r="F40" s="19" t="n">
        <v>0.776</v>
      </c>
      <c r="G40" s="19" t="n">
        <v>0.1191</v>
      </c>
      <c r="H40" s="19" t="n">
        <v>0.2753</v>
      </c>
      <c r="I40" s="19" t="n">
        <v>1.7305</v>
      </c>
      <c r="J40" s="19" t="n">
        <v>5.4198</v>
      </c>
      <c r="K40" s="19" t="n">
        <v>8.6563</v>
      </c>
      <c r="L40" s="19" t="n">
        <v>2.678</v>
      </c>
      <c r="M40" s="19" t="n">
        <v>14.385</v>
      </c>
      <c r="N40" s="19" t="n">
        <v>1.1018</v>
      </c>
      <c r="O40" s="19" t="n">
        <v>6.9179</v>
      </c>
      <c r="P40" s="19" t="n">
        <v>186.7498</v>
      </c>
      <c r="Q40" s="19" t="n">
        <v>7.2659</v>
      </c>
      <c r="R40" s="19" t="n">
        <v>137.3084</v>
      </c>
      <c r="S40" s="19" t="n">
        <v>64.87569999999999</v>
      </c>
      <c r="T40" s="19" t="n">
        <v>14.0333</v>
      </c>
      <c r="U40" s="19" t="n">
        <v>82.2856</v>
      </c>
      <c r="V40" s="19" t="n">
        <v>25.8326</v>
      </c>
      <c r="W40" s="19" t="n">
        <v>112.2584</v>
      </c>
      <c r="X40" s="19" t="n">
        <v>112.2339</v>
      </c>
      <c r="Y40" s="19" t="n">
        <v>301.3372</v>
      </c>
      <c r="Z40" s="19" t="n">
        <v>48.08</v>
      </c>
      <c r="AA40" s="19" t="n">
        <v>32.0825</v>
      </c>
      <c r="AB40" s="19" t="n">
        <v>0.2007</v>
      </c>
      <c r="AC40" s="19" t="n">
        <v>0.1068</v>
      </c>
      <c r="AD40" s="19" t="n">
        <v>2.5675</v>
      </c>
      <c r="AE40" s="19" t="n">
        <v>0.0237</v>
      </c>
      <c r="AF40" s="19" t="n">
        <v>0.3715</v>
      </c>
      <c r="AG40" s="19" t="n">
        <v>0.2265</v>
      </c>
      <c r="AH40" s="19" t="n">
        <v>0.569</v>
      </c>
      <c r="AI40" s="19" t="n">
        <v>6.0249</v>
      </c>
      <c r="AJ40" s="19" t="n">
        <v>28.5308</v>
      </c>
      <c r="AK40" s="19" t="n">
        <v>159.6369</v>
      </c>
      <c r="AL40" s="19" t="n">
        <v>80.1339</v>
      </c>
      <c r="AM40" s="19" t="n">
        <v>1.2425</v>
      </c>
      <c r="AN40" s="19" t="n">
        <v>149.9421</v>
      </c>
      <c r="AO40" s="19" t="n">
        <v>1.3184</v>
      </c>
      <c r="AP40" s="19" t="n">
        <v>75.1292</v>
      </c>
      <c r="AQ40" s="19" t="n">
        <v>41.4659</v>
      </c>
      <c r="AR40" s="19" t="n">
        <v>47.9787</v>
      </c>
      <c r="AS40" s="19" t="n">
        <v>3.3365</v>
      </c>
      <c r="AT40" s="19" t="n">
        <v>3.3621</v>
      </c>
      <c r="AU40" s="19" t="n">
        <v>1.361</v>
      </c>
      <c r="AV40" s="19" t="n">
        <v>54.9255</v>
      </c>
      <c r="AW40" s="19" t="n">
        <v>9.859</v>
      </c>
      <c r="AX40" s="19" t="n">
        <v>1.7667</v>
      </c>
      <c r="AY40" s="19" t="n">
        <v>1.9963</v>
      </c>
      <c r="AZ40" s="19" t="n">
        <v>0.8088</v>
      </c>
      <c r="BA40" s="19" t="n">
        <v>0.09619999999999999</v>
      </c>
      <c r="BB40" s="19" t="n">
        <v>9.9224</v>
      </c>
      <c r="BC40" s="19" t="n">
        <v>1.6338</v>
      </c>
      <c r="BD40" s="19" t="n">
        <v>14.7659</v>
      </c>
      <c r="BE40" s="19" t="n">
        <v>9.497199999999999</v>
      </c>
      <c r="BF40" s="19" t="n">
        <v>3.1347</v>
      </c>
      <c r="BG40" s="19" t="n">
        <v>2.7709</v>
      </c>
      <c r="BH40" s="19" t="n">
        <v>2.8156</v>
      </c>
      <c r="BI40" s="19" t="n">
        <v>17.7424</v>
      </c>
      <c r="BJ40" s="19" t="n">
        <v>6.3736</v>
      </c>
      <c r="BK40" s="19" t="n">
        <v>5.8751</v>
      </c>
      <c r="BL40" s="19" t="n">
        <v>22.4382</v>
      </c>
      <c r="BM40" s="19" t="n">
        <v>3.1061</v>
      </c>
      <c r="BN40" s="19" t="n">
        <v>0.8279</v>
      </c>
      <c r="BO40" s="19" t="n">
        <v>45.5278</v>
      </c>
      <c r="BP40" s="19" t="n">
        <v>12.0611</v>
      </c>
      <c r="BQ40" s="19" t="n">
        <v>0.9327</v>
      </c>
      <c r="BR40" s="19" t="n">
        <v>3.0933</v>
      </c>
      <c r="BS40" s="19" t="n">
        <v>12.2498</v>
      </c>
      <c r="BT40" s="19" t="n">
        <v>289.1508</v>
      </c>
      <c r="BU40" s="19" t="n">
        <v>24.9009</v>
      </c>
      <c r="BV40" s="19" t="n">
        <v>136.0011</v>
      </c>
      <c r="BW40" s="19" t="n">
        <v>120.044</v>
      </c>
      <c r="BX40" s="19" t="n">
        <v>538.4483</v>
      </c>
      <c r="BY40" s="19" t="n">
        <v>432.9484</v>
      </c>
      <c r="BZ40" s="19" t="n">
        <v>23.3394</v>
      </c>
      <c r="CA40" s="19" t="n">
        <v>128.6555</v>
      </c>
      <c r="CB40" s="19" t="n">
        <v>15.4</v>
      </c>
      <c r="CC40" s="19" t="n">
        <v>4.7745</v>
      </c>
      <c r="CD40" s="19" t="n">
        <v>8.704000000000001</v>
      </c>
      <c r="CE40" s="19" t="n">
        <v>16.8061</v>
      </c>
      <c r="CF40" s="19" t="n">
        <v>17.6077</v>
      </c>
      <c r="CG40" s="19" t="n">
        <v>0.7832</v>
      </c>
      <c r="CH40" s="19" t="n">
        <v>199.1479</v>
      </c>
      <c r="CI40" s="19" t="n">
        <v>1.8962</v>
      </c>
      <c r="CJ40" s="19" t="n">
        <v>0.4037</v>
      </c>
      <c r="CK40" s="19" t="n">
        <v>6.6966</v>
      </c>
      <c r="CL40" s="19" t="n">
        <v>11.8237</v>
      </c>
      <c r="CM40" s="19" t="n">
        <v>0.6496</v>
      </c>
      <c r="CN40" s="19" t="n">
        <v>23.5626</v>
      </c>
      <c r="CO40" s="19" t="n">
        <v>4.4876</v>
      </c>
      <c r="CP40" s="19" t="n">
        <v>36.4267</v>
      </c>
      <c r="CQ40" s="19" t="n">
        <v>7.8653</v>
      </c>
      <c r="CR40" s="19" t="n">
        <v>0.9569</v>
      </c>
      <c r="CS40" s="19" t="n">
        <v>0.3642</v>
      </c>
      <c r="CT40" s="19" t="n">
        <v>6.7959</v>
      </c>
      <c r="CU40" s="19" t="n">
        <v>47.9462</v>
      </c>
      <c r="CV40" s="19" t="n">
        <v>11.0025</v>
      </c>
      <c r="CW40" s="19" t="n">
        <v>43.7036</v>
      </c>
      <c r="CX40" s="19" t="n">
        <v>8.3512</v>
      </c>
      <c r="CY40" s="19" t="n">
        <v>145.0635</v>
      </c>
      <c r="CZ40" s="19" t="n">
        <v>9.588699999999999</v>
      </c>
      <c r="DA40" s="19" t="n">
        <v>14.3012</v>
      </c>
      <c r="DB40" s="19" t="n">
        <v>32.765</v>
      </c>
      <c r="DC40" s="19" t="n">
        <v>45.6787</v>
      </c>
      <c r="DD40" s="19" t="n">
        <v>4.5387</v>
      </c>
      <c r="DE40" s="19" t="n">
        <v>110.6782</v>
      </c>
      <c r="DF40" s="19" t="n">
        <v>159.0109</v>
      </c>
      <c r="DG40" s="19" t="n">
        <v>7.2443</v>
      </c>
      <c r="DH40" s="19" t="n">
        <v>2.4216</v>
      </c>
      <c r="DI40" s="19" t="n">
        <v>2.0164</v>
      </c>
      <c r="DJ40" s="19" t="n">
        <v>9.312099999999999</v>
      </c>
      <c r="DK40" s="19" t="n">
        <v>16.1078</v>
      </c>
      <c r="DL40" s="19" t="n">
        <v>27.2959</v>
      </c>
      <c r="DM40" s="19" t="n">
        <v>3.161</v>
      </c>
      <c r="DN40" s="19" t="n">
        <v>1870.7773</v>
      </c>
      <c r="DO40" s="19" t="n">
        <v>0.9139</v>
      </c>
      <c r="DP40" s="19" t="n">
        <v>42.8259</v>
      </c>
      <c r="DQ40" s="19" t="n">
        <v>1.357</v>
      </c>
      <c r="DR40" s="19" t="n">
        <v>8.6271</v>
      </c>
      <c r="DS40" s="19" t="n">
        <v>62.4018</v>
      </c>
      <c r="DT40" s="19" t="n">
        <v>767.8123000000001</v>
      </c>
    </row>
    <row r="41">
      <c r="A41" s="2" t="inlineStr">
        <is>
          <t>1601</t>
        </is>
      </c>
      <c r="B41" s="2" t="inlineStr">
        <is>
          <t>Printing (including the reproduction of recorded media)</t>
        </is>
      </c>
      <c r="C41" s="19" t="n">
        <v>27.0158</v>
      </c>
      <c r="D41" s="19" t="n">
        <v>7.9171</v>
      </c>
      <c r="E41" s="19" t="n">
        <v>94.1143</v>
      </c>
      <c r="F41" s="19" t="n">
        <v>4.6883</v>
      </c>
      <c r="G41" s="19" t="n">
        <v>0.2437</v>
      </c>
      <c r="H41" s="19" t="n">
        <v>4.6962</v>
      </c>
      <c r="I41" s="19" t="n">
        <v>28.5127</v>
      </c>
      <c r="J41" s="19" t="n">
        <v>22.713</v>
      </c>
      <c r="K41" s="19" t="n">
        <v>18.0504</v>
      </c>
      <c r="L41" s="19" t="n">
        <v>9.673999999999999</v>
      </c>
      <c r="M41" s="19" t="n">
        <v>35.908</v>
      </c>
      <c r="N41" s="19" t="n">
        <v>3.4062</v>
      </c>
      <c r="O41" s="19" t="n">
        <v>7.953</v>
      </c>
      <c r="P41" s="19" t="n">
        <v>12.1683</v>
      </c>
      <c r="Q41" s="19" t="n">
        <v>1.89</v>
      </c>
      <c r="R41" s="19" t="n">
        <v>12.0098</v>
      </c>
      <c r="S41" s="19" t="n">
        <v>3.1315</v>
      </c>
      <c r="T41" s="19" t="n">
        <v>1.1806</v>
      </c>
      <c r="U41" s="19" t="n">
        <v>20.4693</v>
      </c>
      <c r="V41" s="19" t="n">
        <v>4.2139</v>
      </c>
      <c r="W41" s="19" t="n">
        <v>22.0255</v>
      </c>
      <c r="X41" s="19" t="n">
        <v>16.1155</v>
      </c>
      <c r="Y41" s="19" t="n">
        <v>10.2409</v>
      </c>
      <c r="Z41" s="19" t="n">
        <v>4.3637</v>
      </c>
      <c r="AA41" s="19" t="n">
        <v>7.5479</v>
      </c>
      <c r="AB41" s="19" t="n">
        <v>0.1522</v>
      </c>
      <c r="AC41" s="19" t="n">
        <v>0.1482</v>
      </c>
      <c r="AD41" s="19" t="n">
        <v>2.1799</v>
      </c>
      <c r="AE41" s="19" t="n">
        <v>0.019</v>
      </c>
      <c r="AF41" s="19" t="n">
        <v>0.2549</v>
      </c>
      <c r="AG41" s="19" t="n">
        <v>0.2032</v>
      </c>
      <c r="AH41" s="19" t="n">
        <v>1.1229</v>
      </c>
      <c r="AI41" s="19" t="n">
        <v>7.5408</v>
      </c>
      <c r="AJ41" s="19" t="n">
        <v>13.3568</v>
      </c>
      <c r="AK41" s="19" t="n">
        <v>54.5338</v>
      </c>
      <c r="AL41" s="19" t="n">
        <v>199.704</v>
      </c>
      <c r="AM41" s="19" t="n">
        <v>3.1281</v>
      </c>
      <c r="AN41" s="19" t="n">
        <v>11.4773</v>
      </c>
      <c r="AO41" s="19" t="n">
        <v>0.1485</v>
      </c>
      <c r="AP41" s="19" t="n">
        <v>15.5764</v>
      </c>
      <c r="AQ41" s="19" t="n">
        <v>1.5184</v>
      </c>
      <c r="AR41" s="19" t="n">
        <v>15.1704</v>
      </c>
      <c r="AS41" s="19" t="n">
        <v>0.3382</v>
      </c>
      <c r="AT41" s="19" t="n">
        <v>1.5184</v>
      </c>
      <c r="AU41" s="19" t="n">
        <v>1.2737</v>
      </c>
      <c r="AV41" s="19" t="n">
        <v>9.220800000000001</v>
      </c>
      <c r="AW41" s="19" t="n">
        <v>4.8116</v>
      </c>
      <c r="AX41" s="19" t="n">
        <v>1.1432</v>
      </c>
      <c r="AY41" s="19" t="n">
        <v>4.0167</v>
      </c>
      <c r="AZ41" s="19" t="n">
        <v>0.7427</v>
      </c>
      <c r="BA41" s="19" t="n">
        <v>0.4441</v>
      </c>
      <c r="BB41" s="19" t="n">
        <v>19.0239</v>
      </c>
      <c r="BC41" s="19" t="n">
        <v>6.4081</v>
      </c>
      <c r="BD41" s="19" t="n">
        <v>18.2086</v>
      </c>
      <c r="BE41" s="19" t="n">
        <v>14.2073</v>
      </c>
      <c r="BF41" s="19" t="n">
        <v>3.9518</v>
      </c>
      <c r="BG41" s="19" t="n">
        <v>1.9937</v>
      </c>
      <c r="BH41" s="19" t="n">
        <v>2.9707</v>
      </c>
      <c r="BI41" s="19" t="n">
        <v>11.8141</v>
      </c>
      <c r="BJ41" s="19" t="n">
        <v>6.7091</v>
      </c>
      <c r="BK41" s="19" t="n">
        <v>1.6462</v>
      </c>
      <c r="BL41" s="19" t="n">
        <v>18.8398</v>
      </c>
      <c r="BM41" s="19" t="n">
        <v>6.8086</v>
      </c>
      <c r="BN41" s="19" t="n">
        <v>1.2726</v>
      </c>
      <c r="BO41" s="19" t="n">
        <v>6.7466</v>
      </c>
      <c r="BP41" s="19" t="n">
        <v>14.6012</v>
      </c>
      <c r="BQ41" s="19" t="n">
        <v>3.4992</v>
      </c>
      <c r="BR41" s="19" t="n">
        <v>4.5649</v>
      </c>
      <c r="BS41" s="19" t="n">
        <v>19.245</v>
      </c>
      <c r="BT41" s="19" t="n">
        <v>119.5575</v>
      </c>
      <c r="BU41" s="19" t="n">
        <v>38.3132</v>
      </c>
      <c r="BV41" s="19" t="n">
        <v>71.0386</v>
      </c>
      <c r="BW41" s="19" t="n">
        <v>154.3894</v>
      </c>
      <c r="BX41" s="19" t="n">
        <v>151.9688</v>
      </c>
      <c r="BY41" s="19" t="n">
        <v>414.152</v>
      </c>
      <c r="BZ41" s="19" t="n">
        <v>16.4546</v>
      </c>
      <c r="CA41" s="19" t="n">
        <v>47.2566</v>
      </c>
      <c r="CB41" s="19" t="n">
        <v>34.1192</v>
      </c>
      <c r="CC41" s="19" t="n">
        <v>3.4319</v>
      </c>
      <c r="CD41" s="19" t="n">
        <v>42.7319</v>
      </c>
      <c r="CE41" s="19" t="n">
        <v>141.8074</v>
      </c>
      <c r="CF41" s="19" t="n">
        <v>49.5632</v>
      </c>
      <c r="CG41" s="19" t="n">
        <v>33.8468</v>
      </c>
      <c r="CH41" s="19" t="n">
        <v>548.0069999999999</v>
      </c>
      <c r="CI41" s="19" t="n">
        <v>175.9641</v>
      </c>
      <c r="CJ41" s="19" t="n">
        <v>14.7613</v>
      </c>
      <c r="CK41" s="19" t="n">
        <v>5.1862</v>
      </c>
      <c r="CL41" s="19" t="n">
        <v>71.7246</v>
      </c>
      <c r="CM41" s="19" t="n">
        <v>0.8129</v>
      </c>
      <c r="CN41" s="19" t="n">
        <v>18.38</v>
      </c>
      <c r="CO41" s="19" t="n">
        <v>32.8735</v>
      </c>
      <c r="CP41" s="19" t="n">
        <v>117.8927</v>
      </c>
      <c r="CQ41" s="19" t="n">
        <v>28.0405</v>
      </c>
      <c r="CR41" s="19" t="n">
        <v>7.8106</v>
      </c>
      <c r="CS41" s="19" t="n">
        <v>3.0263</v>
      </c>
      <c r="CT41" s="19" t="n">
        <v>145.0572</v>
      </c>
      <c r="CU41" s="19" t="n">
        <v>428.2736</v>
      </c>
      <c r="CV41" s="19" t="n">
        <v>59.673</v>
      </c>
      <c r="CW41" s="19" t="n">
        <v>92.2315</v>
      </c>
      <c r="CX41" s="19" t="n">
        <v>35.2958</v>
      </c>
      <c r="CY41" s="19" t="n">
        <v>238.947</v>
      </c>
      <c r="CZ41" s="19" t="n">
        <v>60.2315</v>
      </c>
      <c r="DA41" s="19" t="n">
        <v>26.6738</v>
      </c>
      <c r="DB41" s="19" t="n">
        <v>95.0072</v>
      </c>
      <c r="DC41" s="19" t="n">
        <v>96.7377</v>
      </c>
      <c r="DD41" s="19" t="n">
        <v>20.9846</v>
      </c>
      <c r="DE41" s="19" t="n">
        <v>55.6468</v>
      </c>
      <c r="DF41" s="19" t="n">
        <v>55.2158</v>
      </c>
      <c r="DG41" s="19" t="n">
        <v>58.7317</v>
      </c>
      <c r="DH41" s="19" t="n">
        <v>61.6526</v>
      </c>
      <c r="DI41" s="19" t="n">
        <v>54.2412</v>
      </c>
      <c r="DJ41" s="19" t="n">
        <v>37.4298</v>
      </c>
      <c r="DK41" s="19" t="n">
        <v>28.5837</v>
      </c>
      <c r="DL41" s="19" t="n">
        <v>41.9185</v>
      </c>
      <c r="DM41" s="19" t="n">
        <v>4.0069</v>
      </c>
      <c r="DN41" s="19" t="n">
        <v>303.4836</v>
      </c>
      <c r="DO41" s="19" t="n">
        <v>0.0678</v>
      </c>
      <c r="DP41" s="19" t="n">
        <v>84.6794</v>
      </c>
      <c r="DQ41" s="19" t="n">
        <v>6.3806</v>
      </c>
      <c r="DR41" s="19" t="n">
        <v>20.4851</v>
      </c>
      <c r="DS41" s="19" t="n">
        <v>14.1667</v>
      </c>
      <c r="DT41" s="19" t="n">
        <v>298.5808</v>
      </c>
    </row>
    <row r="42">
      <c r="A42" s="2" t="inlineStr">
        <is>
          <t>1701</t>
        </is>
      </c>
      <c r="B42" s="2" t="inlineStr">
        <is>
          <t>Petroleum and coal product manufacturing</t>
        </is>
      </c>
      <c r="C42" s="19" t="n">
        <v>269.8741</v>
      </c>
      <c r="D42" s="19" t="n">
        <v>31.2703</v>
      </c>
      <c r="E42" s="19" t="n">
        <v>205.7813</v>
      </c>
      <c r="F42" s="19" t="n">
        <v>20.174</v>
      </c>
      <c r="G42" s="19" t="n">
        <v>81.14530000000001</v>
      </c>
      <c r="H42" s="19" t="n">
        <v>19.1346</v>
      </c>
      <c r="I42" s="19" t="n">
        <v>16.6253</v>
      </c>
      <c r="J42" s="19" t="n">
        <v>760.3819</v>
      </c>
      <c r="K42" s="19" t="n">
        <v>429.879</v>
      </c>
      <c r="L42" s="19" t="n">
        <v>527.5074</v>
      </c>
      <c r="M42" s="19" t="n">
        <v>387.1341</v>
      </c>
      <c r="N42" s="19" t="n">
        <v>89.29389999999999</v>
      </c>
      <c r="O42" s="19" t="n">
        <v>45.8506</v>
      </c>
      <c r="P42" s="19" t="n">
        <v>12.9581</v>
      </c>
      <c r="Q42" s="19" t="n">
        <v>0.3724</v>
      </c>
      <c r="R42" s="19" t="n">
        <v>7.2357</v>
      </c>
      <c r="S42" s="19" t="n">
        <v>3.2553</v>
      </c>
      <c r="T42" s="19" t="n">
        <v>1.7718</v>
      </c>
      <c r="U42" s="19" t="n">
        <v>2.811</v>
      </c>
      <c r="V42" s="19" t="n">
        <v>8.3339</v>
      </c>
      <c r="W42" s="19" t="n">
        <v>5.4975</v>
      </c>
      <c r="X42" s="19" t="n">
        <v>12.1868</v>
      </c>
      <c r="Y42" s="19" t="n">
        <v>1.337</v>
      </c>
      <c r="Z42" s="19" t="n">
        <v>0.852</v>
      </c>
      <c r="AA42" s="19" t="n">
        <v>1.3477</v>
      </c>
      <c r="AB42" s="19" t="n">
        <v>0.2347</v>
      </c>
      <c r="AC42" s="19" t="n">
        <v>0.1072</v>
      </c>
      <c r="AD42" s="19" t="n">
        <v>1.0274</v>
      </c>
      <c r="AE42" s="19" t="n">
        <v>0.0008</v>
      </c>
      <c r="AF42" s="19" t="n">
        <v>0.135</v>
      </c>
      <c r="AG42" s="19" t="n">
        <v>2.7293</v>
      </c>
      <c r="AH42" s="19" t="n">
        <v>14.4709</v>
      </c>
      <c r="AI42" s="19" t="n">
        <v>27.9557</v>
      </c>
      <c r="AJ42" s="19" t="n">
        <v>1.7384</v>
      </c>
      <c r="AK42" s="19" t="n">
        <v>4.9154</v>
      </c>
      <c r="AL42" s="19" t="n">
        <v>3.1741</v>
      </c>
      <c r="AM42" s="19" t="n">
        <v>534.0423</v>
      </c>
      <c r="AN42" s="19" t="n">
        <v>7.9299</v>
      </c>
      <c r="AO42" s="19" t="n">
        <v>0.1516</v>
      </c>
      <c r="AP42" s="19" t="n">
        <v>243.0948</v>
      </c>
      <c r="AQ42" s="19" t="n">
        <v>14.5825</v>
      </c>
      <c r="AR42" s="19" t="n">
        <v>78.50239999999999</v>
      </c>
      <c r="AS42" s="19" t="n">
        <v>5.5195</v>
      </c>
      <c r="AT42" s="19" t="n">
        <v>14.467</v>
      </c>
      <c r="AU42" s="19" t="n">
        <v>8.4392</v>
      </c>
      <c r="AV42" s="19" t="n">
        <v>238.8565</v>
      </c>
      <c r="AW42" s="19" t="n">
        <v>22.8161</v>
      </c>
      <c r="AX42" s="19" t="n">
        <v>5.7559</v>
      </c>
      <c r="AY42" s="19" t="n">
        <v>335.4855</v>
      </c>
      <c r="AZ42" s="19" t="n">
        <v>105.8084</v>
      </c>
      <c r="BA42" s="19" t="n">
        <v>0.8812</v>
      </c>
      <c r="BB42" s="19" t="n">
        <v>16.0759</v>
      </c>
      <c r="BC42" s="19" t="n">
        <v>2.763</v>
      </c>
      <c r="BD42" s="19" t="n">
        <v>9.5604</v>
      </c>
      <c r="BE42" s="19" t="n">
        <v>5.6772</v>
      </c>
      <c r="BF42" s="19" t="n">
        <v>7.1213</v>
      </c>
      <c r="BG42" s="19" t="n">
        <v>10.1473</v>
      </c>
      <c r="BH42" s="19" t="n">
        <v>10.3998</v>
      </c>
      <c r="BI42" s="19" t="n">
        <v>4.7239</v>
      </c>
      <c r="BJ42" s="19" t="n">
        <v>2.2036</v>
      </c>
      <c r="BK42" s="19" t="n">
        <v>0.8929</v>
      </c>
      <c r="BL42" s="19" t="n">
        <v>11.7381</v>
      </c>
      <c r="BM42" s="19" t="n">
        <v>2.4706</v>
      </c>
      <c r="BN42" s="19" t="n">
        <v>7.1967</v>
      </c>
      <c r="BO42" s="19" t="n">
        <v>77.97490000000001</v>
      </c>
      <c r="BP42" s="19" t="n">
        <v>19.7437</v>
      </c>
      <c r="BQ42" s="19" t="n">
        <v>1.5685</v>
      </c>
      <c r="BR42" s="19" t="n">
        <v>15.4438</v>
      </c>
      <c r="BS42" s="19" t="n">
        <v>73.39749999999999</v>
      </c>
      <c r="BT42" s="19" t="n">
        <v>69.6705</v>
      </c>
      <c r="BU42" s="19" t="n">
        <v>42.3132</v>
      </c>
      <c r="BV42" s="19" t="n">
        <v>223.2998</v>
      </c>
      <c r="BW42" s="19" t="n">
        <v>637.7528</v>
      </c>
      <c r="BX42" s="19" t="n">
        <v>107.0747</v>
      </c>
      <c r="BY42" s="19" t="n">
        <v>120.905</v>
      </c>
      <c r="BZ42" s="19" t="n">
        <v>12.3744</v>
      </c>
      <c r="CA42" s="19" t="n">
        <v>60.793</v>
      </c>
      <c r="CB42" s="19" t="n">
        <v>1201.3648</v>
      </c>
      <c r="CC42" s="19" t="n">
        <v>140.7638</v>
      </c>
      <c r="CD42" s="19" t="n">
        <v>180.401</v>
      </c>
      <c r="CE42" s="19" t="n">
        <v>32.5086</v>
      </c>
      <c r="CF42" s="19" t="n">
        <v>34.382</v>
      </c>
      <c r="CG42" s="19" t="n">
        <v>106.0608</v>
      </c>
      <c r="CH42" s="19" t="n">
        <v>7.0944</v>
      </c>
      <c r="CI42" s="19" t="n">
        <v>1.5132</v>
      </c>
      <c r="CJ42" s="19" t="n">
        <v>1.413</v>
      </c>
      <c r="CK42" s="19" t="n">
        <v>1.4168</v>
      </c>
      <c r="CL42" s="19" t="n">
        <v>10.785</v>
      </c>
      <c r="CM42" s="19" t="n">
        <v>0.2227</v>
      </c>
      <c r="CN42" s="19" t="n">
        <v>12.2503</v>
      </c>
      <c r="CO42" s="19" t="n">
        <v>5.7683</v>
      </c>
      <c r="CP42" s="19" t="n">
        <v>8.1233</v>
      </c>
      <c r="CQ42" s="19" t="n">
        <v>119.3428</v>
      </c>
      <c r="CR42" s="19" t="n">
        <v>0.3783</v>
      </c>
      <c r="CS42" s="19" t="n">
        <v>0.1311</v>
      </c>
      <c r="CT42" s="19" t="n">
        <v>120.9182</v>
      </c>
      <c r="CU42" s="19" t="n">
        <v>100.3127</v>
      </c>
      <c r="CV42" s="19" t="n">
        <v>30.2352</v>
      </c>
      <c r="CW42" s="19" t="n">
        <v>93.6493</v>
      </c>
      <c r="CX42" s="19" t="n">
        <v>30.5889</v>
      </c>
      <c r="CY42" s="19" t="n">
        <v>73.0689</v>
      </c>
      <c r="CZ42" s="19" t="n">
        <v>29.9842</v>
      </c>
      <c r="DA42" s="19" t="n">
        <v>22.8413</v>
      </c>
      <c r="DB42" s="19" t="n">
        <v>35.8493</v>
      </c>
      <c r="DC42" s="19" t="n">
        <v>33.4315</v>
      </c>
      <c r="DD42" s="19" t="n">
        <v>5.726</v>
      </c>
      <c r="DE42" s="19" t="n">
        <v>47.5927</v>
      </c>
      <c r="DF42" s="19" t="n">
        <v>21.2529</v>
      </c>
      <c r="DG42" s="19" t="n">
        <v>5.9716</v>
      </c>
      <c r="DH42" s="19" t="n">
        <v>21.4171</v>
      </c>
      <c r="DI42" s="19" t="n">
        <v>2.9755</v>
      </c>
      <c r="DJ42" s="19" t="n">
        <v>147.2021</v>
      </c>
      <c r="DK42" s="19" t="n">
        <v>7.8673</v>
      </c>
      <c r="DL42" s="19" t="n">
        <v>46.1001</v>
      </c>
      <c r="DM42" s="19" t="n">
        <v>13.6185</v>
      </c>
      <c r="DN42" s="19" t="n">
        <v>4261.7919</v>
      </c>
      <c r="DO42" s="19" t="n">
        <v>1.3425</v>
      </c>
      <c r="DP42" s="19" t="n">
        <v>92.9952</v>
      </c>
      <c r="DQ42" s="19" t="n">
        <v>2.6915</v>
      </c>
      <c r="DR42" s="19" t="n">
        <v>19.3038</v>
      </c>
      <c r="DS42" s="19" t="n">
        <v>184.3364</v>
      </c>
      <c r="DT42" s="19" t="n">
        <v>3492.9003</v>
      </c>
    </row>
    <row r="43">
      <c r="A43" s="2" t="inlineStr">
        <is>
          <t>1801</t>
        </is>
      </c>
      <c r="B43" s="2" t="inlineStr">
        <is>
          <t>Human pharmaceutical and medicinal product manufacturing</t>
        </is>
      </c>
      <c r="C43" s="19" t="n">
        <v>76.0699</v>
      </c>
      <c r="D43" s="19" t="n">
        <v>6.9972</v>
      </c>
      <c r="E43" s="19" t="n">
        <v>10.0156</v>
      </c>
      <c r="F43" s="19" t="n">
        <v>2.0784</v>
      </c>
      <c r="G43" s="19" t="n">
        <v>0.5583</v>
      </c>
      <c r="H43" s="19" t="n">
        <v>0.8597</v>
      </c>
      <c r="I43" s="19" t="n">
        <v>6.9711</v>
      </c>
      <c r="J43" s="19" t="n">
        <v>18.2657</v>
      </c>
      <c r="K43" s="19" t="n">
        <v>5.7993</v>
      </c>
      <c r="L43" s="19" t="n">
        <v>10.1965</v>
      </c>
      <c r="M43" s="19" t="n">
        <v>23.7471</v>
      </c>
      <c r="N43" s="19" t="n">
        <v>3.6902</v>
      </c>
      <c r="O43" s="19" t="n">
        <v>42.4248</v>
      </c>
      <c r="P43" s="19" t="n">
        <v>6.1503</v>
      </c>
      <c r="Q43" s="19" t="n">
        <v>0.5417999999999999</v>
      </c>
      <c r="R43" s="19" t="n">
        <v>4.6617</v>
      </c>
      <c r="S43" s="19" t="n">
        <v>5.1926</v>
      </c>
      <c r="T43" s="19" t="n">
        <v>1.638</v>
      </c>
      <c r="U43" s="19" t="n">
        <v>3.4403</v>
      </c>
      <c r="V43" s="19" t="n">
        <v>4.2969</v>
      </c>
      <c r="W43" s="19" t="n">
        <v>4.2385</v>
      </c>
      <c r="X43" s="19" t="n">
        <v>9.0665</v>
      </c>
      <c r="Y43" s="19" t="n">
        <v>2.5706</v>
      </c>
      <c r="Z43" s="19" t="n">
        <v>1.0058</v>
      </c>
      <c r="AA43" s="19" t="n">
        <v>1.3275</v>
      </c>
      <c r="AB43" s="19" t="n">
        <v>0.0886</v>
      </c>
      <c r="AC43" s="19" t="n">
        <v>0.2541</v>
      </c>
      <c r="AD43" s="19" t="n">
        <v>2.0533</v>
      </c>
      <c r="AE43" s="19" t="n">
        <v>0.0022</v>
      </c>
      <c r="AF43" s="19" t="n">
        <v>0.3055</v>
      </c>
      <c r="AG43" s="19" t="n">
        <v>0.2677</v>
      </c>
      <c r="AH43" s="19" t="n">
        <v>1.4295</v>
      </c>
      <c r="AI43" s="19" t="n">
        <v>4.816</v>
      </c>
      <c r="AJ43" s="19" t="n">
        <v>2.5414</v>
      </c>
      <c r="AK43" s="19" t="n">
        <v>3.7193</v>
      </c>
      <c r="AL43" s="19" t="n">
        <v>2.9914</v>
      </c>
      <c r="AM43" s="19" t="n">
        <v>2.7123</v>
      </c>
      <c r="AN43" s="19" t="n">
        <v>43.4381</v>
      </c>
      <c r="AO43" s="19" t="n">
        <v>25.6235</v>
      </c>
      <c r="AP43" s="19" t="n">
        <v>13.2573</v>
      </c>
      <c r="AQ43" s="19" t="n">
        <v>4.2212</v>
      </c>
      <c r="AR43" s="19" t="n">
        <v>7.962</v>
      </c>
      <c r="AS43" s="19" t="n">
        <v>0.8034</v>
      </c>
      <c r="AT43" s="19" t="n">
        <v>2.2114</v>
      </c>
      <c r="AU43" s="19" t="n">
        <v>1.045</v>
      </c>
      <c r="AV43" s="19" t="n">
        <v>3.1179</v>
      </c>
      <c r="AW43" s="19" t="n">
        <v>2.4608</v>
      </c>
      <c r="AX43" s="19" t="n">
        <v>1.0515</v>
      </c>
      <c r="AY43" s="19" t="n">
        <v>3.0797</v>
      </c>
      <c r="AZ43" s="19" t="n">
        <v>0.8856000000000001</v>
      </c>
      <c r="BA43" s="19" t="n">
        <v>0.2978</v>
      </c>
      <c r="BB43" s="19" t="n">
        <v>8.401</v>
      </c>
      <c r="BC43" s="19" t="n">
        <v>1.4927</v>
      </c>
      <c r="BD43" s="19" t="n">
        <v>5.3283</v>
      </c>
      <c r="BE43" s="19" t="n">
        <v>7.9412</v>
      </c>
      <c r="BF43" s="19" t="n">
        <v>3.8216</v>
      </c>
      <c r="BG43" s="19" t="n">
        <v>2.7214</v>
      </c>
      <c r="BH43" s="19" t="n">
        <v>6.8419</v>
      </c>
      <c r="BI43" s="19" t="n">
        <v>9.0641</v>
      </c>
      <c r="BJ43" s="19" t="n">
        <v>4.2047</v>
      </c>
      <c r="BK43" s="19" t="n">
        <v>1.0475</v>
      </c>
      <c r="BL43" s="19" t="n">
        <v>14.1068</v>
      </c>
      <c r="BM43" s="19" t="n">
        <v>4.227</v>
      </c>
      <c r="BN43" s="19" t="n">
        <v>0.7509</v>
      </c>
      <c r="BO43" s="19" t="n">
        <v>3.0718</v>
      </c>
      <c r="BP43" s="19" t="n">
        <v>4.2938</v>
      </c>
      <c r="BQ43" s="19" t="n">
        <v>0.2824</v>
      </c>
      <c r="BR43" s="19" t="n">
        <v>3.4016</v>
      </c>
      <c r="BS43" s="19" t="n">
        <v>2.7524</v>
      </c>
      <c r="BT43" s="19" t="n">
        <v>40.3847</v>
      </c>
      <c r="BU43" s="19" t="n">
        <v>95.8631</v>
      </c>
      <c r="BV43" s="19" t="n">
        <v>45.2745</v>
      </c>
      <c r="BW43" s="19" t="n">
        <v>95.4255</v>
      </c>
      <c r="BX43" s="19" t="n">
        <v>29.3726</v>
      </c>
      <c r="BY43" s="19" t="n">
        <v>21.4886</v>
      </c>
      <c r="BZ43" s="19" t="n">
        <v>4.5874</v>
      </c>
      <c r="CA43" s="19" t="n">
        <v>26.7245</v>
      </c>
      <c r="CB43" s="19" t="n">
        <v>16.7574</v>
      </c>
      <c r="CC43" s="19" t="n">
        <v>2.7102</v>
      </c>
      <c r="CD43" s="19" t="n">
        <v>1.6339</v>
      </c>
      <c r="CE43" s="19" t="n">
        <v>4.4685</v>
      </c>
      <c r="CF43" s="19" t="n">
        <v>3.3148</v>
      </c>
      <c r="CG43" s="19" t="n">
        <v>5.8885</v>
      </c>
      <c r="CH43" s="19" t="n">
        <v>5.3621</v>
      </c>
      <c r="CI43" s="19" t="n">
        <v>1.6974</v>
      </c>
      <c r="CJ43" s="19" t="n">
        <v>0.658</v>
      </c>
      <c r="CK43" s="19" t="n">
        <v>3.1674</v>
      </c>
      <c r="CL43" s="19" t="n">
        <v>43.1055</v>
      </c>
      <c r="CM43" s="19" t="n">
        <v>0.0408</v>
      </c>
      <c r="CN43" s="19" t="n">
        <v>5.1216</v>
      </c>
      <c r="CO43" s="19" t="n">
        <v>5.8252</v>
      </c>
      <c r="CP43" s="19" t="n">
        <v>11.0435</v>
      </c>
      <c r="CQ43" s="19" t="n">
        <v>4.3718</v>
      </c>
      <c r="CR43" s="19" t="n">
        <v>3.1012</v>
      </c>
      <c r="CS43" s="19" t="n">
        <v>1.1742</v>
      </c>
      <c r="CT43" s="19" t="n">
        <v>9.615500000000001</v>
      </c>
      <c r="CU43" s="19" t="n">
        <v>64.73050000000001</v>
      </c>
      <c r="CV43" s="19" t="n">
        <v>15.8078</v>
      </c>
      <c r="CW43" s="19" t="n">
        <v>19.0744</v>
      </c>
      <c r="CX43" s="19" t="n">
        <v>6.2281</v>
      </c>
      <c r="CY43" s="19" t="n">
        <v>22.618</v>
      </c>
      <c r="CZ43" s="19" t="n">
        <v>8.480600000000001</v>
      </c>
      <c r="DA43" s="19" t="n">
        <v>6.5758</v>
      </c>
      <c r="DB43" s="19" t="n">
        <v>18.3549</v>
      </c>
      <c r="DC43" s="19" t="n">
        <v>22.5623</v>
      </c>
      <c r="DD43" s="19" t="n">
        <v>2.3467</v>
      </c>
      <c r="DE43" s="19" t="n">
        <v>131.045</v>
      </c>
      <c r="DF43" s="19" t="n">
        <v>40.8762</v>
      </c>
      <c r="DG43" s="19" t="n">
        <v>2.4692</v>
      </c>
      <c r="DH43" s="19" t="n">
        <v>65.8828</v>
      </c>
      <c r="DI43" s="19" t="n">
        <v>3.5424</v>
      </c>
      <c r="DJ43" s="19" t="n">
        <v>19.4871</v>
      </c>
      <c r="DK43" s="19" t="n">
        <v>17.919</v>
      </c>
      <c r="DL43" s="19" t="n">
        <v>6.3366</v>
      </c>
      <c r="DM43" s="19" t="n">
        <v>0.9772999999999999</v>
      </c>
      <c r="DN43" s="19" t="n">
        <v>3215.5268</v>
      </c>
      <c r="DO43" s="19" t="n">
        <v>3679.3326</v>
      </c>
      <c r="DP43" s="19" t="n">
        <v>338.141</v>
      </c>
      <c r="DQ43" s="19" t="n">
        <v>7.4258</v>
      </c>
      <c r="DR43" s="19" t="n">
        <v>76.7839</v>
      </c>
      <c r="DS43" s="19" t="n">
        <v>31.1507</v>
      </c>
      <c r="DT43" s="19" t="n">
        <v>2201.9546</v>
      </c>
    </row>
    <row r="44">
      <c r="A44" s="2" t="inlineStr">
        <is>
          <t>1802</t>
        </is>
      </c>
      <c r="B44" s="2" t="inlineStr">
        <is>
          <t>Veterinary pharmaceutical and medicinal product manufacturing</t>
        </is>
      </c>
      <c r="C44" s="19" t="n">
        <v>197.9605</v>
      </c>
      <c r="D44" s="19" t="n">
        <v>16.2997</v>
      </c>
      <c r="E44" s="19" t="n">
        <v>6.2911</v>
      </c>
      <c r="F44" s="19" t="n">
        <v>0.3324</v>
      </c>
      <c r="G44" s="19" t="n">
        <v>0.008800000000000001</v>
      </c>
      <c r="H44" s="19" t="n">
        <v>0.1451</v>
      </c>
      <c r="I44" s="19" t="n">
        <v>1.891</v>
      </c>
      <c r="J44" s="19" t="n">
        <v>1.4477</v>
      </c>
      <c r="K44" s="19" t="n">
        <v>0.5832000000000001</v>
      </c>
      <c r="L44" s="19" t="n">
        <v>1.3144</v>
      </c>
      <c r="M44" s="19" t="n">
        <v>1.4517</v>
      </c>
      <c r="N44" s="19" t="n">
        <v>0.1542</v>
      </c>
      <c r="O44" s="19" t="n">
        <v>7.7374</v>
      </c>
      <c r="P44" s="19" t="n">
        <v>0.2628</v>
      </c>
      <c r="Q44" s="19" t="n">
        <v>0.0127</v>
      </c>
      <c r="R44" s="19" t="n">
        <v>0.1436</v>
      </c>
      <c r="S44" s="19" t="n">
        <v>0.2047</v>
      </c>
      <c r="T44" s="19" t="n">
        <v>0.0237</v>
      </c>
      <c r="U44" s="19" t="n">
        <v>0.1023</v>
      </c>
      <c r="V44" s="19" t="n">
        <v>0.1073</v>
      </c>
      <c r="W44" s="19" t="n">
        <v>0.1702</v>
      </c>
      <c r="X44" s="19" t="n">
        <v>0.3937</v>
      </c>
      <c r="Y44" s="19" t="n">
        <v>0.0756</v>
      </c>
      <c r="Z44" s="19" t="n">
        <v>0.0224</v>
      </c>
      <c r="AA44" s="19" t="n">
        <v>0.0813</v>
      </c>
      <c r="AB44" s="19" t="n">
        <v>0.0018</v>
      </c>
      <c r="AC44" s="19" t="n">
        <v>0.0055</v>
      </c>
      <c r="AD44" s="19" t="n">
        <v>0.0569</v>
      </c>
      <c r="AE44" s="19" t="n">
        <v>0.0001</v>
      </c>
      <c r="AF44" s="19" t="n">
        <v>0.0057</v>
      </c>
      <c r="AG44" s="19" t="n">
        <v>0.0042</v>
      </c>
      <c r="AH44" s="19" t="n">
        <v>0.036</v>
      </c>
      <c r="AI44" s="19" t="n">
        <v>0.1411</v>
      </c>
      <c r="AJ44" s="19" t="n">
        <v>0.0295</v>
      </c>
      <c r="AK44" s="19" t="n">
        <v>0.1986</v>
      </c>
      <c r="AL44" s="19" t="n">
        <v>0.212</v>
      </c>
      <c r="AM44" s="19" t="n">
        <v>0.0736</v>
      </c>
      <c r="AN44" s="19" t="n">
        <v>31.6419</v>
      </c>
      <c r="AO44" s="19" t="n">
        <v>78.7218</v>
      </c>
      <c r="AP44" s="19" t="n">
        <v>0.9139</v>
      </c>
      <c r="AQ44" s="19" t="n">
        <v>5.1482</v>
      </c>
      <c r="AR44" s="19" t="n">
        <v>0.4332</v>
      </c>
      <c r="AS44" s="19" t="n">
        <v>0.0487</v>
      </c>
      <c r="AT44" s="19" t="n">
        <v>0.08110000000000001</v>
      </c>
      <c r="AU44" s="19" t="n">
        <v>0.022</v>
      </c>
      <c r="AV44" s="19" t="n">
        <v>0.2306</v>
      </c>
      <c r="AW44" s="19" t="n">
        <v>0.0566</v>
      </c>
      <c r="AX44" s="19" t="n">
        <v>0.0119</v>
      </c>
      <c r="AY44" s="19" t="n">
        <v>0.1251</v>
      </c>
      <c r="AZ44" s="19" t="n">
        <v>0.024</v>
      </c>
      <c r="BA44" s="19" t="n">
        <v>0.009900000000000001</v>
      </c>
      <c r="BB44" s="19" t="n">
        <v>0.6872</v>
      </c>
      <c r="BC44" s="19" t="n">
        <v>0.06</v>
      </c>
      <c r="BD44" s="19" t="n">
        <v>0.148</v>
      </c>
      <c r="BE44" s="19" t="n">
        <v>0.312</v>
      </c>
      <c r="BF44" s="19" t="n">
        <v>0.4817</v>
      </c>
      <c r="BG44" s="19" t="n">
        <v>0.1559</v>
      </c>
      <c r="BH44" s="19" t="n">
        <v>0.698</v>
      </c>
      <c r="BI44" s="19" t="n">
        <v>0.5004999999999999</v>
      </c>
      <c r="BJ44" s="19" t="n">
        <v>0.4449</v>
      </c>
      <c r="BK44" s="19" t="n">
        <v>0.0738</v>
      </c>
      <c r="BL44" s="19" t="n">
        <v>0.9537</v>
      </c>
      <c r="BM44" s="19" t="n">
        <v>0.1089</v>
      </c>
      <c r="BN44" s="19" t="n">
        <v>0.0189</v>
      </c>
      <c r="BO44" s="19" t="n">
        <v>0.2725</v>
      </c>
      <c r="BP44" s="19" t="n">
        <v>0.4781</v>
      </c>
      <c r="BQ44" s="19" t="n">
        <v>0.0452</v>
      </c>
      <c r="BR44" s="19" t="n">
        <v>0.21</v>
      </c>
      <c r="BS44" s="19" t="n">
        <v>0.1464</v>
      </c>
      <c r="BT44" s="19" t="n">
        <v>1.9773</v>
      </c>
      <c r="BU44" s="19" t="n">
        <v>3.7474</v>
      </c>
      <c r="BV44" s="19" t="n">
        <v>6.1189</v>
      </c>
      <c r="BW44" s="19" t="n">
        <v>3.7835</v>
      </c>
      <c r="BX44" s="19" t="n">
        <v>1.8436</v>
      </c>
      <c r="BY44" s="19" t="n">
        <v>1.0635</v>
      </c>
      <c r="BZ44" s="19" t="n">
        <v>0.1792</v>
      </c>
      <c r="CA44" s="19" t="n">
        <v>0.7345</v>
      </c>
      <c r="CB44" s="19" t="n">
        <v>0.5923</v>
      </c>
      <c r="CC44" s="19" t="n">
        <v>0.0728</v>
      </c>
      <c r="CD44" s="19" t="n">
        <v>1.7798</v>
      </c>
      <c r="CE44" s="19" t="n">
        <v>0.2764</v>
      </c>
      <c r="CF44" s="19" t="n">
        <v>0.171</v>
      </c>
      <c r="CG44" s="19" t="n">
        <v>1.3542</v>
      </c>
      <c r="CH44" s="19" t="n">
        <v>0.7184</v>
      </c>
      <c r="CI44" s="19" t="n">
        <v>1.4823</v>
      </c>
      <c r="CJ44" s="19" t="n">
        <v>0.0263</v>
      </c>
      <c r="CK44" s="19" t="n">
        <v>0.0179</v>
      </c>
      <c r="CL44" s="19" t="n">
        <v>6.1518</v>
      </c>
      <c r="CM44" s="19" t="n">
        <v>0.0033</v>
      </c>
      <c r="CN44" s="19" t="n">
        <v>0.4667</v>
      </c>
      <c r="CO44" s="19" t="n">
        <v>0.508</v>
      </c>
      <c r="CP44" s="19" t="n">
        <v>1.1427</v>
      </c>
      <c r="CQ44" s="19" t="n">
        <v>0.9475</v>
      </c>
      <c r="CR44" s="19" t="n">
        <v>0.0273</v>
      </c>
      <c r="CS44" s="19" t="n">
        <v>0.0091</v>
      </c>
      <c r="CT44" s="19" t="n">
        <v>2.4976</v>
      </c>
      <c r="CU44" s="19" t="n">
        <v>18.0701</v>
      </c>
      <c r="CV44" s="19" t="n">
        <v>3.6899</v>
      </c>
      <c r="CW44" s="19" t="n">
        <v>3.4422</v>
      </c>
      <c r="CX44" s="19" t="n">
        <v>4.4213</v>
      </c>
      <c r="CY44" s="19" t="n">
        <v>4.9952</v>
      </c>
      <c r="CZ44" s="19" t="n">
        <v>0.2091</v>
      </c>
      <c r="DA44" s="19" t="n">
        <v>0.9398</v>
      </c>
      <c r="DB44" s="19" t="n">
        <v>9.0694</v>
      </c>
      <c r="DC44" s="19" t="n">
        <v>14.7776</v>
      </c>
      <c r="DD44" s="19" t="n">
        <v>0.8704</v>
      </c>
      <c r="DE44" s="19" t="n">
        <v>5.8918</v>
      </c>
      <c r="DF44" s="19" t="n">
        <v>14.7562</v>
      </c>
      <c r="DG44" s="19" t="n">
        <v>2.8817</v>
      </c>
      <c r="DH44" s="19" t="n">
        <v>187.0229</v>
      </c>
      <c r="DI44" s="19" t="n">
        <v>2.3052</v>
      </c>
      <c r="DJ44" s="19" t="n">
        <v>0.6153</v>
      </c>
      <c r="DK44" s="19" t="n">
        <v>1.304</v>
      </c>
      <c r="DL44" s="19" t="n">
        <v>3.2227</v>
      </c>
      <c r="DM44" s="19" t="n">
        <v>0.08019999999999999</v>
      </c>
      <c r="DN44" s="19" t="n">
        <v>42.5082</v>
      </c>
      <c r="DO44" s="19" t="n">
        <v>13.6897</v>
      </c>
      <c r="DP44" s="19" t="n">
        <v>24.5922</v>
      </c>
      <c r="DQ44" s="19" t="n">
        <v>0.2973</v>
      </c>
      <c r="DR44" s="19" t="n">
        <v>5.4954</v>
      </c>
      <c r="DS44" s="19" t="n">
        <v>-5.7275</v>
      </c>
      <c r="DT44" s="19" t="n">
        <v>570.6387</v>
      </c>
    </row>
    <row r="45">
      <c r="A45" s="2" t="inlineStr">
        <is>
          <t>1803</t>
        </is>
      </c>
      <c r="B45" s="2" t="inlineStr">
        <is>
          <t>Basic chemical manufacturing</t>
        </is>
      </c>
      <c r="C45" s="19" t="n">
        <v>933.4369</v>
      </c>
      <c r="D45" s="19" t="n">
        <v>49.0545</v>
      </c>
      <c r="E45" s="19" t="n">
        <v>550.6052</v>
      </c>
      <c r="F45" s="19" t="n">
        <v>4.7231</v>
      </c>
      <c r="G45" s="19" t="n">
        <v>0.3203</v>
      </c>
      <c r="H45" s="19" t="n">
        <v>2.3709</v>
      </c>
      <c r="I45" s="19" t="n">
        <v>188.3778</v>
      </c>
      <c r="J45" s="19" t="n">
        <v>373.4887</v>
      </c>
      <c r="K45" s="19" t="n">
        <v>49.2023</v>
      </c>
      <c r="L45" s="19" t="n">
        <v>136.8393</v>
      </c>
      <c r="M45" s="19" t="n">
        <v>524.6454</v>
      </c>
      <c r="N45" s="19" t="n">
        <v>74.17230000000001</v>
      </c>
      <c r="O45" s="19" t="n">
        <v>106.1207</v>
      </c>
      <c r="P45" s="19" t="n">
        <v>24.112</v>
      </c>
      <c r="Q45" s="19" t="n">
        <v>3.2276</v>
      </c>
      <c r="R45" s="19" t="n">
        <v>15.202</v>
      </c>
      <c r="S45" s="19" t="n">
        <v>6.985</v>
      </c>
      <c r="T45" s="19" t="n">
        <v>4.2594</v>
      </c>
      <c r="U45" s="19" t="n">
        <v>41.8837</v>
      </c>
      <c r="V45" s="19" t="n">
        <v>5.184</v>
      </c>
      <c r="W45" s="19" t="n">
        <v>18.0953</v>
      </c>
      <c r="X45" s="19" t="n">
        <v>20.2833</v>
      </c>
      <c r="Y45" s="19" t="n">
        <v>10.0381</v>
      </c>
      <c r="Z45" s="19" t="n">
        <v>2.6729</v>
      </c>
      <c r="AA45" s="19" t="n">
        <v>4.2394</v>
      </c>
      <c r="AB45" s="19" t="n">
        <v>0.0595</v>
      </c>
      <c r="AC45" s="19" t="n">
        <v>0.3491</v>
      </c>
      <c r="AD45" s="19" t="n">
        <v>12.0929</v>
      </c>
      <c r="AE45" s="19" t="n">
        <v>0.0043</v>
      </c>
      <c r="AF45" s="19" t="n">
        <v>0.1987</v>
      </c>
      <c r="AG45" s="19" t="n">
        <v>0.2294</v>
      </c>
      <c r="AH45" s="19" t="n">
        <v>4.3177</v>
      </c>
      <c r="AI45" s="19" t="n">
        <v>72.0787</v>
      </c>
      <c r="AJ45" s="19" t="n">
        <v>33.7862</v>
      </c>
      <c r="AK45" s="19" t="n">
        <v>75.3961</v>
      </c>
      <c r="AL45" s="19" t="n">
        <v>22.0568</v>
      </c>
      <c r="AM45" s="19" t="n">
        <v>70.6829</v>
      </c>
      <c r="AN45" s="19" t="n">
        <v>407.257</v>
      </c>
      <c r="AO45" s="19" t="n">
        <v>3.7553</v>
      </c>
      <c r="AP45" s="19" t="n">
        <v>1201.5435</v>
      </c>
      <c r="AQ45" s="19" t="n">
        <v>93.663</v>
      </c>
      <c r="AR45" s="19" t="n">
        <v>1168.2606</v>
      </c>
      <c r="AS45" s="19" t="n">
        <v>4.6231</v>
      </c>
      <c r="AT45" s="19" t="n">
        <v>45.9266</v>
      </c>
      <c r="AU45" s="19" t="n">
        <v>2.6824</v>
      </c>
      <c r="AV45" s="19" t="n">
        <v>20.164</v>
      </c>
      <c r="AW45" s="19" t="n">
        <v>27.9748</v>
      </c>
      <c r="AX45" s="19" t="n">
        <v>24.7931</v>
      </c>
      <c r="AY45" s="19" t="n">
        <v>75.8069</v>
      </c>
      <c r="AZ45" s="19" t="n">
        <v>7.2019</v>
      </c>
      <c r="BA45" s="19" t="n">
        <v>0.4806</v>
      </c>
      <c r="BB45" s="19" t="n">
        <v>27.2175</v>
      </c>
      <c r="BC45" s="19" t="n">
        <v>6.2523</v>
      </c>
      <c r="BD45" s="19" t="n">
        <v>27.4831</v>
      </c>
      <c r="BE45" s="19" t="n">
        <v>26.9693</v>
      </c>
      <c r="BF45" s="19" t="n">
        <v>44.3001</v>
      </c>
      <c r="BG45" s="19" t="n">
        <v>25.8676</v>
      </c>
      <c r="BH45" s="19" t="n">
        <v>26.0311</v>
      </c>
      <c r="BI45" s="19" t="n">
        <v>41.9488</v>
      </c>
      <c r="BJ45" s="19" t="n">
        <v>113.7656</v>
      </c>
      <c r="BK45" s="19" t="n">
        <v>11.4742</v>
      </c>
      <c r="BL45" s="19" t="n">
        <v>50.2846</v>
      </c>
      <c r="BM45" s="19" t="n">
        <v>13.0747</v>
      </c>
      <c r="BN45" s="19" t="n">
        <v>13.4583</v>
      </c>
      <c r="BO45" s="19" t="n">
        <v>117.3913</v>
      </c>
      <c r="BP45" s="19" t="n">
        <v>206.4028</v>
      </c>
      <c r="BQ45" s="19" t="n">
        <v>1.7387</v>
      </c>
      <c r="BR45" s="19" t="n">
        <v>175.6404</v>
      </c>
      <c r="BS45" s="19" t="n">
        <v>189.4523</v>
      </c>
      <c r="BT45" s="19" t="n">
        <v>144.3421</v>
      </c>
      <c r="BU45" s="19" t="n">
        <v>249.5932</v>
      </c>
      <c r="BV45" s="19" t="n">
        <v>285.4601</v>
      </c>
      <c r="BW45" s="19" t="n">
        <v>2028.3385</v>
      </c>
      <c r="BX45" s="19" t="n">
        <v>130.0826</v>
      </c>
      <c r="BY45" s="19" t="n">
        <v>53.4417</v>
      </c>
      <c r="BZ45" s="19" t="n">
        <v>9.9345</v>
      </c>
      <c r="CA45" s="19" t="n">
        <v>21.4122</v>
      </c>
      <c r="CB45" s="19" t="n">
        <v>24.3029</v>
      </c>
      <c r="CC45" s="19" t="n">
        <v>7.316</v>
      </c>
      <c r="CD45" s="19" t="n">
        <v>2.4587</v>
      </c>
      <c r="CE45" s="19" t="n">
        <v>7.0479</v>
      </c>
      <c r="CF45" s="19" t="n">
        <v>12.8441</v>
      </c>
      <c r="CG45" s="19" t="n">
        <v>22.919</v>
      </c>
      <c r="CH45" s="19" t="n">
        <v>19.2121</v>
      </c>
      <c r="CI45" s="19" t="n">
        <v>16.4908</v>
      </c>
      <c r="CJ45" s="19" t="n">
        <v>0.6011</v>
      </c>
      <c r="CK45" s="19" t="n">
        <v>11.3464</v>
      </c>
      <c r="CL45" s="19" t="n">
        <v>62.8189</v>
      </c>
      <c r="CM45" s="19" t="n">
        <v>0.2195</v>
      </c>
      <c r="CN45" s="19" t="n">
        <v>9.376799999999999</v>
      </c>
      <c r="CO45" s="19" t="n">
        <v>2.9907</v>
      </c>
      <c r="CP45" s="19" t="n">
        <v>11.0948</v>
      </c>
      <c r="CQ45" s="19" t="n">
        <v>42.0336</v>
      </c>
      <c r="CR45" s="19" t="n">
        <v>8.9754</v>
      </c>
      <c r="CS45" s="19" t="n">
        <v>3.4307</v>
      </c>
      <c r="CT45" s="19" t="n">
        <v>34.4513</v>
      </c>
      <c r="CU45" s="19" t="n">
        <v>226.4718</v>
      </c>
      <c r="CV45" s="19" t="n">
        <v>35.5541</v>
      </c>
      <c r="CW45" s="19" t="n">
        <v>35.3104</v>
      </c>
      <c r="CX45" s="19" t="n">
        <v>74.4384</v>
      </c>
      <c r="CY45" s="19" t="n">
        <v>69.0057</v>
      </c>
      <c r="CZ45" s="19" t="n">
        <v>76.49250000000001</v>
      </c>
      <c r="DA45" s="19" t="n">
        <v>43.666</v>
      </c>
      <c r="DB45" s="19" t="n">
        <v>33.2597</v>
      </c>
      <c r="DC45" s="19" t="n">
        <v>44.9256</v>
      </c>
      <c r="DD45" s="19" t="n">
        <v>4.7525</v>
      </c>
      <c r="DE45" s="19" t="n">
        <v>138.138</v>
      </c>
      <c r="DF45" s="19" t="n">
        <v>280.1988</v>
      </c>
      <c r="DG45" s="19" t="n">
        <v>10.425</v>
      </c>
      <c r="DH45" s="19" t="n">
        <v>44.4205</v>
      </c>
      <c r="DI45" s="19" t="n">
        <v>46.8165</v>
      </c>
      <c r="DJ45" s="19" t="n">
        <v>39.0781</v>
      </c>
      <c r="DK45" s="19" t="n">
        <v>54.0264</v>
      </c>
      <c r="DL45" s="19" t="n">
        <v>52.7279</v>
      </c>
      <c r="DM45" s="19" t="n">
        <v>1.8896</v>
      </c>
      <c r="DN45" s="19" t="n">
        <v>1432.2408</v>
      </c>
      <c r="DO45" s="19" t="n">
        <v>122.7171</v>
      </c>
      <c r="DP45" s="19" t="n">
        <v>571.2458</v>
      </c>
      <c r="DQ45" s="19" t="n">
        <v>12.147</v>
      </c>
      <c r="DR45" s="19" t="n">
        <v>128.228</v>
      </c>
      <c r="DS45" s="19" t="n">
        <v>191.2566</v>
      </c>
      <c r="DT45" s="19" t="n">
        <v>4632.354</v>
      </c>
    </row>
    <row r="46">
      <c r="A46" s="2" t="inlineStr">
        <is>
          <t>1804</t>
        </is>
      </c>
      <c r="B46" s="2" t="inlineStr">
        <is>
          <t>Cleaning compounds and toiletry preparation manufacturing</t>
        </is>
      </c>
      <c r="C46" s="19" t="n">
        <v>10.3148</v>
      </c>
      <c r="D46" s="19" t="n">
        <v>1.1814</v>
      </c>
      <c r="E46" s="19" t="n">
        <v>2.8397</v>
      </c>
      <c r="F46" s="19" t="n">
        <v>1.5249</v>
      </c>
      <c r="G46" s="19" t="n">
        <v>0.1749</v>
      </c>
      <c r="H46" s="19" t="n">
        <v>0.9491000000000001</v>
      </c>
      <c r="I46" s="19" t="n">
        <v>4.1524</v>
      </c>
      <c r="J46" s="19" t="n">
        <v>17.7059</v>
      </c>
      <c r="K46" s="19" t="n">
        <v>13.944</v>
      </c>
      <c r="L46" s="19" t="n">
        <v>5.5283</v>
      </c>
      <c r="M46" s="19" t="n">
        <v>14.9414</v>
      </c>
      <c r="N46" s="19" t="n">
        <v>2.1096</v>
      </c>
      <c r="O46" s="19" t="n">
        <v>4.8242</v>
      </c>
      <c r="P46" s="19" t="n">
        <v>26.9389</v>
      </c>
      <c r="Q46" s="19" t="n">
        <v>0.3324</v>
      </c>
      <c r="R46" s="19" t="n">
        <v>7.1181</v>
      </c>
      <c r="S46" s="19" t="n">
        <v>7.729</v>
      </c>
      <c r="T46" s="19" t="n">
        <v>1.074</v>
      </c>
      <c r="U46" s="19" t="n">
        <v>5.9576</v>
      </c>
      <c r="V46" s="19" t="n">
        <v>12.9815</v>
      </c>
      <c r="W46" s="19" t="n">
        <v>5.3683</v>
      </c>
      <c r="X46" s="19" t="n">
        <v>14.7887</v>
      </c>
      <c r="Y46" s="19" t="n">
        <v>6.8096</v>
      </c>
      <c r="Z46" s="19" t="n">
        <v>0.7763</v>
      </c>
      <c r="AA46" s="19" t="n">
        <v>2.2235</v>
      </c>
      <c r="AB46" s="19" t="n">
        <v>0.0321</v>
      </c>
      <c r="AC46" s="19" t="n">
        <v>0.1407</v>
      </c>
      <c r="AD46" s="19" t="n">
        <v>0.929</v>
      </c>
      <c r="AE46" s="19" t="n">
        <v>0.0007</v>
      </c>
      <c r="AF46" s="19" t="n">
        <v>0.0914</v>
      </c>
      <c r="AG46" s="19" t="n">
        <v>0.0886</v>
      </c>
      <c r="AH46" s="19" t="n">
        <v>1.4596</v>
      </c>
      <c r="AI46" s="19" t="n">
        <v>2.9457</v>
      </c>
      <c r="AJ46" s="19" t="n">
        <v>1.6714</v>
      </c>
      <c r="AK46" s="19" t="n">
        <v>2.4182</v>
      </c>
      <c r="AL46" s="19" t="n">
        <v>2.1926</v>
      </c>
      <c r="AM46" s="19" t="n">
        <v>4.7577</v>
      </c>
      <c r="AN46" s="19" t="n">
        <v>8.8658</v>
      </c>
      <c r="AO46" s="19" t="n">
        <v>0.2163</v>
      </c>
      <c r="AP46" s="19" t="n">
        <v>53.8597</v>
      </c>
      <c r="AQ46" s="19" t="n">
        <v>17.7484</v>
      </c>
      <c r="AR46" s="19" t="n">
        <v>37.1983</v>
      </c>
      <c r="AS46" s="19" t="n">
        <v>3.3299</v>
      </c>
      <c r="AT46" s="19" t="n">
        <v>2.6556</v>
      </c>
      <c r="AU46" s="19" t="n">
        <v>1.5611</v>
      </c>
      <c r="AV46" s="19" t="n">
        <v>5.4987</v>
      </c>
      <c r="AW46" s="19" t="n">
        <v>2.7392</v>
      </c>
      <c r="AX46" s="19" t="n">
        <v>1.2008</v>
      </c>
      <c r="AY46" s="19" t="n">
        <v>2.1291</v>
      </c>
      <c r="AZ46" s="19" t="n">
        <v>0.8682</v>
      </c>
      <c r="BA46" s="19" t="n">
        <v>0.1304</v>
      </c>
      <c r="BB46" s="19" t="n">
        <v>2.9014</v>
      </c>
      <c r="BC46" s="19" t="n">
        <v>0.5276</v>
      </c>
      <c r="BD46" s="19" t="n">
        <v>2.6403</v>
      </c>
      <c r="BE46" s="19" t="n">
        <v>2.3285</v>
      </c>
      <c r="BF46" s="19" t="n">
        <v>1.1912</v>
      </c>
      <c r="BG46" s="19" t="n">
        <v>1.2114</v>
      </c>
      <c r="BH46" s="19" t="n">
        <v>1.5321</v>
      </c>
      <c r="BI46" s="19" t="n">
        <v>4.215</v>
      </c>
      <c r="BJ46" s="19" t="n">
        <v>3.2943</v>
      </c>
      <c r="BK46" s="19" t="n">
        <v>0.5621</v>
      </c>
      <c r="BL46" s="19" t="n">
        <v>8.693199999999999</v>
      </c>
      <c r="BM46" s="19" t="n">
        <v>2.0926</v>
      </c>
      <c r="BN46" s="19" t="n">
        <v>0.667</v>
      </c>
      <c r="BO46" s="19" t="n">
        <v>4.9386</v>
      </c>
      <c r="BP46" s="19" t="n">
        <v>3.5652</v>
      </c>
      <c r="BQ46" s="19" t="n">
        <v>0.1376</v>
      </c>
      <c r="BR46" s="19" t="n">
        <v>15.3835</v>
      </c>
      <c r="BS46" s="19" t="n">
        <v>3.2763</v>
      </c>
      <c r="BT46" s="19" t="n">
        <v>22.4328</v>
      </c>
      <c r="BU46" s="19" t="n">
        <v>81.0027</v>
      </c>
      <c r="BV46" s="19" t="n">
        <v>16.8808</v>
      </c>
      <c r="BW46" s="19" t="n">
        <v>85.8935</v>
      </c>
      <c r="BX46" s="19" t="n">
        <v>99.1139</v>
      </c>
      <c r="BY46" s="19" t="n">
        <v>57.4098</v>
      </c>
      <c r="BZ46" s="19" t="n">
        <v>14.7118</v>
      </c>
      <c r="CA46" s="19" t="n">
        <v>41.374</v>
      </c>
      <c r="CB46" s="19" t="n">
        <v>11.2009</v>
      </c>
      <c r="CC46" s="19" t="n">
        <v>7.564</v>
      </c>
      <c r="CD46" s="19" t="n">
        <v>0.4096</v>
      </c>
      <c r="CE46" s="19" t="n">
        <v>1.8098</v>
      </c>
      <c r="CF46" s="19" t="n">
        <v>2.1703</v>
      </c>
      <c r="CG46" s="19" t="n">
        <v>3.7081</v>
      </c>
      <c r="CH46" s="19" t="n">
        <v>2.4085</v>
      </c>
      <c r="CI46" s="19" t="n">
        <v>0.7194</v>
      </c>
      <c r="CJ46" s="19" t="n">
        <v>1.8368</v>
      </c>
      <c r="CK46" s="19" t="n">
        <v>0.95</v>
      </c>
      <c r="CL46" s="19" t="n">
        <v>5.4492</v>
      </c>
      <c r="CM46" s="19" t="n">
        <v>0.0162</v>
      </c>
      <c r="CN46" s="19" t="n">
        <v>1.895</v>
      </c>
      <c r="CO46" s="19" t="n">
        <v>1.0823</v>
      </c>
      <c r="CP46" s="19" t="n">
        <v>1.1029</v>
      </c>
      <c r="CQ46" s="19" t="n">
        <v>25.3562</v>
      </c>
      <c r="CR46" s="19" t="n">
        <v>0.825</v>
      </c>
      <c r="CS46" s="19" t="n">
        <v>0.308</v>
      </c>
      <c r="CT46" s="19" t="n">
        <v>11.3604</v>
      </c>
      <c r="CU46" s="19" t="n">
        <v>44.1077</v>
      </c>
      <c r="CV46" s="19" t="n">
        <v>2.7347</v>
      </c>
      <c r="CW46" s="19" t="n">
        <v>19.7409</v>
      </c>
      <c r="CX46" s="19" t="n">
        <v>36.103</v>
      </c>
      <c r="CY46" s="19" t="n">
        <v>6.1125</v>
      </c>
      <c r="CZ46" s="19" t="n">
        <v>16.9869</v>
      </c>
      <c r="DA46" s="19" t="n">
        <v>6.6169</v>
      </c>
      <c r="DB46" s="19" t="n">
        <v>18.6292</v>
      </c>
      <c r="DC46" s="19" t="n">
        <v>25.0557</v>
      </c>
      <c r="DD46" s="19" t="n">
        <v>1.8884</v>
      </c>
      <c r="DE46" s="19" t="n">
        <v>35.5435</v>
      </c>
      <c r="DF46" s="19" t="n">
        <v>79.0116</v>
      </c>
      <c r="DG46" s="19" t="n">
        <v>0.9051</v>
      </c>
      <c r="DH46" s="19" t="n">
        <v>6.2181</v>
      </c>
      <c r="DI46" s="19" t="n">
        <v>2.5437</v>
      </c>
      <c r="DJ46" s="19" t="n">
        <v>11.3802</v>
      </c>
      <c r="DK46" s="19" t="n">
        <v>10.9249</v>
      </c>
      <c r="DL46" s="19" t="n">
        <v>40.2286</v>
      </c>
      <c r="DM46" s="19" t="n">
        <v>0.9915</v>
      </c>
      <c r="DN46" s="19" t="n">
        <v>1725.9947</v>
      </c>
      <c r="DO46" s="19" t="n">
        <v>41.1643</v>
      </c>
      <c r="DP46" s="19" t="n">
        <v>132.7952</v>
      </c>
      <c r="DQ46" s="19" t="n">
        <v>2.5851</v>
      </c>
      <c r="DR46" s="19" t="n">
        <v>30.9437</v>
      </c>
      <c r="DS46" s="19" t="n">
        <v>47.6247</v>
      </c>
      <c r="DT46" s="19" t="n">
        <v>1376.0017</v>
      </c>
    </row>
    <row r="47">
      <c r="A47" s="2" t="inlineStr">
        <is>
          <t>1901</t>
        </is>
      </c>
      <c r="B47" s="2" t="inlineStr">
        <is>
          <t>Polymer product manufacturing</t>
        </is>
      </c>
      <c r="C47" s="19" t="n">
        <v>18.7388</v>
      </c>
      <c r="D47" s="19" t="n">
        <v>3.9316</v>
      </c>
      <c r="E47" s="19" t="n">
        <v>36.4491</v>
      </c>
      <c r="F47" s="19" t="n">
        <v>12.036</v>
      </c>
      <c r="G47" s="19" t="n">
        <v>0.4428</v>
      </c>
      <c r="H47" s="19" t="n">
        <v>8.563599999999999</v>
      </c>
      <c r="I47" s="19" t="n">
        <v>14.3731</v>
      </c>
      <c r="J47" s="19" t="n">
        <v>45.0525</v>
      </c>
      <c r="K47" s="19" t="n">
        <v>52.8851</v>
      </c>
      <c r="L47" s="19" t="n">
        <v>16.7506</v>
      </c>
      <c r="M47" s="19" t="n">
        <v>55.8167</v>
      </c>
      <c r="N47" s="19" t="n">
        <v>5.9446</v>
      </c>
      <c r="O47" s="19" t="n">
        <v>13.1457</v>
      </c>
      <c r="P47" s="19" t="n">
        <v>57.742</v>
      </c>
      <c r="Q47" s="19" t="n">
        <v>1.0514</v>
      </c>
      <c r="R47" s="19" t="n">
        <v>111.4392</v>
      </c>
      <c r="S47" s="19" t="n">
        <v>15.6081</v>
      </c>
      <c r="T47" s="19" t="n">
        <v>7.288</v>
      </c>
      <c r="U47" s="19" t="n">
        <v>29.1055</v>
      </c>
      <c r="V47" s="19" t="n">
        <v>21.372</v>
      </c>
      <c r="W47" s="19" t="n">
        <v>41.4088</v>
      </c>
      <c r="X47" s="19" t="n">
        <v>40.6187</v>
      </c>
      <c r="Y47" s="19" t="n">
        <v>149.9183</v>
      </c>
      <c r="Z47" s="19" t="n">
        <v>10.9881</v>
      </c>
      <c r="AA47" s="19" t="n">
        <v>12.928</v>
      </c>
      <c r="AB47" s="19" t="n">
        <v>0.0603</v>
      </c>
      <c r="AC47" s="19" t="n">
        <v>0.2067</v>
      </c>
      <c r="AD47" s="19" t="n">
        <v>22.4006</v>
      </c>
      <c r="AE47" s="19" t="n">
        <v>0.0023</v>
      </c>
      <c r="AF47" s="19" t="n">
        <v>0.3036</v>
      </c>
      <c r="AG47" s="19" t="n">
        <v>0.2425</v>
      </c>
      <c r="AH47" s="19" t="n">
        <v>3.7247</v>
      </c>
      <c r="AI47" s="19" t="n">
        <v>125.7672</v>
      </c>
      <c r="AJ47" s="19" t="n">
        <v>10.9346</v>
      </c>
      <c r="AK47" s="19" t="n">
        <v>108.7213</v>
      </c>
      <c r="AL47" s="19" t="n">
        <v>100.1786</v>
      </c>
      <c r="AM47" s="19" t="n">
        <v>9.2271</v>
      </c>
      <c r="AN47" s="19" t="n">
        <v>183.6576</v>
      </c>
      <c r="AO47" s="19" t="n">
        <v>2.0341</v>
      </c>
      <c r="AP47" s="19" t="n">
        <v>298.9358</v>
      </c>
      <c r="AQ47" s="19" t="n">
        <v>83.34269999999999</v>
      </c>
      <c r="AR47" s="19" t="n">
        <v>498.4352</v>
      </c>
      <c r="AS47" s="19" t="n">
        <v>1.5361</v>
      </c>
      <c r="AT47" s="19" t="n">
        <v>21.1113</v>
      </c>
      <c r="AU47" s="19" t="n">
        <v>3.7662</v>
      </c>
      <c r="AV47" s="19" t="n">
        <v>14.5005</v>
      </c>
      <c r="AW47" s="19" t="n">
        <v>15.3619</v>
      </c>
      <c r="AX47" s="19" t="n">
        <v>11.5022</v>
      </c>
      <c r="AY47" s="19" t="n">
        <v>8.1851</v>
      </c>
      <c r="AZ47" s="19" t="n">
        <v>5.0994</v>
      </c>
      <c r="BA47" s="19" t="n">
        <v>0.5106000000000001</v>
      </c>
      <c r="BB47" s="19" t="n">
        <v>76.2932</v>
      </c>
      <c r="BC47" s="19" t="n">
        <v>11.0981</v>
      </c>
      <c r="BD47" s="19" t="n">
        <v>29.7932</v>
      </c>
      <c r="BE47" s="19" t="n">
        <v>85.4235</v>
      </c>
      <c r="BF47" s="19" t="n">
        <v>32.2134</v>
      </c>
      <c r="BG47" s="19" t="n">
        <v>44.3375</v>
      </c>
      <c r="BH47" s="19" t="n">
        <v>63.4078</v>
      </c>
      <c r="BI47" s="19" t="n">
        <v>92.24639999999999</v>
      </c>
      <c r="BJ47" s="19" t="n">
        <v>53.3513</v>
      </c>
      <c r="BK47" s="19" t="n">
        <v>18.1298</v>
      </c>
      <c r="BL47" s="19" t="n">
        <v>72.18380000000001</v>
      </c>
      <c r="BM47" s="19" t="n">
        <v>105.1468</v>
      </c>
      <c r="BN47" s="19" t="n">
        <v>44.7366</v>
      </c>
      <c r="BO47" s="19" t="n">
        <v>6.4633</v>
      </c>
      <c r="BP47" s="19" t="n">
        <v>10.8031</v>
      </c>
      <c r="BQ47" s="19" t="n">
        <v>2.4304</v>
      </c>
      <c r="BR47" s="19" t="n">
        <v>100.1963</v>
      </c>
      <c r="BS47" s="19" t="n">
        <v>13.2058</v>
      </c>
      <c r="BT47" s="19" t="n">
        <v>856.6671</v>
      </c>
      <c r="BU47" s="19" t="n">
        <v>457.8484</v>
      </c>
      <c r="BV47" s="19" t="n">
        <v>675.5282</v>
      </c>
      <c r="BW47" s="19" t="n">
        <v>3992.5645</v>
      </c>
      <c r="BX47" s="19" t="n">
        <v>396.2072</v>
      </c>
      <c r="BY47" s="19" t="n">
        <v>256.2557</v>
      </c>
      <c r="BZ47" s="19" t="n">
        <v>34.8689</v>
      </c>
      <c r="CA47" s="19" t="n">
        <v>42.3905</v>
      </c>
      <c r="CB47" s="19" t="n">
        <v>71.0438</v>
      </c>
      <c r="CC47" s="19" t="n">
        <v>6.1834</v>
      </c>
      <c r="CD47" s="19" t="n">
        <v>10.8317</v>
      </c>
      <c r="CE47" s="19" t="n">
        <v>30.3927</v>
      </c>
      <c r="CF47" s="19" t="n">
        <v>86.6781</v>
      </c>
      <c r="CG47" s="19" t="n">
        <v>8.3931</v>
      </c>
      <c r="CH47" s="19" t="n">
        <v>27.755</v>
      </c>
      <c r="CI47" s="19" t="n">
        <v>4.3368</v>
      </c>
      <c r="CJ47" s="19" t="n">
        <v>0.6374</v>
      </c>
      <c r="CK47" s="19" t="n">
        <v>7.8309</v>
      </c>
      <c r="CL47" s="19" t="n">
        <v>8.4602</v>
      </c>
      <c r="CM47" s="19" t="n">
        <v>0.3151</v>
      </c>
      <c r="CN47" s="19" t="n">
        <v>3.8312</v>
      </c>
      <c r="CO47" s="19" t="n">
        <v>3.3485</v>
      </c>
      <c r="CP47" s="19" t="n">
        <v>2.3975</v>
      </c>
      <c r="CQ47" s="19" t="n">
        <v>13.8629</v>
      </c>
      <c r="CR47" s="19" t="n">
        <v>188.9989</v>
      </c>
      <c r="CS47" s="19" t="n">
        <v>70.908</v>
      </c>
      <c r="CT47" s="19" t="n">
        <v>17.6828</v>
      </c>
      <c r="CU47" s="19" t="n">
        <v>82.80289999999999</v>
      </c>
      <c r="CV47" s="19" t="n">
        <v>11.7779</v>
      </c>
      <c r="CW47" s="19" t="n">
        <v>22.3032</v>
      </c>
      <c r="CX47" s="19" t="n">
        <v>27.5131</v>
      </c>
      <c r="CY47" s="19" t="n">
        <v>62.379</v>
      </c>
      <c r="CZ47" s="19" t="n">
        <v>77.3417</v>
      </c>
      <c r="DA47" s="19" t="n">
        <v>14.7723</v>
      </c>
      <c r="DB47" s="19" t="n">
        <v>35.4069</v>
      </c>
      <c r="DC47" s="19" t="n">
        <v>58.4383</v>
      </c>
      <c r="DD47" s="19" t="n">
        <v>6.2215</v>
      </c>
      <c r="DE47" s="19" t="n">
        <v>149.7982</v>
      </c>
      <c r="DF47" s="19" t="n">
        <v>113.4959</v>
      </c>
      <c r="DG47" s="19" t="n">
        <v>8.4482</v>
      </c>
      <c r="DH47" s="19" t="n">
        <v>9.0685</v>
      </c>
      <c r="DI47" s="19" t="n">
        <v>6.6158</v>
      </c>
      <c r="DJ47" s="19" t="n">
        <v>280.7318</v>
      </c>
      <c r="DK47" s="19" t="n">
        <v>217.8959</v>
      </c>
      <c r="DL47" s="19" t="n">
        <v>41.9864</v>
      </c>
      <c r="DM47" s="19" t="n">
        <v>1.4</v>
      </c>
      <c r="DN47" s="19" t="n">
        <v>1706.9511</v>
      </c>
      <c r="DO47" s="19" t="n">
        <v>0.2801</v>
      </c>
      <c r="DP47" s="19" t="n">
        <v>867.1358</v>
      </c>
      <c r="DQ47" s="19" t="n">
        <v>30.7905</v>
      </c>
      <c r="DR47" s="19" t="n">
        <v>110.4162</v>
      </c>
      <c r="DS47" s="19" t="n">
        <v>-112.9734</v>
      </c>
      <c r="DT47" s="19" t="n">
        <v>1546.9767</v>
      </c>
    </row>
    <row r="48">
      <c r="A48" s="2" t="inlineStr">
        <is>
          <t>1902</t>
        </is>
      </c>
      <c r="B48" s="2" t="inlineStr">
        <is>
          <t>Natural rubber product manufacturing</t>
        </is>
      </c>
      <c r="C48" s="19" t="n">
        <v>4.2144</v>
      </c>
      <c r="D48" s="19" t="n">
        <v>0.2284</v>
      </c>
      <c r="E48" s="19" t="n">
        <v>1.8036</v>
      </c>
      <c r="F48" s="19" t="n">
        <v>5.6841</v>
      </c>
      <c r="G48" s="19" t="n">
        <v>0.0388</v>
      </c>
      <c r="H48" s="19" t="n">
        <v>3.0638</v>
      </c>
      <c r="I48" s="19" t="n">
        <v>2.9117</v>
      </c>
      <c r="J48" s="19" t="n">
        <v>46.483</v>
      </c>
      <c r="K48" s="19" t="n">
        <v>42.5941</v>
      </c>
      <c r="L48" s="19" t="n">
        <v>21.0502</v>
      </c>
      <c r="M48" s="19" t="n">
        <v>76.4388</v>
      </c>
      <c r="N48" s="19" t="n">
        <v>4.1918</v>
      </c>
      <c r="O48" s="19" t="n">
        <v>8.477499999999999</v>
      </c>
      <c r="P48" s="19" t="n">
        <v>1.6073</v>
      </c>
      <c r="Q48" s="19" t="n">
        <v>0.1213</v>
      </c>
      <c r="R48" s="19" t="n">
        <v>0.5921999999999999</v>
      </c>
      <c r="S48" s="19" t="n">
        <v>0.3774</v>
      </c>
      <c r="T48" s="19" t="n">
        <v>0.2575</v>
      </c>
      <c r="U48" s="19" t="n">
        <v>0.3859</v>
      </c>
      <c r="V48" s="19" t="n">
        <v>0.83</v>
      </c>
      <c r="W48" s="19" t="n">
        <v>0.4344</v>
      </c>
      <c r="X48" s="19" t="n">
        <v>1.5686</v>
      </c>
      <c r="Y48" s="19" t="n">
        <v>0.2376</v>
      </c>
      <c r="Z48" s="19" t="n">
        <v>0.07870000000000001</v>
      </c>
      <c r="AA48" s="19" t="n">
        <v>0.249</v>
      </c>
      <c r="AB48" s="19" t="n">
        <v>0.0068</v>
      </c>
      <c r="AC48" s="19" t="n">
        <v>0.016</v>
      </c>
      <c r="AD48" s="19" t="n">
        <v>0.9876</v>
      </c>
      <c r="AE48" s="19" t="n">
        <v>0.0001</v>
      </c>
      <c r="AF48" s="19" t="n">
        <v>0.0547</v>
      </c>
      <c r="AG48" s="19" t="n">
        <v>0.1616</v>
      </c>
      <c r="AH48" s="19" t="n">
        <v>0.5077</v>
      </c>
      <c r="AI48" s="19" t="n">
        <v>2.6228</v>
      </c>
      <c r="AJ48" s="19" t="n">
        <v>0.827</v>
      </c>
      <c r="AK48" s="19" t="n">
        <v>2.0091</v>
      </c>
      <c r="AL48" s="19" t="n">
        <v>1.0963</v>
      </c>
      <c r="AM48" s="19" t="n">
        <v>2.7247</v>
      </c>
      <c r="AN48" s="19" t="n">
        <v>0.705</v>
      </c>
      <c r="AO48" s="19" t="n">
        <v>0.0173</v>
      </c>
      <c r="AP48" s="19" t="n">
        <v>2.5494</v>
      </c>
      <c r="AQ48" s="19" t="n">
        <v>0.1213</v>
      </c>
      <c r="AR48" s="19" t="n">
        <v>9.4527</v>
      </c>
      <c r="AS48" s="19" t="n">
        <v>3.1321</v>
      </c>
      <c r="AT48" s="19" t="n">
        <v>0.162</v>
      </c>
      <c r="AU48" s="19" t="n">
        <v>0.06510000000000001</v>
      </c>
      <c r="AV48" s="19" t="n">
        <v>3.2607</v>
      </c>
      <c r="AW48" s="19" t="n">
        <v>0.2728</v>
      </c>
      <c r="AX48" s="19" t="n">
        <v>0.0356</v>
      </c>
      <c r="AY48" s="19" t="n">
        <v>0.7933</v>
      </c>
      <c r="AZ48" s="19" t="n">
        <v>0.0315</v>
      </c>
      <c r="BA48" s="19" t="n">
        <v>0.032</v>
      </c>
      <c r="BB48" s="19" t="n">
        <v>2.0439</v>
      </c>
      <c r="BC48" s="19" t="n">
        <v>1.4717</v>
      </c>
      <c r="BD48" s="19" t="n">
        <v>1.6236</v>
      </c>
      <c r="BE48" s="19" t="n">
        <v>15.9866</v>
      </c>
      <c r="BF48" s="19" t="n">
        <v>3.2706</v>
      </c>
      <c r="BG48" s="19" t="n">
        <v>5.466</v>
      </c>
      <c r="BH48" s="19" t="n">
        <v>3.8936</v>
      </c>
      <c r="BI48" s="19" t="n">
        <v>2.2195</v>
      </c>
      <c r="BJ48" s="19" t="n">
        <v>0.6887</v>
      </c>
      <c r="BK48" s="19" t="n">
        <v>1.9732</v>
      </c>
      <c r="BL48" s="19" t="n">
        <v>24.533</v>
      </c>
      <c r="BM48" s="19" t="n">
        <v>0.877</v>
      </c>
      <c r="BN48" s="19" t="n">
        <v>0.3162</v>
      </c>
      <c r="BO48" s="19" t="n">
        <v>13.4174</v>
      </c>
      <c r="BP48" s="19" t="n">
        <v>18.2603</v>
      </c>
      <c r="BQ48" s="19" t="n">
        <v>1.0681</v>
      </c>
      <c r="BR48" s="19" t="n">
        <v>4.0036</v>
      </c>
      <c r="BS48" s="19" t="n">
        <v>18.4531</v>
      </c>
      <c r="BT48" s="19" t="n">
        <v>12.4644</v>
      </c>
      <c r="BU48" s="19" t="n">
        <v>18.9452</v>
      </c>
      <c r="BV48" s="19" t="n">
        <v>18.6957</v>
      </c>
      <c r="BW48" s="19" t="n">
        <v>42.3595</v>
      </c>
      <c r="BX48" s="19" t="n">
        <v>120.4503</v>
      </c>
      <c r="BY48" s="19" t="n">
        <v>19.427</v>
      </c>
      <c r="BZ48" s="19" t="n">
        <v>4.7512</v>
      </c>
      <c r="CA48" s="19" t="n">
        <v>2.3736</v>
      </c>
      <c r="CB48" s="19" t="n">
        <v>6.4243</v>
      </c>
      <c r="CC48" s="19" t="n">
        <v>1.6667</v>
      </c>
      <c r="CD48" s="19" t="n">
        <v>0.6544</v>
      </c>
      <c r="CE48" s="19" t="n">
        <v>1.4397</v>
      </c>
      <c r="CF48" s="19" t="n">
        <v>8.2666</v>
      </c>
      <c r="CG48" s="19" t="n">
        <v>8.943899999999999</v>
      </c>
      <c r="CH48" s="19" t="n">
        <v>1.55</v>
      </c>
      <c r="CI48" s="19" t="n">
        <v>0.08890000000000001</v>
      </c>
      <c r="CJ48" s="19" t="n">
        <v>0.1692</v>
      </c>
      <c r="CK48" s="19" t="n">
        <v>4.5376</v>
      </c>
      <c r="CL48" s="19" t="n">
        <v>13.1217</v>
      </c>
      <c r="CM48" s="19" t="n">
        <v>0.004</v>
      </c>
      <c r="CN48" s="19" t="n">
        <v>4.3966</v>
      </c>
      <c r="CO48" s="19" t="n">
        <v>0.2248</v>
      </c>
      <c r="CP48" s="19" t="n">
        <v>0.655</v>
      </c>
      <c r="CQ48" s="19" t="n">
        <v>2.215</v>
      </c>
      <c r="CR48" s="19" t="n">
        <v>0.4841</v>
      </c>
      <c r="CS48" s="19" t="n">
        <v>0.1805</v>
      </c>
      <c r="CT48" s="19" t="n">
        <v>2.7749</v>
      </c>
      <c r="CU48" s="19" t="n">
        <v>38.2678</v>
      </c>
      <c r="CV48" s="19" t="n">
        <v>1.6396</v>
      </c>
      <c r="CW48" s="19" t="n">
        <v>6.821</v>
      </c>
      <c r="CX48" s="19" t="n">
        <v>24.191</v>
      </c>
      <c r="CY48" s="19" t="n">
        <v>3.1729</v>
      </c>
      <c r="CZ48" s="19" t="n">
        <v>10.1757</v>
      </c>
      <c r="DA48" s="19" t="n">
        <v>8.9</v>
      </c>
      <c r="DB48" s="19" t="n">
        <v>4.3175</v>
      </c>
      <c r="DC48" s="19" t="n">
        <v>5.386</v>
      </c>
      <c r="DD48" s="19" t="n">
        <v>0.5619</v>
      </c>
      <c r="DE48" s="19" t="n">
        <v>41.1061</v>
      </c>
      <c r="DF48" s="19" t="n">
        <v>26.5643</v>
      </c>
      <c r="DG48" s="19" t="n">
        <v>0.676</v>
      </c>
      <c r="DH48" s="19" t="n">
        <v>0.6277</v>
      </c>
      <c r="DI48" s="19" t="n">
        <v>0.4662</v>
      </c>
      <c r="DJ48" s="19" t="n">
        <v>12.8015</v>
      </c>
      <c r="DK48" s="19" t="n">
        <v>75.0519</v>
      </c>
      <c r="DL48" s="19" t="n">
        <v>2.7496</v>
      </c>
      <c r="DM48" s="19" t="n">
        <v>0.5652</v>
      </c>
      <c r="DN48" s="19" t="n">
        <v>23.9157</v>
      </c>
      <c r="DP48" s="19" t="n">
        <v>102.4538</v>
      </c>
      <c r="DQ48" s="19" t="n">
        <v>0.6801</v>
      </c>
      <c r="DR48" s="19" t="n">
        <v>6.6507</v>
      </c>
      <c r="DS48" s="19" t="n">
        <v>-92.9761</v>
      </c>
      <c r="DT48" s="19" t="n">
        <v>115.8378</v>
      </c>
    </row>
    <row r="49">
      <c r="A49" s="2" t="inlineStr">
        <is>
          <t>2001</t>
        </is>
      </c>
      <c r="B49" s="2" t="inlineStr">
        <is>
          <t>Glass and glass product manufacturing</t>
        </is>
      </c>
      <c r="C49" s="19" t="n">
        <v>8.018599999999999</v>
      </c>
      <c r="D49" s="19" t="n">
        <v>1.9992</v>
      </c>
      <c r="E49" s="19" t="n">
        <v>24.3205</v>
      </c>
      <c r="F49" s="19" t="n">
        <v>1.0371</v>
      </c>
      <c r="G49" s="19" t="n">
        <v>0.0457</v>
      </c>
      <c r="H49" s="19" t="n">
        <v>1.061</v>
      </c>
      <c r="I49" s="19" t="n">
        <v>6.0682</v>
      </c>
      <c r="J49" s="19" t="n">
        <v>7.6717</v>
      </c>
      <c r="K49" s="19" t="n">
        <v>1.7705</v>
      </c>
      <c r="L49" s="19" t="n">
        <v>7.182</v>
      </c>
      <c r="M49" s="19" t="n">
        <v>7.8355</v>
      </c>
      <c r="N49" s="19" t="n">
        <v>0.9929</v>
      </c>
      <c r="O49" s="19" t="n">
        <v>17.1611</v>
      </c>
      <c r="P49" s="19" t="n">
        <v>1.6928</v>
      </c>
      <c r="Q49" s="19" t="n">
        <v>0.2305</v>
      </c>
      <c r="R49" s="19" t="n">
        <v>0.7375</v>
      </c>
      <c r="S49" s="19" t="n">
        <v>79.2933</v>
      </c>
      <c r="T49" s="19" t="n">
        <v>5.464</v>
      </c>
      <c r="U49" s="19" t="n">
        <v>9.0397</v>
      </c>
      <c r="V49" s="19" t="n">
        <v>0.759</v>
      </c>
      <c r="W49" s="19" t="n">
        <v>5.9904</v>
      </c>
      <c r="X49" s="19" t="n">
        <v>71.28749999999999</v>
      </c>
      <c r="Y49" s="19" t="n">
        <v>171.3317</v>
      </c>
      <c r="Z49" s="19" t="n">
        <v>39.3698</v>
      </c>
      <c r="AA49" s="19" t="n">
        <v>110.488</v>
      </c>
      <c r="AB49" s="19" t="n">
        <v>0.0102</v>
      </c>
      <c r="AC49" s="19" t="n">
        <v>0.0511</v>
      </c>
      <c r="AD49" s="19" t="n">
        <v>0.3254</v>
      </c>
      <c r="AE49" s="19" t="n">
        <v>0.0005999999999999999</v>
      </c>
      <c r="AF49" s="19" t="n">
        <v>0.0254</v>
      </c>
      <c r="AG49" s="19" t="n">
        <v>0.0194</v>
      </c>
      <c r="AH49" s="19" t="n">
        <v>1.8902</v>
      </c>
      <c r="AI49" s="19" t="n">
        <v>66.0321</v>
      </c>
      <c r="AJ49" s="19" t="n">
        <v>0.2704</v>
      </c>
      <c r="AK49" s="19" t="n">
        <v>2.5275</v>
      </c>
      <c r="AL49" s="19" t="n">
        <v>2.3095</v>
      </c>
      <c r="AM49" s="19" t="n">
        <v>0.6335</v>
      </c>
      <c r="AN49" s="19" t="n">
        <v>77.0279</v>
      </c>
      <c r="AO49" s="19" t="n">
        <v>0.5513</v>
      </c>
      <c r="AP49" s="19" t="n">
        <v>74.11190000000001</v>
      </c>
      <c r="AQ49" s="19" t="n">
        <v>31.6529</v>
      </c>
      <c r="AR49" s="19" t="n">
        <v>4.8082</v>
      </c>
      <c r="AS49" s="19" t="n">
        <v>0.0818</v>
      </c>
      <c r="AT49" s="19" t="n">
        <v>39.7932</v>
      </c>
      <c r="AU49" s="19" t="n">
        <v>3.0207</v>
      </c>
      <c r="AV49" s="19" t="n">
        <v>5.7662</v>
      </c>
      <c r="AW49" s="19" t="n">
        <v>7.1573</v>
      </c>
      <c r="AX49" s="19" t="n">
        <v>5.0303</v>
      </c>
      <c r="AY49" s="19" t="n">
        <v>1.0464</v>
      </c>
      <c r="AZ49" s="19" t="n">
        <v>0.4154</v>
      </c>
      <c r="BA49" s="19" t="n">
        <v>0.391</v>
      </c>
      <c r="BB49" s="19" t="n">
        <v>294.124</v>
      </c>
      <c r="BC49" s="19" t="n">
        <v>1.6174</v>
      </c>
      <c r="BD49" s="19" t="n">
        <v>2.8972</v>
      </c>
      <c r="BE49" s="19" t="n">
        <v>23.1312</v>
      </c>
      <c r="BF49" s="19" t="n">
        <v>6.9168</v>
      </c>
      <c r="BG49" s="19" t="n">
        <v>52.0275</v>
      </c>
      <c r="BH49" s="19" t="n">
        <v>29.1298</v>
      </c>
      <c r="BI49" s="19" t="n">
        <v>4.3849</v>
      </c>
      <c r="BJ49" s="19" t="n">
        <v>5.311</v>
      </c>
      <c r="BK49" s="19" t="n">
        <v>5.3534</v>
      </c>
      <c r="BL49" s="19" t="n">
        <v>17.845</v>
      </c>
      <c r="BM49" s="19" t="n">
        <v>25.8994</v>
      </c>
      <c r="BN49" s="19" t="n">
        <v>0.4818</v>
      </c>
      <c r="BO49" s="19" t="n">
        <v>1.3611</v>
      </c>
      <c r="BP49" s="19" t="n">
        <v>2.5583</v>
      </c>
      <c r="BQ49" s="19" t="n">
        <v>0.4092</v>
      </c>
      <c r="BR49" s="19" t="n">
        <v>2.6805</v>
      </c>
      <c r="BS49" s="19" t="n">
        <v>0.7816</v>
      </c>
      <c r="BT49" s="19" t="n">
        <v>705.2269</v>
      </c>
      <c r="BU49" s="19" t="n">
        <v>323.3153</v>
      </c>
      <c r="BV49" s="19" t="n">
        <v>153.3084</v>
      </c>
      <c r="BW49" s="19" t="n">
        <v>1151.1823</v>
      </c>
      <c r="BX49" s="19" t="n">
        <v>210.7031</v>
      </c>
      <c r="BY49" s="19" t="n">
        <v>37.4745</v>
      </c>
      <c r="BZ49" s="19" t="n">
        <v>6.5383</v>
      </c>
      <c r="CA49" s="19" t="n">
        <v>12.8693</v>
      </c>
      <c r="CB49" s="19" t="n">
        <v>2.2629</v>
      </c>
      <c r="CC49" s="19" t="n">
        <v>0.2926</v>
      </c>
      <c r="CD49" s="19" t="n">
        <v>9.9892</v>
      </c>
      <c r="CE49" s="19" t="n">
        <v>30.9913</v>
      </c>
      <c r="CF49" s="19" t="n">
        <v>0.7050999999999999</v>
      </c>
      <c r="CG49" s="19" t="n">
        <v>4.1449</v>
      </c>
      <c r="CH49" s="19" t="n">
        <v>2.3087</v>
      </c>
      <c r="CI49" s="19" t="n">
        <v>0.1856</v>
      </c>
      <c r="CJ49" s="19" t="n">
        <v>0.279</v>
      </c>
      <c r="CK49" s="19" t="n">
        <v>0.3622</v>
      </c>
      <c r="CL49" s="19" t="n">
        <v>6.8974</v>
      </c>
      <c r="CM49" s="19" t="n">
        <v>0.0078</v>
      </c>
      <c r="CN49" s="19" t="n">
        <v>0.4833</v>
      </c>
      <c r="CO49" s="19" t="n">
        <v>0.3445</v>
      </c>
      <c r="CP49" s="19" t="n">
        <v>0.7121</v>
      </c>
      <c r="CQ49" s="19" t="n">
        <v>7.981</v>
      </c>
      <c r="CR49" s="19" t="n">
        <v>0.7786</v>
      </c>
      <c r="CS49" s="19" t="n">
        <v>0.2293</v>
      </c>
      <c r="CT49" s="19" t="n">
        <v>6.0917</v>
      </c>
      <c r="CU49" s="19" t="n">
        <v>62.5621</v>
      </c>
      <c r="CV49" s="19" t="n">
        <v>13.6049</v>
      </c>
      <c r="CW49" s="19" t="n">
        <v>13.1283</v>
      </c>
      <c r="CX49" s="19" t="n">
        <v>2.448</v>
      </c>
      <c r="CY49" s="19" t="n">
        <v>23.2802</v>
      </c>
      <c r="CZ49" s="19" t="n">
        <v>6.8181</v>
      </c>
      <c r="DA49" s="19" t="n">
        <v>1.1491</v>
      </c>
      <c r="DB49" s="19" t="n">
        <v>11.8536</v>
      </c>
      <c r="DC49" s="19" t="n">
        <v>17.2178</v>
      </c>
      <c r="DD49" s="19" t="n">
        <v>1.2556</v>
      </c>
      <c r="DE49" s="19" t="n">
        <v>17.1046</v>
      </c>
      <c r="DF49" s="19" t="n">
        <v>7.9094</v>
      </c>
      <c r="DG49" s="19" t="n">
        <v>0.5647</v>
      </c>
      <c r="DH49" s="19" t="n">
        <v>2.1823</v>
      </c>
      <c r="DI49" s="19" t="n">
        <v>1.9229</v>
      </c>
      <c r="DJ49" s="19" t="n">
        <v>85.0665</v>
      </c>
      <c r="DK49" s="19" t="n">
        <v>70.4945</v>
      </c>
      <c r="DL49" s="19" t="n">
        <v>6.6913</v>
      </c>
      <c r="DM49" s="19" t="n">
        <v>0.6086</v>
      </c>
      <c r="DN49" s="19" t="n">
        <v>446.407</v>
      </c>
      <c r="DO49" s="19" t="n">
        <v>0.0218</v>
      </c>
      <c r="DP49" s="19" t="n">
        <v>35.2551</v>
      </c>
      <c r="DQ49" s="19" t="n">
        <v>0.5472</v>
      </c>
      <c r="DR49" s="19" t="n">
        <v>5.7077</v>
      </c>
      <c r="DS49" s="19" t="n">
        <v>-63.6471</v>
      </c>
      <c r="DT49" s="19" t="n">
        <v>195.4721</v>
      </c>
    </row>
    <row r="50">
      <c r="A50" s="2" t="inlineStr">
        <is>
          <t>2002</t>
        </is>
      </c>
      <c r="B50" s="2" t="inlineStr">
        <is>
          <t>Ceramic product manufacturing</t>
        </is>
      </c>
      <c r="C50" s="19" t="n">
        <v>2.3354</v>
      </c>
      <c r="D50" s="19" t="n">
        <v>0.4857</v>
      </c>
      <c r="E50" s="19" t="n">
        <v>4.3428</v>
      </c>
      <c r="F50" s="19" t="n">
        <v>0.3535</v>
      </c>
      <c r="G50" s="19" t="n">
        <v>0.0604</v>
      </c>
      <c r="H50" s="19" t="n">
        <v>0.2848</v>
      </c>
      <c r="I50" s="19" t="n">
        <v>1.5726</v>
      </c>
      <c r="J50" s="19" t="n">
        <v>2.3206</v>
      </c>
      <c r="K50" s="19" t="n">
        <v>0.8961</v>
      </c>
      <c r="L50" s="19" t="n">
        <v>1.7319</v>
      </c>
      <c r="M50" s="19" t="n">
        <v>2.8443</v>
      </c>
      <c r="N50" s="19" t="n">
        <v>0.4337</v>
      </c>
      <c r="O50" s="19" t="n">
        <v>2.5936</v>
      </c>
      <c r="P50" s="19" t="n">
        <v>1.0594</v>
      </c>
      <c r="Q50" s="19" t="n">
        <v>0.0684</v>
      </c>
      <c r="R50" s="19" t="n">
        <v>0.5995</v>
      </c>
      <c r="S50" s="19" t="n">
        <v>0.6225000000000001</v>
      </c>
      <c r="T50" s="19" t="n">
        <v>0.1706</v>
      </c>
      <c r="U50" s="19" t="n">
        <v>0.4843</v>
      </c>
      <c r="V50" s="19" t="n">
        <v>0.5284</v>
      </c>
      <c r="W50" s="19" t="n">
        <v>0.4361</v>
      </c>
      <c r="X50" s="19" t="n">
        <v>1.0028</v>
      </c>
      <c r="Y50" s="19" t="n">
        <v>0.3528</v>
      </c>
      <c r="Z50" s="19" t="n">
        <v>0.1645</v>
      </c>
      <c r="AA50" s="19" t="n">
        <v>0.2224</v>
      </c>
      <c r="AB50" s="19" t="n">
        <v>0.0109</v>
      </c>
      <c r="AC50" s="19" t="n">
        <v>0.0433</v>
      </c>
      <c r="AD50" s="19" t="n">
        <v>0.2317</v>
      </c>
      <c r="AE50" s="19" t="n">
        <v>0.0002</v>
      </c>
      <c r="AF50" s="19" t="n">
        <v>0.0319</v>
      </c>
      <c r="AG50" s="19" t="n">
        <v>0.0275</v>
      </c>
      <c r="AH50" s="19" t="n">
        <v>0.3115</v>
      </c>
      <c r="AI50" s="19" t="n">
        <v>0.5934</v>
      </c>
      <c r="AJ50" s="19" t="n">
        <v>0.1169</v>
      </c>
      <c r="AK50" s="19" t="n">
        <v>0.3679</v>
      </c>
      <c r="AL50" s="19" t="n">
        <v>0.5241</v>
      </c>
      <c r="AM50" s="19" t="n">
        <v>0.122</v>
      </c>
      <c r="AN50" s="19" t="n">
        <v>0.5665</v>
      </c>
      <c r="AO50" s="19" t="n">
        <v>0.0404</v>
      </c>
      <c r="AP50" s="19" t="n">
        <v>0.7895</v>
      </c>
      <c r="AQ50" s="19" t="n">
        <v>0.1659</v>
      </c>
      <c r="AR50" s="19" t="n">
        <v>0.4656</v>
      </c>
      <c r="AS50" s="19" t="n">
        <v>0.0341</v>
      </c>
      <c r="AT50" s="19" t="n">
        <v>0.372</v>
      </c>
      <c r="AU50" s="19" t="n">
        <v>0.5868</v>
      </c>
      <c r="AV50" s="19" t="n">
        <v>1.5307</v>
      </c>
      <c r="AW50" s="19" t="n">
        <v>0.1978</v>
      </c>
      <c r="AX50" s="19" t="n">
        <v>0.1311</v>
      </c>
      <c r="AY50" s="19" t="n">
        <v>0.2651</v>
      </c>
      <c r="AZ50" s="19" t="n">
        <v>7.0047</v>
      </c>
      <c r="BA50" s="19" t="n">
        <v>0.0454</v>
      </c>
      <c r="BB50" s="19" t="n">
        <v>7.8409</v>
      </c>
      <c r="BC50" s="19" t="n">
        <v>0.2881</v>
      </c>
      <c r="BD50" s="19" t="n">
        <v>5.6661</v>
      </c>
      <c r="BE50" s="19" t="n">
        <v>0.9706</v>
      </c>
      <c r="BF50" s="19" t="n">
        <v>0.5735</v>
      </c>
      <c r="BG50" s="19" t="n">
        <v>0.2621</v>
      </c>
      <c r="BH50" s="19" t="n">
        <v>0.6196</v>
      </c>
      <c r="BI50" s="19" t="n">
        <v>0.8608</v>
      </c>
      <c r="BJ50" s="19" t="n">
        <v>0.4625</v>
      </c>
      <c r="BK50" s="19" t="n">
        <v>1.0148</v>
      </c>
      <c r="BL50" s="19" t="n">
        <v>2.3142</v>
      </c>
      <c r="BM50" s="19" t="n">
        <v>0.4251</v>
      </c>
      <c r="BN50" s="19" t="n">
        <v>1.2838</v>
      </c>
      <c r="BO50" s="19" t="n">
        <v>0.4842</v>
      </c>
      <c r="BP50" s="19" t="n">
        <v>0.7184</v>
      </c>
      <c r="BQ50" s="19" t="n">
        <v>0.0818</v>
      </c>
      <c r="BR50" s="19" t="n">
        <v>0.9869</v>
      </c>
      <c r="BS50" s="19" t="n">
        <v>0.3469</v>
      </c>
      <c r="BT50" s="19" t="n">
        <v>283.1139</v>
      </c>
      <c r="BU50" s="19" t="n">
        <v>21.3635</v>
      </c>
      <c r="BV50" s="19" t="n">
        <v>57.7233</v>
      </c>
      <c r="BW50" s="19" t="n">
        <v>849.9705</v>
      </c>
      <c r="BX50" s="19" t="n">
        <v>3.0133</v>
      </c>
      <c r="BY50" s="19" t="n">
        <v>2.8138</v>
      </c>
      <c r="BZ50" s="19" t="n">
        <v>17.4756</v>
      </c>
      <c r="CA50" s="19" t="n">
        <v>46.3932</v>
      </c>
      <c r="CB50" s="19" t="n">
        <v>1.7808</v>
      </c>
      <c r="CC50" s="19" t="n">
        <v>0.2732</v>
      </c>
      <c r="CD50" s="19" t="n">
        <v>1.6793</v>
      </c>
      <c r="CE50" s="19" t="n">
        <v>5.407</v>
      </c>
      <c r="CF50" s="19" t="n">
        <v>0.4549</v>
      </c>
      <c r="CG50" s="19" t="n">
        <v>0.8184</v>
      </c>
      <c r="CH50" s="19" t="n">
        <v>0.6397</v>
      </c>
      <c r="CI50" s="19" t="n">
        <v>0.1885</v>
      </c>
      <c r="CJ50" s="19" t="n">
        <v>0.1194</v>
      </c>
      <c r="CK50" s="19" t="n">
        <v>0.1412</v>
      </c>
      <c r="CL50" s="19" t="n">
        <v>1.4313</v>
      </c>
      <c r="CM50" s="19" t="n">
        <v>0.0066</v>
      </c>
      <c r="CN50" s="19" t="n">
        <v>0.296</v>
      </c>
      <c r="CO50" s="19" t="n">
        <v>0.3512</v>
      </c>
      <c r="CP50" s="19" t="n">
        <v>0.3689</v>
      </c>
      <c r="CQ50" s="19" t="n">
        <v>0.8671</v>
      </c>
      <c r="CR50" s="19" t="n">
        <v>5.0819</v>
      </c>
      <c r="CS50" s="19" t="n">
        <v>1.7195</v>
      </c>
      <c r="CT50" s="19" t="n">
        <v>1.0535</v>
      </c>
      <c r="CU50" s="19" t="n">
        <v>15.489</v>
      </c>
      <c r="CV50" s="19" t="n">
        <v>2.2701</v>
      </c>
      <c r="CW50" s="19" t="n">
        <v>2.5489</v>
      </c>
      <c r="CX50" s="19" t="n">
        <v>0.6026</v>
      </c>
      <c r="CY50" s="19" t="n">
        <v>4.0665</v>
      </c>
      <c r="CZ50" s="19" t="n">
        <v>1.0344</v>
      </c>
      <c r="DA50" s="19" t="n">
        <v>0.3615</v>
      </c>
      <c r="DB50" s="19" t="n">
        <v>14.5164</v>
      </c>
      <c r="DC50" s="19" t="n">
        <v>19.7644</v>
      </c>
      <c r="DD50" s="19" t="n">
        <v>0.5966</v>
      </c>
      <c r="DE50" s="19" t="n">
        <v>30.4901</v>
      </c>
      <c r="DF50" s="19" t="n">
        <v>134.2983</v>
      </c>
      <c r="DG50" s="19" t="n">
        <v>0.2408</v>
      </c>
      <c r="DH50" s="19" t="n">
        <v>1.0493</v>
      </c>
      <c r="DI50" s="19" t="n">
        <v>0.6574</v>
      </c>
      <c r="DJ50" s="19" t="n">
        <v>2.4349</v>
      </c>
      <c r="DK50" s="19" t="n">
        <v>1.788</v>
      </c>
      <c r="DL50" s="19" t="n">
        <v>0.8708</v>
      </c>
      <c r="DM50" s="19" t="n">
        <v>0.1117</v>
      </c>
      <c r="DN50" s="19" t="n">
        <v>305.4516</v>
      </c>
      <c r="DO50" s="19" t="n">
        <v>0.0178</v>
      </c>
      <c r="DP50" s="19" t="n">
        <v>21.1963</v>
      </c>
      <c r="DQ50" s="19" t="n">
        <v>0.6595</v>
      </c>
      <c r="DR50" s="19" t="n">
        <v>3.7027</v>
      </c>
      <c r="DS50" s="19" t="n">
        <v>-23.6244</v>
      </c>
      <c r="DT50" s="19" t="n">
        <v>48.1146</v>
      </c>
    </row>
    <row r="51">
      <c r="A51" s="2" t="inlineStr">
        <is>
          <t>2003</t>
        </is>
      </c>
      <c r="B51" s="2" t="inlineStr">
        <is>
          <t>Cement, lime and ready-mixed concrete manufacturing</t>
        </is>
      </c>
      <c r="C51" s="19" t="n">
        <v>10.6366</v>
      </c>
      <c r="D51" s="19" t="n">
        <v>1.995</v>
      </c>
      <c r="E51" s="19" t="n">
        <v>17.6862</v>
      </c>
      <c r="F51" s="19" t="n">
        <v>1.2408</v>
      </c>
      <c r="G51" s="19" t="n">
        <v>0.3193</v>
      </c>
      <c r="H51" s="19" t="n">
        <v>0.9468</v>
      </c>
      <c r="I51" s="19" t="n">
        <v>8.003500000000001</v>
      </c>
      <c r="J51" s="19" t="n">
        <v>20.2149</v>
      </c>
      <c r="K51" s="19" t="n">
        <v>8.199400000000001</v>
      </c>
      <c r="L51" s="19" t="n">
        <v>20.8241</v>
      </c>
      <c r="M51" s="19" t="n">
        <v>46.6634</v>
      </c>
      <c r="N51" s="19" t="n">
        <v>2.7246</v>
      </c>
      <c r="O51" s="19" t="n">
        <v>26.421</v>
      </c>
      <c r="P51" s="19" t="n">
        <v>4.4187</v>
      </c>
      <c r="Q51" s="19" t="n">
        <v>0.2402</v>
      </c>
      <c r="R51" s="19" t="n">
        <v>2.1731</v>
      </c>
      <c r="S51" s="19" t="n">
        <v>2.1216</v>
      </c>
      <c r="T51" s="19" t="n">
        <v>0.5612</v>
      </c>
      <c r="U51" s="19" t="n">
        <v>1.8992</v>
      </c>
      <c r="V51" s="19" t="n">
        <v>1.8255</v>
      </c>
      <c r="W51" s="19" t="n">
        <v>1.4872</v>
      </c>
      <c r="X51" s="19" t="n">
        <v>3.4015</v>
      </c>
      <c r="Y51" s="19" t="n">
        <v>1.3804</v>
      </c>
      <c r="Z51" s="19" t="n">
        <v>0.6236</v>
      </c>
      <c r="AA51" s="19" t="n">
        <v>0.8556</v>
      </c>
      <c r="AB51" s="19" t="n">
        <v>0.0385</v>
      </c>
      <c r="AC51" s="19" t="n">
        <v>0.1793</v>
      </c>
      <c r="AD51" s="19" t="n">
        <v>0.7721</v>
      </c>
      <c r="AE51" s="19" t="n">
        <v>0.0009</v>
      </c>
      <c r="AF51" s="19" t="n">
        <v>0.0994</v>
      </c>
      <c r="AG51" s="19" t="n">
        <v>0.0852</v>
      </c>
      <c r="AH51" s="19" t="n">
        <v>2.3261</v>
      </c>
      <c r="AI51" s="19" t="n">
        <v>2.6068</v>
      </c>
      <c r="AJ51" s="19" t="n">
        <v>0.4185</v>
      </c>
      <c r="AK51" s="19" t="n">
        <v>1.4604</v>
      </c>
      <c r="AL51" s="19" t="n">
        <v>2.064</v>
      </c>
      <c r="AM51" s="19" t="n">
        <v>1.1843</v>
      </c>
      <c r="AN51" s="19" t="n">
        <v>2.1254</v>
      </c>
      <c r="AO51" s="19" t="n">
        <v>0.1281</v>
      </c>
      <c r="AP51" s="19" t="n">
        <v>12.8368</v>
      </c>
      <c r="AQ51" s="19" t="n">
        <v>0.5794</v>
      </c>
      <c r="AR51" s="19" t="n">
        <v>3.755</v>
      </c>
      <c r="AS51" s="19" t="n">
        <v>0.1207</v>
      </c>
      <c r="AT51" s="19" t="n">
        <v>10.7337</v>
      </c>
      <c r="AU51" s="19" t="n">
        <v>11.9538</v>
      </c>
      <c r="AV51" s="19" t="n">
        <v>618.6851</v>
      </c>
      <c r="AW51" s="19" t="n">
        <v>102.8582</v>
      </c>
      <c r="AX51" s="19" t="n">
        <v>14.5713</v>
      </c>
      <c r="AY51" s="19" t="n">
        <v>20.7573</v>
      </c>
      <c r="AZ51" s="19" t="n">
        <v>2.0174</v>
      </c>
      <c r="BA51" s="19" t="n">
        <v>0.6532</v>
      </c>
      <c r="BB51" s="19" t="n">
        <v>12.576</v>
      </c>
      <c r="BC51" s="19" t="n">
        <v>1.1585</v>
      </c>
      <c r="BD51" s="19" t="n">
        <v>4.2363</v>
      </c>
      <c r="BE51" s="19" t="n">
        <v>2.5074</v>
      </c>
      <c r="BF51" s="19" t="n">
        <v>2.2357</v>
      </c>
      <c r="BG51" s="19" t="n">
        <v>0.8639</v>
      </c>
      <c r="BH51" s="19" t="n">
        <v>1.7105</v>
      </c>
      <c r="BI51" s="19" t="n">
        <v>3.6053</v>
      </c>
      <c r="BJ51" s="19" t="n">
        <v>1.8292</v>
      </c>
      <c r="BK51" s="19" t="n">
        <v>0.4016</v>
      </c>
      <c r="BL51" s="19" t="n">
        <v>5.8262</v>
      </c>
      <c r="BM51" s="19" t="n">
        <v>1.3539</v>
      </c>
      <c r="BN51" s="19" t="n">
        <v>0.3605</v>
      </c>
      <c r="BO51" s="19" t="n">
        <v>19.1237</v>
      </c>
      <c r="BP51" s="19" t="n">
        <v>25.345</v>
      </c>
      <c r="BQ51" s="19" t="n">
        <v>2.0474</v>
      </c>
      <c r="BR51" s="19" t="n">
        <v>126.3939</v>
      </c>
      <c r="BS51" s="19" t="n">
        <v>20.9843</v>
      </c>
      <c r="BT51" s="19" t="n">
        <v>2211.7784</v>
      </c>
      <c r="BU51" s="19" t="n">
        <v>2751.0647</v>
      </c>
      <c r="BV51" s="19" t="n">
        <v>872.2807</v>
      </c>
      <c r="BW51" s="19" t="n">
        <v>4648.532</v>
      </c>
      <c r="BX51" s="19" t="n">
        <v>8.7262</v>
      </c>
      <c r="BY51" s="19" t="n">
        <v>7.6355</v>
      </c>
      <c r="BZ51" s="19" t="n">
        <v>1.4994</v>
      </c>
      <c r="CA51" s="19" t="n">
        <v>9.992900000000001</v>
      </c>
      <c r="CB51" s="19" t="n">
        <v>6.2181</v>
      </c>
      <c r="CC51" s="19" t="n">
        <v>0.7447</v>
      </c>
      <c r="CD51" s="19" t="n">
        <v>6.9025</v>
      </c>
      <c r="CE51" s="19" t="n">
        <v>21.7704</v>
      </c>
      <c r="CF51" s="19" t="n">
        <v>1.4535</v>
      </c>
      <c r="CG51" s="19" t="n">
        <v>3.4661</v>
      </c>
      <c r="CH51" s="19" t="n">
        <v>2.7151</v>
      </c>
      <c r="CI51" s="19" t="n">
        <v>0.4439</v>
      </c>
      <c r="CJ51" s="19" t="n">
        <v>0.3608</v>
      </c>
      <c r="CK51" s="19" t="n">
        <v>2.0826</v>
      </c>
      <c r="CL51" s="19" t="n">
        <v>5.7611</v>
      </c>
      <c r="CM51" s="19" t="n">
        <v>0.0168</v>
      </c>
      <c r="CN51" s="19" t="n">
        <v>1.2548</v>
      </c>
      <c r="CO51" s="19" t="n">
        <v>1.1707</v>
      </c>
      <c r="CP51" s="19" t="n">
        <v>2.3531</v>
      </c>
      <c r="CQ51" s="19" t="n">
        <v>4.7955</v>
      </c>
      <c r="CR51" s="19" t="n">
        <v>13.7933</v>
      </c>
      <c r="CS51" s="19" t="n">
        <v>3.0788</v>
      </c>
      <c r="CT51" s="19" t="n">
        <v>4.7282</v>
      </c>
      <c r="CU51" s="19" t="n">
        <v>58.0199</v>
      </c>
      <c r="CV51" s="19" t="n">
        <v>11.3675</v>
      </c>
      <c r="CW51" s="19" t="n">
        <v>11.4154</v>
      </c>
      <c r="CX51" s="19" t="n">
        <v>2.3179</v>
      </c>
      <c r="CY51" s="19" t="n">
        <v>16.7985</v>
      </c>
      <c r="CZ51" s="19" t="n">
        <v>4.3789</v>
      </c>
      <c r="DA51" s="19" t="n">
        <v>1.5687</v>
      </c>
      <c r="DB51" s="19" t="n">
        <v>4.3816</v>
      </c>
      <c r="DC51" s="19" t="n">
        <v>5.4633</v>
      </c>
      <c r="DD51" s="19" t="n">
        <v>0.5111</v>
      </c>
      <c r="DE51" s="19" t="n">
        <v>16.844</v>
      </c>
      <c r="DF51" s="19" t="n">
        <v>8.7677</v>
      </c>
      <c r="DG51" s="19" t="n">
        <v>0.6847</v>
      </c>
      <c r="DH51" s="19" t="n">
        <v>5.5402</v>
      </c>
      <c r="DI51" s="19" t="n">
        <v>2.1014</v>
      </c>
      <c r="DJ51" s="19" t="n">
        <v>7.6317</v>
      </c>
      <c r="DK51" s="19" t="n">
        <v>17.5165</v>
      </c>
      <c r="DL51" s="19" t="n">
        <v>5.5177</v>
      </c>
      <c r="DM51" s="19" t="n">
        <v>0.3929</v>
      </c>
      <c r="DN51" s="19" t="n">
        <v>108.2968</v>
      </c>
      <c r="DO51" s="19" t="n">
        <v>1.5946</v>
      </c>
      <c r="DP51" s="19" t="n">
        <v>87.6955</v>
      </c>
      <c r="DQ51" s="19" t="n">
        <v>2.2649</v>
      </c>
      <c r="DR51" s="19" t="n">
        <v>17.1328</v>
      </c>
      <c r="DS51" s="19" t="n">
        <v>-51.8851</v>
      </c>
      <c r="DT51" s="19" t="n">
        <v>127.6274</v>
      </c>
    </row>
    <row r="52">
      <c r="A52" s="2" t="inlineStr">
        <is>
          <t>2004</t>
        </is>
      </c>
      <c r="B52" s="2" t="inlineStr">
        <is>
          <t>Plaster and concrete product manufacturing</t>
        </is>
      </c>
      <c r="C52" s="19" t="n">
        <v>11.9226</v>
      </c>
      <c r="D52" s="19" t="n">
        <v>3.0203</v>
      </c>
      <c r="E52" s="19" t="n">
        <v>34.8669</v>
      </c>
      <c r="F52" s="19" t="n">
        <v>1.613</v>
      </c>
      <c r="G52" s="19" t="n">
        <v>0.0837</v>
      </c>
      <c r="H52" s="19" t="n">
        <v>1.5679</v>
      </c>
      <c r="I52" s="19" t="n">
        <v>8.9353</v>
      </c>
      <c r="J52" s="19" t="n">
        <v>9.946400000000001</v>
      </c>
      <c r="K52" s="19" t="n">
        <v>2.7453</v>
      </c>
      <c r="L52" s="19" t="n">
        <v>9.904400000000001</v>
      </c>
      <c r="M52" s="19" t="n">
        <v>13.1788</v>
      </c>
      <c r="N52" s="19" t="n">
        <v>1.3061</v>
      </c>
      <c r="O52" s="19" t="n">
        <v>21.8074</v>
      </c>
      <c r="P52" s="19" t="n">
        <v>3.1589</v>
      </c>
      <c r="Q52" s="19" t="n">
        <v>0.125</v>
      </c>
      <c r="R52" s="19" t="n">
        <v>1.3437</v>
      </c>
      <c r="S52" s="19" t="n">
        <v>1.1532</v>
      </c>
      <c r="T52" s="19" t="n">
        <v>0.2654</v>
      </c>
      <c r="U52" s="19" t="n">
        <v>1.2638</v>
      </c>
      <c r="V52" s="19" t="n">
        <v>1.0381</v>
      </c>
      <c r="W52" s="19" t="n">
        <v>0.8155</v>
      </c>
      <c r="X52" s="19" t="n">
        <v>1.8642</v>
      </c>
      <c r="Y52" s="19" t="n">
        <v>4.5473</v>
      </c>
      <c r="Z52" s="19" t="n">
        <v>1.6109</v>
      </c>
      <c r="AA52" s="19" t="n">
        <v>1.4155</v>
      </c>
      <c r="AB52" s="19" t="n">
        <v>0.0196</v>
      </c>
      <c r="AC52" s="19" t="n">
        <v>0.1104</v>
      </c>
      <c r="AD52" s="19" t="n">
        <v>0.4805</v>
      </c>
      <c r="AE52" s="19" t="n">
        <v>0.0008</v>
      </c>
      <c r="AF52" s="19" t="n">
        <v>0.0453</v>
      </c>
      <c r="AG52" s="19" t="n">
        <v>0.0348</v>
      </c>
      <c r="AH52" s="19" t="n">
        <v>1.0202</v>
      </c>
      <c r="AI52" s="19" t="n">
        <v>8.453799999999999</v>
      </c>
      <c r="AJ52" s="19" t="n">
        <v>0.3496</v>
      </c>
      <c r="AK52" s="19" t="n">
        <v>1.7885</v>
      </c>
      <c r="AL52" s="19" t="n">
        <v>3.3121</v>
      </c>
      <c r="AM52" s="19" t="n">
        <v>0.3637</v>
      </c>
      <c r="AN52" s="19" t="n">
        <v>2.6762</v>
      </c>
      <c r="AO52" s="19" t="n">
        <v>0.0885</v>
      </c>
      <c r="AP52" s="19" t="n">
        <v>1.7561</v>
      </c>
      <c r="AQ52" s="19" t="n">
        <v>0.3885</v>
      </c>
      <c r="AR52" s="19" t="n">
        <v>2.0842</v>
      </c>
      <c r="AS52" s="19" t="n">
        <v>0.0992</v>
      </c>
      <c r="AT52" s="19" t="n">
        <v>1.0473</v>
      </c>
      <c r="AU52" s="19" t="n">
        <v>1.2035</v>
      </c>
      <c r="AV52" s="19" t="n">
        <v>2.7163</v>
      </c>
      <c r="AW52" s="19" t="n">
        <v>8.819699999999999</v>
      </c>
      <c r="AX52" s="19" t="n">
        <v>1.7413</v>
      </c>
      <c r="AY52" s="19" t="n">
        <v>1.8268</v>
      </c>
      <c r="AZ52" s="19" t="n">
        <v>0.945</v>
      </c>
      <c r="BA52" s="19" t="n">
        <v>0.2671</v>
      </c>
      <c r="BB52" s="19" t="n">
        <v>20.8131</v>
      </c>
      <c r="BC52" s="19" t="n">
        <v>1.6356</v>
      </c>
      <c r="BD52" s="19" t="n">
        <v>3.4548</v>
      </c>
      <c r="BE52" s="19" t="n">
        <v>1.7758</v>
      </c>
      <c r="BF52" s="19" t="n">
        <v>2.9891</v>
      </c>
      <c r="BG52" s="19" t="n">
        <v>0.8702</v>
      </c>
      <c r="BH52" s="19" t="n">
        <v>1.7358</v>
      </c>
      <c r="BI52" s="19" t="n">
        <v>3.04</v>
      </c>
      <c r="BJ52" s="19" t="n">
        <v>2.3798</v>
      </c>
      <c r="BK52" s="19" t="n">
        <v>0.3776</v>
      </c>
      <c r="BL52" s="19" t="n">
        <v>6.4747</v>
      </c>
      <c r="BM52" s="19" t="n">
        <v>0.929</v>
      </c>
      <c r="BN52" s="19" t="n">
        <v>0.2969</v>
      </c>
      <c r="BO52" s="19" t="n">
        <v>6.453</v>
      </c>
      <c r="BP52" s="19" t="n">
        <v>6.9127</v>
      </c>
      <c r="BQ52" s="19" t="n">
        <v>0.6093</v>
      </c>
      <c r="BR52" s="19" t="n">
        <v>2.7767</v>
      </c>
      <c r="BS52" s="19" t="n">
        <v>0.9906</v>
      </c>
      <c r="BT52" s="19" t="n">
        <v>586.3846</v>
      </c>
      <c r="BU52" s="19" t="n">
        <v>545.5682</v>
      </c>
      <c r="BV52" s="19" t="n">
        <v>281.5244</v>
      </c>
      <c r="BW52" s="19" t="n">
        <v>2409.6851</v>
      </c>
      <c r="BX52" s="19" t="n">
        <v>6.9831</v>
      </c>
      <c r="BY52" s="19" t="n">
        <v>5.5761</v>
      </c>
      <c r="BZ52" s="19" t="n">
        <v>0.7696</v>
      </c>
      <c r="CA52" s="19" t="n">
        <v>4.358</v>
      </c>
      <c r="CB52" s="19" t="n">
        <v>3.0573</v>
      </c>
      <c r="CC52" s="19" t="n">
        <v>0.4185</v>
      </c>
      <c r="CD52" s="19" t="n">
        <v>14.2501</v>
      </c>
      <c r="CE52" s="19" t="n">
        <v>44.3709</v>
      </c>
      <c r="CF52" s="19" t="n">
        <v>1.8784</v>
      </c>
      <c r="CG52" s="19" t="n">
        <v>5.2591</v>
      </c>
      <c r="CH52" s="19" t="n">
        <v>2.908</v>
      </c>
      <c r="CI52" s="19" t="n">
        <v>0.2407</v>
      </c>
      <c r="CJ52" s="19" t="n">
        <v>0.3828</v>
      </c>
      <c r="CK52" s="19" t="n">
        <v>1.1551</v>
      </c>
      <c r="CL52" s="19" t="n">
        <v>7.7023</v>
      </c>
      <c r="CM52" s="19" t="n">
        <v>0.0116</v>
      </c>
      <c r="CN52" s="19" t="n">
        <v>0.4949</v>
      </c>
      <c r="CO52" s="19" t="n">
        <v>0.5309</v>
      </c>
      <c r="CP52" s="19" t="n">
        <v>0.3698</v>
      </c>
      <c r="CQ52" s="19" t="n">
        <v>0.7679</v>
      </c>
      <c r="CR52" s="19" t="n">
        <v>1.8021</v>
      </c>
      <c r="CS52" s="19" t="n">
        <v>0.5306</v>
      </c>
      <c r="CT52" s="19" t="n">
        <v>5.8803</v>
      </c>
      <c r="CU52" s="19" t="n">
        <v>77.13809999999999</v>
      </c>
      <c r="CV52" s="19" t="n">
        <v>17.7988</v>
      </c>
      <c r="CW52" s="19" t="n">
        <v>17.8051</v>
      </c>
      <c r="CX52" s="19" t="n">
        <v>2.0549</v>
      </c>
      <c r="CY52" s="19" t="n">
        <v>29.9588</v>
      </c>
      <c r="CZ52" s="19" t="n">
        <v>5.1155</v>
      </c>
      <c r="DA52" s="19" t="n">
        <v>0.9411</v>
      </c>
      <c r="DB52" s="19" t="n">
        <v>4.3672</v>
      </c>
      <c r="DC52" s="19" t="n">
        <v>6.0788</v>
      </c>
      <c r="DD52" s="19" t="n">
        <v>0.5071</v>
      </c>
      <c r="DE52" s="19" t="n">
        <v>14.4274</v>
      </c>
      <c r="DF52" s="19" t="n">
        <v>6.4382</v>
      </c>
      <c r="DG52" s="19" t="n">
        <v>0.3464</v>
      </c>
      <c r="DH52" s="19" t="n">
        <v>3.8494</v>
      </c>
      <c r="DI52" s="19" t="n">
        <v>2.7982</v>
      </c>
      <c r="DJ52" s="19" t="n">
        <v>6.1207</v>
      </c>
      <c r="DK52" s="19" t="n">
        <v>19.6849</v>
      </c>
      <c r="DL52" s="19" t="n">
        <v>4.0581</v>
      </c>
      <c r="DM52" s="19" t="n">
        <v>0.4451</v>
      </c>
      <c r="DN52" s="19" t="n">
        <v>62.3998</v>
      </c>
      <c r="DP52" s="19" t="n">
        <v>107.3408</v>
      </c>
      <c r="DQ52" s="19" t="n">
        <v>3.0602</v>
      </c>
      <c r="DR52" s="19" t="n">
        <v>12.2651</v>
      </c>
      <c r="DS52" s="19" t="n">
        <v>-35.2429</v>
      </c>
      <c r="DT52" s="19" t="n">
        <v>87.7299</v>
      </c>
    </row>
    <row r="53">
      <c r="A53" s="2" t="inlineStr">
        <is>
          <t>2005</t>
        </is>
      </c>
      <c r="B53" s="2" t="inlineStr">
        <is>
          <t>Other non-metallic mineral product manufacturing</t>
        </is>
      </c>
      <c r="C53" s="19" t="n">
        <v>4.9401</v>
      </c>
      <c r="D53" s="19" t="n">
        <v>1.4341</v>
      </c>
      <c r="E53" s="19" t="n">
        <v>15.163</v>
      </c>
      <c r="F53" s="19" t="n">
        <v>0.6757</v>
      </c>
      <c r="G53" s="19" t="n">
        <v>0.0141</v>
      </c>
      <c r="H53" s="19" t="n">
        <v>0.706</v>
      </c>
      <c r="I53" s="19" t="n">
        <v>3.9084</v>
      </c>
      <c r="J53" s="19" t="n">
        <v>6.124</v>
      </c>
      <c r="K53" s="19" t="n">
        <v>3.5898</v>
      </c>
      <c r="L53" s="19" t="n">
        <v>2.4811</v>
      </c>
      <c r="M53" s="19" t="n">
        <v>9.142200000000001</v>
      </c>
      <c r="N53" s="19" t="n">
        <v>0.8187</v>
      </c>
      <c r="O53" s="19" t="n">
        <v>3.4907</v>
      </c>
      <c r="P53" s="19" t="n">
        <v>2.4822</v>
      </c>
      <c r="Q53" s="19" t="n">
        <v>0.0726</v>
      </c>
      <c r="R53" s="19" t="n">
        <v>0.6556</v>
      </c>
      <c r="S53" s="19" t="n">
        <v>0.4958</v>
      </c>
      <c r="T53" s="19" t="n">
        <v>0.0994</v>
      </c>
      <c r="U53" s="19" t="n">
        <v>0.7739</v>
      </c>
      <c r="V53" s="19" t="n">
        <v>0.4633</v>
      </c>
      <c r="W53" s="19" t="n">
        <v>0.2814</v>
      </c>
      <c r="X53" s="19" t="n">
        <v>0.7474</v>
      </c>
      <c r="Y53" s="19" t="n">
        <v>0.4633</v>
      </c>
      <c r="Z53" s="19" t="n">
        <v>0.2931</v>
      </c>
      <c r="AA53" s="19" t="n">
        <v>0.415</v>
      </c>
      <c r="AB53" s="19" t="n">
        <v>0.0094</v>
      </c>
      <c r="AC53" s="19" t="n">
        <v>0.09719999999999999</v>
      </c>
      <c r="AD53" s="19" t="n">
        <v>0.1833</v>
      </c>
      <c r="AE53" s="19" t="n">
        <v>0.0001</v>
      </c>
      <c r="AF53" s="19" t="n">
        <v>0.0027</v>
      </c>
      <c r="AG53" s="19" t="n">
        <v>0.0035</v>
      </c>
      <c r="AH53" s="19" t="n">
        <v>1.1001</v>
      </c>
      <c r="AI53" s="19" t="n">
        <v>1.7395</v>
      </c>
      <c r="AJ53" s="19" t="n">
        <v>0.2611</v>
      </c>
      <c r="AK53" s="19" t="n">
        <v>0.7638</v>
      </c>
      <c r="AL53" s="19" t="n">
        <v>1.4367</v>
      </c>
      <c r="AM53" s="19" t="n">
        <v>0.6247</v>
      </c>
      <c r="AN53" s="19" t="n">
        <v>1.0808</v>
      </c>
      <c r="AO53" s="19" t="n">
        <v>0.4464</v>
      </c>
      <c r="AP53" s="19" t="n">
        <v>3.8348</v>
      </c>
      <c r="AQ53" s="19" t="n">
        <v>0.3389</v>
      </c>
      <c r="AR53" s="19" t="n">
        <v>9.0115</v>
      </c>
      <c r="AS53" s="19" t="n">
        <v>0.0211</v>
      </c>
      <c r="AT53" s="19" t="n">
        <v>34.092</v>
      </c>
      <c r="AU53" s="19" t="n">
        <v>83.8351</v>
      </c>
      <c r="AV53" s="19" t="n">
        <v>18.1325</v>
      </c>
      <c r="AW53" s="19" t="n">
        <v>45.7475</v>
      </c>
      <c r="AX53" s="19" t="n">
        <v>52.1448</v>
      </c>
      <c r="AY53" s="19" t="n">
        <v>1.9944</v>
      </c>
      <c r="AZ53" s="19" t="n">
        <v>1.0469</v>
      </c>
      <c r="BA53" s="19" t="n">
        <v>0.1282</v>
      </c>
      <c r="BB53" s="19" t="n">
        <v>6.5014</v>
      </c>
      <c r="BC53" s="19" t="n">
        <v>1.6294</v>
      </c>
      <c r="BD53" s="19" t="n">
        <v>5.8373</v>
      </c>
      <c r="BE53" s="19" t="n">
        <v>0.9825</v>
      </c>
      <c r="BF53" s="19" t="n">
        <v>1.6548</v>
      </c>
      <c r="BG53" s="19" t="n">
        <v>0.4954</v>
      </c>
      <c r="BH53" s="19" t="n">
        <v>0.2035</v>
      </c>
      <c r="BI53" s="19" t="n">
        <v>1.4385</v>
      </c>
      <c r="BJ53" s="19" t="n">
        <v>0.6098</v>
      </c>
      <c r="BK53" s="19" t="n">
        <v>0.1878</v>
      </c>
      <c r="BL53" s="19" t="n">
        <v>2.3548</v>
      </c>
      <c r="BM53" s="19" t="n">
        <v>3.1392</v>
      </c>
      <c r="BN53" s="19" t="n">
        <v>0.5799</v>
      </c>
      <c r="BO53" s="19" t="n">
        <v>3.165</v>
      </c>
      <c r="BP53" s="19" t="n">
        <v>5.0724</v>
      </c>
      <c r="BQ53" s="19" t="n">
        <v>0.2803</v>
      </c>
      <c r="BR53" s="19" t="n">
        <v>3.9696</v>
      </c>
      <c r="BS53" s="19" t="n">
        <v>5.2941</v>
      </c>
      <c r="BT53" s="19" t="n">
        <v>387.3325</v>
      </c>
      <c r="BU53" s="19" t="n">
        <v>256.2352</v>
      </c>
      <c r="BV53" s="19" t="n">
        <v>283.2354</v>
      </c>
      <c r="BW53" s="19" t="n">
        <v>921.9734</v>
      </c>
      <c r="BX53" s="19" t="n">
        <v>3.0036</v>
      </c>
      <c r="BY53" s="19" t="n">
        <v>2.7511</v>
      </c>
      <c r="BZ53" s="19" t="n">
        <v>0.3166</v>
      </c>
      <c r="CA53" s="19" t="n">
        <v>1.9365</v>
      </c>
      <c r="CB53" s="19" t="n">
        <v>0.4735</v>
      </c>
      <c r="CC53" s="19" t="n">
        <v>0.2637</v>
      </c>
      <c r="CD53" s="19" t="n">
        <v>6.675</v>
      </c>
      <c r="CE53" s="19" t="n">
        <v>20.7708</v>
      </c>
      <c r="CF53" s="19" t="n">
        <v>0.4457</v>
      </c>
      <c r="CG53" s="19" t="n">
        <v>0.3764</v>
      </c>
      <c r="CH53" s="19" t="n">
        <v>0.6773</v>
      </c>
      <c r="CI53" s="19" t="n">
        <v>0.08690000000000001</v>
      </c>
      <c r="CJ53" s="19" t="n">
        <v>0.1667</v>
      </c>
      <c r="CK53" s="19" t="n">
        <v>0.8038999999999999</v>
      </c>
      <c r="CL53" s="19" t="n">
        <v>1.0538</v>
      </c>
      <c r="CM53" s="19" t="n">
        <v>0.0367</v>
      </c>
      <c r="CN53" s="19" t="n">
        <v>0.3769</v>
      </c>
      <c r="CO53" s="19" t="n">
        <v>0.321</v>
      </c>
      <c r="CP53" s="19" t="n">
        <v>0.7325</v>
      </c>
      <c r="CQ53" s="19" t="n">
        <v>0.5127</v>
      </c>
      <c r="CR53" s="19" t="n">
        <v>0.3853</v>
      </c>
      <c r="CS53" s="19" t="n">
        <v>0.1429</v>
      </c>
      <c r="CT53" s="19" t="n">
        <v>1.1525</v>
      </c>
      <c r="CU53" s="19" t="n">
        <v>16.962</v>
      </c>
      <c r="CV53" s="19" t="n">
        <v>2.9731</v>
      </c>
      <c r="CW53" s="19" t="n">
        <v>5.0958</v>
      </c>
      <c r="CX53" s="19" t="n">
        <v>0.9622000000000001</v>
      </c>
      <c r="CY53" s="19" t="n">
        <v>5.181</v>
      </c>
      <c r="CZ53" s="19" t="n">
        <v>3.4458</v>
      </c>
      <c r="DA53" s="19" t="n">
        <v>1.2943</v>
      </c>
      <c r="DB53" s="19" t="n">
        <v>1.7731</v>
      </c>
      <c r="DC53" s="19" t="n">
        <v>2.1615</v>
      </c>
      <c r="DD53" s="19" t="n">
        <v>0.2073</v>
      </c>
      <c r="DE53" s="19" t="n">
        <v>2.9239</v>
      </c>
      <c r="DF53" s="19" t="n">
        <v>1.407</v>
      </c>
      <c r="DG53" s="19" t="n">
        <v>0.3969</v>
      </c>
      <c r="DH53" s="19" t="n">
        <v>1.3208</v>
      </c>
      <c r="DI53" s="19" t="n">
        <v>1.1283</v>
      </c>
      <c r="DJ53" s="19" t="n">
        <v>1.7578</v>
      </c>
      <c r="DK53" s="19" t="n">
        <v>4.7594</v>
      </c>
      <c r="DL53" s="19" t="n">
        <v>86.1246</v>
      </c>
      <c r="DM53" s="19" t="n">
        <v>0.2306</v>
      </c>
      <c r="DN53" s="19" t="n">
        <v>16.893</v>
      </c>
      <c r="DO53" s="19" t="n">
        <v>0.009599999999999999</v>
      </c>
      <c r="DP53" s="19" t="n">
        <v>19.0509</v>
      </c>
      <c r="DQ53" s="19" t="n">
        <v>1.4493</v>
      </c>
      <c r="DR53" s="19" t="n">
        <v>5.2596</v>
      </c>
      <c r="DS53" s="19" t="n">
        <v>4.7487</v>
      </c>
      <c r="DT53" s="19" t="n">
        <v>137.0418</v>
      </c>
    </row>
    <row r="54">
      <c r="A54" s="2" t="inlineStr">
        <is>
          <t>2101</t>
        </is>
      </c>
      <c r="B54" s="2" t="inlineStr">
        <is>
          <t>Iron and steel manufacturing</t>
        </is>
      </c>
      <c r="C54" s="19" t="n">
        <v>12.9682</v>
      </c>
      <c r="D54" s="19" t="n">
        <v>1.8322</v>
      </c>
      <c r="E54" s="19" t="n">
        <v>9.254799999999999</v>
      </c>
      <c r="F54" s="19" t="n">
        <v>1.5655</v>
      </c>
      <c r="G54" s="19" t="n">
        <v>0.1639</v>
      </c>
      <c r="H54" s="19" t="n">
        <v>0.5172</v>
      </c>
      <c r="I54" s="19" t="n">
        <v>4.2697</v>
      </c>
      <c r="J54" s="19" t="n">
        <v>103.5327</v>
      </c>
      <c r="K54" s="19" t="n">
        <v>65.8458</v>
      </c>
      <c r="L54" s="19" t="n">
        <v>23.9363</v>
      </c>
      <c r="M54" s="19" t="n">
        <v>86.6427</v>
      </c>
      <c r="N54" s="19" t="n">
        <v>6.4018</v>
      </c>
      <c r="O54" s="19" t="n">
        <v>137.0316</v>
      </c>
      <c r="P54" s="19" t="n">
        <v>10.143</v>
      </c>
      <c r="Q54" s="19" t="n">
        <v>0.3543</v>
      </c>
      <c r="R54" s="19" t="n">
        <v>3.8755</v>
      </c>
      <c r="S54" s="19" t="n">
        <v>2.8947</v>
      </c>
      <c r="T54" s="19" t="n">
        <v>0.6185</v>
      </c>
      <c r="U54" s="19" t="n">
        <v>3.5706</v>
      </c>
      <c r="V54" s="19" t="n">
        <v>2.8489</v>
      </c>
      <c r="W54" s="19" t="n">
        <v>2.6278</v>
      </c>
      <c r="X54" s="19" t="n">
        <v>4.5706</v>
      </c>
      <c r="Y54" s="19" t="n">
        <v>1.4008</v>
      </c>
      <c r="Z54" s="19" t="n">
        <v>0.9587</v>
      </c>
      <c r="AA54" s="19" t="n">
        <v>1.5621</v>
      </c>
      <c r="AB54" s="19" t="n">
        <v>0.0535</v>
      </c>
      <c r="AC54" s="19" t="n">
        <v>0.3443</v>
      </c>
      <c r="AD54" s="19" t="n">
        <v>2.1644</v>
      </c>
      <c r="AE54" s="19" t="n">
        <v>0.0032</v>
      </c>
      <c r="AF54" s="19" t="n">
        <v>0.08699999999999999</v>
      </c>
      <c r="AG54" s="19" t="n">
        <v>0.0954</v>
      </c>
      <c r="AH54" s="19" t="n">
        <v>3.4833</v>
      </c>
      <c r="AI54" s="19" t="n">
        <v>20.4783</v>
      </c>
      <c r="AJ54" s="19" t="n">
        <v>0.9217</v>
      </c>
      <c r="AK54" s="19" t="n">
        <v>5.1304</v>
      </c>
      <c r="AL54" s="19" t="n">
        <v>3.3177</v>
      </c>
      <c r="AM54" s="19" t="n">
        <v>39.5662</v>
      </c>
      <c r="AN54" s="19" t="n">
        <v>14.4999</v>
      </c>
      <c r="AO54" s="19" t="n">
        <v>0.2775</v>
      </c>
      <c r="AP54" s="19" t="n">
        <v>17.0611</v>
      </c>
      <c r="AQ54" s="19" t="n">
        <v>2.1203</v>
      </c>
      <c r="AR54" s="19" t="n">
        <v>13.8541</v>
      </c>
      <c r="AS54" s="19" t="n">
        <v>0.8080000000000001</v>
      </c>
      <c r="AT54" s="19" t="n">
        <v>2.4167</v>
      </c>
      <c r="AU54" s="19" t="n">
        <v>0.5196</v>
      </c>
      <c r="AV54" s="19" t="n">
        <v>20.8883</v>
      </c>
      <c r="AW54" s="19" t="n">
        <v>32.4731</v>
      </c>
      <c r="AX54" s="19" t="n">
        <v>10.913</v>
      </c>
      <c r="AY54" s="19" t="n">
        <v>463.6809</v>
      </c>
      <c r="AZ54" s="19" t="n">
        <v>18.3579</v>
      </c>
      <c r="BA54" s="19" t="n">
        <v>100.0175</v>
      </c>
      <c r="BB54" s="19" t="n">
        <v>1489.6904</v>
      </c>
      <c r="BC54" s="19" t="n">
        <v>311.0147</v>
      </c>
      <c r="BD54" s="19" t="n">
        <v>424.5518</v>
      </c>
      <c r="BE54" s="19" t="n">
        <v>123.2678</v>
      </c>
      <c r="BF54" s="19" t="n">
        <v>88.28660000000001</v>
      </c>
      <c r="BG54" s="19" t="n">
        <v>83.7627</v>
      </c>
      <c r="BH54" s="19" t="n">
        <v>230.1634</v>
      </c>
      <c r="BI54" s="19" t="n">
        <v>109.8481</v>
      </c>
      <c r="BJ54" s="19" t="n">
        <v>59.5613</v>
      </c>
      <c r="BK54" s="19" t="n">
        <v>28.8962</v>
      </c>
      <c r="BL54" s="19" t="n">
        <v>317.3749</v>
      </c>
      <c r="BM54" s="19" t="n">
        <v>90.75369999999999</v>
      </c>
      <c r="BN54" s="19" t="n">
        <v>9.2559</v>
      </c>
      <c r="BO54" s="19" t="n">
        <v>7.948</v>
      </c>
      <c r="BP54" s="19" t="n">
        <v>14.0096</v>
      </c>
      <c r="BQ54" s="19" t="n">
        <v>2.3676</v>
      </c>
      <c r="BR54" s="19" t="n">
        <v>16.398</v>
      </c>
      <c r="BS54" s="19" t="n">
        <v>9.1797</v>
      </c>
      <c r="BT54" s="19" t="n">
        <v>882.6452</v>
      </c>
      <c r="BU54" s="19" t="n">
        <v>342.9863</v>
      </c>
      <c r="BV54" s="19" t="n">
        <v>451.7902</v>
      </c>
      <c r="BW54" s="19" t="n">
        <v>3632.2897</v>
      </c>
      <c r="BX54" s="19" t="n">
        <v>31.8376</v>
      </c>
      <c r="BY54" s="19" t="n">
        <v>22.1768</v>
      </c>
      <c r="BZ54" s="19" t="n">
        <v>2.9113</v>
      </c>
      <c r="CA54" s="19" t="n">
        <v>15.7109</v>
      </c>
      <c r="CB54" s="19" t="n">
        <v>8.1524</v>
      </c>
      <c r="CC54" s="19" t="n">
        <v>18.3279</v>
      </c>
      <c r="CD54" s="19" t="n">
        <v>1.3709</v>
      </c>
      <c r="CE54" s="19" t="n">
        <v>5.2477</v>
      </c>
      <c r="CF54" s="19" t="n">
        <v>4.0166</v>
      </c>
      <c r="CG54" s="19" t="n">
        <v>10.7018</v>
      </c>
      <c r="CH54" s="19" t="n">
        <v>7.2015</v>
      </c>
      <c r="CI54" s="19" t="n">
        <v>1.3612</v>
      </c>
      <c r="CJ54" s="19" t="n">
        <v>0.3644</v>
      </c>
      <c r="CK54" s="19" t="n">
        <v>2.3629</v>
      </c>
      <c r="CL54" s="19" t="n">
        <v>92.26139999999999</v>
      </c>
      <c r="CM54" s="19" t="n">
        <v>0.0419</v>
      </c>
      <c r="CN54" s="19" t="n">
        <v>2.1899</v>
      </c>
      <c r="CO54" s="19" t="n">
        <v>1.1854</v>
      </c>
      <c r="CP54" s="19" t="n">
        <v>15.6474</v>
      </c>
      <c r="CQ54" s="19" t="n">
        <v>6.9131</v>
      </c>
      <c r="CR54" s="19" t="n">
        <v>16.0301</v>
      </c>
      <c r="CS54" s="19" t="n">
        <v>5.717</v>
      </c>
      <c r="CT54" s="19" t="n">
        <v>24.812</v>
      </c>
      <c r="CU54" s="19" t="n">
        <v>216.9793</v>
      </c>
      <c r="CV54" s="19" t="n">
        <v>38.6935</v>
      </c>
      <c r="CW54" s="19" t="n">
        <v>29.3287</v>
      </c>
      <c r="CX54" s="19" t="n">
        <v>6.7934</v>
      </c>
      <c r="CY54" s="19" t="n">
        <v>32.7771</v>
      </c>
      <c r="CZ54" s="19" t="n">
        <v>17.0718</v>
      </c>
      <c r="DA54" s="19" t="n">
        <v>10.019</v>
      </c>
      <c r="DB54" s="19" t="n">
        <v>15.6803</v>
      </c>
      <c r="DC54" s="19" t="n">
        <v>22.6875</v>
      </c>
      <c r="DD54" s="19" t="n">
        <v>2.5213</v>
      </c>
      <c r="DE54" s="19" t="n">
        <v>21.7331</v>
      </c>
      <c r="DF54" s="19" t="n">
        <v>21.7001</v>
      </c>
      <c r="DG54" s="19" t="n">
        <v>2.3421</v>
      </c>
      <c r="DH54" s="19" t="n">
        <v>3.3464</v>
      </c>
      <c r="DI54" s="19" t="n">
        <v>2.5893</v>
      </c>
      <c r="DJ54" s="19" t="n">
        <v>12.3872</v>
      </c>
      <c r="DK54" s="19" t="n">
        <v>116.4231</v>
      </c>
      <c r="DL54" s="19" t="n">
        <v>6.9541</v>
      </c>
      <c r="DM54" s="19" t="n">
        <v>0.8527</v>
      </c>
      <c r="DN54" s="19" t="n">
        <v>131.6184</v>
      </c>
      <c r="DO54" s="19" t="n">
        <v>202.9976</v>
      </c>
      <c r="DP54" s="19" t="n">
        <v>115.4089</v>
      </c>
      <c r="DQ54" s="19" t="n">
        <v>2.5093</v>
      </c>
      <c r="DR54" s="19" t="n">
        <v>19.5007</v>
      </c>
      <c r="DS54" s="19" t="n">
        <v>48.9761</v>
      </c>
      <c r="DT54" s="19" t="n">
        <v>1822.6036</v>
      </c>
    </row>
    <row r="55">
      <c r="A55" s="2" t="inlineStr">
        <is>
          <t>2102</t>
        </is>
      </c>
      <c r="B55" s="2" t="inlineStr">
        <is>
          <t>Basic non-ferrous metal manufacturing</t>
        </is>
      </c>
      <c r="C55" s="19" t="n">
        <v>24.407</v>
      </c>
      <c r="D55" s="19" t="n">
        <v>2.6853</v>
      </c>
      <c r="E55" s="19" t="n">
        <v>16.7483</v>
      </c>
      <c r="F55" s="19" t="n">
        <v>2.8037</v>
      </c>
      <c r="G55" s="19" t="n">
        <v>0.1613</v>
      </c>
      <c r="H55" s="19" t="n">
        <v>0.4525</v>
      </c>
      <c r="I55" s="19" t="n">
        <v>8.2056</v>
      </c>
      <c r="J55" s="19" t="n">
        <v>50.1864</v>
      </c>
      <c r="K55" s="19" t="n">
        <v>31.5988</v>
      </c>
      <c r="L55" s="19" t="n">
        <v>29.4542</v>
      </c>
      <c r="M55" s="19" t="n">
        <v>117.7583</v>
      </c>
      <c r="N55" s="19" t="n">
        <v>7.6675</v>
      </c>
      <c r="O55" s="19" t="n">
        <v>129.6683</v>
      </c>
      <c r="P55" s="19" t="n">
        <v>10.6875</v>
      </c>
      <c r="Q55" s="19" t="n">
        <v>0.3912</v>
      </c>
      <c r="R55" s="19" t="n">
        <v>12.0996</v>
      </c>
      <c r="S55" s="19" t="n">
        <v>2.2523</v>
      </c>
      <c r="T55" s="19" t="n">
        <v>0.8349</v>
      </c>
      <c r="U55" s="19" t="n">
        <v>3.1184</v>
      </c>
      <c r="V55" s="19" t="n">
        <v>2.9562</v>
      </c>
      <c r="W55" s="19" t="n">
        <v>7.4684</v>
      </c>
      <c r="X55" s="19" t="n">
        <v>4.4123</v>
      </c>
      <c r="Y55" s="19" t="n">
        <v>1.2596</v>
      </c>
      <c r="Z55" s="19" t="n">
        <v>0.7795</v>
      </c>
      <c r="AA55" s="19" t="n">
        <v>1.9717</v>
      </c>
      <c r="AB55" s="19" t="n">
        <v>0.0446</v>
      </c>
      <c r="AC55" s="19" t="n">
        <v>0.2333</v>
      </c>
      <c r="AD55" s="19" t="n">
        <v>3.6334</v>
      </c>
      <c r="AE55" s="19" t="n">
        <v>0.006</v>
      </c>
      <c r="AF55" s="19" t="n">
        <v>0.0746</v>
      </c>
      <c r="AG55" s="19" t="n">
        <v>0.2256</v>
      </c>
      <c r="AH55" s="19" t="n">
        <v>4.303</v>
      </c>
      <c r="AI55" s="19" t="n">
        <v>16.2541</v>
      </c>
      <c r="AJ55" s="19" t="n">
        <v>1.9785</v>
      </c>
      <c r="AK55" s="19" t="n">
        <v>18.64</v>
      </c>
      <c r="AL55" s="19" t="n">
        <v>4.8326</v>
      </c>
      <c r="AM55" s="19" t="n">
        <v>8.184100000000001</v>
      </c>
      <c r="AN55" s="19" t="n">
        <v>17.0189</v>
      </c>
      <c r="AO55" s="19" t="n">
        <v>0.277</v>
      </c>
      <c r="AP55" s="19" t="n">
        <v>11.6112</v>
      </c>
      <c r="AQ55" s="19" t="n">
        <v>2.4811</v>
      </c>
      <c r="AR55" s="19" t="n">
        <v>39.1765</v>
      </c>
      <c r="AS55" s="19" t="n">
        <v>1.146</v>
      </c>
      <c r="AT55" s="19" t="n">
        <v>2.7076</v>
      </c>
      <c r="AU55" s="19" t="n">
        <v>0.654</v>
      </c>
      <c r="AV55" s="19" t="n">
        <v>14.113</v>
      </c>
      <c r="AW55" s="19" t="n">
        <v>2.758</v>
      </c>
      <c r="AX55" s="19" t="n">
        <v>1.8881</v>
      </c>
      <c r="AY55" s="19" t="n">
        <v>182.6265</v>
      </c>
      <c r="AZ55" s="19" t="n">
        <v>258.7104</v>
      </c>
      <c r="BA55" s="19" t="n">
        <v>10.9888</v>
      </c>
      <c r="BB55" s="19" t="n">
        <v>235.2084</v>
      </c>
      <c r="BC55" s="19" t="n">
        <v>10.2183</v>
      </c>
      <c r="BD55" s="19" t="n">
        <v>288.6506</v>
      </c>
      <c r="BE55" s="19" t="n">
        <v>4.2573</v>
      </c>
      <c r="BF55" s="19" t="n">
        <v>15.0897</v>
      </c>
      <c r="BG55" s="19" t="n">
        <v>2.9861</v>
      </c>
      <c r="BH55" s="19" t="n">
        <v>19.9813</v>
      </c>
      <c r="BI55" s="19" t="n">
        <v>14.3352</v>
      </c>
      <c r="BJ55" s="19" t="n">
        <v>12.5802</v>
      </c>
      <c r="BK55" s="19" t="n">
        <v>2.4549</v>
      </c>
      <c r="BL55" s="19" t="n">
        <v>64.1567</v>
      </c>
      <c r="BM55" s="19" t="n">
        <v>48.7287</v>
      </c>
      <c r="BN55" s="19" t="n">
        <v>180.5101</v>
      </c>
      <c r="BO55" s="19" t="n">
        <v>11.7951</v>
      </c>
      <c r="BP55" s="19" t="n">
        <v>21.7581</v>
      </c>
      <c r="BQ55" s="19" t="n">
        <v>1.2595</v>
      </c>
      <c r="BR55" s="19" t="n">
        <v>21.5101</v>
      </c>
      <c r="BS55" s="19" t="n">
        <v>20.7605</v>
      </c>
      <c r="BT55" s="19" t="n">
        <v>80.5376</v>
      </c>
      <c r="BU55" s="19" t="n">
        <v>98.5441</v>
      </c>
      <c r="BV55" s="19" t="n">
        <v>141.0766</v>
      </c>
      <c r="BW55" s="19" t="n">
        <v>161.8814</v>
      </c>
      <c r="BX55" s="19" t="n">
        <v>31.4747</v>
      </c>
      <c r="BY55" s="19" t="n">
        <v>39.1535</v>
      </c>
      <c r="BZ55" s="19" t="n">
        <v>8.117000000000001</v>
      </c>
      <c r="CA55" s="19" t="n">
        <v>26.7518</v>
      </c>
      <c r="CB55" s="19" t="n">
        <v>11.7832</v>
      </c>
      <c r="CC55" s="19" t="n">
        <v>7.7419</v>
      </c>
      <c r="CD55" s="19" t="n">
        <v>3.1948</v>
      </c>
      <c r="CE55" s="19" t="n">
        <v>7.8198</v>
      </c>
      <c r="CF55" s="19" t="n">
        <v>16.7282</v>
      </c>
      <c r="CG55" s="19" t="n">
        <v>36.974</v>
      </c>
      <c r="CH55" s="19" t="n">
        <v>11.406</v>
      </c>
      <c r="CI55" s="19" t="n">
        <v>1.1525</v>
      </c>
      <c r="CJ55" s="19" t="n">
        <v>0.7831</v>
      </c>
      <c r="CK55" s="19" t="n">
        <v>13.9366</v>
      </c>
      <c r="CL55" s="19" t="n">
        <v>131.3152</v>
      </c>
      <c r="CM55" s="19" t="n">
        <v>0.0718</v>
      </c>
      <c r="CN55" s="19" t="n">
        <v>11.595</v>
      </c>
      <c r="CO55" s="19" t="n">
        <v>0.733</v>
      </c>
      <c r="CP55" s="19" t="n">
        <v>18.1378</v>
      </c>
      <c r="CQ55" s="19" t="n">
        <v>12.6134</v>
      </c>
      <c r="CR55" s="19" t="n">
        <v>17.3678</v>
      </c>
      <c r="CS55" s="19" t="n">
        <v>6.7228</v>
      </c>
      <c r="CT55" s="19" t="n">
        <v>37.903</v>
      </c>
      <c r="CU55" s="19" t="n">
        <v>270.1338</v>
      </c>
      <c r="CV55" s="19" t="n">
        <v>49.6822</v>
      </c>
      <c r="CW55" s="19" t="n">
        <v>45.482</v>
      </c>
      <c r="CX55" s="19" t="n">
        <v>20.4901</v>
      </c>
      <c r="CY55" s="19" t="n">
        <v>55.8732</v>
      </c>
      <c r="CZ55" s="19" t="n">
        <v>21.2814</v>
      </c>
      <c r="DA55" s="19" t="n">
        <v>11.2929</v>
      </c>
      <c r="DB55" s="19" t="n">
        <v>17.7463</v>
      </c>
      <c r="DC55" s="19" t="n">
        <v>26.4636</v>
      </c>
      <c r="DD55" s="19" t="n">
        <v>2.4081</v>
      </c>
      <c r="DE55" s="19" t="n">
        <v>40.6887</v>
      </c>
      <c r="DF55" s="19" t="n">
        <v>58.9479</v>
      </c>
      <c r="DG55" s="19" t="n">
        <v>1.4641</v>
      </c>
      <c r="DH55" s="19" t="n">
        <v>10.8526</v>
      </c>
      <c r="DI55" s="19" t="n">
        <v>10.0052</v>
      </c>
      <c r="DJ55" s="19" t="n">
        <v>5.3526</v>
      </c>
      <c r="DK55" s="19" t="n">
        <v>25.8654</v>
      </c>
      <c r="DL55" s="19" t="n">
        <v>9.1561</v>
      </c>
      <c r="DM55" s="19" t="n">
        <v>1.1942</v>
      </c>
      <c r="DN55" s="19" t="n">
        <v>185.0119</v>
      </c>
      <c r="DO55" s="19" t="n">
        <v>243.9641</v>
      </c>
      <c r="DP55" s="19" t="n">
        <v>1499.8749</v>
      </c>
      <c r="DQ55" s="19" t="n">
        <v>35.7326</v>
      </c>
      <c r="DR55" s="19" t="n">
        <v>129.3901</v>
      </c>
      <c r="DS55" s="19" t="n">
        <v>-61.0004</v>
      </c>
      <c r="DT55" s="19" t="n">
        <v>55184.2931</v>
      </c>
    </row>
    <row r="56">
      <c r="A56" s="2" t="inlineStr">
        <is>
          <t>2201</t>
        </is>
      </c>
      <c r="B56" s="2" t="inlineStr">
        <is>
          <t>Forged iron and steel product manufacturing</t>
        </is>
      </c>
      <c r="C56" s="19" t="n">
        <v>1.8084</v>
      </c>
      <c r="D56" s="19" t="n">
        <v>0.2929</v>
      </c>
      <c r="E56" s="19" t="n">
        <v>0.828</v>
      </c>
      <c r="F56" s="19" t="n">
        <v>0.8476</v>
      </c>
      <c r="G56" s="19" t="n">
        <v>0.09810000000000001</v>
      </c>
      <c r="H56" s="19" t="n">
        <v>0.2992</v>
      </c>
      <c r="I56" s="19" t="n">
        <v>1.2582</v>
      </c>
      <c r="J56" s="19" t="n">
        <v>49.793</v>
      </c>
      <c r="K56" s="19" t="n">
        <v>20.0795</v>
      </c>
      <c r="L56" s="19" t="n">
        <v>10.6448</v>
      </c>
      <c r="M56" s="19" t="n">
        <v>38.9473</v>
      </c>
      <c r="N56" s="19" t="n">
        <v>2.0074</v>
      </c>
      <c r="O56" s="19" t="n">
        <v>35.1337</v>
      </c>
      <c r="P56" s="19" t="n">
        <v>0.8935999999999999</v>
      </c>
      <c r="Q56" s="19" t="n">
        <v>0.0852</v>
      </c>
      <c r="R56" s="19" t="n">
        <v>0.8814</v>
      </c>
      <c r="S56" s="19" t="n">
        <v>0.8243</v>
      </c>
      <c r="T56" s="19" t="n">
        <v>0.2761</v>
      </c>
      <c r="U56" s="19" t="n">
        <v>0.5195</v>
      </c>
      <c r="V56" s="19" t="n">
        <v>0.753</v>
      </c>
      <c r="W56" s="19" t="n">
        <v>0.7285</v>
      </c>
      <c r="X56" s="19" t="n">
        <v>1.4025</v>
      </c>
      <c r="Y56" s="19" t="n">
        <v>0.5834</v>
      </c>
      <c r="Z56" s="19" t="n">
        <v>0.2317</v>
      </c>
      <c r="AA56" s="19" t="n">
        <v>0.3069</v>
      </c>
      <c r="AB56" s="19" t="n">
        <v>0.0142</v>
      </c>
      <c r="AC56" s="19" t="n">
        <v>0.0378</v>
      </c>
      <c r="AD56" s="19" t="n">
        <v>0.3096</v>
      </c>
      <c r="AE56" s="19" t="n">
        <v>0.0003</v>
      </c>
      <c r="AF56" s="19" t="n">
        <v>0.0493</v>
      </c>
      <c r="AG56" s="19" t="n">
        <v>0.0432</v>
      </c>
      <c r="AH56" s="19" t="n">
        <v>0.2359</v>
      </c>
      <c r="AI56" s="19" t="n">
        <v>1.1349</v>
      </c>
      <c r="AJ56" s="19" t="n">
        <v>0.1618</v>
      </c>
      <c r="AK56" s="19" t="n">
        <v>0.3638</v>
      </c>
      <c r="AL56" s="19" t="n">
        <v>0.295</v>
      </c>
      <c r="AM56" s="19" t="n">
        <v>0.1382</v>
      </c>
      <c r="AN56" s="19" t="n">
        <v>0.4843</v>
      </c>
      <c r="AO56" s="19" t="n">
        <v>0.0558</v>
      </c>
      <c r="AP56" s="19" t="n">
        <v>1.3618</v>
      </c>
      <c r="AQ56" s="19" t="n">
        <v>0.3665</v>
      </c>
      <c r="AR56" s="19" t="n">
        <v>1.0643</v>
      </c>
      <c r="AS56" s="19" t="n">
        <v>0.0623</v>
      </c>
      <c r="AT56" s="19" t="n">
        <v>0.3809</v>
      </c>
      <c r="AU56" s="19" t="n">
        <v>0.1198</v>
      </c>
      <c r="AV56" s="19" t="n">
        <v>0.7059</v>
      </c>
      <c r="AW56" s="19" t="n">
        <v>15.4651</v>
      </c>
      <c r="AX56" s="19" t="n">
        <v>0.228</v>
      </c>
      <c r="AY56" s="19" t="n">
        <v>12.4409</v>
      </c>
      <c r="AZ56" s="19" t="n">
        <v>0.1369</v>
      </c>
      <c r="BA56" s="19" t="n">
        <v>0.2101</v>
      </c>
      <c r="BB56" s="19" t="n">
        <v>114.353</v>
      </c>
      <c r="BC56" s="19" t="n">
        <v>5.2018</v>
      </c>
      <c r="BD56" s="19" t="n">
        <v>15.4035</v>
      </c>
      <c r="BE56" s="19" t="n">
        <v>9.2889</v>
      </c>
      <c r="BF56" s="19" t="n">
        <v>13.9139</v>
      </c>
      <c r="BG56" s="19" t="n">
        <v>174.4615</v>
      </c>
      <c r="BH56" s="19" t="n">
        <v>0.8948</v>
      </c>
      <c r="BI56" s="19" t="n">
        <v>5.4266</v>
      </c>
      <c r="BJ56" s="19" t="n">
        <v>11.8144</v>
      </c>
      <c r="BK56" s="19" t="n">
        <v>1.8769</v>
      </c>
      <c r="BL56" s="19" t="n">
        <v>75.77160000000001</v>
      </c>
      <c r="BM56" s="19" t="n">
        <v>7.927</v>
      </c>
      <c r="BN56" s="19" t="n">
        <v>1.4889</v>
      </c>
      <c r="BO56" s="19" t="n">
        <v>5.5498</v>
      </c>
      <c r="BP56" s="19" t="n">
        <v>10.3603</v>
      </c>
      <c r="BQ56" s="19" t="n">
        <v>1.5806</v>
      </c>
      <c r="BR56" s="19" t="n">
        <v>3.3039</v>
      </c>
      <c r="BS56" s="19" t="n">
        <v>0.4716</v>
      </c>
      <c r="BT56" s="19" t="n">
        <v>10.3947</v>
      </c>
      <c r="BU56" s="19" t="n">
        <v>12.6775</v>
      </c>
      <c r="BV56" s="19" t="n">
        <v>17.7494</v>
      </c>
      <c r="BW56" s="19" t="n">
        <v>53.1844</v>
      </c>
      <c r="BX56" s="19" t="n">
        <v>13.0854</v>
      </c>
      <c r="BY56" s="19" t="n">
        <v>12.7629</v>
      </c>
      <c r="BZ56" s="19" t="n">
        <v>0.5976</v>
      </c>
      <c r="CA56" s="19" t="n">
        <v>4.8557</v>
      </c>
      <c r="CB56" s="19" t="n">
        <v>2.624</v>
      </c>
      <c r="CC56" s="19" t="n">
        <v>7.82</v>
      </c>
      <c r="CD56" s="19" t="n">
        <v>0.9188</v>
      </c>
      <c r="CE56" s="19" t="n">
        <v>0.5824</v>
      </c>
      <c r="CF56" s="19" t="n">
        <v>3.4808</v>
      </c>
      <c r="CG56" s="19" t="n">
        <v>0.2213</v>
      </c>
      <c r="CH56" s="19" t="n">
        <v>0.421</v>
      </c>
      <c r="CI56" s="19" t="n">
        <v>0.194</v>
      </c>
      <c r="CJ56" s="19" t="n">
        <v>0.0963</v>
      </c>
      <c r="CK56" s="19" t="n">
        <v>0.1084</v>
      </c>
      <c r="CL56" s="19" t="n">
        <v>0.8416</v>
      </c>
      <c r="CM56" s="19" t="n">
        <v>0.0061</v>
      </c>
      <c r="CN56" s="19" t="n">
        <v>0.2938</v>
      </c>
      <c r="CO56" s="19" t="n">
        <v>0.2598</v>
      </c>
      <c r="CP56" s="19" t="n">
        <v>0.2635</v>
      </c>
      <c r="CQ56" s="19" t="n">
        <v>0.5622</v>
      </c>
      <c r="CR56" s="19" t="n">
        <v>0.1465</v>
      </c>
      <c r="CS56" s="19" t="n">
        <v>0.0493</v>
      </c>
      <c r="CT56" s="19" t="n">
        <v>2.9235</v>
      </c>
      <c r="CU56" s="19" t="n">
        <v>8.8972</v>
      </c>
      <c r="CV56" s="19" t="n">
        <v>0.4231</v>
      </c>
      <c r="CW56" s="19" t="n">
        <v>0.9923</v>
      </c>
      <c r="CX56" s="19" t="n">
        <v>0.774</v>
      </c>
      <c r="CY56" s="19" t="n">
        <v>0.946</v>
      </c>
      <c r="CZ56" s="19" t="n">
        <v>1.9446</v>
      </c>
      <c r="DA56" s="19" t="n">
        <v>1.0711</v>
      </c>
      <c r="DB56" s="19" t="n">
        <v>1.8321</v>
      </c>
      <c r="DC56" s="19" t="n">
        <v>2.4638</v>
      </c>
      <c r="DD56" s="19" t="n">
        <v>0.2687</v>
      </c>
      <c r="DE56" s="19" t="n">
        <v>6.711</v>
      </c>
      <c r="DF56" s="19" t="n">
        <v>3.8489</v>
      </c>
      <c r="DG56" s="19" t="n">
        <v>0.3125</v>
      </c>
      <c r="DH56" s="19" t="n">
        <v>1.2443</v>
      </c>
      <c r="DI56" s="19" t="n">
        <v>0.7864</v>
      </c>
      <c r="DJ56" s="19" t="n">
        <v>10.7157</v>
      </c>
      <c r="DK56" s="19" t="n">
        <v>32.7619</v>
      </c>
      <c r="DL56" s="19" t="n">
        <v>1.0673</v>
      </c>
      <c r="DM56" s="19" t="n">
        <v>0.3254</v>
      </c>
      <c r="DN56" s="19" t="n">
        <v>51.3214</v>
      </c>
      <c r="DP56" s="19" t="n">
        <v>59.7996</v>
      </c>
      <c r="DQ56" s="19" t="n">
        <v>1.9099</v>
      </c>
      <c r="DR56" s="19" t="n">
        <v>5.4389</v>
      </c>
      <c r="DS56" s="19" t="n">
        <v>21.7569</v>
      </c>
      <c r="DT56" s="19" t="n">
        <v>77.7863</v>
      </c>
    </row>
    <row r="57">
      <c r="A57" s="2" t="inlineStr">
        <is>
          <t>2202</t>
        </is>
      </c>
      <c r="B57" s="2" t="inlineStr">
        <is>
          <t>Structural metal product manufacturing</t>
        </is>
      </c>
      <c r="C57" s="19" t="n">
        <v>27.6248</v>
      </c>
      <c r="D57" s="19" t="n">
        <v>5.447</v>
      </c>
      <c r="E57" s="19" t="n">
        <v>11.7352</v>
      </c>
      <c r="F57" s="19" t="n">
        <v>23.6938</v>
      </c>
      <c r="G57" s="19" t="n">
        <v>0.5124</v>
      </c>
      <c r="H57" s="19" t="n">
        <v>22.9294</v>
      </c>
      <c r="I57" s="19" t="n">
        <v>25.6648</v>
      </c>
      <c r="J57" s="19" t="n">
        <v>593.309</v>
      </c>
      <c r="K57" s="19" t="n">
        <v>208.4326</v>
      </c>
      <c r="L57" s="19" t="n">
        <v>302.1308</v>
      </c>
      <c r="M57" s="19" t="n">
        <v>655.0783</v>
      </c>
      <c r="N57" s="19" t="n">
        <v>138.7349</v>
      </c>
      <c r="O57" s="19" t="n">
        <v>147.352</v>
      </c>
      <c r="P57" s="19" t="n">
        <v>14.1747</v>
      </c>
      <c r="Q57" s="19" t="n">
        <v>0.6873</v>
      </c>
      <c r="R57" s="19" t="n">
        <v>6.3795</v>
      </c>
      <c r="S57" s="19" t="n">
        <v>5.4848</v>
      </c>
      <c r="T57" s="19" t="n">
        <v>1.7198</v>
      </c>
      <c r="U57" s="19" t="n">
        <v>9.671200000000001</v>
      </c>
      <c r="V57" s="19" t="n">
        <v>5.5127</v>
      </c>
      <c r="W57" s="19" t="n">
        <v>4.2848</v>
      </c>
      <c r="X57" s="19" t="n">
        <v>9.2982</v>
      </c>
      <c r="Y57" s="19" t="n">
        <v>41.3625</v>
      </c>
      <c r="Z57" s="19" t="n">
        <v>25.6382</v>
      </c>
      <c r="AA57" s="19" t="n">
        <v>3.3418</v>
      </c>
      <c r="AB57" s="19" t="n">
        <v>0.1043</v>
      </c>
      <c r="AC57" s="19" t="n">
        <v>0.4959</v>
      </c>
      <c r="AD57" s="19" t="n">
        <v>4.4841</v>
      </c>
      <c r="AE57" s="19" t="n">
        <v>0.0054</v>
      </c>
      <c r="AF57" s="19" t="n">
        <v>0.2554</v>
      </c>
      <c r="AG57" s="19" t="n">
        <v>0.2454</v>
      </c>
      <c r="AH57" s="19" t="n">
        <v>5.5868</v>
      </c>
      <c r="AI57" s="19" t="n">
        <v>17.3421</v>
      </c>
      <c r="AJ57" s="19" t="n">
        <v>64.78830000000001</v>
      </c>
      <c r="AK57" s="19" t="n">
        <v>4.0862</v>
      </c>
      <c r="AL57" s="19" t="n">
        <v>2.8704</v>
      </c>
      <c r="AM57" s="19" t="n">
        <v>5.6602</v>
      </c>
      <c r="AN57" s="19" t="n">
        <v>7.774</v>
      </c>
      <c r="AO57" s="19" t="n">
        <v>0.364</v>
      </c>
      <c r="AP57" s="19" t="n">
        <v>18.2027</v>
      </c>
      <c r="AQ57" s="19" t="n">
        <v>2.5058</v>
      </c>
      <c r="AR57" s="19" t="n">
        <v>93.1555</v>
      </c>
      <c r="AS57" s="19" t="n">
        <v>0.5006</v>
      </c>
      <c r="AT57" s="19" t="n">
        <v>105.0675</v>
      </c>
      <c r="AU57" s="19" t="n">
        <v>1.2269</v>
      </c>
      <c r="AV57" s="19" t="n">
        <v>114.4401</v>
      </c>
      <c r="AW57" s="19" t="n">
        <v>487.3946</v>
      </c>
      <c r="AX57" s="19" t="n">
        <v>143.9861</v>
      </c>
      <c r="AY57" s="19" t="n">
        <v>59.058</v>
      </c>
      <c r="AZ57" s="19" t="n">
        <v>5.1296</v>
      </c>
      <c r="BA57" s="19" t="n">
        <v>8.6976</v>
      </c>
      <c r="BB57" s="19" t="n">
        <v>605.2363</v>
      </c>
      <c r="BC57" s="19" t="n">
        <v>20.9924</v>
      </c>
      <c r="BD57" s="19" t="n">
        <v>116.5371</v>
      </c>
      <c r="BE57" s="19" t="n">
        <v>36.1573</v>
      </c>
      <c r="BF57" s="19" t="n">
        <v>29.0308</v>
      </c>
      <c r="BG57" s="19" t="n">
        <v>277.5415</v>
      </c>
      <c r="BH57" s="19" t="n">
        <v>20.8625</v>
      </c>
      <c r="BI57" s="19" t="n">
        <v>53.3206</v>
      </c>
      <c r="BJ57" s="19" t="n">
        <v>120.0892</v>
      </c>
      <c r="BK57" s="19" t="n">
        <v>13.1116</v>
      </c>
      <c r="BL57" s="19" t="n">
        <v>417.112</v>
      </c>
      <c r="BM57" s="19" t="n">
        <v>48.9114</v>
      </c>
      <c r="BN57" s="19" t="n">
        <v>22.3675</v>
      </c>
      <c r="BO57" s="19" t="n">
        <v>21.529</v>
      </c>
      <c r="BP57" s="19" t="n">
        <v>35.321</v>
      </c>
      <c r="BQ57" s="19" t="n">
        <v>3.3996</v>
      </c>
      <c r="BR57" s="19" t="n">
        <v>99.6519</v>
      </c>
      <c r="BS57" s="19" t="n">
        <v>5.3071</v>
      </c>
      <c r="BT57" s="19" t="n">
        <v>4678.4078</v>
      </c>
      <c r="BU57" s="19" t="n">
        <v>1457.4625</v>
      </c>
      <c r="BV57" s="19" t="n">
        <v>1283.3529</v>
      </c>
      <c r="BW57" s="19" t="n">
        <v>4306.8197</v>
      </c>
      <c r="BX57" s="19" t="n">
        <v>121.9746</v>
      </c>
      <c r="BY57" s="19" t="n">
        <v>214.5472</v>
      </c>
      <c r="BZ57" s="19" t="n">
        <v>7.1108</v>
      </c>
      <c r="CA57" s="19" t="n">
        <v>59.4586</v>
      </c>
      <c r="CB57" s="19" t="n">
        <v>23.0282</v>
      </c>
      <c r="CC57" s="19" t="n">
        <v>220.4476</v>
      </c>
      <c r="CD57" s="19" t="n">
        <v>2.6021</v>
      </c>
      <c r="CE57" s="19" t="n">
        <v>8.9688</v>
      </c>
      <c r="CF57" s="19" t="n">
        <v>103.0534</v>
      </c>
      <c r="CG57" s="19" t="n">
        <v>22.8508</v>
      </c>
      <c r="CH57" s="19" t="n">
        <v>9.983499999999999</v>
      </c>
      <c r="CI57" s="19" t="n">
        <v>8.9276</v>
      </c>
      <c r="CJ57" s="19" t="n">
        <v>1.588</v>
      </c>
      <c r="CK57" s="19" t="n">
        <v>6.603</v>
      </c>
      <c r="CL57" s="19" t="n">
        <v>40.4647</v>
      </c>
      <c r="CM57" s="19" t="n">
        <v>0.1094</v>
      </c>
      <c r="CN57" s="19" t="n">
        <v>6.363</v>
      </c>
      <c r="CO57" s="19" t="n">
        <v>5.0024</v>
      </c>
      <c r="CP57" s="19" t="n">
        <v>9.5525</v>
      </c>
      <c r="CQ57" s="19" t="n">
        <v>28.8426</v>
      </c>
      <c r="CR57" s="19" t="n">
        <v>20.0316</v>
      </c>
      <c r="CS57" s="19" t="n">
        <v>7.6402</v>
      </c>
      <c r="CT57" s="19" t="n">
        <v>33</v>
      </c>
      <c r="CU57" s="19" t="n">
        <v>148.6176</v>
      </c>
      <c r="CV57" s="19" t="n">
        <v>31.6815</v>
      </c>
      <c r="CW57" s="19" t="n">
        <v>26.2052</v>
      </c>
      <c r="CX57" s="19" t="n">
        <v>24.6691</v>
      </c>
      <c r="CY57" s="19" t="n">
        <v>33.2005</v>
      </c>
      <c r="CZ57" s="19" t="n">
        <v>52.3548</v>
      </c>
      <c r="DA57" s="19" t="n">
        <v>8.848699999999999</v>
      </c>
      <c r="DB57" s="19" t="n">
        <v>122.978</v>
      </c>
      <c r="DC57" s="19" t="n">
        <v>175.9876</v>
      </c>
      <c r="DD57" s="19" t="n">
        <v>23.1356</v>
      </c>
      <c r="DE57" s="19" t="n">
        <v>76.223</v>
      </c>
      <c r="DF57" s="19" t="n">
        <v>49.0884</v>
      </c>
      <c r="DG57" s="19" t="n">
        <v>19.2445</v>
      </c>
      <c r="DH57" s="19" t="n">
        <v>27.0559</v>
      </c>
      <c r="DI57" s="19" t="n">
        <v>6.6062</v>
      </c>
      <c r="DJ57" s="19" t="n">
        <v>48.6289</v>
      </c>
      <c r="DK57" s="19" t="n">
        <v>201.1842</v>
      </c>
      <c r="DL57" s="19" t="n">
        <v>16.8439</v>
      </c>
      <c r="DM57" s="19" t="n">
        <v>0.876</v>
      </c>
      <c r="DN57" s="19" t="n">
        <v>356.2685</v>
      </c>
      <c r="DO57" s="19" t="n">
        <v>1.2006</v>
      </c>
      <c r="DP57" s="19" t="n">
        <v>1243.0773</v>
      </c>
      <c r="DQ57" s="19" t="n">
        <v>50.0989</v>
      </c>
      <c r="DR57" s="19" t="n">
        <v>112.4877</v>
      </c>
      <c r="DS57" s="19" t="n">
        <v>340.3073</v>
      </c>
      <c r="DT57" s="19" t="n">
        <v>993.8295000000001</v>
      </c>
    </row>
    <row r="58">
      <c r="A58" s="2" t="inlineStr">
        <is>
          <t>2203</t>
        </is>
      </c>
      <c r="B58" s="2" t="inlineStr">
        <is>
          <t>Metal containers and other sheet metal product manufacturing</t>
        </is>
      </c>
      <c r="C58" s="19" t="n">
        <v>5.1445</v>
      </c>
      <c r="D58" s="19" t="n">
        <v>0.4877</v>
      </c>
      <c r="E58" s="19" t="n">
        <v>1.4718</v>
      </c>
      <c r="F58" s="19" t="n">
        <v>2.8887</v>
      </c>
      <c r="G58" s="19" t="n">
        <v>0.08599999999999999</v>
      </c>
      <c r="H58" s="19" t="n">
        <v>1.3657</v>
      </c>
      <c r="I58" s="19" t="n">
        <v>3.3219</v>
      </c>
      <c r="J58" s="19" t="n">
        <v>57.3783</v>
      </c>
      <c r="K58" s="19" t="n">
        <v>34.2143</v>
      </c>
      <c r="L58" s="19" t="n">
        <v>14.3016</v>
      </c>
      <c r="M58" s="19" t="n">
        <v>80.9726</v>
      </c>
      <c r="N58" s="19" t="n">
        <v>4.2781</v>
      </c>
      <c r="O58" s="19" t="n">
        <v>10.5617</v>
      </c>
      <c r="P58" s="19" t="n">
        <v>3.3988</v>
      </c>
      <c r="Q58" s="19" t="n">
        <v>0.2452</v>
      </c>
      <c r="R58" s="19" t="n">
        <v>10.2697</v>
      </c>
      <c r="S58" s="19" t="n">
        <v>3.8634</v>
      </c>
      <c r="T58" s="19" t="n">
        <v>0.4533</v>
      </c>
      <c r="U58" s="19" t="n">
        <v>4.6675</v>
      </c>
      <c r="V58" s="19" t="n">
        <v>1.0631</v>
      </c>
      <c r="W58" s="19" t="n">
        <v>1.2823</v>
      </c>
      <c r="X58" s="19" t="n">
        <v>6.028</v>
      </c>
      <c r="Y58" s="19" t="n">
        <v>157.2662</v>
      </c>
      <c r="Z58" s="19" t="n">
        <v>48.9496</v>
      </c>
      <c r="AA58" s="19" t="n">
        <v>17.3493</v>
      </c>
      <c r="AB58" s="19" t="n">
        <v>0.0159</v>
      </c>
      <c r="AC58" s="19" t="n">
        <v>0.0648</v>
      </c>
      <c r="AD58" s="19" t="n">
        <v>0.8573</v>
      </c>
      <c r="AE58" s="19" t="n">
        <v>0.001</v>
      </c>
      <c r="AF58" s="19" t="n">
        <v>0.0418</v>
      </c>
      <c r="AG58" s="19" t="n">
        <v>0.0427</v>
      </c>
      <c r="AH58" s="19" t="n">
        <v>0.6343</v>
      </c>
      <c r="AI58" s="19" t="n">
        <v>8.0022</v>
      </c>
      <c r="AJ58" s="19" t="n">
        <v>0.2597</v>
      </c>
      <c r="AK58" s="19" t="n">
        <v>1.7098</v>
      </c>
      <c r="AL58" s="19" t="n">
        <v>0.5456</v>
      </c>
      <c r="AM58" s="19" t="n">
        <v>4.5909</v>
      </c>
      <c r="AN58" s="19" t="n">
        <v>7.3644</v>
      </c>
      <c r="AO58" s="19" t="n">
        <v>0.0584</v>
      </c>
      <c r="AP58" s="19" t="n">
        <v>40.161</v>
      </c>
      <c r="AQ58" s="19" t="n">
        <v>1.0613</v>
      </c>
      <c r="AR58" s="19" t="n">
        <v>34.1393</v>
      </c>
      <c r="AS58" s="19" t="n">
        <v>0.0694</v>
      </c>
      <c r="AT58" s="19" t="n">
        <v>0.5537</v>
      </c>
      <c r="AU58" s="19" t="n">
        <v>0.21</v>
      </c>
      <c r="AV58" s="19" t="n">
        <v>2.781</v>
      </c>
      <c r="AW58" s="19" t="n">
        <v>3.6384</v>
      </c>
      <c r="AX58" s="19" t="n">
        <v>3.6922</v>
      </c>
      <c r="AY58" s="19" t="n">
        <v>8.3209</v>
      </c>
      <c r="AZ58" s="19" t="n">
        <v>0.76</v>
      </c>
      <c r="BA58" s="19" t="n">
        <v>0.1302</v>
      </c>
      <c r="BB58" s="19" t="n">
        <v>66.01300000000001</v>
      </c>
      <c r="BC58" s="19" t="n">
        <v>30.4025</v>
      </c>
      <c r="BD58" s="19" t="n">
        <v>36.5948</v>
      </c>
      <c r="BE58" s="19" t="n">
        <v>127.5604</v>
      </c>
      <c r="BF58" s="19" t="n">
        <v>6.3979</v>
      </c>
      <c r="BG58" s="19" t="n">
        <v>7.4188</v>
      </c>
      <c r="BH58" s="19" t="n">
        <v>2.0231</v>
      </c>
      <c r="BI58" s="19" t="n">
        <v>10.5858</v>
      </c>
      <c r="BJ58" s="19" t="n">
        <v>5.2506</v>
      </c>
      <c r="BK58" s="19" t="n">
        <v>14.59</v>
      </c>
      <c r="BL58" s="19" t="n">
        <v>254.854</v>
      </c>
      <c r="BM58" s="19" t="n">
        <v>9.7807</v>
      </c>
      <c r="BN58" s="19" t="n">
        <v>4.805</v>
      </c>
      <c r="BO58" s="19" t="n">
        <v>2.7354</v>
      </c>
      <c r="BP58" s="19" t="n">
        <v>3.7909</v>
      </c>
      <c r="BQ58" s="19" t="n">
        <v>1.3316</v>
      </c>
      <c r="BR58" s="19" t="n">
        <v>8.653700000000001</v>
      </c>
      <c r="BS58" s="19" t="n">
        <v>0.9248</v>
      </c>
      <c r="BT58" s="19" t="n">
        <v>442.6788</v>
      </c>
      <c r="BU58" s="19" t="n">
        <v>199.7705</v>
      </c>
      <c r="BV58" s="19" t="n">
        <v>195.3423</v>
      </c>
      <c r="BW58" s="19" t="n">
        <v>430.2581</v>
      </c>
      <c r="BX58" s="19" t="n">
        <v>26.6024</v>
      </c>
      <c r="BY58" s="19" t="n">
        <v>77.8633</v>
      </c>
      <c r="BZ58" s="19" t="n">
        <v>3.5645</v>
      </c>
      <c r="CA58" s="19" t="n">
        <v>10.7823</v>
      </c>
      <c r="CB58" s="19" t="n">
        <v>25.467</v>
      </c>
      <c r="CC58" s="19" t="n">
        <v>8.785500000000001</v>
      </c>
      <c r="CD58" s="19" t="n">
        <v>7.3847</v>
      </c>
      <c r="CE58" s="19" t="n">
        <v>1.4629</v>
      </c>
      <c r="CF58" s="19" t="n">
        <v>52.388</v>
      </c>
      <c r="CG58" s="19" t="n">
        <v>4.6403</v>
      </c>
      <c r="CH58" s="19" t="n">
        <v>1.4814</v>
      </c>
      <c r="CI58" s="19" t="n">
        <v>0.9520999999999999</v>
      </c>
      <c r="CJ58" s="19" t="n">
        <v>0.1324</v>
      </c>
      <c r="CK58" s="19" t="n">
        <v>1.0567</v>
      </c>
      <c r="CL58" s="19" t="n">
        <v>6.5475</v>
      </c>
      <c r="CM58" s="19" t="n">
        <v>0.0225</v>
      </c>
      <c r="CN58" s="19" t="n">
        <v>2.0778</v>
      </c>
      <c r="CO58" s="19" t="n">
        <v>1.4654</v>
      </c>
      <c r="CP58" s="19" t="n">
        <v>0.7371</v>
      </c>
      <c r="CQ58" s="19" t="n">
        <v>1.8638</v>
      </c>
      <c r="CR58" s="19" t="n">
        <v>34.6461</v>
      </c>
      <c r="CS58" s="19" t="n">
        <v>11.5587</v>
      </c>
      <c r="CT58" s="19" t="n">
        <v>6.604</v>
      </c>
      <c r="CU58" s="19" t="n">
        <v>34.033</v>
      </c>
      <c r="CV58" s="19" t="n">
        <v>5.2746</v>
      </c>
      <c r="CW58" s="19" t="n">
        <v>6.8977</v>
      </c>
      <c r="CX58" s="19" t="n">
        <v>4.9673</v>
      </c>
      <c r="CY58" s="19" t="n">
        <v>8.262499999999999</v>
      </c>
      <c r="CZ58" s="19" t="n">
        <v>7.5214</v>
      </c>
      <c r="DA58" s="19" t="n">
        <v>2.1528</v>
      </c>
      <c r="DB58" s="19" t="n">
        <v>5.5619</v>
      </c>
      <c r="DC58" s="19" t="n">
        <v>7.2377</v>
      </c>
      <c r="DD58" s="19" t="n">
        <v>0.8514</v>
      </c>
      <c r="DE58" s="19" t="n">
        <v>31.2063</v>
      </c>
      <c r="DF58" s="19" t="n">
        <v>14.9644</v>
      </c>
      <c r="DG58" s="19" t="n">
        <v>1.5158</v>
      </c>
      <c r="DH58" s="19" t="n">
        <v>4.5731</v>
      </c>
      <c r="DI58" s="19" t="n">
        <v>4.0146</v>
      </c>
      <c r="DJ58" s="19" t="n">
        <v>19.2094</v>
      </c>
      <c r="DK58" s="19" t="n">
        <v>50.1281</v>
      </c>
      <c r="DL58" s="19" t="n">
        <v>5.8412</v>
      </c>
      <c r="DM58" s="19" t="n">
        <v>0.2412</v>
      </c>
      <c r="DN58" s="19" t="n">
        <v>113.0791</v>
      </c>
      <c r="DO58" s="19" t="n">
        <v>0.0304</v>
      </c>
      <c r="DP58" s="19" t="n">
        <v>1555.372</v>
      </c>
      <c r="DQ58" s="19" t="n">
        <v>196.2807</v>
      </c>
      <c r="DR58" s="19" t="n">
        <v>397.2269</v>
      </c>
      <c r="DS58" s="19" t="n">
        <v>72.55240000000001</v>
      </c>
      <c r="DT58" s="19" t="n">
        <v>240.1394</v>
      </c>
    </row>
    <row r="59">
      <c r="A59" s="2" t="inlineStr">
        <is>
          <t>2204</t>
        </is>
      </c>
      <c r="B59" s="2" t="inlineStr">
        <is>
          <t>Other fabricated metal product manufacturing</t>
        </is>
      </c>
      <c r="C59" s="19" t="n">
        <v>29.7715</v>
      </c>
      <c r="D59" s="19" t="n">
        <v>4.5008</v>
      </c>
      <c r="E59" s="19" t="n">
        <v>16.3352</v>
      </c>
      <c r="F59" s="19" t="n">
        <v>11.1108</v>
      </c>
      <c r="G59" s="19" t="n">
        <v>0.987</v>
      </c>
      <c r="H59" s="19" t="n">
        <v>11.1829</v>
      </c>
      <c r="I59" s="19" t="n">
        <v>19.0063</v>
      </c>
      <c r="J59" s="19" t="n">
        <v>174.6267</v>
      </c>
      <c r="K59" s="19" t="n">
        <v>99.6377</v>
      </c>
      <c r="L59" s="19" t="n">
        <v>34.9191</v>
      </c>
      <c r="M59" s="19" t="n">
        <v>124.6073</v>
      </c>
      <c r="N59" s="19" t="n">
        <v>13.9101</v>
      </c>
      <c r="O59" s="19" t="n">
        <v>30.3923</v>
      </c>
      <c r="P59" s="19" t="n">
        <v>14.3795</v>
      </c>
      <c r="Q59" s="19" t="n">
        <v>1.0037</v>
      </c>
      <c r="R59" s="19" t="n">
        <v>9.7385</v>
      </c>
      <c r="S59" s="19" t="n">
        <v>8.9459</v>
      </c>
      <c r="T59" s="19" t="n">
        <v>2.7932</v>
      </c>
      <c r="U59" s="19" t="n">
        <v>7.5134</v>
      </c>
      <c r="V59" s="19" t="n">
        <v>8.2498</v>
      </c>
      <c r="W59" s="19" t="n">
        <v>8.4376</v>
      </c>
      <c r="X59" s="19" t="n">
        <v>16.0114</v>
      </c>
      <c r="Y59" s="19" t="n">
        <v>24.6123</v>
      </c>
      <c r="Z59" s="19" t="n">
        <v>9.281599999999999</v>
      </c>
      <c r="AA59" s="19" t="n">
        <v>5.2647</v>
      </c>
      <c r="AB59" s="19" t="n">
        <v>0.1825</v>
      </c>
      <c r="AC59" s="19" t="n">
        <v>0.5405</v>
      </c>
      <c r="AD59" s="19" t="n">
        <v>8.398099999999999</v>
      </c>
      <c r="AE59" s="19" t="n">
        <v>0.0042</v>
      </c>
      <c r="AF59" s="19" t="n">
        <v>0.4909</v>
      </c>
      <c r="AG59" s="19" t="n">
        <v>0.4585</v>
      </c>
      <c r="AH59" s="19" t="n">
        <v>7.7579</v>
      </c>
      <c r="AI59" s="19" t="n">
        <v>93.9783</v>
      </c>
      <c r="AJ59" s="19" t="n">
        <v>5.3481</v>
      </c>
      <c r="AK59" s="19" t="n">
        <v>8.513500000000001</v>
      </c>
      <c r="AL59" s="19" t="n">
        <v>5.5071</v>
      </c>
      <c r="AM59" s="19" t="n">
        <v>3.4755</v>
      </c>
      <c r="AN59" s="19" t="n">
        <v>10.8942</v>
      </c>
      <c r="AO59" s="19" t="n">
        <v>0.6123</v>
      </c>
      <c r="AP59" s="19" t="n">
        <v>83.98690000000001</v>
      </c>
      <c r="AQ59" s="19" t="n">
        <v>5.4174</v>
      </c>
      <c r="AR59" s="19" t="n">
        <v>74.2728</v>
      </c>
      <c r="AS59" s="19" t="n">
        <v>0.9282</v>
      </c>
      <c r="AT59" s="19" t="n">
        <v>4.2996</v>
      </c>
      <c r="AU59" s="19" t="n">
        <v>10.1167</v>
      </c>
      <c r="AV59" s="19" t="n">
        <v>8.3142</v>
      </c>
      <c r="AW59" s="19" t="n">
        <v>24.0025</v>
      </c>
      <c r="AX59" s="19" t="n">
        <v>15.8189</v>
      </c>
      <c r="AY59" s="19" t="n">
        <v>39.3805</v>
      </c>
      <c r="AZ59" s="19" t="n">
        <v>10.6724</v>
      </c>
      <c r="BA59" s="19" t="n">
        <v>4.6568</v>
      </c>
      <c r="BB59" s="19" t="n">
        <v>436.4847</v>
      </c>
      <c r="BC59" s="19" t="n">
        <v>228.0067</v>
      </c>
      <c r="BD59" s="19" t="n">
        <v>293.9547</v>
      </c>
      <c r="BE59" s="19" t="n">
        <v>105.9872</v>
      </c>
      <c r="BF59" s="19" t="n">
        <v>90.681</v>
      </c>
      <c r="BG59" s="19" t="n">
        <v>36.3633</v>
      </c>
      <c r="BH59" s="19" t="n">
        <v>42.818</v>
      </c>
      <c r="BI59" s="19" t="n">
        <v>63.0402</v>
      </c>
      <c r="BJ59" s="19" t="n">
        <v>54.8989</v>
      </c>
      <c r="BK59" s="19" t="n">
        <v>19.6287</v>
      </c>
      <c r="BL59" s="19" t="n">
        <v>179.8446</v>
      </c>
      <c r="BM59" s="19" t="n">
        <v>89.25069999999999</v>
      </c>
      <c r="BN59" s="19" t="n">
        <v>12.6312</v>
      </c>
      <c r="BO59" s="19" t="n">
        <v>15.2673</v>
      </c>
      <c r="BP59" s="19" t="n">
        <v>24.6203</v>
      </c>
      <c r="BQ59" s="19" t="n">
        <v>2.7348</v>
      </c>
      <c r="BR59" s="19" t="n">
        <v>174.5682</v>
      </c>
      <c r="BS59" s="19" t="n">
        <v>20.7898</v>
      </c>
      <c r="BT59" s="19" t="n">
        <v>727.7807</v>
      </c>
      <c r="BU59" s="19" t="n">
        <v>225.7099</v>
      </c>
      <c r="BV59" s="19" t="n">
        <v>333.9249</v>
      </c>
      <c r="BW59" s="19" t="n">
        <v>1426.1778</v>
      </c>
      <c r="BX59" s="19" t="n">
        <v>100.9475</v>
      </c>
      <c r="BY59" s="19" t="n">
        <v>128.2429</v>
      </c>
      <c r="BZ59" s="19" t="n">
        <v>11.6804</v>
      </c>
      <c r="CA59" s="19" t="n">
        <v>53.1795</v>
      </c>
      <c r="CB59" s="19" t="n">
        <v>36.051</v>
      </c>
      <c r="CC59" s="19" t="n">
        <v>10.3747</v>
      </c>
      <c r="CD59" s="19" t="n">
        <v>2.3752</v>
      </c>
      <c r="CE59" s="19" t="n">
        <v>10.9775</v>
      </c>
      <c r="CF59" s="19" t="n">
        <v>22.18</v>
      </c>
      <c r="CG59" s="19" t="n">
        <v>5.1652</v>
      </c>
      <c r="CH59" s="19" t="n">
        <v>5.7198</v>
      </c>
      <c r="CI59" s="19" t="n">
        <v>10.9973</v>
      </c>
      <c r="CJ59" s="19" t="n">
        <v>1.3943</v>
      </c>
      <c r="CK59" s="19" t="n">
        <v>1.3255</v>
      </c>
      <c r="CL59" s="19" t="n">
        <v>21.6548</v>
      </c>
      <c r="CM59" s="19" t="n">
        <v>0.3747</v>
      </c>
      <c r="CN59" s="19" t="n">
        <v>4.1289</v>
      </c>
      <c r="CO59" s="19" t="n">
        <v>3.194</v>
      </c>
      <c r="CP59" s="19" t="n">
        <v>2.9849</v>
      </c>
      <c r="CQ59" s="19" t="n">
        <v>10.2264</v>
      </c>
      <c r="CR59" s="19" t="n">
        <v>34.1324</v>
      </c>
      <c r="CS59" s="19" t="n">
        <v>12.7907</v>
      </c>
      <c r="CT59" s="19" t="n">
        <v>13.8694</v>
      </c>
      <c r="CU59" s="19" t="n">
        <v>69.5491</v>
      </c>
      <c r="CV59" s="19" t="n">
        <v>10.0481</v>
      </c>
      <c r="CW59" s="19" t="n">
        <v>10.9319</v>
      </c>
      <c r="CX59" s="19" t="n">
        <v>9.879899999999999</v>
      </c>
      <c r="CY59" s="19" t="n">
        <v>42.1084</v>
      </c>
      <c r="CZ59" s="19" t="n">
        <v>74.08620000000001</v>
      </c>
      <c r="DA59" s="19" t="n">
        <v>16.2442</v>
      </c>
      <c r="DB59" s="19" t="n">
        <v>32.0504</v>
      </c>
      <c r="DC59" s="19" t="n">
        <v>43.4848</v>
      </c>
      <c r="DD59" s="19" t="n">
        <v>3.4208</v>
      </c>
      <c r="DE59" s="19" t="n">
        <v>82.97920000000001</v>
      </c>
      <c r="DF59" s="19" t="n">
        <v>70.7196</v>
      </c>
      <c r="DG59" s="19" t="n">
        <v>13.4104</v>
      </c>
      <c r="DH59" s="19" t="n">
        <v>24.9419</v>
      </c>
      <c r="DI59" s="19" t="n">
        <v>21.9253</v>
      </c>
      <c r="DJ59" s="19" t="n">
        <v>67.88</v>
      </c>
      <c r="DK59" s="19" t="n">
        <v>116.7183</v>
      </c>
      <c r="DL59" s="19" t="n">
        <v>29.9313</v>
      </c>
      <c r="DM59" s="19" t="n">
        <v>4.6141</v>
      </c>
      <c r="DN59" s="19" t="n">
        <v>1068.5407</v>
      </c>
      <c r="DO59" s="19" t="n">
        <v>0.08069999999999999</v>
      </c>
      <c r="DP59" s="19" t="n">
        <v>457.3652</v>
      </c>
      <c r="DQ59" s="19" t="n">
        <v>31.8975</v>
      </c>
      <c r="DR59" s="19" t="n">
        <v>93.5603</v>
      </c>
      <c r="DS59" s="19" t="n">
        <v>108.7031</v>
      </c>
      <c r="DT59" s="19" t="n">
        <v>1431.5505</v>
      </c>
    </row>
    <row r="60">
      <c r="A60" s="2" t="inlineStr">
        <is>
          <t>2301</t>
        </is>
      </c>
      <c r="B60" s="2" t="inlineStr">
        <is>
          <t>Motor vehicles and parts; other transport equipment manufacturing</t>
        </is>
      </c>
      <c r="C60" s="19" t="n">
        <v>18.1516</v>
      </c>
      <c r="D60" s="19" t="n">
        <v>2.7673</v>
      </c>
      <c r="E60" s="19" t="n">
        <v>13.8393</v>
      </c>
      <c r="F60" s="19" t="n">
        <v>3.0742</v>
      </c>
      <c r="G60" s="19" t="n">
        <v>0.7326</v>
      </c>
      <c r="H60" s="19" t="n">
        <v>1.8831</v>
      </c>
      <c r="I60" s="19" t="n">
        <v>10.9288</v>
      </c>
      <c r="J60" s="19" t="n">
        <v>24.2076</v>
      </c>
      <c r="K60" s="19" t="n">
        <v>11.759</v>
      </c>
      <c r="L60" s="19" t="n">
        <v>13.3755</v>
      </c>
      <c r="M60" s="19" t="n">
        <v>39.6767</v>
      </c>
      <c r="N60" s="19" t="n">
        <v>4.7183</v>
      </c>
      <c r="O60" s="19" t="n">
        <v>16.0456</v>
      </c>
      <c r="P60" s="19" t="n">
        <v>10.5374</v>
      </c>
      <c r="Q60" s="19" t="n">
        <v>0.7389</v>
      </c>
      <c r="R60" s="19" t="n">
        <v>6.7372</v>
      </c>
      <c r="S60" s="19" t="n">
        <v>6.9919</v>
      </c>
      <c r="T60" s="19" t="n">
        <v>2.1202</v>
      </c>
      <c r="U60" s="19" t="n">
        <v>5.1042</v>
      </c>
      <c r="V60" s="19" t="n">
        <v>6.0853</v>
      </c>
      <c r="W60" s="19" t="n">
        <v>5.3635</v>
      </c>
      <c r="X60" s="19" t="n">
        <v>11.5408</v>
      </c>
      <c r="Y60" s="19" t="n">
        <v>3.9711</v>
      </c>
      <c r="Z60" s="19" t="n">
        <v>1.6773</v>
      </c>
      <c r="AA60" s="19" t="n">
        <v>1.9467</v>
      </c>
      <c r="AB60" s="19" t="n">
        <v>0.1217</v>
      </c>
      <c r="AC60" s="19" t="n">
        <v>0.3862</v>
      </c>
      <c r="AD60" s="19" t="n">
        <v>2.6537</v>
      </c>
      <c r="AE60" s="19" t="n">
        <v>0.003</v>
      </c>
      <c r="AF60" s="19" t="n">
        <v>0.4052</v>
      </c>
      <c r="AG60" s="19" t="n">
        <v>0.3478</v>
      </c>
      <c r="AH60" s="19" t="n">
        <v>2.2696</v>
      </c>
      <c r="AI60" s="19" t="n">
        <v>5.5508</v>
      </c>
      <c r="AJ60" s="19" t="n">
        <v>1.4964</v>
      </c>
      <c r="AK60" s="19" t="n">
        <v>3.2811</v>
      </c>
      <c r="AL60" s="19" t="n">
        <v>3.2653</v>
      </c>
      <c r="AM60" s="19" t="n">
        <v>2.4267</v>
      </c>
      <c r="AN60" s="19" t="n">
        <v>4.7392</v>
      </c>
      <c r="AO60" s="19" t="n">
        <v>0.4651</v>
      </c>
      <c r="AP60" s="19" t="n">
        <v>7.3921</v>
      </c>
      <c r="AQ60" s="19" t="n">
        <v>1.9202</v>
      </c>
      <c r="AR60" s="19" t="n">
        <v>4.4344</v>
      </c>
      <c r="AS60" s="19" t="n">
        <v>0.4165</v>
      </c>
      <c r="AT60" s="19" t="n">
        <v>4.7085</v>
      </c>
      <c r="AU60" s="19" t="n">
        <v>0.7816</v>
      </c>
      <c r="AV60" s="19" t="n">
        <v>3.7286</v>
      </c>
      <c r="AW60" s="19" t="n">
        <v>1.8959</v>
      </c>
      <c r="AX60" s="19" t="n">
        <v>0.9176</v>
      </c>
      <c r="AY60" s="19" t="n">
        <v>3.2607</v>
      </c>
      <c r="AZ60" s="19" t="n">
        <v>1.8216</v>
      </c>
      <c r="BA60" s="19" t="n">
        <v>0.5941</v>
      </c>
      <c r="BB60" s="19" t="n">
        <v>11.7588</v>
      </c>
      <c r="BC60" s="19" t="n">
        <v>2.1552</v>
      </c>
      <c r="BD60" s="19" t="n">
        <v>6.5713</v>
      </c>
      <c r="BE60" s="19" t="n">
        <v>189.4609</v>
      </c>
      <c r="BF60" s="19" t="n">
        <v>8.755699999999999</v>
      </c>
      <c r="BG60" s="19" t="n">
        <v>5.9244</v>
      </c>
      <c r="BH60" s="19" t="n">
        <v>6.455</v>
      </c>
      <c r="BI60" s="19" t="n">
        <v>16.6367</v>
      </c>
      <c r="BJ60" s="19" t="n">
        <v>12.9509</v>
      </c>
      <c r="BK60" s="19" t="n">
        <v>4.1476</v>
      </c>
      <c r="BL60" s="19" t="n">
        <v>35.6034</v>
      </c>
      <c r="BM60" s="19" t="n">
        <v>4.4617</v>
      </c>
      <c r="BN60" s="19" t="n">
        <v>1.387</v>
      </c>
      <c r="BO60" s="19" t="n">
        <v>4.3525</v>
      </c>
      <c r="BP60" s="19" t="n">
        <v>4.7696</v>
      </c>
      <c r="BQ60" s="19" t="n">
        <v>0.702</v>
      </c>
      <c r="BR60" s="19" t="n">
        <v>4.8531</v>
      </c>
      <c r="BS60" s="19" t="n">
        <v>6.1336</v>
      </c>
      <c r="BT60" s="19" t="n">
        <v>65.79340000000001</v>
      </c>
      <c r="BU60" s="19" t="n">
        <v>88.53879999999999</v>
      </c>
      <c r="BV60" s="19" t="n">
        <v>113.7365</v>
      </c>
      <c r="BW60" s="19" t="n">
        <v>250.1682</v>
      </c>
      <c r="BX60" s="19" t="n">
        <v>115.9243</v>
      </c>
      <c r="BY60" s="19" t="n">
        <v>118.3291</v>
      </c>
      <c r="BZ60" s="19" t="n">
        <v>8.5899</v>
      </c>
      <c r="CA60" s="19" t="n">
        <v>89.8492</v>
      </c>
      <c r="CB60" s="19" t="n">
        <v>140.1196</v>
      </c>
      <c r="CC60" s="19" t="n">
        <v>11.2726</v>
      </c>
      <c r="CD60" s="19" t="n">
        <v>5.0606</v>
      </c>
      <c r="CE60" s="19" t="n">
        <v>19.0914</v>
      </c>
      <c r="CF60" s="19" t="n">
        <v>20.2173</v>
      </c>
      <c r="CG60" s="19" t="n">
        <v>18.4344</v>
      </c>
      <c r="CH60" s="19" t="n">
        <v>12.216</v>
      </c>
      <c r="CI60" s="19" t="n">
        <v>3.3135</v>
      </c>
      <c r="CJ60" s="19" t="n">
        <v>2.5844</v>
      </c>
      <c r="CK60" s="19" t="n">
        <v>7.858</v>
      </c>
      <c r="CL60" s="19" t="n">
        <v>33.0248</v>
      </c>
      <c r="CM60" s="19" t="n">
        <v>0.0878</v>
      </c>
      <c r="CN60" s="19" t="n">
        <v>5.8396</v>
      </c>
      <c r="CO60" s="19" t="n">
        <v>9.2721</v>
      </c>
      <c r="CP60" s="19" t="n">
        <v>26.5916</v>
      </c>
      <c r="CQ60" s="19" t="n">
        <v>43.6577</v>
      </c>
      <c r="CR60" s="19" t="n">
        <v>1.346</v>
      </c>
      <c r="CS60" s="19" t="n">
        <v>0.4783</v>
      </c>
      <c r="CT60" s="19" t="n">
        <v>28.4449</v>
      </c>
      <c r="CU60" s="19" t="n">
        <v>141.6049</v>
      </c>
      <c r="CV60" s="19" t="n">
        <v>36.5222</v>
      </c>
      <c r="CW60" s="19" t="n">
        <v>57.9818</v>
      </c>
      <c r="CX60" s="19" t="n">
        <v>22.1156</v>
      </c>
      <c r="CY60" s="19" t="n">
        <v>26.2583</v>
      </c>
      <c r="CZ60" s="19" t="n">
        <v>952.8203</v>
      </c>
      <c r="DA60" s="19" t="n">
        <v>10.6008</v>
      </c>
      <c r="DB60" s="19" t="n">
        <v>28.6335</v>
      </c>
      <c r="DC60" s="19" t="n">
        <v>41.3002</v>
      </c>
      <c r="DD60" s="19" t="n">
        <v>6.9408</v>
      </c>
      <c r="DE60" s="19" t="n">
        <v>58.6457</v>
      </c>
      <c r="DF60" s="19" t="n">
        <v>45.2866</v>
      </c>
      <c r="DG60" s="19" t="n">
        <v>4.7346</v>
      </c>
      <c r="DH60" s="19" t="n">
        <v>16.1841</v>
      </c>
      <c r="DI60" s="19" t="n">
        <v>7.4555</v>
      </c>
      <c r="DJ60" s="19" t="n">
        <v>1015.6436</v>
      </c>
      <c r="DK60" s="19" t="n">
        <v>47.1548</v>
      </c>
      <c r="DL60" s="19" t="n">
        <v>8.4192</v>
      </c>
      <c r="DM60" s="19" t="n">
        <v>1.1452</v>
      </c>
      <c r="DN60" s="19" t="n">
        <v>10816.2092</v>
      </c>
      <c r="DO60" s="19" t="n">
        <v>15.5038</v>
      </c>
      <c r="DP60" s="19" t="n">
        <v>-2775.8792</v>
      </c>
      <c r="DQ60" s="19" t="n">
        <v>199.2363</v>
      </c>
      <c r="DR60" s="19" t="n">
        <v>454.3483</v>
      </c>
      <c r="DS60" s="19" t="n">
        <v>90.675</v>
      </c>
      <c r="DT60" s="19" t="n">
        <v>2806.2818</v>
      </c>
    </row>
    <row r="61">
      <c r="A61" s="2" t="inlineStr">
        <is>
          <t>2302</t>
        </is>
      </c>
      <c r="B61" s="2" t="inlineStr">
        <is>
          <t>Ships and boat manufacturing</t>
        </is>
      </c>
      <c r="C61" s="19" t="n">
        <v>1.3812</v>
      </c>
      <c r="D61" s="19" t="n">
        <v>0.0653</v>
      </c>
      <c r="E61" s="19" t="n">
        <v>0.5638</v>
      </c>
      <c r="F61" s="19" t="n">
        <v>75.3695</v>
      </c>
      <c r="G61" s="19" t="n">
        <v>0.0111</v>
      </c>
      <c r="H61" s="19" t="n">
        <v>129.6815</v>
      </c>
      <c r="I61" s="19" t="n">
        <v>18.819</v>
      </c>
      <c r="J61" s="19" t="n">
        <v>10.9133</v>
      </c>
      <c r="K61" s="19" t="n">
        <v>3.8978</v>
      </c>
      <c r="L61" s="19" t="n">
        <v>11.1659</v>
      </c>
      <c r="M61" s="19" t="n">
        <v>30.0331</v>
      </c>
      <c r="N61" s="19" t="n">
        <v>1.6708</v>
      </c>
      <c r="O61" s="19" t="n">
        <v>53.9293</v>
      </c>
      <c r="P61" s="19" t="n">
        <v>3.5233</v>
      </c>
      <c r="Q61" s="19" t="n">
        <v>0.0441</v>
      </c>
      <c r="R61" s="19" t="n">
        <v>1.5287</v>
      </c>
      <c r="S61" s="19" t="n">
        <v>0.7040999999999999</v>
      </c>
      <c r="T61" s="19" t="n">
        <v>0.1737</v>
      </c>
      <c r="U61" s="19" t="n">
        <v>1.1329</v>
      </c>
      <c r="V61" s="19" t="n">
        <v>0.9988</v>
      </c>
      <c r="W61" s="19" t="n">
        <v>0.8552</v>
      </c>
      <c r="X61" s="19" t="n">
        <v>1.3461</v>
      </c>
      <c r="Y61" s="19" t="n">
        <v>0.8625</v>
      </c>
      <c r="Z61" s="19" t="n">
        <v>0.3439</v>
      </c>
      <c r="AA61" s="19" t="n">
        <v>0.9146</v>
      </c>
      <c r="AB61" s="19" t="n">
        <v>0.0157</v>
      </c>
      <c r="AC61" s="19" t="n">
        <v>0.0336</v>
      </c>
      <c r="AD61" s="19" t="n">
        <v>0.4709</v>
      </c>
      <c r="AE61" s="19" t="n">
        <v>0.0039</v>
      </c>
      <c r="AF61" s="19" t="n">
        <v>0.0509</v>
      </c>
      <c r="AG61" s="19" t="n">
        <v>0.0186</v>
      </c>
      <c r="AH61" s="19" t="n">
        <v>0.3159</v>
      </c>
      <c r="AI61" s="19" t="n">
        <v>1.193</v>
      </c>
      <c r="AJ61" s="19" t="n">
        <v>0.5923</v>
      </c>
      <c r="AK61" s="19" t="n">
        <v>1.5893</v>
      </c>
      <c r="AL61" s="19" t="n">
        <v>1.1515</v>
      </c>
      <c r="AM61" s="19" t="n">
        <v>1.6621</v>
      </c>
      <c r="AN61" s="19" t="n">
        <v>4.8173</v>
      </c>
      <c r="AO61" s="19" t="n">
        <v>0.0262</v>
      </c>
      <c r="AP61" s="19" t="n">
        <v>1.652</v>
      </c>
      <c r="AQ61" s="19" t="n">
        <v>0.5727</v>
      </c>
      <c r="AR61" s="19" t="n">
        <v>2.1083</v>
      </c>
      <c r="AS61" s="19" t="n">
        <v>0.1641</v>
      </c>
      <c r="AT61" s="19" t="n">
        <v>0.9534</v>
      </c>
      <c r="AU61" s="19" t="n">
        <v>0.4185</v>
      </c>
      <c r="AV61" s="19" t="n">
        <v>3.1366</v>
      </c>
      <c r="AW61" s="19" t="n">
        <v>0.6088</v>
      </c>
      <c r="AX61" s="19" t="n">
        <v>0.0968</v>
      </c>
      <c r="AY61" s="19" t="n">
        <v>1.4703</v>
      </c>
      <c r="AZ61" s="19" t="n">
        <v>0.054</v>
      </c>
      <c r="BA61" s="19" t="n">
        <v>0.2905</v>
      </c>
      <c r="BB61" s="19" t="n">
        <v>5.7257</v>
      </c>
      <c r="BC61" s="19" t="n">
        <v>0.7882</v>
      </c>
      <c r="BD61" s="19" t="n">
        <v>1.4184</v>
      </c>
      <c r="BE61" s="19" t="n">
        <v>1.4567</v>
      </c>
      <c r="BF61" s="19" t="n">
        <v>32.6109</v>
      </c>
      <c r="BG61" s="19" t="n">
        <v>3.2831</v>
      </c>
      <c r="BH61" s="19" t="n">
        <v>8.473800000000001</v>
      </c>
      <c r="BI61" s="19" t="n">
        <v>1.7324</v>
      </c>
      <c r="BJ61" s="19" t="n">
        <v>10.1526</v>
      </c>
      <c r="BK61" s="19" t="n">
        <v>0.2839</v>
      </c>
      <c r="BL61" s="19" t="n">
        <v>16.5227</v>
      </c>
      <c r="BM61" s="19" t="n">
        <v>0.3234</v>
      </c>
      <c r="BN61" s="19" t="n">
        <v>0.1612</v>
      </c>
      <c r="BO61" s="19" t="n">
        <v>1.7524</v>
      </c>
      <c r="BP61" s="19" t="n">
        <v>1.7224</v>
      </c>
      <c r="BQ61" s="19" t="n">
        <v>0.1886</v>
      </c>
      <c r="BR61" s="19" t="n">
        <v>1.6694</v>
      </c>
      <c r="BS61" s="19" t="n">
        <v>3.4447</v>
      </c>
      <c r="BT61" s="19" t="n">
        <v>13.8269</v>
      </c>
      <c r="BU61" s="19" t="n">
        <v>31.8067</v>
      </c>
      <c r="BV61" s="19" t="n">
        <v>100.5175</v>
      </c>
      <c r="BW61" s="19" t="n">
        <v>61.2296</v>
      </c>
      <c r="BX61" s="19" t="n">
        <v>114.3047</v>
      </c>
      <c r="BY61" s="19" t="n">
        <v>96.8509</v>
      </c>
      <c r="BZ61" s="19" t="n">
        <v>2.745</v>
      </c>
      <c r="CA61" s="19" t="n">
        <v>57.1592</v>
      </c>
      <c r="CB61" s="19" t="n">
        <v>11.3193</v>
      </c>
      <c r="CC61" s="19" t="n">
        <v>3.9911</v>
      </c>
      <c r="CD61" s="19" t="n">
        <v>389.8109</v>
      </c>
      <c r="CE61" s="19" t="n">
        <v>7.9521</v>
      </c>
      <c r="CF61" s="19" t="n">
        <v>9.875299999999999</v>
      </c>
      <c r="CG61" s="19" t="n">
        <v>157.6404</v>
      </c>
      <c r="CH61" s="19" t="n">
        <v>14.6056</v>
      </c>
      <c r="CI61" s="19" t="n">
        <v>1.7996</v>
      </c>
      <c r="CJ61" s="19" t="n">
        <v>1.8824</v>
      </c>
      <c r="CK61" s="19" t="n">
        <v>3.402</v>
      </c>
      <c r="CL61" s="19" t="n">
        <v>51.4031</v>
      </c>
      <c r="CM61" s="19" t="n">
        <v>0.0494</v>
      </c>
      <c r="CN61" s="19" t="n">
        <v>0.5947</v>
      </c>
      <c r="CO61" s="19" t="n">
        <v>4.8917</v>
      </c>
      <c r="CP61" s="19" t="n">
        <v>15.8191</v>
      </c>
      <c r="CQ61" s="19" t="n">
        <v>41.5178</v>
      </c>
      <c r="CR61" s="19" t="n">
        <v>0.6155</v>
      </c>
      <c r="CS61" s="19" t="n">
        <v>0.2002</v>
      </c>
      <c r="CT61" s="19" t="n">
        <v>45.1675</v>
      </c>
      <c r="CU61" s="19" t="n">
        <v>307.9288</v>
      </c>
      <c r="CV61" s="19" t="n">
        <v>65.3027</v>
      </c>
      <c r="CW61" s="19" t="n">
        <v>32.8615</v>
      </c>
      <c r="CX61" s="19" t="n">
        <v>22.3373</v>
      </c>
      <c r="CY61" s="19" t="n">
        <v>24.7282</v>
      </c>
      <c r="CZ61" s="19" t="n">
        <v>722.8659</v>
      </c>
      <c r="DA61" s="19" t="n">
        <v>7.4805</v>
      </c>
      <c r="DB61" s="19" t="n">
        <v>9.479799999999999</v>
      </c>
      <c r="DC61" s="19" t="n">
        <v>10.1685</v>
      </c>
      <c r="DD61" s="19" t="n">
        <v>4.2003</v>
      </c>
      <c r="DE61" s="19" t="n">
        <v>12.4826</v>
      </c>
      <c r="DF61" s="19" t="n">
        <v>14.2614</v>
      </c>
      <c r="DG61" s="19" t="n">
        <v>2.6917</v>
      </c>
      <c r="DH61" s="19" t="n">
        <v>7.921</v>
      </c>
      <c r="DI61" s="19" t="n">
        <v>3.2912</v>
      </c>
      <c r="DJ61" s="19" t="n">
        <v>3.9209</v>
      </c>
      <c r="DK61" s="19" t="n">
        <v>5.2175</v>
      </c>
      <c r="DL61" s="19" t="n">
        <v>2.4805</v>
      </c>
      <c r="DM61" s="19" t="n">
        <v>0.3186</v>
      </c>
      <c r="DN61" s="19" t="n">
        <v>849.075</v>
      </c>
      <c r="DO61" s="19" t="n">
        <v>1.5335</v>
      </c>
      <c r="DP61" s="19" t="n">
        <v>1477.6717</v>
      </c>
      <c r="DQ61" s="19" t="n">
        <v>142.4555</v>
      </c>
      <c r="DR61" s="19" t="n">
        <v>1955.4606</v>
      </c>
      <c r="DS61" s="19" t="n">
        <v>13.3023</v>
      </c>
      <c r="DT61" s="19" t="n">
        <v>726.4773</v>
      </c>
    </row>
    <row r="62">
      <c r="A62" s="2" t="inlineStr">
        <is>
          <t>2303</t>
        </is>
      </c>
      <c r="B62" s="2" t="inlineStr">
        <is>
          <t>Railway rolling stock manufacturing</t>
        </is>
      </c>
      <c r="C62" s="19" t="n">
        <v>2.0855</v>
      </c>
      <c r="D62" s="19" t="n">
        <v>0.2514</v>
      </c>
      <c r="E62" s="19" t="n">
        <v>2.4011</v>
      </c>
      <c r="F62" s="19" t="n">
        <v>0.2871</v>
      </c>
      <c r="G62" s="19" t="n">
        <v>0.0236</v>
      </c>
      <c r="H62" s="19" t="n">
        <v>0.0322</v>
      </c>
      <c r="I62" s="19" t="n">
        <v>0.7632</v>
      </c>
      <c r="J62" s="19" t="n">
        <v>410.621</v>
      </c>
      <c r="K62" s="19" t="n">
        <v>11.7143</v>
      </c>
      <c r="L62" s="19" t="n">
        <v>158.5415</v>
      </c>
      <c r="M62" s="19" t="n">
        <v>26.7611</v>
      </c>
      <c r="N62" s="19" t="n">
        <v>1.1057</v>
      </c>
      <c r="O62" s="19" t="n">
        <v>27.4774</v>
      </c>
      <c r="P62" s="19" t="n">
        <v>3.7458</v>
      </c>
      <c r="Q62" s="19" t="n">
        <v>0.04</v>
      </c>
      <c r="R62" s="19" t="n">
        <v>1.0193</v>
      </c>
      <c r="S62" s="19" t="n">
        <v>0.5649999999999999</v>
      </c>
      <c r="T62" s="19" t="n">
        <v>0.2457</v>
      </c>
      <c r="U62" s="19" t="n">
        <v>0.7408</v>
      </c>
      <c r="V62" s="19" t="n">
        <v>0.7187</v>
      </c>
      <c r="W62" s="19" t="n">
        <v>0.7118</v>
      </c>
      <c r="X62" s="19" t="n">
        <v>1.1936</v>
      </c>
      <c r="Y62" s="19" t="n">
        <v>0.5683</v>
      </c>
      <c r="Z62" s="19" t="n">
        <v>0.2984</v>
      </c>
      <c r="AA62" s="19" t="n">
        <v>0.5505</v>
      </c>
      <c r="AB62" s="19" t="n">
        <v>0.0065</v>
      </c>
      <c r="AC62" s="19" t="n">
        <v>0.0252</v>
      </c>
      <c r="AD62" s="19" t="n">
        <v>0.2188</v>
      </c>
      <c r="AE62" s="19" t="n">
        <v>0.0005</v>
      </c>
      <c r="AF62" s="19" t="n">
        <v>0.0296</v>
      </c>
      <c r="AG62" s="19" t="n">
        <v>0.0175</v>
      </c>
      <c r="AH62" s="19" t="n">
        <v>0.3891</v>
      </c>
      <c r="AI62" s="19" t="n">
        <v>0.9683</v>
      </c>
      <c r="AJ62" s="19" t="n">
        <v>0.6261</v>
      </c>
      <c r="AK62" s="19" t="n">
        <v>1.5322</v>
      </c>
      <c r="AL62" s="19" t="n">
        <v>1.3386</v>
      </c>
      <c r="AM62" s="19" t="n">
        <v>2.1162</v>
      </c>
      <c r="AN62" s="19" t="n">
        <v>4.515</v>
      </c>
      <c r="AO62" s="19" t="n">
        <v>0.06519999999999999</v>
      </c>
      <c r="AP62" s="19" t="n">
        <v>3.9281</v>
      </c>
      <c r="AQ62" s="19" t="n">
        <v>0.6186</v>
      </c>
      <c r="AR62" s="19" t="n">
        <v>2.5586</v>
      </c>
      <c r="AS62" s="19" t="n">
        <v>0.2511</v>
      </c>
      <c r="AT62" s="19" t="n">
        <v>0.8314</v>
      </c>
      <c r="AU62" s="19" t="n">
        <v>0.2365</v>
      </c>
      <c r="AV62" s="19" t="n">
        <v>1.9026</v>
      </c>
      <c r="AW62" s="19" t="n">
        <v>0.4362</v>
      </c>
      <c r="AX62" s="19" t="n">
        <v>0.0813</v>
      </c>
      <c r="AY62" s="19" t="n">
        <v>0.5585</v>
      </c>
      <c r="AZ62" s="19" t="n">
        <v>5.7599</v>
      </c>
      <c r="BA62" s="19" t="n">
        <v>0.3306</v>
      </c>
      <c r="BB62" s="19" t="n">
        <v>5.6774</v>
      </c>
      <c r="BC62" s="19" t="n">
        <v>0.8739</v>
      </c>
      <c r="BD62" s="19" t="n">
        <v>6.3437</v>
      </c>
      <c r="BE62" s="19" t="n">
        <v>2.1038</v>
      </c>
      <c r="BF62" s="19" t="n">
        <v>2.315</v>
      </c>
      <c r="BG62" s="19" t="n">
        <v>1355.9466</v>
      </c>
      <c r="BH62" s="19" t="n">
        <v>4.1789</v>
      </c>
      <c r="BI62" s="19" t="n">
        <v>7.6944</v>
      </c>
      <c r="BJ62" s="19" t="n">
        <v>1.7215</v>
      </c>
      <c r="BK62" s="19" t="n">
        <v>0.4396</v>
      </c>
      <c r="BL62" s="19" t="n">
        <v>4.3355</v>
      </c>
      <c r="BM62" s="19" t="n">
        <v>0.4395</v>
      </c>
      <c r="BN62" s="19" t="n">
        <v>0.1119</v>
      </c>
      <c r="BO62" s="19" t="n">
        <v>0.9330000000000001</v>
      </c>
      <c r="BP62" s="19" t="n">
        <v>1.687</v>
      </c>
      <c r="BQ62" s="19" t="n">
        <v>0.08890000000000001</v>
      </c>
      <c r="BR62" s="19" t="n">
        <v>0.3129</v>
      </c>
      <c r="BS62" s="19" t="n">
        <v>4.191</v>
      </c>
      <c r="BT62" s="19" t="n">
        <v>16.6263</v>
      </c>
      <c r="BU62" s="19" t="n">
        <v>18.85</v>
      </c>
      <c r="BV62" s="19" t="n">
        <v>220.5608</v>
      </c>
      <c r="BW62" s="19" t="n">
        <v>53.3101</v>
      </c>
      <c r="BX62" s="19" t="n">
        <v>106.7547</v>
      </c>
      <c r="BY62" s="19" t="n">
        <v>108.4622</v>
      </c>
      <c r="BZ62" s="19" t="n">
        <v>3.7784</v>
      </c>
      <c r="CA62" s="19" t="n">
        <v>77.4949</v>
      </c>
      <c r="CB62" s="19" t="n">
        <v>18.6444</v>
      </c>
      <c r="CC62" s="19" t="n">
        <v>1215.4434</v>
      </c>
      <c r="CD62" s="19" t="n">
        <v>13.2474</v>
      </c>
      <c r="CE62" s="19" t="n">
        <v>7.5529</v>
      </c>
      <c r="CF62" s="19" t="n">
        <v>13.2139</v>
      </c>
      <c r="CG62" s="19" t="n">
        <v>48.7247</v>
      </c>
      <c r="CH62" s="19" t="n">
        <v>9.9495</v>
      </c>
      <c r="CI62" s="19" t="n">
        <v>2.483</v>
      </c>
      <c r="CJ62" s="19" t="n">
        <v>2.2791</v>
      </c>
      <c r="CK62" s="19" t="n">
        <v>4.4707</v>
      </c>
      <c r="CL62" s="19" t="n">
        <v>54.2692</v>
      </c>
      <c r="CM62" s="19" t="n">
        <v>0.0559</v>
      </c>
      <c r="CN62" s="19" t="n">
        <v>0.5413</v>
      </c>
      <c r="CO62" s="19" t="n">
        <v>6.2559</v>
      </c>
      <c r="CP62" s="19" t="n">
        <v>24.8493</v>
      </c>
      <c r="CQ62" s="19" t="n">
        <v>55.3729</v>
      </c>
      <c r="CR62" s="19" t="n">
        <v>0.7984</v>
      </c>
      <c r="CS62" s="19" t="n">
        <v>0.3071</v>
      </c>
      <c r="CT62" s="19" t="n">
        <v>31.8672</v>
      </c>
      <c r="CU62" s="19" t="n">
        <v>97.6819</v>
      </c>
      <c r="CV62" s="19" t="n">
        <v>30.1386</v>
      </c>
      <c r="CW62" s="19" t="n">
        <v>39.8898</v>
      </c>
      <c r="CX62" s="19" t="n">
        <v>23.3513</v>
      </c>
      <c r="CY62" s="19" t="n">
        <v>24.3256</v>
      </c>
      <c r="CZ62" s="19" t="n">
        <v>1.7665</v>
      </c>
      <c r="DA62" s="19" t="n">
        <v>8.6882</v>
      </c>
      <c r="DB62" s="19" t="n">
        <v>11.5831</v>
      </c>
      <c r="DC62" s="19" t="n">
        <v>11.7087</v>
      </c>
      <c r="DD62" s="19" t="n">
        <v>5.3962</v>
      </c>
      <c r="DE62" s="19" t="n">
        <v>14.2719</v>
      </c>
      <c r="DF62" s="19" t="n">
        <v>18.9078</v>
      </c>
      <c r="DG62" s="19" t="n">
        <v>3.3369</v>
      </c>
      <c r="DH62" s="19" t="n">
        <v>8.392300000000001</v>
      </c>
      <c r="DI62" s="19" t="n">
        <v>3.4843</v>
      </c>
      <c r="DJ62" s="19" t="n">
        <v>2.6924</v>
      </c>
      <c r="DK62" s="19" t="n">
        <v>2.7709</v>
      </c>
      <c r="DL62" s="19" t="n">
        <v>3.207</v>
      </c>
      <c r="DM62" s="19" t="n">
        <v>0.5028</v>
      </c>
      <c r="DN62" s="19" t="n">
        <v>27.106</v>
      </c>
      <c r="DO62" s="19" t="n">
        <v>72.39109999999999</v>
      </c>
      <c r="DP62" s="19" t="n">
        <v>1931.1986</v>
      </c>
      <c r="DQ62" s="19" t="n">
        <v>7.6771</v>
      </c>
      <c r="DR62" s="19" t="n">
        <v>45.6643</v>
      </c>
      <c r="DS62" s="19" t="n">
        <v>32.1215</v>
      </c>
      <c r="DT62" s="19" t="n">
        <v>90.3814</v>
      </c>
    </row>
    <row r="63">
      <c r="A63" s="2" t="inlineStr">
        <is>
          <t>2304</t>
        </is>
      </c>
      <c r="B63" s="2" t="inlineStr">
        <is>
          <t>Aircraft manufacturing</t>
        </is>
      </c>
      <c r="C63" s="19" t="n">
        <v>10.7754</v>
      </c>
      <c r="D63" s="19" t="n">
        <v>1.0197</v>
      </c>
      <c r="E63" s="19" t="n">
        <v>4.5975</v>
      </c>
      <c r="F63" s="19" t="n">
        <v>0.6326000000000001</v>
      </c>
      <c r="G63" s="19" t="n">
        <v>0.1474</v>
      </c>
      <c r="H63" s="19" t="n">
        <v>0.2014</v>
      </c>
      <c r="I63" s="19" t="n">
        <v>2.6334</v>
      </c>
      <c r="J63" s="19" t="n">
        <v>8.9175</v>
      </c>
      <c r="K63" s="19" t="n">
        <v>4.3659</v>
      </c>
      <c r="L63" s="19" t="n">
        <v>3.9256</v>
      </c>
      <c r="M63" s="19" t="n">
        <v>22.1841</v>
      </c>
      <c r="N63" s="19" t="n">
        <v>1.6269</v>
      </c>
      <c r="O63" s="19" t="n">
        <v>29.9706</v>
      </c>
      <c r="P63" s="19" t="n">
        <v>5.0552</v>
      </c>
      <c r="Q63" s="19" t="n">
        <v>0.1581</v>
      </c>
      <c r="R63" s="19" t="n">
        <v>2.0357</v>
      </c>
      <c r="S63" s="19" t="n">
        <v>1.6947</v>
      </c>
      <c r="T63" s="19" t="n">
        <v>0.5808</v>
      </c>
      <c r="U63" s="19" t="n">
        <v>1.4787</v>
      </c>
      <c r="V63" s="19" t="n">
        <v>1.6623</v>
      </c>
      <c r="W63" s="19" t="n">
        <v>1.5365</v>
      </c>
      <c r="X63" s="19" t="n">
        <v>3.0249</v>
      </c>
      <c r="Y63" s="19" t="n">
        <v>1.1031</v>
      </c>
      <c r="Z63" s="19" t="n">
        <v>0.5308</v>
      </c>
      <c r="AA63" s="19" t="n">
        <v>0.8087</v>
      </c>
      <c r="AB63" s="19" t="n">
        <v>0.0261</v>
      </c>
      <c r="AC63" s="19" t="n">
        <v>0.0801</v>
      </c>
      <c r="AD63" s="19" t="n">
        <v>0.6448</v>
      </c>
      <c r="AE63" s="19" t="n">
        <v>0.0008</v>
      </c>
      <c r="AF63" s="19" t="n">
        <v>0.0968</v>
      </c>
      <c r="AG63" s="19" t="n">
        <v>0.076</v>
      </c>
      <c r="AH63" s="19" t="n">
        <v>0.6395</v>
      </c>
      <c r="AI63" s="19" t="n">
        <v>1.7432</v>
      </c>
      <c r="AJ63" s="19" t="n">
        <v>0.8112</v>
      </c>
      <c r="AK63" s="19" t="n">
        <v>1.9683</v>
      </c>
      <c r="AL63" s="19" t="n">
        <v>1.761</v>
      </c>
      <c r="AM63" s="19" t="n">
        <v>2.342</v>
      </c>
      <c r="AN63" s="19" t="n">
        <v>5.3118</v>
      </c>
      <c r="AO63" s="19" t="n">
        <v>0.1426</v>
      </c>
      <c r="AP63" s="19" t="n">
        <v>5.1019</v>
      </c>
      <c r="AQ63" s="19" t="n">
        <v>0.9135</v>
      </c>
      <c r="AR63" s="19" t="n">
        <v>3.2126</v>
      </c>
      <c r="AS63" s="19" t="n">
        <v>0.318</v>
      </c>
      <c r="AT63" s="19" t="n">
        <v>1.061</v>
      </c>
      <c r="AU63" s="19" t="n">
        <v>0.3392</v>
      </c>
      <c r="AV63" s="19" t="n">
        <v>2.2942</v>
      </c>
      <c r="AW63" s="19" t="n">
        <v>0.6613</v>
      </c>
      <c r="AX63" s="19" t="n">
        <v>0.1791</v>
      </c>
      <c r="AY63" s="19" t="n">
        <v>0.976</v>
      </c>
      <c r="AZ63" s="19" t="n">
        <v>0.2899</v>
      </c>
      <c r="BA63" s="19" t="n">
        <v>0.3985</v>
      </c>
      <c r="BB63" s="19" t="n">
        <v>7.0725</v>
      </c>
      <c r="BC63" s="19" t="n">
        <v>1.1261</v>
      </c>
      <c r="BD63" s="19" t="n">
        <v>2.5909</v>
      </c>
      <c r="BE63" s="19" t="n">
        <v>3.5962</v>
      </c>
      <c r="BF63" s="19" t="n">
        <v>2.9638</v>
      </c>
      <c r="BG63" s="19" t="n">
        <v>1.2059</v>
      </c>
      <c r="BH63" s="19" t="n">
        <v>96.15560000000001</v>
      </c>
      <c r="BI63" s="19" t="n">
        <v>3.9991</v>
      </c>
      <c r="BJ63" s="19" t="n">
        <v>2.3132</v>
      </c>
      <c r="BK63" s="19" t="n">
        <v>0.5939</v>
      </c>
      <c r="BL63" s="19" t="n">
        <v>6.9306</v>
      </c>
      <c r="BM63" s="19" t="n">
        <v>1.1246</v>
      </c>
      <c r="BN63" s="19" t="n">
        <v>0.2207</v>
      </c>
      <c r="BO63" s="19" t="n">
        <v>1.3692</v>
      </c>
      <c r="BP63" s="19" t="n">
        <v>2.1663</v>
      </c>
      <c r="BQ63" s="19" t="n">
        <v>0.1234</v>
      </c>
      <c r="BR63" s="19" t="n">
        <v>0.922</v>
      </c>
      <c r="BS63" s="19" t="n">
        <v>4.8666</v>
      </c>
      <c r="BT63" s="19" t="n">
        <v>24.0217</v>
      </c>
      <c r="BU63" s="19" t="n">
        <v>23.6148</v>
      </c>
      <c r="BV63" s="19" t="n">
        <v>33.6273</v>
      </c>
      <c r="BW63" s="19" t="n">
        <v>69.5889</v>
      </c>
      <c r="BX63" s="19" t="n">
        <v>114.337</v>
      </c>
      <c r="BY63" s="19" t="n">
        <v>116.1606</v>
      </c>
      <c r="BZ63" s="19" t="n">
        <v>4.6949</v>
      </c>
      <c r="CA63" s="19" t="n">
        <v>86.71339999999999</v>
      </c>
      <c r="CB63" s="19" t="n">
        <v>15.9106</v>
      </c>
      <c r="CC63" s="19" t="n">
        <v>5.9384</v>
      </c>
      <c r="CD63" s="19" t="n">
        <v>22.4713</v>
      </c>
      <c r="CE63" s="19" t="n">
        <v>2118.6603</v>
      </c>
      <c r="CF63" s="19" t="n">
        <v>176.8373</v>
      </c>
      <c r="CG63" s="19" t="n">
        <v>55.4833</v>
      </c>
      <c r="CH63" s="19" t="n">
        <v>11.0105</v>
      </c>
      <c r="CI63" s="19" t="n">
        <v>2.7914</v>
      </c>
      <c r="CJ63" s="19" t="n">
        <v>2.5169</v>
      </c>
      <c r="CK63" s="19" t="n">
        <v>4.8505</v>
      </c>
      <c r="CL63" s="19" t="n">
        <v>58.124</v>
      </c>
      <c r="CM63" s="19" t="n">
        <v>0.0654</v>
      </c>
      <c r="CN63" s="19" t="n">
        <v>0.9476</v>
      </c>
      <c r="CO63" s="19" t="n">
        <v>6.9147</v>
      </c>
      <c r="CP63" s="19" t="n">
        <v>26.584</v>
      </c>
      <c r="CQ63" s="19" t="n">
        <v>58.5</v>
      </c>
      <c r="CR63" s="19" t="n">
        <v>0.2175</v>
      </c>
      <c r="CS63" s="19" t="n">
        <v>0.0742</v>
      </c>
      <c r="CT63" s="19" t="n">
        <v>33.6776</v>
      </c>
      <c r="CU63" s="19" t="n">
        <v>106.1565</v>
      </c>
      <c r="CV63" s="19" t="n">
        <v>32.2808</v>
      </c>
      <c r="CW63" s="19" t="n">
        <v>42.8363</v>
      </c>
      <c r="CX63" s="19" t="n">
        <v>24.8925</v>
      </c>
      <c r="CY63" s="19" t="n">
        <v>77.95099999999999</v>
      </c>
      <c r="CZ63" s="19" t="n">
        <v>157.7408</v>
      </c>
      <c r="DA63" s="19" t="n">
        <v>9.5938</v>
      </c>
      <c r="DB63" s="19" t="n">
        <v>13.6798</v>
      </c>
      <c r="DC63" s="19" t="n">
        <v>40.7218</v>
      </c>
      <c r="DD63" s="19" t="n">
        <v>14.5297</v>
      </c>
      <c r="DE63" s="19" t="n">
        <v>23.1594</v>
      </c>
      <c r="DF63" s="19" t="n">
        <v>24.1475</v>
      </c>
      <c r="DG63" s="19" t="n">
        <v>3.7798</v>
      </c>
      <c r="DH63" s="19" t="n">
        <v>10.0077</v>
      </c>
      <c r="DI63" s="19" t="n">
        <v>4.179</v>
      </c>
      <c r="DJ63" s="19" t="n">
        <v>6.6958</v>
      </c>
      <c r="DK63" s="19" t="n">
        <v>6.1026</v>
      </c>
      <c r="DL63" s="19" t="n">
        <v>4.13</v>
      </c>
      <c r="DM63" s="19" t="n">
        <v>0.6578000000000001</v>
      </c>
      <c r="DN63" s="19" t="n">
        <v>150.1018</v>
      </c>
      <c r="DO63" s="19" t="n">
        <v>77.33540000000001</v>
      </c>
      <c r="DP63" s="19" t="n">
        <v>726.0521</v>
      </c>
      <c r="DQ63" s="19" t="n">
        <v>2.5163</v>
      </c>
      <c r="DR63" s="19" t="n">
        <v>628.6102</v>
      </c>
      <c r="DS63" s="19" t="n">
        <v>16.3871</v>
      </c>
      <c r="DT63" s="19" t="n">
        <v>1033.0234</v>
      </c>
    </row>
    <row r="64">
      <c r="A64" s="2" t="inlineStr">
        <is>
          <t>2401</t>
        </is>
      </c>
      <c r="B64" s="2" t="inlineStr">
        <is>
          <t>Professional, scientific, computer and electronic equipment manufacturing</t>
        </is>
      </c>
      <c r="C64" s="19" t="n">
        <v>50.539</v>
      </c>
      <c r="D64" s="19" t="n">
        <v>12.085</v>
      </c>
      <c r="E64" s="19" t="n">
        <v>128.5693</v>
      </c>
      <c r="F64" s="19" t="n">
        <v>10.5846</v>
      </c>
      <c r="G64" s="19" t="n">
        <v>0.6383</v>
      </c>
      <c r="H64" s="19" t="n">
        <v>7.5021</v>
      </c>
      <c r="I64" s="19" t="n">
        <v>37.0883</v>
      </c>
      <c r="J64" s="19" t="n">
        <v>55.5992</v>
      </c>
      <c r="K64" s="19" t="n">
        <v>27.1464</v>
      </c>
      <c r="L64" s="19" t="n">
        <v>37.9803</v>
      </c>
      <c r="M64" s="19" t="n">
        <v>109.319</v>
      </c>
      <c r="N64" s="19" t="n">
        <v>9.189299999999999</v>
      </c>
      <c r="O64" s="19" t="n">
        <v>92.72450000000001</v>
      </c>
      <c r="P64" s="19" t="n">
        <v>8.700100000000001</v>
      </c>
      <c r="Q64" s="19" t="n">
        <v>0.6201</v>
      </c>
      <c r="R64" s="19" t="n">
        <v>6.02</v>
      </c>
      <c r="S64" s="19" t="n">
        <v>6.001</v>
      </c>
      <c r="T64" s="19" t="n">
        <v>2.0236</v>
      </c>
      <c r="U64" s="19" t="n">
        <v>4.9686</v>
      </c>
      <c r="V64" s="19" t="n">
        <v>5.3941</v>
      </c>
      <c r="W64" s="19" t="n">
        <v>5.7405</v>
      </c>
      <c r="X64" s="19" t="n">
        <v>10.1421</v>
      </c>
      <c r="Y64" s="19" t="n">
        <v>7.7274</v>
      </c>
      <c r="Z64" s="19" t="n">
        <v>1.8202</v>
      </c>
      <c r="AA64" s="19" t="n">
        <v>4.0492</v>
      </c>
      <c r="AB64" s="19" t="n">
        <v>0.101</v>
      </c>
      <c r="AC64" s="19" t="n">
        <v>0.276</v>
      </c>
      <c r="AD64" s="19" t="n">
        <v>2.8483</v>
      </c>
      <c r="AE64" s="19" t="n">
        <v>0.0045</v>
      </c>
      <c r="AF64" s="19" t="n">
        <v>0.4135</v>
      </c>
      <c r="AG64" s="19" t="n">
        <v>1.4963</v>
      </c>
      <c r="AH64" s="19" t="n">
        <v>1.4975</v>
      </c>
      <c r="AI64" s="19" t="n">
        <v>6.5345</v>
      </c>
      <c r="AJ64" s="19" t="n">
        <v>2.1391</v>
      </c>
      <c r="AK64" s="19" t="n">
        <v>9.652100000000001</v>
      </c>
      <c r="AL64" s="19" t="n">
        <v>14.4639</v>
      </c>
      <c r="AM64" s="19" t="n">
        <v>3.2402</v>
      </c>
      <c r="AN64" s="19" t="n">
        <v>19.1527</v>
      </c>
      <c r="AO64" s="19" t="n">
        <v>0.4502</v>
      </c>
      <c r="AP64" s="19" t="n">
        <v>16.3155</v>
      </c>
      <c r="AQ64" s="19" t="n">
        <v>2.7195</v>
      </c>
      <c r="AR64" s="19" t="n">
        <v>13.8449</v>
      </c>
      <c r="AS64" s="19" t="n">
        <v>0.8436</v>
      </c>
      <c r="AT64" s="19" t="n">
        <v>3.816</v>
      </c>
      <c r="AU64" s="19" t="n">
        <v>1.1415</v>
      </c>
      <c r="AV64" s="19" t="n">
        <v>9.062900000000001</v>
      </c>
      <c r="AW64" s="19" t="n">
        <v>3.3205</v>
      </c>
      <c r="AX64" s="19" t="n">
        <v>0.6408</v>
      </c>
      <c r="AY64" s="19" t="n">
        <v>3.9848</v>
      </c>
      <c r="AZ64" s="19" t="n">
        <v>1.2916</v>
      </c>
      <c r="BA64" s="19" t="n">
        <v>0.7588</v>
      </c>
      <c r="BB64" s="19" t="n">
        <v>29.3764</v>
      </c>
      <c r="BC64" s="19" t="n">
        <v>7.1262</v>
      </c>
      <c r="BD64" s="19" t="n">
        <v>22.9778</v>
      </c>
      <c r="BE64" s="19" t="n">
        <v>19.9937</v>
      </c>
      <c r="BF64" s="19" t="n">
        <v>14.6459</v>
      </c>
      <c r="BG64" s="19" t="n">
        <v>46.0225</v>
      </c>
      <c r="BH64" s="19" t="n">
        <v>19.2774</v>
      </c>
      <c r="BI64" s="19" t="n">
        <v>133.0052</v>
      </c>
      <c r="BJ64" s="19" t="n">
        <v>53.3731</v>
      </c>
      <c r="BK64" s="19" t="n">
        <v>3.6746</v>
      </c>
      <c r="BL64" s="19" t="n">
        <v>51.3658</v>
      </c>
      <c r="BM64" s="19" t="n">
        <v>6.4839</v>
      </c>
      <c r="BN64" s="19" t="n">
        <v>3.5135</v>
      </c>
      <c r="BO64" s="19" t="n">
        <v>13.7466</v>
      </c>
      <c r="BP64" s="19" t="n">
        <v>25.9416</v>
      </c>
      <c r="BQ64" s="19" t="n">
        <v>2.5957</v>
      </c>
      <c r="BR64" s="19" t="n">
        <v>13.4014</v>
      </c>
      <c r="BS64" s="19" t="n">
        <v>8.6838</v>
      </c>
      <c r="BT64" s="19" t="n">
        <v>106.0725</v>
      </c>
      <c r="BU64" s="19" t="n">
        <v>102.591</v>
      </c>
      <c r="BV64" s="19" t="n">
        <v>110.7917</v>
      </c>
      <c r="BW64" s="19" t="n">
        <v>256.6032</v>
      </c>
      <c r="BX64" s="19" t="n">
        <v>138.7996</v>
      </c>
      <c r="BY64" s="19" t="n">
        <v>67.5085</v>
      </c>
      <c r="BZ64" s="19" t="n">
        <v>10.1674</v>
      </c>
      <c r="CA64" s="19" t="n">
        <v>43.8205</v>
      </c>
      <c r="CB64" s="19" t="n">
        <v>46.9612</v>
      </c>
      <c r="CC64" s="19" t="n">
        <v>7.4088</v>
      </c>
      <c r="CD64" s="19" t="n">
        <v>55.7454</v>
      </c>
      <c r="CE64" s="19" t="n">
        <v>167.0569</v>
      </c>
      <c r="CF64" s="19" t="n">
        <v>33.2969</v>
      </c>
      <c r="CG64" s="19" t="n">
        <v>22.4824</v>
      </c>
      <c r="CH64" s="19" t="n">
        <v>19.4586</v>
      </c>
      <c r="CI64" s="19" t="n">
        <v>11.6643</v>
      </c>
      <c r="CJ64" s="19" t="n">
        <v>5.9295</v>
      </c>
      <c r="CK64" s="19" t="n">
        <v>100.8198</v>
      </c>
      <c r="CL64" s="19" t="n">
        <v>130.6192</v>
      </c>
      <c r="CM64" s="19" t="n">
        <v>0.3239</v>
      </c>
      <c r="CN64" s="19" t="n">
        <v>14.8292</v>
      </c>
      <c r="CO64" s="19" t="n">
        <v>10.0258</v>
      </c>
      <c r="CP64" s="19" t="n">
        <v>58.6295</v>
      </c>
      <c r="CQ64" s="19" t="n">
        <v>18.1226</v>
      </c>
      <c r="CR64" s="19" t="n">
        <v>4.9207</v>
      </c>
      <c r="CS64" s="19" t="n">
        <v>1.8344</v>
      </c>
      <c r="CT64" s="19" t="n">
        <v>33.9569</v>
      </c>
      <c r="CU64" s="19" t="n">
        <v>396.4107</v>
      </c>
      <c r="CV64" s="19" t="n">
        <v>101.5956</v>
      </c>
      <c r="CW64" s="19" t="n">
        <v>113.5493</v>
      </c>
      <c r="CX64" s="19" t="n">
        <v>37.0528</v>
      </c>
      <c r="CY64" s="19" t="n">
        <v>100.1093</v>
      </c>
      <c r="CZ64" s="19" t="n">
        <v>53.2768</v>
      </c>
      <c r="DA64" s="19" t="n">
        <v>19.3905</v>
      </c>
      <c r="DB64" s="19" t="n">
        <v>39.5029</v>
      </c>
      <c r="DC64" s="19" t="n">
        <v>52.722</v>
      </c>
      <c r="DD64" s="19" t="n">
        <v>5.1391</v>
      </c>
      <c r="DE64" s="19" t="n">
        <v>1583.9253</v>
      </c>
      <c r="DF64" s="19" t="n">
        <v>178.5044</v>
      </c>
      <c r="DG64" s="19" t="n">
        <v>14.5316</v>
      </c>
      <c r="DH64" s="19" t="n">
        <v>22.4467</v>
      </c>
      <c r="DI64" s="19" t="n">
        <v>18.5491</v>
      </c>
      <c r="DJ64" s="19" t="n">
        <v>42.7951</v>
      </c>
      <c r="DK64" s="19" t="n">
        <v>66.4568</v>
      </c>
      <c r="DL64" s="19" t="n">
        <v>22.6719</v>
      </c>
      <c r="DM64" s="19" t="n">
        <v>2.7174</v>
      </c>
      <c r="DN64" s="19" t="n">
        <v>1664.893</v>
      </c>
      <c r="DO64" s="19" t="n">
        <v>117.1422</v>
      </c>
      <c r="DP64" s="19" t="n">
        <v>1522.4817</v>
      </c>
      <c r="DQ64" s="19" t="n">
        <v>54.4889</v>
      </c>
      <c r="DR64" s="19" t="n">
        <v>417.0578</v>
      </c>
      <c r="DS64" s="19" t="n">
        <v>56.0012</v>
      </c>
      <c r="DT64" s="19" t="n">
        <v>5527.7599</v>
      </c>
    </row>
    <row r="65">
      <c r="A65" s="2" t="inlineStr">
        <is>
          <t>2403</t>
        </is>
      </c>
      <c r="B65" s="2" t="inlineStr">
        <is>
          <t>Electrical equipment manufacturing</t>
        </is>
      </c>
      <c r="C65" s="19" t="n">
        <v>25.537</v>
      </c>
      <c r="D65" s="19" t="n">
        <v>4.3177</v>
      </c>
      <c r="E65" s="19" t="n">
        <v>36.1509</v>
      </c>
      <c r="F65" s="19" t="n">
        <v>11.9506</v>
      </c>
      <c r="G65" s="19" t="n">
        <v>0.7561</v>
      </c>
      <c r="H65" s="19" t="n">
        <v>10.4542</v>
      </c>
      <c r="I65" s="19" t="n">
        <v>17.3015</v>
      </c>
      <c r="J65" s="19" t="n">
        <v>42.1965</v>
      </c>
      <c r="K65" s="19" t="n">
        <v>19.4967</v>
      </c>
      <c r="L65" s="19" t="n">
        <v>19.332</v>
      </c>
      <c r="M65" s="19" t="n">
        <v>58.1679</v>
      </c>
      <c r="N65" s="19" t="n">
        <v>6.6747</v>
      </c>
      <c r="O65" s="19" t="n">
        <v>39.9436</v>
      </c>
      <c r="P65" s="19" t="n">
        <v>17.6912</v>
      </c>
      <c r="Q65" s="19" t="n">
        <v>0.7999000000000001</v>
      </c>
      <c r="R65" s="19" t="n">
        <v>9.448399999999999</v>
      </c>
      <c r="S65" s="19" t="n">
        <v>7.3933</v>
      </c>
      <c r="T65" s="19" t="n">
        <v>2.1612</v>
      </c>
      <c r="U65" s="19" t="n">
        <v>5.0387</v>
      </c>
      <c r="V65" s="19" t="n">
        <v>8.5245</v>
      </c>
      <c r="W65" s="19" t="n">
        <v>10.8982</v>
      </c>
      <c r="X65" s="19" t="n">
        <v>13.3578</v>
      </c>
      <c r="Y65" s="19" t="n">
        <v>7.1939</v>
      </c>
      <c r="Z65" s="19" t="n">
        <v>2.7707</v>
      </c>
      <c r="AA65" s="19" t="n">
        <v>3.6727</v>
      </c>
      <c r="AB65" s="19" t="n">
        <v>0.1134</v>
      </c>
      <c r="AC65" s="19" t="n">
        <v>0.3149</v>
      </c>
      <c r="AD65" s="19" t="n">
        <v>3.9431</v>
      </c>
      <c r="AE65" s="19" t="n">
        <v>0.0027</v>
      </c>
      <c r="AF65" s="19" t="n">
        <v>0.412</v>
      </c>
      <c r="AG65" s="19" t="n">
        <v>0.4018</v>
      </c>
      <c r="AH65" s="19" t="n">
        <v>1.8665</v>
      </c>
      <c r="AI65" s="19" t="n">
        <v>7.308</v>
      </c>
      <c r="AJ65" s="19" t="n">
        <v>5.4102</v>
      </c>
      <c r="AK65" s="19" t="n">
        <v>8.989599999999999</v>
      </c>
      <c r="AL65" s="19" t="n">
        <v>7.8378</v>
      </c>
      <c r="AM65" s="19" t="n">
        <v>3.7837</v>
      </c>
      <c r="AN65" s="19" t="n">
        <v>7.2759</v>
      </c>
      <c r="AO65" s="19" t="n">
        <v>0.46</v>
      </c>
      <c r="AP65" s="19" t="n">
        <v>9.097099999999999</v>
      </c>
      <c r="AQ65" s="19" t="n">
        <v>2.2144</v>
      </c>
      <c r="AR65" s="19" t="n">
        <v>8.971</v>
      </c>
      <c r="AS65" s="19" t="n">
        <v>0.5629999999999999</v>
      </c>
      <c r="AT65" s="19" t="n">
        <v>3.8471</v>
      </c>
      <c r="AU65" s="19" t="n">
        <v>0.8931</v>
      </c>
      <c r="AV65" s="19" t="n">
        <v>7.5479</v>
      </c>
      <c r="AW65" s="19" t="n">
        <v>2.3171</v>
      </c>
      <c r="AX65" s="19" t="n">
        <v>0.7428</v>
      </c>
      <c r="AY65" s="19" t="n">
        <v>3.6392</v>
      </c>
      <c r="AZ65" s="19" t="n">
        <v>0.9503</v>
      </c>
      <c r="BA65" s="19" t="n">
        <v>0.4765</v>
      </c>
      <c r="BB65" s="19" t="n">
        <v>14.6334</v>
      </c>
      <c r="BC65" s="19" t="n">
        <v>4.388</v>
      </c>
      <c r="BD65" s="19" t="n">
        <v>8.4756</v>
      </c>
      <c r="BE65" s="19" t="n">
        <v>10.4101</v>
      </c>
      <c r="BF65" s="19" t="n">
        <v>20.1156</v>
      </c>
      <c r="BG65" s="19" t="n">
        <v>19.6674</v>
      </c>
      <c r="BH65" s="19" t="n">
        <v>18.7206</v>
      </c>
      <c r="BI65" s="19" t="n">
        <v>68.1588</v>
      </c>
      <c r="BJ65" s="19" t="n">
        <v>74.31310000000001</v>
      </c>
      <c r="BK65" s="19" t="n">
        <v>17.0131</v>
      </c>
      <c r="BL65" s="19" t="n">
        <v>125.6998</v>
      </c>
      <c r="BM65" s="19" t="n">
        <v>5.1019</v>
      </c>
      <c r="BN65" s="19" t="n">
        <v>8.960800000000001</v>
      </c>
      <c r="BO65" s="19" t="n">
        <v>28.1523</v>
      </c>
      <c r="BP65" s="19" t="n">
        <v>46.469</v>
      </c>
      <c r="BQ65" s="19" t="n">
        <v>1.7256</v>
      </c>
      <c r="BR65" s="19" t="n">
        <v>26.4286</v>
      </c>
      <c r="BS65" s="19" t="n">
        <v>20.1901</v>
      </c>
      <c r="BT65" s="19" t="n">
        <v>243.7558</v>
      </c>
      <c r="BU65" s="19" t="n">
        <v>277.2376</v>
      </c>
      <c r="BV65" s="19" t="n">
        <v>225.6853</v>
      </c>
      <c r="BW65" s="19" t="n">
        <v>659.3525</v>
      </c>
      <c r="BX65" s="19" t="n">
        <v>49.4426</v>
      </c>
      <c r="BY65" s="19" t="n">
        <v>37.3113</v>
      </c>
      <c r="BZ65" s="19" t="n">
        <v>9.753299999999999</v>
      </c>
      <c r="CA65" s="19" t="n">
        <v>44.7517</v>
      </c>
      <c r="CB65" s="19" t="n">
        <v>48.1853</v>
      </c>
      <c r="CC65" s="19" t="n">
        <v>4.3904</v>
      </c>
      <c r="CD65" s="19" t="n">
        <v>12.3065</v>
      </c>
      <c r="CE65" s="19" t="n">
        <v>38.5034</v>
      </c>
      <c r="CF65" s="19" t="n">
        <v>31.8802</v>
      </c>
      <c r="CG65" s="19" t="n">
        <v>15.5272</v>
      </c>
      <c r="CH65" s="19" t="n">
        <v>6.8319</v>
      </c>
      <c r="CI65" s="19" t="n">
        <v>9.1943</v>
      </c>
      <c r="CJ65" s="19" t="n">
        <v>3.8206</v>
      </c>
      <c r="CK65" s="19" t="n">
        <v>5.209</v>
      </c>
      <c r="CL65" s="19" t="n">
        <v>73.0283</v>
      </c>
      <c r="CM65" s="19" t="n">
        <v>0.0708</v>
      </c>
      <c r="CN65" s="19" t="n">
        <v>13.8787</v>
      </c>
      <c r="CO65" s="19" t="n">
        <v>2.205</v>
      </c>
      <c r="CP65" s="19" t="n">
        <v>5.2639</v>
      </c>
      <c r="CQ65" s="19" t="n">
        <v>7.3134</v>
      </c>
      <c r="CR65" s="19" t="n">
        <v>6.1875</v>
      </c>
      <c r="CS65" s="19" t="n">
        <v>2.2628</v>
      </c>
      <c r="CT65" s="19" t="n">
        <v>13.1598</v>
      </c>
      <c r="CU65" s="19" t="n">
        <v>133.1679</v>
      </c>
      <c r="CV65" s="19" t="n">
        <v>20.922</v>
      </c>
      <c r="CW65" s="19" t="n">
        <v>29.4527</v>
      </c>
      <c r="CX65" s="19" t="n">
        <v>11.5201</v>
      </c>
      <c r="CY65" s="19" t="n">
        <v>61.2179</v>
      </c>
      <c r="CZ65" s="19" t="n">
        <v>16.0341</v>
      </c>
      <c r="DA65" s="19" t="n">
        <v>9.8896</v>
      </c>
      <c r="DB65" s="19" t="n">
        <v>23.664</v>
      </c>
      <c r="DC65" s="19" t="n">
        <v>33.4423</v>
      </c>
      <c r="DD65" s="19" t="n">
        <v>3.0858</v>
      </c>
      <c r="DE65" s="19" t="n">
        <v>83.8433</v>
      </c>
      <c r="DF65" s="19" t="n">
        <v>54.3541</v>
      </c>
      <c r="DG65" s="19" t="n">
        <v>12.8675</v>
      </c>
      <c r="DH65" s="19" t="n">
        <v>32.4965</v>
      </c>
      <c r="DI65" s="19" t="n">
        <v>30.8689</v>
      </c>
      <c r="DJ65" s="19" t="n">
        <v>69.6339</v>
      </c>
      <c r="DK65" s="19" t="n">
        <v>67.4997</v>
      </c>
      <c r="DL65" s="19" t="n">
        <v>14.73</v>
      </c>
      <c r="DM65" s="19" t="n">
        <v>2.5525</v>
      </c>
      <c r="DN65" s="19" t="n">
        <v>459.3879</v>
      </c>
      <c r="DO65" s="19" t="n">
        <v>37.0232</v>
      </c>
      <c r="DP65" s="19" t="n">
        <v>1626.3367</v>
      </c>
      <c r="DQ65" s="19" t="n">
        <v>24.3944</v>
      </c>
      <c r="DR65" s="19" t="n">
        <v>106.1741</v>
      </c>
      <c r="DS65" s="19" t="n">
        <v>51.447</v>
      </c>
      <c r="DT65" s="19" t="n">
        <v>1257.252</v>
      </c>
    </row>
    <row r="66">
      <c r="A66" s="2" t="inlineStr">
        <is>
          <t>2404</t>
        </is>
      </c>
      <c r="B66" s="2" t="inlineStr">
        <is>
          <t>Domestic appliance manufacturing</t>
        </is>
      </c>
      <c r="C66" s="19" t="n">
        <v>3.8915</v>
      </c>
      <c r="D66" s="19" t="n">
        <v>0.5748</v>
      </c>
      <c r="E66" s="19" t="n">
        <v>2.2896</v>
      </c>
      <c r="F66" s="19" t="n">
        <v>0.7576000000000001</v>
      </c>
      <c r="G66" s="19" t="n">
        <v>0.2101</v>
      </c>
      <c r="H66" s="19" t="n">
        <v>0.421</v>
      </c>
      <c r="I66" s="19" t="n">
        <v>2.5544</v>
      </c>
      <c r="J66" s="19" t="n">
        <v>4.3923</v>
      </c>
      <c r="K66" s="19" t="n">
        <v>2.614</v>
      </c>
      <c r="L66" s="19" t="n">
        <v>2.3953</v>
      </c>
      <c r="M66" s="19" t="n">
        <v>5.8927</v>
      </c>
      <c r="N66" s="19" t="n">
        <v>1.0744</v>
      </c>
      <c r="O66" s="19" t="n">
        <v>1.1514</v>
      </c>
      <c r="P66" s="19" t="n">
        <v>3.4957</v>
      </c>
      <c r="Q66" s="19" t="n">
        <v>0.2148</v>
      </c>
      <c r="R66" s="19" t="n">
        <v>2.0914</v>
      </c>
      <c r="S66" s="19" t="n">
        <v>2.0539</v>
      </c>
      <c r="T66" s="19" t="n">
        <v>0.5643</v>
      </c>
      <c r="U66" s="19" t="n">
        <v>1.2216</v>
      </c>
      <c r="V66" s="19" t="n">
        <v>2.13</v>
      </c>
      <c r="W66" s="19" t="n">
        <v>2.0878</v>
      </c>
      <c r="X66" s="19" t="n">
        <v>3.4228</v>
      </c>
      <c r="Y66" s="19" t="n">
        <v>1.3919</v>
      </c>
      <c r="Z66" s="19" t="n">
        <v>0.5315</v>
      </c>
      <c r="AA66" s="19" t="n">
        <v>0.6022999999999999</v>
      </c>
      <c r="AB66" s="19" t="n">
        <v>0.0326</v>
      </c>
      <c r="AC66" s="19" t="n">
        <v>0.1024</v>
      </c>
      <c r="AD66" s="19" t="n">
        <v>0.8565</v>
      </c>
      <c r="AE66" s="19" t="n">
        <v>0.0005999999999999999</v>
      </c>
      <c r="AF66" s="19" t="n">
        <v>0.1185</v>
      </c>
      <c r="AG66" s="19" t="n">
        <v>0.1227</v>
      </c>
      <c r="AH66" s="19" t="n">
        <v>0.3823</v>
      </c>
      <c r="AI66" s="19" t="n">
        <v>1.3682</v>
      </c>
      <c r="AJ66" s="19" t="n">
        <v>0.4622</v>
      </c>
      <c r="AK66" s="19" t="n">
        <v>0.9919</v>
      </c>
      <c r="AL66" s="19" t="n">
        <v>1.1854</v>
      </c>
      <c r="AM66" s="19" t="n">
        <v>0.3498</v>
      </c>
      <c r="AN66" s="19" t="n">
        <v>1.0157</v>
      </c>
      <c r="AO66" s="19" t="n">
        <v>0.1284</v>
      </c>
      <c r="AP66" s="19" t="n">
        <v>1.9556</v>
      </c>
      <c r="AQ66" s="19" t="n">
        <v>0.5456</v>
      </c>
      <c r="AR66" s="19" t="n">
        <v>1.1099</v>
      </c>
      <c r="AS66" s="19" t="n">
        <v>0.0983</v>
      </c>
      <c r="AT66" s="19" t="n">
        <v>0.5127</v>
      </c>
      <c r="AU66" s="19" t="n">
        <v>0.2368</v>
      </c>
      <c r="AV66" s="19" t="n">
        <v>0.8286</v>
      </c>
      <c r="AW66" s="19" t="n">
        <v>0.4711</v>
      </c>
      <c r="AX66" s="19" t="n">
        <v>0.1985</v>
      </c>
      <c r="AY66" s="19" t="n">
        <v>0.7042</v>
      </c>
      <c r="AZ66" s="19" t="n">
        <v>0.2491</v>
      </c>
      <c r="BA66" s="19" t="n">
        <v>0.1036</v>
      </c>
      <c r="BB66" s="19" t="n">
        <v>2.2567</v>
      </c>
      <c r="BC66" s="19" t="n">
        <v>0.4632</v>
      </c>
      <c r="BD66" s="19" t="n">
        <v>1.4811</v>
      </c>
      <c r="BE66" s="19" t="n">
        <v>2.5621</v>
      </c>
      <c r="BF66" s="19" t="n">
        <v>3.9305</v>
      </c>
      <c r="BG66" s="19" t="n">
        <v>0.9173</v>
      </c>
      <c r="BH66" s="19" t="n">
        <v>1.1707</v>
      </c>
      <c r="BI66" s="19" t="n">
        <v>2.2504</v>
      </c>
      <c r="BJ66" s="19" t="n">
        <v>0.871</v>
      </c>
      <c r="BK66" s="19" t="n">
        <v>77.0342</v>
      </c>
      <c r="BL66" s="19" t="n">
        <v>61.3683</v>
      </c>
      <c r="BM66" s="19" t="n">
        <v>1.1593</v>
      </c>
      <c r="BN66" s="19" t="n">
        <v>0.2232</v>
      </c>
      <c r="BO66" s="19" t="n">
        <v>0.9277</v>
      </c>
      <c r="BP66" s="19" t="n">
        <v>1.1089</v>
      </c>
      <c r="BQ66" s="19" t="n">
        <v>0.0548</v>
      </c>
      <c r="BR66" s="19" t="n">
        <v>1.6179</v>
      </c>
      <c r="BS66" s="19" t="n">
        <v>0.983</v>
      </c>
      <c r="BT66" s="19" t="n">
        <v>112.3206</v>
      </c>
      <c r="BU66" s="19" t="n">
        <v>27.0196</v>
      </c>
      <c r="BV66" s="19" t="n">
        <v>8.5261</v>
      </c>
      <c r="BW66" s="19" t="n">
        <v>114.8788</v>
      </c>
      <c r="BX66" s="19" t="n">
        <v>7.0266</v>
      </c>
      <c r="BY66" s="19" t="n">
        <v>11.4836</v>
      </c>
      <c r="BZ66" s="19" t="n">
        <v>1.5856</v>
      </c>
      <c r="CA66" s="19" t="n">
        <v>11.669</v>
      </c>
      <c r="CB66" s="19" t="n">
        <v>6.1279</v>
      </c>
      <c r="CC66" s="19" t="n">
        <v>1.3684</v>
      </c>
      <c r="CD66" s="19" t="n">
        <v>0.4962</v>
      </c>
      <c r="CE66" s="19" t="n">
        <v>1.9231</v>
      </c>
      <c r="CF66" s="19" t="n">
        <v>1.3632</v>
      </c>
      <c r="CG66" s="19" t="n">
        <v>0.7964</v>
      </c>
      <c r="CH66" s="19" t="n">
        <v>1.0487</v>
      </c>
      <c r="CI66" s="19" t="n">
        <v>0.456</v>
      </c>
      <c r="CJ66" s="19" t="n">
        <v>0.3098</v>
      </c>
      <c r="CK66" s="19" t="n">
        <v>0.3925</v>
      </c>
      <c r="CL66" s="19" t="n">
        <v>2.1901</v>
      </c>
      <c r="CM66" s="19" t="n">
        <v>0.0153</v>
      </c>
      <c r="CN66" s="19" t="n">
        <v>1.0714</v>
      </c>
      <c r="CO66" s="19" t="n">
        <v>1.1241</v>
      </c>
      <c r="CP66" s="19" t="n">
        <v>1.6031</v>
      </c>
      <c r="CQ66" s="19" t="n">
        <v>1.6918</v>
      </c>
      <c r="CR66" s="19" t="n">
        <v>0.612</v>
      </c>
      <c r="CS66" s="19" t="n">
        <v>0.2258</v>
      </c>
      <c r="CT66" s="19" t="n">
        <v>1.1381</v>
      </c>
      <c r="CU66" s="19" t="n">
        <v>6.6793</v>
      </c>
      <c r="CV66" s="19" t="n">
        <v>1.2259</v>
      </c>
      <c r="CW66" s="19" t="n">
        <v>2.1321</v>
      </c>
      <c r="CX66" s="19" t="n">
        <v>1.2019</v>
      </c>
      <c r="CY66" s="19" t="n">
        <v>3.2599</v>
      </c>
      <c r="CZ66" s="19" t="n">
        <v>2.2926</v>
      </c>
      <c r="DA66" s="19" t="n">
        <v>1.2463</v>
      </c>
      <c r="DB66" s="19" t="n">
        <v>3.6553</v>
      </c>
      <c r="DC66" s="19" t="n">
        <v>4.1573</v>
      </c>
      <c r="DD66" s="19" t="n">
        <v>0.4806</v>
      </c>
      <c r="DE66" s="19" t="n">
        <v>16.3192</v>
      </c>
      <c r="DF66" s="19" t="n">
        <v>8.5999</v>
      </c>
      <c r="DG66" s="19" t="n">
        <v>0.6301</v>
      </c>
      <c r="DH66" s="19" t="n">
        <v>2.2212</v>
      </c>
      <c r="DI66" s="19" t="n">
        <v>1.0664</v>
      </c>
      <c r="DJ66" s="19" t="n">
        <v>10.5252</v>
      </c>
      <c r="DK66" s="19" t="n">
        <v>92.33759999999999</v>
      </c>
      <c r="DL66" s="19" t="n">
        <v>1.5942</v>
      </c>
      <c r="DM66" s="19" t="n">
        <v>0.2736</v>
      </c>
      <c r="DN66" s="19" t="n">
        <v>349.1162</v>
      </c>
      <c r="DO66" s="19" t="n">
        <v>0.53</v>
      </c>
      <c r="DP66" s="19" t="n">
        <v>256.0466</v>
      </c>
      <c r="DQ66" s="19" t="n">
        <v>19.5082</v>
      </c>
      <c r="DR66" s="19" t="n">
        <v>37.5074</v>
      </c>
      <c r="DS66" s="19" t="n">
        <v>13.4929</v>
      </c>
      <c r="DT66" s="19" t="n">
        <v>529.8979</v>
      </c>
    </row>
    <row r="67">
      <c r="A67" s="2" t="inlineStr">
        <is>
          <t>2405</t>
        </is>
      </c>
      <c r="B67" s="2" t="inlineStr">
        <is>
          <t>Specialised and other machinery and equipment manufacturing</t>
        </is>
      </c>
      <c r="C67" s="19" t="n">
        <v>110.5278</v>
      </c>
      <c r="D67" s="19" t="n">
        <v>14.0385</v>
      </c>
      <c r="E67" s="19" t="n">
        <v>143.5081</v>
      </c>
      <c r="F67" s="19" t="n">
        <v>71.7809</v>
      </c>
      <c r="G67" s="19" t="n">
        <v>1.056</v>
      </c>
      <c r="H67" s="19" t="n">
        <v>39.4243</v>
      </c>
      <c r="I67" s="19" t="n">
        <v>82.0827</v>
      </c>
      <c r="J67" s="19" t="n">
        <v>451.9262</v>
      </c>
      <c r="K67" s="19" t="n">
        <v>215.0864</v>
      </c>
      <c r="L67" s="19" t="n">
        <v>215.0182</v>
      </c>
      <c r="M67" s="19" t="n">
        <v>883.0976000000001</v>
      </c>
      <c r="N67" s="19" t="n">
        <v>109.3557</v>
      </c>
      <c r="O67" s="19" t="n">
        <v>197.9472</v>
      </c>
      <c r="P67" s="19" t="n">
        <v>54.4106</v>
      </c>
      <c r="Q67" s="19" t="n">
        <v>1.3023</v>
      </c>
      <c r="R67" s="19" t="n">
        <v>18.2504</v>
      </c>
      <c r="S67" s="19" t="n">
        <v>16.4175</v>
      </c>
      <c r="T67" s="19" t="n">
        <v>3.1342</v>
      </c>
      <c r="U67" s="19" t="n">
        <v>7.0111</v>
      </c>
      <c r="V67" s="19" t="n">
        <v>19.2376</v>
      </c>
      <c r="W67" s="19" t="n">
        <v>21.9869</v>
      </c>
      <c r="X67" s="19" t="n">
        <v>31.2516</v>
      </c>
      <c r="Y67" s="19" t="n">
        <v>20.5218</v>
      </c>
      <c r="Z67" s="19" t="n">
        <v>6.6208</v>
      </c>
      <c r="AA67" s="19" t="n">
        <v>10.5256</v>
      </c>
      <c r="AB67" s="19" t="n">
        <v>0.1166</v>
      </c>
      <c r="AC67" s="19" t="n">
        <v>0.4439</v>
      </c>
      <c r="AD67" s="19" t="n">
        <v>9.4659</v>
      </c>
      <c r="AE67" s="19" t="n">
        <v>0.0114</v>
      </c>
      <c r="AF67" s="19" t="n">
        <v>0.4755</v>
      </c>
      <c r="AG67" s="19" t="n">
        <v>0.6264999999999999</v>
      </c>
      <c r="AH67" s="19" t="n">
        <v>5.8425</v>
      </c>
      <c r="AI67" s="19" t="n">
        <v>42.3184</v>
      </c>
      <c r="AJ67" s="19" t="n">
        <v>9.545299999999999</v>
      </c>
      <c r="AK67" s="19" t="n">
        <v>22.704</v>
      </c>
      <c r="AL67" s="19" t="n">
        <v>33.4936</v>
      </c>
      <c r="AM67" s="19" t="n">
        <v>32.9985</v>
      </c>
      <c r="AN67" s="19" t="n">
        <v>27.2999</v>
      </c>
      <c r="AO67" s="19" t="n">
        <v>0.5079</v>
      </c>
      <c r="AP67" s="19" t="n">
        <v>80.09</v>
      </c>
      <c r="AQ67" s="19" t="n">
        <v>6.6801</v>
      </c>
      <c r="AR67" s="19" t="n">
        <v>79.61839999999999</v>
      </c>
      <c r="AS67" s="19" t="n">
        <v>1.0442</v>
      </c>
      <c r="AT67" s="19" t="n">
        <v>30.8813</v>
      </c>
      <c r="AU67" s="19" t="n">
        <v>3.2291</v>
      </c>
      <c r="AV67" s="19" t="n">
        <v>37.5358</v>
      </c>
      <c r="AW67" s="19" t="n">
        <v>16.3171</v>
      </c>
      <c r="AX67" s="19" t="n">
        <v>3.8142</v>
      </c>
      <c r="AY67" s="19" t="n">
        <v>33.0231</v>
      </c>
      <c r="AZ67" s="19" t="n">
        <v>4.6903</v>
      </c>
      <c r="BA67" s="19" t="n">
        <v>1.4307</v>
      </c>
      <c r="BB67" s="19" t="n">
        <v>178.6742</v>
      </c>
      <c r="BC67" s="19" t="n">
        <v>26.4098</v>
      </c>
      <c r="BD67" s="19" t="n">
        <v>221.4782</v>
      </c>
      <c r="BE67" s="19" t="n">
        <v>78.6319</v>
      </c>
      <c r="BF67" s="19" t="n">
        <v>109.404</v>
      </c>
      <c r="BG67" s="19" t="n">
        <v>130.6131</v>
      </c>
      <c r="BH67" s="19" t="n">
        <v>47.5771</v>
      </c>
      <c r="BI67" s="19" t="n">
        <v>109.932</v>
      </c>
      <c r="BJ67" s="19" t="n">
        <v>92.265</v>
      </c>
      <c r="BK67" s="19" t="n">
        <v>23.3536</v>
      </c>
      <c r="BL67" s="19" t="n">
        <v>376.9746</v>
      </c>
      <c r="BM67" s="19" t="n">
        <v>17.1301</v>
      </c>
      <c r="BN67" s="19" t="n">
        <v>23.8594</v>
      </c>
      <c r="BO67" s="19" t="n">
        <v>51.4617</v>
      </c>
      <c r="BP67" s="19" t="n">
        <v>67.8205</v>
      </c>
      <c r="BQ67" s="19" t="n">
        <v>4.5856</v>
      </c>
      <c r="BR67" s="19" t="n">
        <v>93.73180000000001</v>
      </c>
      <c r="BS67" s="19" t="n">
        <v>24.5542</v>
      </c>
      <c r="BT67" s="19" t="n">
        <v>265.7679</v>
      </c>
      <c r="BU67" s="19" t="n">
        <v>249.821</v>
      </c>
      <c r="BV67" s="19" t="n">
        <v>224.6762</v>
      </c>
      <c r="BW67" s="19" t="n">
        <v>616.8077</v>
      </c>
      <c r="BX67" s="19" t="n">
        <v>314.3906</v>
      </c>
      <c r="BY67" s="19" t="n">
        <v>119.0834</v>
      </c>
      <c r="BZ67" s="19" t="n">
        <v>13.4845</v>
      </c>
      <c r="CA67" s="19" t="n">
        <v>82.8449</v>
      </c>
      <c r="CB67" s="19" t="n">
        <v>56.8342</v>
      </c>
      <c r="CC67" s="19" t="n">
        <v>20.7433</v>
      </c>
      <c r="CD67" s="19" t="n">
        <v>43.0978</v>
      </c>
      <c r="CE67" s="19" t="n">
        <v>127.0894</v>
      </c>
      <c r="CF67" s="19" t="n">
        <v>54.9815</v>
      </c>
      <c r="CG67" s="19" t="n">
        <v>72.276</v>
      </c>
      <c r="CH67" s="19" t="n">
        <v>21.753</v>
      </c>
      <c r="CI67" s="19" t="n">
        <v>9.7935</v>
      </c>
      <c r="CJ67" s="19" t="n">
        <v>2.7968</v>
      </c>
      <c r="CK67" s="19" t="n">
        <v>27.443</v>
      </c>
      <c r="CL67" s="19" t="n">
        <v>175.9248</v>
      </c>
      <c r="CM67" s="19" t="n">
        <v>0.4633</v>
      </c>
      <c r="CN67" s="19" t="n">
        <v>26.1164</v>
      </c>
      <c r="CO67" s="19" t="n">
        <v>3.9269</v>
      </c>
      <c r="CP67" s="19" t="n">
        <v>19.5821</v>
      </c>
      <c r="CQ67" s="19" t="n">
        <v>45.8861</v>
      </c>
      <c r="CR67" s="19" t="n">
        <v>5.8512</v>
      </c>
      <c r="CS67" s="19" t="n">
        <v>2.1758</v>
      </c>
      <c r="CT67" s="19" t="n">
        <v>52.7728</v>
      </c>
      <c r="CU67" s="19" t="n">
        <v>456.6013</v>
      </c>
      <c r="CV67" s="19" t="n">
        <v>78.2436</v>
      </c>
      <c r="CW67" s="19" t="n">
        <v>117.2469</v>
      </c>
      <c r="CX67" s="19" t="n">
        <v>69.7595</v>
      </c>
      <c r="CY67" s="19" t="n">
        <v>147.5685</v>
      </c>
      <c r="CZ67" s="19" t="n">
        <v>125.2418</v>
      </c>
      <c r="DA67" s="19" t="n">
        <v>30.5292</v>
      </c>
      <c r="DB67" s="19" t="n">
        <v>65.00579999999999</v>
      </c>
      <c r="DC67" s="19" t="n">
        <v>89.0475</v>
      </c>
      <c r="DD67" s="19" t="n">
        <v>11.4791</v>
      </c>
      <c r="DE67" s="19" t="n">
        <v>125.1646</v>
      </c>
      <c r="DF67" s="19" t="n">
        <v>95.83580000000001</v>
      </c>
      <c r="DG67" s="19" t="n">
        <v>12.1596</v>
      </c>
      <c r="DH67" s="19" t="n">
        <v>25.8966</v>
      </c>
      <c r="DI67" s="19" t="n">
        <v>22.1712</v>
      </c>
      <c r="DJ67" s="19" t="n">
        <v>293.5731</v>
      </c>
      <c r="DK67" s="19" t="n">
        <v>511.3244</v>
      </c>
      <c r="DL67" s="19" t="n">
        <v>32.9386</v>
      </c>
      <c r="DM67" s="19" t="n">
        <v>4.053</v>
      </c>
      <c r="DN67" s="19" t="n">
        <v>755.4875</v>
      </c>
      <c r="DO67" s="19" t="n">
        <v>120.5359</v>
      </c>
      <c r="DP67" s="19" t="n">
        <v>4987.6325</v>
      </c>
      <c r="DQ67" s="19" t="n">
        <v>144.6109</v>
      </c>
      <c r="DR67" s="19" t="n">
        <v>365.4485</v>
      </c>
      <c r="DS67" s="19" t="n">
        <v>231.0587</v>
      </c>
      <c r="DT67" s="19" t="n">
        <v>3503.8208</v>
      </c>
    </row>
    <row r="68">
      <c r="A68" s="2" t="inlineStr">
        <is>
          <t>2501</t>
        </is>
      </c>
      <c r="B68" s="2" t="inlineStr">
        <is>
          <t>Furniture manufacturing</t>
        </is>
      </c>
      <c r="C68" s="19" t="n">
        <v>4.3441</v>
      </c>
      <c r="D68" s="19" t="n">
        <v>0.7837</v>
      </c>
      <c r="E68" s="19" t="n">
        <v>2.7328</v>
      </c>
      <c r="F68" s="19" t="n">
        <v>1.1084</v>
      </c>
      <c r="G68" s="19" t="n">
        <v>0.2376</v>
      </c>
      <c r="H68" s="19" t="n">
        <v>0.6802</v>
      </c>
      <c r="I68" s="19" t="n">
        <v>2.895</v>
      </c>
      <c r="J68" s="19" t="n">
        <v>5.5999</v>
      </c>
      <c r="K68" s="19" t="n">
        <v>5.0487</v>
      </c>
      <c r="L68" s="19" t="n">
        <v>3.8627</v>
      </c>
      <c r="M68" s="19" t="n">
        <v>10.806</v>
      </c>
      <c r="N68" s="19" t="n">
        <v>0.9718</v>
      </c>
      <c r="O68" s="19" t="n">
        <v>0.7272</v>
      </c>
      <c r="P68" s="19" t="n">
        <v>6.9024</v>
      </c>
      <c r="Q68" s="19" t="n">
        <v>0.4067</v>
      </c>
      <c r="R68" s="19" t="n">
        <v>4.089</v>
      </c>
      <c r="S68" s="19" t="n">
        <v>1.9456</v>
      </c>
      <c r="T68" s="19" t="n">
        <v>0.9164</v>
      </c>
      <c r="U68" s="19" t="n">
        <v>1.8947</v>
      </c>
      <c r="V68" s="19" t="n">
        <v>2.5456</v>
      </c>
      <c r="W68" s="19" t="n">
        <v>3.2278</v>
      </c>
      <c r="X68" s="19" t="n">
        <v>7.0888</v>
      </c>
      <c r="Y68" s="19" t="n">
        <v>13.6745</v>
      </c>
      <c r="Z68" s="19" t="n">
        <v>4.6063</v>
      </c>
      <c r="AA68" s="19" t="n">
        <v>5.2914</v>
      </c>
      <c r="AB68" s="19" t="n">
        <v>0.0726</v>
      </c>
      <c r="AC68" s="19" t="n">
        <v>0.1375</v>
      </c>
      <c r="AD68" s="19" t="n">
        <v>7.7395</v>
      </c>
      <c r="AE68" s="19" t="n">
        <v>0.0005999999999999999</v>
      </c>
      <c r="AF68" s="19" t="n">
        <v>0.1158</v>
      </c>
      <c r="AG68" s="19" t="n">
        <v>0.1275</v>
      </c>
      <c r="AH68" s="19" t="n">
        <v>0.6282</v>
      </c>
      <c r="AI68" s="19" t="n">
        <v>1.8603</v>
      </c>
      <c r="AJ68" s="19" t="n">
        <v>0.6395</v>
      </c>
      <c r="AK68" s="19" t="n">
        <v>5.8723</v>
      </c>
      <c r="AL68" s="19" t="n">
        <v>4.5665</v>
      </c>
      <c r="AM68" s="19" t="n">
        <v>1.7644</v>
      </c>
      <c r="AN68" s="19" t="n">
        <v>2.2006</v>
      </c>
      <c r="AO68" s="19" t="n">
        <v>0.1263</v>
      </c>
      <c r="AP68" s="19" t="n">
        <v>5.8188</v>
      </c>
      <c r="AQ68" s="19" t="n">
        <v>1.1657</v>
      </c>
      <c r="AR68" s="19" t="n">
        <v>8.9893</v>
      </c>
      <c r="AS68" s="19" t="n">
        <v>0.2171</v>
      </c>
      <c r="AT68" s="19" t="n">
        <v>1.2613</v>
      </c>
      <c r="AU68" s="19" t="n">
        <v>0.2909</v>
      </c>
      <c r="AV68" s="19" t="n">
        <v>4.5361</v>
      </c>
      <c r="AW68" s="19" t="n">
        <v>2.6583</v>
      </c>
      <c r="AX68" s="19" t="n">
        <v>0.5387999999999999</v>
      </c>
      <c r="AY68" s="19" t="n">
        <v>2.7132</v>
      </c>
      <c r="AZ68" s="19" t="n">
        <v>0.5215</v>
      </c>
      <c r="BA68" s="19" t="n">
        <v>0.1269</v>
      </c>
      <c r="BB68" s="19" t="n">
        <v>16.9047</v>
      </c>
      <c r="BC68" s="19" t="n">
        <v>1.1214</v>
      </c>
      <c r="BD68" s="19" t="n">
        <v>3.0832</v>
      </c>
      <c r="BE68" s="19" t="n">
        <v>173.08</v>
      </c>
      <c r="BF68" s="19" t="n">
        <v>9.710800000000001</v>
      </c>
      <c r="BG68" s="19" t="n">
        <v>3.2927</v>
      </c>
      <c r="BH68" s="19" t="n">
        <v>4.5823</v>
      </c>
      <c r="BI68" s="19" t="n">
        <v>2.7955</v>
      </c>
      <c r="BJ68" s="19" t="n">
        <v>1.7138</v>
      </c>
      <c r="BK68" s="19" t="n">
        <v>0.7032</v>
      </c>
      <c r="BL68" s="19" t="n">
        <v>6.9533</v>
      </c>
      <c r="BM68" s="19" t="n">
        <v>24.0841</v>
      </c>
      <c r="BN68" s="19" t="n">
        <v>0.4896</v>
      </c>
      <c r="BO68" s="19" t="n">
        <v>0.9972</v>
      </c>
      <c r="BP68" s="19" t="n">
        <v>0.884</v>
      </c>
      <c r="BQ68" s="19" t="n">
        <v>0.0779</v>
      </c>
      <c r="BR68" s="19" t="n">
        <v>5.0769</v>
      </c>
      <c r="BS68" s="19" t="n">
        <v>4.4956</v>
      </c>
      <c r="BT68" s="19" t="n">
        <v>956.6180000000001</v>
      </c>
      <c r="BU68" s="19" t="n">
        <v>246.8526</v>
      </c>
      <c r="BV68" s="19" t="n">
        <v>70.5269</v>
      </c>
      <c r="BW68" s="19" t="n">
        <v>451.4353</v>
      </c>
      <c r="BX68" s="19" t="n">
        <v>30.9208</v>
      </c>
      <c r="BY68" s="19" t="n">
        <v>60.4646</v>
      </c>
      <c r="BZ68" s="19" t="n">
        <v>8.0738</v>
      </c>
      <c r="CA68" s="19" t="n">
        <v>16.5981</v>
      </c>
      <c r="CB68" s="19" t="n">
        <v>14.3823</v>
      </c>
      <c r="CC68" s="19" t="n">
        <v>2.1538</v>
      </c>
      <c r="CD68" s="19" t="n">
        <v>1.6709</v>
      </c>
      <c r="CE68" s="19" t="n">
        <v>6.7436</v>
      </c>
      <c r="CF68" s="19" t="n">
        <v>8.037599999999999</v>
      </c>
      <c r="CG68" s="19" t="n">
        <v>10.1183</v>
      </c>
      <c r="CH68" s="19" t="n">
        <v>1.6102</v>
      </c>
      <c r="CI68" s="19" t="n">
        <v>13.7359</v>
      </c>
      <c r="CJ68" s="19" t="n">
        <v>0.2467</v>
      </c>
      <c r="CK68" s="19" t="n">
        <v>0.4874</v>
      </c>
      <c r="CL68" s="19" t="n">
        <v>1.5477</v>
      </c>
      <c r="CM68" s="19" t="n">
        <v>0.3255</v>
      </c>
      <c r="CN68" s="19" t="n">
        <v>1.2395</v>
      </c>
      <c r="CO68" s="19" t="n">
        <v>0.9147999999999999</v>
      </c>
      <c r="CP68" s="19" t="n">
        <v>1.2756</v>
      </c>
      <c r="CQ68" s="19" t="n">
        <v>4.3413</v>
      </c>
      <c r="CR68" s="19" t="n">
        <v>2.1496</v>
      </c>
      <c r="CS68" s="19" t="n">
        <v>0.7344000000000001</v>
      </c>
      <c r="CT68" s="19" t="n">
        <v>58.1589</v>
      </c>
      <c r="CU68" s="19" t="n">
        <v>201.4813</v>
      </c>
      <c r="CV68" s="19" t="n">
        <v>8.095499999999999</v>
      </c>
      <c r="CW68" s="19" t="n">
        <v>8.4923</v>
      </c>
      <c r="CX68" s="19" t="n">
        <v>6.4624</v>
      </c>
      <c r="CY68" s="19" t="n">
        <v>56.7684</v>
      </c>
      <c r="CZ68" s="19" t="n">
        <v>8.144299999999999</v>
      </c>
      <c r="DA68" s="19" t="n">
        <v>6.4782</v>
      </c>
      <c r="DB68" s="19" t="n">
        <v>19.3731</v>
      </c>
      <c r="DC68" s="19" t="n">
        <v>29.5756</v>
      </c>
      <c r="DD68" s="19" t="n">
        <v>4.0799</v>
      </c>
      <c r="DE68" s="19" t="n">
        <v>25.4832</v>
      </c>
      <c r="DF68" s="19" t="n">
        <v>26.8073</v>
      </c>
      <c r="DG68" s="19" t="n">
        <v>6.0017</v>
      </c>
      <c r="DH68" s="19" t="n">
        <v>9.5002</v>
      </c>
      <c r="DI68" s="19" t="n">
        <v>7.5068</v>
      </c>
      <c r="DJ68" s="19" t="n">
        <v>12.1422</v>
      </c>
      <c r="DK68" s="19" t="n">
        <v>16.1129</v>
      </c>
      <c r="DL68" s="19" t="n">
        <v>11.5146</v>
      </c>
      <c r="DM68" s="19" t="n">
        <v>1.0138</v>
      </c>
      <c r="DN68" s="19" t="n">
        <v>2044.0616</v>
      </c>
      <c r="DO68" s="19" t="n">
        <v>0.0611</v>
      </c>
      <c r="DP68" s="19" t="n">
        <v>653.8027</v>
      </c>
      <c r="DQ68" s="19" t="n">
        <v>91.2229</v>
      </c>
      <c r="DR68" s="19" t="n">
        <v>773.0264</v>
      </c>
      <c r="DS68" s="19" t="n">
        <v>2.164</v>
      </c>
      <c r="DT68" s="19" t="n">
        <v>476.1404</v>
      </c>
    </row>
    <row r="69">
      <c r="A69" s="2" t="inlineStr">
        <is>
          <t>2502</t>
        </is>
      </c>
      <c r="B69" s="2" t="inlineStr">
        <is>
          <t>Other manufactured products</t>
        </is>
      </c>
      <c r="C69" s="19" t="n">
        <v>11.0744</v>
      </c>
      <c r="D69" s="19" t="n">
        <v>1.4484</v>
      </c>
      <c r="E69" s="19" t="n">
        <v>7.1652</v>
      </c>
      <c r="F69" s="19" t="n">
        <v>2.074</v>
      </c>
      <c r="G69" s="19" t="n">
        <v>0.1855</v>
      </c>
      <c r="H69" s="19" t="n">
        <v>1.7805</v>
      </c>
      <c r="I69" s="19" t="n">
        <v>3.1927</v>
      </c>
      <c r="J69" s="19" t="n">
        <v>11.8659</v>
      </c>
      <c r="K69" s="19" t="n">
        <v>6.4644</v>
      </c>
      <c r="L69" s="19" t="n">
        <v>4.0759</v>
      </c>
      <c r="M69" s="19" t="n">
        <v>11.8692</v>
      </c>
      <c r="N69" s="19" t="n">
        <v>1.2614</v>
      </c>
      <c r="O69" s="19" t="n">
        <v>1.7008</v>
      </c>
      <c r="P69" s="19" t="n">
        <v>3.3338</v>
      </c>
      <c r="Q69" s="19" t="n">
        <v>0.1985</v>
      </c>
      <c r="R69" s="19" t="n">
        <v>1.9664</v>
      </c>
      <c r="S69" s="19" t="n">
        <v>1.7098</v>
      </c>
      <c r="T69" s="19" t="n">
        <v>0.5936</v>
      </c>
      <c r="U69" s="19" t="n">
        <v>1.3119</v>
      </c>
      <c r="V69" s="19" t="n">
        <v>1.8266</v>
      </c>
      <c r="W69" s="19" t="n">
        <v>1.6974</v>
      </c>
      <c r="X69" s="19" t="n">
        <v>3.8803</v>
      </c>
      <c r="Y69" s="19" t="n">
        <v>2.5225</v>
      </c>
      <c r="Z69" s="19" t="n">
        <v>0.622</v>
      </c>
      <c r="AA69" s="19" t="n">
        <v>1.5307</v>
      </c>
      <c r="AB69" s="19" t="n">
        <v>0.0358</v>
      </c>
      <c r="AC69" s="19" t="n">
        <v>0.0982</v>
      </c>
      <c r="AD69" s="19" t="n">
        <v>1.5499</v>
      </c>
      <c r="AE69" s="19" t="n">
        <v>0.0005999999999999999</v>
      </c>
      <c r="AF69" s="19" t="n">
        <v>0.1011</v>
      </c>
      <c r="AG69" s="19" t="n">
        <v>0.0953</v>
      </c>
      <c r="AH69" s="19" t="n">
        <v>0.8195</v>
      </c>
      <c r="AI69" s="19" t="n">
        <v>5.1664</v>
      </c>
      <c r="AJ69" s="19" t="n">
        <v>0.2855</v>
      </c>
      <c r="AK69" s="19" t="n">
        <v>3.356</v>
      </c>
      <c r="AL69" s="19" t="n">
        <v>2.8959</v>
      </c>
      <c r="AM69" s="19" t="n">
        <v>0.6529</v>
      </c>
      <c r="AN69" s="19" t="n">
        <v>1.5505</v>
      </c>
      <c r="AO69" s="19" t="n">
        <v>0.1349</v>
      </c>
      <c r="AP69" s="19" t="n">
        <v>4.8966</v>
      </c>
      <c r="AQ69" s="19" t="n">
        <v>0.5308</v>
      </c>
      <c r="AR69" s="19" t="n">
        <v>2.7011</v>
      </c>
      <c r="AS69" s="19" t="n">
        <v>0.1143</v>
      </c>
      <c r="AT69" s="19" t="n">
        <v>0.6419</v>
      </c>
      <c r="AU69" s="19" t="n">
        <v>0.1908</v>
      </c>
      <c r="AV69" s="19" t="n">
        <v>2.2255</v>
      </c>
      <c r="AW69" s="19" t="n">
        <v>2.7853</v>
      </c>
      <c r="AX69" s="19" t="n">
        <v>1.4297</v>
      </c>
      <c r="AY69" s="19" t="n">
        <v>1.7348</v>
      </c>
      <c r="AZ69" s="19" t="n">
        <v>2.162</v>
      </c>
      <c r="BA69" s="19" t="n">
        <v>0.122</v>
      </c>
      <c r="BB69" s="19" t="n">
        <v>8.776400000000001</v>
      </c>
      <c r="BC69" s="19" t="n">
        <v>0.899</v>
      </c>
      <c r="BD69" s="19" t="n">
        <v>4.9947</v>
      </c>
      <c r="BE69" s="19" t="n">
        <v>8.4808</v>
      </c>
      <c r="BF69" s="19" t="n">
        <v>12.9566</v>
      </c>
      <c r="BG69" s="19" t="n">
        <v>11.8322</v>
      </c>
      <c r="BH69" s="19" t="n">
        <v>4.0542</v>
      </c>
      <c r="BI69" s="19" t="n">
        <v>4.9141</v>
      </c>
      <c r="BJ69" s="19" t="n">
        <v>4.2959</v>
      </c>
      <c r="BK69" s="19" t="n">
        <v>2.0923</v>
      </c>
      <c r="BL69" s="19" t="n">
        <v>10.747</v>
      </c>
      <c r="BM69" s="19" t="n">
        <v>9.2463</v>
      </c>
      <c r="BN69" s="19" t="n">
        <v>21.8058</v>
      </c>
      <c r="BO69" s="19" t="n">
        <v>1.755</v>
      </c>
      <c r="BP69" s="19" t="n">
        <v>2.8444</v>
      </c>
      <c r="BQ69" s="19" t="n">
        <v>0.2575</v>
      </c>
      <c r="BR69" s="19" t="n">
        <v>13.4128</v>
      </c>
      <c r="BS69" s="19" t="n">
        <v>14.3724</v>
      </c>
      <c r="BT69" s="19" t="n">
        <v>117.0702</v>
      </c>
      <c r="BU69" s="19" t="n">
        <v>47.0194</v>
      </c>
      <c r="BV69" s="19" t="n">
        <v>46.3815</v>
      </c>
      <c r="BW69" s="19" t="n">
        <v>168.2939</v>
      </c>
      <c r="BX69" s="19" t="n">
        <v>24.9456</v>
      </c>
      <c r="BY69" s="19" t="n">
        <v>56.8847</v>
      </c>
      <c r="BZ69" s="19" t="n">
        <v>31.1771</v>
      </c>
      <c r="CA69" s="19" t="n">
        <v>26.9234</v>
      </c>
      <c r="CB69" s="19" t="n">
        <v>12.9494</v>
      </c>
      <c r="CC69" s="19" t="n">
        <v>4.4321</v>
      </c>
      <c r="CD69" s="19" t="n">
        <v>1.0145</v>
      </c>
      <c r="CE69" s="19" t="n">
        <v>3.1589</v>
      </c>
      <c r="CF69" s="19" t="n">
        <v>9.3201</v>
      </c>
      <c r="CG69" s="19" t="n">
        <v>4.9345</v>
      </c>
      <c r="CH69" s="19" t="n">
        <v>1.4559</v>
      </c>
      <c r="CI69" s="19" t="n">
        <v>7.6377</v>
      </c>
      <c r="CJ69" s="19" t="n">
        <v>2.4429</v>
      </c>
      <c r="CK69" s="19" t="n">
        <v>0.5827</v>
      </c>
      <c r="CL69" s="19" t="n">
        <v>2.9911</v>
      </c>
      <c r="CM69" s="19" t="n">
        <v>0.077</v>
      </c>
      <c r="CN69" s="19" t="n">
        <v>1.7144</v>
      </c>
      <c r="CO69" s="19" t="n">
        <v>1.2868</v>
      </c>
      <c r="CP69" s="19" t="n">
        <v>2.3281</v>
      </c>
      <c r="CQ69" s="19" t="n">
        <v>7.0566</v>
      </c>
      <c r="CR69" s="19" t="n">
        <v>11.1693</v>
      </c>
      <c r="CS69" s="19" t="n">
        <v>3.8814</v>
      </c>
      <c r="CT69" s="19" t="n">
        <v>17.5956</v>
      </c>
      <c r="CU69" s="19" t="n">
        <v>69.3858</v>
      </c>
      <c r="CV69" s="19" t="n">
        <v>1.4959</v>
      </c>
      <c r="CW69" s="19" t="n">
        <v>25.5006</v>
      </c>
      <c r="CX69" s="19" t="n">
        <v>16.271</v>
      </c>
      <c r="CY69" s="19" t="n">
        <v>21.3907</v>
      </c>
      <c r="CZ69" s="19" t="n">
        <v>14.4546</v>
      </c>
      <c r="DA69" s="19" t="n">
        <v>7.6018</v>
      </c>
      <c r="DB69" s="19" t="n">
        <v>39.5189</v>
      </c>
      <c r="DC69" s="19" t="n">
        <v>44.0893</v>
      </c>
      <c r="DD69" s="19" t="n">
        <v>8.076599999999999</v>
      </c>
      <c r="DE69" s="19" t="n">
        <v>53.5211</v>
      </c>
      <c r="DF69" s="19" t="n">
        <v>113.7067</v>
      </c>
      <c r="DG69" s="19" t="n">
        <v>6.3102</v>
      </c>
      <c r="DH69" s="19" t="n">
        <v>110.9827</v>
      </c>
      <c r="DI69" s="19" t="n">
        <v>26.5769</v>
      </c>
      <c r="DJ69" s="19" t="n">
        <v>65.70359999999999</v>
      </c>
      <c r="DK69" s="19" t="n">
        <v>37.5358</v>
      </c>
      <c r="DL69" s="19" t="n">
        <v>27.2683</v>
      </c>
      <c r="DM69" s="19" t="n">
        <v>2.5918</v>
      </c>
      <c r="DN69" s="19" t="n">
        <v>629.5127</v>
      </c>
      <c r="DO69" s="19" t="n">
        <v>0.353</v>
      </c>
      <c r="DP69" s="19" t="n">
        <v>89.48090000000001</v>
      </c>
      <c r="DQ69" s="19" t="n">
        <v>2.8896</v>
      </c>
      <c r="DR69" s="19" t="n">
        <v>37.1169</v>
      </c>
      <c r="DS69" s="19" t="n">
        <v>0.8757</v>
      </c>
      <c r="DT69" s="19" t="n">
        <v>687.6977000000001</v>
      </c>
    </row>
    <row r="70">
      <c r="A70" s="2" t="inlineStr">
        <is>
          <t>2601</t>
        </is>
      </c>
      <c r="B70" s="2" t="inlineStr">
        <is>
          <t>Electricity generation</t>
        </is>
      </c>
      <c r="C70" s="19" t="n">
        <v>284.9618</v>
      </c>
      <c r="D70" s="19" t="n">
        <v>51.8156</v>
      </c>
      <c r="E70" s="19" t="n">
        <v>219.953</v>
      </c>
      <c r="F70" s="19" t="n">
        <v>3.7753</v>
      </c>
      <c r="G70" s="19" t="n">
        <v>5.9635</v>
      </c>
      <c r="H70" s="19" t="n">
        <v>6.0944</v>
      </c>
      <c r="I70" s="19" t="n">
        <v>122.5559</v>
      </c>
      <c r="J70" s="19" t="n">
        <v>288.3671</v>
      </c>
      <c r="K70" s="19" t="n">
        <v>623.9303</v>
      </c>
      <c r="L70" s="19" t="n">
        <v>107.6086</v>
      </c>
      <c r="M70" s="19" t="n">
        <v>1008.3839</v>
      </c>
      <c r="N70" s="19" t="n">
        <v>44.7278</v>
      </c>
      <c r="O70" s="19" t="n">
        <v>87.7664</v>
      </c>
      <c r="P70" s="19" t="n">
        <v>84.98520000000001</v>
      </c>
      <c r="Q70" s="19" t="n">
        <v>1.2018</v>
      </c>
      <c r="R70" s="19" t="n">
        <v>41.1936</v>
      </c>
      <c r="S70" s="19" t="n">
        <v>8.4039</v>
      </c>
      <c r="T70" s="19" t="n">
        <v>5.3425</v>
      </c>
      <c r="U70" s="19" t="n">
        <v>13.6543</v>
      </c>
      <c r="V70" s="19" t="n">
        <v>7.3345</v>
      </c>
      <c r="W70" s="19" t="n">
        <v>137.9802</v>
      </c>
      <c r="X70" s="19" t="n">
        <v>14.3068</v>
      </c>
      <c r="Y70" s="19" t="n">
        <v>5.3611</v>
      </c>
      <c r="Z70" s="19" t="n">
        <v>11.593</v>
      </c>
      <c r="AA70" s="19" t="n">
        <v>11.3602</v>
      </c>
      <c r="AB70" s="19" t="n">
        <v>0.0772</v>
      </c>
      <c r="AC70" s="19" t="n">
        <v>0.0254</v>
      </c>
      <c r="AD70" s="19" t="n">
        <v>0.2356</v>
      </c>
      <c r="AE70" s="19" t="n">
        <v>0.0708</v>
      </c>
      <c r="AF70" s="19" t="n">
        <v>0.2546</v>
      </c>
      <c r="AG70" s="19" t="n">
        <v>0.081</v>
      </c>
      <c r="AH70" s="19" t="n">
        <v>13.7301</v>
      </c>
      <c r="AI70" s="19" t="n">
        <v>39.206</v>
      </c>
      <c r="AJ70" s="19" t="n">
        <v>52.8504</v>
      </c>
      <c r="AK70" s="19" t="n">
        <v>35.7931</v>
      </c>
      <c r="AL70" s="19" t="n">
        <v>7.9506</v>
      </c>
      <c r="AM70" s="19" t="n">
        <v>28.1713</v>
      </c>
      <c r="AN70" s="19" t="n">
        <v>43.6764</v>
      </c>
      <c r="AO70" s="19" t="n">
        <v>1.0848</v>
      </c>
      <c r="AP70" s="19" t="n">
        <v>66.38160000000001</v>
      </c>
      <c r="AQ70" s="19" t="n">
        <v>42.7645</v>
      </c>
      <c r="AR70" s="19" t="n">
        <v>23.0611</v>
      </c>
      <c r="AS70" s="19" t="n">
        <v>8.8443</v>
      </c>
      <c r="AT70" s="19" t="n">
        <v>42.2038</v>
      </c>
      <c r="AU70" s="19" t="n">
        <v>6.6935</v>
      </c>
      <c r="AV70" s="19" t="n">
        <v>50.8923</v>
      </c>
      <c r="AW70" s="19" t="n">
        <v>15.4134</v>
      </c>
      <c r="AX70" s="19" t="n">
        <v>2.1282</v>
      </c>
      <c r="AY70" s="19" t="n">
        <v>216.5446</v>
      </c>
      <c r="AZ70" s="19" t="n">
        <v>893.1643</v>
      </c>
      <c r="BA70" s="19" t="n">
        <v>2.7017</v>
      </c>
      <c r="BB70" s="19" t="n">
        <v>11.517</v>
      </c>
      <c r="BC70" s="19" t="n">
        <v>2.3593</v>
      </c>
      <c r="BD70" s="19" t="n">
        <v>5.556</v>
      </c>
      <c r="BE70" s="19" t="n">
        <v>2.3057</v>
      </c>
      <c r="BF70" s="19" t="n">
        <v>0.5958</v>
      </c>
      <c r="BG70" s="19" t="n">
        <v>0.4692</v>
      </c>
      <c r="BH70" s="19" t="n">
        <v>0.9687</v>
      </c>
      <c r="BI70" s="19" t="n">
        <v>0.5145999999999999</v>
      </c>
      <c r="BJ70" s="19" t="n">
        <v>1.4864</v>
      </c>
      <c r="BK70" s="19" t="n">
        <v>0.4668</v>
      </c>
      <c r="BL70" s="19" t="n">
        <v>4.4305</v>
      </c>
      <c r="BM70" s="19" t="n">
        <v>0.5575</v>
      </c>
      <c r="BN70" s="19" t="n">
        <v>0.5465</v>
      </c>
      <c r="BO70" s="19" t="n">
        <v>1336.4227</v>
      </c>
      <c r="BP70" s="19" t="n">
        <v>1086.9227</v>
      </c>
      <c r="BQ70" s="19" t="n">
        <v>4.6617</v>
      </c>
      <c r="BR70" s="19" t="n">
        <v>235.6512</v>
      </c>
      <c r="BS70" s="19" t="n">
        <v>18.8783</v>
      </c>
      <c r="BT70" s="19" t="n">
        <v>47.7834</v>
      </c>
      <c r="BU70" s="19" t="n">
        <v>29.8098</v>
      </c>
      <c r="BV70" s="19" t="n">
        <v>73.8918</v>
      </c>
      <c r="BW70" s="19" t="n">
        <v>161.5434</v>
      </c>
      <c r="BX70" s="19" t="n">
        <v>325.7698</v>
      </c>
      <c r="BY70" s="19" t="n">
        <v>729.6816</v>
      </c>
      <c r="BZ70" s="19" t="n">
        <v>174.9074</v>
      </c>
      <c r="CA70" s="19" t="n">
        <v>766.9598999999999</v>
      </c>
      <c r="CB70" s="19" t="n">
        <v>80.8639</v>
      </c>
      <c r="CC70" s="19" t="n">
        <v>150.3361</v>
      </c>
      <c r="CD70" s="19" t="n">
        <v>44.3385</v>
      </c>
      <c r="CE70" s="19" t="n">
        <v>6.951</v>
      </c>
      <c r="CF70" s="19" t="n">
        <v>22.7272</v>
      </c>
      <c r="CG70" s="19" t="n">
        <v>90.99460000000001</v>
      </c>
      <c r="CH70" s="19" t="n">
        <v>59.4029</v>
      </c>
      <c r="CI70" s="19" t="n">
        <v>18.9782</v>
      </c>
      <c r="CJ70" s="19" t="n">
        <v>18.206</v>
      </c>
      <c r="CK70" s="19" t="n">
        <v>173.778</v>
      </c>
      <c r="CL70" s="19" t="n">
        <v>114.0767</v>
      </c>
      <c r="CM70" s="19" t="n">
        <v>4.6457</v>
      </c>
      <c r="CN70" s="19" t="n">
        <v>19.1944</v>
      </c>
      <c r="CO70" s="19" t="n">
        <v>13.3813</v>
      </c>
      <c r="CP70" s="19" t="n">
        <v>13.9091</v>
      </c>
      <c r="CQ70" s="19" t="n">
        <v>339.3937</v>
      </c>
      <c r="CR70" s="19" t="n">
        <v>0.1996</v>
      </c>
      <c r="CS70" s="19" t="n">
        <v>0.0248</v>
      </c>
      <c r="CT70" s="19" t="n">
        <v>248.706</v>
      </c>
      <c r="CU70" s="19" t="n">
        <v>289.3002</v>
      </c>
      <c r="CV70" s="19" t="n">
        <v>92.2039</v>
      </c>
      <c r="CW70" s="19" t="n">
        <v>34.2756</v>
      </c>
      <c r="CX70" s="19" t="n">
        <v>11.9515</v>
      </c>
      <c r="CY70" s="19" t="n">
        <v>355.8115</v>
      </c>
      <c r="CZ70" s="19" t="n">
        <v>120.5186</v>
      </c>
      <c r="DA70" s="19" t="n">
        <v>110.3692</v>
      </c>
      <c r="DB70" s="19" t="n">
        <v>149.5888</v>
      </c>
      <c r="DC70" s="19" t="n">
        <v>105.1315</v>
      </c>
      <c r="DD70" s="19" t="n">
        <v>24.1943</v>
      </c>
      <c r="DE70" s="19" t="n">
        <v>498.0306</v>
      </c>
      <c r="DF70" s="19" t="n">
        <v>145.3451</v>
      </c>
      <c r="DG70" s="19" t="n">
        <v>29.8716</v>
      </c>
      <c r="DH70" s="19" t="n">
        <v>50.345</v>
      </c>
      <c r="DI70" s="19" t="n">
        <v>54.7904</v>
      </c>
      <c r="DJ70" s="19" t="n">
        <v>86.2551</v>
      </c>
      <c r="DK70" s="19" t="n">
        <v>53.9861</v>
      </c>
      <c r="DL70" s="19" t="n">
        <v>65.7227</v>
      </c>
      <c r="DM70" s="19" t="n">
        <v>19.0239</v>
      </c>
      <c r="DN70" s="19" t="n">
        <v>8333.1698</v>
      </c>
      <c r="DO70" s="19" t="n">
        <v>2386.6122</v>
      </c>
      <c r="DP70" s="19" t="n">
        <v>638.3532</v>
      </c>
      <c r="DQ70" s="19" t="n">
        <v>295.5652</v>
      </c>
      <c r="DR70" s="19" t="n">
        <v>294.6192</v>
      </c>
      <c r="DT70" s="19" t="n">
        <v>132.5784</v>
      </c>
    </row>
    <row r="71">
      <c r="A71" s="2" t="inlineStr">
        <is>
          <t>2605</t>
        </is>
      </c>
      <c r="B71" s="2" t="inlineStr">
        <is>
          <t>Electricity transmission, distribution, on selling and electricity market operation</t>
        </is>
      </c>
      <c r="C71" s="19" t="n">
        <v>470.2265</v>
      </c>
      <c r="D71" s="19" t="n">
        <v>85.5185</v>
      </c>
      <c r="E71" s="19" t="n">
        <v>362.8352</v>
      </c>
      <c r="F71" s="19" t="n">
        <v>6.235</v>
      </c>
      <c r="G71" s="19" t="n">
        <v>9.837400000000001</v>
      </c>
      <c r="H71" s="19" t="n">
        <v>10.0524</v>
      </c>
      <c r="I71" s="19" t="n">
        <v>202.2561</v>
      </c>
      <c r="J71" s="19" t="n">
        <v>476.1643</v>
      </c>
      <c r="K71" s="19" t="n">
        <v>1030.5673</v>
      </c>
      <c r="L71" s="19" t="n">
        <v>178.4202</v>
      </c>
      <c r="M71" s="19" t="n">
        <v>1671.4747</v>
      </c>
      <c r="N71" s="19" t="n">
        <v>74.2552</v>
      </c>
      <c r="O71" s="19" t="n">
        <v>144.9613</v>
      </c>
      <c r="P71" s="19" t="n">
        <v>142.2149</v>
      </c>
      <c r="Q71" s="19" t="n">
        <v>2.0025</v>
      </c>
      <c r="R71" s="19" t="n">
        <v>68.35039999999999</v>
      </c>
      <c r="S71" s="19" t="n">
        <v>14.0663</v>
      </c>
      <c r="T71" s="19" t="n">
        <v>8.9217</v>
      </c>
      <c r="U71" s="19" t="n">
        <v>22.8507</v>
      </c>
      <c r="V71" s="19" t="n">
        <v>12.3953</v>
      </c>
      <c r="W71" s="19" t="n">
        <v>227.7664</v>
      </c>
      <c r="X71" s="19" t="n">
        <v>24.0749</v>
      </c>
      <c r="Y71" s="19" t="n">
        <v>9.016299999999999</v>
      </c>
      <c r="Z71" s="19" t="n">
        <v>19.259</v>
      </c>
      <c r="AA71" s="19" t="n">
        <v>18.9172</v>
      </c>
      <c r="AB71" s="19" t="n">
        <v>0.13</v>
      </c>
      <c r="AC71" s="19" t="n">
        <v>0.06519999999999999</v>
      </c>
      <c r="AD71" s="19" t="n">
        <v>0.4474</v>
      </c>
      <c r="AE71" s="19" t="n">
        <v>0.1167</v>
      </c>
      <c r="AF71" s="19" t="n">
        <v>0.4264</v>
      </c>
      <c r="AG71" s="19" t="n">
        <v>0.1364</v>
      </c>
      <c r="AH71" s="19" t="n">
        <v>22.9915</v>
      </c>
      <c r="AI71" s="19" t="n">
        <v>65.142</v>
      </c>
      <c r="AJ71" s="19" t="n">
        <v>87.46850000000001</v>
      </c>
      <c r="AK71" s="19" t="n">
        <v>59.4106</v>
      </c>
      <c r="AL71" s="19" t="n">
        <v>13.3856</v>
      </c>
      <c r="AM71" s="19" t="n">
        <v>47.5389</v>
      </c>
      <c r="AN71" s="19" t="n">
        <v>72.255</v>
      </c>
      <c r="AO71" s="19" t="n">
        <v>1.7937</v>
      </c>
      <c r="AP71" s="19" t="n">
        <v>110.0107</v>
      </c>
      <c r="AQ71" s="19" t="n">
        <v>70.61320000000001</v>
      </c>
      <c r="AR71" s="19" t="n">
        <v>38.5459</v>
      </c>
      <c r="AS71" s="19" t="n">
        <v>14.6113</v>
      </c>
      <c r="AT71" s="19" t="n">
        <v>69.9538</v>
      </c>
      <c r="AU71" s="19" t="n">
        <v>11.1381</v>
      </c>
      <c r="AV71" s="19" t="n">
        <v>84.6541</v>
      </c>
      <c r="AW71" s="19" t="n">
        <v>25.5888</v>
      </c>
      <c r="AX71" s="19" t="n">
        <v>3.5659</v>
      </c>
      <c r="AY71" s="19" t="n">
        <v>357.3489</v>
      </c>
      <c r="AZ71" s="19" t="n">
        <v>1473.644</v>
      </c>
      <c r="BA71" s="19" t="n">
        <v>4.6283</v>
      </c>
      <c r="BB71" s="19" t="n">
        <v>20.9018</v>
      </c>
      <c r="BC71" s="19" t="n">
        <v>4.2669</v>
      </c>
      <c r="BD71" s="19" t="n">
        <v>9.8735</v>
      </c>
      <c r="BE71" s="19" t="n">
        <v>4.2397</v>
      </c>
      <c r="BF71" s="19" t="n">
        <v>1.7023</v>
      </c>
      <c r="BG71" s="19" t="n">
        <v>1.0385</v>
      </c>
      <c r="BH71" s="19" t="n">
        <v>2.3152</v>
      </c>
      <c r="BI71" s="19" t="n">
        <v>1.1343</v>
      </c>
      <c r="BJ71" s="19" t="n">
        <v>2.6977</v>
      </c>
      <c r="BK71" s="19" t="n">
        <v>0.8319</v>
      </c>
      <c r="BL71" s="19" t="n">
        <v>8.024100000000001</v>
      </c>
      <c r="BM71" s="19" t="n">
        <v>0.9781</v>
      </c>
      <c r="BN71" s="19" t="n">
        <v>0.9532</v>
      </c>
      <c r="BO71" s="19" t="n">
        <v>4510.6751</v>
      </c>
      <c r="BP71" s="19" t="n">
        <v>24921.0235</v>
      </c>
      <c r="BQ71" s="19" t="n">
        <v>7.6976</v>
      </c>
      <c r="BR71" s="19" t="n">
        <v>388.6963</v>
      </c>
      <c r="BS71" s="19" t="n">
        <v>33.146</v>
      </c>
      <c r="BT71" s="19" t="n">
        <v>85.3582</v>
      </c>
      <c r="BU71" s="19" t="n">
        <v>50.9679</v>
      </c>
      <c r="BV71" s="19" t="n">
        <v>127.3686</v>
      </c>
      <c r="BW71" s="19" t="n">
        <v>292.1475</v>
      </c>
      <c r="BX71" s="19" t="n">
        <v>592.8239</v>
      </c>
      <c r="BY71" s="19" t="n">
        <v>1260.8061</v>
      </c>
      <c r="BZ71" s="19" t="n">
        <v>290.3561</v>
      </c>
      <c r="CA71" s="19" t="n">
        <v>1306.6331</v>
      </c>
      <c r="CB71" s="19" t="n">
        <v>139.1482</v>
      </c>
      <c r="CC71" s="19" t="n">
        <v>250.7529</v>
      </c>
      <c r="CD71" s="19" t="n">
        <v>73.4492</v>
      </c>
      <c r="CE71" s="19" t="n">
        <v>15.0578</v>
      </c>
      <c r="CF71" s="19" t="n">
        <v>44.3435</v>
      </c>
      <c r="CG71" s="19" t="n">
        <v>157.1955</v>
      </c>
      <c r="CH71" s="19" t="n">
        <v>102.5265</v>
      </c>
      <c r="CI71" s="19" t="n">
        <v>32.5251</v>
      </c>
      <c r="CJ71" s="19" t="n">
        <v>31.0979</v>
      </c>
      <c r="CK71" s="19" t="n">
        <v>288.958</v>
      </c>
      <c r="CL71" s="19" t="n">
        <v>202.8425</v>
      </c>
      <c r="CM71" s="19" t="n">
        <v>7.6916</v>
      </c>
      <c r="CN71" s="19" t="n">
        <v>32.2717</v>
      </c>
      <c r="CO71" s="19" t="n">
        <v>25.7881</v>
      </c>
      <c r="CP71" s="19" t="n">
        <v>32.7317</v>
      </c>
      <c r="CQ71" s="19" t="n">
        <v>589.1667</v>
      </c>
      <c r="CR71" s="19" t="n">
        <v>7.0914</v>
      </c>
      <c r="CS71" s="19" t="n">
        <v>0.8812</v>
      </c>
      <c r="CT71" s="19" t="n">
        <v>425.0622</v>
      </c>
      <c r="CU71" s="19" t="n">
        <v>509.2618</v>
      </c>
      <c r="CV71" s="19" t="n">
        <v>165.0174</v>
      </c>
      <c r="CW71" s="19" t="n">
        <v>73.3002</v>
      </c>
      <c r="CX71" s="19" t="n">
        <v>31.9054</v>
      </c>
      <c r="CY71" s="19" t="n">
        <v>596.2668</v>
      </c>
      <c r="CZ71" s="19" t="n">
        <v>199.2211</v>
      </c>
      <c r="DA71" s="19" t="n">
        <v>185.816</v>
      </c>
      <c r="DB71" s="19" t="n">
        <v>252.1439</v>
      </c>
      <c r="DC71" s="19" t="n">
        <v>178.5779</v>
      </c>
      <c r="DD71" s="19" t="n">
        <v>42.7136</v>
      </c>
      <c r="DE71" s="19" t="n">
        <v>826.8129</v>
      </c>
      <c r="DF71" s="19" t="n">
        <v>247.6852</v>
      </c>
      <c r="DG71" s="19" t="n">
        <v>51.0086</v>
      </c>
      <c r="DH71" s="19" t="n">
        <v>87.2457</v>
      </c>
      <c r="DI71" s="19" t="n">
        <v>91.9141</v>
      </c>
      <c r="DJ71" s="19" t="n">
        <v>143.1026</v>
      </c>
      <c r="DK71" s="19" t="n">
        <v>89.62479999999999</v>
      </c>
      <c r="DL71" s="19" t="n">
        <v>109.6562</v>
      </c>
      <c r="DM71" s="19" t="n">
        <v>31.5634</v>
      </c>
      <c r="DN71" s="19" t="n">
        <v>9661.9607</v>
      </c>
      <c r="DO71" s="19" t="n">
        <v>195.4048</v>
      </c>
      <c r="DP71" s="19" t="n">
        <v>4434.7189</v>
      </c>
      <c r="DQ71" s="19" t="n">
        <v>2211.1388</v>
      </c>
      <c r="DR71" s="19" t="n">
        <v>2128.1423</v>
      </c>
      <c r="DS71" s="19" t="n">
        <v>0.0588</v>
      </c>
      <c r="DT71" s="19" t="n">
        <v>244.2488</v>
      </c>
    </row>
    <row r="72">
      <c r="A72" s="2" t="inlineStr">
        <is>
          <t>2701</t>
        </is>
      </c>
      <c r="B72" s="2" t="inlineStr">
        <is>
          <t>Gas supply</t>
        </is>
      </c>
      <c r="C72" s="19" t="n">
        <v>7.6232</v>
      </c>
      <c r="D72" s="19" t="n">
        <v>0.0261</v>
      </c>
      <c r="E72" s="19" t="n">
        <v>1.5058</v>
      </c>
      <c r="F72" s="19" t="n">
        <v>2.3991</v>
      </c>
      <c r="G72" s="19" t="n">
        <v>0.0008</v>
      </c>
      <c r="H72" s="19" t="n">
        <v>0.0014</v>
      </c>
      <c r="I72" s="19" t="n">
        <v>0.0151</v>
      </c>
      <c r="J72" s="19" t="n">
        <v>0.3095</v>
      </c>
      <c r="K72" s="19" t="n">
        <v>107.2372</v>
      </c>
      <c r="L72" s="19" t="n">
        <v>124.2029</v>
      </c>
      <c r="M72" s="19" t="n">
        <v>186.5336</v>
      </c>
      <c r="N72" s="19" t="n">
        <v>12.8895</v>
      </c>
      <c r="O72" s="19" t="n">
        <v>5.5741</v>
      </c>
      <c r="P72" s="19" t="n">
        <v>31.1176</v>
      </c>
      <c r="Q72" s="19" t="n">
        <v>0.1812</v>
      </c>
      <c r="R72" s="19" t="n">
        <v>34.2085</v>
      </c>
      <c r="S72" s="19" t="n">
        <v>7.7486</v>
      </c>
      <c r="T72" s="19" t="n">
        <v>16.2064</v>
      </c>
      <c r="U72" s="19" t="n">
        <v>15.0724</v>
      </c>
      <c r="V72" s="19" t="n">
        <v>13.1849</v>
      </c>
      <c r="W72" s="19" t="n">
        <v>12.1962</v>
      </c>
      <c r="X72" s="19" t="n">
        <v>32.787</v>
      </c>
      <c r="Y72" s="19" t="n">
        <v>3.3935</v>
      </c>
      <c r="Z72" s="19" t="n">
        <v>2.9305</v>
      </c>
      <c r="AA72" s="19" t="n">
        <v>5.618</v>
      </c>
      <c r="AB72" s="19" t="n">
        <v>0.0009</v>
      </c>
      <c r="AC72" s="19" t="n">
        <v>0.0094</v>
      </c>
      <c r="AD72" s="19" t="n">
        <v>2.5318</v>
      </c>
      <c r="AF72" s="19" t="n">
        <v>0.0002</v>
      </c>
      <c r="AG72" s="19" t="n">
        <v>0.0002</v>
      </c>
      <c r="AH72" s="19" t="n">
        <v>1.3262</v>
      </c>
      <c r="AI72" s="19" t="n">
        <v>8.243</v>
      </c>
      <c r="AJ72" s="19" t="n">
        <v>29.6899</v>
      </c>
      <c r="AK72" s="19" t="n">
        <v>33.3985</v>
      </c>
      <c r="AL72" s="19" t="n">
        <v>1.2264</v>
      </c>
      <c r="AM72" s="19" t="n">
        <v>26.7071</v>
      </c>
      <c r="AN72" s="19" t="n">
        <v>0.1075</v>
      </c>
      <c r="AO72" s="19" t="n">
        <v>0.002</v>
      </c>
      <c r="AP72" s="19" t="n">
        <v>204.2443</v>
      </c>
      <c r="AQ72" s="19" t="n">
        <v>1.0365</v>
      </c>
      <c r="AR72" s="19" t="n">
        <v>4.9458</v>
      </c>
      <c r="AS72" s="19" t="n">
        <v>0.3798</v>
      </c>
      <c r="AT72" s="19" t="n">
        <v>52.4614</v>
      </c>
      <c r="AU72" s="19" t="n">
        <v>9.276400000000001</v>
      </c>
      <c r="AV72" s="19" t="n">
        <v>10.669</v>
      </c>
      <c r="AW72" s="19" t="n">
        <v>24.1382</v>
      </c>
      <c r="AX72" s="19" t="n">
        <v>7.3543</v>
      </c>
      <c r="AY72" s="19" t="n">
        <v>51.4797</v>
      </c>
      <c r="AZ72" s="19" t="n">
        <v>257.9414</v>
      </c>
      <c r="BA72" s="19" t="n">
        <v>1.2914</v>
      </c>
      <c r="BB72" s="19" t="n">
        <v>8.7037</v>
      </c>
      <c r="BC72" s="19" t="n">
        <v>4.6645</v>
      </c>
      <c r="BD72" s="19" t="n">
        <v>5.5146</v>
      </c>
      <c r="BE72" s="19" t="n">
        <v>1.4008</v>
      </c>
      <c r="BF72" s="19" t="n">
        <v>0.4262</v>
      </c>
      <c r="BG72" s="19" t="n">
        <v>0.6488</v>
      </c>
      <c r="BH72" s="19" t="n">
        <v>0.6325</v>
      </c>
      <c r="BI72" s="19" t="n">
        <v>1.1528</v>
      </c>
      <c r="BJ72" s="19" t="n">
        <v>0.4276</v>
      </c>
      <c r="BK72" s="19" t="n">
        <v>0.377</v>
      </c>
      <c r="BL72" s="19" t="n">
        <v>1.32</v>
      </c>
      <c r="BM72" s="19" t="n">
        <v>0.7262999999999999</v>
      </c>
      <c r="BN72" s="19" t="n">
        <v>0.0101</v>
      </c>
      <c r="BO72" s="19" t="n">
        <v>417.1912</v>
      </c>
      <c r="BP72" s="19" t="n">
        <v>0.6139</v>
      </c>
      <c r="BQ72" s="19" t="n">
        <v>2847.0266</v>
      </c>
      <c r="BR72" s="19" t="n">
        <v>1.3809</v>
      </c>
      <c r="BS72" s="19" t="n">
        <v>4.6303</v>
      </c>
      <c r="BT72" s="19" t="n">
        <v>2.8584</v>
      </c>
      <c r="BU72" s="19" t="n">
        <v>1.6999</v>
      </c>
      <c r="BV72" s="19" t="n">
        <v>8.5749</v>
      </c>
      <c r="BW72" s="19" t="n">
        <v>10.6058</v>
      </c>
      <c r="BX72" s="19" t="n">
        <v>21.3424</v>
      </c>
      <c r="BY72" s="19" t="n">
        <v>12.1703</v>
      </c>
      <c r="BZ72" s="19" t="n">
        <v>35.1314</v>
      </c>
      <c r="CA72" s="19" t="n">
        <v>129.6563</v>
      </c>
      <c r="CB72" s="19" t="n">
        <v>4.8686</v>
      </c>
      <c r="CC72" s="19" t="n">
        <v>0.3126</v>
      </c>
      <c r="CD72" s="19" t="n">
        <v>3.7871</v>
      </c>
      <c r="CE72" s="19" t="n">
        <v>0.4395</v>
      </c>
      <c r="CF72" s="19" t="n">
        <v>2.4518</v>
      </c>
      <c r="CG72" s="19" t="n">
        <v>8.5212</v>
      </c>
      <c r="CH72" s="19" t="n">
        <v>1.4475</v>
      </c>
      <c r="CI72" s="19" t="n">
        <v>0.367</v>
      </c>
      <c r="CJ72" s="19" t="n">
        <v>0.3609</v>
      </c>
      <c r="CK72" s="19" t="n">
        <v>0.7239</v>
      </c>
      <c r="CL72" s="19" t="n">
        <v>1.483</v>
      </c>
      <c r="CM72" s="19" t="n">
        <v>0.0007</v>
      </c>
      <c r="CN72" s="19" t="n">
        <v>0.5941</v>
      </c>
      <c r="CO72" s="19" t="n">
        <v>0.3588</v>
      </c>
      <c r="CP72" s="19" t="n">
        <v>0.5343</v>
      </c>
      <c r="CQ72" s="19" t="n">
        <v>2.9901</v>
      </c>
      <c r="CR72" s="19" t="n">
        <v>18.6109</v>
      </c>
      <c r="CS72" s="19" t="n">
        <v>6.5949</v>
      </c>
      <c r="CT72" s="19" t="n">
        <v>8.712999999999999</v>
      </c>
      <c r="CU72" s="19" t="n">
        <v>19.3517</v>
      </c>
      <c r="CV72" s="19" t="n">
        <v>0.2573</v>
      </c>
      <c r="CW72" s="19" t="n">
        <v>2.0165</v>
      </c>
      <c r="CX72" s="19" t="n">
        <v>0.2463</v>
      </c>
      <c r="CY72" s="19" t="n">
        <v>31.1962</v>
      </c>
      <c r="CZ72" s="19" t="n">
        <v>10.7411</v>
      </c>
      <c r="DA72" s="19" t="n">
        <v>9.4801</v>
      </c>
      <c r="DB72" s="19" t="n">
        <v>17.3443</v>
      </c>
      <c r="DC72" s="19" t="n">
        <v>13.8796</v>
      </c>
      <c r="DD72" s="19" t="n">
        <v>2.8585</v>
      </c>
      <c r="DE72" s="19" t="n">
        <v>37.9017</v>
      </c>
      <c r="DF72" s="19" t="n">
        <v>37.5844</v>
      </c>
      <c r="DG72" s="19" t="n">
        <v>0.6772</v>
      </c>
      <c r="DH72" s="19" t="n">
        <v>1.5158</v>
      </c>
      <c r="DI72" s="19" t="n">
        <v>0.9377</v>
      </c>
      <c r="DJ72" s="19" t="n">
        <v>14.8912</v>
      </c>
      <c r="DK72" s="19" t="n">
        <v>3.831</v>
      </c>
      <c r="DL72" s="19" t="n">
        <v>8.716200000000001</v>
      </c>
      <c r="DM72" s="19" t="n">
        <v>4.0628</v>
      </c>
      <c r="DN72" s="19" t="n">
        <v>1315.8743</v>
      </c>
      <c r="DO72" s="19" t="n">
        <v>0.0178</v>
      </c>
      <c r="DP72" s="19" t="n">
        <v>19.0108</v>
      </c>
      <c r="DQ72" s="19" t="n">
        <v>8.566700000000001</v>
      </c>
      <c r="DR72" s="19" t="n">
        <v>8.7331</v>
      </c>
      <c r="DS72" s="19" t="n">
        <v>0.0294</v>
      </c>
      <c r="DT72" s="19" t="n">
        <v>1.8067</v>
      </c>
    </row>
    <row r="73">
      <c r="A73" s="2" t="inlineStr">
        <is>
          <t>2801</t>
        </is>
      </c>
      <c r="B73" s="2" t="inlineStr">
        <is>
          <t>Water supply, sewerage and drainage services</t>
        </is>
      </c>
      <c r="C73" s="19" t="n">
        <v>480.8661</v>
      </c>
      <c r="D73" s="19" t="n">
        <v>185.6245</v>
      </c>
      <c r="E73" s="19" t="n">
        <v>567.8006</v>
      </c>
      <c r="F73" s="19" t="n">
        <v>2.7749</v>
      </c>
      <c r="G73" s="19" t="n">
        <v>0.028</v>
      </c>
      <c r="H73" s="19" t="n">
        <v>2.9062</v>
      </c>
      <c r="I73" s="19" t="n">
        <v>22.8542</v>
      </c>
      <c r="J73" s="19" t="n">
        <v>61.7527</v>
      </c>
      <c r="K73" s="19" t="n">
        <v>7.6453</v>
      </c>
      <c r="L73" s="19" t="n">
        <v>31.4031</v>
      </c>
      <c r="M73" s="19" t="n">
        <v>94.50369999999999</v>
      </c>
      <c r="N73" s="19" t="n">
        <v>10.7963</v>
      </c>
      <c r="O73" s="19" t="n">
        <v>19.56</v>
      </c>
      <c r="P73" s="19" t="n">
        <v>119.7548</v>
      </c>
      <c r="Q73" s="19" t="n">
        <v>0.3382</v>
      </c>
      <c r="R73" s="19" t="n">
        <v>23.8815</v>
      </c>
      <c r="S73" s="19" t="n">
        <v>13.4811</v>
      </c>
      <c r="T73" s="19" t="n">
        <v>2.3341</v>
      </c>
      <c r="U73" s="19" t="n">
        <v>24.6809</v>
      </c>
      <c r="V73" s="19" t="n">
        <v>4.1018</v>
      </c>
      <c r="W73" s="19" t="n">
        <v>25.8233</v>
      </c>
      <c r="X73" s="19" t="n">
        <v>38.6361</v>
      </c>
      <c r="Y73" s="19" t="n">
        <v>31.8437</v>
      </c>
      <c r="Z73" s="19" t="n">
        <v>44.2927</v>
      </c>
      <c r="AA73" s="19" t="n">
        <v>4.7123</v>
      </c>
      <c r="AB73" s="19" t="n">
        <v>0.4104</v>
      </c>
      <c r="AC73" s="19" t="n">
        <v>0.3989</v>
      </c>
      <c r="AD73" s="19" t="n">
        <v>9.9055</v>
      </c>
      <c r="AE73" s="19" t="n">
        <v>0.4995</v>
      </c>
      <c r="AF73" s="19" t="n">
        <v>0.4082</v>
      </c>
      <c r="AG73" s="19" t="n">
        <v>0.1662</v>
      </c>
      <c r="AH73" s="19" t="n">
        <v>1.0095</v>
      </c>
      <c r="AI73" s="19" t="n">
        <v>17.1384</v>
      </c>
      <c r="AJ73" s="19" t="n">
        <v>49.5043</v>
      </c>
      <c r="AK73" s="19" t="n">
        <v>55.3194</v>
      </c>
      <c r="AL73" s="19" t="n">
        <v>7.0367</v>
      </c>
      <c r="AM73" s="19" t="n">
        <v>34.542</v>
      </c>
      <c r="AN73" s="19" t="n">
        <v>106.8913</v>
      </c>
      <c r="AO73" s="19" t="n">
        <v>3.3188</v>
      </c>
      <c r="AP73" s="19" t="n">
        <v>77.1932</v>
      </c>
      <c r="AQ73" s="19" t="n">
        <v>13.6245</v>
      </c>
      <c r="AR73" s="19" t="n">
        <v>47.8556</v>
      </c>
      <c r="AS73" s="19" t="n">
        <v>1.3167</v>
      </c>
      <c r="AT73" s="19" t="n">
        <v>9.8353</v>
      </c>
      <c r="AU73" s="19" t="n">
        <v>1.1922</v>
      </c>
      <c r="AV73" s="19" t="n">
        <v>44.5502</v>
      </c>
      <c r="AW73" s="19" t="n">
        <v>9.893599999999999</v>
      </c>
      <c r="AX73" s="19" t="n">
        <v>1.6534</v>
      </c>
      <c r="AY73" s="19" t="n">
        <v>43.6006</v>
      </c>
      <c r="AZ73" s="19" t="n">
        <v>3.3846</v>
      </c>
      <c r="BA73" s="19" t="n">
        <v>2.1361</v>
      </c>
      <c r="BB73" s="19" t="n">
        <v>19.1075</v>
      </c>
      <c r="BC73" s="19" t="n">
        <v>2.1813</v>
      </c>
      <c r="BD73" s="19" t="n">
        <v>10.5221</v>
      </c>
      <c r="BE73" s="19" t="n">
        <v>109.0226</v>
      </c>
      <c r="BF73" s="19" t="n">
        <v>11.3037</v>
      </c>
      <c r="BG73" s="19" t="n">
        <v>15.3268</v>
      </c>
      <c r="BH73" s="19" t="n">
        <v>0.0877</v>
      </c>
      <c r="BI73" s="19" t="n">
        <v>9.420999999999999</v>
      </c>
      <c r="BJ73" s="19" t="n">
        <v>6.9025</v>
      </c>
      <c r="BK73" s="19" t="n">
        <v>2.3477</v>
      </c>
      <c r="BL73" s="19" t="n">
        <v>52.7482</v>
      </c>
      <c r="BM73" s="19" t="n">
        <v>3.2624</v>
      </c>
      <c r="BN73" s="19" t="n">
        <v>1.6493</v>
      </c>
      <c r="BO73" s="19" t="n">
        <v>61.2489</v>
      </c>
      <c r="BP73" s="19" t="n">
        <v>71.1307</v>
      </c>
      <c r="BQ73" s="19" t="n">
        <v>1.654</v>
      </c>
      <c r="BR73" s="19" t="n">
        <v>1111.5226</v>
      </c>
      <c r="BS73" s="19" t="n">
        <v>164.1284</v>
      </c>
      <c r="BT73" s="19" t="n">
        <v>1060.0508</v>
      </c>
      <c r="BU73" s="19" t="n">
        <v>106.0693</v>
      </c>
      <c r="BV73" s="19" t="n">
        <v>138.8845</v>
      </c>
      <c r="BW73" s="19" t="n">
        <v>966.4644</v>
      </c>
      <c r="BX73" s="19" t="n">
        <v>97.5183</v>
      </c>
      <c r="BY73" s="19" t="n">
        <v>60.3159</v>
      </c>
      <c r="BZ73" s="19" t="n">
        <v>83.3793</v>
      </c>
      <c r="CA73" s="19" t="n">
        <v>447.4606</v>
      </c>
      <c r="CB73" s="19" t="n">
        <v>86.8794</v>
      </c>
      <c r="CC73" s="19" t="n">
        <v>4.7797</v>
      </c>
      <c r="CD73" s="19" t="n">
        <v>8.4903</v>
      </c>
      <c r="CE73" s="19" t="n">
        <v>7.5248</v>
      </c>
      <c r="CF73" s="19" t="n">
        <v>3.9879</v>
      </c>
      <c r="CG73" s="19" t="n">
        <v>42.9076</v>
      </c>
      <c r="CH73" s="19" t="n">
        <v>41.8354</v>
      </c>
      <c r="CI73" s="19" t="n">
        <v>8.1526</v>
      </c>
      <c r="CJ73" s="19" t="n">
        <v>5.2063</v>
      </c>
      <c r="CK73" s="19" t="n">
        <v>10.4012</v>
      </c>
      <c r="CL73" s="19" t="n">
        <v>183.9352</v>
      </c>
      <c r="CM73" s="19" t="n">
        <v>1.0104</v>
      </c>
      <c r="CN73" s="19" t="n">
        <v>26.088</v>
      </c>
      <c r="CO73" s="19" t="n">
        <v>53.7224</v>
      </c>
      <c r="CP73" s="19" t="n">
        <v>85.20650000000001</v>
      </c>
      <c r="CQ73" s="19" t="n">
        <v>304.0548</v>
      </c>
      <c r="CR73" s="19" t="n">
        <v>0.0045</v>
      </c>
      <c r="CS73" s="19" t="n">
        <v>0.0014</v>
      </c>
      <c r="CT73" s="19" t="n">
        <v>884.6525</v>
      </c>
      <c r="CU73" s="19" t="n">
        <v>1426.0243</v>
      </c>
      <c r="CV73" s="19" t="n">
        <v>2.0407</v>
      </c>
      <c r="CW73" s="19" t="n">
        <v>372.3149</v>
      </c>
      <c r="CX73" s="19" t="n">
        <v>221.2458</v>
      </c>
      <c r="CY73" s="19" t="n">
        <v>304.0087</v>
      </c>
      <c r="CZ73" s="19" t="n">
        <v>70.2942</v>
      </c>
      <c r="DA73" s="19" t="n">
        <v>236.0175</v>
      </c>
      <c r="DB73" s="19" t="n">
        <v>96.68980000000001</v>
      </c>
      <c r="DC73" s="19" t="n">
        <v>141.8633</v>
      </c>
      <c r="DD73" s="19" t="n">
        <v>11.3885</v>
      </c>
      <c r="DE73" s="19" t="n">
        <v>378.4018</v>
      </c>
      <c r="DF73" s="19" t="n">
        <v>371.386</v>
      </c>
      <c r="DG73" s="19" t="n">
        <v>18.2936</v>
      </c>
      <c r="DH73" s="19" t="n">
        <v>298.3143</v>
      </c>
      <c r="DI73" s="19" t="n">
        <v>18.7916</v>
      </c>
      <c r="DJ73" s="19" t="n">
        <v>108.4909</v>
      </c>
      <c r="DK73" s="19" t="n">
        <v>61.3257</v>
      </c>
      <c r="DL73" s="19" t="n">
        <v>63.0203</v>
      </c>
      <c r="DM73" s="19" t="n">
        <v>5.6981</v>
      </c>
      <c r="DN73" s="19" t="n">
        <v>12713.0289</v>
      </c>
      <c r="DO73" s="19" t="n">
        <v>1317.3292</v>
      </c>
      <c r="DP73" s="19" t="n">
        <v>2032.3677</v>
      </c>
      <c r="DQ73" s="19" t="n">
        <v>1027.3764</v>
      </c>
      <c r="DR73" s="19" t="n">
        <v>983.1625</v>
      </c>
      <c r="DS73" s="19" t="n">
        <v>0.0336</v>
      </c>
      <c r="DT73" s="19" t="n">
        <v>85.35890000000001</v>
      </c>
    </row>
    <row r="74">
      <c r="A74" s="2" t="inlineStr">
        <is>
          <t>2901</t>
        </is>
      </c>
      <c r="B74" s="2" t="inlineStr">
        <is>
          <t>Waste collection, treatment and disposal services</t>
        </is>
      </c>
      <c r="C74" s="19" t="n">
        <v>247.913</v>
      </c>
      <c r="D74" s="19" t="n">
        <v>95.53149999999999</v>
      </c>
      <c r="E74" s="19" t="n">
        <v>108.8993</v>
      </c>
      <c r="F74" s="19" t="n">
        <v>0.0466</v>
      </c>
      <c r="G74" s="19" t="n">
        <v>0.2488</v>
      </c>
      <c r="H74" s="19" t="n">
        <v>14.7943</v>
      </c>
      <c r="I74" s="19" t="n">
        <v>21.6918</v>
      </c>
      <c r="J74" s="19" t="n">
        <v>58.4167</v>
      </c>
      <c r="K74" s="19" t="n">
        <v>224.2217</v>
      </c>
      <c r="L74" s="19" t="n">
        <v>46.5342</v>
      </c>
      <c r="M74" s="19" t="n">
        <v>73.5489</v>
      </c>
      <c r="N74" s="19" t="n">
        <v>7.9716</v>
      </c>
      <c r="O74" s="19" t="n">
        <v>10.68</v>
      </c>
      <c r="P74" s="19" t="n">
        <v>86.86450000000001</v>
      </c>
      <c r="Q74" s="19" t="n">
        <v>1.3909</v>
      </c>
      <c r="R74" s="19" t="n">
        <v>23.6745</v>
      </c>
      <c r="S74" s="19" t="n">
        <v>28.1963</v>
      </c>
      <c r="T74" s="19" t="n">
        <v>9.6485</v>
      </c>
      <c r="U74" s="19" t="n">
        <v>39.05</v>
      </c>
      <c r="V74" s="19" t="n">
        <v>22.4288</v>
      </c>
      <c r="W74" s="19" t="n">
        <v>67.15989999999999</v>
      </c>
      <c r="X74" s="19" t="n">
        <v>23.1998</v>
      </c>
      <c r="Y74" s="19" t="n">
        <v>51.3544</v>
      </c>
      <c r="Z74" s="19" t="n">
        <v>18.0149</v>
      </c>
      <c r="AA74" s="19" t="n">
        <v>42.1554</v>
      </c>
      <c r="AB74" s="19" t="n">
        <v>0.2591</v>
      </c>
      <c r="AC74" s="19" t="n">
        <v>1.1979</v>
      </c>
      <c r="AD74" s="19" t="n">
        <v>15.9766</v>
      </c>
      <c r="AE74" s="19" t="n">
        <v>0.5872000000000001</v>
      </c>
      <c r="AF74" s="19" t="n">
        <v>1.5321</v>
      </c>
      <c r="AG74" s="19" t="n">
        <v>2.6871</v>
      </c>
      <c r="AH74" s="19" t="n">
        <v>4.3425</v>
      </c>
      <c r="AI74" s="19" t="n">
        <v>25.3317</v>
      </c>
      <c r="AJ74" s="19" t="n">
        <v>10.9098</v>
      </c>
      <c r="AK74" s="19" t="n">
        <v>2.9124</v>
      </c>
      <c r="AL74" s="19" t="n">
        <v>13.3156</v>
      </c>
      <c r="AM74" s="19" t="n">
        <v>12.8736</v>
      </c>
      <c r="AN74" s="19" t="n">
        <v>25.747</v>
      </c>
      <c r="AO74" s="19" t="n">
        <v>0.1211</v>
      </c>
      <c r="AP74" s="19" t="n">
        <v>63.3745</v>
      </c>
      <c r="AQ74" s="19" t="n">
        <v>7.1246</v>
      </c>
      <c r="AR74" s="19" t="n">
        <v>66.1602</v>
      </c>
      <c r="AS74" s="19" t="n">
        <v>6.3306</v>
      </c>
      <c r="AT74" s="19" t="n">
        <v>72.5363</v>
      </c>
      <c r="AU74" s="19" t="n">
        <v>5.8115</v>
      </c>
      <c r="AV74" s="19" t="n">
        <v>49.3583</v>
      </c>
      <c r="AW74" s="19" t="n">
        <v>11.9524</v>
      </c>
      <c r="AX74" s="19" t="n">
        <v>6.3997</v>
      </c>
      <c r="AY74" s="19" t="n">
        <v>47.0917</v>
      </c>
      <c r="AZ74" s="19" t="n">
        <v>23.8155</v>
      </c>
      <c r="BA74" s="19" t="n">
        <v>8.5845</v>
      </c>
      <c r="BB74" s="19" t="n">
        <v>154.9807</v>
      </c>
      <c r="BC74" s="19" t="n">
        <v>18.238</v>
      </c>
      <c r="BD74" s="19" t="n">
        <v>42.3541</v>
      </c>
      <c r="BE74" s="19" t="n">
        <v>21.1057</v>
      </c>
      <c r="BF74" s="19" t="n">
        <v>10.4839</v>
      </c>
      <c r="BG74" s="19" t="n">
        <v>72.61409999999999</v>
      </c>
      <c r="BH74" s="19" t="n">
        <v>56.9968</v>
      </c>
      <c r="BI74" s="19" t="n">
        <v>24.7482</v>
      </c>
      <c r="BJ74" s="19" t="n">
        <v>34.4903</v>
      </c>
      <c r="BK74" s="19" t="n">
        <v>11.1116</v>
      </c>
      <c r="BL74" s="19" t="n">
        <v>83.217</v>
      </c>
      <c r="BM74" s="19" t="n">
        <v>22.7329</v>
      </c>
      <c r="BN74" s="19" t="n">
        <v>21.37</v>
      </c>
      <c r="BO74" s="19" t="n">
        <v>119.0689</v>
      </c>
      <c r="BP74" s="19" t="n">
        <v>251.1587</v>
      </c>
      <c r="BQ74" s="19" t="n">
        <v>3.2888</v>
      </c>
      <c r="BR74" s="19" t="n">
        <v>85.82210000000001</v>
      </c>
      <c r="BS74" s="19" t="n">
        <v>1956.6287</v>
      </c>
      <c r="BT74" s="19" t="n">
        <v>504.0543</v>
      </c>
      <c r="BU74" s="19" t="n">
        <v>194.9359</v>
      </c>
      <c r="BV74" s="19" t="n">
        <v>631.6660000000001</v>
      </c>
      <c r="BW74" s="19" t="n">
        <v>1772.7791</v>
      </c>
      <c r="BX74" s="19" t="n">
        <v>807.4062</v>
      </c>
      <c r="BY74" s="19" t="n">
        <v>240.5997</v>
      </c>
      <c r="BZ74" s="19" t="n">
        <v>44.4289</v>
      </c>
      <c r="CA74" s="19" t="n">
        <v>280.1932</v>
      </c>
      <c r="CB74" s="19" t="n">
        <v>322.6759</v>
      </c>
      <c r="CC74" s="19" t="n">
        <v>18.781</v>
      </c>
      <c r="CD74" s="19" t="n">
        <v>50.9579</v>
      </c>
      <c r="CE74" s="19" t="n">
        <v>41.2238</v>
      </c>
      <c r="CF74" s="19" t="n">
        <v>37.2465</v>
      </c>
      <c r="CG74" s="19" t="n">
        <v>375.7638</v>
      </c>
      <c r="CH74" s="19" t="n">
        <v>238.1889</v>
      </c>
      <c r="CI74" s="19" t="n">
        <v>16.387</v>
      </c>
      <c r="CJ74" s="19" t="n">
        <v>1.2894</v>
      </c>
      <c r="CK74" s="19" t="n">
        <v>3.4056</v>
      </c>
      <c r="CL74" s="19" t="n">
        <v>1516.0364</v>
      </c>
      <c r="CM74" s="19" t="n">
        <v>0.0515</v>
      </c>
      <c r="CN74" s="19" t="n">
        <v>53.8027</v>
      </c>
      <c r="CO74" s="19" t="n">
        <v>46.6627</v>
      </c>
      <c r="CP74" s="19" t="n">
        <v>277.833</v>
      </c>
      <c r="CQ74" s="19" t="n">
        <v>126.0654</v>
      </c>
      <c r="CR74" s="19" t="n">
        <v>541.2983</v>
      </c>
      <c r="CS74" s="19" t="n">
        <v>208.6913</v>
      </c>
      <c r="CT74" s="19" t="n">
        <v>517.1111</v>
      </c>
      <c r="CU74" s="19" t="n">
        <v>1541.4455</v>
      </c>
      <c r="CV74" s="19" t="n">
        <v>1477.9834</v>
      </c>
      <c r="CW74" s="19" t="n">
        <v>939.4974999999999</v>
      </c>
      <c r="CX74" s="19" t="n">
        <v>577.4339</v>
      </c>
      <c r="CY74" s="19" t="n">
        <v>80.21420000000001</v>
      </c>
      <c r="CZ74" s="19" t="n">
        <v>105.6971</v>
      </c>
      <c r="DA74" s="19" t="n">
        <v>345.2392</v>
      </c>
      <c r="DB74" s="19" t="n">
        <v>62.221</v>
      </c>
      <c r="DC74" s="19" t="n">
        <v>141.9962</v>
      </c>
      <c r="DD74" s="19" t="n">
        <v>200.5823</v>
      </c>
      <c r="DE74" s="19" t="n">
        <v>1655.8917</v>
      </c>
      <c r="DF74" s="19" t="n">
        <v>595.4279</v>
      </c>
      <c r="DG74" s="19" t="n">
        <v>197.2921</v>
      </c>
      <c r="DH74" s="19" t="n">
        <v>39.0751</v>
      </c>
      <c r="DI74" s="19" t="n">
        <v>15.5306</v>
      </c>
      <c r="DJ74" s="19" t="n">
        <v>46.4625</v>
      </c>
      <c r="DK74" s="19" t="n">
        <v>39.2271</v>
      </c>
      <c r="DL74" s="19" t="n">
        <v>68.9247</v>
      </c>
      <c r="DM74" s="19" t="n">
        <v>6.3221</v>
      </c>
      <c r="DN74" s="19" t="n">
        <v>573.4886</v>
      </c>
      <c r="DO74" s="19" t="n">
        <v>794.9082</v>
      </c>
      <c r="DP74" s="19" t="n">
        <v>257.1804</v>
      </c>
      <c r="DQ74" s="19" t="n">
        <v>8.821400000000001</v>
      </c>
      <c r="DR74" s="19" t="n">
        <v>54.1274</v>
      </c>
      <c r="DS74" s="19" t="n">
        <v>0.2476</v>
      </c>
      <c r="DT74" s="19" t="n">
        <v>20.8464</v>
      </c>
    </row>
    <row r="75">
      <c r="A75" s="2" t="inlineStr">
        <is>
          <t>3001</t>
        </is>
      </c>
      <c r="B75" s="2" t="inlineStr">
        <is>
          <t>Residential building construction</t>
        </is>
      </c>
      <c r="C75" s="19" t="n">
        <v>201.1451</v>
      </c>
      <c r="D75" s="19" t="n">
        <v>65.06950000000001</v>
      </c>
      <c r="E75" s="19" t="n">
        <v>135.9312</v>
      </c>
      <c r="F75" s="19" t="n">
        <v>9.031599999999999</v>
      </c>
      <c r="G75" s="19" t="n">
        <v>0.08210000000000001</v>
      </c>
      <c r="H75" s="19" t="n">
        <v>6.4028</v>
      </c>
      <c r="I75" s="19" t="n">
        <v>50.3504</v>
      </c>
      <c r="J75" s="19" t="n">
        <v>215.5366</v>
      </c>
      <c r="K75" s="19" t="n">
        <v>426.851</v>
      </c>
      <c r="L75" s="19" t="n">
        <v>737.0007000000001</v>
      </c>
      <c r="M75" s="19" t="n">
        <v>464.49</v>
      </c>
      <c r="N75" s="19" t="n">
        <v>88.6379</v>
      </c>
      <c r="O75" s="19" t="n">
        <v>35.2432</v>
      </c>
      <c r="P75" s="19" t="n">
        <v>10.4514</v>
      </c>
      <c r="Q75" s="19" t="n">
        <v>0.7020999999999999</v>
      </c>
      <c r="R75" s="19" t="n">
        <v>2.6538</v>
      </c>
      <c r="S75" s="19" t="n">
        <v>2.1373</v>
      </c>
      <c r="T75" s="19" t="n">
        <v>1.3234</v>
      </c>
      <c r="U75" s="19" t="n">
        <v>5.0652</v>
      </c>
      <c r="V75" s="19" t="n">
        <v>3.634</v>
      </c>
      <c r="W75" s="19" t="n">
        <v>10.5704</v>
      </c>
      <c r="X75" s="19" t="n">
        <v>11.4088</v>
      </c>
      <c r="Y75" s="19" t="n">
        <v>15.9115</v>
      </c>
      <c r="Z75" s="19" t="n">
        <v>3.5054</v>
      </c>
      <c r="AA75" s="19" t="n">
        <v>6.3582</v>
      </c>
      <c r="AB75" s="19" t="n">
        <v>0.3411</v>
      </c>
      <c r="AC75" s="19" t="n">
        <v>0.4259</v>
      </c>
      <c r="AD75" s="19" t="n">
        <v>1.385</v>
      </c>
      <c r="AE75" s="19" t="n">
        <v>0.3409</v>
      </c>
      <c r="AF75" s="19" t="n">
        <v>0.4499</v>
      </c>
      <c r="AG75" s="19" t="n">
        <v>0.3971</v>
      </c>
      <c r="AH75" s="19" t="n">
        <v>33.4001</v>
      </c>
      <c r="AI75" s="19" t="n">
        <v>61.0829</v>
      </c>
      <c r="AJ75" s="19" t="n">
        <v>3.0428</v>
      </c>
      <c r="AK75" s="19" t="n">
        <v>8.7441</v>
      </c>
      <c r="AL75" s="19" t="n">
        <v>9.637</v>
      </c>
      <c r="AM75" s="19" t="n">
        <v>27.3485</v>
      </c>
      <c r="AN75" s="19" t="n">
        <v>11.059</v>
      </c>
      <c r="AO75" s="19" t="n">
        <v>5.2894</v>
      </c>
      <c r="AP75" s="19" t="n">
        <v>11.1775</v>
      </c>
      <c r="AQ75" s="19" t="n">
        <v>5.9915</v>
      </c>
      <c r="AR75" s="19" t="n">
        <v>17.1277</v>
      </c>
      <c r="AS75" s="19" t="n">
        <v>9.2774</v>
      </c>
      <c r="AT75" s="19" t="n">
        <v>2.3337</v>
      </c>
      <c r="AU75" s="19" t="n">
        <v>1.0701</v>
      </c>
      <c r="AV75" s="19" t="n">
        <v>23.8864</v>
      </c>
      <c r="AW75" s="19" t="n">
        <v>1.9604</v>
      </c>
      <c r="AX75" s="19" t="n">
        <v>0.4783</v>
      </c>
      <c r="AY75" s="19" t="n">
        <v>7.1037</v>
      </c>
      <c r="AZ75" s="19" t="n">
        <v>33.0089</v>
      </c>
      <c r="BA75" s="19" t="n">
        <v>8.200799999999999</v>
      </c>
      <c r="BB75" s="19" t="n">
        <v>22.6014</v>
      </c>
      <c r="BC75" s="19" t="n">
        <v>12.6944</v>
      </c>
      <c r="BD75" s="19" t="n">
        <v>15.9235</v>
      </c>
      <c r="BE75" s="19" t="n">
        <v>10.338</v>
      </c>
      <c r="BF75" s="19" t="n">
        <v>10.4507</v>
      </c>
      <c r="BG75" s="19" t="n">
        <v>5.863</v>
      </c>
      <c r="BH75" s="19" t="n">
        <v>5.4854</v>
      </c>
      <c r="BI75" s="19" t="n">
        <v>14.5694</v>
      </c>
      <c r="BJ75" s="19" t="n">
        <v>9.7425</v>
      </c>
      <c r="BK75" s="19" t="n">
        <v>6.0997</v>
      </c>
      <c r="BL75" s="19" t="n">
        <v>17.964</v>
      </c>
      <c r="BM75" s="19" t="n">
        <v>28.0013</v>
      </c>
      <c r="BN75" s="19" t="n">
        <v>18.2583</v>
      </c>
      <c r="BO75" s="19" t="n">
        <v>73.4789</v>
      </c>
      <c r="BP75" s="19" t="n">
        <v>274.8044</v>
      </c>
      <c r="BQ75" s="19" t="n">
        <v>30.9561</v>
      </c>
      <c r="BR75" s="19" t="n">
        <v>187.3592</v>
      </c>
      <c r="BS75" s="19" t="n">
        <v>35.651</v>
      </c>
      <c r="BT75" s="19" t="n">
        <v>4380.1428</v>
      </c>
      <c r="BU75" s="19" t="n">
        <v>3125.0039</v>
      </c>
      <c r="BV75" s="19" t="n">
        <v>2524.9136</v>
      </c>
      <c r="BW75" s="19" t="n">
        <v>9411.4961</v>
      </c>
      <c r="BX75" s="19" t="n">
        <v>595.1947</v>
      </c>
      <c r="BY75" s="19" t="n">
        <v>305.4814</v>
      </c>
      <c r="BZ75" s="19" t="n">
        <v>181.1361</v>
      </c>
      <c r="CA75" s="19" t="n">
        <v>242.8241</v>
      </c>
      <c r="CB75" s="19" t="n">
        <v>52.4587</v>
      </c>
      <c r="CC75" s="19" t="n">
        <v>215.0604</v>
      </c>
      <c r="CD75" s="19" t="n">
        <v>30.2769</v>
      </c>
      <c r="CE75" s="19" t="n">
        <v>84.1086</v>
      </c>
      <c r="CF75" s="19" t="n">
        <v>38.6634</v>
      </c>
      <c r="CG75" s="19" t="n">
        <v>343.9711</v>
      </c>
      <c r="CH75" s="19" t="n">
        <v>74.55110000000001</v>
      </c>
      <c r="CI75" s="19" t="n">
        <v>10.6723</v>
      </c>
      <c r="CJ75" s="19" t="n">
        <v>26.3902</v>
      </c>
      <c r="CK75" s="19" t="n">
        <v>23.1894</v>
      </c>
      <c r="CL75" s="19" t="n">
        <v>153.3078</v>
      </c>
      <c r="CM75" s="19" t="n">
        <v>0.5296999999999999</v>
      </c>
      <c r="CN75" s="19" t="n">
        <v>55.1668</v>
      </c>
      <c r="CO75" s="19" t="n">
        <v>65.48</v>
      </c>
      <c r="CP75" s="19" t="n">
        <v>122.8584</v>
      </c>
      <c r="CQ75" s="19" t="n">
        <v>132.5165</v>
      </c>
      <c r="CR75" s="19" t="n">
        <v>1870.5194</v>
      </c>
      <c r="CS75" s="19" t="n">
        <v>747.2554</v>
      </c>
      <c r="CT75" s="19" t="n">
        <v>770.8738</v>
      </c>
      <c r="CU75" s="19" t="n">
        <v>694.9468000000001</v>
      </c>
      <c r="CV75" s="19" t="n">
        <v>241.7901</v>
      </c>
      <c r="CW75" s="19" t="n">
        <v>167.5115</v>
      </c>
      <c r="CX75" s="19" t="n">
        <v>86.5153</v>
      </c>
      <c r="CY75" s="19" t="n">
        <v>1123.6565</v>
      </c>
      <c r="CZ75" s="19" t="n">
        <v>1018.8485</v>
      </c>
      <c r="DA75" s="19" t="n">
        <v>77.1122</v>
      </c>
      <c r="DB75" s="19" t="n">
        <v>82.8673</v>
      </c>
      <c r="DC75" s="19" t="n">
        <v>50.703</v>
      </c>
      <c r="DD75" s="19" t="n">
        <v>18.1366</v>
      </c>
      <c r="DE75" s="19" t="n">
        <v>157.1679</v>
      </c>
      <c r="DF75" s="19" t="n">
        <v>161.2727</v>
      </c>
      <c r="DG75" s="19" t="n">
        <v>23.009</v>
      </c>
      <c r="DH75" s="19" t="n">
        <v>39.0828</v>
      </c>
      <c r="DI75" s="19" t="n">
        <v>34.545</v>
      </c>
      <c r="DJ75" s="19" t="n">
        <v>27.4124</v>
      </c>
      <c r="DK75" s="19" t="n">
        <v>124.3472</v>
      </c>
      <c r="DL75" s="19" t="n">
        <v>82.5279</v>
      </c>
      <c r="DM75" s="19" t="n">
        <v>5.7842</v>
      </c>
      <c r="DN75" s="19" t="n">
        <v>64.8043</v>
      </c>
      <c r="DO75" s="19" t="n">
        <v>35.7169</v>
      </c>
      <c r="DP75" s="19" t="n">
        <v>91007.13800000001</v>
      </c>
      <c r="DQ75" s="19" t="n">
        <v>1545.3274</v>
      </c>
      <c r="DR75" s="19" t="n">
        <v>3478.0637</v>
      </c>
      <c r="DS75" s="19" t="n">
        <v>0.1217</v>
      </c>
      <c r="DT75" s="19" t="n">
        <v>211.2538</v>
      </c>
    </row>
    <row r="76">
      <c r="A76" s="2" t="inlineStr">
        <is>
          <t>3002</t>
        </is>
      </c>
      <c r="B76" s="2" t="inlineStr">
        <is>
          <t>Non-residential building construction</t>
        </is>
      </c>
      <c r="C76" s="19" t="n">
        <v>161.937</v>
      </c>
      <c r="D76" s="19" t="n">
        <v>51.2382</v>
      </c>
      <c r="E76" s="19" t="n">
        <v>139.858</v>
      </c>
      <c r="F76" s="19" t="n">
        <v>12.4383</v>
      </c>
      <c r="G76" s="19" t="n">
        <v>0.1009</v>
      </c>
      <c r="H76" s="19" t="n">
        <v>9.1972</v>
      </c>
      <c r="I76" s="19" t="n">
        <v>53.9567</v>
      </c>
      <c r="J76" s="19" t="n">
        <v>202.8512</v>
      </c>
      <c r="K76" s="19" t="n">
        <v>360.7445</v>
      </c>
      <c r="L76" s="19" t="n">
        <v>557.6984</v>
      </c>
      <c r="M76" s="19" t="n">
        <v>382.3401</v>
      </c>
      <c r="N76" s="19" t="n">
        <v>67.84269999999999</v>
      </c>
      <c r="O76" s="19" t="n">
        <v>35.2572</v>
      </c>
      <c r="P76" s="19" t="n">
        <v>12.8809</v>
      </c>
      <c r="Q76" s="19" t="n">
        <v>0.4592</v>
      </c>
      <c r="R76" s="19" t="n">
        <v>3.5208</v>
      </c>
      <c r="S76" s="19" t="n">
        <v>2.0733</v>
      </c>
      <c r="T76" s="19" t="n">
        <v>1.2008</v>
      </c>
      <c r="U76" s="19" t="n">
        <v>5.1579</v>
      </c>
      <c r="V76" s="19" t="n">
        <v>3.5692</v>
      </c>
      <c r="W76" s="19" t="n">
        <v>9.013500000000001</v>
      </c>
      <c r="X76" s="19" t="n">
        <v>12.2923</v>
      </c>
      <c r="Y76" s="19" t="n">
        <v>17.8543</v>
      </c>
      <c r="Z76" s="19" t="n">
        <v>4.5779</v>
      </c>
      <c r="AA76" s="19" t="n">
        <v>7.2175</v>
      </c>
      <c r="AB76" s="19" t="n">
        <v>0.2523</v>
      </c>
      <c r="AC76" s="19" t="n">
        <v>0.3059</v>
      </c>
      <c r="AD76" s="19" t="n">
        <v>1.6816</v>
      </c>
      <c r="AE76" s="19" t="n">
        <v>0.2476</v>
      </c>
      <c r="AF76" s="19" t="n">
        <v>0.3516</v>
      </c>
      <c r="AG76" s="19" t="n">
        <v>0.3217</v>
      </c>
      <c r="AH76" s="19" t="n">
        <v>12.9837</v>
      </c>
      <c r="AI76" s="19" t="n">
        <v>36.2704</v>
      </c>
      <c r="AJ76" s="19" t="n">
        <v>3.3977</v>
      </c>
      <c r="AK76" s="19" t="n">
        <v>11.8875</v>
      </c>
      <c r="AL76" s="19" t="n">
        <v>13.365</v>
      </c>
      <c r="AM76" s="19" t="n">
        <v>28.5248</v>
      </c>
      <c r="AN76" s="19" t="n">
        <v>12.963</v>
      </c>
      <c r="AO76" s="19" t="n">
        <v>3.7654</v>
      </c>
      <c r="AP76" s="19" t="n">
        <v>13.2358</v>
      </c>
      <c r="AQ76" s="19" t="n">
        <v>4.9934</v>
      </c>
      <c r="AR76" s="19" t="n">
        <v>18.1256</v>
      </c>
      <c r="AS76" s="19" t="n">
        <v>7.1227</v>
      </c>
      <c r="AT76" s="19" t="n">
        <v>2.8737</v>
      </c>
      <c r="AU76" s="19" t="n">
        <v>1.0574</v>
      </c>
      <c r="AV76" s="19" t="n">
        <v>23.3705</v>
      </c>
      <c r="AW76" s="19" t="n">
        <v>2.4279</v>
      </c>
      <c r="AX76" s="19" t="n">
        <v>0.3331</v>
      </c>
      <c r="AY76" s="19" t="n">
        <v>9.196999999999999</v>
      </c>
      <c r="AZ76" s="19" t="n">
        <v>23.9052</v>
      </c>
      <c r="BA76" s="19" t="n">
        <v>5.4765</v>
      </c>
      <c r="BB76" s="19" t="n">
        <v>26.4182</v>
      </c>
      <c r="BC76" s="19" t="n">
        <v>10.8772</v>
      </c>
      <c r="BD76" s="19" t="n">
        <v>16.749</v>
      </c>
      <c r="BE76" s="19" t="n">
        <v>13.9522</v>
      </c>
      <c r="BF76" s="19" t="n">
        <v>14.5049</v>
      </c>
      <c r="BG76" s="19" t="n">
        <v>6.4378</v>
      </c>
      <c r="BH76" s="19" t="n">
        <v>6.4885</v>
      </c>
      <c r="BI76" s="19" t="n">
        <v>12.4306</v>
      </c>
      <c r="BJ76" s="19" t="n">
        <v>9.8414</v>
      </c>
      <c r="BK76" s="19" t="n">
        <v>5.0734</v>
      </c>
      <c r="BL76" s="19" t="n">
        <v>19.4165</v>
      </c>
      <c r="BM76" s="19" t="n">
        <v>14.2025</v>
      </c>
      <c r="BN76" s="19" t="n">
        <v>9.553599999999999</v>
      </c>
      <c r="BO76" s="19" t="n">
        <v>54.0181</v>
      </c>
      <c r="BP76" s="19" t="n">
        <v>143.4335</v>
      </c>
      <c r="BQ76" s="19" t="n">
        <v>21.3055</v>
      </c>
      <c r="BR76" s="19" t="n">
        <v>79.28879999999999</v>
      </c>
      <c r="BS76" s="19" t="n">
        <v>36.9992</v>
      </c>
      <c r="BT76" s="19" t="n">
        <v>1658.1382</v>
      </c>
      <c r="BU76" s="19" t="n">
        <v>878.5815</v>
      </c>
      <c r="BV76" s="19" t="n">
        <v>1084.6073</v>
      </c>
      <c r="BW76" s="19" t="n">
        <v>2897.75</v>
      </c>
      <c r="BX76" s="19" t="n">
        <v>538.6974</v>
      </c>
      <c r="BY76" s="19" t="n">
        <v>358.0375</v>
      </c>
      <c r="BZ76" s="19" t="n">
        <v>148.0247</v>
      </c>
      <c r="CA76" s="19" t="n">
        <v>275.7548</v>
      </c>
      <c r="CB76" s="19" t="n">
        <v>73.61</v>
      </c>
      <c r="CC76" s="19" t="n">
        <v>170.3304</v>
      </c>
      <c r="CD76" s="19" t="n">
        <v>40.659</v>
      </c>
      <c r="CE76" s="19" t="n">
        <v>128.5677</v>
      </c>
      <c r="CF76" s="19" t="n">
        <v>52.1339</v>
      </c>
      <c r="CG76" s="19" t="n">
        <v>306.5836</v>
      </c>
      <c r="CH76" s="19" t="n">
        <v>100.2451</v>
      </c>
      <c r="CI76" s="19" t="n">
        <v>15.3319</v>
      </c>
      <c r="CJ76" s="19" t="n">
        <v>25.0977</v>
      </c>
      <c r="CK76" s="19" t="n">
        <v>25.7528</v>
      </c>
      <c r="CL76" s="19" t="n">
        <v>164.7343</v>
      </c>
      <c r="CM76" s="19" t="n">
        <v>0.5885</v>
      </c>
      <c r="CN76" s="19" t="n">
        <v>69.6725</v>
      </c>
      <c r="CO76" s="19" t="n">
        <v>78.2264</v>
      </c>
      <c r="CP76" s="19" t="n">
        <v>180.5645</v>
      </c>
      <c r="CQ76" s="19" t="n">
        <v>177.8945</v>
      </c>
      <c r="CR76" s="19" t="n">
        <v>1414.8662</v>
      </c>
      <c r="CS76" s="19" t="n">
        <v>549.9375</v>
      </c>
      <c r="CT76" s="19" t="n">
        <v>761.8076</v>
      </c>
      <c r="CU76" s="19" t="n">
        <v>944.1836</v>
      </c>
      <c r="CV76" s="19" t="n">
        <v>296.3792</v>
      </c>
      <c r="CW76" s="19" t="n">
        <v>213.7926</v>
      </c>
      <c r="CX76" s="19" t="n">
        <v>113.1251</v>
      </c>
      <c r="CY76" s="19" t="n">
        <v>949.5703</v>
      </c>
      <c r="CZ76" s="19" t="n">
        <v>786.6376</v>
      </c>
      <c r="DA76" s="19" t="n">
        <v>92.5907</v>
      </c>
      <c r="DB76" s="19" t="n">
        <v>89.2522</v>
      </c>
      <c r="DC76" s="19" t="n">
        <v>61.31</v>
      </c>
      <c r="DD76" s="19" t="n">
        <v>20.6329</v>
      </c>
      <c r="DE76" s="19" t="n">
        <v>188.5951</v>
      </c>
      <c r="DF76" s="19" t="n">
        <v>190.9834</v>
      </c>
      <c r="DG76" s="19" t="n">
        <v>26.4248</v>
      </c>
      <c r="DH76" s="19" t="n">
        <v>52.0537</v>
      </c>
      <c r="DI76" s="19" t="n">
        <v>37.3908</v>
      </c>
      <c r="DJ76" s="19" t="n">
        <v>36.9659</v>
      </c>
      <c r="DK76" s="19" t="n">
        <v>175.9042</v>
      </c>
      <c r="DL76" s="19" t="n">
        <v>89.8781</v>
      </c>
      <c r="DM76" s="19" t="n">
        <v>5.9374</v>
      </c>
      <c r="DN76" s="19" t="n">
        <v>87.2577</v>
      </c>
      <c r="DO76" s="19" t="n">
        <v>415.9382</v>
      </c>
      <c r="DP76" s="19" t="n">
        <v>49299.4348</v>
      </c>
      <c r="DQ76" s="19" t="n">
        <v>1729.8272</v>
      </c>
      <c r="DR76" s="19" t="n">
        <v>12027.5108</v>
      </c>
      <c r="DS76" s="19" t="n">
        <v>0.008399999999999999</v>
      </c>
      <c r="DT76" s="19" t="n">
        <v>316.5133</v>
      </c>
    </row>
    <row r="77">
      <c r="A77" s="2" t="inlineStr">
        <is>
          <t>3101</t>
        </is>
      </c>
      <c r="B77" s="2" t="inlineStr">
        <is>
          <t>Heavy and civil engineering construction</t>
        </is>
      </c>
      <c r="C77" s="19" t="n">
        <v>332.7314</v>
      </c>
      <c r="D77" s="19" t="n">
        <v>13.2012</v>
      </c>
      <c r="E77" s="19" t="n">
        <v>126.7979</v>
      </c>
      <c r="F77" s="19" t="n">
        <v>3.4352</v>
      </c>
      <c r="G77" s="19" t="n">
        <v>0.0413</v>
      </c>
      <c r="H77" s="19" t="n">
        <v>3.0294</v>
      </c>
      <c r="I77" s="19" t="n">
        <v>22.5556</v>
      </c>
      <c r="J77" s="19" t="n">
        <v>557.5336</v>
      </c>
      <c r="K77" s="19" t="n">
        <v>206.6962</v>
      </c>
      <c r="L77" s="19" t="n">
        <v>625.0748</v>
      </c>
      <c r="M77" s="19" t="n">
        <v>1804.2118</v>
      </c>
      <c r="N77" s="19" t="n">
        <v>287.9191</v>
      </c>
      <c r="O77" s="19" t="n">
        <v>12.3743</v>
      </c>
      <c r="P77" s="19" t="n">
        <v>5.9869</v>
      </c>
      <c r="Q77" s="19" t="n">
        <v>0.1453</v>
      </c>
      <c r="R77" s="19" t="n">
        <v>1.6864</v>
      </c>
      <c r="S77" s="19" t="n">
        <v>1.0723</v>
      </c>
      <c r="T77" s="19" t="n">
        <v>0.4219</v>
      </c>
      <c r="U77" s="19" t="n">
        <v>1.9004</v>
      </c>
      <c r="V77" s="19" t="n">
        <v>1.1707</v>
      </c>
      <c r="W77" s="19" t="n">
        <v>2.1674</v>
      </c>
      <c r="X77" s="19" t="n">
        <v>3.1181</v>
      </c>
      <c r="Y77" s="19" t="n">
        <v>4.466</v>
      </c>
      <c r="Z77" s="19" t="n">
        <v>1.6635</v>
      </c>
      <c r="AA77" s="19" t="n">
        <v>2.238</v>
      </c>
      <c r="AB77" s="19" t="n">
        <v>0.0143</v>
      </c>
      <c r="AC77" s="19" t="n">
        <v>0.06710000000000001</v>
      </c>
      <c r="AD77" s="19" t="n">
        <v>0.7268</v>
      </c>
      <c r="AE77" s="19" t="n">
        <v>0.0119</v>
      </c>
      <c r="AF77" s="19" t="n">
        <v>0.0418</v>
      </c>
      <c r="AG77" s="19" t="n">
        <v>0.06279999999999999</v>
      </c>
      <c r="AH77" s="19" t="n">
        <v>4.7549</v>
      </c>
      <c r="AI77" s="19" t="n">
        <v>8.387</v>
      </c>
      <c r="AJ77" s="19" t="n">
        <v>1.0638</v>
      </c>
      <c r="AK77" s="19" t="n">
        <v>3.4339</v>
      </c>
      <c r="AL77" s="19" t="n">
        <v>4.077</v>
      </c>
      <c r="AM77" s="19" t="n">
        <v>12.4451</v>
      </c>
      <c r="AN77" s="19" t="n">
        <v>3.5629</v>
      </c>
      <c r="AO77" s="19" t="n">
        <v>0.0756</v>
      </c>
      <c r="AP77" s="19" t="n">
        <v>4.3256</v>
      </c>
      <c r="AQ77" s="19" t="n">
        <v>0.6601</v>
      </c>
      <c r="AR77" s="19" t="n">
        <v>4.4855</v>
      </c>
      <c r="AS77" s="19" t="n">
        <v>0.3027</v>
      </c>
      <c r="AT77" s="19" t="n">
        <v>1.8988</v>
      </c>
      <c r="AU77" s="19" t="n">
        <v>0.3409</v>
      </c>
      <c r="AV77" s="19" t="n">
        <v>4.3356</v>
      </c>
      <c r="AW77" s="19" t="n">
        <v>0.8891</v>
      </c>
      <c r="AX77" s="19" t="n">
        <v>0.2457</v>
      </c>
      <c r="AY77" s="19" t="n">
        <v>3.668</v>
      </c>
      <c r="AZ77" s="19" t="n">
        <v>1.3837</v>
      </c>
      <c r="BA77" s="19" t="n">
        <v>0.9291</v>
      </c>
      <c r="BB77" s="19" t="n">
        <v>9.4754</v>
      </c>
      <c r="BC77" s="19" t="n">
        <v>2.6544</v>
      </c>
      <c r="BD77" s="19" t="n">
        <v>4.9875</v>
      </c>
      <c r="BE77" s="19" t="n">
        <v>4.2553</v>
      </c>
      <c r="BF77" s="19" t="n">
        <v>4.2053</v>
      </c>
      <c r="BG77" s="19" t="n">
        <v>2.3248</v>
      </c>
      <c r="BH77" s="19" t="n">
        <v>2.3564</v>
      </c>
      <c r="BI77" s="19" t="n">
        <v>3.5898</v>
      </c>
      <c r="BJ77" s="19" t="n">
        <v>2.4701</v>
      </c>
      <c r="BK77" s="19" t="n">
        <v>0.6022</v>
      </c>
      <c r="BL77" s="19" t="n">
        <v>6.5276</v>
      </c>
      <c r="BM77" s="19" t="n">
        <v>3.2787</v>
      </c>
      <c r="BN77" s="19" t="n">
        <v>1.7837</v>
      </c>
      <c r="BO77" s="19" t="n">
        <v>33.2021</v>
      </c>
      <c r="BP77" s="19" t="n">
        <v>137.4225</v>
      </c>
      <c r="BQ77" s="19" t="n">
        <v>5.9363</v>
      </c>
      <c r="BR77" s="19" t="n">
        <v>38.3041</v>
      </c>
      <c r="BS77" s="19" t="n">
        <v>35.5862</v>
      </c>
      <c r="BT77" s="19" t="n">
        <v>524.2645</v>
      </c>
      <c r="BU77" s="19" t="n">
        <v>443.9447</v>
      </c>
      <c r="BV77" s="19" t="n">
        <v>355.7659</v>
      </c>
      <c r="BW77" s="19" t="n">
        <v>1391.687</v>
      </c>
      <c r="BX77" s="19" t="n">
        <v>233.0891</v>
      </c>
      <c r="BY77" s="19" t="n">
        <v>116.3582</v>
      </c>
      <c r="BZ77" s="19" t="n">
        <v>8.2667</v>
      </c>
      <c r="CA77" s="19" t="n">
        <v>65.4016</v>
      </c>
      <c r="CB77" s="19" t="n">
        <v>2351.7995</v>
      </c>
      <c r="CC77" s="19" t="n">
        <v>439.2054</v>
      </c>
      <c r="CD77" s="19" t="n">
        <v>36.453</v>
      </c>
      <c r="CE77" s="19" t="n">
        <v>42.2827</v>
      </c>
      <c r="CF77" s="19" t="n">
        <v>15.1617</v>
      </c>
      <c r="CG77" s="19" t="n">
        <v>88.8531</v>
      </c>
      <c r="CH77" s="19" t="n">
        <v>38.7159</v>
      </c>
      <c r="CI77" s="19" t="n">
        <v>4.8522</v>
      </c>
      <c r="CJ77" s="19" t="n">
        <v>5.1644</v>
      </c>
      <c r="CK77" s="19" t="n">
        <v>5.9098</v>
      </c>
      <c r="CL77" s="19" t="n">
        <v>79.0236</v>
      </c>
      <c r="CM77" s="19" t="n">
        <v>0.1848</v>
      </c>
      <c r="CN77" s="19" t="n">
        <v>29.3931</v>
      </c>
      <c r="CO77" s="19" t="n">
        <v>34.6402</v>
      </c>
      <c r="CP77" s="19" t="n">
        <v>69.009</v>
      </c>
      <c r="CQ77" s="19" t="n">
        <v>52.7065</v>
      </c>
      <c r="CR77" s="19" t="n">
        <v>10.9207</v>
      </c>
      <c r="CS77" s="19" t="n">
        <v>4.0616</v>
      </c>
      <c r="CT77" s="19" t="n">
        <v>267.6319</v>
      </c>
      <c r="CU77" s="19" t="n">
        <v>312.2057</v>
      </c>
      <c r="CV77" s="19" t="n">
        <v>126.5506</v>
      </c>
      <c r="CW77" s="19" t="n">
        <v>79.1926</v>
      </c>
      <c r="CX77" s="19" t="n">
        <v>39.5412</v>
      </c>
      <c r="CY77" s="19" t="n">
        <v>803.4404</v>
      </c>
      <c r="CZ77" s="19" t="n">
        <v>1429.2198</v>
      </c>
      <c r="DA77" s="19" t="n">
        <v>54.7423</v>
      </c>
      <c r="DB77" s="19" t="n">
        <v>24.6902</v>
      </c>
      <c r="DC77" s="19" t="n">
        <v>23.7723</v>
      </c>
      <c r="DD77" s="19" t="n">
        <v>7.9207</v>
      </c>
      <c r="DE77" s="19" t="n">
        <v>98.2128</v>
      </c>
      <c r="DF77" s="19" t="n">
        <v>79.06870000000001</v>
      </c>
      <c r="DG77" s="19" t="n">
        <v>8.7211</v>
      </c>
      <c r="DH77" s="19" t="n">
        <v>14.8307</v>
      </c>
      <c r="DI77" s="19" t="n">
        <v>10.1089</v>
      </c>
      <c r="DJ77" s="19" t="n">
        <v>11.6595</v>
      </c>
      <c r="DK77" s="19" t="n">
        <v>47.2322</v>
      </c>
      <c r="DL77" s="19" t="n">
        <v>31.4729</v>
      </c>
      <c r="DM77" s="19" t="n">
        <v>2.1446</v>
      </c>
      <c r="DN77" s="19" t="n">
        <v>39.2808</v>
      </c>
      <c r="DO77" s="19" t="n">
        <v>11.4541</v>
      </c>
      <c r="DP77" s="19" t="n">
        <v>45302.4659</v>
      </c>
      <c r="DQ77" s="19" t="n">
        <v>18077.3299</v>
      </c>
      <c r="DR77" s="19" t="n">
        <v>34279.5235</v>
      </c>
      <c r="DS77" s="19" t="n">
        <v>0.0965</v>
      </c>
      <c r="DT77" s="19" t="n">
        <v>315.5844</v>
      </c>
    </row>
    <row r="78">
      <c r="A78" s="2" t="inlineStr">
        <is>
          <t>3201</t>
        </is>
      </c>
      <c r="B78" s="2" t="inlineStr">
        <is>
          <t>Construction services</t>
        </is>
      </c>
      <c r="C78" s="19" t="n">
        <v>1229.4525</v>
      </c>
      <c r="D78" s="19" t="n">
        <v>371.0564</v>
      </c>
      <c r="E78" s="19" t="n">
        <v>742.9432</v>
      </c>
      <c r="F78" s="19" t="n">
        <v>61.5191</v>
      </c>
      <c r="G78" s="19" t="n">
        <v>3.7623</v>
      </c>
      <c r="H78" s="19" t="n">
        <v>29.6431</v>
      </c>
      <c r="I78" s="19" t="n">
        <v>305.5375</v>
      </c>
      <c r="J78" s="19" t="n">
        <v>1312.1466</v>
      </c>
      <c r="K78" s="19" t="n">
        <v>2338.2973</v>
      </c>
      <c r="L78" s="19" t="n">
        <v>4162.0118</v>
      </c>
      <c r="M78" s="19" t="n">
        <v>3292.2815</v>
      </c>
      <c r="N78" s="19" t="n">
        <v>550.5085</v>
      </c>
      <c r="O78" s="19" t="n">
        <v>379.2846</v>
      </c>
      <c r="P78" s="19" t="n">
        <v>94.79900000000001</v>
      </c>
      <c r="Q78" s="19" t="n">
        <v>8.792999999999999</v>
      </c>
      <c r="R78" s="19" t="n">
        <v>48.5086</v>
      </c>
      <c r="S78" s="19" t="n">
        <v>44.1181</v>
      </c>
      <c r="T78" s="19" t="n">
        <v>21.0995</v>
      </c>
      <c r="U78" s="19" t="n">
        <v>51.2321</v>
      </c>
      <c r="V78" s="19" t="n">
        <v>49.3093</v>
      </c>
      <c r="W78" s="19" t="n">
        <v>86.84999999999999</v>
      </c>
      <c r="X78" s="19" t="n">
        <v>102.8939</v>
      </c>
      <c r="Y78" s="19" t="n">
        <v>98.66289999999999</v>
      </c>
      <c r="Z78" s="19" t="n">
        <v>15.3612</v>
      </c>
      <c r="AA78" s="19" t="n">
        <v>43.1912</v>
      </c>
      <c r="AB78" s="19" t="n">
        <v>2.4675</v>
      </c>
      <c r="AC78" s="19" t="n">
        <v>3.7608</v>
      </c>
      <c r="AD78" s="19" t="n">
        <v>35.5452</v>
      </c>
      <c r="AE78" s="19" t="n">
        <v>1.9319</v>
      </c>
      <c r="AF78" s="19" t="n">
        <v>5.0244</v>
      </c>
      <c r="AG78" s="19" t="n">
        <v>5.205</v>
      </c>
      <c r="AH78" s="19" t="n">
        <v>299.2987</v>
      </c>
      <c r="AI78" s="19" t="n">
        <v>506.5856</v>
      </c>
      <c r="AJ78" s="19" t="n">
        <v>26.9867</v>
      </c>
      <c r="AK78" s="19" t="n">
        <v>76.28440000000001</v>
      </c>
      <c r="AL78" s="19" t="n">
        <v>66.99850000000001</v>
      </c>
      <c r="AM78" s="19" t="n">
        <v>161.329</v>
      </c>
      <c r="AN78" s="19" t="n">
        <v>91.752</v>
      </c>
      <c r="AO78" s="19" t="n">
        <v>32.4708</v>
      </c>
      <c r="AP78" s="19" t="n">
        <v>104.9834</v>
      </c>
      <c r="AQ78" s="19" t="n">
        <v>47.6373</v>
      </c>
      <c r="AR78" s="19" t="n">
        <v>168.793</v>
      </c>
      <c r="AS78" s="19" t="n">
        <v>53.4446</v>
      </c>
      <c r="AT78" s="19" t="n">
        <v>20.5106</v>
      </c>
      <c r="AU78" s="19" t="n">
        <v>16.0299</v>
      </c>
      <c r="AV78" s="19" t="n">
        <v>217.8098</v>
      </c>
      <c r="AW78" s="19" t="n">
        <v>32.9247</v>
      </c>
      <c r="AX78" s="19" t="n">
        <v>6.9474</v>
      </c>
      <c r="AY78" s="19" t="n">
        <v>39.2116</v>
      </c>
      <c r="AZ78" s="19" t="n">
        <v>191.7505</v>
      </c>
      <c r="BA78" s="19" t="n">
        <v>54.5625</v>
      </c>
      <c r="BB78" s="19" t="n">
        <v>172.8892</v>
      </c>
      <c r="BC78" s="19" t="n">
        <v>91.1512</v>
      </c>
      <c r="BD78" s="19" t="n">
        <v>122.0117</v>
      </c>
      <c r="BE78" s="19" t="n">
        <v>116.8558</v>
      </c>
      <c r="BF78" s="19" t="n">
        <v>80.8287</v>
      </c>
      <c r="BG78" s="19" t="n">
        <v>37.5955</v>
      </c>
      <c r="BH78" s="19" t="n">
        <v>51.0843</v>
      </c>
      <c r="BI78" s="19" t="n">
        <v>158.9655</v>
      </c>
      <c r="BJ78" s="19" t="n">
        <v>71.0284</v>
      </c>
      <c r="BK78" s="19" t="n">
        <v>38.2644</v>
      </c>
      <c r="BL78" s="19" t="n">
        <v>194.0513</v>
      </c>
      <c r="BM78" s="19" t="n">
        <v>252.4369</v>
      </c>
      <c r="BN78" s="19" t="n">
        <v>151.4919</v>
      </c>
      <c r="BO78" s="19" t="n">
        <v>484.5925</v>
      </c>
      <c r="BP78" s="19" t="n">
        <v>2168.4031</v>
      </c>
      <c r="BQ78" s="19" t="n">
        <v>205.8977</v>
      </c>
      <c r="BR78" s="19" t="n">
        <v>1674.67</v>
      </c>
      <c r="BS78" s="19" t="n">
        <v>169.4969</v>
      </c>
      <c r="BT78" s="19" t="n">
        <v>38185.2041</v>
      </c>
      <c r="BU78" s="19" t="n">
        <v>29571.2825</v>
      </c>
      <c r="BV78" s="19" t="n">
        <v>21138.2877</v>
      </c>
      <c r="BW78" s="19" t="n">
        <v>87560.9546</v>
      </c>
      <c r="BX78" s="19" t="n">
        <v>3316.6234</v>
      </c>
      <c r="BY78" s="19" t="n">
        <v>1615.6224</v>
      </c>
      <c r="BZ78" s="19" t="n">
        <v>972.6751</v>
      </c>
      <c r="CA78" s="19" t="n">
        <v>994.7234999999999</v>
      </c>
      <c r="CB78" s="19" t="n">
        <v>365.8506</v>
      </c>
      <c r="CC78" s="19" t="n">
        <v>1168.2231</v>
      </c>
      <c r="CD78" s="19" t="n">
        <v>176.6359</v>
      </c>
      <c r="CE78" s="19" t="n">
        <v>367.3261</v>
      </c>
      <c r="CF78" s="19" t="n">
        <v>252.8545</v>
      </c>
      <c r="CG78" s="19" t="n">
        <v>1837.9732</v>
      </c>
      <c r="CH78" s="19" t="n">
        <v>291.8061</v>
      </c>
      <c r="CI78" s="19" t="n">
        <v>42.3723</v>
      </c>
      <c r="CJ78" s="19" t="n">
        <v>133.973</v>
      </c>
      <c r="CK78" s="19" t="n">
        <v>563.4424</v>
      </c>
      <c r="CL78" s="19" t="n">
        <v>1031.1375</v>
      </c>
      <c r="CM78" s="19" t="n">
        <v>3.3393</v>
      </c>
      <c r="CN78" s="19" t="n">
        <v>475.943</v>
      </c>
      <c r="CO78" s="19" t="n">
        <v>329.1442</v>
      </c>
      <c r="CP78" s="19" t="n">
        <v>524.4328</v>
      </c>
      <c r="CQ78" s="19" t="n">
        <v>465.4751</v>
      </c>
      <c r="CR78" s="19" t="n">
        <v>10173.4608</v>
      </c>
      <c r="CS78" s="19" t="n">
        <v>3953.5982</v>
      </c>
      <c r="CT78" s="19" t="n">
        <v>4316.1173</v>
      </c>
      <c r="CU78" s="19" t="n">
        <v>4876.2258</v>
      </c>
      <c r="CV78" s="19" t="n">
        <v>1540.197</v>
      </c>
      <c r="CW78" s="19" t="n">
        <v>1150.3763</v>
      </c>
      <c r="CX78" s="19" t="n">
        <v>405.1074</v>
      </c>
      <c r="CY78" s="19" t="n">
        <v>5959.0073</v>
      </c>
      <c r="CZ78" s="19" t="n">
        <v>5565.8538</v>
      </c>
      <c r="DA78" s="19" t="n">
        <v>447.4441</v>
      </c>
      <c r="DB78" s="19" t="n">
        <v>567.3316</v>
      </c>
      <c r="DC78" s="19" t="n">
        <v>347.1908</v>
      </c>
      <c r="DD78" s="19" t="n">
        <v>81.95269999999999</v>
      </c>
      <c r="DE78" s="19" t="n">
        <v>991.6506000000001</v>
      </c>
      <c r="DF78" s="19" t="n">
        <v>1034.4297</v>
      </c>
      <c r="DG78" s="19" t="n">
        <v>93.5582</v>
      </c>
      <c r="DH78" s="19" t="n">
        <v>172.1191</v>
      </c>
      <c r="DI78" s="19" t="n">
        <v>207.7984</v>
      </c>
      <c r="DJ78" s="19" t="n">
        <v>255.6852</v>
      </c>
      <c r="DK78" s="19" t="n">
        <v>414.3071</v>
      </c>
      <c r="DL78" s="19" t="n">
        <v>506.5061</v>
      </c>
      <c r="DM78" s="19" t="n">
        <v>40.7149</v>
      </c>
      <c r="DN78" s="19" t="n">
        <v>2215.9851</v>
      </c>
      <c r="DO78" s="19" t="n">
        <v>97.1093</v>
      </c>
      <c r="DP78" s="19" t="n">
        <v>55827.9584</v>
      </c>
      <c r="DQ78" s="19" t="n">
        <v>7104.7576</v>
      </c>
      <c r="DR78" s="19" t="n">
        <v>17353.1088</v>
      </c>
      <c r="DS78" s="19" t="n">
        <v>0.575</v>
      </c>
      <c r="DT78" s="19" t="n">
        <v>1474.3472</v>
      </c>
    </row>
    <row r="79">
      <c r="A79" s="2" t="inlineStr">
        <is>
          <t>3301</t>
        </is>
      </c>
      <c r="B79" s="2" t="inlineStr">
        <is>
          <t>Wholesale trade</t>
        </is>
      </c>
      <c r="C79" s="19" t="n">
        <v>1973.1856</v>
      </c>
      <c r="D79" s="19" t="n">
        <v>203.4297</v>
      </c>
      <c r="E79" s="19" t="n">
        <v>820.739</v>
      </c>
      <c r="F79" s="19" t="n">
        <v>202.9819</v>
      </c>
      <c r="G79" s="19" t="n">
        <v>66.587</v>
      </c>
      <c r="H79" s="19" t="n">
        <v>107.2192</v>
      </c>
      <c r="I79" s="19" t="n">
        <v>810.7356</v>
      </c>
      <c r="J79" s="19" t="n">
        <v>1496.9589</v>
      </c>
      <c r="K79" s="19" t="n">
        <v>626.016</v>
      </c>
      <c r="L79" s="19" t="n">
        <v>761.5682</v>
      </c>
      <c r="M79" s="19" t="n">
        <v>2339.3631</v>
      </c>
      <c r="N79" s="19" t="n">
        <v>309.496</v>
      </c>
      <c r="O79" s="19" t="n">
        <v>321.2932</v>
      </c>
      <c r="P79" s="19" t="n">
        <v>934.7798</v>
      </c>
      <c r="Q79" s="19" t="n">
        <v>64.34569999999999</v>
      </c>
      <c r="R79" s="19" t="n">
        <v>553.0051999999999</v>
      </c>
      <c r="S79" s="19" t="n">
        <v>603.675</v>
      </c>
      <c r="T79" s="19" t="n">
        <v>180.3825</v>
      </c>
      <c r="U79" s="19" t="n">
        <v>404.0856</v>
      </c>
      <c r="V79" s="19" t="n">
        <v>532.088</v>
      </c>
      <c r="W79" s="19" t="n">
        <v>529.7077</v>
      </c>
      <c r="X79" s="19" t="n">
        <v>998.3582</v>
      </c>
      <c r="Y79" s="19" t="n">
        <v>308.245</v>
      </c>
      <c r="Z79" s="19" t="n">
        <v>149.8318</v>
      </c>
      <c r="AA79" s="19" t="n">
        <v>161.2645</v>
      </c>
      <c r="AB79" s="19" t="n">
        <v>10.7729</v>
      </c>
      <c r="AC79" s="19" t="n">
        <v>29.998</v>
      </c>
      <c r="AD79" s="19" t="n">
        <v>255.4666</v>
      </c>
      <c r="AE79" s="19" t="n">
        <v>0.2597</v>
      </c>
      <c r="AF79" s="19" t="n">
        <v>44.1982</v>
      </c>
      <c r="AG79" s="19" t="n">
        <v>34.0635</v>
      </c>
      <c r="AH79" s="19" t="n">
        <v>153.9453</v>
      </c>
      <c r="AI79" s="19" t="n">
        <v>556.5522</v>
      </c>
      <c r="AJ79" s="19" t="n">
        <v>96.8955</v>
      </c>
      <c r="AK79" s="19" t="n">
        <v>228.579</v>
      </c>
      <c r="AL79" s="19" t="n">
        <v>217.7657</v>
      </c>
      <c r="AM79" s="19" t="n">
        <v>187.1817</v>
      </c>
      <c r="AN79" s="19" t="n">
        <v>308.4436</v>
      </c>
      <c r="AO79" s="19" t="n">
        <v>40.6189</v>
      </c>
      <c r="AP79" s="19" t="n">
        <v>886.1338</v>
      </c>
      <c r="AQ79" s="19" t="n">
        <v>156.6411</v>
      </c>
      <c r="AR79" s="19" t="n">
        <v>345.1738</v>
      </c>
      <c r="AS79" s="19" t="n">
        <v>31.3041</v>
      </c>
      <c r="AT79" s="19" t="n">
        <v>117.0812</v>
      </c>
      <c r="AU79" s="19" t="n">
        <v>58.8894</v>
      </c>
      <c r="AV79" s="19" t="n">
        <v>247.5897</v>
      </c>
      <c r="AW79" s="19" t="n">
        <v>139.8351</v>
      </c>
      <c r="AX79" s="19" t="n">
        <v>55.6758</v>
      </c>
      <c r="AY79" s="19" t="n">
        <v>224.4995</v>
      </c>
      <c r="AZ79" s="19" t="n">
        <v>102.0722</v>
      </c>
      <c r="BA79" s="19" t="n">
        <v>33.5972</v>
      </c>
      <c r="BB79" s="19" t="n">
        <v>709.7148</v>
      </c>
      <c r="BC79" s="19" t="n">
        <v>133.8738</v>
      </c>
      <c r="BD79" s="19" t="n">
        <v>446.0248</v>
      </c>
      <c r="BE79" s="19" t="n">
        <v>820.6023</v>
      </c>
      <c r="BF79" s="19" t="n">
        <v>266.0002</v>
      </c>
      <c r="BG79" s="19" t="n">
        <v>201.2787</v>
      </c>
      <c r="BH79" s="19" t="n">
        <v>399.5014</v>
      </c>
      <c r="BI79" s="19" t="n">
        <v>876.2337</v>
      </c>
      <c r="BJ79" s="19" t="n">
        <v>273.019</v>
      </c>
      <c r="BK79" s="19" t="n">
        <v>76.6709</v>
      </c>
      <c r="BL79" s="19" t="n">
        <v>1345.3891</v>
      </c>
      <c r="BM79" s="19" t="n">
        <v>389.6482</v>
      </c>
      <c r="BN79" s="19" t="n">
        <v>67.1542</v>
      </c>
      <c r="BO79" s="19" t="n">
        <v>241.9959</v>
      </c>
      <c r="BP79" s="19" t="n">
        <v>277.0539</v>
      </c>
      <c r="BQ79" s="19" t="n">
        <v>21.2916</v>
      </c>
      <c r="BR79" s="19" t="n">
        <v>417.2328</v>
      </c>
      <c r="BS79" s="19" t="n">
        <v>372.6192</v>
      </c>
      <c r="BT79" s="19" t="n">
        <v>4157.8073</v>
      </c>
      <c r="BU79" s="19" t="n">
        <v>2028.3549</v>
      </c>
      <c r="BV79" s="19" t="n">
        <v>1812.7931</v>
      </c>
      <c r="BW79" s="19" t="n">
        <v>8820.8678</v>
      </c>
      <c r="BX79" s="19" t="n">
        <v>4390.5326</v>
      </c>
      <c r="BY79" s="19" t="n">
        <v>3948.5702</v>
      </c>
      <c r="BZ79" s="19" t="n">
        <v>516.2655999999999</v>
      </c>
      <c r="CA79" s="19" t="n">
        <v>3652.1953</v>
      </c>
      <c r="CB79" s="19" t="n">
        <v>2347.0333</v>
      </c>
      <c r="CC79" s="19" t="n">
        <v>301.2474</v>
      </c>
      <c r="CD79" s="19" t="n">
        <v>145.1281</v>
      </c>
      <c r="CE79" s="19" t="n">
        <v>508.8099</v>
      </c>
      <c r="CF79" s="19" t="n">
        <v>667.0512</v>
      </c>
      <c r="CG79" s="19" t="n">
        <v>433.4168</v>
      </c>
      <c r="CH79" s="19" t="n">
        <v>832.9563000000001</v>
      </c>
      <c r="CI79" s="19" t="n">
        <v>613.073</v>
      </c>
      <c r="CJ79" s="19" t="n">
        <v>259.1615</v>
      </c>
      <c r="CK79" s="19" t="n">
        <v>238.7455</v>
      </c>
      <c r="CL79" s="19" t="n">
        <v>1027.2699</v>
      </c>
      <c r="CM79" s="19" t="n">
        <v>5.8703</v>
      </c>
      <c r="CN79" s="19" t="n">
        <v>898.1132</v>
      </c>
      <c r="CO79" s="19" t="n">
        <v>913.2084</v>
      </c>
      <c r="CP79" s="19" t="n">
        <v>951.7732999999999</v>
      </c>
      <c r="CQ79" s="19" t="n">
        <v>747.6043</v>
      </c>
      <c r="CR79" s="19" t="n">
        <v>145.7293</v>
      </c>
      <c r="CS79" s="19" t="n">
        <v>51.9589</v>
      </c>
      <c r="CT79" s="19" t="n">
        <v>554.9386</v>
      </c>
      <c r="CU79" s="19" t="n">
        <v>2565.4903</v>
      </c>
      <c r="CV79" s="19" t="n">
        <v>1205.1096</v>
      </c>
      <c r="CW79" s="19" t="n">
        <v>1031.976</v>
      </c>
      <c r="CX79" s="19" t="n">
        <v>693.8955</v>
      </c>
      <c r="CY79" s="19" t="n">
        <v>1446.0802</v>
      </c>
      <c r="CZ79" s="19" t="n">
        <v>807.9617</v>
      </c>
      <c r="DA79" s="19" t="n">
        <v>671.9743999999999</v>
      </c>
      <c r="DB79" s="19" t="n">
        <v>1346.2726</v>
      </c>
      <c r="DC79" s="19" t="n">
        <v>1474.1334</v>
      </c>
      <c r="DD79" s="19" t="n">
        <v>161.315</v>
      </c>
      <c r="DE79" s="19" t="n">
        <v>4699.7109</v>
      </c>
      <c r="DF79" s="19" t="n">
        <v>3043.2713</v>
      </c>
      <c r="DG79" s="19" t="n">
        <v>246.1801</v>
      </c>
      <c r="DH79" s="19" t="n">
        <v>847.3763</v>
      </c>
      <c r="DI79" s="19" t="n">
        <v>409.396</v>
      </c>
      <c r="DJ79" s="19" t="n">
        <v>2212.8682</v>
      </c>
      <c r="DK79" s="19" t="n">
        <v>2077.957</v>
      </c>
      <c r="DL79" s="19" t="n">
        <v>666.0118</v>
      </c>
      <c r="DM79" s="19" t="n">
        <v>90.14319999999999</v>
      </c>
      <c r="DN79" s="19" t="n">
        <v>51841.5313</v>
      </c>
      <c r="DO79" s="19" t="n">
        <v>732.7384</v>
      </c>
      <c r="DP79" s="19" t="n">
        <v>15228.096</v>
      </c>
      <c r="DQ79" s="19" t="n">
        <v>706.9862000000001</v>
      </c>
      <c r="DR79" s="19" t="n">
        <v>2724.4615</v>
      </c>
      <c r="DS79" s="19" t="n">
        <v>233.8729</v>
      </c>
      <c r="DT79" s="19" t="n">
        <v>25784.8338</v>
      </c>
    </row>
    <row r="80">
      <c r="A80" s="2" t="inlineStr">
        <is>
          <t>3901</t>
        </is>
      </c>
      <c r="B80" s="2" t="inlineStr">
        <is>
          <t>Retail trade</t>
        </is>
      </c>
      <c r="C80" s="19" t="n">
        <v>472.0749</v>
      </c>
      <c r="D80" s="19" t="n">
        <v>65.3526</v>
      </c>
      <c r="E80" s="19" t="n">
        <v>260.58</v>
      </c>
      <c r="F80" s="19" t="n">
        <v>76.7046</v>
      </c>
      <c r="G80" s="19" t="n">
        <v>23.4486</v>
      </c>
      <c r="H80" s="19" t="n">
        <v>43.1703</v>
      </c>
      <c r="I80" s="19" t="n">
        <v>221.0209</v>
      </c>
      <c r="J80" s="19" t="n">
        <v>556.4543</v>
      </c>
      <c r="K80" s="19" t="n">
        <v>263.5312</v>
      </c>
      <c r="L80" s="19" t="n">
        <v>253.2126</v>
      </c>
      <c r="M80" s="19" t="n">
        <v>858.5335</v>
      </c>
      <c r="N80" s="19" t="n">
        <v>111.9537</v>
      </c>
      <c r="O80" s="19" t="n">
        <v>115.1579</v>
      </c>
      <c r="P80" s="19" t="n">
        <v>331.6942</v>
      </c>
      <c r="Q80" s="19" t="n">
        <v>17.4394</v>
      </c>
      <c r="R80" s="19" t="n">
        <v>154.4161</v>
      </c>
      <c r="S80" s="19" t="n">
        <v>176.4459</v>
      </c>
      <c r="T80" s="19" t="n">
        <v>50.0602</v>
      </c>
      <c r="U80" s="19" t="n">
        <v>133.0736</v>
      </c>
      <c r="V80" s="19" t="n">
        <v>186.9017</v>
      </c>
      <c r="W80" s="19" t="n">
        <v>152.8057</v>
      </c>
      <c r="X80" s="19" t="n">
        <v>299.4708</v>
      </c>
      <c r="Y80" s="19" t="n">
        <v>139.6902</v>
      </c>
      <c r="Z80" s="19" t="n">
        <v>44.84</v>
      </c>
      <c r="AA80" s="19" t="n">
        <v>59.5645</v>
      </c>
      <c r="AB80" s="19" t="n">
        <v>5.5943</v>
      </c>
      <c r="AC80" s="19" t="n">
        <v>13.278</v>
      </c>
      <c r="AD80" s="19" t="n">
        <v>242.0824</v>
      </c>
      <c r="AE80" s="19" t="n">
        <v>0.4518</v>
      </c>
      <c r="AF80" s="19" t="n">
        <v>100.3839</v>
      </c>
      <c r="AG80" s="19" t="n">
        <v>35.9116</v>
      </c>
      <c r="AH80" s="19" t="n">
        <v>71.06010000000001</v>
      </c>
      <c r="AI80" s="19" t="n">
        <v>170.5496</v>
      </c>
      <c r="AJ80" s="19" t="n">
        <v>30.9009</v>
      </c>
      <c r="AK80" s="19" t="n">
        <v>86.1679</v>
      </c>
      <c r="AL80" s="19" t="n">
        <v>78.9358</v>
      </c>
      <c r="AM80" s="19" t="n">
        <v>50.9774</v>
      </c>
      <c r="AN80" s="19" t="n">
        <v>106.1349</v>
      </c>
      <c r="AO80" s="19" t="n">
        <v>10.3499</v>
      </c>
      <c r="AP80" s="19" t="n">
        <v>278.2871</v>
      </c>
      <c r="AQ80" s="19" t="n">
        <v>74.1938</v>
      </c>
      <c r="AR80" s="19" t="n">
        <v>116.6331</v>
      </c>
      <c r="AS80" s="19" t="n">
        <v>9.1441</v>
      </c>
      <c r="AT80" s="19" t="n">
        <v>48.4853</v>
      </c>
      <c r="AU80" s="19" t="n">
        <v>22.5826</v>
      </c>
      <c r="AV80" s="19" t="n">
        <v>91.67440000000001</v>
      </c>
      <c r="AW80" s="19" t="n">
        <v>53.2898</v>
      </c>
      <c r="AX80" s="19" t="n">
        <v>20.3411</v>
      </c>
      <c r="AY80" s="19" t="n">
        <v>72.1356</v>
      </c>
      <c r="AZ80" s="19" t="n">
        <v>60.0493</v>
      </c>
      <c r="BA80" s="19" t="n">
        <v>10.739</v>
      </c>
      <c r="BB80" s="19" t="n">
        <v>265.96</v>
      </c>
      <c r="BC80" s="19" t="n">
        <v>57.3903</v>
      </c>
      <c r="BD80" s="19" t="n">
        <v>156.992</v>
      </c>
      <c r="BE80" s="19" t="n">
        <v>234.4043</v>
      </c>
      <c r="BF80" s="19" t="n">
        <v>93.18770000000001</v>
      </c>
      <c r="BG80" s="19" t="n">
        <v>63.335</v>
      </c>
      <c r="BH80" s="19" t="n">
        <v>105.3889</v>
      </c>
      <c r="BI80" s="19" t="n">
        <v>213.686</v>
      </c>
      <c r="BJ80" s="19" t="n">
        <v>89.4335</v>
      </c>
      <c r="BK80" s="19" t="n">
        <v>23.2874</v>
      </c>
      <c r="BL80" s="19" t="n">
        <v>341.2893</v>
      </c>
      <c r="BM80" s="19" t="n">
        <v>146.6709</v>
      </c>
      <c r="BN80" s="19" t="n">
        <v>80.6832</v>
      </c>
      <c r="BO80" s="19" t="n">
        <v>79.488</v>
      </c>
      <c r="BP80" s="19" t="n">
        <v>111.0289</v>
      </c>
      <c r="BQ80" s="19" t="n">
        <v>7.204</v>
      </c>
      <c r="BR80" s="19" t="n">
        <v>179.0753</v>
      </c>
      <c r="BS80" s="19" t="n">
        <v>346.8853</v>
      </c>
      <c r="BT80" s="19" t="n">
        <v>1381.7722</v>
      </c>
      <c r="BU80" s="19" t="n">
        <v>648.001</v>
      </c>
      <c r="BV80" s="19" t="n">
        <v>679.033</v>
      </c>
      <c r="BW80" s="19" t="n">
        <v>3841.5599</v>
      </c>
      <c r="BX80" s="19" t="n">
        <v>2263.638</v>
      </c>
      <c r="BY80" s="19" t="n">
        <v>3291.8095</v>
      </c>
      <c r="BZ80" s="19" t="n">
        <v>211.49</v>
      </c>
      <c r="CA80" s="19" t="n">
        <v>1801.9149</v>
      </c>
      <c r="CB80" s="19" t="n">
        <v>2402.2154</v>
      </c>
      <c r="CC80" s="19" t="n">
        <v>122.4509</v>
      </c>
      <c r="CD80" s="19" t="n">
        <v>87.4696</v>
      </c>
      <c r="CE80" s="19" t="n">
        <v>161.4867</v>
      </c>
      <c r="CF80" s="19" t="n">
        <v>419.7183</v>
      </c>
      <c r="CG80" s="19" t="n">
        <v>215.8742</v>
      </c>
      <c r="CH80" s="19" t="n">
        <v>174.8496</v>
      </c>
      <c r="CI80" s="19" t="n">
        <v>65.5479</v>
      </c>
      <c r="CJ80" s="19" t="n">
        <v>43.1117</v>
      </c>
      <c r="CK80" s="19" t="n">
        <v>275.5257</v>
      </c>
      <c r="CL80" s="19" t="n">
        <v>327.7342</v>
      </c>
      <c r="CM80" s="19" t="n">
        <v>2.1107</v>
      </c>
      <c r="CN80" s="19" t="n">
        <v>370.4333</v>
      </c>
      <c r="CO80" s="19" t="n">
        <v>200.656</v>
      </c>
      <c r="CP80" s="19" t="n">
        <v>295.4069</v>
      </c>
      <c r="CQ80" s="19" t="n">
        <v>404.5715</v>
      </c>
      <c r="CR80" s="19" t="n">
        <v>79.4755</v>
      </c>
      <c r="CS80" s="19" t="n">
        <v>29.1496</v>
      </c>
      <c r="CT80" s="19" t="n">
        <v>296.5109</v>
      </c>
      <c r="CU80" s="19" t="n">
        <v>1081.4313</v>
      </c>
      <c r="CV80" s="19" t="n">
        <v>529.3243</v>
      </c>
      <c r="CW80" s="19" t="n">
        <v>519.8255</v>
      </c>
      <c r="CX80" s="19" t="n">
        <v>383.3087</v>
      </c>
      <c r="CY80" s="19" t="n">
        <v>450.7871</v>
      </c>
      <c r="CZ80" s="19" t="n">
        <v>394.0597</v>
      </c>
      <c r="DA80" s="19" t="n">
        <v>292.4496</v>
      </c>
      <c r="DB80" s="19" t="n">
        <v>426.5323</v>
      </c>
      <c r="DC80" s="19" t="n">
        <v>498.3288</v>
      </c>
      <c r="DD80" s="19" t="n">
        <v>71.0583</v>
      </c>
      <c r="DE80" s="19" t="n">
        <v>1574.3103</v>
      </c>
      <c r="DF80" s="19" t="n">
        <v>1914.1974</v>
      </c>
      <c r="DG80" s="19" t="n">
        <v>98.9717</v>
      </c>
      <c r="DH80" s="19" t="n">
        <v>354.6579</v>
      </c>
      <c r="DI80" s="19" t="n">
        <v>154.8888</v>
      </c>
      <c r="DJ80" s="19" t="n">
        <v>667.129</v>
      </c>
      <c r="DK80" s="19" t="n">
        <v>608.1143</v>
      </c>
      <c r="DL80" s="19" t="n">
        <v>295.9816</v>
      </c>
      <c r="DM80" s="19" t="n">
        <v>63.3535</v>
      </c>
      <c r="DN80" s="19" t="n">
        <v>134712.0833</v>
      </c>
      <c r="DO80" s="19" t="n">
        <v>5037.9823</v>
      </c>
      <c r="DP80" s="19" t="n">
        <v>3974.7936</v>
      </c>
      <c r="DQ80" s="19" t="n">
        <v>190.4244</v>
      </c>
      <c r="DR80" s="19" t="n">
        <v>819.1214</v>
      </c>
      <c r="DS80" s="19" t="n">
        <v>5.2616</v>
      </c>
      <c r="DT80" s="19" t="n">
        <v>7220.7847</v>
      </c>
    </row>
    <row r="81">
      <c r="A81" s="2" t="inlineStr">
        <is>
          <t>4401</t>
        </is>
      </c>
      <c r="B81" s="2" t="inlineStr">
        <is>
          <t>Accommodation</t>
        </is>
      </c>
      <c r="C81" s="19" t="n">
        <v>21.8487</v>
      </c>
      <c r="D81" s="19" t="n">
        <v>1.0171</v>
      </c>
      <c r="E81" s="19" t="n">
        <v>11.7642</v>
      </c>
      <c r="F81" s="19" t="n">
        <v>0.8856000000000001</v>
      </c>
      <c r="G81" s="19" t="n">
        <v>0.0066</v>
      </c>
      <c r="H81" s="19" t="n">
        <v>0.6008</v>
      </c>
      <c r="I81" s="19" t="n">
        <v>1.3089</v>
      </c>
      <c r="J81" s="19" t="n">
        <v>296.2339</v>
      </c>
      <c r="K81" s="19" t="n">
        <v>93.08799999999999</v>
      </c>
      <c r="L81" s="19" t="n">
        <v>100.2762</v>
      </c>
      <c r="M81" s="19" t="n">
        <v>28.5261</v>
      </c>
      <c r="N81" s="19" t="n">
        <v>37.6973</v>
      </c>
      <c r="O81" s="19" t="n">
        <v>39.2916</v>
      </c>
      <c r="P81" s="19" t="n">
        <v>7.9475</v>
      </c>
      <c r="Q81" s="19" t="n">
        <v>0.0979</v>
      </c>
      <c r="R81" s="19" t="n">
        <v>1.1565</v>
      </c>
      <c r="S81" s="19" t="n">
        <v>0.632</v>
      </c>
      <c r="T81" s="19" t="n">
        <v>0.4624</v>
      </c>
      <c r="U81" s="19" t="n">
        <v>3.4436</v>
      </c>
      <c r="V81" s="19" t="n">
        <v>2.2567</v>
      </c>
      <c r="W81" s="19" t="n">
        <v>6.9836</v>
      </c>
      <c r="X81" s="19" t="n">
        <v>4.2459</v>
      </c>
      <c r="Y81" s="19" t="n">
        <v>23.8388</v>
      </c>
      <c r="Z81" s="19" t="n">
        <v>12.4795</v>
      </c>
      <c r="AA81" s="19" t="n">
        <v>6.8394</v>
      </c>
      <c r="AB81" s="19" t="n">
        <v>0.0038</v>
      </c>
      <c r="AC81" s="19" t="n">
        <v>0.0269</v>
      </c>
      <c r="AD81" s="19" t="n">
        <v>1.0891</v>
      </c>
      <c r="AE81" s="19" t="n">
        <v>0.0008</v>
      </c>
      <c r="AF81" s="19" t="n">
        <v>0.0287</v>
      </c>
      <c r="AG81" s="19" t="n">
        <v>0.0165</v>
      </c>
      <c r="AH81" s="19" t="n">
        <v>0.5913</v>
      </c>
      <c r="AI81" s="19" t="n">
        <v>2.6684</v>
      </c>
      <c r="AJ81" s="19" t="n">
        <v>0.9953</v>
      </c>
      <c r="AK81" s="19" t="n">
        <v>10.6891</v>
      </c>
      <c r="AL81" s="19" t="n">
        <v>3.6066</v>
      </c>
      <c r="AM81" s="19" t="n">
        <v>30.6705</v>
      </c>
      <c r="AN81" s="19" t="n">
        <v>9.9595</v>
      </c>
      <c r="AO81" s="19" t="n">
        <v>0.0293</v>
      </c>
      <c r="AP81" s="19" t="n">
        <v>24.2691</v>
      </c>
      <c r="AQ81" s="19" t="n">
        <v>2.3852</v>
      </c>
      <c r="AR81" s="19" t="n">
        <v>9.1386</v>
      </c>
      <c r="AS81" s="19" t="n">
        <v>0.09030000000000001</v>
      </c>
      <c r="AT81" s="19" t="n">
        <v>1.3772</v>
      </c>
      <c r="AU81" s="19" t="n">
        <v>0.475</v>
      </c>
      <c r="AV81" s="19" t="n">
        <v>4.6534</v>
      </c>
      <c r="AW81" s="19" t="n">
        <v>1.0495</v>
      </c>
      <c r="AX81" s="19" t="n">
        <v>0.2531</v>
      </c>
      <c r="AY81" s="19" t="n">
        <v>3.258</v>
      </c>
      <c r="AZ81" s="19" t="n">
        <v>0.5468</v>
      </c>
      <c r="BA81" s="19" t="n">
        <v>0.4029</v>
      </c>
      <c r="BB81" s="19" t="n">
        <v>14.5065</v>
      </c>
      <c r="BC81" s="19" t="n">
        <v>2.0911</v>
      </c>
      <c r="BD81" s="19" t="n">
        <v>4.7198</v>
      </c>
      <c r="BE81" s="19" t="n">
        <v>10.7866</v>
      </c>
      <c r="BF81" s="19" t="n">
        <v>4.1376</v>
      </c>
      <c r="BG81" s="19" t="n">
        <v>2.8449</v>
      </c>
      <c r="BH81" s="19" t="n">
        <v>1.367</v>
      </c>
      <c r="BI81" s="19" t="n">
        <v>4.9719</v>
      </c>
      <c r="BJ81" s="19" t="n">
        <v>1.827</v>
      </c>
      <c r="BK81" s="19" t="n">
        <v>0.5572</v>
      </c>
      <c r="BL81" s="19" t="n">
        <v>7.1652</v>
      </c>
      <c r="BM81" s="19" t="n">
        <v>1.6309</v>
      </c>
      <c r="BN81" s="19" t="n">
        <v>0.7997</v>
      </c>
      <c r="BO81" s="19" t="n">
        <v>6.9964</v>
      </c>
      <c r="BP81" s="19" t="n">
        <v>12.2035</v>
      </c>
      <c r="BQ81" s="19" t="n">
        <v>1.2209</v>
      </c>
      <c r="BR81" s="19" t="n">
        <v>14.0111</v>
      </c>
      <c r="BS81" s="19" t="n">
        <v>17.1881</v>
      </c>
      <c r="BT81" s="19" t="n">
        <v>25.6756</v>
      </c>
      <c r="BU81" s="19" t="n">
        <v>5.8267</v>
      </c>
      <c r="BV81" s="19" t="n">
        <v>51.4354</v>
      </c>
      <c r="BW81" s="19" t="n">
        <v>1096.9036</v>
      </c>
      <c r="BX81" s="19" t="n">
        <v>218.467</v>
      </c>
      <c r="BY81" s="19" t="n">
        <v>184.5267</v>
      </c>
      <c r="BZ81" s="19" t="n">
        <v>4.6278</v>
      </c>
      <c r="CA81" s="19" t="n">
        <v>81.4325</v>
      </c>
      <c r="CB81" s="19" t="n">
        <v>49.9655</v>
      </c>
      <c r="CC81" s="19" t="n">
        <v>6.0067</v>
      </c>
      <c r="CD81" s="19" t="n">
        <v>4.1676</v>
      </c>
      <c r="CE81" s="19" t="n">
        <v>34.0911</v>
      </c>
      <c r="CF81" s="19" t="n">
        <v>26.0216</v>
      </c>
      <c r="CG81" s="19" t="n">
        <v>45.1643</v>
      </c>
      <c r="CH81" s="19" t="n">
        <v>28.7421</v>
      </c>
      <c r="CI81" s="19" t="n">
        <v>7.0308</v>
      </c>
      <c r="CJ81" s="19" t="n">
        <v>9.7249</v>
      </c>
      <c r="CK81" s="19" t="n">
        <v>13.9039</v>
      </c>
      <c r="CL81" s="19" t="n">
        <v>58.141</v>
      </c>
      <c r="CM81" s="19" t="n">
        <v>0.5799</v>
      </c>
      <c r="CN81" s="19" t="n">
        <v>86.68770000000001</v>
      </c>
      <c r="CO81" s="19" t="n">
        <v>13.161</v>
      </c>
      <c r="CP81" s="19" t="n">
        <v>61.0415</v>
      </c>
      <c r="CQ81" s="19" t="n">
        <v>63.3457</v>
      </c>
      <c r="CR81" s="19" t="n">
        <v>0.0033</v>
      </c>
      <c r="CS81" s="19" t="n">
        <v>0.0011</v>
      </c>
      <c r="CT81" s="19" t="n">
        <v>34.3412</v>
      </c>
      <c r="CU81" s="19" t="n">
        <v>231.9119</v>
      </c>
      <c r="CV81" s="19" t="n">
        <v>62.5397</v>
      </c>
      <c r="CW81" s="19" t="n">
        <v>109.2914</v>
      </c>
      <c r="CX81" s="19" t="n">
        <v>26.8627</v>
      </c>
      <c r="CY81" s="19" t="n">
        <v>99.7871</v>
      </c>
      <c r="CZ81" s="19" t="n">
        <v>15.0329</v>
      </c>
      <c r="DA81" s="19" t="n">
        <v>27.1368</v>
      </c>
      <c r="DB81" s="19" t="n">
        <v>40.1073</v>
      </c>
      <c r="DC81" s="19" t="n">
        <v>55.3894</v>
      </c>
      <c r="DD81" s="19" t="n">
        <v>9.155900000000001</v>
      </c>
      <c r="DE81" s="19" t="n">
        <v>11.5872</v>
      </c>
      <c r="DF81" s="19" t="n">
        <v>59.4466</v>
      </c>
      <c r="DG81" s="19" t="n">
        <v>9.1965</v>
      </c>
      <c r="DH81" s="19" t="n">
        <v>17.4604</v>
      </c>
      <c r="DI81" s="19" t="n">
        <v>12.1266</v>
      </c>
      <c r="DJ81" s="19" t="n">
        <v>5.9715</v>
      </c>
      <c r="DK81" s="19" t="n">
        <v>5.4197</v>
      </c>
      <c r="DL81" s="19" t="n">
        <v>16.505</v>
      </c>
      <c r="DM81" s="19" t="n">
        <v>1.9307</v>
      </c>
      <c r="DN81" s="19" t="n">
        <v>14697.3838</v>
      </c>
      <c r="DO81" s="19" t="n">
        <v>14.7027</v>
      </c>
      <c r="DP81" s="19" t="n">
        <v>13.1624</v>
      </c>
      <c r="DQ81" s="19" t="n">
        <v>0.3964</v>
      </c>
      <c r="DR81" s="19" t="n">
        <v>2.4086</v>
      </c>
      <c r="DS81" s="19" t="n">
        <v>0.0252</v>
      </c>
      <c r="DT81" s="19" t="n">
        <v>6599.8163</v>
      </c>
    </row>
    <row r="82">
      <c r="A82" s="2" t="inlineStr">
        <is>
          <t>4501</t>
        </is>
      </c>
      <c r="B82" s="2" t="inlineStr">
        <is>
          <t>Food and beverage services</t>
        </is>
      </c>
      <c r="C82" s="19" t="n">
        <v>110.06</v>
      </c>
      <c r="D82" s="19" t="n">
        <v>11.5252</v>
      </c>
      <c r="E82" s="19" t="n">
        <v>110.411</v>
      </c>
      <c r="F82" s="19" t="n">
        <v>17.0688</v>
      </c>
      <c r="G82" s="19" t="n">
        <v>0.4395</v>
      </c>
      <c r="H82" s="19" t="n">
        <v>14.9789</v>
      </c>
      <c r="I82" s="19" t="n">
        <v>15.6777</v>
      </c>
      <c r="J82" s="19" t="n">
        <v>254.5704</v>
      </c>
      <c r="K82" s="19" t="n">
        <v>154.9059</v>
      </c>
      <c r="L82" s="19" t="n">
        <v>65.8603</v>
      </c>
      <c r="M82" s="19" t="n">
        <v>257.3666</v>
      </c>
      <c r="N82" s="19" t="n">
        <v>31.3566</v>
      </c>
      <c r="O82" s="19" t="n">
        <v>96.4123</v>
      </c>
      <c r="P82" s="19" t="n">
        <v>26.4992</v>
      </c>
      <c r="Q82" s="19" t="n">
        <v>1.1651</v>
      </c>
      <c r="R82" s="19" t="n">
        <v>3.4721</v>
      </c>
      <c r="S82" s="19" t="n">
        <v>5.8437</v>
      </c>
      <c r="T82" s="19" t="n">
        <v>4.0598</v>
      </c>
      <c r="U82" s="19" t="n">
        <v>55.3186</v>
      </c>
      <c r="V82" s="19" t="n">
        <v>39.6591</v>
      </c>
      <c r="W82" s="19" t="n">
        <v>65.9554</v>
      </c>
      <c r="X82" s="19" t="n">
        <v>61.057</v>
      </c>
      <c r="Y82" s="19" t="n">
        <v>485.974</v>
      </c>
      <c r="Z82" s="19" t="n">
        <v>275.5206</v>
      </c>
      <c r="AA82" s="19" t="n">
        <v>138.8884</v>
      </c>
      <c r="AB82" s="19" t="n">
        <v>0.0241</v>
      </c>
      <c r="AC82" s="19" t="n">
        <v>0.2487</v>
      </c>
      <c r="AD82" s="19" t="n">
        <v>11.6944</v>
      </c>
      <c r="AE82" s="19" t="n">
        <v>0.0126</v>
      </c>
      <c r="AF82" s="19" t="n">
        <v>0.3534</v>
      </c>
      <c r="AG82" s="19" t="n">
        <v>0.2461</v>
      </c>
      <c r="AH82" s="19" t="n">
        <v>15.0464</v>
      </c>
      <c r="AI82" s="19" t="n">
        <v>19.7104</v>
      </c>
      <c r="AJ82" s="19" t="n">
        <v>7.0195</v>
      </c>
      <c r="AK82" s="19" t="n">
        <v>67.8321</v>
      </c>
      <c r="AL82" s="19" t="n">
        <v>39.6798</v>
      </c>
      <c r="AM82" s="19" t="n">
        <v>46.4099</v>
      </c>
      <c r="AN82" s="19" t="n">
        <v>99.5896</v>
      </c>
      <c r="AO82" s="19" t="n">
        <v>0.6283</v>
      </c>
      <c r="AP82" s="19" t="n">
        <v>197.0552</v>
      </c>
      <c r="AQ82" s="19" t="n">
        <v>24.7039</v>
      </c>
      <c r="AR82" s="19" t="n">
        <v>55.4723</v>
      </c>
      <c r="AS82" s="19" t="n">
        <v>0.4973</v>
      </c>
      <c r="AT82" s="19" t="n">
        <v>14.578</v>
      </c>
      <c r="AU82" s="19" t="n">
        <v>10.5785</v>
      </c>
      <c r="AV82" s="19" t="n">
        <v>74.88890000000001</v>
      </c>
      <c r="AW82" s="19" t="n">
        <v>20.2488</v>
      </c>
      <c r="AX82" s="19" t="n">
        <v>3.983</v>
      </c>
      <c r="AY82" s="19" t="n">
        <v>24.8073</v>
      </c>
      <c r="AZ82" s="19" t="n">
        <v>3.948</v>
      </c>
      <c r="BA82" s="19" t="n">
        <v>1.1551</v>
      </c>
      <c r="BB82" s="19" t="n">
        <v>169.4652</v>
      </c>
      <c r="BC82" s="19" t="n">
        <v>27.4547</v>
      </c>
      <c r="BD82" s="19" t="n">
        <v>46.5799</v>
      </c>
      <c r="BE82" s="19" t="n">
        <v>115.0034</v>
      </c>
      <c r="BF82" s="19" t="n">
        <v>35.9225</v>
      </c>
      <c r="BG82" s="19" t="n">
        <v>44.546</v>
      </c>
      <c r="BH82" s="19" t="n">
        <v>1.5076</v>
      </c>
      <c r="BI82" s="19" t="n">
        <v>71.1682</v>
      </c>
      <c r="BJ82" s="19" t="n">
        <v>13.4409</v>
      </c>
      <c r="BK82" s="19" t="n">
        <v>4.0975</v>
      </c>
      <c r="BL82" s="19" t="n">
        <v>65.3086</v>
      </c>
      <c r="BM82" s="19" t="n">
        <v>15.7091</v>
      </c>
      <c r="BN82" s="19" t="n">
        <v>7.2468</v>
      </c>
      <c r="BO82" s="19" t="n">
        <v>62.9767</v>
      </c>
      <c r="BP82" s="19" t="n">
        <v>102.9895</v>
      </c>
      <c r="BQ82" s="19" t="n">
        <v>2.1084</v>
      </c>
      <c r="BR82" s="19" t="n">
        <v>88.6639</v>
      </c>
      <c r="BS82" s="19" t="n">
        <v>74.0575</v>
      </c>
      <c r="BT82" s="19" t="n">
        <v>113.3357</v>
      </c>
      <c r="BU82" s="19" t="n">
        <v>40.6037</v>
      </c>
      <c r="BV82" s="19" t="n">
        <v>144.9822</v>
      </c>
      <c r="BW82" s="19" t="n">
        <v>1832.5884</v>
      </c>
      <c r="BX82" s="19" t="n">
        <v>542.4276</v>
      </c>
      <c r="BY82" s="19" t="n">
        <v>619.9503999999999</v>
      </c>
      <c r="BZ82" s="19" t="n">
        <v>15.9643</v>
      </c>
      <c r="CA82" s="19" t="n">
        <v>151.0567</v>
      </c>
      <c r="CB82" s="19" t="n">
        <v>199.0002</v>
      </c>
      <c r="CC82" s="19" t="n">
        <v>24.2635</v>
      </c>
      <c r="CD82" s="19" t="n">
        <v>11.3577</v>
      </c>
      <c r="CE82" s="19" t="n">
        <v>19.0887</v>
      </c>
      <c r="CF82" s="19" t="n">
        <v>189.2321</v>
      </c>
      <c r="CG82" s="19" t="n">
        <v>262.1611</v>
      </c>
      <c r="CH82" s="19" t="n">
        <v>69.9169</v>
      </c>
      <c r="CI82" s="19" t="n">
        <v>105.6973</v>
      </c>
      <c r="CJ82" s="19" t="n">
        <v>34.7075</v>
      </c>
      <c r="CK82" s="19" t="n">
        <v>119.5853</v>
      </c>
      <c r="CL82" s="19" t="n">
        <v>427.9512</v>
      </c>
      <c r="CM82" s="19" t="n">
        <v>0.9527</v>
      </c>
      <c r="CN82" s="19" t="n">
        <v>332.2987</v>
      </c>
      <c r="CO82" s="19" t="n">
        <v>95.4512</v>
      </c>
      <c r="CP82" s="19" t="n">
        <v>158.7395</v>
      </c>
      <c r="CQ82" s="19" t="n">
        <v>99.6784</v>
      </c>
      <c r="CR82" s="19" t="n">
        <v>0.0195</v>
      </c>
      <c r="CS82" s="19" t="n">
        <v>0.0063</v>
      </c>
      <c r="CT82" s="19" t="n">
        <v>57.8213</v>
      </c>
      <c r="CU82" s="19" t="n">
        <v>2753.4699</v>
      </c>
      <c r="CV82" s="19" t="n">
        <v>219.7513</v>
      </c>
      <c r="CW82" s="19" t="n">
        <v>1401.4247</v>
      </c>
      <c r="CX82" s="19" t="n">
        <v>167.3011</v>
      </c>
      <c r="CY82" s="19" t="n">
        <v>798.9708000000001</v>
      </c>
      <c r="CZ82" s="19" t="n">
        <v>88.15770000000001</v>
      </c>
      <c r="DA82" s="19" t="n">
        <v>279.108</v>
      </c>
      <c r="DB82" s="19" t="n">
        <v>252.6051</v>
      </c>
      <c r="DC82" s="19" t="n">
        <v>379.1536</v>
      </c>
      <c r="DD82" s="19" t="n">
        <v>50.299</v>
      </c>
      <c r="DE82" s="19" t="n">
        <v>198.4005</v>
      </c>
      <c r="DF82" s="19" t="n">
        <v>181.9776</v>
      </c>
      <c r="DG82" s="19" t="n">
        <v>85.8981</v>
      </c>
      <c r="DH82" s="19" t="n">
        <v>163.5562</v>
      </c>
      <c r="DI82" s="19" t="n">
        <v>130.0055</v>
      </c>
      <c r="DJ82" s="19" t="n">
        <v>59.9672</v>
      </c>
      <c r="DK82" s="19" t="n">
        <v>60.8912</v>
      </c>
      <c r="DL82" s="19" t="n">
        <v>89.0385</v>
      </c>
      <c r="DM82" s="19" t="n">
        <v>18.9263</v>
      </c>
      <c r="DN82" s="19" t="n">
        <v>79128.50019999999</v>
      </c>
      <c r="DO82" s="19" t="n">
        <v>6.6815</v>
      </c>
      <c r="DP82" s="19" t="n">
        <v>52.3401</v>
      </c>
      <c r="DQ82" s="19" t="n">
        <v>1.4511</v>
      </c>
      <c r="DR82" s="19" t="n">
        <v>10.2004</v>
      </c>
      <c r="DS82" s="19" t="n">
        <v>0.1469</v>
      </c>
      <c r="DT82" s="19" t="n">
        <v>14011.2354</v>
      </c>
    </row>
    <row r="83">
      <c r="A83" s="2" t="inlineStr">
        <is>
          <t>4601</t>
        </is>
      </c>
      <c r="B83" s="2" t="inlineStr">
        <is>
          <t>Road transport</t>
        </is>
      </c>
      <c r="C83" s="19" t="n">
        <v>1161.7558</v>
      </c>
      <c r="D83" s="19" t="n">
        <v>364.9285</v>
      </c>
      <c r="E83" s="19" t="n">
        <v>361.896</v>
      </c>
      <c r="F83" s="19" t="n">
        <v>28.3662</v>
      </c>
      <c r="G83" s="19" t="n">
        <v>350.4278</v>
      </c>
      <c r="H83" s="19" t="n">
        <v>14.0116</v>
      </c>
      <c r="I83" s="19" t="n">
        <v>85.02460000000001</v>
      </c>
      <c r="J83" s="19" t="n">
        <v>964.7243</v>
      </c>
      <c r="K83" s="19" t="n">
        <v>175.8396</v>
      </c>
      <c r="L83" s="19" t="n">
        <v>528.6254</v>
      </c>
      <c r="M83" s="19" t="n">
        <v>959.998</v>
      </c>
      <c r="N83" s="19" t="n">
        <v>835.1141</v>
      </c>
      <c r="O83" s="19" t="n">
        <v>280.6577</v>
      </c>
      <c r="P83" s="19" t="n">
        <v>1096.1283</v>
      </c>
      <c r="Q83" s="19" t="n">
        <v>32.8357</v>
      </c>
      <c r="R83" s="19" t="n">
        <v>1385.6856</v>
      </c>
      <c r="S83" s="19" t="n">
        <v>239.5266</v>
      </c>
      <c r="T83" s="19" t="n">
        <v>69.6245</v>
      </c>
      <c r="U83" s="19" t="n">
        <v>437.6828</v>
      </c>
      <c r="V83" s="19" t="n">
        <v>209.9925</v>
      </c>
      <c r="W83" s="19" t="n">
        <v>186.3554</v>
      </c>
      <c r="X83" s="19" t="n">
        <v>687.7117</v>
      </c>
      <c r="Y83" s="19" t="n">
        <v>173.729</v>
      </c>
      <c r="Z83" s="19" t="n">
        <v>428.8673</v>
      </c>
      <c r="AA83" s="19" t="n">
        <v>145.4794</v>
      </c>
      <c r="AB83" s="19" t="n">
        <v>66.203</v>
      </c>
      <c r="AC83" s="19" t="n">
        <v>45.2022</v>
      </c>
      <c r="AD83" s="19" t="n">
        <v>118.3215</v>
      </c>
      <c r="AE83" s="19" t="n">
        <v>2.7281</v>
      </c>
      <c r="AF83" s="19" t="n">
        <v>3.532</v>
      </c>
      <c r="AG83" s="19" t="n">
        <v>21.8181</v>
      </c>
      <c r="AH83" s="19" t="n">
        <v>510.6877</v>
      </c>
      <c r="AI83" s="19" t="n">
        <v>614.0309</v>
      </c>
      <c r="AJ83" s="19" t="n">
        <v>128.9317</v>
      </c>
      <c r="AK83" s="19" t="n">
        <v>259.8764</v>
      </c>
      <c r="AL83" s="19" t="n">
        <v>95.2753</v>
      </c>
      <c r="AM83" s="19" t="n">
        <v>126.3761</v>
      </c>
      <c r="AN83" s="19" t="n">
        <v>341.5444</v>
      </c>
      <c r="AO83" s="19" t="n">
        <v>13.8299</v>
      </c>
      <c r="AP83" s="19" t="n">
        <v>547.7595</v>
      </c>
      <c r="AQ83" s="19" t="n">
        <v>61.1293</v>
      </c>
      <c r="AR83" s="19" t="n">
        <v>617.9381</v>
      </c>
      <c r="AS83" s="19" t="n">
        <v>13.3446</v>
      </c>
      <c r="AT83" s="19" t="n">
        <v>211.8538</v>
      </c>
      <c r="AU83" s="19" t="n">
        <v>26.9381</v>
      </c>
      <c r="AV83" s="19" t="n">
        <v>1313.1889</v>
      </c>
      <c r="AW83" s="19" t="n">
        <v>136.89</v>
      </c>
      <c r="AX83" s="19" t="n">
        <v>188.184</v>
      </c>
      <c r="AY83" s="19" t="n">
        <v>441.711</v>
      </c>
      <c r="AZ83" s="19" t="n">
        <v>485.7354</v>
      </c>
      <c r="BA83" s="19" t="n">
        <v>17.2141</v>
      </c>
      <c r="BB83" s="19" t="n">
        <v>537.8119</v>
      </c>
      <c r="BC83" s="19" t="n">
        <v>90.9614</v>
      </c>
      <c r="BD83" s="19" t="n">
        <v>195.6026</v>
      </c>
      <c r="BE83" s="19" t="n">
        <v>351.5055</v>
      </c>
      <c r="BF83" s="19" t="n">
        <v>55.9431</v>
      </c>
      <c r="BG83" s="19" t="n">
        <v>47.5185</v>
      </c>
      <c r="BH83" s="19" t="n">
        <v>47.4658</v>
      </c>
      <c r="BI83" s="19" t="n">
        <v>140.9982</v>
      </c>
      <c r="BJ83" s="19" t="n">
        <v>89.1373</v>
      </c>
      <c r="BK83" s="19" t="n">
        <v>35.8505</v>
      </c>
      <c r="BL83" s="19" t="n">
        <v>387.3493</v>
      </c>
      <c r="BM83" s="19" t="n">
        <v>197.5937</v>
      </c>
      <c r="BN83" s="19" t="n">
        <v>54.4893</v>
      </c>
      <c r="BO83" s="19" t="n">
        <v>129.4279</v>
      </c>
      <c r="BP83" s="19" t="n">
        <v>98.9729</v>
      </c>
      <c r="BQ83" s="19" t="n">
        <v>59.0599</v>
      </c>
      <c r="BR83" s="19" t="n">
        <v>81.0335</v>
      </c>
      <c r="BS83" s="19" t="n">
        <v>272.6301</v>
      </c>
      <c r="BT83" s="19" t="n">
        <v>1612.6473</v>
      </c>
      <c r="BU83" s="19" t="n">
        <v>884.231</v>
      </c>
      <c r="BV83" s="19" t="n">
        <v>1059.6102</v>
      </c>
      <c r="BW83" s="19" t="n">
        <v>4427.5183</v>
      </c>
      <c r="BX83" s="19" t="n">
        <v>5891.4435</v>
      </c>
      <c r="BY83" s="19" t="n">
        <v>3683.0935</v>
      </c>
      <c r="BZ83" s="19" t="n">
        <v>170.6107</v>
      </c>
      <c r="CA83" s="19" t="n">
        <v>845.6032</v>
      </c>
      <c r="CB83" s="19" t="n">
        <v>6134.634</v>
      </c>
      <c r="CC83" s="19" t="n">
        <v>487.2502</v>
      </c>
      <c r="CD83" s="19" t="n">
        <v>717.0756</v>
      </c>
      <c r="CE83" s="19" t="n">
        <v>551.5639</v>
      </c>
      <c r="CF83" s="19" t="n">
        <v>2358.0618</v>
      </c>
      <c r="CG83" s="19" t="n">
        <v>2566.9011</v>
      </c>
      <c r="CH83" s="19" t="n">
        <v>439.5343</v>
      </c>
      <c r="CI83" s="19" t="n">
        <v>64.1609</v>
      </c>
      <c r="CJ83" s="19" t="n">
        <v>31.1423</v>
      </c>
      <c r="CK83" s="19" t="n">
        <v>15.0542</v>
      </c>
      <c r="CL83" s="19" t="n">
        <v>179.6848</v>
      </c>
      <c r="CM83" s="19" t="n">
        <v>1.4811</v>
      </c>
      <c r="CN83" s="19" t="n">
        <v>55.0986</v>
      </c>
      <c r="CO83" s="19" t="n">
        <v>57.374</v>
      </c>
      <c r="CP83" s="19" t="n">
        <v>574.1742</v>
      </c>
      <c r="CQ83" s="19" t="n">
        <v>507.2063</v>
      </c>
      <c r="CR83" s="19" t="n">
        <v>36.6471</v>
      </c>
      <c r="CS83" s="19" t="n">
        <v>12.4838</v>
      </c>
      <c r="CT83" s="19" t="n">
        <v>209.9903</v>
      </c>
      <c r="CU83" s="19" t="n">
        <v>897.8214</v>
      </c>
      <c r="CV83" s="19" t="n">
        <v>188.4709</v>
      </c>
      <c r="CW83" s="19" t="n">
        <v>318.5114</v>
      </c>
      <c r="CX83" s="19" t="n">
        <v>237.5231</v>
      </c>
      <c r="CY83" s="19" t="n">
        <v>593.3862</v>
      </c>
      <c r="CZ83" s="19" t="n">
        <v>166.7407</v>
      </c>
      <c r="DA83" s="19" t="n">
        <v>148.5483</v>
      </c>
      <c r="DB83" s="19" t="n">
        <v>313.8573</v>
      </c>
      <c r="DC83" s="19" t="n">
        <v>403.0121</v>
      </c>
      <c r="DD83" s="19" t="n">
        <v>51.9426</v>
      </c>
      <c r="DE83" s="19" t="n">
        <v>803.2098999999999</v>
      </c>
      <c r="DF83" s="19" t="n">
        <v>660.4073</v>
      </c>
      <c r="DG83" s="19" t="n">
        <v>78.812</v>
      </c>
      <c r="DH83" s="19" t="n">
        <v>161.6068</v>
      </c>
      <c r="DI83" s="19" t="n">
        <v>80.66630000000001</v>
      </c>
      <c r="DJ83" s="19" t="n">
        <v>197.5314</v>
      </c>
      <c r="DK83" s="19" t="n">
        <v>391.7633</v>
      </c>
      <c r="DL83" s="19" t="n">
        <v>74.9299</v>
      </c>
      <c r="DM83" s="19" t="n">
        <v>17.297</v>
      </c>
      <c r="DN83" s="19" t="n">
        <v>12301.8261</v>
      </c>
      <c r="DO83" s="19" t="n">
        <v>1914.1456</v>
      </c>
      <c r="DP83" s="19" t="n">
        <v>1764.0893</v>
      </c>
      <c r="DQ83" s="19" t="n">
        <v>144.9008</v>
      </c>
      <c r="DR83" s="19" t="n">
        <v>521.6285</v>
      </c>
      <c r="DS83" s="19" t="n">
        <v>167.1499</v>
      </c>
      <c r="DT83" s="19" t="n">
        <v>9647.3616</v>
      </c>
    </row>
    <row r="84">
      <c r="A84" s="2" t="inlineStr">
        <is>
          <t>4701</t>
        </is>
      </c>
      <c r="B84" s="2" t="inlineStr">
        <is>
          <t>Rail transport</t>
        </is>
      </c>
      <c r="C84" s="19" t="n">
        <v>60.0303</v>
      </c>
      <c r="D84" s="19" t="n">
        <v>12.9137</v>
      </c>
      <c r="E84" s="19" t="n">
        <v>53.7589</v>
      </c>
      <c r="F84" s="19" t="n">
        <v>1.4033</v>
      </c>
      <c r="G84" s="19" t="n">
        <v>5.7243</v>
      </c>
      <c r="H84" s="19" t="n">
        <v>0.8712</v>
      </c>
      <c r="I84" s="19" t="n">
        <v>2.6982</v>
      </c>
      <c r="J84" s="19" t="n">
        <v>1793.3962</v>
      </c>
      <c r="K84" s="19" t="n">
        <v>47.4603</v>
      </c>
      <c r="L84" s="19" t="n">
        <v>711.6378999999999</v>
      </c>
      <c r="M84" s="19" t="n">
        <v>406.0307</v>
      </c>
      <c r="N84" s="19" t="n">
        <v>33.2999</v>
      </c>
      <c r="O84" s="19" t="n">
        <v>5.0542</v>
      </c>
      <c r="P84" s="19" t="n">
        <v>30.1335</v>
      </c>
      <c r="Q84" s="19" t="n">
        <v>2.9133</v>
      </c>
      <c r="R84" s="19" t="n">
        <v>26.7924</v>
      </c>
      <c r="S84" s="19" t="n">
        <v>9.1807</v>
      </c>
      <c r="T84" s="19" t="n">
        <v>1.9225</v>
      </c>
      <c r="U84" s="19" t="n">
        <v>46.2019</v>
      </c>
      <c r="V84" s="19" t="n">
        <v>7.0671</v>
      </c>
      <c r="W84" s="19" t="n">
        <v>6.2025</v>
      </c>
      <c r="X84" s="19" t="n">
        <v>15.263</v>
      </c>
      <c r="Y84" s="19" t="n">
        <v>9.2019</v>
      </c>
      <c r="Z84" s="19" t="n">
        <v>15.3393</v>
      </c>
      <c r="AA84" s="19" t="n">
        <v>10.9949</v>
      </c>
      <c r="AB84" s="19" t="n">
        <v>1.5364</v>
      </c>
      <c r="AC84" s="19" t="n">
        <v>0.6788999999999999</v>
      </c>
      <c r="AD84" s="19" t="n">
        <v>4.3794</v>
      </c>
      <c r="AE84" s="19" t="n">
        <v>0.0399</v>
      </c>
      <c r="AF84" s="19" t="n">
        <v>0.0677</v>
      </c>
      <c r="AG84" s="19" t="n">
        <v>0.3657</v>
      </c>
      <c r="AH84" s="19" t="n">
        <v>11.0601</v>
      </c>
      <c r="AI84" s="19" t="n">
        <v>11.4179</v>
      </c>
      <c r="AJ84" s="19" t="n">
        <v>3.0821</v>
      </c>
      <c r="AK84" s="19" t="n">
        <v>13.5428</v>
      </c>
      <c r="AL84" s="19" t="n">
        <v>3.2545</v>
      </c>
      <c r="AM84" s="19" t="n">
        <v>5.0617</v>
      </c>
      <c r="AN84" s="19" t="n">
        <v>16.0534</v>
      </c>
      <c r="AO84" s="19" t="n">
        <v>2.4575</v>
      </c>
      <c r="AP84" s="19" t="n">
        <v>27.1925</v>
      </c>
      <c r="AQ84" s="19" t="n">
        <v>15.8401</v>
      </c>
      <c r="AR84" s="19" t="n">
        <v>12.8943</v>
      </c>
      <c r="AS84" s="19" t="n">
        <v>0.309</v>
      </c>
      <c r="AT84" s="19" t="n">
        <v>5.1611</v>
      </c>
      <c r="AU84" s="19" t="n">
        <v>1.2488</v>
      </c>
      <c r="AV84" s="19" t="n">
        <v>26.064</v>
      </c>
      <c r="AW84" s="19" t="n">
        <v>3.4284</v>
      </c>
      <c r="AX84" s="19" t="n">
        <v>3.3505</v>
      </c>
      <c r="AY84" s="19" t="n">
        <v>120.5576</v>
      </c>
      <c r="AZ84" s="19" t="n">
        <v>274.4254</v>
      </c>
      <c r="BA84" s="19" t="n">
        <v>2.0123</v>
      </c>
      <c r="BB84" s="19" t="n">
        <v>43.1957</v>
      </c>
      <c r="BC84" s="19" t="n">
        <v>11.659</v>
      </c>
      <c r="BD84" s="19" t="n">
        <v>14.1716</v>
      </c>
      <c r="BE84" s="19" t="n">
        <v>13.4181</v>
      </c>
      <c r="BF84" s="19" t="n">
        <v>5.2963</v>
      </c>
      <c r="BG84" s="19" t="n">
        <v>20.15</v>
      </c>
      <c r="BH84" s="19" t="n">
        <v>3.6374</v>
      </c>
      <c r="BI84" s="19" t="n">
        <v>3.9098</v>
      </c>
      <c r="BJ84" s="19" t="n">
        <v>2.7094</v>
      </c>
      <c r="BK84" s="19" t="n">
        <v>0.9370000000000001</v>
      </c>
      <c r="BL84" s="19" t="n">
        <v>11.3061</v>
      </c>
      <c r="BM84" s="19" t="n">
        <v>5.1242</v>
      </c>
      <c r="BN84" s="19" t="n">
        <v>1.1418</v>
      </c>
      <c r="BO84" s="19" t="n">
        <v>50.4581</v>
      </c>
      <c r="BP84" s="19" t="n">
        <v>3.2263</v>
      </c>
      <c r="BQ84" s="19" t="n">
        <v>1.0673</v>
      </c>
      <c r="BR84" s="19" t="n">
        <v>3.228</v>
      </c>
      <c r="BS84" s="19" t="n">
        <v>226.4457</v>
      </c>
      <c r="BT84" s="19" t="n">
        <v>47.8838</v>
      </c>
      <c r="BU84" s="19" t="n">
        <v>48.7591</v>
      </c>
      <c r="BV84" s="19" t="n">
        <v>81.7598</v>
      </c>
      <c r="BW84" s="19" t="n">
        <v>161.1573</v>
      </c>
      <c r="BX84" s="19" t="n">
        <v>1310.3728</v>
      </c>
      <c r="BY84" s="19" t="n">
        <v>131.1634</v>
      </c>
      <c r="BZ84" s="19" t="n">
        <v>7.3557</v>
      </c>
      <c r="CA84" s="19" t="n">
        <v>63.0786</v>
      </c>
      <c r="CB84" s="19" t="n">
        <v>767.4571999999999</v>
      </c>
      <c r="CC84" s="19" t="n">
        <v>624.3719</v>
      </c>
      <c r="CD84" s="19" t="n">
        <v>85.7465</v>
      </c>
      <c r="CE84" s="19" t="n">
        <v>17.6167</v>
      </c>
      <c r="CF84" s="19" t="n">
        <v>97.5235</v>
      </c>
      <c r="CG84" s="19" t="n">
        <v>600.0181</v>
      </c>
      <c r="CH84" s="19" t="n">
        <v>11.0868</v>
      </c>
      <c r="CI84" s="19" t="n">
        <v>3.4488</v>
      </c>
      <c r="CJ84" s="19" t="n">
        <v>1.2399</v>
      </c>
      <c r="CK84" s="19" t="n">
        <v>2.6759</v>
      </c>
      <c r="CL84" s="19" t="n">
        <v>36.3073</v>
      </c>
      <c r="CM84" s="19" t="n">
        <v>0.073</v>
      </c>
      <c r="CN84" s="19" t="n">
        <v>5.1627</v>
      </c>
      <c r="CO84" s="19" t="n">
        <v>8.157299999999999</v>
      </c>
      <c r="CP84" s="19" t="n">
        <v>12.4727</v>
      </c>
      <c r="CQ84" s="19" t="n">
        <v>39.1707</v>
      </c>
      <c r="CR84" s="19" t="n">
        <v>0.3869</v>
      </c>
      <c r="CS84" s="19" t="n">
        <v>0.1235</v>
      </c>
      <c r="CT84" s="19" t="n">
        <v>20.926</v>
      </c>
      <c r="CU84" s="19" t="n">
        <v>67.75790000000001</v>
      </c>
      <c r="CV84" s="19" t="n">
        <v>14.5442</v>
      </c>
      <c r="CW84" s="19" t="n">
        <v>33.0098</v>
      </c>
      <c r="CX84" s="19" t="n">
        <v>17.5759</v>
      </c>
      <c r="CY84" s="19" t="n">
        <v>44.3993</v>
      </c>
      <c r="CZ84" s="19" t="n">
        <v>7.5244</v>
      </c>
      <c r="DA84" s="19" t="n">
        <v>9.0776</v>
      </c>
      <c r="DB84" s="19" t="n">
        <v>17.6746</v>
      </c>
      <c r="DC84" s="19" t="n">
        <v>22.0066</v>
      </c>
      <c r="DD84" s="19" t="n">
        <v>4.6832</v>
      </c>
      <c r="DE84" s="19" t="n">
        <v>23.3717</v>
      </c>
      <c r="DF84" s="19" t="n">
        <v>23.407</v>
      </c>
      <c r="DG84" s="19" t="n">
        <v>6.0216</v>
      </c>
      <c r="DH84" s="19" t="n">
        <v>21.0766</v>
      </c>
      <c r="DI84" s="19" t="n">
        <v>4.7293</v>
      </c>
      <c r="DJ84" s="19" t="n">
        <v>9.792</v>
      </c>
      <c r="DK84" s="19" t="n">
        <v>11.2582</v>
      </c>
      <c r="DL84" s="19" t="n">
        <v>4.818</v>
      </c>
      <c r="DM84" s="19" t="n">
        <v>0.6804</v>
      </c>
      <c r="DN84" s="19" t="n">
        <v>5127.0619</v>
      </c>
      <c r="DO84" s="19" t="n">
        <v>12.5146</v>
      </c>
      <c r="DP84" s="19" t="n">
        <v>491.5816</v>
      </c>
      <c r="DQ84" s="19" t="n">
        <v>215.4335</v>
      </c>
      <c r="DR84" s="19" t="n">
        <v>260.3224</v>
      </c>
      <c r="DS84" s="19" t="n">
        <v>-18.604</v>
      </c>
      <c r="DT84" s="19" t="n">
        <v>5573.7296</v>
      </c>
    </row>
    <row r="85">
      <c r="A85" s="2" t="inlineStr">
        <is>
          <t>4801</t>
        </is>
      </c>
      <c r="B85" s="2" t="inlineStr">
        <is>
          <t>Water, pipeline and other transport</t>
        </is>
      </c>
      <c r="C85" s="19" t="n">
        <v>41.1741</v>
      </c>
      <c r="D85" s="19" t="n">
        <v>3.1481</v>
      </c>
      <c r="E85" s="19" t="n">
        <v>13.9606</v>
      </c>
      <c r="F85" s="19" t="n">
        <v>20.5726</v>
      </c>
      <c r="G85" s="19" t="n">
        <v>1.4662</v>
      </c>
      <c r="H85" s="19" t="n">
        <v>32.1385</v>
      </c>
      <c r="I85" s="19" t="n">
        <v>6.8891</v>
      </c>
      <c r="J85" s="19" t="n">
        <v>45.0259</v>
      </c>
      <c r="K85" s="19" t="n">
        <v>236.3185</v>
      </c>
      <c r="L85" s="19" t="n">
        <v>117.7757</v>
      </c>
      <c r="M85" s="19" t="n">
        <v>155.7086</v>
      </c>
      <c r="N85" s="19" t="n">
        <v>14.3608</v>
      </c>
      <c r="O85" s="19" t="n">
        <v>48.0973</v>
      </c>
      <c r="P85" s="19" t="n">
        <v>30.2641</v>
      </c>
      <c r="Q85" s="19" t="n">
        <v>0.5914</v>
      </c>
      <c r="R85" s="19" t="n">
        <v>30.7751</v>
      </c>
      <c r="S85" s="19" t="n">
        <v>8.0747</v>
      </c>
      <c r="T85" s="19" t="n">
        <v>11.9801</v>
      </c>
      <c r="U85" s="19" t="n">
        <v>19.422</v>
      </c>
      <c r="V85" s="19" t="n">
        <v>12.2981</v>
      </c>
      <c r="W85" s="19" t="n">
        <v>14.7539</v>
      </c>
      <c r="X85" s="19" t="n">
        <v>35.1046</v>
      </c>
      <c r="Y85" s="19" t="n">
        <v>25.3516</v>
      </c>
      <c r="Z85" s="19" t="n">
        <v>16.3515</v>
      </c>
      <c r="AA85" s="19" t="n">
        <v>12.8573</v>
      </c>
      <c r="AB85" s="19" t="n">
        <v>0.3157</v>
      </c>
      <c r="AC85" s="19" t="n">
        <v>0.2174</v>
      </c>
      <c r="AD85" s="19" t="n">
        <v>4.0799</v>
      </c>
      <c r="AE85" s="19" t="n">
        <v>0.018</v>
      </c>
      <c r="AF85" s="19" t="n">
        <v>0.2435</v>
      </c>
      <c r="AG85" s="19" t="n">
        <v>0.3009</v>
      </c>
      <c r="AH85" s="19" t="n">
        <v>3.5287</v>
      </c>
      <c r="AI85" s="19" t="n">
        <v>9.067</v>
      </c>
      <c r="AJ85" s="19" t="n">
        <v>23.1387</v>
      </c>
      <c r="AK85" s="19" t="n">
        <v>54.5952</v>
      </c>
      <c r="AL85" s="19" t="n">
        <v>5.8431</v>
      </c>
      <c r="AM85" s="19" t="n">
        <v>31.6456</v>
      </c>
      <c r="AN85" s="19" t="n">
        <v>33.1259</v>
      </c>
      <c r="AO85" s="19" t="n">
        <v>3.7803</v>
      </c>
      <c r="AP85" s="19" t="n">
        <v>159.9347</v>
      </c>
      <c r="AQ85" s="19" t="n">
        <v>16.9594</v>
      </c>
      <c r="AR85" s="19" t="n">
        <v>25.3079</v>
      </c>
      <c r="AS85" s="19" t="n">
        <v>0.5141</v>
      </c>
      <c r="AT85" s="19" t="n">
        <v>36.6422</v>
      </c>
      <c r="AU85" s="19" t="n">
        <v>6.8326</v>
      </c>
      <c r="AV85" s="19" t="n">
        <v>24.755</v>
      </c>
      <c r="AW85" s="19" t="n">
        <v>17.7131</v>
      </c>
      <c r="AX85" s="19" t="n">
        <v>6.277</v>
      </c>
      <c r="AY85" s="19" t="n">
        <v>42.6088</v>
      </c>
      <c r="AZ85" s="19" t="n">
        <v>206.4115</v>
      </c>
      <c r="BA85" s="19" t="n">
        <v>1.9514</v>
      </c>
      <c r="BB85" s="19" t="n">
        <v>68.863</v>
      </c>
      <c r="BC85" s="19" t="n">
        <v>25.4993</v>
      </c>
      <c r="BD85" s="19" t="n">
        <v>18.9089</v>
      </c>
      <c r="BE85" s="19" t="n">
        <v>20.9298</v>
      </c>
      <c r="BF85" s="19" t="n">
        <v>5.7437</v>
      </c>
      <c r="BG85" s="19" t="n">
        <v>1.6422</v>
      </c>
      <c r="BH85" s="19" t="n">
        <v>1.3118</v>
      </c>
      <c r="BI85" s="19" t="n">
        <v>2.7331</v>
      </c>
      <c r="BJ85" s="19" t="n">
        <v>2.1578</v>
      </c>
      <c r="BK85" s="19" t="n">
        <v>0.5988</v>
      </c>
      <c r="BL85" s="19" t="n">
        <v>7.1439</v>
      </c>
      <c r="BM85" s="19" t="n">
        <v>3.7974</v>
      </c>
      <c r="BN85" s="19" t="n">
        <v>0.8423</v>
      </c>
      <c r="BO85" s="19" t="n">
        <v>279.858</v>
      </c>
      <c r="BP85" s="19" t="n">
        <v>7.143</v>
      </c>
      <c r="BQ85" s="19" t="n">
        <v>122.2014</v>
      </c>
      <c r="BR85" s="19" t="n">
        <v>3.9581</v>
      </c>
      <c r="BS85" s="19" t="n">
        <v>13.3268</v>
      </c>
      <c r="BT85" s="19" t="n">
        <v>123.7531</v>
      </c>
      <c r="BU85" s="19" t="n">
        <v>81.0926</v>
      </c>
      <c r="BV85" s="19" t="n">
        <v>115.4913</v>
      </c>
      <c r="BW85" s="19" t="n">
        <v>171.7463</v>
      </c>
      <c r="BX85" s="19" t="n">
        <v>1622.2416</v>
      </c>
      <c r="BY85" s="19" t="n">
        <v>126.5559</v>
      </c>
      <c r="BZ85" s="19" t="n">
        <v>67.5406</v>
      </c>
      <c r="CA85" s="19" t="n">
        <v>122.5739</v>
      </c>
      <c r="CB85" s="19" t="n">
        <v>254.3591</v>
      </c>
      <c r="CC85" s="19" t="n">
        <v>7.4532</v>
      </c>
      <c r="CD85" s="19" t="n">
        <v>1065.2084</v>
      </c>
      <c r="CE85" s="19" t="n">
        <v>100.3072</v>
      </c>
      <c r="CF85" s="19" t="n">
        <v>49.756</v>
      </c>
      <c r="CG85" s="19" t="n">
        <v>269.6737</v>
      </c>
      <c r="CH85" s="19" t="n">
        <v>7.1535</v>
      </c>
      <c r="CI85" s="19" t="n">
        <v>2.394</v>
      </c>
      <c r="CJ85" s="19" t="n">
        <v>1.5969</v>
      </c>
      <c r="CK85" s="19" t="n">
        <v>1.4818</v>
      </c>
      <c r="CL85" s="19" t="n">
        <v>52.7896</v>
      </c>
      <c r="CM85" s="19" t="n">
        <v>0.09379999999999999</v>
      </c>
      <c r="CN85" s="19" t="n">
        <v>21.4705</v>
      </c>
      <c r="CO85" s="19" t="n">
        <v>19.7773</v>
      </c>
      <c r="CP85" s="19" t="n">
        <v>8.0589</v>
      </c>
      <c r="CQ85" s="19" t="n">
        <v>26.336</v>
      </c>
      <c r="CR85" s="19" t="n">
        <v>13.1866</v>
      </c>
      <c r="CS85" s="19" t="n">
        <v>4.5858</v>
      </c>
      <c r="CT85" s="19" t="n">
        <v>42.6023</v>
      </c>
      <c r="CU85" s="19" t="n">
        <v>171.3275</v>
      </c>
      <c r="CV85" s="19" t="n">
        <v>6.2691</v>
      </c>
      <c r="CW85" s="19" t="n">
        <v>145.0937</v>
      </c>
      <c r="CX85" s="19" t="n">
        <v>21.784</v>
      </c>
      <c r="CY85" s="19" t="n">
        <v>200.0781</v>
      </c>
      <c r="CZ85" s="19" t="n">
        <v>197.697</v>
      </c>
      <c r="DA85" s="19" t="n">
        <v>31.1408</v>
      </c>
      <c r="DB85" s="19" t="n">
        <v>72.6754</v>
      </c>
      <c r="DC85" s="19" t="n">
        <v>91.5445</v>
      </c>
      <c r="DD85" s="19" t="n">
        <v>9.3886</v>
      </c>
      <c r="DE85" s="19" t="n">
        <v>61.6298</v>
      </c>
      <c r="DF85" s="19" t="n">
        <v>66.37649999999999</v>
      </c>
      <c r="DG85" s="19" t="n">
        <v>8.7149</v>
      </c>
      <c r="DH85" s="19" t="n">
        <v>19.9696</v>
      </c>
      <c r="DI85" s="19" t="n">
        <v>9.331899999999999</v>
      </c>
      <c r="DJ85" s="19" t="n">
        <v>32.306</v>
      </c>
      <c r="DK85" s="19" t="n">
        <v>25.5392</v>
      </c>
      <c r="DL85" s="19" t="n">
        <v>15.7182</v>
      </c>
      <c r="DM85" s="19" t="n">
        <v>6.1463</v>
      </c>
      <c r="DN85" s="19" t="n">
        <v>3064.7905</v>
      </c>
      <c r="DO85" s="19" t="n">
        <v>209.0959</v>
      </c>
      <c r="DP85" s="19" t="n">
        <v>583.1567</v>
      </c>
      <c r="DQ85" s="19" t="n">
        <v>273.2348</v>
      </c>
      <c r="DR85" s="19" t="n">
        <v>260.4099</v>
      </c>
      <c r="DS85" s="19" t="n">
        <v>8.348000000000001</v>
      </c>
      <c r="DT85" s="19" t="n">
        <v>1029.0259</v>
      </c>
    </row>
    <row r="86">
      <c r="A86" s="2" t="inlineStr">
        <is>
          <t>4901</t>
        </is>
      </c>
      <c r="B86" s="2" t="inlineStr">
        <is>
          <t>Air and space transport</t>
        </is>
      </c>
      <c r="C86" s="19" t="n">
        <v>31.3737</v>
      </c>
      <c r="D86" s="19" t="n">
        <v>3.874</v>
      </c>
      <c r="E86" s="19" t="n">
        <v>21.9288</v>
      </c>
      <c r="F86" s="19" t="n">
        <v>1.2749</v>
      </c>
      <c r="G86" s="19" t="n">
        <v>0.7124</v>
      </c>
      <c r="H86" s="19" t="n">
        <v>0.8834</v>
      </c>
      <c r="I86" s="19" t="n">
        <v>10.689</v>
      </c>
      <c r="J86" s="19" t="n">
        <v>119.3238</v>
      </c>
      <c r="K86" s="19" t="n">
        <v>61.4022</v>
      </c>
      <c r="L86" s="19" t="n">
        <v>68.85250000000001</v>
      </c>
      <c r="M86" s="19" t="n">
        <v>109.6636</v>
      </c>
      <c r="N86" s="19" t="n">
        <v>28.8547</v>
      </c>
      <c r="O86" s="19" t="n">
        <v>20.0814</v>
      </c>
      <c r="P86" s="19" t="n">
        <v>4.0806</v>
      </c>
      <c r="Q86" s="19" t="n">
        <v>4.7007</v>
      </c>
      <c r="R86" s="19" t="n">
        <v>4.4878</v>
      </c>
      <c r="S86" s="19" t="n">
        <v>7.8677</v>
      </c>
      <c r="T86" s="19" t="n">
        <v>2.8793</v>
      </c>
      <c r="U86" s="19" t="n">
        <v>16.3607</v>
      </c>
      <c r="V86" s="19" t="n">
        <v>4.9477</v>
      </c>
      <c r="W86" s="19" t="n">
        <v>10.7634</v>
      </c>
      <c r="X86" s="19" t="n">
        <v>16.2931</v>
      </c>
      <c r="Y86" s="19" t="n">
        <v>10.7846</v>
      </c>
      <c r="Z86" s="19" t="n">
        <v>3.6689</v>
      </c>
      <c r="AA86" s="19" t="n">
        <v>6.5292</v>
      </c>
      <c r="AB86" s="19" t="n">
        <v>0.257</v>
      </c>
      <c r="AC86" s="19" t="n">
        <v>0.1456</v>
      </c>
      <c r="AD86" s="19" t="n">
        <v>4.5385</v>
      </c>
      <c r="AE86" s="19" t="n">
        <v>0.0411</v>
      </c>
      <c r="AF86" s="19" t="n">
        <v>1.1398</v>
      </c>
      <c r="AG86" s="19" t="n">
        <v>0.4194</v>
      </c>
      <c r="AH86" s="19" t="n">
        <v>1.1136</v>
      </c>
      <c r="AI86" s="19" t="n">
        <v>6.9776</v>
      </c>
      <c r="AJ86" s="19" t="n">
        <v>1.6198</v>
      </c>
      <c r="AK86" s="19" t="n">
        <v>18.4705</v>
      </c>
      <c r="AL86" s="19" t="n">
        <v>7.5344</v>
      </c>
      <c r="AM86" s="19" t="n">
        <v>4.7093</v>
      </c>
      <c r="AN86" s="19" t="n">
        <v>7.3663</v>
      </c>
      <c r="AO86" s="19" t="n">
        <v>0.835</v>
      </c>
      <c r="AP86" s="19" t="n">
        <v>32.3322</v>
      </c>
      <c r="AQ86" s="19" t="n">
        <v>5.3152</v>
      </c>
      <c r="AR86" s="19" t="n">
        <v>37.1999</v>
      </c>
      <c r="AS86" s="19" t="n">
        <v>0.3358</v>
      </c>
      <c r="AT86" s="19" t="n">
        <v>1.4033</v>
      </c>
      <c r="AU86" s="19" t="n">
        <v>0.6715</v>
      </c>
      <c r="AV86" s="19" t="n">
        <v>14.0979</v>
      </c>
      <c r="AW86" s="19" t="n">
        <v>1.135</v>
      </c>
      <c r="AX86" s="19" t="n">
        <v>2.9554</v>
      </c>
      <c r="AY86" s="19" t="n">
        <v>7.4092</v>
      </c>
      <c r="AZ86" s="19" t="n">
        <v>0.77</v>
      </c>
      <c r="BA86" s="19" t="n">
        <v>0.3952</v>
      </c>
      <c r="BB86" s="19" t="n">
        <v>33.1268</v>
      </c>
      <c r="BC86" s="19" t="n">
        <v>4.2256</v>
      </c>
      <c r="BD86" s="19" t="n">
        <v>11.3361</v>
      </c>
      <c r="BE86" s="19" t="n">
        <v>18.3711</v>
      </c>
      <c r="BF86" s="19" t="n">
        <v>10.8794</v>
      </c>
      <c r="BG86" s="19" t="n">
        <v>1.3926</v>
      </c>
      <c r="BH86" s="19" t="n">
        <v>2.2562</v>
      </c>
      <c r="BI86" s="19" t="n">
        <v>18.8816</v>
      </c>
      <c r="BJ86" s="19" t="n">
        <v>12.3633</v>
      </c>
      <c r="BK86" s="19" t="n">
        <v>3.0527</v>
      </c>
      <c r="BL86" s="19" t="n">
        <v>53.2794</v>
      </c>
      <c r="BM86" s="19" t="n">
        <v>4.479</v>
      </c>
      <c r="BN86" s="19" t="n">
        <v>1.2042</v>
      </c>
      <c r="BO86" s="19" t="n">
        <v>22.303</v>
      </c>
      <c r="BP86" s="19" t="n">
        <v>38.6945</v>
      </c>
      <c r="BQ86" s="19" t="n">
        <v>1.6285</v>
      </c>
      <c r="BR86" s="19" t="n">
        <v>54.6758</v>
      </c>
      <c r="BS86" s="19" t="n">
        <v>19.0655</v>
      </c>
      <c r="BT86" s="19" t="n">
        <v>132.0832</v>
      </c>
      <c r="BU86" s="19" t="n">
        <v>47.8043</v>
      </c>
      <c r="BV86" s="19" t="n">
        <v>51.2063</v>
      </c>
      <c r="BW86" s="19" t="n">
        <v>104.4535</v>
      </c>
      <c r="BX86" s="19" t="n">
        <v>571.9077</v>
      </c>
      <c r="BY86" s="19" t="n">
        <v>302.4537</v>
      </c>
      <c r="BZ86" s="19" t="n">
        <v>125.5792</v>
      </c>
      <c r="CA86" s="19" t="n">
        <v>128.0753</v>
      </c>
      <c r="CB86" s="19" t="n">
        <v>207.7819</v>
      </c>
      <c r="CC86" s="19" t="n">
        <v>27.4813</v>
      </c>
      <c r="CD86" s="19" t="n">
        <v>22.0919</v>
      </c>
      <c r="CE86" s="19" t="n">
        <v>1051.7675</v>
      </c>
      <c r="CF86" s="19" t="n">
        <v>254.9129</v>
      </c>
      <c r="CG86" s="19" t="n">
        <v>1690.592</v>
      </c>
      <c r="CH86" s="19" t="n">
        <v>149.7162</v>
      </c>
      <c r="CI86" s="19" t="n">
        <v>23.1171</v>
      </c>
      <c r="CJ86" s="19" t="n">
        <v>23.4746</v>
      </c>
      <c r="CK86" s="19" t="n">
        <v>19.3206</v>
      </c>
      <c r="CL86" s="19" t="n">
        <v>52.5881</v>
      </c>
      <c r="CM86" s="19" t="n">
        <v>0.4591</v>
      </c>
      <c r="CN86" s="19" t="n">
        <v>64.07689999999999</v>
      </c>
      <c r="CO86" s="19" t="n">
        <v>43.5715</v>
      </c>
      <c r="CP86" s="19" t="n">
        <v>168.1184</v>
      </c>
      <c r="CQ86" s="19" t="n">
        <v>26.8986</v>
      </c>
      <c r="CR86" s="19" t="n">
        <v>0.07439999999999999</v>
      </c>
      <c r="CS86" s="19" t="n">
        <v>0.0245</v>
      </c>
      <c r="CT86" s="19" t="n">
        <v>68.1439</v>
      </c>
      <c r="CU86" s="19" t="n">
        <v>764.138</v>
      </c>
      <c r="CV86" s="19" t="n">
        <v>379.5353</v>
      </c>
      <c r="CW86" s="19" t="n">
        <v>358.6171</v>
      </c>
      <c r="CX86" s="19" t="n">
        <v>67.81659999999999</v>
      </c>
      <c r="CY86" s="19" t="n">
        <v>423.4268</v>
      </c>
      <c r="CZ86" s="19" t="n">
        <v>273.7564</v>
      </c>
      <c r="DA86" s="19" t="n">
        <v>77.8235</v>
      </c>
      <c r="DB86" s="19" t="n">
        <v>195.4505</v>
      </c>
      <c r="DC86" s="19" t="n">
        <v>229.1566</v>
      </c>
      <c r="DD86" s="19" t="n">
        <v>25.611</v>
      </c>
      <c r="DE86" s="19" t="n">
        <v>80.3</v>
      </c>
      <c r="DF86" s="19" t="n">
        <v>80.53189999999999</v>
      </c>
      <c r="DG86" s="19" t="n">
        <v>50.3154</v>
      </c>
      <c r="DH86" s="19" t="n">
        <v>133.801</v>
      </c>
      <c r="DI86" s="19" t="n">
        <v>69.0955</v>
      </c>
      <c r="DJ86" s="19" t="n">
        <v>19.0495</v>
      </c>
      <c r="DK86" s="19" t="n">
        <v>51.841</v>
      </c>
      <c r="DL86" s="19" t="n">
        <v>19.4894</v>
      </c>
      <c r="DM86" s="19" t="n">
        <v>1.5009</v>
      </c>
      <c r="DN86" s="19" t="n">
        <v>15656.3717</v>
      </c>
      <c r="DO86" s="19" t="n">
        <v>69.3069</v>
      </c>
      <c r="DP86" s="19" t="n">
        <v>135.6865</v>
      </c>
      <c r="DQ86" s="19" t="n">
        <v>4.0304</v>
      </c>
      <c r="DR86" s="19" t="n">
        <v>24.3632</v>
      </c>
      <c r="DS86" s="19" t="n">
        <v>5.7572</v>
      </c>
      <c r="DT86" s="19" t="n">
        <v>10080.7713</v>
      </c>
    </row>
    <row r="87">
      <c r="A87" s="2" t="inlineStr">
        <is>
          <t>5101</t>
        </is>
      </c>
      <c r="B87" s="2" t="inlineStr">
        <is>
          <t>Postal and courier pick-up and delivery service</t>
        </is>
      </c>
      <c r="C87" s="19" t="n">
        <v>79.3973</v>
      </c>
      <c r="D87" s="19" t="n">
        <v>17.963</v>
      </c>
      <c r="E87" s="19" t="n">
        <v>52.0041</v>
      </c>
      <c r="F87" s="19" t="n">
        <v>3.5335</v>
      </c>
      <c r="G87" s="19" t="n">
        <v>6.9221</v>
      </c>
      <c r="H87" s="19" t="n">
        <v>2.7241</v>
      </c>
      <c r="I87" s="19" t="n">
        <v>13.958</v>
      </c>
      <c r="J87" s="19" t="n">
        <v>143.8849</v>
      </c>
      <c r="K87" s="19" t="n">
        <v>148.3336</v>
      </c>
      <c r="L87" s="19" t="n">
        <v>54.0563</v>
      </c>
      <c r="M87" s="19" t="n">
        <v>179.4695</v>
      </c>
      <c r="N87" s="19" t="n">
        <v>35.0522</v>
      </c>
      <c r="O87" s="19" t="n">
        <v>29.3521</v>
      </c>
      <c r="P87" s="19" t="n">
        <v>26.2332</v>
      </c>
      <c r="Q87" s="19" t="n">
        <v>3.4504</v>
      </c>
      <c r="R87" s="19" t="n">
        <v>36.9633</v>
      </c>
      <c r="S87" s="19" t="n">
        <v>10.3331</v>
      </c>
      <c r="T87" s="19" t="n">
        <v>2.696</v>
      </c>
      <c r="U87" s="19" t="n">
        <v>21.6529</v>
      </c>
      <c r="V87" s="19" t="n">
        <v>12.1058</v>
      </c>
      <c r="W87" s="19" t="n">
        <v>12.9661</v>
      </c>
      <c r="X87" s="19" t="n">
        <v>24.4547</v>
      </c>
      <c r="Y87" s="19" t="n">
        <v>21.4487</v>
      </c>
      <c r="Z87" s="19" t="n">
        <v>11.9192</v>
      </c>
      <c r="AA87" s="19" t="n">
        <v>7.0764</v>
      </c>
      <c r="AB87" s="19" t="n">
        <v>1.6732</v>
      </c>
      <c r="AC87" s="19" t="n">
        <v>0.9519</v>
      </c>
      <c r="AD87" s="19" t="n">
        <v>6.2968</v>
      </c>
      <c r="AE87" s="19" t="n">
        <v>0.07729999999999999</v>
      </c>
      <c r="AF87" s="19" t="n">
        <v>1.4982</v>
      </c>
      <c r="AG87" s="19" t="n">
        <v>0.836</v>
      </c>
      <c r="AH87" s="19" t="n">
        <v>10.8987</v>
      </c>
      <c r="AI87" s="19" t="n">
        <v>14.7271</v>
      </c>
      <c r="AJ87" s="19" t="n">
        <v>4.9703</v>
      </c>
      <c r="AK87" s="19" t="n">
        <v>18.7309</v>
      </c>
      <c r="AL87" s="19" t="n">
        <v>16.3409</v>
      </c>
      <c r="AM87" s="19" t="n">
        <v>4.2415</v>
      </c>
      <c r="AN87" s="19" t="n">
        <v>15.268</v>
      </c>
      <c r="AO87" s="19" t="n">
        <v>0.9807</v>
      </c>
      <c r="AP87" s="19" t="n">
        <v>48.7538</v>
      </c>
      <c r="AQ87" s="19" t="n">
        <v>5.8766</v>
      </c>
      <c r="AR87" s="19" t="n">
        <v>86.7676</v>
      </c>
      <c r="AS87" s="19" t="n">
        <v>0.5054999999999999</v>
      </c>
      <c r="AT87" s="19" t="n">
        <v>6.5281</v>
      </c>
      <c r="AU87" s="19" t="n">
        <v>2.9686</v>
      </c>
      <c r="AV87" s="19" t="n">
        <v>49.2913</v>
      </c>
      <c r="AW87" s="19" t="n">
        <v>10.9249</v>
      </c>
      <c r="AX87" s="19" t="n">
        <v>6.8478</v>
      </c>
      <c r="AY87" s="19" t="n">
        <v>16.9713</v>
      </c>
      <c r="AZ87" s="19" t="n">
        <v>11.2031</v>
      </c>
      <c r="BA87" s="19" t="n">
        <v>1.3026</v>
      </c>
      <c r="BB87" s="19" t="n">
        <v>32.1404</v>
      </c>
      <c r="BC87" s="19" t="n">
        <v>7.9262</v>
      </c>
      <c r="BD87" s="19" t="n">
        <v>17.6919</v>
      </c>
      <c r="BE87" s="19" t="n">
        <v>15.8489</v>
      </c>
      <c r="BF87" s="19" t="n">
        <v>11.9388</v>
      </c>
      <c r="BG87" s="19" t="n">
        <v>7.528</v>
      </c>
      <c r="BH87" s="19" t="n">
        <v>2.0181</v>
      </c>
      <c r="BI87" s="19" t="n">
        <v>16.1344</v>
      </c>
      <c r="BJ87" s="19" t="n">
        <v>19.8797</v>
      </c>
      <c r="BK87" s="19" t="n">
        <v>3.9016</v>
      </c>
      <c r="BL87" s="19" t="n">
        <v>49.3737</v>
      </c>
      <c r="BM87" s="19" t="n">
        <v>13.0726</v>
      </c>
      <c r="BN87" s="19" t="n">
        <v>5.5492</v>
      </c>
      <c r="BO87" s="19" t="n">
        <v>30.0342</v>
      </c>
      <c r="BP87" s="19" t="n">
        <v>51.5116</v>
      </c>
      <c r="BQ87" s="19" t="n">
        <v>4.132</v>
      </c>
      <c r="BR87" s="19" t="n">
        <v>64.02630000000001</v>
      </c>
      <c r="BS87" s="19" t="n">
        <v>183.0787</v>
      </c>
      <c r="BT87" s="19" t="n">
        <v>473.6678</v>
      </c>
      <c r="BU87" s="19" t="n">
        <v>229.2157</v>
      </c>
      <c r="BV87" s="19" t="n">
        <v>214.9175</v>
      </c>
      <c r="BW87" s="19" t="n">
        <v>522.4883</v>
      </c>
      <c r="BX87" s="19" t="n">
        <v>938.6492</v>
      </c>
      <c r="BY87" s="19" t="n">
        <v>954.2800999999999</v>
      </c>
      <c r="BZ87" s="19" t="n">
        <v>66.23220000000001</v>
      </c>
      <c r="CA87" s="19" t="n">
        <v>42.0553</v>
      </c>
      <c r="CB87" s="19" t="n">
        <v>871.5024</v>
      </c>
      <c r="CC87" s="19" t="n">
        <v>21.3021</v>
      </c>
      <c r="CD87" s="19" t="n">
        <v>25.1405</v>
      </c>
      <c r="CE87" s="19" t="n">
        <v>140.2146</v>
      </c>
      <c r="CF87" s="19" t="n">
        <v>1491.4107</v>
      </c>
      <c r="CG87" s="19" t="n">
        <v>966.274</v>
      </c>
      <c r="CH87" s="19" t="n">
        <v>173.415</v>
      </c>
      <c r="CI87" s="19" t="n">
        <v>47.1467</v>
      </c>
      <c r="CJ87" s="19" t="n">
        <v>20.7262</v>
      </c>
      <c r="CK87" s="19" t="n">
        <v>11.0526</v>
      </c>
      <c r="CL87" s="19" t="n">
        <v>177.6908</v>
      </c>
      <c r="CM87" s="19" t="n">
        <v>0.9893999999999999</v>
      </c>
      <c r="CN87" s="19" t="n">
        <v>205.7391</v>
      </c>
      <c r="CO87" s="19" t="n">
        <v>686.2213</v>
      </c>
      <c r="CP87" s="19" t="n">
        <v>1694.3798</v>
      </c>
      <c r="CQ87" s="19" t="n">
        <v>211.139</v>
      </c>
      <c r="CR87" s="19" t="n">
        <v>1.814</v>
      </c>
      <c r="CS87" s="19" t="n">
        <v>0.5155</v>
      </c>
      <c r="CT87" s="19" t="n">
        <v>155.8826</v>
      </c>
      <c r="CU87" s="19" t="n">
        <v>1646.4502</v>
      </c>
      <c r="CV87" s="19" t="n">
        <v>19.6842</v>
      </c>
      <c r="CW87" s="19" t="n">
        <v>672.3818</v>
      </c>
      <c r="CX87" s="19" t="n">
        <v>163.1285</v>
      </c>
      <c r="CY87" s="19" t="n">
        <v>1625.3459</v>
      </c>
      <c r="CZ87" s="19" t="n">
        <v>36.5651</v>
      </c>
      <c r="DA87" s="19" t="n">
        <v>239.042</v>
      </c>
      <c r="DB87" s="19" t="n">
        <v>467.9422</v>
      </c>
      <c r="DC87" s="19" t="n">
        <v>459.2541</v>
      </c>
      <c r="DD87" s="19" t="n">
        <v>65.4006</v>
      </c>
      <c r="DE87" s="19" t="n">
        <v>681.8609</v>
      </c>
      <c r="DF87" s="19" t="n">
        <v>825.8948</v>
      </c>
      <c r="DG87" s="19" t="n">
        <v>78.751</v>
      </c>
      <c r="DH87" s="19" t="n">
        <v>195.6776</v>
      </c>
      <c r="DI87" s="19" t="n">
        <v>137.7461</v>
      </c>
      <c r="DJ87" s="19" t="n">
        <v>119.3981</v>
      </c>
      <c r="DK87" s="19" t="n">
        <v>70.351</v>
      </c>
      <c r="DL87" s="19" t="n">
        <v>202.5291</v>
      </c>
      <c r="DM87" s="19" t="n">
        <v>11.2503</v>
      </c>
      <c r="DN87" s="19" t="n">
        <v>2188.5869</v>
      </c>
      <c r="DO87" s="19" t="n">
        <v>47.397</v>
      </c>
      <c r="DP87" s="19" t="n">
        <v>234.0863</v>
      </c>
      <c r="DQ87" s="19" t="n">
        <v>28.2479</v>
      </c>
      <c r="DR87" s="19" t="n">
        <v>49.7478</v>
      </c>
      <c r="DS87" s="19" t="n">
        <v>15.4005</v>
      </c>
      <c r="DT87" s="19" t="n">
        <v>2394.648</v>
      </c>
    </row>
    <row r="88">
      <c r="A88" s="2" t="inlineStr">
        <is>
          <t>5201</t>
        </is>
      </c>
      <c r="B88" s="2" t="inlineStr">
        <is>
          <t>Transport support services and storage</t>
        </is>
      </c>
      <c r="C88" s="19" t="n">
        <v>1257.4113</v>
      </c>
      <c r="D88" s="19" t="n">
        <v>56.9894</v>
      </c>
      <c r="E88" s="19" t="n">
        <v>234.2685</v>
      </c>
      <c r="F88" s="19" t="n">
        <v>32.7211</v>
      </c>
      <c r="G88" s="19" t="n">
        <v>29.7444</v>
      </c>
      <c r="H88" s="19" t="n">
        <v>38.4205</v>
      </c>
      <c r="I88" s="19" t="n">
        <v>64.69629999999999</v>
      </c>
      <c r="J88" s="19" t="n">
        <v>1574.6116</v>
      </c>
      <c r="K88" s="19" t="n">
        <v>606.5311</v>
      </c>
      <c r="L88" s="19" t="n">
        <v>371.11</v>
      </c>
      <c r="M88" s="19" t="n">
        <v>854.8816</v>
      </c>
      <c r="N88" s="19" t="n">
        <v>241.3954</v>
      </c>
      <c r="O88" s="19" t="n">
        <v>41.7797</v>
      </c>
      <c r="P88" s="19" t="n">
        <v>220.753</v>
      </c>
      <c r="Q88" s="19" t="n">
        <v>6.7625</v>
      </c>
      <c r="R88" s="19" t="n">
        <v>173.2881</v>
      </c>
      <c r="S88" s="19" t="n">
        <v>47.3271</v>
      </c>
      <c r="T88" s="19" t="n">
        <v>23.7524</v>
      </c>
      <c r="U88" s="19" t="n">
        <v>272.2694</v>
      </c>
      <c r="V88" s="19" t="n">
        <v>73.6028</v>
      </c>
      <c r="W88" s="19" t="n">
        <v>109.9024</v>
      </c>
      <c r="X88" s="19" t="n">
        <v>202.4263</v>
      </c>
      <c r="Y88" s="19" t="n">
        <v>380.2865</v>
      </c>
      <c r="Z88" s="19" t="n">
        <v>256.2692</v>
      </c>
      <c r="AA88" s="19" t="n">
        <v>164.7489</v>
      </c>
      <c r="AB88" s="19" t="n">
        <v>6.2123</v>
      </c>
      <c r="AC88" s="19" t="n">
        <v>4.5603</v>
      </c>
      <c r="AD88" s="19" t="n">
        <v>24.4056</v>
      </c>
      <c r="AE88" s="19" t="n">
        <v>0.3092</v>
      </c>
      <c r="AF88" s="19" t="n">
        <v>2.1142</v>
      </c>
      <c r="AG88" s="19" t="n">
        <v>4.7284</v>
      </c>
      <c r="AH88" s="19" t="n">
        <v>54.1092</v>
      </c>
      <c r="AI88" s="19" t="n">
        <v>71.3415</v>
      </c>
      <c r="AJ88" s="19" t="n">
        <v>40.4328</v>
      </c>
      <c r="AK88" s="19" t="n">
        <v>548.421</v>
      </c>
      <c r="AL88" s="19" t="n">
        <v>90.5658</v>
      </c>
      <c r="AM88" s="19" t="n">
        <v>107.9556</v>
      </c>
      <c r="AN88" s="19" t="n">
        <v>584.6518</v>
      </c>
      <c r="AO88" s="19" t="n">
        <v>59.3742</v>
      </c>
      <c r="AP88" s="19" t="n">
        <v>382.7042</v>
      </c>
      <c r="AQ88" s="19" t="n">
        <v>290.009</v>
      </c>
      <c r="AR88" s="19" t="n">
        <v>343.0758</v>
      </c>
      <c r="AS88" s="19" t="n">
        <v>3.7566</v>
      </c>
      <c r="AT88" s="19" t="n">
        <v>38.0097</v>
      </c>
      <c r="AU88" s="19" t="n">
        <v>13.8315</v>
      </c>
      <c r="AV88" s="19" t="n">
        <v>328.4793</v>
      </c>
      <c r="AW88" s="19" t="n">
        <v>32.7443</v>
      </c>
      <c r="AX88" s="19" t="n">
        <v>22.1536</v>
      </c>
      <c r="AY88" s="19" t="n">
        <v>112.4046</v>
      </c>
      <c r="AZ88" s="19" t="n">
        <v>74.7323</v>
      </c>
      <c r="BA88" s="19" t="n">
        <v>16.867</v>
      </c>
      <c r="BB88" s="19" t="n">
        <v>1082.5339</v>
      </c>
      <c r="BC88" s="19" t="n">
        <v>387.8196</v>
      </c>
      <c r="BD88" s="19" t="n">
        <v>257.1432</v>
      </c>
      <c r="BE88" s="19" t="n">
        <v>370.0316</v>
      </c>
      <c r="BF88" s="19" t="n">
        <v>97.73699999999999</v>
      </c>
      <c r="BG88" s="19" t="n">
        <v>26.9909</v>
      </c>
      <c r="BH88" s="19" t="n">
        <v>20.4465</v>
      </c>
      <c r="BI88" s="19" t="n">
        <v>41.1047</v>
      </c>
      <c r="BJ88" s="19" t="n">
        <v>36.4866</v>
      </c>
      <c r="BK88" s="19" t="n">
        <v>7.1414</v>
      </c>
      <c r="BL88" s="19" t="n">
        <v>114.8366</v>
      </c>
      <c r="BM88" s="19" t="n">
        <v>57.7854</v>
      </c>
      <c r="BN88" s="19" t="n">
        <v>14.8352</v>
      </c>
      <c r="BO88" s="19" t="n">
        <v>37.3707</v>
      </c>
      <c r="BP88" s="19" t="n">
        <v>67.97</v>
      </c>
      <c r="BQ88" s="19" t="n">
        <v>5.5142</v>
      </c>
      <c r="BR88" s="19" t="n">
        <v>54.4973</v>
      </c>
      <c r="BS88" s="19" t="n">
        <v>126.6711</v>
      </c>
      <c r="BT88" s="19" t="n">
        <v>868.0191</v>
      </c>
      <c r="BU88" s="19" t="n">
        <v>1078.6561</v>
      </c>
      <c r="BV88" s="19" t="n">
        <v>1603.3071</v>
      </c>
      <c r="BW88" s="19" t="n">
        <v>2054.6202</v>
      </c>
      <c r="BX88" s="19" t="n">
        <v>8544.586300000001</v>
      </c>
      <c r="BY88" s="19" t="n">
        <v>1712.8224</v>
      </c>
      <c r="BZ88" s="19" t="n">
        <v>40.7915</v>
      </c>
      <c r="CA88" s="19" t="n">
        <v>312.9849</v>
      </c>
      <c r="CB88" s="19" t="n">
        <v>2011.071</v>
      </c>
      <c r="CC88" s="19" t="n">
        <v>425.892</v>
      </c>
      <c r="CD88" s="19" t="n">
        <v>537.0596</v>
      </c>
      <c r="CE88" s="19" t="n">
        <v>2968.4686</v>
      </c>
      <c r="CF88" s="19" t="n">
        <v>918.4949</v>
      </c>
      <c r="CG88" s="19" t="n">
        <v>8966.8532</v>
      </c>
      <c r="CH88" s="19" t="n">
        <v>96.279</v>
      </c>
      <c r="CI88" s="19" t="n">
        <v>28.358</v>
      </c>
      <c r="CJ88" s="19" t="n">
        <v>7.7019</v>
      </c>
      <c r="CK88" s="19" t="n">
        <v>15.1936</v>
      </c>
      <c r="CL88" s="19" t="n">
        <v>1383.0585</v>
      </c>
      <c r="CM88" s="19" t="n">
        <v>1.7016</v>
      </c>
      <c r="CN88" s="19" t="n">
        <v>354.0945</v>
      </c>
      <c r="CO88" s="19" t="n">
        <v>94.45399999999999</v>
      </c>
      <c r="CP88" s="19" t="n">
        <v>129.46</v>
      </c>
      <c r="CQ88" s="19" t="n">
        <v>343.1613</v>
      </c>
      <c r="CR88" s="19" t="n">
        <v>6.4422</v>
      </c>
      <c r="CS88" s="19" t="n">
        <v>1.9624</v>
      </c>
      <c r="CT88" s="19" t="n">
        <v>406.1606</v>
      </c>
      <c r="CU88" s="19" t="n">
        <v>2437.3065</v>
      </c>
      <c r="CV88" s="19" t="n">
        <v>94.2115</v>
      </c>
      <c r="CW88" s="19" t="n">
        <v>1271.5995</v>
      </c>
      <c r="CX88" s="19" t="n">
        <v>315.4266</v>
      </c>
      <c r="CY88" s="19" t="n">
        <v>1143.0184</v>
      </c>
      <c r="CZ88" s="19" t="n">
        <v>355.9518</v>
      </c>
      <c r="DA88" s="19" t="n">
        <v>321.7332</v>
      </c>
      <c r="DB88" s="19" t="n">
        <v>441.7977</v>
      </c>
      <c r="DC88" s="19" t="n">
        <v>624.2844</v>
      </c>
      <c r="DD88" s="19" t="n">
        <v>161.4449</v>
      </c>
      <c r="DE88" s="19" t="n">
        <v>406.8012</v>
      </c>
      <c r="DF88" s="19" t="n">
        <v>358.1391</v>
      </c>
      <c r="DG88" s="19" t="n">
        <v>56.6296</v>
      </c>
      <c r="DH88" s="19" t="n">
        <v>141.3235</v>
      </c>
      <c r="DI88" s="19" t="n">
        <v>86.25920000000001</v>
      </c>
      <c r="DJ88" s="19" t="n">
        <v>335.4046</v>
      </c>
      <c r="DK88" s="19" t="n">
        <v>170.3464</v>
      </c>
      <c r="DL88" s="19" t="n">
        <v>163.1997</v>
      </c>
      <c r="DM88" s="19" t="n">
        <v>7.5412</v>
      </c>
      <c r="DN88" s="19" t="n">
        <v>3838.5272</v>
      </c>
      <c r="DO88" s="19" t="n">
        <v>23966.3438</v>
      </c>
      <c r="DP88" s="19" t="n">
        <v>1180.4708</v>
      </c>
      <c r="DQ88" s="19" t="n">
        <v>245.7269</v>
      </c>
      <c r="DR88" s="19" t="n">
        <v>587.3863</v>
      </c>
      <c r="DS88" s="19" t="n">
        <v>43.7323</v>
      </c>
      <c r="DT88" s="19" t="n">
        <v>3145.924</v>
      </c>
    </row>
    <row r="89">
      <c r="A89" s="2" t="inlineStr">
        <is>
          <t>5401</t>
        </is>
      </c>
      <c r="B89" s="2" t="inlineStr">
        <is>
          <t>Publishing (except internet and music publishing)</t>
        </is>
      </c>
      <c r="C89" s="19" t="n">
        <v>30.7895</v>
      </c>
      <c r="D89" s="19" t="n">
        <v>1.2851</v>
      </c>
      <c r="E89" s="19" t="n">
        <v>12.5301</v>
      </c>
      <c r="F89" s="19" t="n">
        <v>0.5052</v>
      </c>
      <c r="G89" s="19" t="n">
        <v>0.1904</v>
      </c>
      <c r="H89" s="19" t="n">
        <v>0.5269</v>
      </c>
      <c r="I89" s="19" t="n">
        <v>6.6934</v>
      </c>
      <c r="J89" s="19" t="n">
        <v>10.1587</v>
      </c>
      <c r="K89" s="19" t="n">
        <v>9.3658</v>
      </c>
      <c r="L89" s="19" t="n">
        <v>4.3675</v>
      </c>
      <c r="M89" s="19" t="n">
        <v>16.4073</v>
      </c>
      <c r="N89" s="19" t="n">
        <v>1.4633</v>
      </c>
      <c r="O89" s="19" t="n">
        <v>57.0286</v>
      </c>
      <c r="P89" s="19" t="n">
        <v>15.9529</v>
      </c>
      <c r="Q89" s="19" t="n">
        <v>0.9340000000000001</v>
      </c>
      <c r="R89" s="19" t="n">
        <v>11.6947</v>
      </c>
      <c r="S89" s="19" t="n">
        <v>5.8403</v>
      </c>
      <c r="T89" s="19" t="n">
        <v>0.2964</v>
      </c>
      <c r="U89" s="19" t="n">
        <v>10.9612</v>
      </c>
      <c r="V89" s="19" t="n">
        <v>12.5785</v>
      </c>
      <c r="W89" s="19" t="n">
        <v>12.6543</v>
      </c>
      <c r="X89" s="19" t="n">
        <v>29.3951</v>
      </c>
      <c r="Y89" s="19" t="n">
        <v>19.241</v>
      </c>
      <c r="Z89" s="19" t="n">
        <v>4.0334</v>
      </c>
      <c r="AA89" s="19" t="n">
        <v>9.1996</v>
      </c>
      <c r="AB89" s="19" t="n">
        <v>0.2624</v>
      </c>
      <c r="AC89" s="19" t="n">
        <v>0.583</v>
      </c>
      <c r="AD89" s="19" t="n">
        <v>12.4803</v>
      </c>
      <c r="AE89" s="19" t="n">
        <v>0.1345</v>
      </c>
      <c r="AF89" s="19" t="n">
        <v>0.1411</v>
      </c>
      <c r="AG89" s="19" t="n">
        <v>0.2083</v>
      </c>
      <c r="AH89" s="19" t="n">
        <v>1.5849</v>
      </c>
      <c r="AI89" s="19" t="n">
        <v>9.456200000000001</v>
      </c>
      <c r="AJ89" s="19" t="n">
        <v>16.2695</v>
      </c>
      <c r="AK89" s="19" t="n">
        <v>34.6256</v>
      </c>
      <c r="AL89" s="19" t="n">
        <v>11.7396</v>
      </c>
      <c r="AM89" s="19" t="n">
        <v>4.8237</v>
      </c>
      <c r="AN89" s="19" t="n">
        <v>46.3556</v>
      </c>
      <c r="AO89" s="19" t="n">
        <v>0.3225</v>
      </c>
      <c r="AP89" s="19" t="n">
        <v>82.4577</v>
      </c>
      <c r="AQ89" s="19" t="n">
        <v>2.3552</v>
      </c>
      <c r="AR89" s="19" t="n">
        <v>41.9357</v>
      </c>
      <c r="AS89" s="19" t="n">
        <v>5.7966</v>
      </c>
      <c r="AT89" s="19" t="n">
        <v>10.04</v>
      </c>
      <c r="AU89" s="19" t="n">
        <v>4.2391</v>
      </c>
      <c r="AV89" s="19" t="n">
        <v>32.7108</v>
      </c>
      <c r="AW89" s="19" t="n">
        <v>3.9647</v>
      </c>
      <c r="AX89" s="19" t="n">
        <v>1.8492</v>
      </c>
      <c r="AY89" s="19" t="n">
        <v>10.8679</v>
      </c>
      <c r="AZ89" s="19" t="n">
        <v>0.4909</v>
      </c>
      <c r="BA89" s="19" t="n">
        <v>2.4385</v>
      </c>
      <c r="BB89" s="19" t="n">
        <v>117.965</v>
      </c>
      <c r="BC89" s="19" t="n">
        <v>12.0854</v>
      </c>
      <c r="BD89" s="19" t="n">
        <v>18.3902</v>
      </c>
      <c r="BE89" s="19" t="n">
        <v>44.5694</v>
      </c>
      <c r="BF89" s="19" t="n">
        <v>9.8003</v>
      </c>
      <c r="BG89" s="19" t="n">
        <v>8.825200000000001</v>
      </c>
      <c r="BH89" s="19" t="n">
        <v>0.8244</v>
      </c>
      <c r="BI89" s="19" t="n">
        <v>14.072</v>
      </c>
      <c r="BJ89" s="19" t="n">
        <v>7.2868</v>
      </c>
      <c r="BK89" s="19" t="n">
        <v>3.7337</v>
      </c>
      <c r="BL89" s="19" t="n">
        <v>24.7377</v>
      </c>
      <c r="BM89" s="19" t="n">
        <v>7.3121</v>
      </c>
      <c r="BN89" s="19" t="n">
        <v>1.4426</v>
      </c>
      <c r="BO89" s="19" t="n">
        <v>0.6188</v>
      </c>
      <c r="BP89" s="19" t="n">
        <v>1.9971</v>
      </c>
      <c r="BQ89" s="19" t="n">
        <v>3.5488</v>
      </c>
      <c r="BR89" s="19" t="n">
        <v>7.9694</v>
      </c>
      <c r="BS89" s="19" t="n">
        <v>88.65689999999999</v>
      </c>
      <c r="BT89" s="19" t="n">
        <v>49.1201</v>
      </c>
      <c r="BU89" s="19" t="n">
        <v>40.2293</v>
      </c>
      <c r="BV89" s="19" t="n">
        <v>55.2595</v>
      </c>
      <c r="BW89" s="19" t="n">
        <v>323.5096</v>
      </c>
      <c r="BX89" s="19" t="n">
        <v>790.9938</v>
      </c>
      <c r="BY89" s="19" t="n">
        <v>1039.8759</v>
      </c>
      <c r="BZ89" s="19" t="n">
        <v>45.1121</v>
      </c>
      <c r="CA89" s="19" t="n">
        <v>101.8036</v>
      </c>
      <c r="CB89" s="19" t="n">
        <v>337.8239</v>
      </c>
      <c r="CC89" s="19" t="n">
        <v>27.3622</v>
      </c>
      <c r="CD89" s="19" t="n">
        <v>14.4571</v>
      </c>
      <c r="CE89" s="19" t="n">
        <v>38.0621</v>
      </c>
      <c r="CF89" s="19" t="n">
        <v>241.8188</v>
      </c>
      <c r="CG89" s="19" t="n">
        <v>104.6843</v>
      </c>
      <c r="CH89" s="19" t="n">
        <v>1393.0826</v>
      </c>
      <c r="CI89" s="19" t="n">
        <v>46.5154</v>
      </c>
      <c r="CJ89" s="19" t="n">
        <v>12.6441</v>
      </c>
      <c r="CK89" s="19" t="n">
        <v>67.3248</v>
      </c>
      <c r="CL89" s="19" t="n">
        <v>298.6823</v>
      </c>
      <c r="CM89" s="19" t="n">
        <v>10.985</v>
      </c>
      <c r="CN89" s="19" t="n">
        <v>1779.164</v>
      </c>
      <c r="CO89" s="19" t="n">
        <v>2121.892</v>
      </c>
      <c r="CP89" s="19" t="n">
        <v>83.5493</v>
      </c>
      <c r="CQ89" s="19" t="n">
        <v>96.4423</v>
      </c>
      <c r="CR89" s="19" t="n">
        <v>0.0827</v>
      </c>
      <c r="CS89" s="19" t="n">
        <v>0.0306</v>
      </c>
      <c r="CT89" s="19" t="n">
        <v>166.423</v>
      </c>
      <c r="CU89" s="19" t="n">
        <v>1689.6421</v>
      </c>
      <c r="CV89" s="19" t="n">
        <v>201.6602</v>
      </c>
      <c r="CW89" s="19" t="n">
        <v>706.5119</v>
      </c>
      <c r="CX89" s="19" t="n">
        <v>198.1951</v>
      </c>
      <c r="CY89" s="19" t="n">
        <v>1481.9376</v>
      </c>
      <c r="CZ89" s="19" t="n">
        <v>25.9436</v>
      </c>
      <c r="DA89" s="19" t="n">
        <v>189.3906</v>
      </c>
      <c r="DB89" s="19" t="n">
        <v>368.1388</v>
      </c>
      <c r="DC89" s="19" t="n">
        <v>498.9885</v>
      </c>
      <c r="DD89" s="19" t="n">
        <v>48.4573</v>
      </c>
      <c r="DE89" s="19" t="n">
        <v>41.9357</v>
      </c>
      <c r="DF89" s="19" t="n">
        <v>320.5946</v>
      </c>
      <c r="DG89" s="19" t="n">
        <v>93.77290000000001</v>
      </c>
      <c r="DH89" s="19" t="n">
        <v>42.4766</v>
      </c>
      <c r="DI89" s="19" t="n">
        <v>43.9337</v>
      </c>
      <c r="DJ89" s="19" t="n">
        <v>59.1934</v>
      </c>
      <c r="DK89" s="19" t="n">
        <v>18.459</v>
      </c>
      <c r="DL89" s="19" t="n">
        <v>251.9615</v>
      </c>
      <c r="DM89" s="19" t="n">
        <v>15.6132</v>
      </c>
      <c r="DN89" s="19" t="n">
        <v>4718.3871</v>
      </c>
      <c r="DO89" s="19" t="n">
        <v>17.9024</v>
      </c>
      <c r="DP89" s="19" t="n">
        <v>3281.5794</v>
      </c>
      <c r="DQ89" s="19" t="n">
        <v>178.0423</v>
      </c>
      <c r="DR89" s="19" t="n">
        <v>690.8967</v>
      </c>
      <c r="DS89" s="19" t="n">
        <v>81.7847</v>
      </c>
      <c r="DT89" s="19" t="n">
        <v>7747.6083</v>
      </c>
    </row>
    <row r="90">
      <c r="A90" s="2" t="inlineStr">
        <is>
          <t>5501</t>
        </is>
      </c>
      <c r="B90" s="2" t="inlineStr">
        <is>
          <t>Motion picture and sound recording</t>
        </is>
      </c>
      <c r="C90" s="19" t="n">
        <v>0.1289</v>
      </c>
      <c r="D90" s="19" t="n">
        <v>0.0259</v>
      </c>
      <c r="E90" s="19" t="n">
        <v>0.0743</v>
      </c>
      <c r="F90" s="19" t="n">
        <v>0.0214</v>
      </c>
      <c r="G90" s="19" t="n">
        <v>0.0021</v>
      </c>
      <c r="H90" s="19" t="n">
        <v>0.01</v>
      </c>
      <c r="I90" s="19" t="n">
        <v>0.0362</v>
      </c>
      <c r="J90" s="19" t="n">
        <v>0.2401</v>
      </c>
      <c r="K90" s="19" t="n">
        <v>4.8024</v>
      </c>
      <c r="L90" s="19" t="n">
        <v>0.1043</v>
      </c>
      <c r="M90" s="19" t="n">
        <v>0.3643</v>
      </c>
      <c r="N90" s="19" t="n">
        <v>0.0236</v>
      </c>
      <c r="O90" s="19" t="n">
        <v>0.116</v>
      </c>
      <c r="P90" s="19" t="n">
        <v>0.144</v>
      </c>
      <c r="Q90" s="19" t="n">
        <v>0.0044</v>
      </c>
      <c r="R90" s="19" t="n">
        <v>0.0408</v>
      </c>
      <c r="S90" s="19" t="n">
        <v>0.0356</v>
      </c>
      <c r="T90" s="19" t="n">
        <v>0.0078</v>
      </c>
      <c r="U90" s="19" t="n">
        <v>0.0703</v>
      </c>
      <c r="V90" s="19" t="n">
        <v>0.09959999999999999</v>
      </c>
      <c r="W90" s="19" t="n">
        <v>2.493</v>
      </c>
      <c r="X90" s="19" t="n">
        <v>0.08500000000000001</v>
      </c>
      <c r="Y90" s="19" t="n">
        <v>0.2318</v>
      </c>
      <c r="Z90" s="19" t="n">
        <v>0.0723</v>
      </c>
      <c r="AA90" s="19" t="n">
        <v>0.06510000000000001</v>
      </c>
      <c r="AB90" s="19" t="n">
        <v>0.0005</v>
      </c>
      <c r="AC90" s="19" t="n">
        <v>0.0056</v>
      </c>
      <c r="AD90" s="19" t="n">
        <v>0.0228</v>
      </c>
      <c r="AF90" s="19" t="n">
        <v>0.0001</v>
      </c>
      <c r="AG90" s="19" t="n">
        <v>0.0003</v>
      </c>
      <c r="AH90" s="19" t="n">
        <v>0.06519999999999999</v>
      </c>
      <c r="AI90" s="19" t="n">
        <v>0.07199999999999999</v>
      </c>
      <c r="AJ90" s="19" t="n">
        <v>0.008399999999999999</v>
      </c>
      <c r="AK90" s="19" t="n">
        <v>0.041</v>
      </c>
      <c r="AL90" s="19" t="n">
        <v>0.0486</v>
      </c>
      <c r="AM90" s="19" t="n">
        <v>0.0309</v>
      </c>
      <c r="AN90" s="19" t="n">
        <v>0.0604</v>
      </c>
      <c r="AO90" s="19" t="n">
        <v>0.0015</v>
      </c>
      <c r="AP90" s="19" t="n">
        <v>0.1387</v>
      </c>
      <c r="AQ90" s="19" t="n">
        <v>0.0302</v>
      </c>
      <c r="AR90" s="19" t="n">
        <v>0.0521</v>
      </c>
      <c r="AS90" s="19" t="n">
        <v>0.0062</v>
      </c>
      <c r="AT90" s="19" t="n">
        <v>0.028</v>
      </c>
      <c r="AU90" s="19" t="n">
        <v>0.009900000000000001</v>
      </c>
      <c r="AV90" s="19" t="n">
        <v>0.0723</v>
      </c>
      <c r="AW90" s="19" t="n">
        <v>0.0149</v>
      </c>
      <c r="AX90" s="19" t="n">
        <v>0.013</v>
      </c>
      <c r="AY90" s="19" t="n">
        <v>0.0394</v>
      </c>
      <c r="AZ90" s="19" t="n">
        <v>0.0583</v>
      </c>
      <c r="BA90" s="19" t="n">
        <v>0.007</v>
      </c>
      <c r="BB90" s="19" t="n">
        <v>0.1214</v>
      </c>
      <c r="BC90" s="19" t="n">
        <v>0.0253</v>
      </c>
      <c r="BD90" s="19" t="n">
        <v>0.0527</v>
      </c>
      <c r="BE90" s="19" t="n">
        <v>2.6545</v>
      </c>
      <c r="BF90" s="19" t="n">
        <v>0.0392</v>
      </c>
      <c r="BG90" s="19" t="n">
        <v>0.053</v>
      </c>
      <c r="BH90" s="19" t="n">
        <v>0.0374</v>
      </c>
      <c r="BI90" s="19" t="n">
        <v>0.0781</v>
      </c>
      <c r="BJ90" s="19" t="n">
        <v>0.0271</v>
      </c>
      <c r="BK90" s="19" t="n">
        <v>0.0072</v>
      </c>
      <c r="BL90" s="19" t="n">
        <v>0.0701</v>
      </c>
      <c r="BM90" s="19" t="n">
        <v>0.0377</v>
      </c>
      <c r="BN90" s="19" t="n">
        <v>0.0137</v>
      </c>
      <c r="BO90" s="19" t="n">
        <v>0.0901</v>
      </c>
      <c r="BP90" s="19" t="n">
        <v>0.1528</v>
      </c>
      <c r="BQ90" s="19" t="n">
        <v>0.0417</v>
      </c>
      <c r="BR90" s="19" t="n">
        <v>0.1469</v>
      </c>
      <c r="BS90" s="19" t="n">
        <v>0.0113</v>
      </c>
      <c r="BT90" s="19" t="n">
        <v>0.2348</v>
      </c>
      <c r="BU90" s="19" t="n">
        <v>0.1634</v>
      </c>
      <c r="BV90" s="19" t="n">
        <v>0.1479</v>
      </c>
      <c r="BW90" s="19" t="n">
        <v>47.5501</v>
      </c>
      <c r="BX90" s="19" t="n">
        <v>6.1869</v>
      </c>
      <c r="BY90" s="19" t="n">
        <v>23.334</v>
      </c>
      <c r="BZ90" s="19" t="n">
        <v>4.7973</v>
      </c>
      <c r="CA90" s="19" t="n">
        <v>14.6146</v>
      </c>
      <c r="CB90" s="19" t="n">
        <v>1.574</v>
      </c>
      <c r="CC90" s="19" t="n">
        <v>0.0462</v>
      </c>
      <c r="CD90" s="19" t="n">
        <v>23.8108</v>
      </c>
      <c r="CE90" s="19" t="n">
        <v>3.4551</v>
      </c>
      <c r="CF90" s="19" t="n">
        <v>0.0977</v>
      </c>
      <c r="CG90" s="19" t="n">
        <v>0.9502</v>
      </c>
      <c r="CH90" s="19" t="n">
        <v>1.4768</v>
      </c>
      <c r="CI90" s="19" t="n">
        <v>2470.0571</v>
      </c>
      <c r="CJ90" s="19" t="n">
        <v>1788.9632</v>
      </c>
      <c r="CK90" s="19" t="n">
        <v>0.1566</v>
      </c>
      <c r="CL90" s="19" t="n">
        <v>321.2675</v>
      </c>
      <c r="CM90" s="19" t="n">
        <v>3.2876</v>
      </c>
      <c r="CN90" s="19" t="n">
        <v>6.5089</v>
      </c>
      <c r="CO90" s="19" t="n">
        <v>8.1356</v>
      </c>
      <c r="CP90" s="19" t="n">
        <v>1.4629</v>
      </c>
      <c r="CQ90" s="19" t="n">
        <v>96.6602</v>
      </c>
      <c r="CR90" s="19" t="n">
        <v>0.0022</v>
      </c>
      <c r="CS90" s="19" t="n">
        <v>0.0007</v>
      </c>
      <c r="CT90" s="19" t="n">
        <v>55.2111</v>
      </c>
      <c r="CU90" s="19" t="n">
        <v>418.1302</v>
      </c>
      <c r="CV90" s="19" t="n">
        <v>2.968</v>
      </c>
      <c r="CW90" s="19" t="n">
        <v>321.7021</v>
      </c>
      <c r="CX90" s="19" t="n">
        <v>1.347</v>
      </c>
      <c r="CY90" s="19" t="n">
        <v>22.4453</v>
      </c>
      <c r="CZ90" s="19" t="n">
        <v>7.2938</v>
      </c>
      <c r="DA90" s="19" t="n">
        <v>51.7391</v>
      </c>
      <c r="DB90" s="19" t="n">
        <v>53.9143</v>
      </c>
      <c r="DC90" s="19" t="n">
        <v>64.91930000000001</v>
      </c>
      <c r="DD90" s="19" t="n">
        <v>3.8222</v>
      </c>
      <c r="DE90" s="19" t="n">
        <v>2.7461</v>
      </c>
      <c r="DF90" s="19" t="n">
        <v>11.6564</v>
      </c>
      <c r="DG90" s="19" t="n">
        <v>188.1904</v>
      </c>
      <c r="DH90" s="19" t="n">
        <v>0.7805</v>
      </c>
      <c r="DI90" s="19" t="n">
        <v>34.9379</v>
      </c>
      <c r="DJ90" s="19" t="n">
        <v>3.6859</v>
      </c>
      <c r="DK90" s="19" t="n">
        <v>0.1207</v>
      </c>
      <c r="DL90" s="19" t="n">
        <v>18.8915</v>
      </c>
      <c r="DM90" s="19" t="n">
        <v>2.3579</v>
      </c>
      <c r="DN90" s="19" t="n">
        <v>1605.9925</v>
      </c>
      <c r="DO90" s="19" t="n">
        <v>446.9846</v>
      </c>
      <c r="DP90" s="19" t="n">
        <v>1245.3325</v>
      </c>
      <c r="DQ90" s="19" t="n">
        <v>6.2924</v>
      </c>
      <c r="DR90" s="19" t="n">
        <v>523.7897</v>
      </c>
      <c r="DS90" s="19" t="n">
        <v>6.9999</v>
      </c>
      <c r="DT90" s="19" t="n">
        <v>799.0194</v>
      </c>
    </row>
    <row r="91">
      <c r="A91" s="2" t="inlineStr">
        <is>
          <t>5601</t>
        </is>
      </c>
      <c r="B91" s="2" t="inlineStr">
        <is>
          <t>Broadcasting (except internet)</t>
        </is>
      </c>
      <c r="C91" s="19" t="n">
        <v>0.5125</v>
      </c>
      <c r="D91" s="19" t="n">
        <v>0.7725</v>
      </c>
      <c r="E91" s="19" t="n">
        <v>0.4755</v>
      </c>
      <c r="F91" s="19" t="n">
        <v>6.9543</v>
      </c>
      <c r="H91" s="19" t="n">
        <v>2.7047</v>
      </c>
      <c r="I91" s="19" t="n">
        <v>3.2831</v>
      </c>
      <c r="J91" s="19" t="n">
        <v>4.753</v>
      </c>
      <c r="K91" s="19" t="n">
        <v>9.3782</v>
      </c>
      <c r="L91" s="19" t="n">
        <v>8.655799999999999</v>
      </c>
      <c r="M91" s="19" t="n">
        <v>26.5629</v>
      </c>
      <c r="N91" s="19" t="n">
        <v>1.7308</v>
      </c>
      <c r="O91" s="19" t="n">
        <v>4.9858</v>
      </c>
      <c r="P91" s="19" t="n">
        <v>19.1429</v>
      </c>
      <c r="Q91" s="19" t="n">
        <v>0.8386</v>
      </c>
      <c r="R91" s="19" t="n">
        <v>4.7514</v>
      </c>
      <c r="S91" s="19" t="n">
        <v>4.4721</v>
      </c>
      <c r="T91" s="19" t="n">
        <v>3.4533</v>
      </c>
      <c r="U91" s="19" t="n">
        <v>9.558400000000001</v>
      </c>
      <c r="V91" s="19" t="n">
        <v>6.8585</v>
      </c>
      <c r="W91" s="19" t="n">
        <v>6.4376</v>
      </c>
      <c r="X91" s="19" t="n">
        <v>4.8782</v>
      </c>
      <c r="Y91" s="19" t="n">
        <v>8.2852</v>
      </c>
      <c r="Z91" s="19" t="n">
        <v>6.2681</v>
      </c>
      <c r="AA91" s="19" t="n">
        <v>4.2326</v>
      </c>
      <c r="AB91" s="19" t="n">
        <v>0.2365</v>
      </c>
      <c r="AC91" s="19" t="n">
        <v>0.0001</v>
      </c>
      <c r="AD91" s="19" t="n">
        <v>0.4454</v>
      </c>
      <c r="AF91" s="19" t="n">
        <v>0.1481</v>
      </c>
      <c r="AG91" s="19" t="n">
        <v>0.0001</v>
      </c>
      <c r="AH91" s="19" t="n">
        <v>1.8629</v>
      </c>
      <c r="AI91" s="19" t="n">
        <v>5.3907</v>
      </c>
      <c r="AJ91" s="19" t="n">
        <v>5.7572</v>
      </c>
      <c r="AK91" s="19" t="n">
        <v>5.1412</v>
      </c>
      <c r="AL91" s="19" t="n">
        <v>0.9953</v>
      </c>
      <c r="AM91" s="19" t="n">
        <v>0.0024</v>
      </c>
      <c r="AN91" s="19" t="n">
        <v>13.1088</v>
      </c>
      <c r="AO91" s="19" t="n">
        <v>0.0001</v>
      </c>
      <c r="AP91" s="19" t="n">
        <v>16.4413</v>
      </c>
      <c r="AQ91" s="19" t="n">
        <v>7.6446</v>
      </c>
      <c r="AR91" s="19" t="n">
        <v>6.4462</v>
      </c>
      <c r="AS91" s="19" t="n">
        <v>4.5876</v>
      </c>
      <c r="AT91" s="19" t="n">
        <v>2.9021</v>
      </c>
      <c r="AU91" s="19" t="n">
        <v>1.0682</v>
      </c>
      <c r="AV91" s="19" t="n">
        <v>0.4155</v>
      </c>
      <c r="AW91" s="19" t="n">
        <v>0.6474</v>
      </c>
      <c r="AX91" s="19" t="n">
        <v>0.6918</v>
      </c>
      <c r="AY91" s="19" t="n">
        <v>1.4032</v>
      </c>
      <c r="AZ91" s="19" t="n">
        <v>0.0589</v>
      </c>
      <c r="BA91" s="19" t="n">
        <v>0.4203</v>
      </c>
      <c r="BB91" s="19" t="n">
        <v>1.8812</v>
      </c>
      <c r="BC91" s="19" t="n">
        <v>0.7403999999999999</v>
      </c>
      <c r="BD91" s="19" t="n">
        <v>1.7675</v>
      </c>
      <c r="BE91" s="19" t="n">
        <v>2.9528</v>
      </c>
      <c r="BF91" s="19" t="n">
        <v>9.403</v>
      </c>
      <c r="BG91" s="19" t="n">
        <v>35.4513</v>
      </c>
      <c r="BH91" s="19" t="n">
        <v>38.151</v>
      </c>
      <c r="BI91" s="19" t="n">
        <v>2.2531</v>
      </c>
      <c r="BJ91" s="19" t="n">
        <v>3.4588</v>
      </c>
      <c r="BK91" s="19" t="n">
        <v>2.3039</v>
      </c>
      <c r="BL91" s="19" t="n">
        <v>3.5361</v>
      </c>
      <c r="BM91" s="19" t="n">
        <v>0.5702</v>
      </c>
      <c r="BN91" s="19" t="n">
        <v>0.3655</v>
      </c>
      <c r="BO91" s="19" t="n">
        <v>2.102</v>
      </c>
      <c r="BP91" s="19" t="n">
        <v>1.0406</v>
      </c>
      <c r="BQ91" s="19" t="n">
        <v>2.274</v>
      </c>
      <c r="BR91" s="19" t="n">
        <v>14.597</v>
      </c>
      <c r="BS91" s="19" t="n">
        <v>14.0266</v>
      </c>
      <c r="BT91" s="19" t="n">
        <v>13.9186</v>
      </c>
      <c r="BU91" s="19" t="n">
        <v>5.0213</v>
      </c>
      <c r="BV91" s="19" t="n">
        <v>13.9527</v>
      </c>
      <c r="BW91" s="19" t="n">
        <v>291.996</v>
      </c>
      <c r="BX91" s="19" t="n">
        <v>157.0665</v>
      </c>
      <c r="BY91" s="19" t="n">
        <v>597.3115</v>
      </c>
      <c r="BZ91" s="19" t="n">
        <v>243.6032</v>
      </c>
      <c r="CA91" s="19" t="n">
        <v>624.6466</v>
      </c>
      <c r="CB91" s="19" t="n">
        <v>23.979</v>
      </c>
      <c r="CC91" s="19" t="n">
        <v>0.0204</v>
      </c>
      <c r="CD91" s="19" t="n">
        <v>2.4762</v>
      </c>
      <c r="CE91" s="19" t="n">
        <v>190.2031</v>
      </c>
      <c r="CF91" s="19" t="n">
        <v>17.5492</v>
      </c>
      <c r="CG91" s="19" t="n">
        <v>43.641</v>
      </c>
      <c r="CH91" s="19" t="n">
        <v>0.6615</v>
      </c>
      <c r="CI91" s="19" t="n">
        <v>100.1816</v>
      </c>
      <c r="CJ91" s="19" t="n">
        <v>14.4556</v>
      </c>
      <c r="CK91" s="19" t="n">
        <v>203.6129</v>
      </c>
      <c r="CL91" s="19" t="n">
        <v>589.4257</v>
      </c>
      <c r="CM91" s="19" t="n">
        <v>7.5521</v>
      </c>
      <c r="CN91" s="19" t="n">
        <v>63.4956</v>
      </c>
      <c r="CO91" s="19" t="n">
        <v>13.8264</v>
      </c>
      <c r="CP91" s="19" t="n">
        <v>16.4161</v>
      </c>
      <c r="CQ91" s="19" t="n">
        <v>111.614</v>
      </c>
      <c r="CT91" s="19" t="n">
        <v>206.0808</v>
      </c>
      <c r="CU91" s="19" t="n">
        <v>456.772</v>
      </c>
      <c r="CV91" s="19" t="n">
        <v>1.5504</v>
      </c>
      <c r="CW91" s="19" t="n">
        <v>185.3925</v>
      </c>
      <c r="CX91" s="19" t="n">
        <v>241.4801</v>
      </c>
      <c r="CY91" s="19" t="n">
        <v>53.6088</v>
      </c>
      <c r="CZ91" s="19" t="n">
        <v>41.3077</v>
      </c>
      <c r="DA91" s="19" t="n">
        <v>75.8092</v>
      </c>
      <c r="DB91" s="19" t="n">
        <v>42.2012</v>
      </c>
      <c r="DC91" s="19" t="n">
        <v>52.9252</v>
      </c>
      <c r="DD91" s="19" t="n">
        <v>11.4392</v>
      </c>
      <c r="DE91" s="19" t="n">
        <v>108.3017</v>
      </c>
      <c r="DF91" s="19" t="n">
        <v>259.4966</v>
      </c>
      <c r="DG91" s="19" t="n">
        <v>88.07259999999999</v>
      </c>
      <c r="DH91" s="19" t="n">
        <v>67.9372</v>
      </c>
      <c r="DI91" s="19" t="n">
        <v>112.3501</v>
      </c>
      <c r="DJ91" s="19" t="n">
        <v>13.7058</v>
      </c>
      <c r="DK91" s="19" t="n">
        <v>26.9024</v>
      </c>
      <c r="DL91" s="19" t="n">
        <v>25.4136</v>
      </c>
      <c r="DM91" s="19" t="n">
        <v>1.3954</v>
      </c>
      <c r="DN91" s="19" t="n">
        <v>2614.1885</v>
      </c>
      <c r="DO91" s="19" t="n">
        <v>1014.3284</v>
      </c>
      <c r="DP91" s="19" t="n">
        <v>613.1526</v>
      </c>
      <c r="DQ91" s="19" t="n">
        <v>15.73</v>
      </c>
      <c r="DR91" s="19" t="n">
        <v>23.2849</v>
      </c>
      <c r="DT91" s="19" t="n">
        <v>387.9091</v>
      </c>
    </row>
    <row r="92">
      <c r="A92" s="2" t="inlineStr">
        <is>
          <t>5701</t>
        </is>
      </c>
      <c r="B92" s="2" t="inlineStr">
        <is>
          <t>Internet service providers, internet publishing and broadcasting, websearch portals and data processing</t>
        </is>
      </c>
      <c r="C92" s="19" t="n">
        <v>34.3393</v>
      </c>
      <c r="D92" s="19" t="n">
        <v>1.8932</v>
      </c>
      <c r="E92" s="19" t="n">
        <v>15.9921</v>
      </c>
      <c r="F92" s="19" t="n">
        <v>1.0352</v>
      </c>
      <c r="G92" s="19" t="n">
        <v>0.2891</v>
      </c>
      <c r="H92" s="19" t="n">
        <v>1.0669</v>
      </c>
      <c r="I92" s="19" t="n">
        <v>5.8949</v>
      </c>
      <c r="J92" s="19" t="n">
        <v>121.1096</v>
      </c>
      <c r="K92" s="19" t="n">
        <v>101.5315</v>
      </c>
      <c r="L92" s="19" t="n">
        <v>17.6902</v>
      </c>
      <c r="M92" s="19" t="n">
        <v>70.2187</v>
      </c>
      <c r="N92" s="19" t="n">
        <v>6.7784</v>
      </c>
      <c r="O92" s="19" t="n">
        <v>12.717</v>
      </c>
      <c r="P92" s="19" t="n">
        <v>62.4713</v>
      </c>
      <c r="Q92" s="19" t="n">
        <v>0.1503</v>
      </c>
      <c r="R92" s="19" t="n">
        <v>36.2893</v>
      </c>
      <c r="S92" s="19" t="n">
        <v>6.4618</v>
      </c>
      <c r="T92" s="19" t="n">
        <v>0.2316</v>
      </c>
      <c r="U92" s="19" t="n">
        <v>6.9386</v>
      </c>
      <c r="V92" s="19" t="n">
        <v>14.221</v>
      </c>
      <c r="W92" s="19" t="n">
        <v>7.5688</v>
      </c>
      <c r="X92" s="19" t="n">
        <v>18.4433</v>
      </c>
      <c r="Y92" s="19" t="n">
        <v>54.183</v>
      </c>
      <c r="Z92" s="19" t="n">
        <v>8.913600000000001</v>
      </c>
      <c r="AA92" s="19" t="n">
        <v>22.7668</v>
      </c>
      <c r="AB92" s="19" t="n">
        <v>0.1376</v>
      </c>
      <c r="AC92" s="19" t="n">
        <v>0.1964</v>
      </c>
      <c r="AD92" s="19" t="n">
        <v>18.1116</v>
      </c>
      <c r="AE92" s="19" t="n">
        <v>0.3764</v>
      </c>
      <c r="AF92" s="19" t="n">
        <v>0.1601</v>
      </c>
      <c r="AG92" s="19" t="n">
        <v>0.1431</v>
      </c>
      <c r="AH92" s="19" t="n">
        <v>3.4227</v>
      </c>
      <c r="AI92" s="19" t="n">
        <v>36.8394</v>
      </c>
      <c r="AJ92" s="19" t="n">
        <v>48.0949</v>
      </c>
      <c r="AK92" s="19" t="n">
        <v>79.2359</v>
      </c>
      <c r="AL92" s="19" t="n">
        <v>31.4124</v>
      </c>
      <c r="AM92" s="19" t="n">
        <v>15.1073</v>
      </c>
      <c r="AN92" s="19" t="n">
        <v>42.3835</v>
      </c>
      <c r="AO92" s="19" t="n">
        <v>0.4084</v>
      </c>
      <c r="AP92" s="19" t="n">
        <v>105.8218</v>
      </c>
      <c r="AQ92" s="19" t="n">
        <v>5.1136</v>
      </c>
      <c r="AR92" s="19" t="n">
        <v>97.4209</v>
      </c>
      <c r="AS92" s="19" t="n">
        <v>3.2917</v>
      </c>
      <c r="AT92" s="19" t="n">
        <v>12.5077</v>
      </c>
      <c r="AU92" s="19" t="n">
        <v>3.7024</v>
      </c>
      <c r="AV92" s="19" t="n">
        <v>41.03</v>
      </c>
      <c r="AW92" s="19" t="n">
        <v>9.1348</v>
      </c>
      <c r="AX92" s="19" t="n">
        <v>3.8028</v>
      </c>
      <c r="AY92" s="19" t="n">
        <v>108.4934</v>
      </c>
      <c r="AZ92" s="19" t="n">
        <v>0.3484</v>
      </c>
      <c r="BA92" s="19" t="n">
        <v>8.0427</v>
      </c>
      <c r="BB92" s="19" t="n">
        <v>61.3088</v>
      </c>
      <c r="BC92" s="19" t="n">
        <v>7.345</v>
      </c>
      <c r="BD92" s="19" t="n">
        <v>28.925</v>
      </c>
      <c r="BE92" s="19" t="n">
        <v>469.2342</v>
      </c>
      <c r="BF92" s="19" t="n">
        <v>18.494</v>
      </c>
      <c r="BG92" s="19" t="n">
        <v>24.9389</v>
      </c>
      <c r="BH92" s="19" t="n">
        <v>0.0464</v>
      </c>
      <c r="BI92" s="19" t="n">
        <v>29.025</v>
      </c>
      <c r="BJ92" s="19" t="n">
        <v>22.0116</v>
      </c>
      <c r="BK92" s="19" t="n">
        <v>8.8445</v>
      </c>
      <c r="BL92" s="19" t="n">
        <v>88.4679</v>
      </c>
      <c r="BM92" s="19" t="n">
        <v>4.7539</v>
      </c>
      <c r="BN92" s="19" t="n">
        <v>1.1703</v>
      </c>
      <c r="BO92" s="19" t="n">
        <v>94.50879999999999</v>
      </c>
      <c r="BP92" s="19" t="n">
        <v>175.9904</v>
      </c>
      <c r="BQ92" s="19" t="n">
        <v>5.2894</v>
      </c>
      <c r="BR92" s="19" t="n">
        <v>37.9289</v>
      </c>
      <c r="BS92" s="19" t="n">
        <v>114.2815</v>
      </c>
      <c r="BT92" s="19" t="n">
        <v>372.179</v>
      </c>
      <c r="BU92" s="19" t="n">
        <v>144.6932</v>
      </c>
      <c r="BV92" s="19" t="n">
        <v>169.6032</v>
      </c>
      <c r="BW92" s="19" t="n">
        <v>448.6696</v>
      </c>
      <c r="BX92" s="19" t="n">
        <v>1251.9896</v>
      </c>
      <c r="BY92" s="19" t="n">
        <v>1950.5233</v>
      </c>
      <c r="BZ92" s="19" t="n">
        <v>97.3115</v>
      </c>
      <c r="CA92" s="19" t="n">
        <v>81.1096</v>
      </c>
      <c r="CB92" s="19" t="n">
        <v>252.2542</v>
      </c>
      <c r="CC92" s="19" t="n">
        <v>10.3203</v>
      </c>
      <c r="CD92" s="19" t="n">
        <v>20.5042</v>
      </c>
      <c r="CE92" s="19" t="n">
        <v>16.2159</v>
      </c>
      <c r="CF92" s="19" t="n">
        <v>121.7006</v>
      </c>
      <c r="CG92" s="19" t="n">
        <v>422.013</v>
      </c>
      <c r="CH92" s="19" t="n">
        <v>561.2286</v>
      </c>
      <c r="CI92" s="19" t="n">
        <v>30.9883</v>
      </c>
      <c r="CJ92" s="19" t="n">
        <v>17.373</v>
      </c>
      <c r="CK92" s="19" t="n">
        <v>1927.1364</v>
      </c>
      <c r="CL92" s="19" t="n">
        <v>784.3276</v>
      </c>
      <c r="CM92" s="19" t="n">
        <v>54.3516</v>
      </c>
      <c r="CN92" s="19" t="n">
        <v>751.5519</v>
      </c>
      <c r="CO92" s="19" t="n">
        <v>298.4248</v>
      </c>
      <c r="CP92" s="19" t="n">
        <v>1294.7209</v>
      </c>
      <c r="CQ92" s="19" t="n">
        <v>138.6929</v>
      </c>
      <c r="CR92" s="19" t="n">
        <v>0.39</v>
      </c>
      <c r="CS92" s="19" t="n">
        <v>0.1474</v>
      </c>
      <c r="CT92" s="19" t="n">
        <v>202.8842</v>
      </c>
      <c r="CU92" s="19" t="n">
        <v>1196.5636</v>
      </c>
      <c r="CV92" s="19" t="n">
        <v>830.4112</v>
      </c>
      <c r="CW92" s="19" t="n">
        <v>336.6317</v>
      </c>
      <c r="CX92" s="19" t="n">
        <v>136.8666</v>
      </c>
      <c r="CY92" s="19" t="n">
        <v>800.3352</v>
      </c>
      <c r="CZ92" s="19" t="n">
        <v>15.4678</v>
      </c>
      <c r="DA92" s="19" t="n">
        <v>145.0027</v>
      </c>
      <c r="DB92" s="19" t="n">
        <v>296.3749</v>
      </c>
      <c r="DC92" s="19" t="n">
        <v>478.9838</v>
      </c>
      <c r="DD92" s="19" t="n">
        <v>173.1735</v>
      </c>
      <c r="DE92" s="19" t="n">
        <v>153.4799</v>
      </c>
      <c r="DF92" s="19" t="n">
        <v>353.4829</v>
      </c>
      <c r="DG92" s="19" t="n">
        <v>221.6209</v>
      </c>
      <c r="DH92" s="19" t="n">
        <v>110.9686</v>
      </c>
      <c r="DI92" s="19" t="n">
        <v>110.2149</v>
      </c>
      <c r="DJ92" s="19" t="n">
        <v>67.8394</v>
      </c>
      <c r="DK92" s="19" t="n">
        <v>67.2337</v>
      </c>
      <c r="DL92" s="19" t="n">
        <v>218.199</v>
      </c>
      <c r="DM92" s="19" t="n">
        <v>16.9537</v>
      </c>
      <c r="DN92" s="19" t="n">
        <v>5005.816</v>
      </c>
      <c r="DO92" s="19" t="n">
        <v>72.94799999999999</v>
      </c>
      <c r="DP92" s="19" t="n">
        <v>526.0796</v>
      </c>
      <c r="DQ92" s="19" t="n">
        <v>163.972</v>
      </c>
      <c r="DR92" s="19" t="n">
        <v>204.5744</v>
      </c>
      <c r="DS92" s="19" t="n">
        <v>-0.4514</v>
      </c>
      <c r="DT92" s="19" t="n">
        <v>646.4529</v>
      </c>
    </row>
    <row r="93">
      <c r="A93" s="2" t="inlineStr">
        <is>
          <t>5801</t>
        </is>
      </c>
      <c r="B93" s="2" t="inlineStr">
        <is>
          <t>Telecommunication services</t>
        </is>
      </c>
      <c r="C93" s="19" t="n">
        <v>18.9332</v>
      </c>
      <c r="D93" s="19" t="n">
        <v>4.1279</v>
      </c>
      <c r="E93" s="19" t="n">
        <v>33.2713</v>
      </c>
      <c r="F93" s="19" t="n">
        <v>2.1306</v>
      </c>
      <c r="G93" s="19" t="n">
        <v>0.002</v>
      </c>
      <c r="H93" s="19" t="n">
        <v>2.0043</v>
      </c>
      <c r="I93" s="19" t="n">
        <v>6.4381</v>
      </c>
      <c r="J93" s="19" t="n">
        <v>88.1583</v>
      </c>
      <c r="K93" s="19" t="n">
        <v>58.4013</v>
      </c>
      <c r="L93" s="19" t="n">
        <v>16.8427</v>
      </c>
      <c r="M93" s="19" t="n">
        <v>64.71120000000001</v>
      </c>
      <c r="N93" s="19" t="n">
        <v>7.3181</v>
      </c>
      <c r="O93" s="19" t="n">
        <v>30.1572</v>
      </c>
      <c r="P93" s="19" t="n">
        <v>74.9953</v>
      </c>
      <c r="Q93" s="19" t="n">
        <v>0.047</v>
      </c>
      <c r="R93" s="19" t="n">
        <v>92.89700000000001</v>
      </c>
      <c r="S93" s="19" t="n">
        <v>6.8434</v>
      </c>
      <c r="T93" s="19" t="n">
        <v>0.0759</v>
      </c>
      <c r="U93" s="19" t="n">
        <v>12.7071</v>
      </c>
      <c r="V93" s="19" t="n">
        <v>5.6394</v>
      </c>
      <c r="W93" s="19" t="n">
        <v>13.5579</v>
      </c>
      <c r="X93" s="19" t="n">
        <v>15.2416</v>
      </c>
      <c r="Y93" s="19" t="n">
        <v>48.3856</v>
      </c>
      <c r="Z93" s="19" t="n">
        <v>5.827</v>
      </c>
      <c r="AA93" s="19" t="n">
        <v>19.27</v>
      </c>
      <c r="AB93" s="19" t="n">
        <v>0.0049</v>
      </c>
      <c r="AC93" s="19" t="n">
        <v>0.0166</v>
      </c>
      <c r="AD93" s="19" t="n">
        <v>18.9352</v>
      </c>
      <c r="AE93" s="19" t="n">
        <v>0.0961</v>
      </c>
      <c r="AF93" s="19" t="n">
        <v>0.07920000000000001</v>
      </c>
      <c r="AG93" s="19" t="n">
        <v>0.0239</v>
      </c>
      <c r="AH93" s="19" t="n">
        <v>7.6506</v>
      </c>
      <c r="AI93" s="19" t="n">
        <v>61.8328</v>
      </c>
      <c r="AJ93" s="19" t="n">
        <v>5.6665</v>
      </c>
      <c r="AK93" s="19" t="n">
        <v>48.1447</v>
      </c>
      <c r="AL93" s="19" t="n">
        <v>44.6667</v>
      </c>
      <c r="AM93" s="19" t="n">
        <v>37.9337</v>
      </c>
      <c r="AN93" s="19" t="n">
        <v>46.5821</v>
      </c>
      <c r="AO93" s="19" t="n">
        <v>0.0151</v>
      </c>
      <c r="AP93" s="19" t="n">
        <v>129.8351</v>
      </c>
      <c r="AQ93" s="19" t="n">
        <v>7.7623</v>
      </c>
      <c r="AR93" s="19" t="n">
        <v>126.9622</v>
      </c>
      <c r="AS93" s="19" t="n">
        <v>1.8897</v>
      </c>
      <c r="AT93" s="19" t="n">
        <v>10.9296</v>
      </c>
      <c r="AU93" s="19" t="n">
        <v>4.0513</v>
      </c>
      <c r="AV93" s="19" t="n">
        <v>74.4174</v>
      </c>
      <c r="AW93" s="19" t="n">
        <v>18.8878</v>
      </c>
      <c r="AX93" s="19" t="n">
        <v>5.5642</v>
      </c>
      <c r="AY93" s="19" t="n">
        <v>101.8325</v>
      </c>
      <c r="AZ93" s="19" t="n">
        <v>0.2785</v>
      </c>
      <c r="BA93" s="19" t="n">
        <v>4.6775</v>
      </c>
      <c r="BB93" s="19" t="n">
        <v>145.6647</v>
      </c>
      <c r="BC93" s="19" t="n">
        <v>9.9735</v>
      </c>
      <c r="BD93" s="19" t="n">
        <v>50.374</v>
      </c>
      <c r="BE93" s="19" t="n">
        <v>446.6878</v>
      </c>
      <c r="BF93" s="19" t="n">
        <v>49.9376</v>
      </c>
      <c r="BG93" s="19" t="n">
        <v>46.2253</v>
      </c>
      <c r="BH93" s="19" t="n">
        <v>0.3052</v>
      </c>
      <c r="BI93" s="19" t="n">
        <v>50.6708</v>
      </c>
      <c r="BJ93" s="19" t="n">
        <v>41.8448</v>
      </c>
      <c r="BK93" s="19" t="n">
        <v>12.7378</v>
      </c>
      <c r="BL93" s="19" t="n">
        <v>185.794</v>
      </c>
      <c r="BM93" s="19" t="n">
        <v>22.0366</v>
      </c>
      <c r="BN93" s="19" t="n">
        <v>7.5679</v>
      </c>
      <c r="BO93" s="19" t="n">
        <v>113.5618</v>
      </c>
      <c r="BP93" s="19" t="n">
        <v>233.8621</v>
      </c>
      <c r="BQ93" s="19" t="n">
        <v>15.8781</v>
      </c>
      <c r="BR93" s="19" t="n">
        <v>127.4396</v>
      </c>
      <c r="BS93" s="19" t="n">
        <v>122.2206</v>
      </c>
      <c r="BT93" s="19" t="n">
        <v>697.0297</v>
      </c>
      <c r="BU93" s="19" t="n">
        <v>460.9962</v>
      </c>
      <c r="BV93" s="19" t="n">
        <v>446.9333</v>
      </c>
      <c r="BW93" s="19" t="n">
        <v>922.7587</v>
      </c>
      <c r="BX93" s="19" t="n">
        <v>1877.5109</v>
      </c>
      <c r="BY93" s="19" t="n">
        <v>2844.7525</v>
      </c>
      <c r="BZ93" s="19" t="n">
        <v>121.6884</v>
      </c>
      <c r="CA93" s="19" t="n">
        <v>201.266</v>
      </c>
      <c r="CB93" s="19" t="n">
        <v>298.283</v>
      </c>
      <c r="CC93" s="19" t="n">
        <v>14.845</v>
      </c>
      <c r="CD93" s="19" t="n">
        <v>28.9707</v>
      </c>
      <c r="CE93" s="19" t="n">
        <v>69.0136</v>
      </c>
      <c r="CF93" s="19" t="n">
        <v>236.1446</v>
      </c>
      <c r="CG93" s="19" t="n">
        <v>629.5069</v>
      </c>
      <c r="CH93" s="19" t="n">
        <v>643.7845</v>
      </c>
      <c r="CI93" s="19" t="n">
        <v>37.2307</v>
      </c>
      <c r="CJ93" s="19" t="n">
        <v>143.69</v>
      </c>
      <c r="CK93" s="19" t="n">
        <v>4859.4969</v>
      </c>
      <c r="CL93" s="19" t="n">
        <v>8512.432699999999</v>
      </c>
      <c r="CM93" s="19" t="n">
        <v>3.2202</v>
      </c>
      <c r="CN93" s="19" t="n">
        <v>887.1792</v>
      </c>
      <c r="CO93" s="19" t="n">
        <v>352.5273</v>
      </c>
      <c r="CP93" s="19" t="n">
        <v>1405.3646</v>
      </c>
      <c r="CQ93" s="19" t="n">
        <v>338.6902</v>
      </c>
      <c r="CR93" s="19" t="n">
        <v>0.0033</v>
      </c>
      <c r="CS93" s="19" t="n">
        <v>0.0011</v>
      </c>
      <c r="CT93" s="19" t="n">
        <v>327.7761</v>
      </c>
      <c r="CU93" s="19" t="n">
        <v>1510.053</v>
      </c>
      <c r="CV93" s="19" t="n">
        <v>982.3920000000001</v>
      </c>
      <c r="CW93" s="19" t="n">
        <v>655.6662</v>
      </c>
      <c r="CX93" s="19" t="n">
        <v>315.7532</v>
      </c>
      <c r="CY93" s="19" t="n">
        <v>1559.9371</v>
      </c>
      <c r="CZ93" s="19" t="n">
        <v>75.9423</v>
      </c>
      <c r="DA93" s="19" t="n">
        <v>283.1734</v>
      </c>
      <c r="DB93" s="19" t="n">
        <v>693.8491</v>
      </c>
      <c r="DC93" s="19" t="n">
        <v>710.7483</v>
      </c>
      <c r="DD93" s="19" t="n">
        <v>154.3131</v>
      </c>
      <c r="DE93" s="19" t="n">
        <v>595.1431</v>
      </c>
      <c r="DF93" s="19" t="n">
        <v>628.0803</v>
      </c>
      <c r="DG93" s="19" t="n">
        <v>140.1069</v>
      </c>
      <c r="DH93" s="19" t="n">
        <v>172.4171</v>
      </c>
      <c r="DI93" s="19" t="n">
        <v>169.3949</v>
      </c>
      <c r="DJ93" s="19" t="n">
        <v>257.3969</v>
      </c>
      <c r="DK93" s="19" t="n">
        <v>249.561</v>
      </c>
      <c r="DL93" s="19" t="n">
        <v>495.2424</v>
      </c>
      <c r="DM93" s="19" t="n">
        <v>31.0688</v>
      </c>
      <c r="DN93" s="19" t="n">
        <v>18012.4065</v>
      </c>
      <c r="DO93" s="19" t="n">
        <v>255.6476</v>
      </c>
      <c r="DP93" s="19" t="n">
        <v>1547.9974</v>
      </c>
      <c r="DQ93" s="19" t="n">
        <v>634.4464</v>
      </c>
      <c r="DR93" s="19" t="n">
        <v>655.0433</v>
      </c>
      <c r="DS93" s="19" t="n">
        <v>0.0252</v>
      </c>
      <c r="DT93" s="19" t="n">
        <v>1484.5961</v>
      </c>
    </row>
    <row r="94">
      <c r="A94" s="2" t="inlineStr">
        <is>
          <t>6001</t>
        </is>
      </c>
      <c r="B94" s="2" t="inlineStr">
        <is>
          <t>Library and other information services</t>
        </is>
      </c>
      <c r="C94" s="19" t="n">
        <v>0.0197</v>
      </c>
      <c r="D94" s="19" t="n">
        <v>0.0052</v>
      </c>
      <c r="E94" s="19" t="n">
        <v>0.0055</v>
      </c>
      <c r="F94" s="19" t="n">
        <v>0.0008</v>
      </c>
      <c r="G94" s="19" t="n">
        <v>0.0001</v>
      </c>
      <c r="H94" s="19" t="n">
        <v>0.0002</v>
      </c>
      <c r="I94" s="19" t="n">
        <v>0.0051</v>
      </c>
      <c r="J94" s="19" t="n">
        <v>0.0139</v>
      </c>
      <c r="K94" s="19" t="n">
        <v>0.0043</v>
      </c>
      <c r="L94" s="19" t="n">
        <v>0.0025</v>
      </c>
      <c r="M94" s="19" t="n">
        <v>0.0148</v>
      </c>
      <c r="N94" s="19" t="n">
        <v>0.0028</v>
      </c>
      <c r="O94" s="19" t="n">
        <v>0.0052</v>
      </c>
      <c r="P94" s="19" t="n">
        <v>0.0341</v>
      </c>
      <c r="Q94" s="19" t="n">
        <v>0.001</v>
      </c>
      <c r="R94" s="19" t="n">
        <v>0.0095</v>
      </c>
      <c r="S94" s="19" t="n">
        <v>0.0076</v>
      </c>
      <c r="T94" s="19" t="n">
        <v>0.0015</v>
      </c>
      <c r="U94" s="19" t="n">
        <v>0.0119</v>
      </c>
      <c r="V94" s="19" t="n">
        <v>0.007900000000000001</v>
      </c>
      <c r="W94" s="19" t="n">
        <v>0.0045</v>
      </c>
      <c r="X94" s="19" t="n">
        <v>0.0129</v>
      </c>
      <c r="Y94" s="19" t="n">
        <v>0.0059</v>
      </c>
      <c r="Z94" s="19" t="n">
        <v>0.003</v>
      </c>
      <c r="AA94" s="19" t="n">
        <v>0.003</v>
      </c>
      <c r="AB94" s="19" t="n">
        <v>0.0001</v>
      </c>
      <c r="AC94" s="19" t="n">
        <v>0.0014</v>
      </c>
      <c r="AD94" s="19" t="n">
        <v>0.0036</v>
      </c>
      <c r="AH94" s="19" t="n">
        <v>0.0146</v>
      </c>
      <c r="AI94" s="19" t="n">
        <v>0.0138</v>
      </c>
      <c r="AJ94" s="19" t="n">
        <v>0.0012</v>
      </c>
      <c r="AK94" s="19" t="n">
        <v>0.0029</v>
      </c>
      <c r="AL94" s="19" t="n">
        <v>0.0049</v>
      </c>
      <c r="AM94" s="19" t="n">
        <v>0.0022</v>
      </c>
      <c r="AN94" s="19" t="n">
        <v>0.0038</v>
      </c>
      <c r="AO94" s="19" t="n">
        <v>0.0003</v>
      </c>
      <c r="AP94" s="19" t="n">
        <v>0.0115</v>
      </c>
      <c r="AQ94" s="19" t="n">
        <v>0.0037</v>
      </c>
      <c r="AR94" s="19" t="n">
        <v>0.0056</v>
      </c>
      <c r="AS94" s="19" t="n">
        <v>0.001</v>
      </c>
      <c r="AT94" s="19" t="n">
        <v>0.0049</v>
      </c>
      <c r="AU94" s="19" t="n">
        <v>0.0016</v>
      </c>
      <c r="AV94" s="19" t="n">
        <v>0.0108</v>
      </c>
      <c r="AW94" s="19" t="n">
        <v>0.0023</v>
      </c>
      <c r="AX94" s="19" t="n">
        <v>0.0028</v>
      </c>
      <c r="AY94" s="19" t="n">
        <v>0.0062</v>
      </c>
      <c r="AZ94" s="19" t="n">
        <v>0.0145</v>
      </c>
      <c r="BA94" s="19" t="n">
        <v>0.0012</v>
      </c>
      <c r="BB94" s="19" t="n">
        <v>0.0095</v>
      </c>
      <c r="BC94" s="19" t="n">
        <v>0.0033</v>
      </c>
      <c r="BD94" s="19" t="n">
        <v>0.0061</v>
      </c>
      <c r="BE94" s="19" t="n">
        <v>0.0037</v>
      </c>
      <c r="BF94" s="19" t="n">
        <v>0.0052</v>
      </c>
      <c r="BG94" s="19" t="n">
        <v>0.0074</v>
      </c>
      <c r="BH94" s="19" t="n">
        <v>0.0067</v>
      </c>
      <c r="BI94" s="19" t="n">
        <v>0.0115</v>
      </c>
      <c r="BJ94" s="19" t="n">
        <v>0.0044</v>
      </c>
      <c r="BK94" s="19" t="n">
        <v>0.0011</v>
      </c>
      <c r="BL94" s="19" t="n">
        <v>0.009299999999999999</v>
      </c>
      <c r="BM94" s="19" t="n">
        <v>0.0066</v>
      </c>
      <c r="BN94" s="19" t="n">
        <v>0.002</v>
      </c>
      <c r="BO94" s="19" t="n">
        <v>0.0109</v>
      </c>
      <c r="BP94" s="19" t="n">
        <v>0.0169</v>
      </c>
      <c r="BQ94" s="19" t="n">
        <v>0.0069</v>
      </c>
      <c r="BR94" s="19" t="n">
        <v>0.0197</v>
      </c>
      <c r="BS94" s="19" t="n">
        <v>0.0014</v>
      </c>
      <c r="BT94" s="19" t="n">
        <v>0.0422</v>
      </c>
      <c r="BU94" s="19" t="n">
        <v>0.0334</v>
      </c>
      <c r="BV94" s="19" t="n">
        <v>0.0248</v>
      </c>
      <c r="BW94" s="19" t="n">
        <v>0.1234</v>
      </c>
      <c r="BX94" s="19" t="n">
        <v>0.1608</v>
      </c>
      <c r="BY94" s="19" t="n">
        <v>0.1271</v>
      </c>
      <c r="BZ94" s="19" t="n">
        <v>0.0137</v>
      </c>
      <c r="CA94" s="19" t="n">
        <v>0.0449</v>
      </c>
      <c r="CB94" s="19" t="n">
        <v>0.0257</v>
      </c>
      <c r="CC94" s="19" t="n">
        <v>0.0071</v>
      </c>
      <c r="CD94" s="19" t="n">
        <v>0.0041</v>
      </c>
      <c r="CE94" s="19" t="n">
        <v>0.008200000000000001</v>
      </c>
      <c r="CF94" s="19" t="n">
        <v>0.008200000000000001</v>
      </c>
      <c r="CG94" s="19" t="n">
        <v>0.0333</v>
      </c>
      <c r="CH94" s="19" t="n">
        <v>0.2091</v>
      </c>
      <c r="CI94" s="19" t="n">
        <v>0.0063</v>
      </c>
      <c r="CJ94" s="19" t="n">
        <v>0.0038</v>
      </c>
      <c r="CK94" s="19" t="n">
        <v>0.0262</v>
      </c>
      <c r="CL94" s="19" t="n">
        <v>0.3606</v>
      </c>
      <c r="CM94" s="19" t="n">
        <v>0.0005999999999999999</v>
      </c>
      <c r="CN94" s="19" t="n">
        <v>1.055</v>
      </c>
      <c r="CO94" s="19" t="n">
        <v>1.3508</v>
      </c>
      <c r="CP94" s="19" t="n">
        <v>0.2368</v>
      </c>
      <c r="CQ94" s="19" t="n">
        <v>0.0221</v>
      </c>
      <c r="CR94" s="19" t="n">
        <v>0.0005999999999999999</v>
      </c>
      <c r="CS94" s="19" t="n">
        <v>0.0002</v>
      </c>
      <c r="CT94" s="19" t="n">
        <v>0.0319</v>
      </c>
      <c r="CU94" s="19" t="n">
        <v>0.9424</v>
      </c>
      <c r="CV94" s="19" t="n">
        <v>0.488</v>
      </c>
      <c r="CW94" s="19" t="n">
        <v>0.2953</v>
      </c>
      <c r="CX94" s="19" t="n">
        <v>0.0195</v>
      </c>
      <c r="CY94" s="19" t="n">
        <v>0.8310999999999999</v>
      </c>
      <c r="CZ94" s="19" t="n">
        <v>0.06950000000000001</v>
      </c>
      <c r="DA94" s="19" t="n">
        <v>0.2779</v>
      </c>
      <c r="DB94" s="19" t="n">
        <v>0.36</v>
      </c>
      <c r="DC94" s="19" t="n">
        <v>0.5352</v>
      </c>
      <c r="DD94" s="19" t="n">
        <v>0.1876</v>
      </c>
      <c r="DE94" s="19" t="n">
        <v>0.0434</v>
      </c>
      <c r="DF94" s="19" t="n">
        <v>0.1024</v>
      </c>
      <c r="DG94" s="19" t="n">
        <v>0.0113</v>
      </c>
      <c r="DH94" s="19" t="n">
        <v>0.0157</v>
      </c>
      <c r="DI94" s="19" t="n">
        <v>0.1833</v>
      </c>
      <c r="DJ94" s="19" t="n">
        <v>0.006</v>
      </c>
      <c r="DK94" s="19" t="n">
        <v>0.02</v>
      </c>
      <c r="DL94" s="19" t="n">
        <v>0.0284</v>
      </c>
      <c r="DM94" s="19" t="n">
        <v>0.007900000000000001</v>
      </c>
      <c r="DN94" s="19" t="n">
        <v>601.1858</v>
      </c>
      <c r="DO94" s="19" t="n">
        <v>1553</v>
      </c>
      <c r="DP94" s="19" t="n">
        <v>6.2021</v>
      </c>
      <c r="DQ94" s="19" t="n">
        <v>0.1695</v>
      </c>
      <c r="DR94" s="19" t="n">
        <v>1.1772</v>
      </c>
      <c r="DS94" s="19" t="n">
        <v>0.0042</v>
      </c>
      <c r="DT94" s="19" t="n">
        <v>157.4448</v>
      </c>
    </row>
    <row r="95">
      <c r="A95" s="2" t="inlineStr">
        <is>
          <t>6201</t>
        </is>
      </c>
      <c r="B95" s="2" t="inlineStr">
        <is>
          <t>Finance</t>
        </is>
      </c>
      <c r="C95" s="19" t="n">
        <v>2195.2607</v>
      </c>
      <c r="D95" s="19" t="n">
        <v>165.7854</v>
      </c>
      <c r="E95" s="19" t="n">
        <v>1017.1281</v>
      </c>
      <c r="F95" s="19" t="n">
        <v>56.574</v>
      </c>
      <c r="G95" s="19" t="n">
        <v>2.2041</v>
      </c>
      <c r="H95" s="19" t="n">
        <v>71.074</v>
      </c>
      <c r="I95" s="19" t="n">
        <v>243.3357</v>
      </c>
      <c r="J95" s="19" t="n">
        <v>1866.627</v>
      </c>
      <c r="K95" s="19" t="n">
        <v>5172.4497</v>
      </c>
      <c r="L95" s="19" t="n">
        <v>1680.2923</v>
      </c>
      <c r="M95" s="19" t="n">
        <v>1148.8642</v>
      </c>
      <c r="N95" s="19" t="n">
        <v>321.9554</v>
      </c>
      <c r="O95" s="19" t="n">
        <v>520.7477</v>
      </c>
      <c r="P95" s="19" t="n">
        <v>214.2588</v>
      </c>
      <c r="Q95" s="19" t="n">
        <v>3.8911</v>
      </c>
      <c r="R95" s="19" t="n">
        <v>59.3559</v>
      </c>
      <c r="S95" s="19" t="n">
        <v>30.1586</v>
      </c>
      <c r="T95" s="19" t="n">
        <v>2.1236</v>
      </c>
      <c r="U95" s="19" t="n">
        <v>103.3058</v>
      </c>
      <c r="V95" s="19" t="n">
        <v>52.6144</v>
      </c>
      <c r="W95" s="19" t="n">
        <v>48.6011</v>
      </c>
      <c r="X95" s="19" t="n">
        <v>95.6108</v>
      </c>
      <c r="Y95" s="19" t="n">
        <v>71.58450000000001</v>
      </c>
      <c r="Z95" s="19" t="n">
        <v>341.8952</v>
      </c>
      <c r="AA95" s="19" t="n">
        <v>212.483</v>
      </c>
      <c r="AB95" s="19" t="n">
        <v>0.2405</v>
      </c>
      <c r="AC95" s="19" t="n">
        <v>0.6399</v>
      </c>
      <c r="AD95" s="19" t="n">
        <v>18.9295</v>
      </c>
      <c r="AE95" s="19" t="n">
        <v>2.402</v>
      </c>
      <c r="AF95" s="19" t="n">
        <v>8.612</v>
      </c>
      <c r="AG95" s="19" t="n">
        <v>0.8290999999999999</v>
      </c>
      <c r="AH95" s="19" t="n">
        <v>14.0148</v>
      </c>
      <c r="AI95" s="19" t="n">
        <v>69.7128</v>
      </c>
      <c r="AJ95" s="19" t="n">
        <v>14.4901</v>
      </c>
      <c r="AK95" s="19" t="n">
        <v>24.842</v>
      </c>
      <c r="AL95" s="19" t="n">
        <v>34.5357</v>
      </c>
      <c r="AM95" s="19" t="n">
        <v>12.6582</v>
      </c>
      <c r="AN95" s="19" t="n">
        <v>112.1952</v>
      </c>
      <c r="AO95" s="19" t="n">
        <v>0.1911</v>
      </c>
      <c r="AP95" s="19" t="n">
        <v>240.4419</v>
      </c>
      <c r="AQ95" s="19" t="n">
        <v>24.0464</v>
      </c>
      <c r="AR95" s="19" t="n">
        <v>87.12479999999999</v>
      </c>
      <c r="AS95" s="19" t="n">
        <v>2.391</v>
      </c>
      <c r="AT95" s="19" t="n">
        <v>62.1789</v>
      </c>
      <c r="AU95" s="19" t="n">
        <v>10.2273</v>
      </c>
      <c r="AV95" s="19" t="n">
        <v>48.7283</v>
      </c>
      <c r="AW95" s="19" t="n">
        <v>4.8642</v>
      </c>
      <c r="AX95" s="19" t="n">
        <v>11.1249</v>
      </c>
      <c r="AY95" s="19" t="n">
        <v>71.6832</v>
      </c>
      <c r="AZ95" s="19" t="n">
        <v>203.7565</v>
      </c>
      <c r="BA95" s="19" t="n">
        <v>0.1476</v>
      </c>
      <c r="BB95" s="19" t="n">
        <v>81.9117</v>
      </c>
      <c r="BC95" s="19" t="n">
        <v>9.890599999999999</v>
      </c>
      <c r="BD95" s="19" t="n">
        <v>39.1439</v>
      </c>
      <c r="BE95" s="19" t="n">
        <v>48.0381</v>
      </c>
      <c r="BF95" s="19" t="n">
        <v>11.4969</v>
      </c>
      <c r="BG95" s="19" t="n">
        <v>55.1375</v>
      </c>
      <c r="BH95" s="19" t="n">
        <v>33.9983</v>
      </c>
      <c r="BI95" s="19" t="n">
        <v>35.2021</v>
      </c>
      <c r="BJ95" s="19" t="n">
        <v>59.9482</v>
      </c>
      <c r="BK95" s="19" t="n">
        <v>4.7908</v>
      </c>
      <c r="BL95" s="19" t="n">
        <v>95.5812</v>
      </c>
      <c r="BM95" s="19" t="n">
        <v>9.9589</v>
      </c>
      <c r="BN95" s="19" t="n">
        <v>7.089</v>
      </c>
      <c r="BO95" s="19" t="n">
        <v>1803.1884</v>
      </c>
      <c r="BP95" s="19" t="n">
        <v>2092.5426</v>
      </c>
      <c r="BQ95" s="19" t="n">
        <v>178.012</v>
      </c>
      <c r="BR95" s="19" t="n">
        <v>1995.3692</v>
      </c>
      <c r="BS95" s="19" t="n">
        <v>112.2998</v>
      </c>
      <c r="BT95" s="19" t="n">
        <v>1581.4952</v>
      </c>
      <c r="BU95" s="19" t="n">
        <v>1378.2722</v>
      </c>
      <c r="BV95" s="19" t="n">
        <v>1046.5638</v>
      </c>
      <c r="BW95" s="19" t="n">
        <v>2389.2325</v>
      </c>
      <c r="BX95" s="19" t="n">
        <v>3094.275</v>
      </c>
      <c r="BY95" s="19" t="n">
        <v>1999.1659</v>
      </c>
      <c r="BZ95" s="19" t="n">
        <v>681.0734</v>
      </c>
      <c r="CA95" s="19" t="n">
        <v>1037.5918</v>
      </c>
      <c r="CB95" s="19" t="n">
        <v>660.9136999999999</v>
      </c>
      <c r="CC95" s="19" t="n">
        <v>351.9084</v>
      </c>
      <c r="CD95" s="19" t="n">
        <v>460.9572</v>
      </c>
      <c r="CE95" s="19" t="n">
        <v>165.7681</v>
      </c>
      <c r="CF95" s="19" t="n">
        <v>104.6457</v>
      </c>
      <c r="CG95" s="19" t="n">
        <v>2724.2893</v>
      </c>
      <c r="CH95" s="19" t="n">
        <v>211.0637</v>
      </c>
      <c r="CI95" s="19" t="n">
        <v>72.8368</v>
      </c>
      <c r="CJ95" s="19" t="n">
        <v>135.7004</v>
      </c>
      <c r="CK95" s="19" t="n">
        <v>446.4524</v>
      </c>
      <c r="CL95" s="19" t="n">
        <v>1530.858</v>
      </c>
      <c r="CM95" s="19" t="n">
        <v>1.2095</v>
      </c>
      <c r="CN95" s="19" t="n">
        <v>9756.2727</v>
      </c>
      <c r="CO95" s="19" t="n">
        <v>11865.1013</v>
      </c>
      <c r="CP95" s="19" t="n">
        <v>2478.2108</v>
      </c>
      <c r="CQ95" s="19" t="n">
        <v>1052.0779</v>
      </c>
      <c r="CR95" s="19" t="n">
        <v>11923.2451</v>
      </c>
      <c r="CS95" s="19" t="n">
        <v>9969.752200000001</v>
      </c>
      <c r="CT95" s="19" t="n">
        <v>9336.515299999999</v>
      </c>
      <c r="CU95" s="19" t="n">
        <v>6882.5012</v>
      </c>
      <c r="CV95" s="19" t="n">
        <v>648.3225</v>
      </c>
      <c r="CW95" s="19" t="n">
        <v>1268.9499</v>
      </c>
      <c r="CX95" s="19" t="n">
        <v>448.9677</v>
      </c>
      <c r="CY95" s="19" t="n">
        <v>2977.2597</v>
      </c>
      <c r="CZ95" s="19" t="n">
        <v>188.5262</v>
      </c>
      <c r="DA95" s="19" t="n">
        <v>342.7758</v>
      </c>
      <c r="DB95" s="19" t="n">
        <v>1173.2878</v>
      </c>
      <c r="DC95" s="19" t="n">
        <v>511.3606</v>
      </c>
      <c r="DD95" s="19" t="n">
        <v>186.3223</v>
      </c>
      <c r="DE95" s="19" t="n">
        <v>2794.2269</v>
      </c>
      <c r="DF95" s="19" t="n">
        <v>359.8292</v>
      </c>
      <c r="DG95" s="19" t="n">
        <v>60.1028</v>
      </c>
      <c r="DH95" s="19" t="n">
        <v>229.251</v>
      </c>
      <c r="DI95" s="19" t="n">
        <v>224.5654</v>
      </c>
      <c r="DJ95" s="19" t="n">
        <v>124.2935</v>
      </c>
      <c r="DK95" s="19" t="n">
        <v>60.2008</v>
      </c>
      <c r="DL95" s="19" t="n">
        <v>538.2546</v>
      </c>
      <c r="DM95" s="19" t="n">
        <v>57.617</v>
      </c>
      <c r="DN95" s="19" t="n">
        <v>32454.8948</v>
      </c>
      <c r="DO95" s="19" t="n">
        <v>145.3469</v>
      </c>
      <c r="DP95" s="19" t="n">
        <v>2001.2545</v>
      </c>
      <c r="DQ95" s="19" t="n">
        <v>18.8583</v>
      </c>
      <c r="DR95" s="19" t="n">
        <v>512.3757000000001</v>
      </c>
      <c r="DT95" s="19" t="n">
        <v>3889.4182</v>
      </c>
    </row>
    <row r="96">
      <c r="A96" s="2" t="inlineStr">
        <is>
          <t>6301</t>
        </is>
      </c>
      <c r="B96" s="2" t="inlineStr">
        <is>
          <t>Insurance and superannuation funds</t>
        </is>
      </c>
      <c r="C96" s="19" t="n">
        <v>185.4333</v>
      </c>
      <c r="D96" s="19" t="n">
        <v>20.354</v>
      </c>
      <c r="E96" s="19" t="n">
        <v>90.9109</v>
      </c>
      <c r="F96" s="19" t="n">
        <v>10.2738</v>
      </c>
      <c r="G96" s="19" t="n">
        <v>0.7181999999999999</v>
      </c>
      <c r="H96" s="19" t="n">
        <v>15.9456</v>
      </c>
      <c r="I96" s="19" t="n">
        <v>35.9617</v>
      </c>
      <c r="J96" s="19" t="n">
        <v>91.68980000000001</v>
      </c>
      <c r="K96" s="19" t="n">
        <v>94.0117</v>
      </c>
      <c r="L96" s="19" t="n">
        <v>74.3193</v>
      </c>
      <c r="M96" s="19" t="n">
        <v>62.7091</v>
      </c>
      <c r="N96" s="19" t="n">
        <v>28.8204</v>
      </c>
      <c r="O96" s="19" t="n">
        <v>40.4742</v>
      </c>
      <c r="P96" s="19" t="n">
        <v>9.9893</v>
      </c>
      <c r="Q96" s="19" t="n">
        <v>2.3054</v>
      </c>
      <c r="R96" s="19" t="n">
        <v>5.7273</v>
      </c>
      <c r="S96" s="19" t="n">
        <v>6.655</v>
      </c>
      <c r="T96" s="19" t="n">
        <v>8.422000000000001</v>
      </c>
      <c r="U96" s="19" t="n">
        <v>26.1931</v>
      </c>
      <c r="V96" s="19" t="n">
        <v>13.2019</v>
      </c>
      <c r="W96" s="19" t="n">
        <v>30.3179</v>
      </c>
      <c r="X96" s="19" t="n">
        <v>46.6094</v>
      </c>
      <c r="Y96" s="19" t="n">
        <v>9.2818</v>
      </c>
      <c r="Z96" s="19" t="n">
        <v>5.7269</v>
      </c>
      <c r="AA96" s="19" t="n">
        <v>7.8787</v>
      </c>
      <c r="AB96" s="19" t="n">
        <v>4.3986</v>
      </c>
      <c r="AC96" s="19" t="n">
        <v>0.1855</v>
      </c>
      <c r="AD96" s="19" t="n">
        <v>6.1437</v>
      </c>
      <c r="AE96" s="19" t="n">
        <v>1.5615</v>
      </c>
      <c r="AF96" s="19" t="n">
        <v>0.7734</v>
      </c>
      <c r="AG96" s="19" t="n">
        <v>0.7043</v>
      </c>
      <c r="AH96" s="19" t="n">
        <v>9.5526</v>
      </c>
      <c r="AI96" s="19" t="n">
        <v>27.0461</v>
      </c>
      <c r="AJ96" s="19" t="n">
        <v>4.4905</v>
      </c>
      <c r="AK96" s="19" t="n">
        <v>6.5435</v>
      </c>
      <c r="AL96" s="19" t="n">
        <v>2.9455</v>
      </c>
      <c r="AM96" s="19" t="n">
        <v>6.17</v>
      </c>
      <c r="AN96" s="19" t="n">
        <v>18.3232</v>
      </c>
      <c r="AO96" s="19" t="n">
        <v>2.4989</v>
      </c>
      <c r="AP96" s="19" t="n">
        <v>22.7988</v>
      </c>
      <c r="AQ96" s="19" t="n">
        <v>8.959300000000001</v>
      </c>
      <c r="AR96" s="19" t="n">
        <v>19.7943</v>
      </c>
      <c r="AS96" s="19" t="n">
        <v>4.367</v>
      </c>
      <c r="AT96" s="19" t="n">
        <v>4.1527</v>
      </c>
      <c r="AU96" s="19" t="n">
        <v>2.0811</v>
      </c>
      <c r="AV96" s="19" t="n">
        <v>13.73</v>
      </c>
      <c r="AW96" s="19" t="n">
        <v>3.3435</v>
      </c>
      <c r="AX96" s="19" t="n">
        <v>2.4311</v>
      </c>
      <c r="AY96" s="19" t="n">
        <v>24.8994</v>
      </c>
      <c r="AZ96" s="19" t="n">
        <v>4.4712</v>
      </c>
      <c r="BA96" s="19" t="n">
        <v>1.7941</v>
      </c>
      <c r="BB96" s="19" t="n">
        <v>34.3725</v>
      </c>
      <c r="BC96" s="19" t="n">
        <v>6.1679</v>
      </c>
      <c r="BD96" s="19" t="n">
        <v>11.7511</v>
      </c>
      <c r="BE96" s="19" t="n">
        <v>10.3232</v>
      </c>
      <c r="BF96" s="19" t="n">
        <v>3.7378</v>
      </c>
      <c r="BG96" s="19" t="n">
        <v>11.331</v>
      </c>
      <c r="BH96" s="19" t="n">
        <v>15.4422</v>
      </c>
      <c r="BI96" s="19" t="n">
        <v>14.5672</v>
      </c>
      <c r="BJ96" s="19" t="n">
        <v>11.6769</v>
      </c>
      <c r="BK96" s="19" t="n">
        <v>5.7905</v>
      </c>
      <c r="BL96" s="19" t="n">
        <v>29.5112</v>
      </c>
      <c r="BM96" s="19" t="n">
        <v>6.6494</v>
      </c>
      <c r="BN96" s="19" t="n">
        <v>6.77</v>
      </c>
      <c r="BO96" s="19" t="n">
        <v>16.9224</v>
      </c>
      <c r="BP96" s="19" t="n">
        <v>105.6992</v>
      </c>
      <c r="BQ96" s="19" t="n">
        <v>3.6453</v>
      </c>
      <c r="BR96" s="19" t="n">
        <v>49.6895</v>
      </c>
      <c r="BS96" s="19" t="n">
        <v>27.2042</v>
      </c>
      <c r="BT96" s="19" t="n">
        <v>162.6338</v>
      </c>
      <c r="BU96" s="19" t="n">
        <v>113.884</v>
      </c>
      <c r="BV96" s="19" t="n">
        <v>138.1376</v>
      </c>
      <c r="BW96" s="19" t="n">
        <v>586.7874</v>
      </c>
      <c r="BX96" s="19" t="n">
        <v>334.768</v>
      </c>
      <c r="BY96" s="19" t="n">
        <v>336.9645</v>
      </c>
      <c r="BZ96" s="19" t="n">
        <v>69.24290000000001</v>
      </c>
      <c r="CA96" s="19" t="n">
        <v>219.686</v>
      </c>
      <c r="CB96" s="19" t="n">
        <v>224.3154</v>
      </c>
      <c r="CC96" s="19" t="n">
        <v>27.6791</v>
      </c>
      <c r="CD96" s="19" t="n">
        <v>28.9474</v>
      </c>
      <c r="CE96" s="19" t="n">
        <v>46.3991</v>
      </c>
      <c r="CF96" s="19" t="n">
        <v>64.762</v>
      </c>
      <c r="CG96" s="19" t="n">
        <v>111.2187</v>
      </c>
      <c r="CH96" s="19" t="n">
        <v>32.3903</v>
      </c>
      <c r="CI96" s="19" t="n">
        <v>12.1446</v>
      </c>
      <c r="CJ96" s="19" t="n">
        <v>5.4004</v>
      </c>
      <c r="CK96" s="19" t="n">
        <v>17.5862</v>
      </c>
      <c r="CL96" s="19" t="n">
        <v>56.0652</v>
      </c>
      <c r="CM96" s="19" t="n">
        <v>0.7901</v>
      </c>
      <c r="CN96" s="19" t="n">
        <v>1386.8313</v>
      </c>
      <c r="CO96" s="19" t="n">
        <v>348.7169</v>
      </c>
      <c r="CP96" s="19" t="n">
        <v>213.0775</v>
      </c>
      <c r="CQ96" s="19" t="n">
        <v>133.3687</v>
      </c>
      <c r="CR96" s="19" t="n">
        <v>2328.777</v>
      </c>
      <c r="CS96" s="19" t="n">
        <v>763.3236000000001</v>
      </c>
      <c r="CT96" s="19" t="n">
        <v>329.002</v>
      </c>
      <c r="CU96" s="19" t="n">
        <v>683.0288</v>
      </c>
      <c r="CV96" s="19" t="n">
        <v>179.4398</v>
      </c>
      <c r="CW96" s="19" t="n">
        <v>168.8708</v>
      </c>
      <c r="CX96" s="19" t="n">
        <v>90.06740000000001</v>
      </c>
      <c r="CY96" s="19" t="n">
        <v>319.2271</v>
      </c>
      <c r="CZ96" s="19" t="n">
        <v>6.1767</v>
      </c>
      <c r="DA96" s="19" t="n">
        <v>46.0414</v>
      </c>
      <c r="DB96" s="19" t="n">
        <v>85.4074</v>
      </c>
      <c r="DC96" s="19" t="n">
        <v>30.7541</v>
      </c>
      <c r="DD96" s="19" t="n">
        <v>26.6099</v>
      </c>
      <c r="DE96" s="19" t="n">
        <v>294.7717</v>
      </c>
      <c r="DF96" s="19" t="n">
        <v>112.1052</v>
      </c>
      <c r="DG96" s="19" t="n">
        <v>16.4372</v>
      </c>
      <c r="DH96" s="19" t="n">
        <v>42.8601</v>
      </c>
      <c r="DI96" s="19" t="n">
        <v>42.7586</v>
      </c>
      <c r="DJ96" s="19" t="n">
        <v>66.2191</v>
      </c>
      <c r="DK96" s="19" t="n">
        <v>26.7876</v>
      </c>
      <c r="DL96" s="19" t="n">
        <v>105.8836</v>
      </c>
      <c r="DM96" s="19" t="n">
        <v>6.6569</v>
      </c>
      <c r="DN96" s="19" t="n">
        <v>59054.0669</v>
      </c>
      <c r="DO96" s="19" t="n">
        <v>0.7335</v>
      </c>
      <c r="DP96" s="19" t="n">
        <v>415.6548</v>
      </c>
      <c r="DQ96" s="19" t="n">
        <v>13.3468</v>
      </c>
      <c r="DR96" s="19" t="n">
        <v>70.4319</v>
      </c>
      <c r="DT96" s="19" t="n">
        <v>717.4204999999999</v>
      </c>
    </row>
    <row r="97">
      <c r="A97" s="2" t="inlineStr">
        <is>
          <t>6401</t>
        </is>
      </c>
      <c r="B97" s="2" t="inlineStr">
        <is>
          <t>Auxiliary finance and insurance services</t>
        </is>
      </c>
      <c r="C97" s="19" t="n">
        <v>1324.8822</v>
      </c>
      <c r="D97" s="19" t="n">
        <v>140.5</v>
      </c>
      <c r="E97" s="19" t="n">
        <v>1132.731</v>
      </c>
      <c r="F97" s="19" t="n">
        <v>27.5871</v>
      </c>
      <c r="G97" s="19" t="n">
        <v>0.0003</v>
      </c>
      <c r="H97" s="19" t="n">
        <v>63.8876</v>
      </c>
      <c r="I97" s="19" t="n">
        <v>197.7664</v>
      </c>
      <c r="J97" s="19" t="n">
        <v>637.7001</v>
      </c>
      <c r="K97" s="19" t="n">
        <v>983.837</v>
      </c>
      <c r="L97" s="19" t="n">
        <v>796.5559</v>
      </c>
      <c r="M97" s="19" t="n">
        <v>831.9094</v>
      </c>
      <c r="N97" s="19" t="n">
        <v>266.5738</v>
      </c>
      <c r="O97" s="19" t="n">
        <v>231.1558</v>
      </c>
      <c r="P97" s="19" t="n">
        <v>256.8691</v>
      </c>
      <c r="Q97" s="19" t="n">
        <v>2.1505</v>
      </c>
      <c r="R97" s="19" t="n">
        <v>79.08240000000001</v>
      </c>
      <c r="S97" s="19" t="n">
        <v>19.3678</v>
      </c>
      <c r="T97" s="19" t="n">
        <v>16.8296</v>
      </c>
      <c r="U97" s="19" t="n">
        <v>53.4737</v>
      </c>
      <c r="V97" s="19" t="n">
        <v>26.3954</v>
      </c>
      <c r="W97" s="19" t="n">
        <v>79.66759999999999</v>
      </c>
      <c r="X97" s="19" t="n">
        <v>70.8897</v>
      </c>
      <c r="Y97" s="19" t="n">
        <v>162.1464</v>
      </c>
      <c r="Z97" s="19" t="n">
        <v>136.0967</v>
      </c>
      <c r="AA97" s="19" t="n">
        <v>76.28830000000001</v>
      </c>
      <c r="AB97" s="19" t="n">
        <v>0.3016</v>
      </c>
      <c r="AC97" s="19" t="n">
        <v>2.2809</v>
      </c>
      <c r="AD97" s="19" t="n">
        <v>31.6057</v>
      </c>
      <c r="AE97" s="19" t="n">
        <v>0.2628</v>
      </c>
      <c r="AF97" s="19" t="n">
        <v>0.8304</v>
      </c>
      <c r="AG97" s="19" t="n">
        <v>3.1213</v>
      </c>
      <c r="AH97" s="19" t="n">
        <v>19.3878</v>
      </c>
      <c r="AI97" s="19" t="n">
        <v>106.6809</v>
      </c>
      <c r="AJ97" s="19" t="n">
        <v>25.1454</v>
      </c>
      <c r="AK97" s="19" t="n">
        <v>54.1317</v>
      </c>
      <c r="AL97" s="19" t="n">
        <v>57.0962</v>
      </c>
      <c r="AM97" s="19" t="n">
        <v>61.3491</v>
      </c>
      <c r="AN97" s="19" t="n">
        <v>70.2068</v>
      </c>
      <c r="AO97" s="19" t="n">
        <v>1.022</v>
      </c>
      <c r="AP97" s="19" t="n">
        <v>229.8555</v>
      </c>
      <c r="AQ97" s="19" t="n">
        <v>22.539</v>
      </c>
      <c r="AR97" s="19" t="n">
        <v>149.0616</v>
      </c>
      <c r="AS97" s="19" t="n">
        <v>11.9688</v>
      </c>
      <c r="AT97" s="19" t="n">
        <v>30.6275</v>
      </c>
      <c r="AU97" s="19" t="n">
        <v>10.2817</v>
      </c>
      <c r="AV97" s="19" t="n">
        <v>137.3184</v>
      </c>
      <c r="AW97" s="19" t="n">
        <v>14.4932</v>
      </c>
      <c r="AX97" s="19" t="n">
        <v>5.2311</v>
      </c>
      <c r="AY97" s="19" t="n">
        <v>184.395</v>
      </c>
      <c r="AZ97" s="19" t="n">
        <v>4.5544</v>
      </c>
      <c r="BA97" s="19" t="n">
        <v>6.184</v>
      </c>
      <c r="BB97" s="19" t="n">
        <v>229.8114</v>
      </c>
      <c r="BC97" s="19" t="n">
        <v>18.8656</v>
      </c>
      <c r="BD97" s="19" t="n">
        <v>24.0181</v>
      </c>
      <c r="BE97" s="19" t="n">
        <v>191.3522</v>
      </c>
      <c r="BF97" s="19" t="n">
        <v>44.8231</v>
      </c>
      <c r="BG97" s="19" t="n">
        <v>29.0604</v>
      </c>
      <c r="BH97" s="19" t="n">
        <v>1.7586</v>
      </c>
      <c r="BI97" s="19" t="n">
        <v>48.456</v>
      </c>
      <c r="BJ97" s="19" t="n">
        <v>38.6768</v>
      </c>
      <c r="BK97" s="19" t="n">
        <v>16.4623</v>
      </c>
      <c r="BL97" s="19" t="n">
        <v>177.8064</v>
      </c>
      <c r="BM97" s="19" t="n">
        <v>49.7886</v>
      </c>
      <c r="BN97" s="19" t="n">
        <v>24.7166</v>
      </c>
      <c r="BO97" s="19" t="n">
        <v>2554.2611</v>
      </c>
      <c r="BP97" s="19" t="n">
        <v>2940.1063</v>
      </c>
      <c r="BQ97" s="19" t="n">
        <v>93.13330000000001</v>
      </c>
      <c r="BR97" s="19" t="n">
        <v>1710.55</v>
      </c>
      <c r="BS97" s="19" t="n">
        <v>3710.9162</v>
      </c>
      <c r="BT97" s="19" t="n">
        <v>1651.7655</v>
      </c>
      <c r="BU97" s="19" t="n">
        <v>570.2267000000001</v>
      </c>
      <c r="BV97" s="19" t="n">
        <v>374.8891</v>
      </c>
      <c r="BW97" s="19" t="n">
        <v>4348.6537</v>
      </c>
      <c r="BX97" s="19" t="n">
        <v>2248.2165</v>
      </c>
      <c r="BY97" s="19" t="n">
        <v>2354.8</v>
      </c>
      <c r="BZ97" s="19" t="n">
        <v>1006.9891</v>
      </c>
      <c r="CA97" s="19" t="n">
        <v>1472.7679</v>
      </c>
      <c r="CB97" s="19" t="n">
        <v>1040.8986</v>
      </c>
      <c r="CC97" s="19" t="n">
        <v>171.162</v>
      </c>
      <c r="CD97" s="19" t="n">
        <v>482.4649</v>
      </c>
      <c r="CE97" s="19" t="n">
        <v>113.2443</v>
      </c>
      <c r="CF97" s="19" t="n">
        <v>141.045</v>
      </c>
      <c r="CG97" s="19" t="n">
        <v>1960.0492</v>
      </c>
      <c r="CH97" s="19" t="n">
        <v>70.1965</v>
      </c>
      <c r="CI97" s="19" t="n">
        <v>75.1446</v>
      </c>
      <c r="CJ97" s="19" t="n">
        <v>2.7698</v>
      </c>
      <c r="CK97" s="19" t="n">
        <v>118.7336</v>
      </c>
      <c r="CL97" s="19" t="n">
        <v>391.8434</v>
      </c>
      <c r="CM97" s="19" t="n">
        <v>1.0891</v>
      </c>
      <c r="CN97" s="19" t="n">
        <v>646.619</v>
      </c>
      <c r="CO97" s="19" t="n">
        <v>6860.8431</v>
      </c>
      <c r="CP97" s="19" t="n">
        <v>1869.4276</v>
      </c>
      <c r="CQ97" s="19" t="n">
        <v>867.0937</v>
      </c>
      <c r="CR97" s="19" t="n">
        <v>1.7153</v>
      </c>
      <c r="CS97" s="19" t="n">
        <v>0.6493</v>
      </c>
      <c r="CT97" s="19" t="n">
        <v>5607.1027</v>
      </c>
      <c r="CU97" s="19" t="n">
        <v>3272.408</v>
      </c>
      <c r="CV97" s="19" t="n">
        <v>425.9772</v>
      </c>
      <c r="CW97" s="19" t="n">
        <v>1449.5696</v>
      </c>
      <c r="CX97" s="19" t="n">
        <v>437.4776</v>
      </c>
      <c r="CY97" s="19" t="n">
        <v>7347.4074</v>
      </c>
      <c r="CZ97" s="19" t="n">
        <v>3.3947</v>
      </c>
      <c r="DA97" s="19" t="n">
        <v>128.7598</v>
      </c>
      <c r="DB97" s="19" t="n">
        <v>1250.2464</v>
      </c>
      <c r="DC97" s="19" t="n">
        <v>1142.9946</v>
      </c>
      <c r="DD97" s="19" t="n">
        <v>226.3546</v>
      </c>
      <c r="DE97" s="19" t="n">
        <v>2941.1645</v>
      </c>
      <c r="DF97" s="19" t="n">
        <v>764.6792</v>
      </c>
      <c r="DG97" s="19" t="n">
        <v>71.1931</v>
      </c>
      <c r="DH97" s="19" t="n">
        <v>190.3141</v>
      </c>
      <c r="DI97" s="19" t="n">
        <v>143.8253</v>
      </c>
      <c r="DJ97" s="19" t="n">
        <v>419.1858</v>
      </c>
      <c r="DK97" s="19" t="n">
        <v>166.9905</v>
      </c>
      <c r="DL97" s="19" t="n">
        <v>38.7644</v>
      </c>
      <c r="DM97" s="19" t="n">
        <v>2.1908</v>
      </c>
      <c r="DN97" s="19" t="n">
        <v>5687.0308</v>
      </c>
      <c r="DO97" s="19" t="n">
        <v>2.1511</v>
      </c>
      <c r="DP97" s="19" t="n">
        <v>614.2485</v>
      </c>
      <c r="DQ97" s="19" t="n">
        <v>9.414300000000001</v>
      </c>
      <c r="DR97" s="19" t="n">
        <v>143.431</v>
      </c>
      <c r="DT97" s="19" t="n">
        <v>1579.5865</v>
      </c>
    </row>
    <row r="98">
      <c r="A98" s="2" t="inlineStr">
        <is>
          <t>6601</t>
        </is>
      </c>
      <c r="B98" s="2" t="inlineStr">
        <is>
          <t>Rental and hiring services (except real estate)</t>
        </is>
      </c>
      <c r="C98" s="19" t="n">
        <v>209.7719</v>
      </c>
      <c r="D98" s="19" t="n">
        <v>29.3733</v>
      </c>
      <c r="E98" s="19" t="n">
        <v>102.4138</v>
      </c>
      <c r="F98" s="19" t="n">
        <v>115.736</v>
      </c>
      <c r="G98" s="19" t="n">
        <v>0.9395</v>
      </c>
      <c r="H98" s="19" t="n">
        <v>67.4669</v>
      </c>
      <c r="I98" s="19" t="n">
        <v>196.5814</v>
      </c>
      <c r="J98" s="19" t="n">
        <v>768.4982</v>
      </c>
      <c r="K98" s="19" t="n">
        <v>1374.3674</v>
      </c>
      <c r="L98" s="19" t="n">
        <v>270.531</v>
      </c>
      <c r="M98" s="19" t="n">
        <v>1032.4369</v>
      </c>
      <c r="N98" s="19" t="n">
        <v>135.0319</v>
      </c>
      <c r="O98" s="19" t="n">
        <v>50.8878</v>
      </c>
      <c r="P98" s="19" t="n">
        <v>54.4208</v>
      </c>
      <c r="Q98" s="19" t="n">
        <v>0.3787</v>
      </c>
      <c r="R98" s="19" t="n">
        <v>23.694</v>
      </c>
      <c r="S98" s="19" t="n">
        <v>5.8558</v>
      </c>
      <c r="T98" s="19" t="n">
        <v>4.5181</v>
      </c>
      <c r="U98" s="19" t="n">
        <v>25.7939</v>
      </c>
      <c r="V98" s="19" t="n">
        <v>19.3631</v>
      </c>
      <c r="W98" s="19" t="n">
        <v>19.2706</v>
      </c>
      <c r="X98" s="19" t="n">
        <v>20.3057</v>
      </c>
      <c r="Y98" s="19" t="n">
        <v>42.9685</v>
      </c>
      <c r="Z98" s="19" t="n">
        <v>3.3887</v>
      </c>
      <c r="AA98" s="19" t="n">
        <v>4.3647</v>
      </c>
      <c r="AB98" s="19" t="n">
        <v>0.1312</v>
      </c>
      <c r="AC98" s="19" t="n">
        <v>0.6264999999999999</v>
      </c>
      <c r="AD98" s="19" t="n">
        <v>4.2266</v>
      </c>
      <c r="AE98" s="19" t="n">
        <v>0.0083</v>
      </c>
      <c r="AF98" s="19" t="n">
        <v>0.654</v>
      </c>
      <c r="AG98" s="19" t="n">
        <v>0.6534</v>
      </c>
      <c r="AH98" s="19" t="n">
        <v>8.9971</v>
      </c>
      <c r="AI98" s="19" t="n">
        <v>35.7168</v>
      </c>
      <c r="AJ98" s="19" t="n">
        <v>12.9627</v>
      </c>
      <c r="AK98" s="19" t="n">
        <v>51.9735</v>
      </c>
      <c r="AL98" s="19" t="n">
        <v>36.4763</v>
      </c>
      <c r="AM98" s="19" t="n">
        <v>117.1106</v>
      </c>
      <c r="AN98" s="19" t="n">
        <v>13.5484</v>
      </c>
      <c r="AO98" s="19" t="n">
        <v>0.1056</v>
      </c>
      <c r="AP98" s="19" t="n">
        <v>44.9826</v>
      </c>
      <c r="AQ98" s="19" t="n">
        <v>7.0613</v>
      </c>
      <c r="AR98" s="19" t="n">
        <v>64.5343</v>
      </c>
      <c r="AS98" s="19" t="n">
        <v>1.8025</v>
      </c>
      <c r="AT98" s="19" t="n">
        <v>10.2712</v>
      </c>
      <c r="AU98" s="19" t="n">
        <v>5.1319</v>
      </c>
      <c r="AV98" s="19" t="n">
        <v>41.8153</v>
      </c>
      <c r="AW98" s="19" t="n">
        <v>18.2397</v>
      </c>
      <c r="AX98" s="19" t="n">
        <v>3.0435</v>
      </c>
      <c r="AY98" s="19" t="n">
        <v>88.24930000000001</v>
      </c>
      <c r="AZ98" s="19" t="n">
        <v>9.1975</v>
      </c>
      <c r="BA98" s="19" t="n">
        <v>6.401</v>
      </c>
      <c r="BB98" s="19" t="n">
        <v>134.6674</v>
      </c>
      <c r="BC98" s="19" t="n">
        <v>16.4139</v>
      </c>
      <c r="BD98" s="19" t="n">
        <v>47.175</v>
      </c>
      <c r="BE98" s="19" t="n">
        <v>94.7604</v>
      </c>
      <c r="BF98" s="19" t="n">
        <v>85.49039999999999</v>
      </c>
      <c r="BG98" s="19" t="n">
        <v>40.3172</v>
      </c>
      <c r="BH98" s="19" t="n">
        <v>0.521</v>
      </c>
      <c r="BI98" s="19" t="n">
        <v>38.5737</v>
      </c>
      <c r="BJ98" s="19" t="n">
        <v>12.7067</v>
      </c>
      <c r="BK98" s="19" t="n">
        <v>3.975</v>
      </c>
      <c r="BL98" s="19" t="n">
        <v>57.1317</v>
      </c>
      <c r="BM98" s="19" t="n">
        <v>16.281</v>
      </c>
      <c r="BN98" s="19" t="n">
        <v>11.9306</v>
      </c>
      <c r="BO98" s="19" t="n">
        <v>179.9296</v>
      </c>
      <c r="BP98" s="19" t="n">
        <v>345.373</v>
      </c>
      <c r="BQ98" s="19" t="n">
        <v>58.6384</v>
      </c>
      <c r="BR98" s="19" t="n">
        <v>24.5668</v>
      </c>
      <c r="BS98" s="19" t="n">
        <v>29.5692</v>
      </c>
      <c r="BT98" s="19" t="n">
        <v>979.2689</v>
      </c>
      <c r="BU98" s="19" t="n">
        <v>319.6204</v>
      </c>
      <c r="BV98" s="19" t="n">
        <v>1835.9057</v>
      </c>
      <c r="BW98" s="19" t="n">
        <v>3851.1679</v>
      </c>
      <c r="BX98" s="19" t="n">
        <v>1006.6497</v>
      </c>
      <c r="BY98" s="19" t="n">
        <v>933.8961</v>
      </c>
      <c r="BZ98" s="19" t="n">
        <v>137.2467</v>
      </c>
      <c r="CA98" s="19" t="n">
        <v>390.706</v>
      </c>
      <c r="CB98" s="19" t="n">
        <v>300.3984</v>
      </c>
      <c r="CC98" s="19" t="n">
        <v>97.2303</v>
      </c>
      <c r="CD98" s="19" t="n">
        <v>14.5763</v>
      </c>
      <c r="CE98" s="19" t="n">
        <v>70.7131</v>
      </c>
      <c r="CF98" s="19" t="n">
        <v>241.5666</v>
      </c>
      <c r="CG98" s="19" t="n">
        <v>656.4272</v>
      </c>
      <c r="CH98" s="19" t="n">
        <v>264.7311</v>
      </c>
      <c r="CI98" s="19" t="n">
        <v>82.8509</v>
      </c>
      <c r="CJ98" s="19" t="n">
        <v>31.1976</v>
      </c>
      <c r="CK98" s="19" t="n">
        <v>305.6042</v>
      </c>
      <c r="CL98" s="19" t="n">
        <v>277.0119</v>
      </c>
      <c r="CM98" s="19" t="n">
        <v>2.1149</v>
      </c>
      <c r="CN98" s="19" t="n">
        <v>240.5832</v>
      </c>
      <c r="CO98" s="19" t="n">
        <v>174.2349</v>
      </c>
      <c r="CP98" s="19" t="n">
        <v>172.2396</v>
      </c>
      <c r="CQ98" s="19" t="n">
        <v>383.1983</v>
      </c>
      <c r="CR98" s="19" t="n">
        <v>0.2073</v>
      </c>
      <c r="CS98" s="19" t="n">
        <v>0.067</v>
      </c>
      <c r="CT98" s="19" t="n">
        <v>617.5151</v>
      </c>
      <c r="CU98" s="19" t="n">
        <v>1363.3077</v>
      </c>
      <c r="CV98" s="19" t="n">
        <v>1032.3594</v>
      </c>
      <c r="CW98" s="19" t="n">
        <v>401.9057</v>
      </c>
      <c r="CX98" s="19" t="n">
        <v>630.7344000000001</v>
      </c>
      <c r="CY98" s="19" t="n">
        <v>928.2938</v>
      </c>
      <c r="CZ98" s="19" t="n">
        <v>91.6986</v>
      </c>
      <c r="DA98" s="19" t="n">
        <v>274.5161</v>
      </c>
      <c r="DB98" s="19" t="n">
        <v>132.7033</v>
      </c>
      <c r="DC98" s="19" t="n">
        <v>188.7497</v>
      </c>
      <c r="DD98" s="19" t="n">
        <v>24.1808</v>
      </c>
      <c r="DE98" s="19" t="n">
        <v>906.4808</v>
      </c>
      <c r="DF98" s="19" t="n">
        <v>844.2429</v>
      </c>
      <c r="DG98" s="19" t="n">
        <v>89.1956</v>
      </c>
      <c r="DH98" s="19" t="n">
        <v>331.3295</v>
      </c>
      <c r="DI98" s="19" t="n">
        <v>194.9596</v>
      </c>
      <c r="DJ98" s="19" t="n">
        <v>368.3686</v>
      </c>
      <c r="DK98" s="19" t="n">
        <v>1871.5179</v>
      </c>
      <c r="DL98" s="19" t="n">
        <v>444.7522</v>
      </c>
      <c r="DM98" s="19" t="n">
        <v>20.6607</v>
      </c>
      <c r="DN98" s="19" t="n">
        <v>1662.5074</v>
      </c>
      <c r="DO98" s="19" t="n">
        <v>0.5658</v>
      </c>
      <c r="DP98" s="19" t="n">
        <v>139.412</v>
      </c>
      <c r="DQ98" s="19" t="n">
        <v>2.6215</v>
      </c>
      <c r="DR98" s="19" t="n">
        <v>35.5323</v>
      </c>
      <c r="DS98" s="19" t="n">
        <v>1.5612</v>
      </c>
      <c r="DT98" s="19" t="n">
        <v>1169.6124</v>
      </c>
    </row>
    <row r="99">
      <c r="A99" s="2" t="inlineStr">
        <is>
          <t>6700</t>
        </is>
      </c>
      <c r="B99" s="2" t="inlineStr">
        <is>
          <t>Imputed rent for owner-occupiers</t>
        </is>
      </c>
      <c r="DN99" s="19" t="n">
        <v>215618</v>
      </c>
    </row>
    <row r="100">
      <c r="A100" s="2" t="inlineStr">
        <is>
          <t>6701</t>
        </is>
      </c>
      <c r="B100" s="2" t="inlineStr">
        <is>
          <t>Actual rent for housing</t>
        </is>
      </c>
      <c r="DN100" s="19" t="n">
        <v>63184</v>
      </c>
      <c r="DO100" s="19" t="n">
        <v>440</v>
      </c>
      <c r="DT100" s="19" t="n">
        <v>8555</v>
      </c>
    </row>
    <row r="101">
      <c r="A101" s="2" t="inlineStr">
        <is>
          <t>6702</t>
        </is>
      </c>
      <c r="B101" s="2" t="inlineStr">
        <is>
          <t>Non-residential property operators and real estate services</t>
        </is>
      </c>
      <c r="C101" s="19" t="n">
        <v>267.9089</v>
      </c>
      <c r="D101" s="19" t="n">
        <v>44.4486</v>
      </c>
      <c r="E101" s="19" t="n">
        <v>190.728</v>
      </c>
      <c r="F101" s="19" t="n">
        <v>0.05</v>
      </c>
      <c r="G101" s="19" t="n">
        <v>0.0213</v>
      </c>
      <c r="H101" s="19" t="n">
        <v>0.7714</v>
      </c>
      <c r="I101" s="19" t="n">
        <v>64.3907</v>
      </c>
      <c r="J101" s="19" t="n">
        <v>410.2283</v>
      </c>
      <c r="K101" s="19" t="n">
        <v>294.2058</v>
      </c>
      <c r="L101" s="19" t="n">
        <v>173.8625</v>
      </c>
      <c r="M101" s="19" t="n">
        <v>1563.6317</v>
      </c>
      <c r="N101" s="19" t="n">
        <v>90.0727</v>
      </c>
      <c r="O101" s="19" t="n">
        <v>38.1776</v>
      </c>
      <c r="P101" s="19" t="n">
        <v>303.4483</v>
      </c>
      <c r="Q101" s="19" t="n">
        <v>1.4707</v>
      </c>
      <c r="R101" s="19" t="n">
        <v>55.5314</v>
      </c>
      <c r="S101" s="19" t="n">
        <v>22.4118</v>
      </c>
      <c r="T101" s="19" t="n">
        <v>18.6116</v>
      </c>
      <c r="U101" s="19" t="n">
        <v>42.7229</v>
      </c>
      <c r="V101" s="19" t="n">
        <v>45.7326</v>
      </c>
      <c r="W101" s="19" t="n">
        <v>38.1503</v>
      </c>
      <c r="X101" s="19" t="n">
        <v>73.1069</v>
      </c>
      <c r="Y101" s="19" t="n">
        <v>30.1454</v>
      </c>
      <c r="Z101" s="19" t="n">
        <v>18.828</v>
      </c>
      <c r="AA101" s="19" t="n">
        <v>29.6858</v>
      </c>
      <c r="AB101" s="19" t="n">
        <v>0.1791</v>
      </c>
      <c r="AC101" s="19" t="n">
        <v>0.98</v>
      </c>
      <c r="AD101" s="19" t="n">
        <v>8.912699999999999</v>
      </c>
      <c r="AE101" s="19" t="n">
        <v>0.0002</v>
      </c>
      <c r="AF101" s="19" t="n">
        <v>1.1884</v>
      </c>
      <c r="AG101" s="19" t="n">
        <v>0.4752</v>
      </c>
      <c r="AH101" s="19" t="n">
        <v>29.4511</v>
      </c>
      <c r="AI101" s="19" t="n">
        <v>62.5891</v>
      </c>
      <c r="AJ101" s="19" t="n">
        <v>64.6905</v>
      </c>
      <c r="AK101" s="19" t="n">
        <v>73.64</v>
      </c>
      <c r="AL101" s="19" t="n">
        <v>51.4825</v>
      </c>
      <c r="AM101" s="19" t="n">
        <v>201.1283</v>
      </c>
      <c r="AN101" s="19" t="n">
        <v>37.2023</v>
      </c>
      <c r="AO101" s="19" t="n">
        <v>0.1627</v>
      </c>
      <c r="AP101" s="19" t="n">
        <v>83.5642</v>
      </c>
      <c r="AQ101" s="19" t="n">
        <v>13.8293</v>
      </c>
      <c r="AR101" s="19" t="n">
        <v>88.4682</v>
      </c>
      <c r="AS101" s="19" t="n">
        <v>4.4836</v>
      </c>
      <c r="AT101" s="19" t="n">
        <v>56.5669</v>
      </c>
      <c r="AU101" s="19" t="n">
        <v>16.5291</v>
      </c>
      <c r="AV101" s="19" t="n">
        <v>114.6419</v>
      </c>
      <c r="AW101" s="19" t="n">
        <v>27.6614</v>
      </c>
      <c r="AX101" s="19" t="n">
        <v>3.775</v>
      </c>
      <c r="AY101" s="19" t="n">
        <v>30.9854</v>
      </c>
      <c r="AZ101" s="19" t="n">
        <v>5.9465</v>
      </c>
      <c r="BA101" s="19" t="n">
        <v>31.5345</v>
      </c>
      <c r="BB101" s="19" t="n">
        <v>345.7641</v>
      </c>
      <c r="BC101" s="19" t="n">
        <v>69.0153</v>
      </c>
      <c r="BD101" s="19" t="n">
        <v>129.2548</v>
      </c>
      <c r="BE101" s="19" t="n">
        <v>93.7163</v>
      </c>
      <c r="BF101" s="19" t="n">
        <v>136.8869</v>
      </c>
      <c r="BG101" s="19" t="n">
        <v>46.6715</v>
      </c>
      <c r="BH101" s="19" t="n">
        <v>130.7533</v>
      </c>
      <c r="BI101" s="19" t="n">
        <v>45.3859</v>
      </c>
      <c r="BJ101" s="19" t="n">
        <v>42.7075</v>
      </c>
      <c r="BK101" s="19" t="n">
        <v>10.069</v>
      </c>
      <c r="BL101" s="19" t="n">
        <v>126.8251</v>
      </c>
      <c r="BM101" s="19" t="n">
        <v>3.8745</v>
      </c>
      <c r="BN101" s="19" t="n">
        <v>6.3135</v>
      </c>
      <c r="BO101" s="19" t="n">
        <v>23.8303</v>
      </c>
      <c r="BP101" s="19" t="n">
        <v>41.8589</v>
      </c>
      <c r="BQ101" s="19" t="n">
        <v>1.201</v>
      </c>
      <c r="BR101" s="19" t="n">
        <v>14.3201</v>
      </c>
      <c r="BS101" s="19" t="n">
        <v>385.7032</v>
      </c>
      <c r="BT101" s="19" t="n">
        <v>1143.5605</v>
      </c>
      <c r="BU101" s="19" t="n">
        <v>286.7505</v>
      </c>
      <c r="BV101" s="19" t="n">
        <v>996.146</v>
      </c>
      <c r="BW101" s="19" t="n">
        <v>5755.2251</v>
      </c>
      <c r="BX101" s="19" t="n">
        <v>10631.79</v>
      </c>
      <c r="BY101" s="19" t="n">
        <v>10794.3175</v>
      </c>
      <c r="BZ101" s="19" t="n">
        <v>339.4965</v>
      </c>
      <c r="CA101" s="19" t="n">
        <v>7686.475</v>
      </c>
      <c r="CB101" s="19" t="n">
        <v>1123.078</v>
      </c>
      <c r="CC101" s="19" t="n">
        <v>547.0503</v>
      </c>
      <c r="CD101" s="19" t="n">
        <v>85.12260000000001</v>
      </c>
      <c r="CE101" s="19" t="n">
        <v>662.2429</v>
      </c>
      <c r="CF101" s="19" t="n">
        <v>1317.8207</v>
      </c>
      <c r="CG101" s="19" t="n">
        <v>1563.1166</v>
      </c>
      <c r="CH101" s="19" t="n">
        <v>880.4508</v>
      </c>
      <c r="CI101" s="19" t="n">
        <v>228.6521</v>
      </c>
      <c r="CJ101" s="19" t="n">
        <v>199.8646</v>
      </c>
      <c r="CK101" s="19" t="n">
        <v>438.7745</v>
      </c>
      <c r="CL101" s="19" t="n">
        <v>3006.4706</v>
      </c>
      <c r="CM101" s="19" t="n">
        <v>5.8297</v>
      </c>
      <c r="CN101" s="19" t="n">
        <v>103.1244</v>
      </c>
      <c r="CO101" s="19" t="n">
        <v>730.4921000000001</v>
      </c>
      <c r="CP101" s="19" t="n">
        <v>1832.0338</v>
      </c>
      <c r="CQ101" s="19" t="n">
        <v>5875.603</v>
      </c>
      <c r="CR101" s="19" t="n">
        <v>0.0284</v>
      </c>
      <c r="CS101" s="19" t="n">
        <v>1670.7883</v>
      </c>
      <c r="CT101" s="19" t="n">
        <v>5071.9358</v>
      </c>
      <c r="CU101" s="19" t="n">
        <v>7312.2987</v>
      </c>
      <c r="CV101" s="19" t="n">
        <v>2642.2336</v>
      </c>
      <c r="CW101" s="19" t="n">
        <v>3527.1924</v>
      </c>
      <c r="CX101" s="19" t="n">
        <v>2699.8996</v>
      </c>
      <c r="CY101" s="19" t="n">
        <v>1880.4577</v>
      </c>
      <c r="CZ101" s="19" t="n">
        <v>77.7362</v>
      </c>
      <c r="DA101" s="19" t="n">
        <v>780.8251</v>
      </c>
      <c r="DB101" s="19" t="n">
        <v>1262.4971</v>
      </c>
      <c r="DC101" s="19" t="n">
        <v>1486.3374</v>
      </c>
      <c r="DD101" s="19" t="n">
        <v>557.7183</v>
      </c>
      <c r="DE101" s="19" t="n">
        <v>1047.4684</v>
      </c>
      <c r="DF101" s="19" t="n">
        <v>1541.6909</v>
      </c>
      <c r="DG101" s="19" t="n">
        <v>334.5144</v>
      </c>
      <c r="DH101" s="19" t="n">
        <v>787.2443</v>
      </c>
      <c r="DI101" s="19" t="n">
        <v>295.9582</v>
      </c>
      <c r="DJ101" s="19" t="n">
        <v>181.1495</v>
      </c>
      <c r="DK101" s="19" t="n">
        <v>105.873</v>
      </c>
      <c r="DL101" s="19" t="n">
        <v>270.9984</v>
      </c>
      <c r="DM101" s="19" t="n">
        <v>39.7242</v>
      </c>
      <c r="DN101" s="19" t="n">
        <v>28.8189</v>
      </c>
      <c r="DO101" s="19" t="n">
        <v>175.5524</v>
      </c>
      <c r="DP101" s="19" t="n">
        <v>16460.6968</v>
      </c>
      <c r="DQ101" s="19" t="n">
        <v>2.5744</v>
      </c>
      <c r="DR101" s="19" t="n">
        <v>26.2971</v>
      </c>
      <c r="DS101" s="19" t="n">
        <v>0.214</v>
      </c>
      <c r="DT101" s="19" t="n">
        <v>15.2255</v>
      </c>
    </row>
    <row r="102">
      <c r="A102" s="2" t="inlineStr">
        <is>
          <t>6901</t>
        </is>
      </c>
      <c r="B102" s="2" t="inlineStr">
        <is>
          <t>Professional, scientific and technical services</t>
        </is>
      </c>
      <c r="C102" s="19" t="n">
        <v>1730.49</v>
      </c>
      <c r="D102" s="19" t="n">
        <v>196.8489</v>
      </c>
      <c r="E102" s="19" t="n">
        <v>1016.2244</v>
      </c>
      <c r="F102" s="19" t="n">
        <v>113.277</v>
      </c>
      <c r="G102" s="19" t="n">
        <v>0.2866</v>
      </c>
      <c r="H102" s="19" t="n">
        <v>24.5836</v>
      </c>
      <c r="I102" s="19" t="n">
        <v>353.3842</v>
      </c>
      <c r="J102" s="19" t="n">
        <v>2446.3868</v>
      </c>
      <c r="K102" s="19" t="n">
        <v>431.4251</v>
      </c>
      <c r="L102" s="19" t="n">
        <v>1863.3652</v>
      </c>
      <c r="M102" s="19" t="n">
        <v>3223.1796</v>
      </c>
      <c r="N102" s="19" t="n">
        <v>317.682</v>
      </c>
      <c r="O102" s="19" t="n">
        <v>6965.2863</v>
      </c>
      <c r="P102" s="19" t="n">
        <v>406.3085</v>
      </c>
      <c r="Q102" s="19" t="n">
        <v>20.2319</v>
      </c>
      <c r="R102" s="19" t="n">
        <v>319.8026</v>
      </c>
      <c r="S102" s="19" t="n">
        <v>100.5899</v>
      </c>
      <c r="T102" s="19" t="n">
        <v>25.988</v>
      </c>
      <c r="U102" s="19" t="n">
        <v>419.1137</v>
      </c>
      <c r="V102" s="19" t="n">
        <v>127.5316</v>
      </c>
      <c r="W102" s="19" t="n">
        <v>424.6406</v>
      </c>
      <c r="X102" s="19" t="n">
        <v>378.9875</v>
      </c>
      <c r="Y102" s="19" t="n">
        <v>549.1777</v>
      </c>
      <c r="Z102" s="19" t="n">
        <v>202.5812</v>
      </c>
      <c r="AA102" s="19" t="n">
        <v>205.902</v>
      </c>
      <c r="AB102" s="19" t="n">
        <v>1.1305</v>
      </c>
      <c r="AC102" s="19" t="n">
        <v>2.8999</v>
      </c>
      <c r="AD102" s="19" t="n">
        <v>76.5134</v>
      </c>
      <c r="AE102" s="19" t="n">
        <v>0.9302</v>
      </c>
      <c r="AF102" s="19" t="n">
        <v>11.5297</v>
      </c>
      <c r="AG102" s="19" t="n">
        <v>3.8527</v>
      </c>
      <c r="AH102" s="19" t="n">
        <v>46.8113</v>
      </c>
      <c r="AI102" s="19" t="n">
        <v>346.7057</v>
      </c>
      <c r="AJ102" s="19" t="n">
        <v>88.58540000000001</v>
      </c>
      <c r="AK102" s="19" t="n">
        <v>666.4929</v>
      </c>
      <c r="AL102" s="19" t="n">
        <v>447.8478</v>
      </c>
      <c r="AM102" s="19" t="n">
        <v>196.587</v>
      </c>
      <c r="AN102" s="19" t="n">
        <v>1048.0798</v>
      </c>
      <c r="AO102" s="19" t="n">
        <v>3.9648</v>
      </c>
      <c r="AP102" s="19" t="n">
        <v>711.2465999999999</v>
      </c>
      <c r="AQ102" s="19" t="n">
        <v>125.1098</v>
      </c>
      <c r="AR102" s="19" t="n">
        <v>672.5466</v>
      </c>
      <c r="AS102" s="19" t="n">
        <v>29.4619</v>
      </c>
      <c r="AT102" s="19" t="n">
        <v>118.776</v>
      </c>
      <c r="AU102" s="19" t="n">
        <v>78.83710000000001</v>
      </c>
      <c r="AV102" s="19" t="n">
        <v>543.6079</v>
      </c>
      <c r="AW102" s="19" t="n">
        <v>295.6953</v>
      </c>
      <c r="AX102" s="19" t="n">
        <v>39.7027</v>
      </c>
      <c r="AY102" s="19" t="n">
        <v>182.8019</v>
      </c>
      <c r="AZ102" s="19" t="n">
        <v>6.7088</v>
      </c>
      <c r="BA102" s="19" t="n">
        <v>13.5572</v>
      </c>
      <c r="BB102" s="19" t="n">
        <v>988.3773</v>
      </c>
      <c r="BC102" s="19" t="n">
        <v>136.5774</v>
      </c>
      <c r="BD102" s="19" t="n">
        <v>444.9031</v>
      </c>
      <c r="BE102" s="19" t="n">
        <v>502.3681</v>
      </c>
      <c r="BF102" s="19" t="n">
        <v>1378.72</v>
      </c>
      <c r="BG102" s="19" t="n">
        <v>344.4829</v>
      </c>
      <c r="BH102" s="19" t="n">
        <v>926.1772999999999</v>
      </c>
      <c r="BI102" s="19" t="n">
        <v>360.2655</v>
      </c>
      <c r="BJ102" s="19" t="n">
        <v>1001.5858</v>
      </c>
      <c r="BK102" s="19" t="n">
        <v>74.1007</v>
      </c>
      <c r="BL102" s="19" t="n">
        <v>1958.2683</v>
      </c>
      <c r="BM102" s="19" t="n">
        <v>164.0178</v>
      </c>
      <c r="BN102" s="19" t="n">
        <v>49.5543</v>
      </c>
      <c r="BO102" s="19" t="n">
        <v>486.987</v>
      </c>
      <c r="BP102" s="19" t="n">
        <v>964.2518</v>
      </c>
      <c r="BQ102" s="19" t="n">
        <v>148.2082</v>
      </c>
      <c r="BR102" s="19" t="n">
        <v>1263.9229</v>
      </c>
      <c r="BS102" s="19" t="n">
        <v>4526.5134</v>
      </c>
      <c r="BT102" s="19" t="n">
        <v>5917.8407</v>
      </c>
      <c r="BU102" s="19" t="n">
        <v>4413.7902</v>
      </c>
      <c r="BV102" s="19" t="n">
        <v>12377.6269</v>
      </c>
      <c r="BW102" s="19" t="n">
        <v>10724.5997</v>
      </c>
      <c r="BX102" s="19" t="n">
        <v>8577.3485</v>
      </c>
      <c r="BY102" s="19" t="n">
        <v>11923.4758</v>
      </c>
      <c r="BZ102" s="19" t="n">
        <v>379.4921</v>
      </c>
      <c r="CA102" s="19" t="n">
        <v>1293.5265</v>
      </c>
      <c r="CB102" s="19" t="n">
        <v>3852.4783</v>
      </c>
      <c r="CC102" s="19" t="n">
        <v>98.5329</v>
      </c>
      <c r="CD102" s="19" t="n">
        <v>391.9491</v>
      </c>
      <c r="CE102" s="19" t="n">
        <v>1366.888</v>
      </c>
      <c r="CF102" s="19" t="n">
        <v>637.6041</v>
      </c>
      <c r="CG102" s="19" t="n">
        <v>4015.1534</v>
      </c>
      <c r="CH102" s="19" t="n">
        <v>3328.0028</v>
      </c>
      <c r="CI102" s="19" t="n">
        <v>484.5616</v>
      </c>
      <c r="CJ102" s="19" t="n">
        <v>647.7302</v>
      </c>
      <c r="CK102" s="19" t="n">
        <v>965.3499</v>
      </c>
      <c r="CL102" s="19" t="n">
        <v>5072.5554</v>
      </c>
      <c r="CM102" s="19" t="n">
        <v>10.6796</v>
      </c>
      <c r="CN102" s="19" t="n">
        <v>656.376</v>
      </c>
      <c r="CO102" s="19" t="n">
        <v>1522.1704</v>
      </c>
      <c r="CP102" s="19" t="n">
        <v>14086.2396</v>
      </c>
      <c r="CQ102" s="19" t="n">
        <v>1953.4528</v>
      </c>
      <c r="CR102" s="19" t="n">
        <v>411.5276</v>
      </c>
      <c r="CS102" s="19" t="n">
        <v>141.7281</v>
      </c>
      <c r="CT102" s="19" t="n">
        <v>9123.2497</v>
      </c>
      <c r="CU102" s="19" t="n">
        <v>46704.8403</v>
      </c>
      <c r="CV102" s="19" t="n">
        <v>8554.5047</v>
      </c>
      <c r="CW102" s="19" t="n">
        <v>8140.4145</v>
      </c>
      <c r="CX102" s="19" t="n">
        <v>2134.4316</v>
      </c>
      <c r="CY102" s="19" t="n">
        <v>9249.5209</v>
      </c>
      <c r="CZ102" s="19" t="n">
        <v>1215.359</v>
      </c>
      <c r="DA102" s="19" t="n">
        <v>1007.5428</v>
      </c>
      <c r="DB102" s="19" t="n">
        <v>1697.7768</v>
      </c>
      <c r="DC102" s="19" t="n">
        <v>1876.0552</v>
      </c>
      <c r="DD102" s="19" t="n">
        <v>247.6347</v>
      </c>
      <c r="DE102" s="19" t="n">
        <v>4754.4172</v>
      </c>
      <c r="DF102" s="19" t="n">
        <v>3329.1459</v>
      </c>
      <c r="DG102" s="19" t="n">
        <v>697.2025</v>
      </c>
      <c r="DH102" s="19" t="n">
        <v>2262.0796</v>
      </c>
      <c r="DI102" s="19" t="n">
        <v>1482.8089</v>
      </c>
      <c r="DJ102" s="19" t="n">
        <v>1592.9314</v>
      </c>
      <c r="DK102" s="19" t="n">
        <v>2015.1713</v>
      </c>
      <c r="DL102" s="19" t="n">
        <v>995.9278</v>
      </c>
      <c r="DM102" s="19" t="n">
        <v>63.83</v>
      </c>
      <c r="DN102" s="19" t="n">
        <v>8736.234700000001</v>
      </c>
      <c r="DO102" s="19" t="n">
        <v>8150.8646</v>
      </c>
      <c r="DP102" s="19" t="n">
        <v>13987.8763</v>
      </c>
      <c r="DQ102" s="19" t="n">
        <v>61.9974</v>
      </c>
      <c r="DR102" s="19" t="n">
        <v>1256.0716</v>
      </c>
      <c r="DS102" s="19" t="n">
        <v>0.2476</v>
      </c>
      <c r="DT102" s="19" t="n">
        <v>10399.6431</v>
      </c>
    </row>
    <row r="103">
      <c r="A103" s="2" t="inlineStr">
        <is>
          <t>7001</t>
        </is>
      </c>
      <c r="B103" s="2" t="inlineStr">
        <is>
          <t>Computer systems design and related services</t>
        </is>
      </c>
      <c r="C103" s="19" t="n">
        <v>22.7509</v>
      </c>
      <c r="D103" s="19" t="n">
        <v>17.3354</v>
      </c>
      <c r="E103" s="19" t="n">
        <v>19.1786</v>
      </c>
      <c r="F103" s="19" t="n">
        <v>4.7406</v>
      </c>
      <c r="G103" s="19" t="n">
        <v>0.0316</v>
      </c>
      <c r="H103" s="19" t="n">
        <v>0.3296</v>
      </c>
      <c r="I103" s="19" t="n">
        <v>25.7963</v>
      </c>
      <c r="J103" s="19" t="n">
        <v>157.7608</v>
      </c>
      <c r="K103" s="19" t="n">
        <v>67.6557</v>
      </c>
      <c r="L103" s="19" t="n">
        <v>23.3912</v>
      </c>
      <c r="M103" s="19" t="n">
        <v>141.773</v>
      </c>
      <c r="N103" s="19" t="n">
        <v>19.49</v>
      </c>
      <c r="O103" s="19" t="n">
        <v>41.6632</v>
      </c>
      <c r="P103" s="19" t="n">
        <v>53.0572</v>
      </c>
      <c r="Q103" s="19" t="n">
        <v>0.2913</v>
      </c>
      <c r="R103" s="19" t="n">
        <v>20.3597</v>
      </c>
      <c r="S103" s="19" t="n">
        <v>9.254099999999999</v>
      </c>
      <c r="T103" s="19" t="n">
        <v>3.5184</v>
      </c>
      <c r="U103" s="19" t="n">
        <v>22.7743</v>
      </c>
      <c r="V103" s="19" t="n">
        <v>16.1052</v>
      </c>
      <c r="W103" s="19" t="n">
        <v>22.2729</v>
      </c>
      <c r="X103" s="19" t="n">
        <v>34.3997</v>
      </c>
      <c r="Y103" s="19" t="n">
        <v>49.8014</v>
      </c>
      <c r="Z103" s="19" t="n">
        <v>3.7797</v>
      </c>
      <c r="AA103" s="19" t="n">
        <v>11.8648</v>
      </c>
      <c r="AB103" s="19" t="n">
        <v>0.043</v>
      </c>
      <c r="AC103" s="19" t="n">
        <v>0.7747000000000001</v>
      </c>
      <c r="AD103" s="19" t="n">
        <v>30.6647</v>
      </c>
      <c r="AE103" s="19" t="n">
        <v>0.1511</v>
      </c>
      <c r="AF103" s="19" t="n">
        <v>0.2823</v>
      </c>
      <c r="AG103" s="19" t="n">
        <v>0.3791</v>
      </c>
      <c r="AH103" s="19" t="n">
        <v>5.4807</v>
      </c>
      <c r="AI103" s="19" t="n">
        <v>25.4813</v>
      </c>
      <c r="AJ103" s="19" t="n">
        <v>5.6503</v>
      </c>
      <c r="AK103" s="19" t="n">
        <v>37.2579</v>
      </c>
      <c r="AL103" s="19" t="n">
        <v>43.1076</v>
      </c>
      <c r="AM103" s="19" t="n">
        <v>12.7666</v>
      </c>
      <c r="AN103" s="19" t="n">
        <v>43.4148</v>
      </c>
      <c r="AO103" s="19" t="n">
        <v>0.1311</v>
      </c>
      <c r="AP103" s="19" t="n">
        <v>94.3309</v>
      </c>
      <c r="AQ103" s="19" t="n">
        <v>25.488</v>
      </c>
      <c r="AR103" s="19" t="n">
        <v>67.7854</v>
      </c>
      <c r="AS103" s="19" t="n">
        <v>8.4285</v>
      </c>
      <c r="AT103" s="19" t="n">
        <v>18.2704</v>
      </c>
      <c r="AU103" s="19" t="n">
        <v>7.5862</v>
      </c>
      <c r="AV103" s="19" t="n">
        <v>36.0992</v>
      </c>
      <c r="AW103" s="19" t="n">
        <v>12.2001</v>
      </c>
      <c r="AX103" s="19" t="n">
        <v>1.7266</v>
      </c>
      <c r="AY103" s="19" t="n">
        <v>81.0472</v>
      </c>
      <c r="AZ103" s="19" t="n">
        <v>2.2466</v>
      </c>
      <c r="BA103" s="19" t="n">
        <v>8.0329</v>
      </c>
      <c r="BB103" s="19" t="n">
        <v>63.6443</v>
      </c>
      <c r="BC103" s="19" t="n">
        <v>18.3801</v>
      </c>
      <c r="BD103" s="19" t="n">
        <v>36.7191</v>
      </c>
      <c r="BE103" s="19" t="n">
        <v>247.5082</v>
      </c>
      <c r="BF103" s="19" t="n">
        <v>35.7181</v>
      </c>
      <c r="BG103" s="19" t="n">
        <v>52.1126</v>
      </c>
      <c r="BH103" s="19" t="n">
        <v>31.1015</v>
      </c>
      <c r="BI103" s="19" t="n">
        <v>76.88809999999999</v>
      </c>
      <c r="BJ103" s="19" t="n">
        <v>29.6173</v>
      </c>
      <c r="BK103" s="19" t="n">
        <v>9.103899999999999</v>
      </c>
      <c r="BL103" s="19" t="n">
        <v>78.26690000000001</v>
      </c>
      <c r="BM103" s="19" t="n">
        <v>28.8619</v>
      </c>
      <c r="BN103" s="19" t="n">
        <v>7.6777</v>
      </c>
      <c r="BO103" s="19" t="n">
        <v>97.628</v>
      </c>
      <c r="BP103" s="19" t="n">
        <v>189.3248</v>
      </c>
      <c r="BQ103" s="19" t="n">
        <v>46.83</v>
      </c>
      <c r="BR103" s="19" t="n">
        <v>124.1927</v>
      </c>
      <c r="BS103" s="19" t="n">
        <v>79.28100000000001</v>
      </c>
      <c r="BT103" s="19" t="n">
        <v>169.7055</v>
      </c>
      <c r="BU103" s="19" t="n">
        <v>175.074</v>
      </c>
      <c r="BV103" s="19" t="n">
        <v>166.9561</v>
      </c>
      <c r="BW103" s="19" t="n">
        <v>529.6467</v>
      </c>
      <c r="BX103" s="19" t="n">
        <v>1558.9732</v>
      </c>
      <c r="BY103" s="19" t="n">
        <v>1100.9563</v>
      </c>
      <c r="BZ103" s="19" t="n">
        <v>97.87739999999999</v>
      </c>
      <c r="CA103" s="19" t="n">
        <v>208.7494</v>
      </c>
      <c r="CB103" s="19" t="n">
        <v>333.8533</v>
      </c>
      <c r="CC103" s="19" t="n">
        <v>63.7986</v>
      </c>
      <c r="CD103" s="19" t="n">
        <v>37.0816</v>
      </c>
      <c r="CE103" s="19" t="n">
        <v>37.394</v>
      </c>
      <c r="CF103" s="19" t="n">
        <v>84.06310000000001</v>
      </c>
      <c r="CG103" s="19" t="n">
        <v>426.7268</v>
      </c>
      <c r="CH103" s="19" t="n">
        <v>2302.2997</v>
      </c>
      <c r="CI103" s="19" t="n">
        <v>50.7052</v>
      </c>
      <c r="CJ103" s="19" t="n">
        <v>32.4555</v>
      </c>
      <c r="CK103" s="19" t="n">
        <v>685.0485</v>
      </c>
      <c r="CL103" s="19" t="n">
        <v>3270.5302</v>
      </c>
      <c r="CM103" s="19" t="n">
        <v>7.6308</v>
      </c>
      <c r="CN103" s="19" t="n">
        <v>6729.6743</v>
      </c>
      <c r="CO103" s="19" t="n">
        <v>8790.5355</v>
      </c>
      <c r="CP103" s="19" t="n">
        <v>3013.0507</v>
      </c>
      <c r="CQ103" s="19" t="n">
        <v>218.3125</v>
      </c>
      <c r="CR103" s="19" t="n">
        <v>0.0251</v>
      </c>
      <c r="CS103" s="19" t="n">
        <v>0.0081</v>
      </c>
      <c r="CT103" s="19" t="n">
        <v>372.9836</v>
      </c>
      <c r="CU103" s="19" t="n">
        <v>3705.5951</v>
      </c>
      <c r="CV103" s="19" t="n">
        <v>6003.5844</v>
      </c>
      <c r="CW103" s="19" t="n">
        <v>1993.1302</v>
      </c>
      <c r="CX103" s="19" t="n">
        <v>201.0834</v>
      </c>
      <c r="CY103" s="19" t="n">
        <v>4779.111</v>
      </c>
      <c r="CZ103" s="19" t="n">
        <v>898.681</v>
      </c>
      <c r="DA103" s="19" t="n">
        <v>1945.4435</v>
      </c>
      <c r="DB103" s="19" t="n">
        <v>968.8724999999999</v>
      </c>
      <c r="DC103" s="19" t="n">
        <v>989.6420000000001</v>
      </c>
      <c r="DD103" s="19" t="n">
        <v>122.1227</v>
      </c>
      <c r="DE103" s="19" t="n">
        <v>383.8378</v>
      </c>
      <c r="DF103" s="19" t="n">
        <v>739.2541</v>
      </c>
      <c r="DG103" s="19" t="n">
        <v>143.8352</v>
      </c>
      <c r="DH103" s="19" t="n">
        <v>101.7723</v>
      </c>
      <c r="DI103" s="19" t="n">
        <v>104.0092</v>
      </c>
      <c r="DJ103" s="19" t="n">
        <v>41.7706</v>
      </c>
      <c r="DK103" s="19" t="n">
        <v>162.0986</v>
      </c>
      <c r="DL103" s="19" t="n">
        <v>368.4954</v>
      </c>
      <c r="DM103" s="19" t="n">
        <v>62.8283</v>
      </c>
      <c r="DN103" s="19" t="n">
        <v>9.3809</v>
      </c>
      <c r="DO103" s="19" t="n">
        <v>29.3395</v>
      </c>
      <c r="DP103" s="19" t="n">
        <v>24114.4436</v>
      </c>
      <c r="DQ103" s="19" t="n">
        <v>830.1706</v>
      </c>
      <c r="DR103" s="19" t="n">
        <v>3874.3438</v>
      </c>
      <c r="DS103" s="19" t="n">
        <v>0.1889</v>
      </c>
      <c r="DT103" s="19" t="n">
        <v>2036.7903</v>
      </c>
    </row>
    <row r="104">
      <c r="A104" s="2" t="inlineStr">
        <is>
          <t>7210</t>
        </is>
      </c>
      <c r="B104" s="2" t="inlineStr">
        <is>
          <t>Employment, travel agency and other administrative services</t>
        </is>
      </c>
      <c r="C104" s="19" t="n">
        <v>1093.5108</v>
      </c>
      <c r="D104" s="19" t="n">
        <v>41.5261</v>
      </c>
      <c r="E104" s="19" t="n">
        <v>130.4579</v>
      </c>
      <c r="F104" s="19" t="n">
        <v>66.9281</v>
      </c>
      <c r="G104" s="19" t="n">
        <v>0.4424</v>
      </c>
      <c r="H104" s="19" t="n">
        <v>29.4207</v>
      </c>
      <c r="I104" s="19" t="n">
        <v>230.049</v>
      </c>
      <c r="J104" s="19" t="n">
        <v>516.5435</v>
      </c>
      <c r="K104" s="19" t="n">
        <v>424.2651</v>
      </c>
      <c r="L104" s="19" t="n">
        <v>88.372</v>
      </c>
      <c r="M104" s="19" t="n">
        <v>470.3575</v>
      </c>
      <c r="N104" s="19" t="n">
        <v>159.7134</v>
      </c>
      <c r="O104" s="19" t="n">
        <v>417.7864</v>
      </c>
      <c r="P104" s="19" t="n">
        <v>619.7314</v>
      </c>
      <c r="Q104" s="19" t="n">
        <v>3.4079</v>
      </c>
      <c r="R104" s="19" t="n">
        <v>39.6951</v>
      </c>
      <c r="S104" s="19" t="n">
        <v>165.8258</v>
      </c>
      <c r="T104" s="19" t="n">
        <v>3.2162</v>
      </c>
      <c r="U104" s="19" t="n">
        <v>30.3676</v>
      </c>
      <c r="V104" s="19" t="n">
        <v>83.1045</v>
      </c>
      <c r="W104" s="19" t="n">
        <v>63.2374</v>
      </c>
      <c r="X104" s="19" t="n">
        <v>157.3218</v>
      </c>
      <c r="Y104" s="19" t="n">
        <v>213.6489</v>
      </c>
      <c r="Z104" s="19" t="n">
        <v>8.841200000000001</v>
      </c>
      <c r="AA104" s="19" t="n">
        <v>182.2143</v>
      </c>
      <c r="AB104" s="19" t="n">
        <v>0.09710000000000001</v>
      </c>
      <c r="AC104" s="19" t="n">
        <v>0.9667</v>
      </c>
      <c r="AD104" s="19" t="n">
        <v>28.3424</v>
      </c>
      <c r="AE104" s="19" t="n">
        <v>2.411</v>
      </c>
      <c r="AF104" s="19" t="n">
        <v>78.1815</v>
      </c>
      <c r="AG104" s="19" t="n">
        <v>11.9268</v>
      </c>
      <c r="AH104" s="19" t="n">
        <v>46.9438</v>
      </c>
      <c r="AI104" s="19" t="n">
        <v>265.6279</v>
      </c>
      <c r="AJ104" s="19" t="n">
        <v>11.7918</v>
      </c>
      <c r="AK104" s="19" t="n">
        <v>128.9542</v>
      </c>
      <c r="AL104" s="19" t="n">
        <v>101.3255</v>
      </c>
      <c r="AM104" s="19" t="n">
        <v>33.2657</v>
      </c>
      <c r="AN104" s="19" t="n">
        <v>220.8738</v>
      </c>
      <c r="AO104" s="19" t="n">
        <v>0.2847</v>
      </c>
      <c r="AP104" s="19" t="n">
        <v>168.9537</v>
      </c>
      <c r="AQ104" s="19" t="n">
        <v>30.4398</v>
      </c>
      <c r="AR104" s="19" t="n">
        <v>310.7943</v>
      </c>
      <c r="AS104" s="19" t="n">
        <v>40.1903</v>
      </c>
      <c r="AT104" s="19" t="n">
        <v>30.7278</v>
      </c>
      <c r="AU104" s="19" t="n">
        <v>8.6113</v>
      </c>
      <c r="AV104" s="19" t="n">
        <v>337.0858</v>
      </c>
      <c r="AW104" s="19" t="n">
        <v>72.23690000000001</v>
      </c>
      <c r="AX104" s="19" t="n">
        <v>18.4439</v>
      </c>
      <c r="AY104" s="19" t="n">
        <v>169.5093</v>
      </c>
      <c r="AZ104" s="19" t="n">
        <v>32.3174</v>
      </c>
      <c r="BA104" s="19" t="n">
        <v>0.8735000000000001</v>
      </c>
      <c r="BB104" s="19" t="n">
        <v>317.4505</v>
      </c>
      <c r="BC104" s="19" t="n">
        <v>18.7255</v>
      </c>
      <c r="BD104" s="19" t="n">
        <v>58.5834</v>
      </c>
      <c r="BE104" s="19" t="n">
        <v>357.8526</v>
      </c>
      <c r="BF104" s="19" t="n">
        <v>36.2059</v>
      </c>
      <c r="BG104" s="19" t="n">
        <v>127.0175</v>
      </c>
      <c r="BH104" s="19" t="n">
        <v>50.4198</v>
      </c>
      <c r="BI104" s="19" t="n">
        <v>96.2899</v>
      </c>
      <c r="BJ104" s="19" t="n">
        <v>95.7306</v>
      </c>
      <c r="BK104" s="19" t="n">
        <v>31.9176</v>
      </c>
      <c r="BL104" s="19" t="n">
        <v>353.0836</v>
      </c>
      <c r="BM104" s="19" t="n">
        <v>88.9117</v>
      </c>
      <c r="BN104" s="19" t="n">
        <v>55.1004</v>
      </c>
      <c r="BO104" s="19" t="n">
        <v>223.3685</v>
      </c>
      <c r="BP104" s="19" t="n">
        <v>437.4583</v>
      </c>
      <c r="BQ104" s="19" t="n">
        <v>18.3938</v>
      </c>
      <c r="BR104" s="19" t="n">
        <v>487.3826</v>
      </c>
      <c r="BS104" s="19" t="n">
        <v>456.7755</v>
      </c>
      <c r="BT104" s="19" t="n">
        <v>1123.8051</v>
      </c>
      <c r="BU104" s="19" t="n">
        <v>384.8823</v>
      </c>
      <c r="BV104" s="19" t="n">
        <v>1692.3064</v>
      </c>
      <c r="BW104" s="19" t="n">
        <v>3174.4476</v>
      </c>
      <c r="BX104" s="19" t="n">
        <v>2618.3632</v>
      </c>
      <c r="BY104" s="19" t="n">
        <v>3055.9444</v>
      </c>
      <c r="BZ104" s="19" t="n">
        <v>1208.9219</v>
      </c>
      <c r="CA104" s="19" t="n">
        <v>4371.6348</v>
      </c>
      <c r="CB104" s="19" t="n">
        <v>1335.3388</v>
      </c>
      <c r="CC104" s="19" t="n">
        <v>310.2593</v>
      </c>
      <c r="CD104" s="19" t="n">
        <v>416.791</v>
      </c>
      <c r="CE104" s="19" t="n">
        <v>3930.7534</v>
      </c>
      <c r="CF104" s="19" t="n">
        <v>565.5713</v>
      </c>
      <c r="CG104" s="19" t="n">
        <v>5290.426</v>
      </c>
      <c r="CH104" s="19" t="n">
        <v>1881.9151</v>
      </c>
      <c r="CI104" s="19" t="n">
        <v>209.7</v>
      </c>
      <c r="CJ104" s="19" t="n">
        <v>79.4425</v>
      </c>
      <c r="CK104" s="19" t="n">
        <v>388.0105</v>
      </c>
      <c r="CL104" s="19" t="n">
        <v>391.2358</v>
      </c>
      <c r="CM104" s="19" t="n">
        <v>215.0451</v>
      </c>
      <c r="CN104" s="19" t="n">
        <v>2702.2277</v>
      </c>
      <c r="CO104" s="19" t="n">
        <v>6091.4818</v>
      </c>
      <c r="CP104" s="19" t="n">
        <v>4101.771</v>
      </c>
      <c r="CQ104" s="19" t="n">
        <v>1641.522</v>
      </c>
      <c r="CR104" s="19" t="n">
        <v>57.1127</v>
      </c>
      <c r="CS104" s="19" t="n">
        <v>21.6184</v>
      </c>
      <c r="CT104" s="19" t="n">
        <v>1334.554</v>
      </c>
      <c r="CU104" s="19" t="n">
        <v>12942.6055</v>
      </c>
      <c r="CV104" s="19" t="n">
        <v>4272.1935</v>
      </c>
      <c r="CW104" s="19" t="n">
        <v>4488.5965</v>
      </c>
      <c r="CX104" s="19" t="n">
        <v>1448.2605</v>
      </c>
      <c r="CY104" s="19" t="n">
        <v>2302.8671</v>
      </c>
      <c r="CZ104" s="19" t="n">
        <v>11.1291</v>
      </c>
      <c r="DA104" s="19" t="n">
        <v>2544.8793</v>
      </c>
      <c r="DB104" s="19" t="n">
        <v>1886.8484</v>
      </c>
      <c r="DC104" s="19" t="n">
        <v>1952.7092</v>
      </c>
      <c r="DD104" s="19" t="n">
        <v>333.7788</v>
      </c>
      <c r="DE104" s="19" t="n">
        <v>5810.6874</v>
      </c>
      <c r="DF104" s="19" t="n">
        <v>2566.706</v>
      </c>
      <c r="DG104" s="19" t="n">
        <v>663.6691</v>
      </c>
      <c r="DH104" s="19" t="n">
        <v>1462.8667</v>
      </c>
      <c r="DI104" s="19" t="n">
        <v>550.3169</v>
      </c>
      <c r="DJ104" s="19" t="n">
        <v>261.9634</v>
      </c>
      <c r="DK104" s="19" t="n">
        <v>582.3903</v>
      </c>
      <c r="DL104" s="19" t="n">
        <v>1082.3905</v>
      </c>
      <c r="DM104" s="19" t="n">
        <v>22.3131</v>
      </c>
      <c r="DN104" s="19" t="n">
        <v>2743.3481</v>
      </c>
      <c r="DO104" s="19" t="n">
        <v>6707.8832</v>
      </c>
      <c r="DP104" s="19" t="n">
        <v>285.1627</v>
      </c>
      <c r="DQ104" s="19" t="n">
        <v>5.7916</v>
      </c>
      <c r="DR104" s="19" t="n">
        <v>61.3219</v>
      </c>
      <c r="DS104" s="19" t="n">
        <v>0.0504</v>
      </c>
      <c r="DT104" s="19" t="n">
        <v>3432.3595</v>
      </c>
    </row>
    <row r="105">
      <c r="A105" s="2" t="inlineStr">
        <is>
          <t>7310</t>
        </is>
      </c>
      <c r="B105" s="2" t="inlineStr">
        <is>
          <t>Building cleaning, pest control and other support services</t>
        </is>
      </c>
      <c r="C105" s="19" t="n">
        <v>60.6167</v>
      </c>
      <c r="D105" s="19" t="n">
        <v>30.2827</v>
      </c>
      <c r="E105" s="19" t="n">
        <v>85.84180000000001</v>
      </c>
      <c r="F105" s="19" t="n">
        <v>40.3485</v>
      </c>
      <c r="G105" s="19" t="n">
        <v>0.3593</v>
      </c>
      <c r="H105" s="19" t="n">
        <v>12.9529</v>
      </c>
      <c r="I105" s="19" t="n">
        <v>85.2628</v>
      </c>
      <c r="J105" s="19" t="n">
        <v>72.9928</v>
      </c>
      <c r="K105" s="19" t="n">
        <v>43.8194</v>
      </c>
      <c r="L105" s="19" t="n">
        <v>15.4236</v>
      </c>
      <c r="M105" s="19" t="n">
        <v>56.5771</v>
      </c>
      <c r="N105" s="19" t="n">
        <v>6.1025</v>
      </c>
      <c r="O105" s="19" t="n">
        <v>17.6552</v>
      </c>
      <c r="P105" s="19" t="n">
        <v>226.8779</v>
      </c>
      <c r="Q105" s="19" t="n">
        <v>16.3576</v>
      </c>
      <c r="R105" s="19" t="n">
        <v>79.0057</v>
      </c>
      <c r="S105" s="19" t="n">
        <v>118.2045</v>
      </c>
      <c r="T105" s="19" t="n">
        <v>39.1488</v>
      </c>
      <c r="U105" s="19" t="n">
        <v>71.74160000000001</v>
      </c>
      <c r="V105" s="19" t="n">
        <v>92.2298</v>
      </c>
      <c r="W105" s="19" t="n">
        <v>80.67400000000001</v>
      </c>
      <c r="X105" s="19" t="n">
        <v>66.66849999999999</v>
      </c>
      <c r="Y105" s="19" t="n">
        <v>49.149</v>
      </c>
      <c r="Z105" s="19" t="n">
        <v>99.7056</v>
      </c>
      <c r="AA105" s="19" t="n">
        <v>148.7363</v>
      </c>
      <c r="AB105" s="19" t="n">
        <v>2.18</v>
      </c>
      <c r="AC105" s="19" t="n">
        <v>0.07190000000000001</v>
      </c>
      <c r="AD105" s="19" t="n">
        <v>31.5338</v>
      </c>
      <c r="AE105" s="19" t="n">
        <v>0.0002</v>
      </c>
      <c r="AF105" s="19" t="n">
        <v>0.1095</v>
      </c>
      <c r="AG105" s="19" t="n">
        <v>0.8835</v>
      </c>
      <c r="AH105" s="19" t="n">
        <v>44.9817</v>
      </c>
      <c r="AI105" s="19" t="n">
        <v>54.9801</v>
      </c>
      <c r="AJ105" s="19" t="n">
        <v>15.399</v>
      </c>
      <c r="AK105" s="19" t="n">
        <v>86.55200000000001</v>
      </c>
      <c r="AL105" s="19" t="n">
        <v>37.8593</v>
      </c>
      <c r="AM105" s="19" t="n">
        <v>5.63</v>
      </c>
      <c r="AN105" s="19" t="n">
        <v>99.39749999999999</v>
      </c>
      <c r="AO105" s="19" t="n">
        <v>0.5248</v>
      </c>
      <c r="AP105" s="19" t="n">
        <v>70.7831</v>
      </c>
      <c r="AQ105" s="19" t="n">
        <v>12.1489</v>
      </c>
      <c r="AR105" s="19" t="n">
        <v>73.0635</v>
      </c>
      <c r="AS105" s="19" t="n">
        <v>16.0995</v>
      </c>
      <c r="AT105" s="19" t="n">
        <v>69.2418</v>
      </c>
      <c r="AU105" s="19" t="n">
        <v>45.3063</v>
      </c>
      <c r="AV105" s="19" t="n">
        <v>83.73779999999999</v>
      </c>
      <c r="AW105" s="19" t="n">
        <v>39.3353</v>
      </c>
      <c r="AX105" s="19" t="n">
        <v>20.3168</v>
      </c>
      <c r="AY105" s="19" t="n">
        <v>39.4933</v>
      </c>
      <c r="AZ105" s="19" t="n">
        <v>0.2674</v>
      </c>
      <c r="BA105" s="19" t="n">
        <v>6.0771</v>
      </c>
      <c r="BB105" s="19" t="n">
        <v>24.8346</v>
      </c>
      <c r="BC105" s="19" t="n">
        <v>6.0432</v>
      </c>
      <c r="BD105" s="19" t="n">
        <v>13.4084</v>
      </c>
      <c r="BE105" s="19" t="n">
        <v>10.7086</v>
      </c>
      <c r="BF105" s="19" t="n">
        <v>34.2545</v>
      </c>
      <c r="BG105" s="19" t="n">
        <v>12.919</v>
      </c>
      <c r="BH105" s="19" t="n">
        <v>0.622</v>
      </c>
      <c r="BI105" s="19" t="n">
        <v>7.6415</v>
      </c>
      <c r="BJ105" s="19" t="n">
        <v>13.0396</v>
      </c>
      <c r="BK105" s="19" t="n">
        <v>3.6564</v>
      </c>
      <c r="BL105" s="19" t="n">
        <v>33.1513</v>
      </c>
      <c r="BM105" s="19" t="n">
        <v>14.6355</v>
      </c>
      <c r="BN105" s="19" t="n">
        <v>8.9549</v>
      </c>
      <c r="BO105" s="19" t="n">
        <v>4.0218</v>
      </c>
      <c r="BP105" s="19" t="n">
        <v>26.7216</v>
      </c>
      <c r="BQ105" s="19" t="n">
        <v>6.2078</v>
      </c>
      <c r="BR105" s="19" t="n">
        <v>32.7956</v>
      </c>
      <c r="BS105" s="19" t="n">
        <v>252.82</v>
      </c>
      <c r="BT105" s="19" t="n">
        <v>620.2714</v>
      </c>
      <c r="BU105" s="19" t="n">
        <v>299.836</v>
      </c>
      <c r="BV105" s="19" t="n">
        <v>395.2546</v>
      </c>
      <c r="BW105" s="19" t="n">
        <v>1879.72</v>
      </c>
      <c r="BX105" s="19" t="n">
        <v>1705.8887</v>
      </c>
      <c r="BY105" s="19" t="n">
        <v>737.396</v>
      </c>
      <c r="BZ105" s="19" t="n">
        <v>929.0882</v>
      </c>
      <c r="CA105" s="19" t="n">
        <v>779.6869</v>
      </c>
      <c r="CB105" s="19" t="n">
        <v>235.8521</v>
      </c>
      <c r="CC105" s="19" t="n">
        <v>172.3071</v>
      </c>
      <c r="CD105" s="19" t="n">
        <v>76.867</v>
      </c>
      <c r="CE105" s="19" t="n">
        <v>160.4443</v>
      </c>
      <c r="CF105" s="19" t="n">
        <v>301.2136</v>
      </c>
      <c r="CG105" s="19" t="n">
        <v>1430.136</v>
      </c>
      <c r="CH105" s="19" t="n">
        <v>13.2443</v>
      </c>
      <c r="CI105" s="19" t="n">
        <v>15.678</v>
      </c>
      <c r="CJ105" s="19" t="n">
        <v>3.9704</v>
      </c>
      <c r="CK105" s="19" t="n">
        <v>17.3427</v>
      </c>
      <c r="CL105" s="19" t="n">
        <v>166.3481</v>
      </c>
      <c r="CM105" s="19" t="n">
        <v>1.3718</v>
      </c>
      <c r="CN105" s="19" t="n">
        <v>24.6962</v>
      </c>
      <c r="CO105" s="19" t="n">
        <v>6.7689</v>
      </c>
      <c r="CP105" s="19" t="n">
        <v>67.8553</v>
      </c>
      <c r="CQ105" s="19" t="n">
        <v>385.1632</v>
      </c>
      <c r="CR105" s="19" t="n">
        <v>508.1129</v>
      </c>
      <c r="CS105" s="19" t="n">
        <v>190.6178</v>
      </c>
      <c r="CT105" s="19" t="n">
        <v>4159.6836</v>
      </c>
      <c r="CU105" s="19" t="n">
        <v>1581.306</v>
      </c>
      <c r="CV105" s="19" t="n">
        <v>48.6628</v>
      </c>
      <c r="CW105" s="19" t="n">
        <v>83.8026</v>
      </c>
      <c r="CX105" s="19" t="n">
        <v>1290.1677</v>
      </c>
      <c r="CY105" s="19" t="n">
        <v>930.0581</v>
      </c>
      <c r="CZ105" s="19" t="n">
        <v>80.86109999999999</v>
      </c>
      <c r="DA105" s="19" t="n">
        <v>735.1532999999999</v>
      </c>
      <c r="DB105" s="19" t="n">
        <v>784.1997</v>
      </c>
      <c r="DC105" s="19" t="n">
        <v>694.9906999999999</v>
      </c>
      <c r="DD105" s="19" t="n">
        <v>102.13</v>
      </c>
      <c r="DE105" s="19" t="n">
        <v>1224.8234</v>
      </c>
      <c r="DF105" s="19" t="n">
        <v>2130.6409</v>
      </c>
      <c r="DG105" s="19" t="n">
        <v>60.3934</v>
      </c>
      <c r="DH105" s="19" t="n">
        <v>476.2557</v>
      </c>
      <c r="DI105" s="19" t="n">
        <v>202.6419</v>
      </c>
      <c r="DJ105" s="19" t="n">
        <v>59.1401</v>
      </c>
      <c r="DK105" s="19" t="n">
        <v>94.73099999999999</v>
      </c>
      <c r="DL105" s="19" t="n">
        <v>698.7152</v>
      </c>
      <c r="DM105" s="19" t="n">
        <v>134.2265</v>
      </c>
      <c r="DN105" s="19" t="n">
        <v>1760.2715</v>
      </c>
      <c r="DO105" s="19" t="n">
        <v>0.0654</v>
      </c>
      <c r="DP105" s="19" t="n">
        <v>45.2912</v>
      </c>
      <c r="DQ105" s="19" t="n">
        <v>0.7378</v>
      </c>
      <c r="DR105" s="19" t="n">
        <v>10.5778</v>
      </c>
      <c r="DS105" s="19" t="n">
        <v>0.0546</v>
      </c>
      <c r="DT105" s="19" t="n">
        <v>9.1416</v>
      </c>
    </row>
    <row r="106">
      <c r="A106" s="2" t="inlineStr">
        <is>
          <t>7501</t>
        </is>
      </c>
      <c r="B106" s="2" t="inlineStr">
        <is>
          <t>Public administration and regulatory services</t>
        </is>
      </c>
      <c r="C106" s="19" t="n">
        <v>38.6361</v>
      </c>
      <c r="D106" s="19" t="n">
        <v>2.3837</v>
      </c>
      <c r="E106" s="19" t="n">
        <v>47.9014</v>
      </c>
      <c r="F106" s="19" t="n">
        <v>7.3261</v>
      </c>
      <c r="G106" s="19" t="n">
        <v>0.1491</v>
      </c>
      <c r="H106" s="19" t="n">
        <v>10.8522</v>
      </c>
      <c r="I106" s="19" t="n">
        <v>26.322</v>
      </c>
      <c r="J106" s="19" t="n">
        <v>487.1597</v>
      </c>
      <c r="K106" s="19" t="n">
        <v>314.4904</v>
      </c>
      <c r="L106" s="19" t="n">
        <v>202.9579</v>
      </c>
      <c r="M106" s="19" t="n">
        <v>681.1246</v>
      </c>
      <c r="N106" s="19" t="n">
        <v>105.3909</v>
      </c>
      <c r="O106" s="19" t="n">
        <v>24.7256</v>
      </c>
      <c r="P106" s="19" t="n">
        <v>85.32640000000001</v>
      </c>
      <c r="Q106" s="19" t="n">
        <v>0.0067</v>
      </c>
      <c r="R106" s="19" t="n">
        <v>5.1361</v>
      </c>
      <c r="S106" s="19" t="n">
        <v>0.2255</v>
      </c>
      <c r="T106" s="19" t="n">
        <v>0.6912</v>
      </c>
      <c r="U106" s="19" t="n">
        <v>20.5927</v>
      </c>
      <c r="V106" s="19" t="n">
        <v>6.8415</v>
      </c>
      <c r="W106" s="19" t="n">
        <v>37.332</v>
      </c>
      <c r="X106" s="19" t="n">
        <v>55.0701</v>
      </c>
      <c r="Y106" s="19" t="n">
        <v>71.462</v>
      </c>
      <c r="Z106" s="19" t="n">
        <v>6.6374</v>
      </c>
      <c r="AA106" s="19" t="n">
        <v>10.1306</v>
      </c>
      <c r="AB106" s="19" t="n">
        <v>0.001</v>
      </c>
      <c r="AC106" s="19" t="n">
        <v>0.0061</v>
      </c>
      <c r="AD106" s="19" t="n">
        <v>1.2174</v>
      </c>
      <c r="AE106" s="19" t="n">
        <v>0.0004</v>
      </c>
      <c r="AF106" s="19" t="n">
        <v>0.0021</v>
      </c>
      <c r="AG106" s="19" t="n">
        <v>0.0047</v>
      </c>
      <c r="AH106" s="19" t="n">
        <v>3.1029</v>
      </c>
      <c r="AI106" s="19" t="n">
        <v>21.0902</v>
      </c>
      <c r="AJ106" s="19" t="n">
        <v>11.1119</v>
      </c>
      <c r="AK106" s="19" t="n">
        <v>107.6865</v>
      </c>
      <c r="AL106" s="19" t="n">
        <v>31.32</v>
      </c>
      <c r="AM106" s="19" t="n">
        <v>28.4851</v>
      </c>
      <c r="AN106" s="19" t="n">
        <v>6.3258</v>
      </c>
      <c r="AO106" s="19" t="n">
        <v>0.0069</v>
      </c>
      <c r="AP106" s="19" t="n">
        <v>342.5952</v>
      </c>
      <c r="AQ106" s="19" t="n">
        <v>27.701</v>
      </c>
      <c r="AR106" s="19" t="n">
        <v>100.142</v>
      </c>
      <c r="AS106" s="19" t="n">
        <v>0.1808</v>
      </c>
      <c r="AT106" s="19" t="n">
        <v>3.2176</v>
      </c>
      <c r="AU106" s="19" t="n">
        <v>2.1312</v>
      </c>
      <c r="AV106" s="19" t="n">
        <v>37.6608</v>
      </c>
      <c r="AW106" s="19" t="n">
        <v>3.9221</v>
      </c>
      <c r="AX106" s="19" t="n">
        <v>0.3453</v>
      </c>
      <c r="AY106" s="19" t="n">
        <v>35.0745</v>
      </c>
      <c r="AZ106" s="19" t="n">
        <v>4.9665</v>
      </c>
      <c r="BA106" s="19" t="n">
        <v>1.4214</v>
      </c>
      <c r="BB106" s="19" t="n">
        <v>64.2212</v>
      </c>
      <c r="BC106" s="19" t="n">
        <v>16.7935</v>
      </c>
      <c r="BD106" s="19" t="n">
        <v>22.6196</v>
      </c>
      <c r="BE106" s="19" t="n">
        <v>171.87</v>
      </c>
      <c r="BF106" s="19" t="n">
        <v>50.1529</v>
      </c>
      <c r="BG106" s="19" t="n">
        <v>12.3759</v>
      </c>
      <c r="BH106" s="19" t="n">
        <v>0.7431</v>
      </c>
      <c r="BI106" s="19" t="n">
        <v>9.1632</v>
      </c>
      <c r="BJ106" s="19" t="n">
        <v>8.232100000000001</v>
      </c>
      <c r="BK106" s="19" t="n">
        <v>2.1621</v>
      </c>
      <c r="BL106" s="19" t="n">
        <v>31.2407</v>
      </c>
      <c r="BM106" s="19" t="n">
        <v>2.4656</v>
      </c>
      <c r="BN106" s="19" t="n">
        <v>0.08790000000000001</v>
      </c>
      <c r="BO106" s="19" t="n">
        <v>27.6309</v>
      </c>
      <c r="BP106" s="19" t="n">
        <v>48.4874</v>
      </c>
      <c r="BQ106" s="19" t="n">
        <v>0.9732</v>
      </c>
      <c r="BR106" s="19" t="n">
        <v>209.1471</v>
      </c>
      <c r="BS106" s="19" t="n">
        <v>0.165</v>
      </c>
      <c r="BT106" s="19" t="n">
        <v>1214.2241</v>
      </c>
      <c r="BU106" s="19" t="n">
        <v>739.8484999999999</v>
      </c>
      <c r="BV106" s="19" t="n">
        <v>676.8715999999999</v>
      </c>
      <c r="BW106" s="19" t="n">
        <v>705.3035</v>
      </c>
      <c r="BX106" s="19" t="n">
        <v>326.4673</v>
      </c>
      <c r="BY106" s="19" t="n">
        <v>560.9277</v>
      </c>
      <c r="BZ106" s="19" t="n">
        <v>3.3719</v>
      </c>
      <c r="CA106" s="19" t="n">
        <v>9.288600000000001</v>
      </c>
      <c r="CB106" s="19" t="n">
        <v>1758.2915</v>
      </c>
      <c r="CC106" s="19" t="n">
        <v>36.1915</v>
      </c>
      <c r="CD106" s="19" t="n">
        <v>8.160299999999999</v>
      </c>
      <c r="CE106" s="19" t="n">
        <v>0.5351</v>
      </c>
      <c r="CF106" s="19" t="n">
        <v>269.6216</v>
      </c>
      <c r="CG106" s="19" t="n">
        <v>1001.9458</v>
      </c>
      <c r="CH106" s="19" t="n">
        <v>281.2409</v>
      </c>
      <c r="CI106" s="19" t="n">
        <v>11.5188</v>
      </c>
      <c r="CJ106" s="19" t="n">
        <v>1064.9694</v>
      </c>
      <c r="CK106" s="19" t="n">
        <v>5.5268</v>
      </c>
      <c r="CL106" s="19" t="n">
        <v>255.3453</v>
      </c>
      <c r="CM106" s="19" t="n">
        <v>1.082</v>
      </c>
      <c r="CN106" s="19" t="n">
        <v>178.7928</v>
      </c>
      <c r="CO106" s="19" t="n">
        <v>195.3267</v>
      </c>
      <c r="CP106" s="19" t="n">
        <v>537.223</v>
      </c>
      <c r="CQ106" s="19" t="n">
        <v>153.0999</v>
      </c>
      <c r="CT106" s="19" t="n">
        <v>114.9749</v>
      </c>
      <c r="CU106" s="19" t="n">
        <v>2149.556</v>
      </c>
      <c r="CV106" s="19" t="n">
        <v>879.8372000000001</v>
      </c>
      <c r="CW106" s="19" t="n">
        <v>522.7363</v>
      </c>
      <c r="CX106" s="19" t="n">
        <v>317.8855</v>
      </c>
      <c r="CY106" s="19" t="n">
        <v>5229.9657</v>
      </c>
      <c r="CZ106" s="19" t="n">
        <v>186.0824</v>
      </c>
      <c r="DA106" s="19" t="n">
        <v>357.7413</v>
      </c>
      <c r="DB106" s="19" t="n">
        <v>903.5228</v>
      </c>
      <c r="DC106" s="19" t="n">
        <v>840.5347</v>
      </c>
      <c r="DD106" s="19" t="n">
        <v>116.4499</v>
      </c>
      <c r="DE106" s="19" t="n">
        <v>365.4771</v>
      </c>
      <c r="DF106" s="19" t="n">
        <v>666.9533</v>
      </c>
      <c r="DG106" s="19" t="n">
        <v>53.4943</v>
      </c>
      <c r="DH106" s="19" t="n">
        <v>24.3479</v>
      </c>
      <c r="DI106" s="19" t="n">
        <v>23.251</v>
      </c>
      <c r="DJ106" s="19" t="n">
        <v>286.1459</v>
      </c>
      <c r="DK106" s="19" t="n">
        <v>147.2825</v>
      </c>
      <c r="DL106" s="19" t="n">
        <v>177.7883</v>
      </c>
      <c r="DM106" s="19" t="n">
        <v>4.966</v>
      </c>
      <c r="DN106" s="19" t="n">
        <v>1115.3596</v>
      </c>
      <c r="DO106" s="19" t="n">
        <v>117135.7247</v>
      </c>
      <c r="DP106" s="19" t="n">
        <v>2259.0401</v>
      </c>
      <c r="DQ106" s="19" t="n">
        <v>25.5144</v>
      </c>
      <c r="DR106" s="19" t="n">
        <v>230.4471</v>
      </c>
      <c r="DT106" s="19" t="n">
        <v>38.624</v>
      </c>
    </row>
    <row r="107">
      <c r="A107" s="2" t="inlineStr">
        <is>
          <t>7601</t>
        </is>
      </c>
      <c r="B107" s="2" t="inlineStr">
        <is>
          <t>Defence</t>
        </is>
      </c>
      <c r="C107" s="19" t="n">
        <v>0.6183999999999999</v>
      </c>
      <c r="D107" s="19" t="n">
        <v>0.1992</v>
      </c>
      <c r="E107" s="19" t="n">
        <v>0.5135</v>
      </c>
      <c r="F107" s="19" t="n">
        <v>0.0072</v>
      </c>
      <c r="G107" s="19" t="n">
        <v>0.0114</v>
      </c>
      <c r="H107" s="19" t="n">
        <v>0.0119</v>
      </c>
      <c r="I107" s="19" t="n">
        <v>0.4565</v>
      </c>
      <c r="J107" s="19" t="n">
        <v>1.2534</v>
      </c>
      <c r="K107" s="19" t="n">
        <v>1.3131</v>
      </c>
      <c r="L107" s="19" t="n">
        <v>0.2636</v>
      </c>
      <c r="M107" s="19" t="n">
        <v>2.6319</v>
      </c>
      <c r="N107" s="19" t="n">
        <v>0.2318</v>
      </c>
      <c r="O107" s="19" t="n">
        <v>0.4642</v>
      </c>
      <c r="P107" s="19" t="n">
        <v>0.3136</v>
      </c>
      <c r="Q107" s="19" t="n">
        <v>0.0023</v>
      </c>
      <c r="R107" s="19" t="n">
        <v>0.1577</v>
      </c>
      <c r="S107" s="19" t="n">
        <v>0.1023</v>
      </c>
      <c r="T107" s="19" t="n">
        <v>0.0365</v>
      </c>
      <c r="U107" s="19" t="n">
        <v>0.1552</v>
      </c>
      <c r="V107" s="19" t="n">
        <v>0.1618</v>
      </c>
      <c r="W107" s="19" t="n">
        <v>0.3825</v>
      </c>
      <c r="X107" s="19" t="n">
        <v>0.2713</v>
      </c>
      <c r="Y107" s="19" t="n">
        <v>0.2651</v>
      </c>
      <c r="Z107" s="19" t="n">
        <v>0.022</v>
      </c>
      <c r="AA107" s="19" t="n">
        <v>0.0791</v>
      </c>
      <c r="AB107" s="19" t="n">
        <v>0.0004</v>
      </c>
      <c r="AC107" s="19" t="n">
        <v>0.0029</v>
      </c>
      <c r="AD107" s="19" t="n">
        <v>0.1838</v>
      </c>
      <c r="AE107" s="19" t="n">
        <v>0.0001</v>
      </c>
      <c r="AF107" s="19" t="n">
        <v>0.0008</v>
      </c>
      <c r="AG107" s="19" t="n">
        <v>0.0022</v>
      </c>
      <c r="AH107" s="19" t="n">
        <v>0.0688</v>
      </c>
      <c r="AI107" s="19" t="n">
        <v>0.2547</v>
      </c>
      <c r="AJ107" s="19" t="n">
        <v>0.1399</v>
      </c>
      <c r="AK107" s="19" t="n">
        <v>0.1946</v>
      </c>
      <c r="AL107" s="19" t="n">
        <v>0.287</v>
      </c>
      <c r="AM107" s="19" t="n">
        <v>0.1039</v>
      </c>
      <c r="AN107" s="19" t="n">
        <v>0.2132</v>
      </c>
      <c r="AO107" s="19" t="n">
        <v>0.0025</v>
      </c>
      <c r="AP107" s="19" t="n">
        <v>0.4651</v>
      </c>
      <c r="AQ107" s="19" t="n">
        <v>0.2708</v>
      </c>
      <c r="AR107" s="19" t="n">
        <v>0.1943</v>
      </c>
      <c r="AS107" s="19" t="n">
        <v>0.0804</v>
      </c>
      <c r="AT107" s="19" t="n">
        <v>0.1815</v>
      </c>
      <c r="AU107" s="19" t="n">
        <v>0.0668</v>
      </c>
      <c r="AV107" s="19" t="n">
        <v>0.2625</v>
      </c>
      <c r="AW107" s="19" t="n">
        <v>0.0776</v>
      </c>
      <c r="AX107" s="19" t="n">
        <v>0.015</v>
      </c>
      <c r="AY107" s="19" t="n">
        <v>0.5799</v>
      </c>
      <c r="AZ107" s="19" t="n">
        <v>1.7044</v>
      </c>
      <c r="BA107" s="19" t="n">
        <v>0.0631</v>
      </c>
      <c r="BB107" s="19" t="n">
        <v>0.2896</v>
      </c>
      <c r="BC107" s="19" t="n">
        <v>0.1601</v>
      </c>
      <c r="BD107" s="19" t="n">
        <v>0.2766</v>
      </c>
      <c r="BE107" s="19" t="n">
        <v>0.0265</v>
      </c>
      <c r="BF107" s="19" t="n">
        <v>0.2855</v>
      </c>
      <c r="BG107" s="19" t="n">
        <v>0.4318</v>
      </c>
      <c r="BH107" s="19" t="n">
        <v>0.3581</v>
      </c>
      <c r="BI107" s="19" t="n">
        <v>0.5624</v>
      </c>
      <c r="BJ107" s="19" t="n">
        <v>0.2003</v>
      </c>
      <c r="BK107" s="19" t="n">
        <v>0.0363</v>
      </c>
      <c r="BL107" s="19" t="n">
        <v>0.4138</v>
      </c>
      <c r="BM107" s="19" t="n">
        <v>0.2571</v>
      </c>
      <c r="BN107" s="19" t="n">
        <v>0.042</v>
      </c>
      <c r="BO107" s="19" t="n">
        <v>1.1968</v>
      </c>
      <c r="BP107" s="19" t="n">
        <v>1.8376</v>
      </c>
      <c r="BQ107" s="19" t="n">
        <v>0.4661</v>
      </c>
      <c r="BR107" s="19" t="n">
        <v>1.6348</v>
      </c>
      <c r="BS107" s="19" t="n">
        <v>0.0655</v>
      </c>
      <c r="BT107" s="19" t="n">
        <v>0.6899999999999999</v>
      </c>
      <c r="BU107" s="19" t="n">
        <v>0.9674</v>
      </c>
      <c r="BV107" s="19" t="n">
        <v>0.8651</v>
      </c>
      <c r="BW107" s="19" t="n">
        <v>2.3452</v>
      </c>
      <c r="BX107" s="19" t="n">
        <v>10.9639</v>
      </c>
      <c r="BY107" s="19" t="n">
        <v>9.0024</v>
      </c>
      <c r="BZ107" s="19" t="n">
        <v>1.0217</v>
      </c>
      <c r="CA107" s="19" t="n">
        <v>3.0664</v>
      </c>
      <c r="CB107" s="19" t="n">
        <v>1.6899</v>
      </c>
      <c r="CC107" s="19" t="n">
        <v>0.7134</v>
      </c>
      <c r="CD107" s="19" t="n">
        <v>0.3419</v>
      </c>
      <c r="CE107" s="19" t="n">
        <v>0.2538</v>
      </c>
      <c r="CF107" s="19" t="n">
        <v>0.4515</v>
      </c>
      <c r="CG107" s="19" t="n">
        <v>2.3644</v>
      </c>
      <c r="CH107" s="19" t="n">
        <v>13.9993</v>
      </c>
      <c r="CI107" s="19" t="n">
        <v>0.4074</v>
      </c>
      <c r="CJ107" s="19" t="n">
        <v>0.264</v>
      </c>
      <c r="CK107" s="19" t="n">
        <v>2.0584</v>
      </c>
      <c r="CL107" s="19" t="n">
        <v>24.1678</v>
      </c>
      <c r="CM107" s="19" t="n">
        <v>0.0477</v>
      </c>
      <c r="CN107" s="19" t="n">
        <v>70.5072</v>
      </c>
      <c r="CO107" s="19" t="n">
        <v>90.2543</v>
      </c>
      <c r="CP107" s="19" t="n">
        <v>15.7894</v>
      </c>
      <c r="CQ107" s="19" t="n">
        <v>2.0456</v>
      </c>
      <c r="CT107" s="19" t="n">
        <v>2.5569</v>
      </c>
      <c r="CU107" s="19" t="n">
        <v>28.1434</v>
      </c>
      <c r="CV107" s="19" t="n">
        <v>32.7213</v>
      </c>
      <c r="CW107" s="19" t="n">
        <v>14.1302</v>
      </c>
      <c r="CX107" s="19" t="n">
        <v>0.9749</v>
      </c>
      <c r="CY107" s="19" t="n">
        <v>38.9281</v>
      </c>
      <c r="CZ107" s="19" t="n">
        <v>4.7409</v>
      </c>
      <c r="DA107" s="19" t="n">
        <v>12.8999</v>
      </c>
      <c r="DB107" s="19" t="n">
        <v>6.6419</v>
      </c>
      <c r="DC107" s="19" t="n">
        <v>6.5845</v>
      </c>
      <c r="DD107" s="19" t="n">
        <v>0.8722</v>
      </c>
      <c r="DE107" s="19" t="n">
        <v>3.1506</v>
      </c>
      <c r="DF107" s="19" t="n">
        <v>6.4975</v>
      </c>
      <c r="DG107" s="19" t="n">
        <v>0.7776</v>
      </c>
      <c r="DH107" s="19" t="n">
        <v>0.956</v>
      </c>
      <c r="DI107" s="19" t="n">
        <v>1.0142</v>
      </c>
      <c r="DJ107" s="19" t="n">
        <v>0.3524</v>
      </c>
      <c r="DK107" s="19" t="n">
        <v>1.1597</v>
      </c>
      <c r="DL107" s="19" t="n">
        <v>1.9402</v>
      </c>
      <c r="DM107" s="19" t="n">
        <v>0.546</v>
      </c>
      <c r="DN107" s="19" t="n">
        <v>13.9118</v>
      </c>
      <c r="DO107" s="19" t="n">
        <v>47800.6394</v>
      </c>
      <c r="DP107" s="19" t="n">
        <v>1079.3146</v>
      </c>
      <c r="DQ107" s="19" t="n">
        <v>17.2169</v>
      </c>
      <c r="DR107" s="19" t="n">
        <v>249.4525</v>
      </c>
      <c r="DT107" s="19" t="n">
        <v>133.7149</v>
      </c>
    </row>
    <row r="108">
      <c r="A108" s="2" t="inlineStr">
        <is>
          <t>7701</t>
        </is>
      </c>
      <c r="B108" s="2" t="inlineStr">
        <is>
          <t>Public order and safety</t>
        </is>
      </c>
      <c r="C108" s="19" t="n">
        <v>7.7017</v>
      </c>
      <c r="D108" s="19" t="n">
        <v>0.1397</v>
      </c>
      <c r="E108" s="19" t="n">
        <v>3.3671</v>
      </c>
      <c r="F108" s="19" t="n">
        <v>0.8582</v>
      </c>
      <c r="G108" s="19" t="n">
        <v>0.0103</v>
      </c>
      <c r="H108" s="19" t="n">
        <v>1.2088</v>
      </c>
      <c r="I108" s="19" t="n">
        <v>4.1864</v>
      </c>
      <c r="J108" s="19" t="n">
        <v>203.2542</v>
      </c>
      <c r="K108" s="19" t="n">
        <v>48.713</v>
      </c>
      <c r="L108" s="19" t="n">
        <v>80.03530000000001</v>
      </c>
      <c r="M108" s="19" t="n">
        <v>243.7533</v>
      </c>
      <c r="N108" s="19" t="n">
        <v>35.3381</v>
      </c>
      <c r="O108" s="19" t="n">
        <v>59.0799</v>
      </c>
      <c r="P108" s="19" t="n">
        <v>24.1477</v>
      </c>
      <c r="Q108" s="19" t="n">
        <v>0.0021</v>
      </c>
      <c r="R108" s="19" t="n">
        <v>6.7607</v>
      </c>
      <c r="S108" s="19" t="n">
        <v>0.0579</v>
      </c>
      <c r="T108" s="19" t="n">
        <v>0.0224</v>
      </c>
      <c r="U108" s="19" t="n">
        <v>2.3569</v>
      </c>
      <c r="V108" s="19" t="n">
        <v>38.2277</v>
      </c>
      <c r="W108" s="19" t="n">
        <v>8.5199</v>
      </c>
      <c r="X108" s="19" t="n">
        <v>6.406</v>
      </c>
      <c r="Y108" s="19" t="n">
        <v>24.3556</v>
      </c>
      <c r="Z108" s="19" t="n">
        <v>0.1713</v>
      </c>
      <c r="AA108" s="19" t="n">
        <v>13.7771</v>
      </c>
      <c r="AB108" s="19" t="n">
        <v>0.0003</v>
      </c>
      <c r="AC108" s="19" t="n">
        <v>0.0015</v>
      </c>
      <c r="AD108" s="19" t="n">
        <v>1.5931</v>
      </c>
      <c r="AE108" s="19" t="n">
        <v>0.0001</v>
      </c>
      <c r="AF108" s="19" t="n">
        <v>0.1262</v>
      </c>
      <c r="AG108" s="19" t="n">
        <v>0.0706</v>
      </c>
      <c r="AH108" s="19" t="n">
        <v>4.6706</v>
      </c>
      <c r="AI108" s="19" t="n">
        <v>29.1751</v>
      </c>
      <c r="AJ108" s="19" t="n">
        <v>18.729</v>
      </c>
      <c r="AK108" s="19" t="n">
        <v>53.0743</v>
      </c>
      <c r="AL108" s="19" t="n">
        <v>7.8894</v>
      </c>
      <c r="AM108" s="19" t="n">
        <v>26.7364</v>
      </c>
      <c r="AN108" s="19" t="n">
        <v>106.416</v>
      </c>
      <c r="AO108" s="19" t="n">
        <v>0.0021</v>
      </c>
      <c r="AP108" s="19" t="n">
        <v>93.3703</v>
      </c>
      <c r="AQ108" s="19" t="n">
        <v>14.0011</v>
      </c>
      <c r="AR108" s="19" t="n">
        <v>129.0409</v>
      </c>
      <c r="AS108" s="19" t="n">
        <v>6.8474</v>
      </c>
      <c r="AT108" s="19" t="n">
        <v>10.6093</v>
      </c>
      <c r="AU108" s="19" t="n">
        <v>0.1674</v>
      </c>
      <c r="AV108" s="19" t="n">
        <v>60.9731</v>
      </c>
      <c r="AW108" s="19" t="n">
        <v>26.9533</v>
      </c>
      <c r="AX108" s="19" t="n">
        <v>0.5223</v>
      </c>
      <c r="AY108" s="19" t="n">
        <v>3.7333</v>
      </c>
      <c r="AZ108" s="19" t="n">
        <v>1.5369</v>
      </c>
      <c r="BA108" s="19" t="n">
        <v>0.0338</v>
      </c>
      <c r="BB108" s="19" t="n">
        <v>123.2319</v>
      </c>
      <c r="BC108" s="19" t="n">
        <v>13.0077</v>
      </c>
      <c r="BD108" s="19" t="n">
        <v>32.3138</v>
      </c>
      <c r="BE108" s="19" t="n">
        <v>150.0494</v>
      </c>
      <c r="BF108" s="19" t="n">
        <v>19.4073</v>
      </c>
      <c r="BG108" s="19" t="n">
        <v>0.9217</v>
      </c>
      <c r="BH108" s="19" t="n">
        <v>0.1808</v>
      </c>
      <c r="BI108" s="19" t="n">
        <v>29.518</v>
      </c>
      <c r="BJ108" s="19" t="n">
        <v>14.4113</v>
      </c>
      <c r="BK108" s="19" t="n">
        <v>6.3543</v>
      </c>
      <c r="BL108" s="19" t="n">
        <v>72.24169999999999</v>
      </c>
      <c r="BM108" s="19" t="n">
        <v>13.2433</v>
      </c>
      <c r="BN108" s="19" t="n">
        <v>3.0664</v>
      </c>
      <c r="BO108" s="19" t="n">
        <v>34.5054</v>
      </c>
      <c r="BP108" s="19" t="n">
        <v>45.5349</v>
      </c>
      <c r="BQ108" s="19" t="n">
        <v>1.8488</v>
      </c>
      <c r="BR108" s="19" t="n">
        <v>42.7247</v>
      </c>
      <c r="BS108" s="19" t="n">
        <v>25.9001</v>
      </c>
      <c r="BT108" s="19" t="n">
        <v>171.6592</v>
      </c>
      <c r="BU108" s="19" t="n">
        <v>155.4691</v>
      </c>
      <c r="BV108" s="19" t="n">
        <v>160.7438</v>
      </c>
      <c r="BW108" s="19" t="n">
        <v>658.0648</v>
      </c>
      <c r="BX108" s="19" t="n">
        <v>280.2826</v>
      </c>
      <c r="BY108" s="19" t="n">
        <v>319.1986</v>
      </c>
      <c r="BZ108" s="19" t="n">
        <v>36.0757</v>
      </c>
      <c r="CA108" s="19" t="n">
        <v>226.0454</v>
      </c>
      <c r="CB108" s="19" t="n">
        <v>120.3615</v>
      </c>
      <c r="CC108" s="19" t="n">
        <v>87.4932</v>
      </c>
      <c r="CD108" s="19" t="n">
        <v>17.2863</v>
      </c>
      <c r="CE108" s="19" t="n">
        <v>10.2128</v>
      </c>
      <c r="CF108" s="19" t="n">
        <v>83.154</v>
      </c>
      <c r="CG108" s="19" t="n">
        <v>363.1044</v>
      </c>
      <c r="CH108" s="19" t="n">
        <v>80.9209</v>
      </c>
      <c r="CI108" s="19" t="n">
        <v>59.6383</v>
      </c>
      <c r="CJ108" s="19" t="n">
        <v>3.6939</v>
      </c>
      <c r="CK108" s="19" t="n">
        <v>10.9089</v>
      </c>
      <c r="CL108" s="19" t="n">
        <v>13.6372</v>
      </c>
      <c r="CM108" s="19" t="n">
        <v>1.2356</v>
      </c>
      <c r="CN108" s="19" t="n">
        <v>77.34990000000001</v>
      </c>
      <c r="CO108" s="19" t="n">
        <v>60.9217</v>
      </c>
      <c r="CP108" s="19" t="n">
        <v>46.8079</v>
      </c>
      <c r="CQ108" s="19" t="n">
        <v>253.6096</v>
      </c>
      <c r="CR108" s="19" t="n">
        <v>7.2119</v>
      </c>
      <c r="CS108" s="19" t="n">
        <v>1.7892</v>
      </c>
      <c r="CT108" s="19" t="n">
        <v>406.6996</v>
      </c>
      <c r="CU108" s="19" t="n">
        <v>1285.5423</v>
      </c>
      <c r="CV108" s="19" t="n">
        <v>470.5788</v>
      </c>
      <c r="CW108" s="19" t="n">
        <v>263.2514</v>
      </c>
      <c r="CX108" s="19" t="n">
        <v>156.4999</v>
      </c>
      <c r="CY108" s="19" t="n">
        <v>613.3782</v>
      </c>
      <c r="CZ108" s="19" t="n">
        <v>12.2228</v>
      </c>
      <c r="DA108" s="19" t="n">
        <v>258.1849</v>
      </c>
      <c r="DB108" s="19" t="n">
        <v>226.9663</v>
      </c>
      <c r="DC108" s="19" t="n">
        <v>213.2139</v>
      </c>
      <c r="DD108" s="19" t="n">
        <v>32.2173</v>
      </c>
      <c r="DE108" s="19" t="n">
        <v>232.4756</v>
      </c>
      <c r="DF108" s="19" t="n">
        <v>360.7446</v>
      </c>
      <c r="DG108" s="19" t="n">
        <v>93.20699999999999</v>
      </c>
      <c r="DH108" s="19" t="n">
        <v>106.8588</v>
      </c>
      <c r="DI108" s="19" t="n">
        <v>110.053</v>
      </c>
      <c r="DJ108" s="19" t="n">
        <v>73.1169</v>
      </c>
      <c r="DK108" s="19" t="n">
        <v>213.4966</v>
      </c>
      <c r="DL108" s="19" t="n">
        <v>146.1064</v>
      </c>
      <c r="DM108" s="19" t="n">
        <v>3.6075</v>
      </c>
      <c r="DN108" s="19" t="n">
        <v>268.3554</v>
      </c>
      <c r="DO108" s="19" t="n">
        <v>33305.1868</v>
      </c>
      <c r="DP108" s="19" t="n">
        <v>127.5035</v>
      </c>
      <c r="DQ108" s="19" t="n">
        <v>4.8736</v>
      </c>
      <c r="DR108" s="19" t="n">
        <v>18.6353</v>
      </c>
      <c r="DT108" s="19" t="n">
        <v>21.9604</v>
      </c>
    </row>
    <row r="109">
      <c r="A109" s="2" t="inlineStr">
        <is>
          <t>8010</t>
        </is>
      </c>
      <c r="B109" s="2" t="inlineStr">
        <is>
          <t>Primary and secondary education services (including pre-schools and special schools)</t>
        </is>
      </c>
      <c r="C109" s="19" t="n">
        <v>0.5826</v>
      </c>
      <c r="D109" s="19" t="n">
        <v>0.1224</v>
      </c>
      <c r="E109" s="19" t="n">
        <v>0.3214</v>
      </c>
      <c r="F109" s="19" t="n">
        <v>0.0146</v>
      </c>
      <c r="G109" s="19" t="n">
        <v>0.0083</v>
      </c>
      <c r="H109" s="19" t="n">
        <v>0.0098</v>
      </c>
      <c r="I109" s="19" t="n">
        <v>0.1953</v>
      </c>
      <c r="J109" s="19" t="n">
        <v>0.4726</v>
      </c>
      <c r="K109" s="19" t="n">
        <v>0.772</v>
      </c>
      <c r="L109" s="19" t="n">
        <v>0.154</v>
      </c>
      <c r="M109" s="19" t="n">
        <v>1.3178</v>
      </c>
      <c r="N109" s="19" t="n">
        <v>0.07920000000000001</v>
      </c>
      <c r="O109" s="19" t="n">
        <v>0.1517</v>
      </c>
      <c r="P109" s="19" t="n">
        <v>0.5327</v>
      </c>
      <c r="Q109" s="19" t="n">
        <v>0.0141</v>
      </c>
      <c r="R109" s="19" t="n">
        <v>0.1664</v>
      </c>
      <c r="S109" s="19" t="n">
        <v>0.104</v>
      </c>
      <c r="T109" s="19" t="n">
        <v>0.024</v>
      </c>
      <c r="U109" s="19" t="n">
        <v>0.1634</v>
      </c>
      <c r="V109" s="19" t="n">
        <v>0.102</v>
      </c>
      <c r="W109" s="19" t="n">
        <v>0.2123</v>
      </c>
      <c r="X109" s="19" t="n">
        <v>0.17</v>
      </c>
      <c r="Y109" s="19" t="n">
        <v>0.06850000000000001</v>
      </c>
      <c r="Z109" s="19" t="n">
        <v>0.0519</v>
      </c>
      <c r="AA109" s="19" t="n">
        <v>0.0487</v>
      </c>
      <c r="AB109" s="19" t="n">
        <v>0.0018</v>
      </c>
      <c r="AC109" s="19" t="n">
        <v>0.0176</v>
      </c>
      <c r="AD109" s="19" t="n">
        <v>0.0368</v>
      </c>
      <c r="AE109" s="19" t="n">
        <v>0.0001</v>
      </c>
      <c r="AF109" s="19" t="n">
        <v>0.0005999999999999999</v>
      </c>
      <c r="AG109" s="19" t="n">
        <v>0.0005999999999999999</v>
      </c>
      <c r="AH109" s="19" t="n">
        <v>0.2032</v>
      </c>
      <c r="AI109" s="19" t="n">
        <v>0.2145</v>
      </c>
      <c r="AJ109" s="19" t="n">
        <v>0.07489999999999999</v>
      </c>
      <c r="AK109" s="19" t="n">
        <v>0.0717</v>
      </c>
      <c r="AL109" s="19" t="n">
        <v>0.057</v>
      </c>
      <c r="AM109" s="19" t="n">
        <v>0.0585</v>
      </c>
      <c r="AN109" s="19" t="n">
        <v>0.0929</v>
      </c>
      <c r="AO109" s="19" t="n">
        <v>0.0049</v>
      </c>
      <c r="AP109" s="19" t="n">
        <v>0.2071</v>
      </c>
      <c r="AQ109" s="19" t="n">
        <v>0.0861</v>
      </c>
      <c r="AR109" s="19" t="n">
        <v>0.0902</v>
      </c>
      <c r="AS109" s="19" t="n">
        <v>0.0202</v>
      </c>
      <c r="AT109" s="19" t="n">
        <v>0.107</v>
      </c>
      <c r="AU109" s="19" t="n">
        <v>0.0253</v>
      </c>
      <c r="AV109" s="19" t="n">
        <v>0.1892</v>
      </c>
      <c r="AW109" s="19" t="n">
        <v>0.045</v>
      </c>
      <c r="AX109" s="19" t="n">
        <v>0.0379</v>
      </c>
      <c r="AY109" s="19" t="n">
        <v>0.3229</v>
      </c>
      <c r="AZ109" s="19" t="n">
        <v>1.2252</v>
      </c>
      <c r="BA109" s="19" t="n">
        <v>0.0158</v>
      </c>
      <c r="BB109" s="19" t="n">
        <v>0.1201</v>
      </c>
      <c r="BC109" s="19" t="n">
        <v>0.0359</v>
      </c>
      <c r="BD109" s="19" t="n">
        <v>0.0694</v>
      </c>
      <c r="BE109" s="19" t="n">
        <v>0.0492</v>
      </c>
      <c r="BF109" s="19" t="n">
        <v>0.0518</v>
      </c>
      <c r="BG109" s="19" t="n">
        <v>0.07190000000000001</v>
      </c>
      <c r="BH109" s="19" t="n">
        <v>0.0669</v>
      </c>
      <c r="BI109" s="19" t="n">
        <v>0.1175</v>
      </c>
      <c r="BJ109" s="19" t="n">
        <v>0.0473</v>
      </c>
      <c r="BK109" s="19" t="n">
        <v>0.0133</v>
      </c>
      <c r="BL109" s="19" t="n">
        <v>0.1025</v>
      </c>
      <c r="BM109" s="19" t="n">
        <v>0.0717</v>
      </c>
      <c r="BN109" s="19" t="n">
        <v>0.0238</v>
      </c>
      <c r="BO109" s="19" t="n">
        <v>0.484</v>
      </c>
      <c r="BP109" s="19" t="n">
        <v>0.6258</v>
      </c>
      <c r="BQ109" s="19" t="n">
        <v>0.0683</v>
      </c>
      <c r="BR109" s="19" t="n">
        <v>0.4603</v>
      </c>
      <c r="BS109" s="19" t="n">
        <v>0.037</v>
      </c>
      <c r="BT109" s="19" t="n">
        <v>0.5659999999999999</v>
      </c>
      <c r="BU109" s="19" t="n">
        <v>0.415</v>
      </c>
      <c r="BV109" s="19" t="n">
        <v>0.3631</v>
      </c>
      <c r="BW109" s="19" t="n">
        <v>1.6614</v>
      </c>
      <c r="BX109" s="19" t="n">
        <v>1.8389</v>
      </c>
      <c r="BY109" s="19" t="n">
        <v>2.0285</v>
      </c>
      <c r="BZ109" s="19" t="n">
        <v>0.3398</v>
      </c>
      <c r="CA109" s="19" t="n">
        <v>1.3623</v>
      </c>
      <c r="CB109" s="19" t="n">
        <v>0.3359</v>
      </c>
      <c r="CC109" s="19" t="n">
        <v>0.2404</v>
      </c>
      <c r="CD109" s="19" t="n">
        <v>0.08939999999999999</v>
      </c>
      <c r="CE109" s="19" t="n">
        <v>0.099</v>
      </c>
      <c r="CF109" s="19" t="n">
        <v>0.1062</v>
      </c>
      <c r="CG109" s="19" t="n">
        <v>0.407</v>
      </c>
      <c r="CH109" s="19" t="n">
        <v>1.9713</v>
      </c>
      <c r="CI109" s="19" t="n">
        <v>0.082</v>
      </c>
      <c r="CJ109" s="19" t="n">
        <v>0.056</v>
      </c>
      <c r="CK109" s="19" t="n">
        <v>0.4404</v>
      </c>
      <c r="CL109" s="19" t="n">
        <v>3.4113</v>
      </c>
      <c r="CM109" s="19" t="n">
        <v>0.0109</v>
      </c>
      <c r="CN109" s="19" t="n">
        <v>9.6092</v>
      </c>
      <c r="CO109" s="19" t="n">
        <v>12.2897</v>
      </c>
      <c r="CP109" s="19" t="n">
        <v>2.1663</v>
      </c>
      <c r="CQ109" s="19" t="n">
        <v>0.5872000000000001</v>
      </c>
      <c r="CR109" s="19" t="n">
        <v>0.0072</v>
      </c>
      <c r="CS109" s="19" t="n">
        <v>0.0023</v>
      </c>
      <c r="CT109" s="19" t="n">
        <v>0.575</v>
      </c>
      <c r="CU109" s="19" t="n">
        <v>4.1055</v>
      </c>
      <c r="CV109" s="19" t="n">
        <v>4.5397</v>
      </c>
      <c r="CW109" s="19" t="n">
        <v>1.957</v>
      </c>
      <c r="CX109" s="19" t="n">
        <v>0.1496</v>
      </c>
      <c r="CY109" s="19" t="n">
        <v>5.6293</v>
      </c>
      <c r="CZ109" s="19" t="n">
        <v>0.7786999999999999</v>
      </c>
      <c r="DA109" s="19" t="n">
        <v>1.8649</v>
      </c>
      <c r="DB109" s="19" t="n">
        <v>1.0806</v>
      </c>
      <c r="DC109" s="19" t="n">
        <v>1.0401</v>
      </c>
      <c r="DD109" s="19" t="n">
        <v>0.1438</v>
      </c>
      <c r="DE109" s="19" t="n">
        <v>1.0112</v>
      </c>
      <c r="DF109" s="19" t="n">
        <v>1.1328</v>
      </c>
      <c r="DG109" s="19" t="n">
        <v>0.1384</v>
      </c>
      <c r="DH109" s="19" t="n">
        <v>0.2098</v>
      </c>
      <c r="DI109" s="19" t="n">
        <v>0.2025</v>
      </c>
      <c r="DJ109" s="19" t="n">
        <v>0.1667</v>
      </c>
      <c r="DK109" s="19" t="n">
        <v>0.26</v>
      </c>
      <c r="DL109" s="19" t="n">
        <v>0.3381</v>
      </c>
      <c r="DM109" s="19" t="n">
        <v>0.095</v>
      </c>
      <c r="DN109" s="19" t="n">
        <v>15999.8988</v>
      </c>
      <c r="DO109" s="19" t="n">
        <v>78204.82889999999</v>
      </c>
      <c r="DP109" s="19" t="n">
        <v>35.0111</v>
      </c>
      <c r="DQ109" s="19" t="n">
        <v>1.3561</v>
      </c>
      <c r="DR109" s="19" t="n">
        <v>5.2178</v>
      </c>
      <c r="DS109" s="19" t="n">
        <v>0.0546</v>
      </c>
      <c r="DT109" s="19" t="n">
        <v>768.1438000000001</v>
      </c>
    </row>
    <row r="110">
      <c r="A110" s="2" t="inlineStr">
        <is>
          <t>8110</t>
        </is>
      </c>
      <c r="B110" s="2" t="inlineStr">
        <is>
          <t>Technical, vocational and tertiary education services (including undergraduate and postgraduate)</t>
        </is>
      </c>
      <c r="C110" s="19" t="n">
        <v>2.6339</v>
      </c>
      <c r="D110" s="19" t="n">
        <v>0.3835</v>
      </c>
      <c r="E110" s="19" t="n">
        <v>2.8891</v>
      </c>
      <c r="F110" s="19" t="n">
        <v>0.3575</v>
      </c>
      <c r="G110" s="19" t="n">
        <v>0.0097</v>
      </c>
      <c r="H110" s="19" t="n">
        <v>0.5143</v>
      </c>
      <c r="I110" s="19" t="n">
        <v>1.8626</v>
      </c>
      <c r="J110" s="19" t="n">
        <v>46.3339</v>
      </c>
      <c r="K110" s="19" t="n">
        <v>35.3592</v>
      </c>
      <c r="L110" s="19" t="n">
        <v>13.5803</v>
      </c>
      <c r="M110" s="19" t="n">
        <v>41.4868</v>
      </c>
      <c r="N110" s="19" t="n">
        <v>1.8005</v>
      </c>
      <c r="O110" s="19" t="n">
        <v>10.2205</v>
      </c>
      <c r="P110" s="19" t="n">
        <v>21.6416</v>
      </c>
      <c r="Q110" s="19" t="n">
        <v>0.0039</v>
      </c>
      <c r="R110" s="19" t="n">
        <v>8.3178</v>
      </c>
      <c r="S110" s="19" t="n">
        <v>1.1676</v>
      </c>
      <c r="T110" s="19" t="n">
        <v>0.7865</v>
      </c>
      <c r="U110" s="19" t="n">
        <v>3.5724</v>
      </c>
      <c r="V110" s="19" t="n">
        <v>2.8849</v>
      </c>
      <c r="W110" s="19" t="n">
        <v>6.1232</v>
      </c>
      <c r="X110" s="19" t="n">
        <v>2.9873</v>
      </c>
      <c r="Y110" s="19" t="n">
        <v>5.8458</v>
      </c>
      <c r="Z110" s="19" t="n">
        <v>1.4768</v>
      </c>
      <c r="AA110" s="19" t="n">
        <v>1.3138</v>
      </c>
      <c r="AB110" s="19" t="n">
        <v>0.0023</v>
      </c>
      <c r="AC110" s="19" t="n">
        <v>0.0103</v>
      </c>
      <c r="AD110" s="19" t="n">
        <v>1.5333</v>
      </c>
      <c r="AE110" s="19" t="n">
        <v>0.0001</v>
      </c>
      <c r="AF110" s="19" t="n">
        <v>0.2028</v>
      </c>
      <c r="AG110" s="19" t="n">
        <v>0.0067</v>
      </c>
      <c r="AH110" s="19" t="n">
        <v>0.4764</v>
      </c>
      <c r="AI110" s="19" t="n">
        <v>4.2857</v>
      </c>
      <c r="AJ110" s="19" t="n">
        <v>1.0196</v>
      </c>
      <c r="AK110" s="19" t="n">
        <v>3.8041</v>
      </c>
      <c r="AL110" s="19" t="n">
        <v>5.9409</v>
      </c>
      <c r="AM110" s="19" t="n">
        <v>9.294499999999999</v>
      </c>
      <c r="AN110" s="19" t="n">
        <v>12.5403</v>
      </c>
      <c r="AO110" s="19" t="n">
        <v>0.0181</v>
      </c>
      <c r="AP110" s="19" t="n">
        <v>13.6511</v>
      </c>
      <c r="AQ110" s="19" t="n">
        <v>2.7292</v>
      </c>
      <c r="AR110" s="19" t="n">
        <v>11.3361</v>
      </c>
      <c r="AS110" s="19" t="n">
        <v>0.1611</v>
      </c>
      <c r="AT110" s="19" t="n">
        <v>2.0838</v>
      </c>
      <c r="AU110" s="19" t="n">
        <v>0.5251</v>
      </c>
      <c r="AV110" s="19" t="n">
        <v>17.3531</v>
      </c>
      <c r="AW110" s="19" t="n">
        <v>2.6434</v>
      </c>
      <c r="AX110" s="19" t="n">
        <v>0.2381</v>
      </c>
      <c r="AY110" s="19" t="n">
        <v>6.1931</v>
      </c>
      <c r="AZ110" s="19" t="n">
        <v>0.8499</v>
      </c>
      <c r="BA110" s="19" t="n">
        <v>0.2234</v>
      </c>
      <c r="BB110" s="19" t="n">
        <v>15.2232</v>
      </c>
      <c r="BC110" s="19" t="n">
        <v>1.0618</v>
      </c>
      <c r="BD110" s="19" t="n">
        <v>3.0981</v>
      </c>
      <c r="BE110" s="19" t="n">
        <v>18.722</v>
      </c>
      <c r="BF110" s="19" t="n">
        <v>6.8583</v>
      </c>
      <c r="BG110" s="19" t="n">
        <v>5.645</v>
      </c>
      <c r="BH110" s="19" t="n">
        <v>0.0299</v>
      </c>
      <c r="BI110" s="19" t="n">
        <v>9.0372</v>
      </c>
      <c r="BJ110" s="19" t="n">
        <v>4.449</v>
      </c>
      <c r="BK110" s="19" t="n">
        <v>1.4858</v>
      </c>
      <c r="BL110" s="19" t="n">
        <v>19.0055</v>
      </c>
      <c r="BM110" s="19" t="n">
        <v>0.8354</v>
      </c>
      <c r="BN110" s="19" t="n">
        <v>0.1576</v>
      </c>
      <c r="BO110" s="19" t="n">
        <v>1.9627</v>
      </c>
      <c r="BP110" s="19" t="n">
        <v>59.5945</v>
      </c>
      <c r="BQ110" s="19" t="n">
        <v>2.3208</v>
      </c>
      <c r="BR110" s="19" t="n">
        <v>10.1427</v>
      </c>
      <c r="BS110" s="19" t="n">
        <v>62.1454</v>
      </c>
      <c r="BT110" s="19" t="n">
        <v>32.4572</v>
      </c>
      <c r="BU110" s="19" t="n">
        <v>7.244</v>
      </c>
      <c r="BV110" s="19" t="n">
        <v>11.2879</v>
      </c>
      <c r="BW110" s="19" t="n">
        <v>64.81619999999999</v>
      </c>
      <c r="BX110" s="19" t="n">
        <v>36.883</v>
      </c>
      <c r="BY110" s="19" t="n">
        <v>31.9689</v>
      </c>
      <c r="BZ110" s="19" t="n">
        <v>5.2138</v>
      </c>
      <c r="CA110" s="19" t="n">
        <v>11.6997</v>
      </c>
      <c r="CB110" s="19" t="n">
        <v>22.1548</v>
      </c>
      <c r="CC110" s="19" t="n">
        <v>6.449</v>
      </c>
      <c r="CD110" s="19" t="n">
        <v>2.2158</v>
      </c>
      <c r="CE110" s="19" t="n">
        <v>7.204</v>
      </c>
      <c r="CF110" s="19" t="n">
        <v>10.0433</v>
      </c>
      <c r="CG110" s="19" t="n">
        <v>67.51000000000001</v>
      </c>
      <c r="CH110" s="19" t="n">
        <v>52.7324</v>
      </c>
      <c r="CI110" s="19" t="n">
        <v>2.0212</v>
      </c>
      <c r="CJ110" s="19" t="n">
        <v>4.1298</v>
      </c>
      <c r="CK110" s="19" t="n">
        <v>0.2673</v>
      </c>
      <c r="CL110" s="19" t="n">
        <v>10.7947</v>
      </c>
      <c r="CM110" s="19" t="n">
        <v>1.0034</v>
      </c>
      <c r="CN110" s="19" t="n">
        <v>156.8065</v>
      </c>
      <c r="CO110" s="19" t="n">
        <v>44.9284</v>
      </c>
      <c r="CP110" s="19" t="n">
        <v>520.0546000000001</v>
      </c>
      <c r="CQ110" s="19" t="n">
        <v>34.8162</v>
      </c>
      <c r="CR110" s="19" t="n">
        <v>0.0017</v>
      </c>
      <c r="CS110" s="19" t="n">
        <v>0.0005</v>
      </c>
      <c r="CT110" s="19" t="n">
        <v>44.3942</v>
      </c>
      <c r="CU110" s="19" t="n">
        <v>441.3084</v>
      </c>
      <c r="CV110" s="19" t="n">
        <v>85.8289</v>
      </c>
      <c r="CW110" s="19" t="n">
        <v>154.9935</v>
      </c>
      <c r="CX110" s="19" t="n">
        <v>94.1507</v>
      </c>
      <c r="CY110" s="19" t="n">
        <v>124.6016</v>
      </c>
      <c r="CZ110" s="19" t="n">
        <v>24.2304</v>
      </c>
      <c r="DA110" s="19" t="n">
        <v>80.8985</v>
      </c>
      <c r="DB110" s="19" t="n">
        <v>430.8945</v>
      </c>
      <c r="DC110" s="19" t="n">
        <v>442.785</v>
      </c>
      <c r="DD110" s="19" t="n">
        <v>48.2438</v>
      </c>
      <c r="DE110" s="19" t="n">
        <v>71.54340000000001</v>
      </c>
      <c r="DF110" s="19" t="n">
        <v>182.8203</v>
      </c>
      <c r="DG110" s="19" t="n">
        <v>35.1462</v>
      </c>
      <c r="DH110" s="19" t="n">
        <v>3.9993</v>
      </c>
      <c r="DI110" s="19" t="n">
        <v>4.1161</v>
      </c>
      <c r="DJ110" s="19" t="n">
        <v>58.1456</v>
      </c>
      <c r="DK110" s="19" t="n">
        <v>27.5762</v>
      </c>
      <c r="DL110" s="19" t="n">
        <v>80.79300000000001</v>
      </c>
      <c r="DM110" s="19" t="n">
        <v>13.2586</v>
      </c>
      <c r="DN110" s="19" t="n">
        <v>22632.8522</v>
      </c>
      <c r="DO110" s="19" t="n">
        <v>21931.061</v>
      </c>
      <c r="DP110" s="19" t="n">
        <v>1311.582</v>
      </c>
      <c r="DQ110" s="19" t="n">
        <v>12.4943</v>
      </c>
      <c r="DR110" s="19" t="n">
        <v>335.3249</v>
      </c>
      <c r="DS110" s="19" t="n">
        <v>0.0126</v>
      </c>
      <c r="DT110" s="19" t="n">
        <v>18723.7894</v>
      </c>
    </row>
    <row r="111">
      <c r="A111" s="2" t="inlineStr">
        <is>
          <t>8210</t>
        </is>
      </c>
      <c r="B111" s="2" t="inlineStr">
        <is>
          <t>Arts, sports, adult and other education services (including community education)</t>
        </is>
      </c>
      <c r="C111" s="19" t="n">
        <v>0.3375</v>
      </c>
      <c r="D111" s="19" t="n">
        <v>0.287</v>
      </c>
      <c r="E111" s="19" t="n">
        <v>0.3071</v>
      </c>
      <c r="F111" s="19" t="n">
        <v>0.0285</v>
      </c>
      <c r="G111" s="19" t="n">
        <v>0.0019</v>
      </c>
      <c r="H111" s="19" t="n">
        <v>0.0426</v>
      </c>
      <c r="I111" s="19" t="n">
        <v>0.8091</v>
      </c>
      <c r="J111" s="19" t="n">
        <v>10.9541</v>
      </c>
      <c r="K111" s="19" t="n">
        <v>4.9422</v>
      </c>
      <c r="L111" s="19" t="n">
        <v>0.8312</v>
      </c>
      <c r="M111" s="19" t="n">
        <v>22.5695</v>
      </c>
      <c r="N111" s="19" t="n">
        <v>0.0174</v>
      </c>
      <c r="O111" s="19" t="n">
        <v>1.0308</v>
      </c>
      <c r="P111" s="19" t="n">
        <v>0.4473</v>
      </c>
      <c r="Q111" s="19" t="n">
        <v>0.2459</v>
      </c>
      <c r="R111" s="19" t="n">
        <v>0.1499</v>
      </c>
      <c r="S111" s="19" t="n">
        <v>0.0543</v>
      </c>
      <c r="T111" s="19" t="n">
        <v>0.0115</v>
      </c>
      <c r="U111" s="19" t="n">
        <v>0.0532</v>
      </c>
      <c r="V111" s="19" t="n">
        <v>0.0851</v>
      </c>
      <c r="W111" s="19" t="n">
        <v>0.1723</v>
      </c>
      <c r="X111" s="19" t="n">
        <v>0.1452</v>
      </c>
      <c r="Y111" s="19" t="n">
        <v>0.8811</v>
      </c>
      <c r="Z111" s="19" t="n">
        <v>0.09950000000000001</v>
      </c>
      <c r="AA111" s="19" t="n">
        <v>0.1745</v>
      </c>
      <c r="AB111" s="19" t="n">
        <v>0.0007</v>
      </c>
      <c r="AC111" s="19" t="n">
        <v>0.0061</v>
      </c>
      <c r="AD111" s="19" t="n">
        <v>0.8353</v>
      </c>
      <c r="AE111" s="19" t="n">
        <v>0.008800000000000001</v>
      </c>
      <c r="AF111" s="19" t="n">
        <v>0.0003</v>
      </c>
      <c r="AG111" s="19" t="n">
        <v>0.0002</v>
      </c>
      <c r="AH111" s="19" t="n">
        <v>0.0604</v>
      </c>
      <c r="AI111" s="19" t="n">
        <v>0.9958</v>
      </c>
      <c r="AJ111" s="19" t="n">
        <v>0.1709</v>
      </c>
      <c r="AK111" s="19" t="n">
        <v>0.8111</v>
      </c>
      <c r="AL111" s="19" t="n">
        <v>1.0218</v>
      </c>
      <c r="AM111" s="19" t="n">
        <v>0.7279</v>
      </c>
      <c r="AN111" s="19" t="n">
        <v>9.713200000000001</v>
      </c>
      <c r="AO111" s="19" t="n">
        <v>0.0197</v>
      </c>
      <c r="AP111" s="19" t="n">
        <v>3.0396</v>
      </c>
      <c r="AQ111" s="19" t="n">
        <v>0.4876</v>
      </c>
      <c r="AR111" s="19" t="n">
        <v>0.9644</v>
      </c>
      <c r="AS111" s="19" t="n">
        <v>0.0254</v>
      </c>
      <c r="AT111" s="19" t="n">
        <v>0.2295</v>
      </c>
      <c r="AU111" s="19" t="n">
        <v>0.0799</v>
      </c>
      <c r="AV111" s="19" t="n">
        <v>1.9421</v>
      </c>
      <c r="AW111" s="19" t="n">
        <v>0.6335</v>
      </c>
      <c r="AX111" s="19" t="n">
        <v>0.0114</v>
      </c>
      <c r="AY111" s="19" t="n">
        <v>0.6783</v>
      </c>
      <c r="AZ111" s="19" t="n">
        <v>0.2246</v>
      </c>
      <c r="BA111" s="19" t="n">
        <v>0.0059</v>
      </c>
      <c r="BB111" s="19" t="n">
        <v>1.7556</v>
      </c>
      <c r="BC111" s="19" t="n">
        <v>0.87</v>
      </c>
      <c r="BD111" s="19" t="n">
        <v>0.4462</v>
      </c>
      <c r="BE111" s="19" t="n">
        <v>0.7277</v>
      </c>
      <c r="BF111" s="19" t="n">
        <v>0.1519</v>
      </c>
      <c r="BG111" s="19" t="n">
        <v>0.0958</v>
      </c>
      <c r="BH111" s="19" t="n">
        <v>0.022</v>
      </c>
      <c r="BI111" s="19" t="n">
        <v>0.403</v>
      </c>
      <c r="BJ111" s="19" t="n">
        <v>0.1131</v>
      </c>
      <c r="BK111" s="19" t="n">
        <v>0.1039</v>
      </c>
      <c r="BL111" s="19" t="n">
        <v>0.4207</v>
      </c>
      <c r="BM111" s="19" t="n">
        <v>0.8964</v>
      </c>
      <c r="BN111" s="19" t="n">
        <v>0.1072</v>
      </c>
      <c r="BO111" s="19" t="n">
        <v>1.122</v>
      </c>
      <c r="BP111" s="19" t="n">
        <v>2.224</v>
      </c>
      <c r="BQ111" s="19" t="n">
        <v>0.0222</v>
      </c>
      <c r="BR111" s="19" t="n">
        <v>3.0786</v>
      </c>
      <c r="BS111" s="19" t="n">
        <v>14.1604</v>
      </c>
      <c r="BT111" s="19" t="n">
        <v>3.2262</v>
      </c>
      <c r="BU111" s="19" t="n">
        <v>4.1996</v>
      </c>
      <c r="BV111" s="19" t="n">
        <v>9.2662</v>
      </c>
      <c r="BW111" s="19" t="n">
        <v>36.3621</v>
      </c>
      <c r="BX111" s="19" t="n">
        <v>18.2244</v>
      </c>
      <c r="BY111" s="19" t="n">
        <v>15.1074</v>
      </c>
      <c r="BZ111" s="19" t="n">
        <v>1.0659</v>
      </c>
      <c r="CA111" s="19" t="n">
        <v>2.2821</v>
      </c>
      <c r="CB111" s="19" t="n">
        <v>18.764</v>
      </c>
      <c r="CC111" s="19" t="n">
        <v>1.151</v>
      </c>
      <c r="CD111" s="19" t="n">
        <v>1.1602</v>
      </c>
      <c r="CE111" s="19" t="n">
        <v>0.0305</v>
      </c>
      <c r="CF111" s="19" t="n">
        <v>1.1977</v>
      </c>
      <c r="CG111" s="19" t="n">
        <v>3.5026</v>
      </c>
      <c r="CH111" s="19" t="n">
        <v>8.8553</v>
      </c>
      <c r="CI111" s="19" t="n">
        <v>0.9947</v>
      </c>
      <c r="CJ111" s="19" t="n">
        <v>0.0152</v>
      </c>
      <c r="CK111" s="19" t="n">
        <v>0.1135</v>
      </c>
      <c r="CL111" s="19" t="n">
        <v>1.1365</v>
      </c>
      <c r="CM111" s="19" t="n">
        <v>0.0027</v>
      </c>
      <c r="CN111" s="19" t="n">
        <v>3.2639</v>
      </c>
      <c r="CO111" s="19" t="n">
        <v>4.1769</v>
      </c>
      <c r="CP111" s="19" t="n">
        <v>0.7342</v>
      </c>
      <c r="CQ111" s="19" t="n">
        <v>4.2464</v>
      </c>
      <c r="CR111" s="19" t="n">
        <v>0.0022</v>
      </c>
      <c r="CS111" s="19" t="n">
        <v>0.0007</v>
      </c>
      <c r="CT111" s="19" t="n">
        <v>22.3712</v>
      </c>
      <c r="CU111" s="19" t="n">
        <v>53.3767</v>
      </c>
      <c r="CV111" s="19" t="n">
        <v>1.5252</v>
      </c>
      <c r="CW111" s="19" t="n">
        <v>13.4726</v>
      </c>
      <c r="CX111" s="19" t="n">
        <v>7.0234</v>
      </c>
      <c r="CY111" s="19" t="n">
        <v>58.2555</v>
      </c>
      <c r="CZ111" s="19" t="n">
        <v>0.2388</v>
      </c>
      <c r="DA111" s="19" t="n">
        <v>1.6671</v>
      </c>
      <c r="DB111" s="19" t="n">
        <v>111.0632</v>
      </c>
      <c r="DC111" s="19" t="n">
        <v>171.6964</v>
      </c>
      <c r="DD111" s="19" t="n">
        <v>235.9373</v>
      </c>
      <c r="DE111" s="19" t="n">
        <v>9.9194</v>
      </c>
      <c r="DF111" s="19" t="n">
        <v>59.4463</v>
      </c>
      <c r="DG111" s="19" t="n">
        <v>110.2113</v>
      </c>
      <c r="DH111" s="19" t="n">
        <v>237.018</v>
      </c>
      <c r="DI111" s="19" t="n">
        <v>0.5609</v>
      </c>
      <c r="DJ111" s="19" t="n">
        <v>2.199</v>
      </c>
      <c r="DK111" s="19" t="n">
        <v>2.0041</v>
      </c>
      <c r="DL111" s="19" t="n">
        <v>4.1347</v>
      </c>
      <c r="DM111" s="19" t="n">
        <v>0.0669</v>
      </c>
      <c r="DN111" s="19" t="n">
        <v>9991.4323</v>
      </c>
      <c r="DO111" s="19" t="n">
        <v>2226.4526</v>
      </c>
      <c r="DP111" s="19" t="n">
        <v>102.702</v>
      </c>
      <c r="DQ111" s="19" t="n">
        <v>1.2883</v>
      </c>
      <c r="DR111" s="19" t="n">
        <v>25.1237</v>
      </c>
      <c r="DS111" s="19" t="n">
        <v>0.0168</v>
      </c>
      <c r="DT111" s="19" t="n">
        <v>1533.6198</v>
      </c>
    </row>
    <row r="112">
      <c r="A112" s="2" t="inlineStr">
        <is>
          <t>8401</t>
        </is>
      </c>
      <c r="B112" s="2" t="inlineStr">
        <is>
          <t>Health care services</t>
        </is>
      </c>
      <c r="C112" s="19" t="n">
        <v>0.7371</v>
      </c>
      <c r="D112" s="19" t="n">
        <v>0.1466</v>
      </c>
      <c r="E112" s="19" t="n">
        <v>0.5742</v>
      </c>
      <c r="F112" s="19" t="n">
        <v>1.8983</v>
      </c>
      <c r="G112" s="19" t="n">
        <v>0.082</v>
      </c>
      <c r="H112" s="19" t="n">
        <v>4.1654</v>
      </c>
      <c r="I112" s="19" t="n">
        <v>1.3573</v>
      </c>
      <c r="J112" s="19" t="n">
        <v>0.8332000000000001</v>
      </c>
      <c r="K112" s="19" t="n">
        <v>1.6066</v>
      </c>
      <c r="L112" s="19" t="n">
        <v>0.282</v>
      </c>
      <c r="M112" s="19" t="n">
        <v>2.6661</v>
      </c>
      <c r="N112" s="19" t="n">
        <v>0.1349</v>
      </c>
      <c r="O112" s="19" t="n">
        <v>3.5281</v>
      </c>
      <c r="P112" s="19" t="n">
        <v>1.5667</v>
      </c>
      <c r="Q112" s="19" t="n">
        <v>0.1005</v>
      </c>
      <c r="R112" s="19" t="n">
        <v>0.4849</v>
      </c>
      <c r="S112" s="19" t="n">
        <v>0.3864</v>
      </c>
      <c r="T112" s="19" t="n">
        <v>0.3294</v>
      </c>
      <c r="U112" s="19" t="n">
        <v>0.8801</v>
      </c>
      <c r="V112" s="19" t="n">
        <v>0.5612</v>
      </c>
      <c r="W112" s="19" t="n">
        <v>0.8415</v>
      </c>
      <c r="X112" s="19" t="n">
        <v>0.8214</v>
      </c>
      <c r="Y112" s="19" t="n">
        <v>19.0237</v>
      </c>
      <c r="Z112" s="19" t="n">
        <v>11.5049</v>
      </c>
      <c r="AA112" s="19" t="n">
        <v>9.555</v>
      </c>
      <c r="AB112" s="19" t="n">
        <v>3.3517</v>
      </c>
      <c r="AC112" s="19" t="n">
        <v>1.0883</v>
      </c>
      <c r="AD112" s="19" t="n">
        <v>9.7699</v>
      </c>
      <c r="AE112" s="19" t="n">
        <v>0.1185</v>
      </c>
      <c r="AF112" s="19" t="n">
        <v>0.1082</v>
      </c>
      <c r="AG112" s="19" t="n">
        <v>0.5772</v>
      </c>
      <c r="AH112" s="19" t="n">
        <v>3.8735</v>
      </c>
      <c r="AI112" s="19" t="n">
        <v>11.7764</v>
      </c>
      <c r="AJ112" s="19" t="n">
        <v>3.2734</v>
      </c>
      <c r="AK112" s="19" t="n">
        <v>4.0412</v>
      </c>
      <c r="AL112" s="19" t="n">
        <v>7.4119</v>
      </c>
      <c r="AM112" s="19" t="n">
        <v>0.8833</v>
      </c>
      <c r="AN112" s="19" t="n">
        <v>54.3417</v>
      </c>
      <c r="AO112" s="19" t="n">
        <v>4.5285</v>
      </c>
      <c r="AP112" s="19" t="n">
        <v>219.8717</v>
      </c>
      <c r="AQ112" s="19" t="n">
        <v>113.376</v>
      </c>
      <c r="AR112" s="19" t="n">
        <v>6.0671</v>
      </c>
      <c r="AS112" s="19" t="n">
        <v>5.5496</v>
      </c>
      <c r="AT112" s="19" t="n">
        <v>0.7885</v>
      </c>
      <c r="AU112" s="19" t="n">
        <v>0.2598</v>
      </c>
      <c r="AV112" s="19" t="n">
        <v>0.913</v>
      </c>
      <c r="AW112" s="19" t="n">
        <v>0.2294</v>
      </c>
      <c r="AX112" s="19" t="n">
        <v>0.1956</v>
      </c>
      <c r="AY112" s="19" t="n">
        <v>4.0437</v>
      </c>
      <c r="AZ112" s="19" t="n">
        <v>2.461</v>
      </c>
      <c r="BA112" s="19" t="n">
        <v>0.5243</v>
      </c>
      <c r="BB112" s="19" t="n">
        <v>0.5524</v>
      </c>
      <c r="BC112" s="19" t="n">
        <v>0.5463</v>
      </c>
      <c r="BD112" s="19" t="n">
        <v>0.57</v>
      </c>
      <c r="BE112" s="19" t="n">
        <v>0.0703</v>
      </c>
      <c r="BF112" s="19" t="n">
        <v>0.259</v>
      </c>
      <c r="BG112" s="19" t="n">
        <v>1.1511</v>
      </c>
      <c r="BH112" s="19" t="n">
        <v>0.9431</v>
      </c>
      <c r="BI112" s="19" t="n">
        <v>1.0625</v>
      </c>
      <c r="BJ112" s="19" t="n">
        <v>1.593</v>
      </c>
      <c r="BK112" s="19" t="n">
        <v>0.9933999999999999</v>
      </c>
      <c r="BL112" s="19" t="n">
        <v>1.7191</v>
      </c>
      <c r="BM112" s="19" t="n">
        <v>0.6133</v>
      </c>
      <c r="BN112" s="19" t="n">
        <v>0.402</v>
      </c>
      <c r="BO112" s="19" t="n">
        <v>3.3235</v>
      </c>
      <c r="BP112" s="19" t="n">
        <v>2.165</v>
      </c>
      <c r="BQ112" s="19" t="n">
        <v>0.0784</v>
      </c>
      <c r="BR112" s="19" t="n">
        <v>1.8196</v>
      </c>
      <c r="BS112" s="19" t="n">
        <v>0.0508</v>
      </c>
      <c r="BT112" s="19" t="n">
        <v>0.204</v>
      </c>
      <c r="BU112" s="19" t="n">
        <v>2.3837</v>
      </c>
      <c r="BV112" s="19" t="n">
        <v>8.9901</v>
      </c>
      <c r="BW112" s="19" t="n">
        <v>6.1453</v>
      </c>
      <c r="BX112" s="19" t="n">
        <v>17.5903</v>
      </c>
      <c r="BY112" s="19" t="n">
        <v>22.6228</v>
      </c>
      <c r="BZ112" s="19" t="n">
        <v>9.0495</v>
      </c>
      <c r="CA112" s="19" t="n">
        <v>9.611599999999999</v>
      </c>
      <c r="CB112" s="19" t="n">
        <v>0.4249</v>
      </c>
      <c r="CC112" s="19" t="n">
        <v>0.4429</v>
      </c>
      <c r="CD112" s="19" t="n">
        <v>2.5401</v>
      </c>
      <c r="CE112" s="19" t="n">
        <v>0.0499</v>
      </c>
      <c r="CF112" s="19" t="n">
        <v>56.3882</v>
      </c>
      <c r="CG112" s="19" t="n">
        <v>18.8648</v>
      </c>
      <c r="CH112" s="19" t="n">
        <v>37.6187</v>
      </c>
      <c r="CI112" s="19" t="n">
        <v>0.1014</v>
      </c>
      <c r="CJ112" s="19" t="n">
        <v>0.0789</v>
      </c>
      <c r="CK112" s="19" t="n">
        <v>0.6922</v>
      </c>
      <c r="CL112" s="19" t="n">
        <v>3.7627</v>
      </c>
      <c r="CM112" s="19" t="n">
        <v>0.0175</v>
      </c>
      <c r="CN112" s="19" t="n">
        <v>39.7122</v>
      </c>
      <c r="CO112" s="19" t="n">
        <v>2227.3655</v>
      </c>
      <c r="CP112" s="19" t="n">
        <v>110.6107</v>
      </c>
      <c r="CQ112" s="19" t="n">
        <v>9.6654</v>
      </c>
      <c r="CT112" s="19" t="n">
        <v>10.6212</v>
      </c>
      <c r="CU112" s="19" t="n">
        <v>41.8549</v>
      </c>
      <c r="CV112" s="19" t="n">
        <v>4.9586</v>
      </c>
      <c r="CW112" s="19" t="n">
        <v>31.1055</v>
      </c>
      <c r="CX112" s="19" t="n">
        <v>56.3072</v>
      </c>
      <c r="CY112" s="19" t="n">
        <v>219.5701</v>
      </c>
      <c r="CZ112" s="19" t="n">
        <v>197.007</v>
      </c>
      <c r="DA112" s="19" t="n">
        <v>19.8759</v>
      </c>
      <c r="DB112" s="19" t="n">
        <v>123.9773</v>
      </c>
      <c r="DC112" s="19" t="n">
        <v>183.0357</v>
      </c>
      <c r="DD112" s="19" t="n">
        <v>12.7241</v>
      </c>
      <c r="DE112" s="19" t="n">
        <v>1866.3522</v>
      </c>
      <c r="DF112" s="19" t="n">
        <v>614.0343</v>
      </c>
      <c r="DG112" s="19" t="n">
        <v>0.1796</v>
      </c>
      <c r="DH112" s="19" t="n">
        <v>16.427</v>
      </c>
      <c r="DI112" s="19" t="n">
        <v>4.8588</v>
      </c>
      <c r="DJ112" s="19" t="n">
        <v>8.1722</v>
      </c>
      <c r="DK112" s="19" t="n">
        <v>15.8024</v>
      </c>
      <c r="DL112" s="19" t="n">
        <v>18.5072</v>
      </c>
      <c r="DM112" s="19" t="n">
        <v>1.3375</v>
      </c>
      <c r="DN112" s="19" t="n">
        <v>59859.7166</v>
      </c>
      <c r="DO112" s="19" t="n">
        <v>97480.27860000001</v>
      </c>
      <c r="DP112" s="19" t="n">
        <v>423.8277</v>
      </c>
      <c r="DQ112" s="19" t="n">
        <v>4.9394</v>
      </c>
      <c r="DR112" s="19" t="n">
        <v>104.904</v>
      </c>
      <c r="DT112" s="19" t="n">
        <v>535.2881</v>
      </c>
    </row>
    <row r="113">
      <c r="A113" s="2" t="inlineStr">
        <is>
          <t>8601</t>
        </is>
      </c>
      <c r="B113" s="2" t="inlineStr">
        <is>
          <t>Residential care and social assistance services</t>
        </is>
      </c>
      <c r="C113" s="19" t="n">
        <v>0.1707</v>
      </c>
      <c r="D113" s="19" t="n">
        <v>0.0599</v>
      </c>
      <c r="E113" s="19" t="n">
        <v>0.1438</v>
      </c>
      <c r="F113" s="19" t="n">
        <v>0.0019</v>
      </c>
      <c r="G113" s="19" t="n">
        <v>0.003</v>
      </c>
      <c r="H113" s="19" t="n">
        <v>0.0032</v>
      </c>
      <c r="I113" s="19" t="n">
        <v>0.1367</v>
      </c>
      <c r="J113" s="19" t="n">
        <v>0.3813</v>
      </c>
      <c r="K113" s="19" t="n">
        <v>0.3603</v>
      </c>
      <c r="L113" s="19" t="n">
        <v>0.0745</v>
      </c>
      <c r="M113" s="19" t="n">
        <v>0.7517</v>
      </c>
      <c r="N113" s="19" t="n">
        <v>0.0716</v>
      </c>
      <c r="O113" s="19" t="n">
        <v>0.1435</v>
      </c>
      <c r="P113" s="19" t="n">
        <v>0.0939</v>
      </c>
      <c r="Q113" s="19" t="n">
        <v>0.0005999999999999999</v>
      </c>
      <c r="R113" s="19" t="n">
        <v>0.0474</v>
      </c>
      <c r="S113" s="19" t="n">
        <v>0.033</v>
      </c>
      <c r="T113" s="19" t="n">
        <v>0.0115</v>
      </c>
      <c r="U113" s="19" t="n">
        <v>0.0499</v>
      </c>
      <c r="V113" s="19" t="n">
        <v>0.0528</v>
      </c>
      <c r="W113" s="19" t="n">
        <v>0.1103</v>
      </c>
      <c r="X113" s="19" t="n">
        <v>0.08840000000000001</v>
      </c>
      <c r="Y113" s="19" t="n">
        <v>0.08740000000000001</v>
      </c>
      <c r="Z113" s="19" t="n">
        <v>0.0059</v>
      </c>
      <c r="AA113" s="19" t="n">
        <v>0.0249</v>
      </c>
      <c r="AB113" s="19" t="n">
        <v>0.0001</v>
      </c>
      <c r="AC113" s="19" t="n">
        <v>0.001</v>
      </c>
      <c r="AD113" s="19" t="n">
        <v>0.061</v>
      </c>
      <c r="AF113" s="19" t="n">
        <v>0.0002</v>
      </c>
      <c r="AG113" s="19" t="n">
        <v>0.0007</v>
      </c>
      <c r="AH113" s="19" t="n">
        <v>0.0212</v>
      </c>
      <c r="AI113" s="19" t="n">
        <v>0.0798</v>
      </c>
      <c r="AJ113" s="19" t="n">
        <v>0.0401</v>
      </c>
      <c r="AK113" s="19" t="n">
        <v>0.0603</v>
      </c>
      <c r="AL113" s="19" t="n">
        <v>0.09429999999999999</v>
      </c>
      <c r="AM113" s="19" t="n">
        <v>0.0311</v>
      </c>
      <c r="AN113" s="19" t="n">
        <v>0.0655</v>
      </c>
      <c r="AO113" s="19" t="n">
        <v>0.0007</v>
      </c>
      <c r="AP113" s="19" t="n">
        <v>0.1464</v>
      </c>
      <c r="AQ113" s="19" t="n">
        <v>0.0847</v>
      </c>
      <c r="AR113" s="19" t="n">
        <v>0.0617</v>
      </c>
      <c r="AS113" s="19" t="n">
        <v>0.0256</v>
      </c>
      <c r="AT113" s="19" t="n">
        <v>0.0552</v>
      </c>
      <c r="AU113" s="19" t="n">
        <v>0.0214</v>
      </c>
      <c r="AV113" s="19" t="n">
        <v>0.081</v>
      </c>
      <c r="AW113" s="19" t="n">
        <v>0.0239</v>
      </c>
      <c r="AX113" s="19" t="n">
        <v>0.0047</v>
      </c>
      <c r="AY113" s="19" t="n">
        <v>0.1663</v>
      </c>
      <c r="AZ113" s="19" t="n">
        <v>0.4575</v>
      </c>
      <c r="BA113" s="19" t="n">
        <v>0.0206</v>
      </c>
      <c r="BB113" s="19" t="n">
        <v>0.0948</v>
      </c>
      <c r="BC113" s="19" t="n">
        <v>0.0529</v>
      </c>
      <c r="BD113" s="19" t="n">
        <v>0.0912</v>
      </c>
      <c r="BE113" s="19" t="n">
        <v>0.008500000000000001</v>
      </c>
      <c r="BF113" s="19" t="n">
        <v>0.09470000000000001</v>
      </c>
      <c r="BG113" s="19" t="n">
        <v>0.1433</v>
      </c>
      <c r="BH113" s="19" t="n">
        <v>0.1188</v>
      </c>
      <c r="BI113" s="19" t="n">
        <v>0.1866</v>
      </c>
      <c r="BJ113" s="19" t="n">
        <v>0.0663</v>
      </c>
      <c r="BK113" s="19" t="n">
        <v>0.012</v>
      </c>
      <c r="BL113" s="19" t="n">
        <v>0.1369</v>
      </c>
      <c r="BM113" s="19" t="n">
        <v>0.0853</v>
      </c>
      <c r="BN113" s="19" t="n">
        <v>0.0139</v>
      </c>
      <c r="BO113" s="19" t="n">
        <v>0.358</v>
      </c>
      <c r="BP113" s="19" t="n">
        <v>0.5611</v>
      </c>
      <c r="BQ113" s="19" t="n">
        <v>0.1542</v>
      </c>
      <c r="BR113" s="19" t="n">
        <v>0.5141</v>
      </c>
      <c r="BS113" s="19" t="n">
        <v>0.0195</v>
      </c>
      <c r="BT113" s="19" t="n">
        <v>0.2235</v>
      </c>
      <c r="BU113" s="19" t="n">
        <v>0.3176</v>
      </c>
      <c r="BV113" s="19" t="n">
        <v>0.2785</v>
      </c>
      <c r="BW113" s="19" t="n">
        <v>0.76</v>
      </c>
      <c r="BX113" s="19" t="n">
        <v>3.6026</v>
      </c>
      <c r="BY113" s="19" t="n">
        <v>2.9025</v>
      </c>
      <c r="BZ113" s="19" t="n">
        <v>0.318</v>
      </c>
      <c r="CA113" s="19" t="n">
        <v>0.9266</v>
      </c>
      <c r="CB113" s="19" t="n">
        <v>0.5515</v>
      </c>
      <c r="CC113" s="19" t="n">
        <v>0.2187</v>
      </c>
      <c r="CD113" s="19" t="n">
        <v>0.1081</v>
      </c>
      <c r="CE113" s="19" t="n">
        <v>0.08359999999999999</v>
      </c>
      <c r="CF113" s="19" t="n">
        <v>0.1474</v>
      </c>
      <c r="CG113" s="19" t="n">
        <v>0.7742</v>
      </c>
      <c r="CH113" s="19" t="n">
        <v>4.6405</v>
      </c>
      <c r="CI113" s="19" t="n">
        <v>0.133</v>
      </c>
      <c r="CJ113" s="19" t="n">
        <v>0.08550000000000001</v>
      </c>
      <c r="CK113" s="19" t="n">
        <v>0.6624</v>
      </c>
      <c r="CL113" s="19" t="n">
        <v>8.01</v>
      </c>
      <c r="CM113" s="19" t="n">
        <v>0.0153</v>
      </c>
      <c r="CN113" s="19" t="n">
        <v>23.4046</v>
      </c>
      <c r="CO113" s="19" t="n">
        <v>29.9611</v>
      </c>
      <c r="CP113" s="19" t="n">
        <v>5.2405</v>
      </c>
      <c r="CQ113" s="19" t="n">
        <v>0.6391</v>
      </c>
      <c r="CT113" s="19" t="n">
        <v>0.8193</v>
      </c>
      <c r="CU113" s="19" t="n">
        <v>15.6962</v>
      </c>
      <c r="CV113" s="19" t="n">
        <v>10.8522</v>
      </c>
      <c r="CW113" s="19" t="n">
        <v>4.6875</v>
      </c>
      <c r="CX113" s="19" t="n">
        <v>0.3227</v>
      </c>
      <c r="CY113" s="19" t="n">
        <v>12.8806</v>
      </c>
      <c r="CZ113" s="19" t="n">
        <v>1.5593</v>
      </c>
      <c r="DA113" s="19" t="n">
        <v>4.2693</v>
      </c>
      <c r="DB113" s="19" t="n">
        <v>2.1871</v>
      </c>
      <c r="DC113" s="19" t="n">
        <v>2.1734</v>
      </c>
      <c r="DD113" s="19" t="n">
        <v>0.2867</v>
      </c>
      <c r="DE113" s="19" t="n">
        <v>1751.4037</v>
      </c>
      <c r="DF113" s="19" t="n">
        <v>123.3349</v>
      </c>
      <c r="DG113" s="19" t="n">
        <v>0.2546</v>
      </c>
      <c r="DH113" s="19" t="n">
        <v>0.3114</v>
      </c>
      <c r="DI113" s="19" t="n">
        <v>0.3301</v>
      </c>
      <c r="DJ113" s="19" t="n">
        <v>0.1066</v>
      </c>
      <c r="DK113" s="19" t="n">
        <v>0.3785</v>
      </c>
      <c r="DL113" s="19" t="n">
        <v>0.6362</v>
      </c>
      <c r="DM113" s="19" t="n">
        <v>0.179</v>
      </c>
      <c r="DN113" s="19" t="n">
        <v>26036.7324</v>
      </c>
      <c r="DO113" s="19" t="n">
        <v>113340.2447</v>
      </c>
      <c r="DP113" s="19" t="n">
        <v>257.0286</v>
      </c>
      <c r="DQ113" s="19" t="n">
        <v>4.7917</v>
      </c>
      <c r="DR113" s="19" t="n">
        <v>56.7663</v>
      </c>
      <c r="DT113" s="19" t="n">
        <v>171.5374</v>
      </c>
    </row>
    <row r="114">
      <c r="A114" s="2" t="inlineStr">
        <is>
          <t>8901</t>
        </is>
      </c>
      <c r="B114" s="2" t="inlineStr">
        <is>
          <t>Heritage, creative and performing arts</t>
        </is>
      </c>
      <c r="C114" s="19" t="n">
        <v>4.7822</v>
      </c>
      <c r="D114" s="19" t="n">
        <v>0.4273</v>
      </c>
      <c r="E114" s="19" t="n">
        <v>1.1649</v>
      </c>
      <c r="F114" s="19" t="n">
        <v>1.6185</v>
      </c>
      <c r="G114" s="19" t="n">
        <v>0.1751</v>
      </c>
      <c r="H114" s="19" t="n">
        <v>1.0882</v>
      </c>
      <c r="I114" s="19" t="n">
        <v>3.1597</v>
      </c>
      <c r="J114" s="19" t="n">
        <v>5.8995</v>
      </c>
      <c r="K114" s="19" t="n">
        <v>5.2687</v>
      </c>
      <c r="L114" s="19" t="n">
        <v>4.0588</v>
      </c>
      <c r="M114" s="19" t="n">
        <v>13.5261</v>
      </c>
      <c r="N114" s="19" t="n">
        <v>1.3569</v>
      </c>
      <c r="O114" s="19" t="n">
        <v>13.3808</v>
      </c>
      <c r="P114" s="19" t="n">
        <v>0.7161</v>
      </c>
      <c r="Q114" s="19" t="n">
        <v>0.0152</v>
      </c>
      <c r="R114" s="19" t="n">
        <v>0.2992</v>
      </c>
      <c r="S114" s="19" t="n">
        <v>0.1618</v>
      </c>
      <c r="T114" s="19" t="n">
        <v>0.1633</v>
      </c>
      <c r="U114" s="19" t="n">
        <v>0.6284999999999999</v>
      </c>
      <c r="V114" s="19" t="n">
        <v>0.328</v>
      </c>
      <c r="W114" s="19" t="n">
        <v>0.7105</v>
      </c>
      <c r="X114" s="19" t="n">
        <v>0.554</v>
      </c>
      <c r="Y114" s="19" t="n">
        <v>2.9083</v>
      </c>
      <c r="Z114" s="19" t="n">
        <v>1.2267</v>
      </c>
      <c r="AA114" s="19" t="n">
        <v>0.703</v>
      </c>
      <c r="AB114" s="19" t="n">
        <v>0.0029</v>
      </c>
      <c r="AC114" s="19" t="n">
        <v>0.0175</v>
      </c>
      <c r="AD114" s="19" t="n">
        <v>0.1788</v>
      </c>
      <c r="AE114" s="19" t="n">
        <v>0.0004</v>
      </c>
      <c r="AF114" s="19" t="n">
        <v>0.026</v>
      </c>
      <c r="AG114" s="19" t="n">
        <v>0.0252</v>
      </c>
      <c r="AH114" s="19" t="n">
        <v>0.5628</v>
      </c>
      <c r="AI114" s="19" t="n">
        <v>0.8241000000000001</v>
      </c>
      <c r="AJ114" s="19" t="n">
        <v>0.288</v>
      </c>
      <c r="AK114" s="19" t="n">
        <v>0.7554999999999999</v>
      </c>
      <c r="AL114" s="19" t="n">
        <v>0.4609</v>
      </c>
      <c r="AM114" s="19" t="n">
        <v>0.552</v>
      </c>
      <c r="AN114" s="19" t="n">
        <v>0.5634</v>
      </c>
      <c r="AO114" s="19" t="n">
        <v>0.0049</v>
      </c>
      <c r="AP114" s="19" t="n">
        <v>1.5405</v>
      </c>
      <c r="AQ114" s="19" t="n">
        <v>0.2622</v>
      </c>
      <c r="AR114" s="19" t="n">
        <v>1.1813</v>
      </c>
      <c r="AS114" s="19" t="n">
        <v>0.035</v>
      </c>
      <c r="AT114" s="19" t="n">
        <v>0.3489</v>
      </c>
      <c r="AU114" s="19" t="n">
        <v>0.1848</v>
      </c>
      <c r="AV114" s="19" t="n">
        <v>1.1257</v>
      </c>
      <c r="AW114" s="19" t="n">
        <v>0.6014</v>
      </c>
      <c r="AX114" s="19" t="n">
        <v>0.0926</v>
      </c>
      <c r="AY114" s="19" t="n">
        <v>0.4244</v>
      </c>
      <c r="AZ114" s="19" t="n">
        <v>0.4503</v>
      </c>
      <c r="BA114" s="19" t="n">
        <v>0.0621</v>
      </c>
      <c r="BB114" s="19" t="n">
        <v>1.9015</v>
      </c>
      <c r="BC114" s="19" t="n">
        <v>0.3401</v>
      </c>
      <c r="BD114" s="19" t="n">
        <v>0.6909</v>
      </c>
      <c r="BE114" s="19" t="n">
        <v>1.6122</v>
      </c>
      <c r="BF114" s="19" t="n">
        <v>1.4994</v>
      </c>
      <c r="BG114" s="19" t="n">
        <v>0.5653</v>
      </c>
      <c r="BH114" s="19" t="n">
        <v>0.1913</v>
      </c>
      <c r="BI114" s="19" t="n">
        <v>1.2389</v>
      </c>
      <c r="BJ114" s="19" t="n">
        <v>0.2242</v>
      </c>
      <c r="BK114" s="19" t="n">
        <v>0.09370000000000001</v>
      </c>
      <c r="BL114" s="19" t="n">
        <v>0.7665</v>
      </c>
      <c r="BM114" s="19" t="n">
        <v>1.067</v>
      </c>
      <c r="BN114" s="19" t="n">
        <v>0.5965</v>
      </c>
      <c r="BO114" s="19" t="n">
        <v>6.5277</v>
      </c>
      <c r="BP114" s="19" t="n">
        <v>19.8624</v>
      </c>
      <c r="BQ114" s="19" t="n">
        <v>0.0881</v>
      </c>
      <c r="BR114" s="19" t="n">
        <v>3.1504</v>
      </c>
      <c r="BS114" s="19" t="n">
        <v>0.7625</v>
      </c>
      <c r="BT114" s="19" t="n">
        <v>14.9693</v>
      </c>
      <c r="BU114" s="19" t="n">
        <v>1.7105</v>
      </c>
      <c r="BV114" s="19" t="n">
        <v>3.0086</v>
      </c>
      <c r="BW114" s="19" t="n">
        <v>24.4347</v>
      </c>
      <c r="BX114" s="19" t="n">
        <v>22.0079</v>
      </c>
      <c r="BY114" s="19" t="n">
        <v>36.3945</v>
      </c>
      <c r="BZ114" s="19" t="n">
        <v>19.3727</v>
      </c>
      <c r="CA114" s="19" t="n">
        <v>34.8185</v>
      </c>
      <c r="CB114" s="19" t="n">
        <v>4.704</v>
      </c>
      <c r="CC114" s="19" t="n">
        <v>17.6265</v>
      </c>
      <c r="CD114" s="19" t="n">
        <v>1.4424</v>
      </c>
      <c r="CE114" s="19" t="n">
        <v>1.0822</v>
      </c>
      <c r="CF114" s="19" t="n">
        <v>2.6696</v>
      </c>
      <c r="CG114" s="19" t="n">
        <v>3.3566</v>
      </c>
      <c r="CH114" s="19" t="n">
        <v>289.919</v>
      </c>
      <c r="CI114" s="19" t="n">
        <v>234.1677</v>
      </c>
      <c r="CJ114" s="19" t="n">
        <v>82.91330000000001</v>
      </c>
      <c r="CK114" s="19" t="n">
        <v>29.9667</v>
      </c>
      <c r="CL114" s="19" t="n">
        <v>52.0706</v>
      </c>
      <c r="CM114" s="19" t="n">
        <v>1.4402</v>
      </c>
      <c r="CN114" s="19" t="n">
        <v>55.305</v>
      </c>
      <c r="CO114" s="19" t="n">
        <v>10.9362</v>
      </c>
      <c r="CP114" s="19" t="n">
        <v>12.9476</v>
      </c>
      <c r="CQ114" s="19" t="n">
        <v>46.0248</v>
      </c>
      <c r="CR114" s="19" t="n">
        <v>0.0045</v>
      </c>
      <c r="CS114" s="19" t="n">
        <v>0.0014</v>
      </c>
      <c r="CT114" s="19" t="n">
        <v>14.633</v>
      </c>
      <c r="CU114" s="19" t="n">
        <v>432.5744</v>
      </c>
      <c r="CV114" s="19" t="n">
        <v>19.3217</v>
      </c>
      <c r="CW114" s="19" t="n">
        <v>189.4527</v>
      </c>
      <c r="CX114" s="19" t="n">
        <v>59.8975</v>
      </c>
      <c r="CY114" s="19" t="n">
        <v>56.4515</v>
      </c>
      <c r="CZ114" s="19" t="n">
        <v>40.2793</v>
      </c>
      <c r="DA114" s="19" t="n">
        <v>31.9166</v>
      </c>
      <c r="DB114" s="19" t="n">
        <v>368.1538</v>
      </c>
      <c r="DC114" s="19" t="n">
        <v>424.138</v>
      </c>
      <c r="DD114" s="19" t="n">
        <v>58.1771</v>
      </c>
      <c r="DE114" s="19" t="n">
        <v>54.8338</v>
      </c>
      <c r="DF114" s="19" t="n">
        <v>216.568</v>
      </c>
      <c r="DG114" s="19" t="n">
        <v>787.3101</v>
      </c>
      <c r="DH114" s="19" t="n">
        <v>245.223</v>
      </c>
      <c r="DI114" s="19" t="n">
        <v>95.2183</v>
      </c>
      <c r="DJ114" s="19" t="n">
        <v>3.5338</v>
      </c>
      <c r="DK114" s="19" t="n">
        <v>4.3172</v>
      </c>
      <c r="DL114" s="19" t="n">
        <v>25.3536</v>
      </c>
      <c r="DM114" s="19" t="n">
        <v>21.1862</v>
      </c>
      <c r="DN114" s="19" t="n">
        <v>1935.933</v>
      </c>
      <c r="DO114" s="19" t="n">
        <v>4526.0694</v>
      </c>
      <c r="DP114" s="19" t="n">
        <v>457.3086</v>
      </c>
      <c r="DQ114" s="19" t="n">
        <v>1.2063</v>
      </c>
      <c r="DR114" s="19" t="n">
        <v>9.372400000000001</v>
      </c>
      <c r="DS114" s="19" t="n">
        <v>0.0336</v>
      </c>
      <c r="DT114" s="19" t="n">
        <v>721.1703</v>
      </c>
    </row>
    <row r="115">
      <c r="A115" s="2" t="inlineStr">
        <is>
          <t>9101</t>
        </is>
      </c>
      <c r="B115" s="2" t="inlineStr">
        <is>
          <t>Sports and recreation</t>
        </is>
      </c>
      <c r="C115" s="19" t="n">
        <v>6.6776</v>
      </c>
      <c r="D115" s="19" t="n">
        <v>2.3766</v>
      </c>
      <c r="E115" s="19" t="n">
        <v>4.1057</v>
      </c>
      <c r="F115" s="19" t="n">
        <v>3.5412</v>
      </c>
      <c r="G115" s="19" t="n">
        <v>0.0261</v>
      </c>
      <c r="H115" s="19" t="n">
        <v>0.2372</v>
      </c>
      <c r="I115" s="19" t="n">
        <v>2.2766</v>
      </c>
      <c r="J115" s="19" t="n">
        <v>81.7213</v>
      </c>
      <c r="K115" s="19" t="n">
        <v>100.7133</v>
      </c>
      <c r="L115" s="19" t="n">
        <v>31.9147</v>
      </c>
      <c r="M115" s="19" t="n">
        <v>98.2658</v>
      </c>
      <c r="N115" s="19" t="n">
        <v>15.5833</v>
      </c>
      <c r="O115" s="19" t="n">
        <v>2.1078</v>
      </c>
      <c r="P115" s="19" t="n">
        <v>1.2782</v>
      </c>
      <c r="Q115" s="19" t="n">
        <v>0.0073</v>
      </c>
      <c r="R115" s="19" t="n">
        <v>1.0851</v>
      </c>
      <c r="S115" s="19" t="n">
        <v>0.3854</v>
      </c>
      <c r="T115" s="19" t="n">
        <v>0.7919</v>
      </c>
      <c r="U115" s="19" t="n">
        <v>1.8306</v>
      </c>
      <c r="V115" s="19" t="n">
        <v>0.5392</v>
      </c>
      <c r="W115" s="19" t="n">
        <v>2.2582</v>
      </c>
      <c r="X115" s="19" t="n">
        <v>1.1123</v>
      </c>
      <c r="Y115" s="19" t="n">
        <v>4.4283</v>
      </c>
      <c r="Z115" s="19" t="n">
        <v>0.2879</v>
      </c>
      <c r="AA115" s="19" t="n">
        <v>0.5188</v>
      </c>
      <c r="AB115" s="19" t="n">
        <v>0.0105</v>
      </c>
      <c r="AC115" s="19" t="n">
        <v>0.0345</v>
      </c>
      <c r="AD115" s="19" t="n">
        <v>0.5928</v>
      </c>
      <c r="AE115" s="19" t="n">
        <v>0.0019</v>
      </c>
      <c r="AF115" s="19" t="n">
        <v>0.1509</v>
      </c>
      <c r="AG115" s="19" t="n">
        <v>0.1501</v>
      </c>
      <c r="AH115" s="19" t="n">
        <v>0.134</v>
      </c>
      <c r="AI115" s="19" t="n">
        <v>0.2588</v>
      </c>
      <c r="AJ115" s="19" t="n">
        <v>1.2411</v>
      </c>
      <c r="AK115" s="19" t="n">
        <v>2.358</v>
      </c>
      <c r="AL115" s="19" t="n">
        <v>1.0626</v>
      </c>
      <c r="AM115" s="19" t="n">
        <v>1.2435</v>
      </c>
      <c r="AN115" s="19" t="n">
        <v>0.484</v>
      </c>
      <c r="AO115" s="19" t="n">
        <v>0.0016</v>
      </c>
      <c r="AP115" s="19" t="n">
        <v>3.4118</v>
      </c>
      <c r="AQ115" s="19" t="n">
        <v>0.7597</v>
      </c>
      <c r="AR115" s="19" t="n">
        <v>5.1609</v>
      </c>
      <c r="AS115" s="19" t="n">
        <v>0.138</v>
      </c>
      <c r="AT115" s="19" t="n">
        <v>1.2718</v>
      </c>
      <c r="AU115" s="19" t="n">
        <v>0.8502999999999999</v>
      </c>
      <c r="AV115" s="19" t="n">
        <v>4.0818</v>
      </c>
      <c r="AW115" s="19" t="n">
        <v>3.1407</v>
      </c>
      <c r="AX115" s="19" t="n">
        <v>0.3067</v>
      </c>
      <c r="AY115" s="19" t="n">
        <v>1.4262</v>
      </c>
      <c r="AZ115" s="19" t="n">
        <v>1.5026</v>
      </c>
      <c r="BA115" s="19" t="n">
        <v>0.1492</v>
      </c>
      <c r="BB115" s="19" t="n">
        <v>5.0365</v>
      </c>
      <c r="BC115" s="19" t="n">
        <v>1.0865</v>
      </c>
      <c r="BD115" s="19" t="n">
        <v>2.1456</v>
      </c>
      <c r="BE115" s="19" t="n">
        <v>7.9546</v>
      </c>
      <c r="BF115" s="19" t="n">
        <v>4.9832</v>
      </c>
      <c r="BG115" s="19" t="n">
        <v>1.7799</v>
      </c>
      <c r="BH115" s="19" t="n">
        <v>0.3962</v>
      </c>
      <c r="BI115" s="19" t="n">
        <v>5.6649</v>
      </c>
      <c r="BJ115" s="19" t="n">
        <v>0.7644</v>
      </c>
      <c r="BK115" s="19" t="n">
        <v>0.358</v>
      </c>
      <c r="BL115" s="19" t="n">
        <v>2.2157</v>
      </c>
      <c r="BM115" s="19" t="n">
        <v>1.4818</v>
      </c>
      <c r="BN115" s="19" t="n">
        <v>2.2042</v>
      </c>
      <c r="BO115" s="19" t="n">
        <v>20.2944</v>
      </c>
      <c r="BP115" s="19" t="n">
        <v>15.9273</v>
      </c>
      <c r="BQ115" s="19" t="n">
        <v>0.1163</v>
      </c>
      <c r="BR115" s="19" t="n">
        <v>5.7153</v>
      </c>
      <c r="BS115" s="19" t="n">
        <v>1.1159</v>
      </c>
      <c r="BT115" s="19" t="n">
        <v>157.1984</v>
      </c>
      <c r="BU115" s="19" t="n">
        <v>86.37779999999999</v>
      </c>
      <c r="BV115" s="19" t="n">
        <v>89.6079</v>
      </c>
      <c r="BW115" s="19" t="n">
        <v>240.5606</v>
      </c>
      <c r="BX115" s="19" t="n">
        <v>354.0971</v>
      </c>
      <c r="BY115" s="19" t="n">
        <v>350.4493</v>
      </c>
      <c r="BZ115" s="19" t="n">
        <v>22.1107</v>
      </c>
      <c r="CA115" s="19" t="n">
        <v>38.6063</v>
      </c>
      <c r="CB115" s="19" t="n">
        <v>14.6969</v>
      </c>
      <c r="CC115" s="19" t="n">
        <v>2.5755</v>
      </c>
      <c r="CD115" s="19" t="n">
        <v>10.402</v>
      </c>
      <c r="CE115" s="19" t="n">
        <v>24.8215</v>
      </c>
      <c r="CF115" s="19" t="n">
        <v>5.8368</v>
      </c>
      <c r="CG115" s="19" t="n">
        <v>4.6183</v>
      </c>
      <c r="CH115" s="19" t="n">
        <v>3.2657</v>
      </c>
      <c r="CI115" s="19" t="n">
        <v>173.6939</v>
      </c>
      <c r="CJ115" s="19" t="n">
        <v>0.6132</v>
      </c>
      <c r="CK115" s="19" t="n">
        <v>71.5949</v>
      </c>
      <c r="CL115" s="19" t="n">
        <v>9.1525</v>
      </c>
      <c r="CM115" s="19" t="n">
        <v>0.6868</v>
      </c>
      <c r="CN115" s="19" t="n">
        <v>39.7914</v>
      </c>
      <c r="CO115" s="19" t="n">
        <v>42.9454</v>
      </c>
      <c r="CP115" s="19" t="n">
        <v>134.9887</v>
      </c>
      <c r="CQ115" s="19" t="n">
        <v>59.3513</v>
      </c>
      <c r="CR115" s="19" t="n">
        <v>0.0005999999999999999</v>
      </c>
      <c r="CS115" s="19" t="n">
        <v>0.0002</v>
      </c>
      <c r="CT115" s="19" t="n">
        <v>97.17489999999999</v>
      </c>
      <c r="CU115" s="19" t="n">
        <v>531.8192</v>
      </c>
      <c r="CV115" s="19" t="n">
        <v>53.762</v>
      </c>
      <c r="CW115" s="19" t="n">
        <v>222.8953</v>
      </c>
      <c r="CX115" s="19" t="n">
        <v>20.9138</v>
      </c>
      <c r="CY115" s="19" t="n">
        <v>170.3201</v>
      </c>
      <c r="CZ115" s="19" t="n">
        <v>145.6936</v>
      </c>
      <c r="DA115" s="19" t="n">
        <v>82.5544</v>
      </c>
      <c r="DB115" s="19" t="n">
        <v>414.6369</v>
      </c>
      <c r="DC115" s="19" t="n">
        <v>410.6626</v>
      </c>
      <c r="DD115" s="19" t="n">
        <v>61.7166</v>
      </c>
      <c r="DE115" s="19" t="n">
        <v>278.7406</v>
      </c>
      <c r="DF115" s="19" t="n">
        <v>468.0389</v>
      </c>
      <c r="DG115" s="19" t="n">
        <v>76.2889</v>
      </c>
      <c r="DH115" s="19" t="n">
        <v>2336.7887</v>
      </c>
      <c r="DI115" s="19" t="n">
        <v>417.264</v>
      </c>
      <c r="DJ115" s="19" t="n">
        <v>14.1465</v>
      </c>
      <c r="DK115" s="19" t="n">
        <v>16.8279</v>
      </c>
      <c r="DL115" s="19" t="n">
        <v>96.1981</v>
      </c>
      <c r="DM115" s="19" t="n">
        <v>16.8797</v>
      </c>
      <c r="DN115" s="19" t="n">
        <v>14764.7581</v>
      </c>
      <c r="DO115" s="19" t="n">
        <v>4113.5265</v>
      </c>
      <c r="DP115" s="19" t="n">
        <v>99.8612</v>
      </c>
      <c r="DQ115" s="19" t="n">
        <v>1.2445</v>
      </c>
      <c r="DR115" s="19" t="n">
        <v>24.4223</v>
      </c>
      <c r="DS115" s="19" t="n">
        <v>0.0042</v>
      </c>
      <c r="DT115" s="19" t="n">
        <v>946.5819</v>
      </c>
    </row>
    <row r="116">
      <c r="A116" s="2" t="inlineStr">
        <is>
          <t>9201</t>
        </is>
      </c>
      <c r="B116" s="2" t="inlineStr">
        <is>
          <t>Gambling</t>
        </is>
      </c>
      <c r="C116" s="19" t="n">
        <v>5.6273</v>
      </c>
      <c r="D116" s="19" t="n">
        <v>1.5152</v>
      </c>
      <c r="E116" s="19" t="n">
        <v>3.7555</v>
      </c>
      <c r="F116" s="19" t="n">
        <v>2.5653</v>
      </c>
      <c r="G116" s="19" t="n">
        <v>0.0147</v>
      </c>
      <c r="H116" s="19" t="n">
        <v>0.2982</v>
      </c>
      <c r="I116" s="19" t="n">
        <v>0.9772999999999999</v>
      </c>
      <c r="J116" s="19" t="n">
        <v>13.1069</v>
      </c>
      <c r="K116" s="19" t="n">
        <v>8.4674</v>
      </c>
      <c r="L116" s="19" t="n">
        <v>4.6958</v>
      </c>
      <c r="M116" s="19" t="n">
        <v>12.4219</v>
      </c>
      <c r="N116" s="19" t="n">
        <v>2.0023</v>
      </c>
      <c r="O116" s="19" t="n">
        <v>2.6015</v>
      </c>
      <c r="P116" s="19" t="n">
        <v>0.3763</v>
      </c>
      <c r="Q116" s="19" t="n">
        <v>0.0156</v>
      </c>
      <c r="R116" s="19" t="n">
        <v>0.6283</v>
      </c>
      <c r="S116" s="19" t="n">
        <v>0.2809</v>
      </c>
      <c r="T116" s="19" t="n">
        <v>0.5313</v>
      </c>
      <c r="U116" s="19" t="n">
        <v>1.6775</v>
      </c>
      <c r="V116" s="19" t="n">
        <v>0.6432</v>
      </c>
      <c r="W116" s="19" t="n">
        <v>2.109</v>
      </c>
      <c r="X116" s="19" t="n">
        <v>1.1887</v>
      </c>
      <c r="Y116" s="19" t="n">
        <v>8.158799999999999</v>
      </c>
      <c r="Z116" s="19" t="n">
        <v>2.9012</v>
      </c>
      <c r="AA116" s="19" t="n">
        <v>1.7051</v>
      </c>
      <c r="AB116" s="19" t="n">
        <v>0.0069</v>
      </c>
      <c r="AC116" s="19" t="n">
        <v>0.0236</v>
      </c>
      <c r="AD116" s="19" t="n">
        <v>0.5143</v>
      </c>
      <c r="AE116" s="19" t="n">
        <v>0.0014</v>
      </c>
      <c r="AF116" s="19" t="n">
        <v>0.1016</v>
      </c>
      <c r="AG116" s="19" t="n">
        <v>0.1015</v>
      </c>
      <c r="AH116" s="19" t="n">
        <v>0.0541</v>
      </c>
      <c r="AI116" s="19" t="n">
        <v>0.2158</v>
      </c>
      <c r="AJ116" s="19" t="n">
        <v>0.7661</v>
      </c>
      <c r="AK116" s="19" t="n">
        <v>2.2068</v>
      </c>
      <c r="AL116" s="19" t="n">
        <v>1.0707</v>
      </c>
      <c r="AM116" s="19" t="n">
        <v>1.2777</v>
      </c>
      <c r="AN116" s="19" t="n">
        <v>1.351</v>
      </c>
      <c r="AO116" s="19" t="n">
        <v>0.0058</v>
      </c>
      <c r="AP116" s="19" t="n">
        <v>4.3676</v>
      </c>
      <c r="AQ116" s="19" t="n">
        <v>0.7251</v>
      </c>
      <c r="AR116" s="19" t="n">
        <v>3.9355</v>
      </c>
      <c r="AS116" s="19" t="n">
        <v>0.0827</v>
      </c>
      <c r="AT116" s="19" t="n">
        <v>0.8864</v>
      </c>
      <c r="AU116" s="19" t="n">
        <v>0.5995</v>
      </c>
      <c r="AV116" s="19" t="n">
        <v>3.2347</v>
      </c>
      <c r="AW116" s="19" t="n">
        <v>2.2046</v>
      </c>
      <c r="AX116" s="19" t="n">
        <v>0.2448</v>
      </c>
      <c r="AY116" s="19" t="n">
        <v>1.0608</v>
      </c>
      <c r="AZ116" s="19" t="n">
        <v>0.5251</v>
      </c>
      <c r="BA116" s="19" t="n">
        <v>0.0465</v>
      </c>
      <c r="BB116" s="19" t="n">
        <v>4.5649</v>
      </c>
      <c r="BC116" s="19" t="n">
        <v>0.8054</v>
      </c>
      <c r="BD116" s="19" t="n">
        <v>1.6753</v>
      </c>
      <c r="BE116" s="19" t="n">
        <v>4.3313</v>
      </c>
      <c r="BF116" s="19" t="n">
        <v>3.4005</v>
      </c>
      <c r="BG116" s="19" t="n">
        <v>1.3893</v>
      </c>
      <c r="BH116" s="19" t="n">
        <v>0.0072</v>
      </c>
      <c r="BI116" s="19" t="n">
        <v>4.2819</v>
      </c>
      <c r="BJ116" s="19" t="n">
        <v>0.5487</v>
      </c>
      <c r="BK116" s="19" t="n">
        <v>0.2709</v>
      </c>
      <c r="BL116" s="19" t="n">
        <v>1.9109</v>
      </c>
      <c r="BM116" s="19" t="n">
        <v>1.1347</v>
      </c>
      <c r="BN116" s="19" t="n">
        <v>1.5381</v>
      </c>
      <c r="BO116" s="19" t="n">
        <v>0.76</v>
      </c>
      <c r="BP116" s="19" t="n">
        <v>2.8284</v>
      </c>
      <c r="BQ116" s="19" t="n">
        <v>0.1019</v>
      </c>
      <c r="BR116" s="19" t="n">
        <v>4.683</v>
      </c>
      <c r="BS116" s="19" t="n">
        <v>0.778</v>
      </c>
      <c r="BT116" s="19" t="n">
        <v>9.888</v>
      </c>
      <c r="BU116" s="19" t="n">
        <v>4.7395</v>
      </c>
      <c r="BV116" s="19" t="n">
        <v>6.7923</v>
      </c>
      <c r="BW116" s="19" t="n">
        <v>64.81319999999999</v>
      </c>
      <c r="BX116" s="19" t="n">
        <v>7.6186</v>
      </c>
      <c r="BY116" s="19" t="n">
        <v>7.4816</v>
      </c>
      <c r="BZ116" s="19" t="n">
        <v>0.61</v>
      </c>
      <c r="CA116" s="19" t="n">
        <v>1.8858</v>
      </c>
      <c r="CB116" s="19" t="n">
        <v>6.8744</v>
      </c>
      <c r="CC116" s="19" t="n">
        <v>0.7444</v>
      </c>
      <c r="CD116" s="19" t="n">
        <v>0.8145</v>
      </c>
      <c r="CE116" s="19" t="n">
        <v>1.3152</v>
      </c>
      <c r="CF116" s="19" t="n">
        <v>3.1549</v>
      </c>
      <c r="CG116" s="19" t="n">
        <v>3.1192</v>
      </c>
      <c r="CH116" s="19" t="n">
        <v>0.9026</v>
      </c>
      <c r="CI116" s="19" t="n">
        <v>0.7611</v>
      </c>
      <c r="CJ116" s="19" t="n">
        <v>0.4189</v>
      </c>
      <c r="CK116" s="19" t="n">
        <v>47.9721</v>
      </c>
      <c r="CL116" s="19" t="n">
        <v>4.5453</v>
      </c>
      <c r="CM116" s="19" t="n">
        <v>0.0409</v>
      </c>
      <c r="CN116" s="19" t="n">
        <v>6.6981</v>
      </c>
      <c r="CO116" s="19" t="n">
        <v>2.852</v>
      </c>
      <c r="CP116" s="19" t="n">
        <v>4.2141</v>
      </c>
      <c r="CQ116" s="19" t="n">
        <v>5.9236</v>
      </c>
      <c r="CR116" s="19" t="n">
        <v>0.0005999999999999999</v>
      </c>
      <c r="CS116" s="19" t="n">
        <v>0.0002</v>
      </c>
      <c r="CT116" s="19" t="n">
        <v>10.5737</v>
      </c>
      <c r="CU116" s="19" t="n">
        <v>82.35469999999999</v>
      </c>
      <c r="CV116" s="19" t="n">
        <v>32.682</v>
      </c>
      <c r="CW116" s="19" t="n">
        <v>41.3072</v>
      </c>
      <c r="CX116" s="19" t="n">
        <v>7.3814</v>
      </c>
      <c r="CY116" s="19" t="n">
        <v>9.815099999999999</v>
      </c>
      <c r="CZ116" s="19" t="n">
        <v>2.1824</v>
      </c>
      <c r="DA116" s="19" t="n">
        <v>8.1381</v>
      </c>
      <c r="DB116" s="19" t="n">
        <v>5.8365</v>
      </c>
      <c r="DC116" s="19" t="n">
        <v>9.2209</v>
      </c>
      <c r="DD116" s="19" t="n">
        <v>0.9885</v>
      </c>
      <c r="DE116" s="19" t="n">
        <v>3.7728</v>
      </c>
      <c r="DF116" s="19" t="n">
        <v>3.9571</v>
      </c>
      <c r="DG116" s="19" t="n">
        <v>0.6581</v>
      </c>
      <c r="DH116" s="19" t="n">
        <v>2.3119</v>
      </c>
      <c r="DI116" s="19" t="n">
        <v>237.1396</v>
      </c>
      <c r="DJ116" s="19" t="n">
        <v>9.555099999999999</v>
      </c>
      <c r="DK116" s="19" t="n">
        <v>10.7809</v>
      </c>
      <c r="DL116" s="19" t="n">
        <v>1.9945</v>
      </c>
      <c r="DM116" s="19" t="n">
        <v>0.5049</v>
      </c>
      <c r="DN116" s="19" t="n">
        <v>11126.8246</v>
      </c>
      <c r="DO116" s="19" t="n">
        <v>213.1711</v>
      </c>
      <c r="DP116" s="19" t="n">
        <v>56.2981</v>
      </c>
      <c r="DQ116" s="19" t="n">
        <v>0.6365</v>
      </c>
      <c r="DR116" s="19" t="n">
        <v>14.0224</v>
      </c>
      <c r="DS116" s="19" t="n">
        <v>0.0042</v>
      </c>
      <c r="DT116" s="19" t="n">
        <v>1089.8208</v>
      </c>
    </row>
    <row r="117">
      <c r="A117" s="2" t="inlineStr">
        <is>
          <t>9401</t>
        </is>
      </c>
      <c r="B117" s="2" t="inlineStr">
        <is>
          <t>Automotive repair and maintenance</t>
        </is>
      </c>
      <c r="C117" s="19" t="n">
        <v>85.758</v>
      </c>
      <c r="D117" s="19" t="n">
        <v>3.4694</v>
      </c>
      <c r="E117" s="19" t="n">
        <v>57.7912</v>
      </c>
      <c r="F117" s="19" t="n">
        <v>19.7939</v>
      </c>
      <c r="G117" s="19" t="n">
        <v>0.7455000000000001</v>
      </c>
      <c r="H117" s="19" t="n">
        <v>18.6101</v>
      </c>
      <c r="I117" s="19" t="n">
        <v>56.3317</v>
      </c>
      <c r="J117" s="19" t="n">
        <v>218.894</v>
      </c>
      <c r="K117" s="19" t="n">
        <v>120.5504</v>
      </c>
      <c r="L117" s="19" t="n">
        <v>105.4464</v>
      </c>
      <c r="M117" s="19" t="n">
        <v>366.8736</v>
      </c>
      <c r="N117" s="19" t="n">
        <v>51.2993</v>
      </c>
      <c r="O117" s="19" t="n">
        <v>73.6623</v>
      </c>
      <c r="P117" s="19" t="n">
        <v>19.0919</v>
      </c>
      <c r="Q117" s="19" t="n">
        <v>0.3003</v>
      </c>
      <c r="R117" s="19" t="n">
        <v>2.8871</v>
      </c>
      <c r="S117" s="19" t="n">
        <v>7.971</v>
      </c>
      <c r="T117" s="19" t="n">
        <v>3.1583</v>
      </c>
      <c r="U117" s="19" t="n">
        <v>24.0661</v>
      </c>
      <c r="V117" s="19" t="n">
        <v>13.4679</v>
      </c>
      <c r="W117" s="19" t="n">
        <v>25.7327</v>
      </c>
      <c r="X117" s="19" t="n">
        <v>22.0323</v>
      </c>
      <c r="Y117" s="19" t="n">
        <v>45.4979</v>
      </c>
      <c r="Z117" s="19" t="n">
        <v>3.1868</v>
      </c>
      <c r="AA117" s="19" t="n">
        <v>1.2124</v>
      </c>
      <c r="AB117" s="19" t="n">
        <v>0.0032</v>
      </c>
      <c r="AC117" s="19" t="n">
        <v>0.0331</v>
      </c>
      <c r="AD117" s="19" t="n">
        <v>0.0228</v>
      </c>
      <c r="AF117" s="19" t="n">
        <v>0.0004</v>
      </c>
      <c r="AG117" s="19" t="n">
        <v>0.0004</v>
      </c>
      <c r="AH117" s="19" t="n">
        <v>6.7006</v>
      </c>
      <c r="AI117" s="19" t="n">
        <v>16.5135</v>
      </c>
      <c r="AJ117" s="19" t="n">
        <v>6.3509</v>
      </c>
      <c r="AK117" s="19" t="n">
        <v>6.7372</v>
      </c>
      <c r="AL117" s="19" t="n">
        <v>23.608</v>
      </c>
      <c r="AM117" s="19" t="n">
        <v>25.9461</v>
      </c>
      <c r="AN117" s="19" t="n">
        <v>28.0253</v>
      </c>
      <c r="AO117" s="19" t="n">
        <v>0.0309</v>
      </c>
      <c r="AP117" s="19" t="n">
        <v>61.8518</v>
      </c>
      <c r="AQ117" s="19" t="n">
        <v>11.9221</v>
      </c>
      <c r="AR117" s="19" t="n">
        <v>11.8342</v>
      </c>
      <c r="AS117" s="19" t="n">
        <v>0.1461</v>
      </c>
      <c r="AT117" s="19" t="n">
        <v>4.9432</v>
      </c>
      <c r="AU117" s="19" t="n">
        <v>2.7042</v>
      </c>
      <c r="AV117" s="19" t="n">
        <v>15.8462</v>
      </c>
      <c r="AW117" s="19" t="n">
        <v>2.7072</v>
      </c>
      <c r="AX117" s="19" t="n">
        <v>1.689</v>
      </c>
      <c r="AY117" s="19" t="n">
        <v>7.4187</v>
      </c>
      <c r="AZ117" s="19" t="n">
        <v>0.583</v>
      </c>
      <c r="BA117" s="19" t="n">
        <v>2.4793</v>
      </c>
      <c r="BB117" s="19" t="n">
        <v>30.4051</v>
      </c>
      <c r="BC117" s="19" t="n">
        <v>5.1843</v>
      </c>
      <c r="BD117" s="19" t="n">
        <v>9.365</v>
      </c>
      <c r="BE117" s="19" t="n">
        <v>70.7088</v>
      </c>
      <c r="BF117" s="19" t="n">
        <v>0.3733</v>
      </c>
      <c r="BG117" s="19" t="n">
        <v>0.0415</v>
      </c>
      <c r="BH117" s="19" t="n">
        <v>0.0347</v>
      </c>
      <c r="BI117" s="19" t="n">
        <v>2.3091</v>
      </c>
      <c r="BJ117" s="19" t="n">
        <v>4.1921</v>
      </c>
      <c r="BK117" s="19" t="n">
        <v>0.09039999999999999</v>
      </c>
      <c r="BL117" s="19" t="n">
        <v>20.5848</v>
      </c>
      <c r="BM117" s="19" t="n">
        <v>23.4135</v>
      </c>
      <c r="BN117" s="19" t="n">
        <v>11.1794</v>
      </c>
      <c r="BO117" s="19" t="n">
        <v>34.1088</v>
      </c>
      <c r="BP117" s="19" t="n">
        <v>78.20359999999999</v>
      </c>
      <c r="BQ117" s="19" t="n">
        <v>1.0299</v>
      </c>
      <c r="BR117" s="19" t="n">
        <v>110.7409</v>
      </c>
      <c r="BS117" s="19" t="n">
        <v>423.2077</v>
      </c>
      <c r="BT117" s="19" t="n">
        <v>240.1033</v>
      </c>
      <c r="BU117" s="19" t="n">
        <v>41.1918</v>
      </c>
      <c r="BV117" s="19" t="n">
        <v>223.7744</v>
      </c>
      <c r="BW117" s="19" t="n">
        <v>2041.11</v>
      </c>
      <c r="BX117" s="19" t="n">
        <v>622.4594</v>
      </c>
      <c r="BY117" s="19" t="n">
        <v>363.7361</v>
      </c>
      <c r="BZ117" s="19" t="n">
        <v>6.183</v>
      </c>
      <c r="CA117" s="19" t="n">
        <v>34.8725</v>
      </c>
      <c r="CB117" s="19" t="n">
        <v>4905.4647</v>
      </c>
      <c r="CC117" s="19" t="n">
        <v>34.1675</v>
      </c>
      <c r="CD117" s="19" t="n">
        <v>60.1343</v>
      </c>
      <c r="CE117" s="19" t="n">
        <v>18.9729</v>
      </c>
      <c r="CF117" s="19" t="n">
        <v>591.638</v>
      </c>
      <c r="CG117" s="19" t="n">
        <v>198.6781</v>
      </c>
      <c r="CH117" s="19" t="n">
        <v>142.7202</v>
      </c>
      <c r="CI117" s="19" t="n">
        <v>22.4857</v>
      </c>
      <c r="CJ117" s="19" t="n">
        <v>2.5748</v>
      </c>
      <c r="CK117" s="19" t="n">
        <v>0.0131</v>
      </c>
      <c r="CL117" s="19" t="n">
        <v>258.2179</v>
      </c>
      <c r="CM117" s="19" t="n">
        <v>0.6171</v>
      </c>
      <c r="CN117" s="19" t="n">
        <v>113.0922</v>
      </c>
      <c r="CO117" s="19" t="n">
        <v>86.5423</v>
      </c>
      <c r="CP117" s="19" t="n">
        <v>118.8862</v>
      </c>
      <c r="CQ117" s="19" t="n">
        <v>139.8364</v>
      </c>
      <c r="CR117" s="19" t="n">
        <v>0.0139</v>
      </c>
      <c r="CS117" s="19" t="n">
        <v>0.0045</v>
      </c>
      <c r="CT117" s="19" t="n">
        <v>108.3233</v>
      </c>
      <c r="CU117" s="19" t="n">
        <v>216.2535</v>
      </c>
      <c r="CV117" s="19" t="n">
        <v>508.5375</v>
      </c>
      <c r="CW117" s="19" t="n">
        <v>214.8442</v>
      </c>
      <c r="CX117" s="19" t="n">
        <v>305.5786</v>
      </c>
      <c r="CY117" s="19" t="n">
        <v>249.573</v>
      </c>
      <c r="CZ117" s="19" t="n">
        <v>75.2337</v>
      </c>
      <c r="DA117" s="19" t="n">
        <v>127.6071</v>
      </c>
      <c r="DB117" s="19" t="n">
        <v>72.11450000000001</v>
      </c>
      <c r="DC117" s="19" t="n">
        <v>105.9661</v>
      </c>
      <c r="DD117" s="19" t="n">
        <v>7.948</v>
      </c>
      <c r="DE117" s="19" t="n">
        <v>118.2433</v>
      </c>
      <c r="DF117" s="19" t="n">
        <v>91.86669999999999</v>
      </c>
      <c r="DG117" s="19" t="n">
        <v>53.9295</v>
      </c>
      <c r="DH117" s="19" t="n">
        <v>35.8651</v>
      </c>
      <c r="DI117" s="19" t="n">
        <v>24.1764</v>
      </c>
      <c r="DJ117" s="19" t="n">
        <v>123.7494</v>
      </c>
      <c r="DK117" s="19" t="n">
        <v>270.3099</v>
      </c>
      <c r="DL117" s="19" t="n">
        <v>36.333</v>
      </c>
      <c r="DM117" s="19" t="n">
        <v>4.1137</v>
      </c>
      <c r="DN117" s="19" t="n">
        <v>14886.6713</v>
      </c>
      <c r="DP117" s="19" t="n">
        <v>52.2893</v>
      </c>
      <c r="DQ117" s="19" t="n">
        <v>0.5622</v>
      </c>
      <c r="DR117" s="19" t="n">
        <v>13.4471</v>
      </c>
      <c r="DS117" s="19" t="n">
        <v>0.1049</v>
      </c>
      <c r="DT117" s="19" t="n">
        <v>163.7667</v>
      </c>
    </row>
    <row r="118">
      <c r="A118" s="2" t="inlineStr">
        <is>
          <t>9402</t>
        </is>
      </c>
      <c r="B118" s="2" t="inlineStr">
        <is>
          <t>Other repair and maintenance</t>
        </is>
      </c>
      <c r="C118" s="19" t="n">
        <v>381.3351</v>
      </c>
      <c r="D118" s="19" t="n">
        <v>18.6377</v>
      </c>
      <c r="E118" s="19" t="n">
        <v>158.1619</v>
      </c>
      <c r="F118" s="19" t="n">
        <v>68.9383</v>
      </c>
      <c r="G118" s="19" t="n">
        <v>0.8456</v>
      </c>
      <c r="H118" s="19" t="n">
        <v>16.9559</v>
      </c>
      <c r="I118" s="19" t="n">
        <v>188.3516</v>
      </c>
      <c r="J118" s="19" t="n">
        <v>1140.8817</v>
      </c>
      <c r="K118" s="19" t="n">
        <v>689.856</v>
      </c>
      <c r="L118" s="19" t="n">
        <v>306.994</v>
      </c>
      <c r="M118" s="19" t="n">
        <v>2973.7997</v>
      </c>
      <c r="N118" s="19" t="n">
        <v>169.9929</v>
      </c>
      <c r="O118" s="19" t="n">
        <v>506.5742</v>
      </c>
      <c r="P118" s="19" t="n">
        <v>105.447</v>
      </c>
      <c r="Q118" s="19" t="n">
        <v>6.212</v>
      </c>
      <c r="R118" s="19" t="n">
        <v>34.0321</v>
      </c>
      <c r="S118" s="19" t="n">
        <v>9.1349</v>
      </c>
      <c r="T118" s="19" t="n">
        <v>16.8785</v>
      </c>
      <c r="U118" s="19" t="n">
        <v>21.9589</v>
      </c>
      <c r="V118" s="19" t="n">
        <v>41.5989</v>
      </c>
      <c r="W118" s="19" t="n">
        <v>15.7299</v>
      </c>
      <c r="X118" s="19" t="n">
        <v>48.3934</v>
      </c>
      <c r="Y118" s="19" t="n">
        <v>8.836600000000001</v>
      </c>
      <c r="Z118" s="19" t="n">
        <v>2.4331</v>
      </c>
      <c r="AA118" s="19" t="n">
        <v>19.0144</v>
      </c>
      <c r="AB118" s="19" t="n">
        <v>0.2266</v>
      </c>
      <c r="AC118" s="19" t="n">
        <v>0.3181</v>
      </c>
      <c r="AD118" s="19" t="n">
        <v>76.8295</v>
      </c>
      <c r="AF118" s="19" t="n">
        <v>0.5735</v>
      </c>
      <c r="AG118" s="19" t="n">
        <v>4.026</v>
      </c>
      <c r="AH118" s="19" t="n">
        <v>44.3179</v>
      </c>
      <c r="AI118" s="19" t="n">
        <v>227.2155</v>
      </c>
      <c r="AJ118" s="19" t="n">
        <v>37.26</v>
      </c>
      <c r="AK118" s="19" t="n">
        <v>118.3957</v>
      </c>
      <c r="AL118" s="19" t="n">
        <v>61.1234</v>
      </c>
      <c r="AM118" s="19" t="n">
        <v>261.7991</v>
      </c>
      <c r="AN118" s="19" t="n">
        <v>60.0309</v>
      </c>
      <c r="AO118" s="19" t="n">
        <v>0.0049</v>
      </c>
      <c r="AP118" s="19" t="n">
        <v>47.9179</v>
      </c>
      <c r="AQ118" s="19" t="n">
        <v>6.0079</v>
      </c>
      <c r="AR118" s="19" t="n">
        <v>237.8622</v>
      </c>
      <c r="AS118" s="19" t="n">
        <v>2.0365</v>
      </c>
      <c r="AT118" s="19" t="n">
        <v>13.5658</v>
      </c>
      <c r="AU118" s="19" t="n">
        <v>6.536</v>
      </c>
      <c r="AV118" s="19" t="n">
        <v>311.6047</v>
      </c>
      <c r="AW118" s="19" t="n">
        <v>17.7197</v>
      </c>
      <c r="AX118" s="19" t="n">
        <v>0.5915</v>
      </c>
      <c r="AY118" s="19" t="n">
        <v>29.2957</v>
      </c>
      <c r="AZ118" s="19" t="n">
        <v>0.6029</v>
      </c>
      <c r="BA118" s="19" t="n">
        <v>1.878</v>
      </c>
      <c r="BB118" s="19" t="n">
        <v>111.6394</v>
      </c>
      <c r="BC118" s="19" t="n">
        <v>17.3673</v>
      </c>
      <c r="BD118" s="19" t="n">
        <v>45.3787</v>
      </c>
      <c r="BE118" s="19" t="n">
        <v>25.2383</v>
      </c>
      <c r="BF118" s="19" t="n">
        <v>54.4516</v>
      </c>
      <c r="BG118" s="19" t="n">
        <v>5.3398</v>
      </c>
      <c r="BH118" s="19" t="n">
        <v>81.4753</v>
      </c>
      <c r="BI118" s="19" t="n">
        <v>27.5132</v>
      </c>
      <c r="BJ118" s="19" t="n">
        <v>16.5466</v>
      </c>
      <c r="BK118" s="19" t="n">
        <v>1.0977</v>
      </c>
      <c r="BL118" s="19" t="n">
        <v>93.5882</v>
      </c>
      <c r="BM118" s="19" t="n">
        <v>43.4416</v>
      </c>
      <c r="BN118" s="19" t="n">
        <v>14.2759</v>
      </c>
      <c r="BO118" s="19" t="n">
        <v>160.6868</v>
      </c>
      <c r="BP118" s="19" t="n">
        <v>311.1177</v>
      </c>
      <c r="BQ118" s="19" t="n">
        <v>27.7779</v>
      </c>
      <c r="BR118" s="19" t="n">
        <v>306.3511</v>
      </c>
      <c r="BS118" s="19" t="n">
        <v>112.9064</v>
      </c>
      <c r="BT118" s="19" t="n">
        <v>780.9941</v>
      </c>
      <c r="BU118" s="19" t="n">
        <v>125.8774</v>
      </c>
      <c r="BV118" s="19" t="n">
        <v>430.5131</v>
      </c>
      <c r="BW118" s="19" t="n">
        <v>986.0948</v>
      </c>
      <c r="BX118" s="19" t="n">
        <v>1193.6002</v>
      </c>
      <c r="BY118" s="19" t="n">
        <v>1218.8006</v>
      </c>
      <c r="BZ118" s="19" t="n">
        <v>19.7202</v>
      </c>
      <c r="CA118" s="19" t="n">
        <v>107.9182</v>
      </c>
      <c r="CB118" s="19" t="n">
        <v>334.9924</v>
      </c>
      <c r="CC118" s="19" t="n">
        <v>101.4542</v>
      </c>
      <c r="CD118" s="19" t="n">
        <v>106.4344</v>
      </c>
      <c r="CE118" s="19" t="n">
        <v>165.5109</v>
      </c>
      <c r="CF118" s="19" t="n">
        <v>587.4102</v>
      </c>
      <c r="CG118" s="19" t="n">
        <v>878.0765</v>
      </c>
      <c r="CH118" s="19" t="n">
        <v>171.2837</v>
      </c>
      <c r="CI118" s="19" t="n">
        <v>11.2676</v>
      </c>
      <c r="CJ118" s="19" t="n">
        <v>15.8007</v>
      </c>
      <c r="CK118" s="19" t="n">
        <v>482.5624</v>
      </c>
      <c r="CL118" s="19" t="n">
        <v>1342.6198</v>
      </c>
      <c r="CM118" s="19" t="n">
        <v>0.3561</v>
      </c>
      <c r="CN118" s="19" t="n">
        <v>502.6372</v>
      </c>
      <c r="CO118" s="19" t="n">
        <v>52.9008</v>
      </c>
      <c r="CP118" s="19" t="n">
        <v>400.5834</v>
      </c>
      <c r="CQ118" s="19" t="n">
        <v>219.0377</v>
      </c>
      <c r="CR118" s="19" t="n">
        <v>52.7297</v>
      </c>
      <c r="CS118" s="19" t="n">
        <v>18.7989</v>
      </c>
      <c r="CT118" s="19" t="n">
        <v>291.7</v>
      </c>
      <c r="CU118" s="19" t="n">
        <v>1526.7492</v>
      </c>
      <c r="CV118" s="19" t="n">
        <v>343.5162</v>
      </c>
      <c r="CW118" s="19" t="n">
        <v>582.6781</v>
      </c>
      <c r="CX118" s="19" t="n">
        <v>726.7981</v>
      </c>
      <c r="CY118" s="19" t="n">
        <v>284.2234</v>
      </c>
      <c r="CZ118" s="19" t="n">
        <v>127.2264</v>
      </c>
      <c r="DA118" s="19" t="n">
        <v>168.8731</v>
      </c>
      <c r="DB118" s="19" t="n">
        <v>329.8284</v>
      </c>
      <c r="DC118" s="19" t="n">
        <v>350.7329</v>
      </c>
      <c r="DD118" s="19" t="n">
        <v>47.664</v>
      </c>
      <c r="DE118" s="19" t="n">
        <v>126.535</v>
      </c>
      <c r="DF118" s="19" t="n">
        <v>488.0216</v>
      </c>
      <c r="DG118" s="19" t="n">
        <v>22.3872</v>
      </c>
      <c r="DH118" s="19" t="n">
        <v>38.1086</v>
      </c>
      <c r="DI118" s="19" t="n">
        <v>39.7148</v>
      </c>
      <c r="DJ118" s="19" t="n">
        <v>12.088</v>
      </c>
      <c r="DK118" s="19" t="n">
        <v>145.4101</v>
      </c>
      <c r="DL118" s="19" t="n">
        <v>226.9633</v>
      </c>
      <c r="DM118" s="19" t="n">
        <v>17.9817</v>
      </c>
      <c r="DN118" s="19" t="n">
        <v>891.9525</v>
      </c>
      <c r="DO118" s="19" t="n">
        <v>1.0281</v>
      </c>
      <c r="DP118" s="19" t="n">
        <v>36.3438</v>
      </c>
      <c r="DQ118" s="19" t="n">
        <v>0.5838</v>
      </c>
      <c r="DR118" s="19" t="n">
        <v>8.592000000000001</v>
      </c>
      <c r="DS118" s="19" t="n">
        <v>0.06710000000000001</v>
      </c>
      <c r="DT118" s="19" t="n">
        <v>4.3296</v>
      </c>
    </row>
    <row r="119">
      <c r="A119" s="2" t="inlineStr">
        <is>
          <t>9501</t>
        </is>
      </c>
      <c r="B119" s="2" t="inlineStr">
        <is>
          <t>Personal services</t>
        </is>
      </c>
      <c r="C119" s="19" t="n">
        <v>9.789899999999999</v>
      </c>
      <c r="D119" s="19" t="n">
        <v>1.2078</v>
      </c>
      <c r="E119" s="19" t="n">
        <v>9.6144</v>
      </c>
      <c r="F119" s="19" t="n">
        <v>3.8108</v>
      </c>
      <c r="G119" s="19" t="n">
        <v>6.1743</v>
      </c>
      <c r="H119" s="19" t="n">
        <v>1.412</v>
      </c>
      <c r="I119" s="19" t="n">
        <v>1.2526</v>
      </c>
      <c r="J119" s="19" t="n">
        <v>16.2422</v>
      </c>
      <c r="K119" s="19" t="n">
        <v>17.0037</v>
      </c>
      <c r="L119" s="19" t="n">
        <v>2.4298</v>
      </c>
      <c r="M119" s="19" t="n">
        <v>32.4988</v>
      </c>
      <c r="N119" s="19" t="n">
        <v>0.0172</v>
      </c>
      <c r="O119" s="19" t="n">
        <v>2.0462</v>
      </c>
      <c r="P119" s="19" t="n">
        <v>2.0912</v>
      </c>
      <c r="Q119" s="19" t="n">
        <v>0.1043</v>
      </c>
      <c r="R119" s="19" t="n">
        <v>0.5825</v>
      </c>
      <c r="S119" s="19" t="n">
        <v>0.5098</v>
      </c>
      <c r="T119" s="19" t="n">
        <v>0.5012</v>
      </c>
      <c r="U119" s="19" t="n">
        <v>0.9618</v>
      </c>
      <c r="V119" s="19" t="n">
        <v>0.7111</v>
      </c>
      <c r="W119" s="19" t="n">
        <v>0.8021</v>
      </c>
      <c r="X119" s="19" t="n">
        <v>0.6875</v>
      </c>
      <c r="Y119" s="19" t="n">
        <v>3.2739</v>
      </c>
      <c r="Z119" s="19" t="n">
        <v>1.7851</v>
      </c>
      <c r="AA119" s="19" t="n">
        <v>1.4042</v>
      </c>
      <c r="AB119" s="19" t="n">
        <v>0.0922</v>
      </c>
      <c r="AC119" s="19" t="n">
        <v>0.1625</v>
      </c>
      <c r="AD119" s="19" t="n">
        <v>2.191</v>
      </c>
      <c r="AE119" s="19" t="n">
        <v>0.0248</v>
      </c>
      <c r="AF119" s="19" t="n">
        <v>0.0208</v>
      </c>
      <c r="AG119" s="19" t="n">
        <v>0.1237</v>
      </c>
      <c r="AH119" s="19" t="n">
        <v>0.2495</v>
      </c>
      <c r="AI119" s="19" t="n">
        <v>0.7092000000000001</v>
      </c>
      <c r="AJ119" s="19" t="n">
        <v>0.9797</v>
      </c>
      <c r="AK119" s="19" t="n">
        <v>0.9732</v>
      </c>
      <c r="AL119" s="19" t="n">
        <v>1.0357</v>
      </c>
      <c r="AM119" s="19" t="n">
        <v>1.6365</v>
      </c>
      <c r="AN119" s="19" t="n">
        <v>2.2452</v>
      </c>
      <c r="AO119" s="19" t="n">
        <v>0.09950000000000001</v>
      </c>
      <c r="AP119" s="19" t="n">
        <v>2.6234</v>
      </c>
      <c r="AQ119" s="19" t="n">
        <v>1.7968</v>
      </c>
      <c r="AR119" s="19" t="n">
        <v>0.4792</v>
      </c>
      <c r="AS119" s="19" t="n">
        <v>0.4683</v>
      </c>
      <c r="AT119" s="19" t="n">
        <v>1.5484</v>
      </c>
      <c r="AU119" s="19" t="n">
        <v>0.9165</v>
      </c>
      <c r="AV119" s="19" t="n">
        <v>1.3595</v>
      </c>
      <c r="AW119" s="19" t="n">
        <v>0.5879</v>
      </c>
      <c r="AX119" s="19" t="n">
        <v>0.4896</v>
      </c>
      <c r="AY119" s="19" t="n">
        <v>1.3131</v>
      </c>
      <c r="AZ119" s="19" t="n">
        <v>0.0665</v>
      </c>
      <c r="BA119" s="19" t="n">
        <v>0.3021</v>
      </c>
      <c r="BB119" s="19" t="n">
        <v>0.7119</v>
      </c>
      <c r="BC119" s="19" t="n">
        <v>0.3885</v>
      </c>
      <c r="BD119" s="19" t="n">
        <v>0.6474</v>
      </c>
      <c r="BE119" s="19" t="n">
        <v>1.6352</v>
      </c>
      <c r="BF119" s="19" t="n">
        <v>0.2329</v>
      </c>
      <c r="BG119" s="19" t="n">
        <v>0.0504</v>
      </c>
      <c r="BH119" s="19" t="n">
        <v>0.0417</v>
      </c>
      <c r="BI119" s="19" t="n">
        <v>0.4475</v>
      </c>
      <c r="BJ119" s="19" t="n">
        <v>0.6252</v>
      </c>
      <c r="BK119" s="19" t="n">
        <v>0.361</v>
      </c>
      <c r="BL119" s="19" t="n">
        <v>0.6926</v>
      </c>
      <c r="BM119" s="19" t="n">
        <v>0.6367</v>
      </c>
      <c r="BN119" s="19" t="n">
        <v>1.153</v>
      </c>
      <c r="BO119" s="19" t="n">
        <v>10.2636</v>
      </c>
      <c r="BP119" s="19" t="n">
        <v>6.3775</v>
      </c>
      <c r="BQ119" s="19" t="n">
        <v>0.0535</v>
      </c>
      <c r="BR119" s="19" t="n">
        <v>4.942</v>
      </c>
      <c r="BS119" s="19" t="n">
        <v>64.0278</v>
      </c>
      <c r="BT119" s="19" t="n">
        <v>14.8579</v>
      </c>
      <c r="BU119" s="19" t="n">
        <v>16.7272</v>
      </c>
      <c r="BV119" s="19" t="n">
        <v>65.44799999999999</v>
      </c>
      <c r="BW119" s="19" t="n">
        <v>63.4422</v>
      </c>
      <c r="BX119" s="19" t="n">
        <v>80.41289999999999</v>
      </c>
      <c r="BY119" s="19" t="n">
        <v>254.4999</v>
      </c>
      <c r="BZ119" s="19" t="n">
        <v>61.6593</v>
      </c>
      <c r="CA119" s="19" t="n">
        <v>29.5828</v>
      </c>
      <c r="CB119" s="19" t="n">
        <v>263.9711</v>
      </c>
      <c r="CC119" s="19" t="n">
        <v>3.327</v>
      </c>
      <c r="CD119" s="19" t="n">
        <v>15.2257</v>
      </c>
      <c r="CE119" s="19" t="n">
        <v>2.1254</v>
      </c>
      <c r="CF119" s="19" t="n">
        <v>8.917199999999999</v>
      </c>
      <c r="CG119" s="19" t="n">
        <v>59.93</v>
      </c>
      <c r="CH119" s="19" t="n">
        <v>43.3435</v>
      </c>
      <c r="CI119" s="19" t="n">
        <v>148.1418</v>
      </c>
      <c r="CJ119" s="19" t="n">
        <v>7.8664</v>
      </c>
      <c r="CK119" s="19" t="n">
        <v>0.2023</v>
      </c>
      <c r="CL119" s="19" t="n">
        <v>2.8038</v>
      </c>
      <c r="CM119" s="19" t="n">
        <v>0.9729</v>
      </c>
      <c r="CN119" s="19" t="n">
        <v>18.775</v>
      </c>
      <c r="CO119" s="19" t="n">
        <v>10.5588</v>
      </c>
      <c r="CP119" s="19" t="n">
        <v>1.8453</v>
      </c>
      <c r="CQ119" s="19" t="n">
        <v>23.1538</v>
      </c>
      <c r="CR119" s="19" t="n">
        <v>18.8819</v>
      </c>
      <c r="CS119" s="19" t="n">
        <v>6.2459</v>
      </c>
      <c r="CT119" s="19" t="n">
        <v>21.7254</v>
      </c>
      <c r="CU119" s="19" t="n">
        <v>333.9126</v>
      </c>
      <c r="CV119" s="19" t="n">
        <v>3.8095</v>
      </c>
      <c r="CW119" s="19" t="n">
        <v>42.2825</v>
      </c>
      <c r="CX119" s="19" t="n">
        <v>21.0593</v>
      </c>
      <c r="CY119" s="19" t="n">
        <v>71.4473</v>
      </c>
      <c r="CZ119" s="19" t="n">
        <v>165.1587</v>
      </c>
      <c r="DA119" s="19" t="n">
        <v>14.3071</v>
      </c>
      <c r="DB119" s="19" t="n">
        <v>49.2004</v>
      </c>
      <c r="DC119" s="19" t="n">
        <v>88.45</v>
      </c>
      <c r="DD119" s="19" t="n">
        <v>1.0646</v>
      </c>
      <c r="DE119" s="19" t="n">
        <v>1870.0101</v>
      </c>
      <c r="DF119" s="19" t="n">
        <v>680.1704999999999</v>
      </c>
      <c r="DG119" s="19" t="n">
        <v>100.7015</v>
      </c>
      <c r="DH119" s="19" t="n">
        <v>26.1565</v>
      </c>
      <c r="DI119" s="19" t="n">
        <v>49.7769</v>
      </c>
      <c r="DJ119" s="19" t="n">
        <v>2.0954</v>
      </c>
      <c r="DK119" s="19" t="n">
        <v>16.9317</v>
      </c>
      <c r="DL119" s="19" t="n">
        <v>243.8021</v>
      </c>
      <c r="DM119" s="19" t="n">
        <v>5.6789</v>
      </c>
      <c r="DN119" s="19" t="n">
        <v>13261.8539</v>
      </c>
      <c r="DO119" s="19" t="n">
        <v>1248</v>
      </c>
      <c r="DP119" s="19" t="n">
        <v>81.7564</v>
      </c>
      <c r="DQ119" s="19" t="n">
        <v>1.6083</v>
      </c>
      <c r="DR119" s="19" t="n">
        <v>17.7355</v>
      </c>
      <c r="DT119" s="19" t="n">
        <v>370.6892</v>
      </c>
    </row>
    <row r="120">
      <c r="A120" s="2" t="inlineStr">
        <is>
          <t>9502</t>
        </is>
      </c>
      <c r="B120" s="2" t="inlineStr">
        <is>
          <t>Other services</t>
        </is>
      </c>
      <c r="C120" s="19" t="n">
        <v>0.0902</v>
      </c>
      <c r="D120" s="19" t="n">
        <v>0.0288</v>
      </c>
      <c r="E120" s="19" t="n">
        <v>0.07480000000000001</v>
      </c>
      <c r="F120" s="19" t="n">
        <v>0.0011</v>
      </c>
      <c r="G120" s="19" t="n">
        <v>0.0017</v>
      </c>
      <c r="H120" s="19" t="n">
        <v>0.0017</v>
      </c>
      <c r="I120" s="19" t="n">
        <v>0.066</v>
      </c>
      <c r="J120" s="19" t="n">
        <v>10.57</v>
      </c>
      <c r="K120" s="19" t="n">
        <v>13.4532</v>
      </c>
      <c r="L120" s="19" t="n">
        <v>12.6915</v>
      </c>
      <c r="M120" s="19" t="n">
        <v>55.3495</v>
      </c>
      <c r="N120" s="19" t="n">
        <v>0.8139</v>
      </c>
      <c r="O120" s="19" t="n">
        <v>0.0669</v>
      </c>
      <c r="P120" s="19" t="n">
        <v>8.1662</v>
      </c>
      <c r="Q120" s="19" t="n">
        <v>0.0003</v>
      </c>
      <c r="R120" s="19" t="n">
        <v>0.0228</v>
      </c>
      <c r="S120" s="19" t="n">
        <v>0.2402</v>
      </c>
      <c r="T120" s="19" t="n">
        <v>0.0053</v>
      </c>
      <c r="U120" s="19" t="n">
        <v>0.7761</v>
      </c>
      <c r="V120" s="19" t="n">
        <v>2.4883</v>
      </c>
      <c r="W120" s="19" t="n">
        <v>0.5367</v>
      </c>
      <c r="X120" s="19" t="n">
        <v>0.3913</v>
      </c>
      <c r="Y120" s="19" t="n">
        <v>0.4125</v>
      </c>
      <c r="Z120" s="19" t="n">
        <v>0.0032</v>
      </c>
      <c r="AA120" s="19" t="n">
        <v>3.7901</v>
      </c>
      <c r="AB120" s="19" t="n">
        <v>0.1747</v>
      </c>
      <c r="AC120" s="19" t="n">
        <v>0.0453</v>
      </c>
      <c r="AD120" s="19" t="n">
        <v>0.4522</v>
      </c>
      <c r="AE120" s="19" t="n">
        <v>0.0235</v>
      </c>
      <c r="AF120" s="19" t="n">
        <v>0.0428</v>
      </c>
      <c r="AG120" s="19" t="n">
        <v>0.0726</v>
      </c>
      <c r="AH120" s="19" t="n">
        <v>0.0588</v>
      </c>
      <c r="AI120" s="19" t="n">
        <v>0.969</v>
      </c>
      <c r="AJ120" s="19" t="n">
        <v>1.4617</v>
      </c>
      <c r="AK120" s="19" t="n">
        <v>6.5936</v>
      </c>
      <c r="AL120" s="19" t="n">
        <v>2.1033</v>
      </c>
      <c r="AM120" s="19" t="n">
        <v>0.7912</v>
      </c>
      <c r="AN120" s="19" t="n">
        <v>5.0351</v>
      </c>
      <c r="AO120" s="19" t="n">
        <v>0.0004</v>
      </c>
      <c r="AP120" s="19" t="n">
        <v>15.4329</v>
      </c>
      <c r="AQ120" s="19" t="n">
        <v>3.0502</v>
      </c>
      <c r="AR120" s="19" t="n">
        <v>9.102499999999999</v>
      </c>
      <c r="AS120" s="19" t="n">
        <v>0.2</v>
      </c>
      <c r="AT120" s="19" t="n">
        <v>0.1529</v>
      </c>
      <c r="AU120" s="19" t="n">
        <v>0.009599999999999999</v>
      </c>
      <c r="AV120" s="19" t="n">
        <v>2.9851</v>
      </c>
      <c r="AW120" s="19" t="n">
        <v>0.7060999999999999</v>
      </c>
      <c r="AX120" s="19" t="n">
        <v>0.0022</v>
      </c>
      <c r="AY120" s="19" t="n">
        <v>2.9861</v>
      </c>
      <c r="AZ120" s="19" t="n">
        <v>0.336</v>
      </c>
      <c r="BA120" s="19" t="n">
        <v>0.008999999999999999</v>
      </c>
      <c r="BB120" s="19" t="n">
        <v>4.1926</v>
      </c>
      <c r="BC120" s="19" t="n">
        <v>0.2557</v>
      </c>
      <c r="BD120" s="19" t="n">
        <v>1.7359</v>
      </c>
      <c r="BE120" s="19" t="n">
        <v>20.0371</v>
      </c>
      <c r="BF120" s="19" t="n">
        <v>4.0258</v>
      </c>
      <c r="BG120" s="19" t="n">
        <v>3.4208</v>
      </c>
      <c r="BH120" s="19" t="n">
        <v>0.0512</v>
      </c>
      <c r="BI120" s="19" t="n">
        <v>1.6313</v>
      </c>
      <c r="BJ120" s="19" t="n">
        <v>0.0434</v>
      </c>
      <c r="BK120" s="19" t="n">
        <v>0.1197</v>
      </c>
      <c r="BL120" s="19" t="n">
        <v>2.4245</v>
      </c>
      <c r="BM120" s="19" t="n">
        <v>2.7316</v>
      </c>
      <c r="BN120" s="19" t="n">
        <v>0.2882</v>
      </c>
      <c r="BO120" s="19" t="n">
        <v>2.5871</v>
      </c>
      <c r="BP120" s="19" t="n">
        <v>6.0719</v>
      </c>
      <c r="BQ120" s="19" t="n">
        <v>0.06660000000000001</v>
      </c>
      <c r="BR120" s="19" t="n">
        <v>1.2874</v>
      </c>
      <c r="BS120" s="19" t="n">
        <v>44.8339</v>
      </c>
      <c r="BT120" s="19" t="n">
        <v>201.0766</v>
      </c>
      <c r="BU120" s="19" t="n">
        <v>159.3447</v>
      </c>
      <c r="BV120" s="19" t="n">
        <v>118.3473</v>
      </c>
      <c r="BW120" s="19" t="n">
        <v>177.8937</v>
      </c>
      <c r="BX120" s="19" t="n">
        <v>9.5808</v>
      </c>
      <c r="BY120" s="19" t="n">
        <v>25.6827</v>
      </c>
      <c r="BZ120" s="19" t="n">
        <v>2.2849</v>
      </c>
      <c r="CA120" s="19" t="n">
        <v>7.2423</v>
      </c>
      <c r="CB120" s="19" t="n">
        <v>5.9137</v>
      </c>
      <c r="CC120" s="19" t="n">
        <v>1.0456</v>
      </c>
      <c r="CD120" s="19" t="n">
        <v>4.9577</v>
      </c>
      <c r="CE120" s="19" t="n">
        <v>0.0363</v>
      </c>
      <c r="CF120" s="19" t="n">
        <v>1.2304</v>
      </c>
      <c r="CG120" s="19" t="n">
        <v>4.4167</v>
      </c>
      <c r="CH120" s="19" t="n">
        <v>9.5662</v>
      </c>
      <c r="CI120" s="19" t="n">
        <v>0.0583</v>
      </c>
      <c r="CJ120" s="19" t="n">
        <v>0.0378</v>
      </c>
      <c r="CK120" s="19" t="n">
        <v>0.2952</v>
      </c>
      <c r="CL120" s="19" t="n">
        <v>3.4533</v>
      </c>
      <c r="CM120" s="19" t="n">
        <v>0.0068</v>
      </c>
      <c r="CN120" s="19" t="n">
        <v>15.2263</v>
      </c>
      <c r="CO120" s="19" t="n">
        <v>20.2311</v>
      </c>
      <c r="CP120" s="19" t="n">
        <v>2.2557</v>
      </c>
      <c r="CQ120" s="19" t="n">
        <v>8.760300000000001</v>
      </c>
      <c r="CT120" s="19" t="n">
        <v>4.3351</v>
      </c>
      <c r="CU120" s="19" t="n">
        <v>152.7922</v>
      </c>
      <c r="CV120" s="19" t="n">
        <v>4.675</v>
      </c>
      <c r="CW120" s="19" t="n">
        <v>25.1795</v>
      </c>
      <c r="CX120" s="19" t="n">
        <v>6.0873</v>
      </c>
      <c r="CY120" s="19" t="n">
        <v>9.7019</v>
      </c>
      <c r="CZ120" s="19" t="n">
        <v>403.7013</v>
      </c>
      <c r="DA120" s="19" t="n">
        <v>13.8404</v>
      </c>
      <c r="DB120" s="19" t="n">
        <v>53.1577</v>
      </c>
      <c r="DC120" s="19" t="n">
        <v>62.1685</v>
      </c>
      <c r="DD120" s="19" t="n">
        <v>2.1123</v>
      </c>
      <c r="DE120" s="19" t="n">
        <v>101.9209</v>
      </c>
      <c r="DF120" s="19" t="n">
        <v>145.194</v>
      </c>
      <c r="DG120" s="19" t="n">
        <v>0.1113</v>
      </c>
      <c r="DH120" s="19" t="n">
        <v>34.463</v>
      </c>
      <c r="DI120" s="19" t="n">
        <v>2.0954</v>
      </c>
      <c r="DJ120" s="19" t="n">
        <v>0.5306</v>
      </c>
      <c r="DK120" s="19" t="n">
        <v>0.6486</v>
      </c>
      <c r="DL120" s="19" t="n">
        <v>30.5514</v>
      </c>
      <c r="DM120" s="19" t="n">
        <v>1.3158</v>
      </c>
      <c r="DN120" s="19" t="n">
        <v>13216.3356</v>
      </c>
      <c r="DO120" s="19" t="n">
        <v>187.6789</v>
      </c>
      <c r="DP120" s="19" t="n">
        <v>81.1966</v>
      </c>
      <c r="DQ120" s="19" t="n">
        <v>1.7937</v>
      </c>
      <c r="DR120" s="19" t="n">
        <v>16.8646</v>
      </c>
      <c r="DT120" s="19" t="n">
        <v>57.9601</v>
      </c>
    </row>
  </sheetData>
  <mergeCells count="1">
    <mergeCell ref="A2:L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T12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10" customWidth="1" min="78" max="78"/>
    <col width="10" customWidth="1" min="79" max="79"/>
    <col width="10" customWidth="1" min="80" max="80"/>
    <col width="10" customWidth="1" min="81" max="81"/>
    <col width="10" customWidth="1" min="82" max="82"/>
    <col width="10" customWidth="1" min="83" max="83"/>
    <col width="10" customWidth="1" min="84" max="84"/>
    <col width="10" customWidth="1" min="85" max="85"/>
    <col width="10" customWidth="1" min="86" max="86"/>
    <col width="10" customWidth="1" min="87" max="87"/>
    <col width="10" customWidth="1" min="88" max="88"/>
    <col width="10" customWidth="1" min="89" max="89"/>
    <col width="10" customWidth="1" min="90" max="90"/>
    <col width="10" customWidth="1" min="91" max="91"/>
    <col width="10" customWidth="1" min="92" max="92"/>
    <col width="10" customWidth="1" min="93" max="93"/>
    <col width="10" customWidth="1" min="94" max="94"/>
    <col width="10" customWidth="1" min="95" max="95"/>
    <col width="10" customWidth="1" min="96" max="96"/>
    <col width="10" customWidth="1" min="97" max="97"/>
    <col width="10" customWidth="1" min="98" max="98"/>
    <col width="10" customWidth="1" min="99" max="99"/>
    <col width="10" customWidth="1" min="100" max="100"/>
    <col width="10" customWidth="1" min="101" max="101"/>
    <col width="10" customWidth="1" min="102" max="102"/>
    <col width="10" customWidth="1" min="103" max="103"/>
    <col width="10" customWidth="1" min="104" max="104"/>
    <col width="10" customWidth="1" min="105" max="105"/>
    <col width="10" customWidth="1" min="106" max="106"/>
    <col width="10" customWidth="1" min="107" max="107"/>
    <col width="10" customWidth="1" min="108" max="108"/>
    <col width="10" customWidth="1" min="109" max="109"/>
    <col width="10" customWidth="1" min="110" max="110"/>
    <col width="10" customWidth="1" min="111" max="111"/>
    <col width="10" customWidth="1" min="112" max="112"/>
    <col width="10" customWidth="1" min="113" max="113"/>
    <col width="10" customWidth="1" min="114" max="114"/>
    <col width="10" customWidth="1" min="115" max="115"/>
    <col width="10" customWidth="1" min="116" max="116"/>
    <col width="10"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s>
  <sheetData>
    <row r="1">
      <c r="A1" s="1" t="inlineStr">
        <is>
          <t>RAW — ABS Table 8. Industry by industry flow table (INDIRECT allocation of imports), 2023-24 ($m)</t>
        </is>
      </c>
    </row>
    <row r="2" ht="32" customHeight="1">
      <c r="A2" s="5" t="inlineStr">
        <is>
          <t>Layout: rows are products, columns C to DM are the 115 using industries, DN to DT are final use Q1-Q7. Source: ABS 5209.0.55.001, file 520905500108. Same cells as Table 5 but with competing imports embedded in the flows. Table 8 less Table 5, cell by cell, IS the import content — that is how CALC_StripData derives import shares without needing ABS Table 3.</t>
        </is>
      </c>
    </row>
    <row r="4">
      <c r="A4" s="15" t="inlineStr">
        <is>
          <t>IOIG</t>
        </is>
      </c>
      <c r="B4" s="15" t="inlineStr">
        <is>
          <t>Product / industry</t>
        </is>
      </c>
      <c r="C4" s="16" t="inlineStr">
        <is>
          <t>0101</t>
        </is>
      </c>
      <c r="D4" s="16" t="inlineStr">
        <is>
          <t>0102</t>
        </is>
      </c>
      <c r="E4" s="16" t="inlineStr">
        <is>
          <t>0103</t>
        </is>
      </c>
      <c r="F4" s="16" t="inlineStr">
        <is>
          <t>0201</t>
        </is>
      </c>
      <c r="G4" s="16" t="inlineStr">
        <is>
          <t>0301</t>
        </is>
      </c>
      <c r="H4" s="16" t="inlineStr">
        <is>
          <t>0401</t>
        </is>
      </c>
      <c r="I4" s="16" t="inlineStr">
        <is>
          <t>0501</t>
        </is>
      </c>
      <c r="J4" s="16" t="inlineStr">
        <is>
          <t>0601</t>
        </is>
      </c>
      <c r="K4" s="16" t="inlineStr">
        <is>
          <t>0701</t>
        </is>
      </c>
      <c r="L4" s="16" t="inlineStr">
        <is>
          <t>0801</t>
        </is>
      </c>
      <c r="M4" s="16" t="inlineStr">
        <is>
          <t>0802</t>
        </is>
      </c>
      <c r="N4" s="16" t="inlineStr">
        <is>
          <t>0901</t>
        </is>
      </c>
      <c r="O4" s="16" t="inlineStr">
        <is>
          <t>1001</t>
        </is>
      </c>
      <c r="P4" s="16" t="inlineStr">
        <is>
          <t>1101</t>
        </is>
      </c>
      <c r="Q4" s="16" t="inlineStr">
        <is>
          <t>1102</t>
        </is>
      </c>
      <c r="R4" s="16" t="inlineStr">
        <is>
          <t>1103</t>
        </is>
      </c>
      <c r="S4" s="16" t="inlineStr">
        <is>
          <t>1104</t>
        </is>
      </c>
      <c r="T4" s="16" t="inlineStr">
        <is>
          <t>1105</t>
        </is>
      </c>
      <c r="U4" s="16" t="inlineStr">
        <is>
          <t>1106</t>
        </is>
      </c>
      <c r="V4" s="16" t="inlineStr">
        <is>
          <t>1107</t>
        </is>
      </c>
      <c r="W4" s="16" t="inlineStr">
        <is>
          <t>1108</t>
        </is>
      </c>
      <c r="X4" s="16" t="inlineStr">
        <is>
          <t>1109</t>
        </is>
      </c>
      <c r="Y4" s="16" t="inlineStr">
        <is>
          <t>1201</t>
        </is>
      </c>
      <c r="Z4" s="16" t="inlineStr">
        <is>
          <t>1202</t>
        </is>
      </c>
      <c r="AA4" s="16" t="inlineStr">
        <is>
          <t>1205</t>
        </is>
      </c>
      <c r="AB4" s="16" t="inlineStr">
        <is>
          <t>1301</t>
        </is>
      </c>
      <c r="AC4" s="16" t="inlineStr">
        <is>
          <t>1302</t>
        </is>
      </c>
      <c r="AD4" s="16" t="inlineStr">
        <is>
          <t>1303</t>
        </is>
      </c>
      <c r="AE4" s="16" t="inlineStr">
        <is>
          <t>1304</t>
        </is>
      </c>
      <c r="AF4" s="16" t="inlineStr">
        <is>
          <t>1305</t>
        </is>
      </c>
      <c r="AG4" s="16" t="inlineStr">
        <is>
          <t>1306</t>
        </is>
      </c>
      <c r="AH4" s="16" t="inlineStr">
        <is>
          <t>1401</t>
        </is>
      </c>
      <c r="AI4" s="16" t="inlineStr">
        <is>
          <t>1402</t>
        </is>
      </c>
      <c r="AJ4" s="16" t="inlineStr">
        <is>
          <t>1501</t>
        </is>
      </c>
      <c r="AK4" s="16" t="inlineStr">
        <is>
          <t>1502</t>
        </is>
      </c>
      <c r="AL4" s="16" t="inlineStr">
        <is>
          <t>1601</t>
        </is>
      </c>
      <c r="AM4" s="16" t="inlineStr">
        <is>
          <t>1701</t>
        </is>
      </c>
      <c r="AN4" s="16" t="inlineStr">
        <is>
          <t>1801</t>
        </is>
      </c>
      <c r="AO4" s="16" t="inlineStr">
        <is>
          <t>1802</t>
        </is>
      </c>
      <c r="AP4" s="16" t="inlineStr">
        <is>
          <t>1803</t>
        </is>
      </c>
      <c r="AQ4" s="16" t="inlineStr">
        <is>
          <t>1804</t>
        </is>
      </c>
      <c r="AR4" s="16" t="inlineStr">
        <is>
          <t>1901</t>
        </is>
      </c>
      <c r="AS4" s="16" t="inlineStr">
        <is>
          <t>1902</t>
        </is>
      </c>
      <c r="AT4" s="16" t="inlineStr">
        <is>
          <t>2001</t>
        </is>
      </c>
      <c r="AU4" s="16" t="inlineStr">
        <is>
          <t>2002</t>
        </is>
      </c>
      <c r="AV4" s="16" t="inlineStr">
        <is>
          <t>2003</t>
        </is>
      </c>
      <c r="AW4" s="16" t="inlineStr">
        <is>
          <t>2004</t>
        </is>
      </c>
      <c r="AX4" s="16" t="inlineStr">
        <is>
          <t>2005</t>
        </is>
      </c>
      <c r="AY4" s="16" t="inlineStr">
        <is>
          <t>2101</t>
        </is>
      </c>
      <c r="AZ4" s="16" t="inlineStr">
        <is>
          <t>2102</t>
        </is>
      </c>
      <c r="BA4" s="16" t="inlineStr">
        <is>
          <t>2201</t>
        </is>
      </c>
      <c r="BB4" s="16" t="inlineStr">
        <is>
          <t>2202</t>
        </is>
      </c>
      <c r="BC4" s="16" t="inlineStr">
        <is>
          <t>2203</t>
        </is>
      </c>
      <c r="BD4" s="16" t="inlineStr">
        <is>
          <t>2204</t>
        </is>
      </c>
      <c r="BE4" s="16" t="inlineStr">
        <is>
          <t>2301</t>
        </is>
      </c>
      <c r="BF4" s="16" t="inlineStr">
        <is>
          <t>2302</t>
        </is>
      </c>
      <c r="BG4" s="16" t="inlineStr">
        <is>
          <t>2303</t>
        </is>
      </c>
      <c r="BH4" s="16" t="inlineStr">
        <is>
          <t>2304</t>
        </is>
      </c>
      <c r="BI4" s="16" t="inlineStr">
        <is>
          <t>2401</t>
        </is>
      </c>
      <c r="BJ4" s="16" t="inlineStr">
        <is>
          <t>2403</t>
        </is>
      </c>
      <c r="BK4" s="16" t="inlineStr">
        <is>
          <t>2404</t>
        </is>
      </c>
      <c r="BL4" s="16" t="inlineStr">
        <is>
          <t>2405</t>
        </is>
      </c>
      <c r="BM4" s="16" t="inlineStr">
        <is>
          <t>2501</t>
        </is>
      </c>
      <c r="BN4" s="16" t="inlineStr">
        <is>
          <t>2502</t>
        </is>
      </c>
      <c r="BO4" s="16" t="inlineStr">
        <is>
          <t>2601</t>
        </is>
      </c>
      <c r="BP4" s="16" t="inlineStr">
        <is>
          <t>2605</t>
        </is>
      </c>
      <c r="BQ4" s="16" t="inlineStr">
        <is>
          <t>2701</t>
        </is>
      </c>
      <c r="BR4" s="16" t="inlineStr">
        <is>
          <t>2801</t>
        </is>
      </c>
      <c r="BS4" s="16" t="inlineStr">
        <is>
          <t>2901</t>
        </is>
      </c>
      <c r="BT4" s="16" t="inlineStr">
        <is>
          <t>3001</t>
        </is>
      </c>
      <c r="BU4" s="16" t="inlineStr">
        <is>
          <t>3002</t>
        </is>
      </c>
      <c r="BV4" s="16" t="inlineStr">
        <is>
          <t>3101</t>
        </is>
      </c>
      <c r="BW4" s="16" t="inlineStr">
        <is>
          <t>3201</t>
        </is>
      </c>
      <c r="BX4" s="16" t="inlineStr">
        <is>
          <t>3301</t>
        </is>
      </c>
      <c r="BY4" s="16" t="inlineStr">
        <is>
          <t>3901</t>
        </is>
      </c>
      <c r="BZ4" s="16" t="inlineStr">
        <is>
          <t>4401</t>
        </is>
      </c>
      <c r="CA4" s="16" t="inlineStr">
        <is>
          <t>4501</t>
        </is>
      </c>
      <c r="CB4" s="16" t="inlineStr">
        <is>
          <t>4601</t>
        </is>
      </c>
      <c r="CC4" s="16" t="inlineStr">
        <is>
          <t>4701</t>
        </is>
      </c>
      <c r="CD4" s="16" t="inlineStr">
        <is>
          <t>4801</t>
        </is>
      </c>
      <c r="CE4" s="16" t="inlineStr">
        <is>
          <t>4901</t>
        </is>
      </c>
      <c r="CF4" s="16" t="inlineStr">
        <is>
          <t>5101</t>
        </is>
      </c>
      <c r="CG4" s="16" t="inlineStr">
        <is>
          <t>5201</t>
        </is>
      </c>
      <c r="CH4" s="16" t="inlineStr">
        <is>
          <t>5401</t>
        </is>
      </c>
      <c r="CI4" s="16" t="inlineStr">
        <is>
          <t>5501</t>
        </is>
      </c>
      <c r="CJ4" s="16" t="inlineStr">
        <is>
          <t>5601</t>
        </is>
      </c>
      <c r="CK4" s="16" t="inlineStr">
        <is>
          <t>5701</t>
        </is>
      </c>
      <c r="CL4" s="16" t="inlineStr">
        <is>
          <t>5801</t>
        </is>
      </c>
      <c r="CM4" s="16" t="inlineStr">
        <is>
          <t>6001</t>
        </is>
      </c>
      <c r="CN4" s="16" t="inlineStr">
        <is>
          <t>6201</t>
        </is>
      </c>
      <c r="CO4" s="16" t="inlineStr">
        <is>
          <t>6301</t>
        </is>
      </c>
      <c r="CP4" s="16" t="inlineStr">
        <is>
          <t>6401</t>
        </is>
      </c>
      <c r="CQ4" s="16" t="inlineStr">
        <is>
          <t>6601</t>
        </is>
      </c>
      <c r="CR4" s="16" t="inlineStr">
        <is>
          <t>6700</t>
        </is>
      </c>
      <c r="CS4" s="16" t="inlineStr">
        <is>
          <t>6701</t>
        </is>
      </c>
      <c r="CT4" s="16" t="inlineStr">
        <is>
          <t>6702</t>
        </is>
      </c>
      <c r="CU4" s="16" t="inlineStr">
        <is>
          <t>6901</t>
        </is>
      </c>
      <c r="CV4" s="16" t="inlineStr">
        <is>
          <t>7001</t>
        </is>
      </c>
      <c r="CW4" s="16" t="inlineStr">
        <is>
          <t>7210</t>
        </is>
      </c>
      <c r="CX4" s="16" t="inlineStr">
        <is>
          <t>7310</t>
        </is>
      </c>
      <c r="CY4" s="16" t="inlineStr">
        <is>
          <t>7501</t>
        </is>
      </c>
      <c r="CZ4" s="16" t="inlineStr">
        <is>
          <t>7601</t>
        </is>
      </c>
      <c r="DA4" s="16" t="inlineStr">
        <is>
          <t>7701</t>
        </is>
      </c>
      <c r="DB4" s="16" t="inlineStr">
        <is>
          <t>8010</t>
        </is>
      </c>
      <c r="DC4" s="16" t="inlineStr">
        <is>
          <t>8110</t>
        </is>
      </c>
      <c r="DD4" s="16" t="inlineStr">
        <is>
          <t>8210</t>
        </is>
      </c>
      <c r="DE4" s="16" t="inlineStr">
        <is>
          <t>8401</t>
        </is>
      </c>
      <c r="DF4" s="16" t="inlineStr">
        <is>
          <t>8601</t>
        </is>
      </c>
      <c r="DG4" s="16" t="inlineStr">
        <is>
          <t>8901</t>
        </is>
      </c>
      <c r="DH4" s="16" t="inlineStr">
        <is>
          <t>9101</t>
        </is>
      </c>
      <c r="DI4" s="16" t="inlineStr">
        <is>
          <t>9201</t>
        </is>
      </c>
      <c r="DJ4" s="16" t="inlineStr">
        <is>
          <t>9401</t>
        </is>
      </c>
      <c r="DK4" s="16" t="inlineStr">
        <is>
          <t>9402</t>
        </is>
      </c>
      <c r="DL4" s="16" t="inlineStr">
        <is>
          <t>9501</t>
        </is>
      </c>
      <c r="DM4" s="16" t="inlineStr">
        <is>
          <t>9502</t>
        </is>
      </c>
      <c r="DN4" s="17" t="inlineStr">
        <is>
          <t>Q1</t>
        </is>
      </c>
      <c r="DO4" s="17" t="inlineStr">
        <is>
          <t>Q2</t>
        </is>
      </c>
      <c r="DP4" s="17" t="inlineStr">
        <is>
          <t>Q3</t>
        </is>
      </c>
      <c r="DQ4" s="17" t="inlineStr">
        <is>
          <t>Q4</t>
        </is>
      </c>
      <c r="DR4" s="17" t="inlineStr">
        <is>
          <t>Q5</t>
        </is>
      </c>
      <c r="DS4" s="17" t="inlineStr">
        <is>
          <t>Q6</t>
        </is>
      </c>
      <c r="DT4" s="17" t="inlineStr">
        <is>
          <t>Q7</t>
        </is>
      </c>
    </row>
    <row r="5">
      <c r="C5" s="18" t="inlineStr">
        <is>
          <t>Sheep, grains, beef and dairy cattle</t>
        </is>
      </c>
      <c r="D5" s="18" t="inlineStr">
        <is>
          <t>Poultry and other livestock</t>
        </is>
      </c>
      <c r="E5" s="18" t="inlineStr">
        <is>
          <t>Other agriculture</t>
        </is>
      </c>
      <c r="F5" s="18" t="inlineStr">
        <is>
          <t>Aquaculture</t>
        </is>
      </c>
      <c r="G5" s="18" t="inlineStr">
        <is>
          <t>Forestry and logging</t>
        </is>
      </c>
      <c r="H5" s="18" t="inlineStr">
        <is>
          <t>Fishing, hunting and trapping</t>
        </is>
      </c>
      <c r="I5" s="18" t="inlineStr">
        <is>
          <t>Agriculture, forestry and fishing support services</t>
        </is>
      </c>
      <c r="J5" s="18" t="inlineStr">
        <is>
          <t>Coal mining</t>
        </is>
      </c>
      <c r="K5" s="18" t="inlineStr">
        <is>
          <t>Oil and gas extraction</t>
        </is>
      </c>
      <c r="L5" s="18" t="inlineStr">
        <is>
          <t>Iron ore mining</t>
        </is>
      </c>
      <c r="M5" s="18" t="inlineStr">
        <is>
          <t>Non-ferrous metal ore mining</t>
        </is>
      </c>
      <c r="N5" s="18" t="inlineStr">
        <is>
          <t>Non-metallic mineral mining</t>
        </is>
      </c>
      <c r="O5" s="18" t="inlineStr">
        <is>
          <t>Exploration and mining support services</t>
        </is>
      </c>
      <c r="P5" s="18" t="inlineStr">
        <is>
          <t>Meat and meat product manufacturing</t>
        </is>
      </c>
      <c r="Q5" s="18" t="inlineStr">
        <is>
          <t>Processed seafood manufacturing</t>
        </is>
      </c>
      <c r="R5" s="18" t="inlineStr">
        <is>
          <t>Dairy product manufacturing</t>
        </is>
      </c>
      <c r="S5" s="18" t="inlineStr">
        <is>
          <t>Fruit and vegetable product manufacturing</t>
        </is>
      </c>
      <c r="T5" s="18" t="inlineStr">
        <is>
          <t>Oils and fats manufacturing</t>
        </is>
      </c>
      <c r="U5" s="18" t="inlineStr">
        <is>
          <t>Grain mill and cereal product manufacturing</t>
        </is>
      </c>
      <c r="V5" s="18" t="inlineStr">
        <is>
          <t>Bakery product manufacturing</t>
        </is>
      </c>
      <c r="W5" s="18" t="inlineStr">
        <is>
          <t>Sugar and confectionery manufacturing</t>
        </is>
      </c>
      <c r="X5" s="18" t="inlineStr">
        <is>
          <t>Other food product manufacturing</t>
        </is>
      </c>
      <c r="Y5" s="18" t="inlineStr">
        <is>
          <t>Soft drinks, cordials and syrup manufacturing</t>
        </is>
      </c>
      <c r="Z5" s="18" t="inlineStr">
        <is>
          <t>Beer manufacturing</t>
        </is>
      </c>
      <c r="AA5" s="18" t="inlineStr">
        <is>
          <t>Wine, spirits and tobacco</t>
        </is>
      </c>
      <c r="AB5" s="18" t="inlineStr">
        <is>
          <t>Textile manufacturing</t>
        </is>
      </c>
      <c r="AC5" s="18" t="inlineStr">
        <is>
          <t>Tanned leather, dressed fur and leather product manufacturing</t>
        </is>
      </c>
      <c r="AD5" s="18" t="inlineStr">
        <is>
          <t>Textile product manufacturing</t>
        </is>
      </c>
      <c r="AE5" s="18" t="inlineStr">
        <is>
          <t>Knitted product manufacturing</t>
        </is>
      </c>
      <c r="AF5" s="18" t="inlineStr">
        <is>
          <t>Clothing manufacturing</t>
        </is>
      </c>
      <c r="AG5" s="18" t="inlineStr">
        <is>
          <t>Footwear manufacturing</t>
        </is>
      </c>
      <c r="AH5" s="18" t="inlineStr">
        <is>
          <t>Sawmill product manufacturing</t>
        </is>
      </c>
      <c r="AI5" s="18" t="inlineStr">
        <is>
          <t>Other wood product manufacturing</t>
        </is>
      </c>
      <c r="AJ5" s="18" t="inlineStr">
        <is>
          <t>Pulp, paper and paperboard manufacturing</t>
        </is>
      </c>
      <c r="AK5" s="18" t="inlineStr">
        <is>
          <t>Paper stationery and other converted paper product manufacturing</t>
        </is>
      </c>
      <c r="AL5" s="18" t="inlineStr">
        <is>
          <t>Printing (including the reproduction of recorded media)</t>
        </is>
      </c>
      <c r="AM5" s="18" t="inlineStr">
        <is>
          <t>Petroleum and coal product manufacturing</t>
        </is>
      </c>
      <c r="AN5" s="18" t="inlineStr">
        <is>
          <t>Human pharmaceutical and medicinal product manufacturing</t>
        </is>
      </c>
      <c r="AO5" s="18" t="inlineStr">
        <is>
          <t>Veterinary pharmaceutical and medicinal product manufacturing</t>
        </is>
      </c>
      <c r="AP5" s="18" t="inlineStr">
        <is>
          <t>Basic chemical manufacturing</t>
        </is>
      </c>
      <c r="AQ5" s="18" t="inlineStr">
        <is>
          <t>Cleaning compounds and toiletry preparation manufacturing</t>
        </is>
      </c>
      <c r="AR5" s="18" t="inlineStr">
        <is>
          <t>Polymer product manufacturing</t>
        </is>
      </c>
      <c r="AS5" s="18" t="inlineStr">
        <is>
          <t>Natural rubber product manufacturing</t>
        </is>
      </c>
      <c r="AT5" s="18" t="inlineStr">
        <is>
          <t>Glass and glass product manufacturing</t>
        </is>
      </c>
      <c r="AU5" s="18" t="inlineStr">
        <is>
          <t>Ceramic product manufacturing</t>
        </is>
      </c>
      <c r="AV5" s="18" t="inlineStr">
        <is>
          <t>Cement, lime and ready-mixed concrete manufacturing</t>
        </is>
      </c>
      <c r="AW5" s="18" t="inlineStr">
        <is>
          <t>Plaster and concrete product manufacturing</t>
        </is>
      </c>
      <c r="AX5" s="18" t="inlineStr">
        <is>
          <t>Other non-metallic mineral product manufacturing</t>
        </is>
      </c>
      <c r="AY5" s="18" t="inlineStr">
        <is>
          <t>Iron and steel manufacturing</t>
        </is>
      </c>
      <c r="AZ5" s="18" t="inlineStr">
        <is>
          <t>Basic non-ferrous metal manufacturing</t>
        </is>
      </c>
      <c r="BA5" s="18" t="inlineStr">
        <is>
          <t>Forged iron and steel product manufacturing</t>
        </is>
      </c>
      <c r="BB5" s="18" t="inlineStr">
        <is>
          <t>Structural metal product manufacturing</t>
        </is>
      </c>
      <c r="BC5" s="18" t="inlineStr">
        <is>
          <t>Metal containers and other sheet metal product manufacturing</t>
        </is>
      </c>
      <c r="BD5" s="18" t="inlineStr">
        <is>
          <t>Other fabricated metal product manufacturing</t>
        </is>
      </c>
      <c r="BE5" s="18" t="inlineStr">
        <is>
          <t>Motor vehicles and parts; other transport equipment manufacturing</t>
        </is>
      </c>
      <c r="BF5" s="18" t="inlineStr">
        <is>
          <t>Ships and boat manufacturing</t>
        </is>
      </c>
      <c r="BG5" s="18" t="inlineStr">
        <is>
          <t>Railway rolling stock manufacturing</t>
        </is>
      </c>
      <c r="BH5" s="18" t="inlineStr">
        <is>
          <t>Aircraft manufacturing</t>
        </is>
      </c>
      <c r="BI5" s="18" t="inlineStr">
        <is>
          <t>Professional, scientific, computer and electronic equipment manufacturing</t>
        </is>
      </c>
      <c r="BJ5" s="18" t="inlineStr">
        <is>
          <t>Electrical equipment manufacturing</t>
        </is>
      </c>
      <c r="BK5" s="18" t="inlineStr">
        <is>
          <t>Domestic appliance manufacturing</t>
        </is>
      </c>
      <c r="BL5" s="18" t="inlineStr">
        <is>
          <t>Specialised and other machinery and equipment manufacturing</t>
        </is>
      </c>
      <c r="BM5" s="18" t="inlineStr">
        <is>
          <t>Furniture manufacturing</t>
        </is>
      </c>
      <c r="BN5" s="18" t="inlineStr">
        <is>
          <t>Other manufactured products</t>
        </is>
      </c>
      <c r="BO5" s="18" t="inlineStr">
        <is>
          <t>Electricity generation</t>
        </is>
      </c>
      <c r="BP5" s="18" t="inlineStr">
        <is>
          <t>Electricity transmission, distribution, on selling and electricity market operation</t>
        </is>
      </c>
      <c r="BQ5" s="18" t="inlineStr">
        <is>
          <t>Gas supply</t>
        </is>
      </c>
      <c r="BR5" s="18" t="inlineStr">
        <is>
          <t>Water supply, sewerage and drainage services</t>
        </is>
      </c>
      <c r="BS5" s="18" t="inlineStr">
        <is>
          <t>Waste collection, treatment and disposal services</t>
        </is>
      </c>
      <c r="BT5" s="18" t="inlineStr">
        <is>
          <t>Residential building construction</t>
        </is>
      </c>
      <c r="BU5" s="18" t="inlineStr">
        <is>
          <t>Non-residential building construction</t>
        </is>
      </c>
      <c r="BV5" s="18" t="inlineStr">
        <is>
          <t>Heavy and civil engineering construction</t>
        </is>
      </c>
      <c r="BW5" s="18" t="inlineStr">
        <is>
          <t>Construction services</t>
        </is>
      </c>
      <c r="BX5" s="18" t="inlineStr">
        <is>
          <t>Wholesale trade</t>
        </is>
      </c>
      <c r="BY5" s="18" t="inlineStr">
        <is>
          <t>Retail trade</t>
        </is>
      </c>
      <c r="BZ5" s="18" t="inlineStr">
        <is>
          <t>Accommodation</t>
        </is>
      </c>
      <c r="CA5" s="18" t="inlineStr">
        <is>
          <t>Food and beverage services</t>
        </is>
      </c>
      <c r="CB5" s="18" t="inlineStr">
        <is>
          <t>Road transport</t>
        </is>
      </c>
      <c r="CC5" s="18" t="inlineStr">
        <is>
          <t>Rail transport</t>
        </is>
      </c>
      <c r="CD5" s="18" t="inlineStr">
        <is>
          <t>Water, pipeline and other transport</t>
        </is>
      </c>
      <c r="CE5" s="18" t="inlineStr">
        <is>
          <t>Air and space transport</t>
        </is>
      </c>
      <c r="CF5" s="18" t="inlineStr">
        <is>
          <t>Postal and courier pick-up and delivery service</t>
        </is>
      </c>
      <c r="CG5" s="18" t="inlineStr">
        <is>
          <t>Transport support services and storage</t>
        </is>
      </c>
      <c r="CH5" s="18" t="inlineStr">
        <is>
          <t>Publishing (except internet and music publishing)</t>
        </is>
      </c>
      <c r="CI5" s="18" t="inlineStr">
        <is>
          <t>Motion picture and sound recording</t>
        </is>
      </c>
      <c r="CJ5" s="18" t="inlineStr">
        <is>
          <t>Broadcasting (except internet)</t>
        </is>
      </c>
      <c r="CK5" s="18" t="inlineStr">
        <is>
          <t>Internet service providers, internet publishing and broadcasting, websearch portals and data processing</t>
        </is>
      </c>
      <c r="CL5" s="18" t="inlineStr">
        <is>
          <t>Telecommunication services</t>
        </is>
      </c>
      <c r="CM5" s="18" t="inlineStr">
        <is>
          <t>Library and other information services</t>
        </is>
      </c>
      <c r="CN5" s="18" t="inlineStr">
        <is>
          <t>Finance</t>
        </is>
      </c>
      <c r="CO5" s="18" t="inlineStr">
        <is>
          <t>Insurance and superannuation funds</t>
        </is>
      </c>
      <c r="CP5" s="18" t="inlineStr">
        <is>
          <t>Auxiliary finance and insurance services</t>
        </is>
      </c>
      <c r="CQ5" s="18" t="inlineStr">
        <is>
          <t>Rental and hiring services (except real estate)</t>
        </is>
      </c>
      <c r="CR5" s="18" t="inlineStr">
        <is>
          <t>Imputed rent for owner-occupiers</t>
        </is>
      </c>
      <c r="CS5" s="18" t="inlineStr">
        <is>
          <t>Actual rent for housing</t>
        </is>
      </c>
      <c r="CT5" s="18" t="inlineStr">
        <is>
          <t>Non-residential property operators and real estate services</t>
        </is>
      </c>
      <c r="CU5" s="18" t="inlineStr">
        <is>
          <t>Professional, scientific and technical services</t>
        </is>
      </c>
      <c r="CV5" s="18" t="inlineStr">
        <is>
          <t>Computer systems design and related services</t>
        </is>
      </c>
      <c r="CW5" s="18" t="inlineStr">
        <is>
          <t>Employment, travel agency and other administrative services</t>
        </is>
      </c>
      <c r="CX5" s="18" t="inlineStr">
        <is>
          <t>Building cleaning, pest control and other support services</t>
        </is>
      </c>
      <c r="CY5" s="18" t="inlineStr">
        <is>
          <t>Public administration and regulatory services</t>
        </is>
      </c>
      <c r="CZ5" s="18" t="inlineStr">
        <is>
          <t>Defence</t>
        </is>
      </c>
      <c r="DA5" s="18" t="inlineStr">
        <is>
          <t>Public order and safety</t>
        </is>
      </c>
      <c r="DB5" s="18" t="inlineStr">
        <is>
          <t>Primary and secondary education services (including pre-schools and special schools)</t>
        </is>
      </c>
      <c r="DC5" s="18" t="inlineStr">
        <is>
          <t>Technical, vocational and tertiary education services (including undergraduate and postgraduate)</t>
        </is>
      </c>
      <c r="DD5" s="18" t="inlineStr">
        <is>
          <t>Arts, sports, adult and other education services (including community education)</t>
        </is>
      </c>
      <c r="DE5" s="18" t="inlineStr">
        <is>
          <t>Health care services</t>
        </is>
      </c>
      <c r="DF5" s="18" t="inlineStr">
        <is>
          <t>Residential care and social assistance services</t>
        </is>
      </c>
      <c r="DG5" s="18" t="inlineStr">
        <is>
          <t>Heritage, creative and performing arts</t>
        </is>
      </c>
      <c r="DH5" s="18" t="inlineStr">
        <is>
          <t>Sports and recreation</t>
        </is>
      </c>
      <c r="DI5" s="18" t="inlineStr">
        <is>
          <t>Gambling</t>
        </is>
      </c>
      <c r="DJ5" s="18" t="inlineStr">
        <is>
          <t>Automotive repair and maintenance</t>
        </is>
      </c>
      <c r="DK5" s="18" t="inlineStr">
        <is>
          <t>Other repair and maintenance</t>
        </is>
      </c>
      <c r="DL5" s="18" t="inlineStr">
        <is>
          <t>Personal services</t>
        </is>
      </c>
      <c r="DM5" s="18" t="inlineStr">
        <is>
          <t>Other services</t>
        </is>
      </c>
      <c r="DN5" s="18" t="inlineStr">
        <is>
          <t>Households FCE</t>
        </is>
      </c>
      <c r="DO5" s="18" t="inlineStr">
        <is>
          <t>General Government FCE</t>
        </is>
      </c>
      <c r="DP5" s="18" t="inlineStr">
        <is>
          <t>Private GFCF</t>
        </is>
      </c>
      <c r="DQ5" s="18" t="inlineStr">
        <is>
          <t>Public Corporations GFCF</t>
        </is>
      </c>
      <c r="DR5" s="18" t="inlineStr">
        <is>
          <t>General Government GFCF</t>
        </is>
      </c>
      <c r="DS5" s="18" t="inlineStr">
        <is>
          <t>Changes in Inventories</t>
        </is>
      </c>
      <c r="DT5" s="18" t="inlineStr">
        <is>
          <t>Exports of Goods and Services</t>
        </is>
      </c>
    </row>
    <row r="6">
      <c r="A6" s="2" t="inlineStr">
        <is>
          <t>0101</t>
        </is>
      </c>
      <c r="B6" s="2" t="inlineStr">
        <is>
          <t>Sheep, grains, beef and dairy cattle</t>
        </is>
      </c>
      <c r="C6" s="19" t="n">
        <v>3081.9399</v>
      </c>
      <c r="D6" s="19" t="n">
        <v>427.6826</v>
      </c>
      <c r="E6" s="19" t="n">
        <v>515.2216</v>
      </c>
      <c r="F6" s="19" t="n">
        <v>2.2944</v>
      </c>
      <c r="G6" s="19" t="n">
        <v>0.0468</v>
      </c>
      <c r="H6" s="19" t="n">
        <v>0.8306</v>
      </c>
      <c r="I6" s="19" t="n">
        <v>28.3544</v>
      </c>
      <c r="J6" s="19" t="n">
        <v>1.8333</v>
      </c>
      <c r="K6" s="19" t="n">
        <v>3.661</v>
      </c>
      <c r="L6" s="19" t="n">
        <v>0.7113</v>
      </c>
      <c r="M6" s="19" t="n">
        <v>5.9194</v>
      </c>
      <c r="N6" s="19" t="n">
        <v>0.2889</v>
      </c>
      <c r="O6" s="19" t="n">
        <v>0.5417</v>
      </c>
      <c r="P6" s="19" t="n">
        <v>17580.1835</v>
      </c>
      <c r="Q6" s="19" t="n">
        <v>0.1281</v>
      </c>
      <c r="R6" s="19" t="n">
        <v>6677.9105</v>
      </c>
      <c r="S6" s="19" t="n">
        <v>1.5015</v>
      </c>
      <c r="T6" s="19" t="n">
        <v>95.4408</v>
      </c>
      <c r="U6" s="19" t="n">
        <v>2178.6628</v>
      </c>
      <c r="V6" s="19" t="n">
        <v>74.11790000000001</v>
      </c>
      <c r="W6" s="19" t="n">
        <v>32.2278</v>
      </c>
      <c r="X6" s="19" t="n">
        <v>73.54940000000001</v>
      </c>
      <c r="Y6" s="19" t="n">
        <v>20.4285</v>
      </c>
      <c r="Z6" s="19" t="n">
        <v>636.1856</v>
      </c>
      <c r="AA6" s="19" t="n">
        <v>325.3333</v>
      </c>
      <c r="AB6" s="19" t="n">
        <v>61.6862</v>
      </c>
      <c r="AC6" s="19" t="n">
        <v>2.3235</v>
      </c>
      <c r="AD6" s="19" t="n">
        <v>291.4887</v>
      </c>
      <c r="AE6" s="19" t="n">
        <v>0.0004</v>
      </c>
      <c r="AF6" s="19" t="n">
        <v>0.0035</v>
      </c>
      <c r="AG6" s="19" t="n">
        <v>0.0018</v>
      </c>
      <c r="AH6" s="19" t="n">
        <v>0.9984</v>
      </c>
      <c r="AI6" s="19" t="n">
        <v>0.9544</v>
      </c>
      <c r="AJ6" s="19" t="n">
        <v>0.3385</v>
      </c>
      <c r="AK6" s="19" t="n">
        <v>0.9587</v>
      </c>
      <c r="AL6" s="19" t="n">
        <v>0.1</v>
      </c>
      <c r="AM6" s="19" t="n">
        <v>0.2545</v>
      </c>
      <c r="AN6" s="19" t="n">
        <v>34.3527</v>
      </c>
      <c r="AO6" s="19" t="n">
        <v>95.3746</v>
      </c>
      <c r="AP6" s="19" t="n">
        <v>75.6011</v>
      </c>
      <c r="AQ6" s="19" t="n">
        <v>48.7294</v>
      </c>
      <c r="AR6" s="19" t="n">
        <v>0.3479</v>
      </c>
      <c r="AS6" s="19" t="n">
        <v>0.0562</v>
      </c>
      <c r="AT6" s="19" t="n">
        <v>0.4618</v>
      </c>
      <c r="AU6" s="19" t="n">
        <v>0.0893</v>
      </c>
      <c r="AV6" s="19" t="n">
        <v>0.8325</v>
      </c>
      <c r="AW6" s="19" t="n">
        <v>0.1912</v>
      </c>
      <c r="AX6" s="19" t="n">
        <v>0.1845</v>
      </c>
      <c r="AY6" s="19" t="n">
        <v>1.4642</v>
      </c>
      <c r="AZ6" s="19" t="n">
        <v>6.0001</v>
      </c>
      <c r="BA6" s="19" t="n">
        <v>0.0396</v>
      </c>
      <c r="BB6" s="19" t="n">
        <v>0.4215</v>
      </c>
      <c r="BC6" s="19" t="n">
        <v>0.0742</v>
      </c>
      <c r="BD6" s="19" t="n">
        <v>0.1674</v>
      </c>
      <c r="BE6" s="19" t="n">
        <v>0.2338</v>
      </c>
      <c r="BF6" s="19" t="n">
        <v>0.067</v>
      </c>
      <c r="BG6" s="19" t="n">
        <v>0.0682</v>
      </c>
      <c r="BH6" s="19" t="n">
        <v>0.0941</v>
      </c>
      <c r="BI6" s="19" t="n">
        <v>0.2167</v>
      </c>
      <c r="BJ6" s="19" t="n">
        <v>0.1257</v>
      </c>
      <c r="BK6" s="19" t="n">
        <v>0.0457</v>
      </c>
      <c r="BL6" s="19" t="n">
        <v>0.256</v>
      </c>
      <c r="BM6" s="19" t="n">
        <v>0.1879</v>
      </c>
      <c r="BN6" s="19" t="n">
        <v>0.0941</v>
      </c>
      <c r="BO6" s="19" t="n">
        <v>1.9691</v>
      </c>
      <c r="BP6" s="19" t="n">
        <v>2.3301</v>
      </c>
      <c r="BQ6" s="19" t="n">
        <v>0.0309</v>
      </c>
      <c r="BR6" s="19" t="n">
        <v>1.4597</v>
      </c>
      <c r="BS6" s="19" t="n">
        <v>0.2071</v>
      </c>
      <c r="BT6" s="19" t="n">
        <v>2.4457</v>
      </c>
      <c r="BU6" s="19" t="n">
        <v>1.4891</v>
      </c>
      <c r="BV6" s="19" t="n">
        <v>1.3447</v>
      </c>
      <c r="BW6" s="19" t="n">
        <v>7.5091</v>
      </c>
      <c r="BX6" s="19" t="n">
        <v>230.7958</v>
      </c>
      <c r="BY6" s="19" t="n">
        <v>612.9843</v>
      </c>
      <c r="BZ6" s="19" t="n">
        <v>26.593</v>
      </c>
      <c r="CA6" s="19" t="n">
        <v>105.1715</v>
      </c>
      <c r="CB6" s="19" t="n">
        <v>0.6241</v>
      </c>
      <c r="CC6" s="19" t="n">
        <v>0.8844</v>
      </c>
      <c r="CD6" s="19" t="n">
        <v>0.2645</v>
      </c>
      <c r="CE6" s="19" t="n">
        <v>0.3338</v>
      </c>
      <c r="CF6" s="19" t="n">
        <v>0.2513</v>
      </c>
      <c r="CG6" s="19" t="n">
        <v>10.4365</v>
      </c>
      <c r="CH6" s="19" t="n">
        <v>0.4356</v>
      </c>
      <c r="CI6" s="19" t="n">
        <v>0.1551</v>
      </c>
      <c r="CJ6" s="19" t="n">
        <v>0.1213</v>
      </c>
      <c r="CK6" s="19" t="n">
        <v>0.9985000000000001</v>
      </c>
      <c r="CL6" s="19" t="n">
        <v>0.8024</v>
      </c>
      <c r="CM6" s="19" t="n">
        <v>0.0274</v>
      </c>
      <c r="CN6" s="19" t="n">
        <v>0.2908</v>
      </c>
      <c r="CO6" s="19" t="n">
        <v>0.3049</v>
      </c>
      <c r="CP6" s="19" t="n">
        <v>0.1446</v>
      </c>
      <c r="CQ6" s="19" t="n">
        <v>1.9227</v>
      </c>
      <c r="CR6" s="19" t="n">
        <v>0.0368</v>
      </c>
      <c r="CS6" s="19" t="n">
        <v>0.0119</v>
      </c>
      <c r="CT6" s="19" t="n">
        <v>1008.033</v>
      </c>
      <c r="CU6" s="19" t="n">
        <v>18.0734</v>
      </c>
      <c r="CV6" s="19" t="n">
        <v>0.6236</v>
      </c>
      <c r="CW6" s="19" t="n">
        <v>0.2952</v>
      </c>
      <c r="CX6" s="19" t="n">
        <v>2.8899</v>
      </c>
      <c r="CY6" s="19" t="n">
        <v>11.9786</v>
      </c>
      <c r="CZ6" s="19" t="n">
        <v>0.9008</v>
      </c>
      <c r="DA6" s="19" t="n">
        <v>4.561</v>
      </c>
      <c r="DB6" s="19" t="n">
        <v>2.5705</v>
      </c>
      <c r="DC6" s="19" t="n">
        <v>2.6764</v>
      </c>
      <c r="DD6" s="19" t="n">
        <v>0.2375</v>
      </c>
      <c r="DE6" s="19" t="n">
        <v>10.6373</v>
      </c>
      <c r="DF6" s="19" t="n">
        <v>24.3221</v>
      </c>
      <c r="DG6" s="19" t="n">
        <v>0.2282</v>
      </c>
      <c r="DH6" s="19" t="n">
        <v>0.5002</v>
      </c>
      <c r="DI6" s="19" t="n">
        <v>0.4925</v>
      </c>
      <c r="DJ6" s="19" t="n">
        <v>0.884</v>
      </c>
      <c r="DK6" s="19" t="n">
        <v>0.5779</v>
      </c>
      <c r="DL6" s="19" t="n">
        <v>0.8813</v>
      </c>
      <c r="DM6" s="19" t="n">
        <v>17.4324</v>
      </c>
      <c r="DN6" s="19" t="n">
        <v>355.0107</v>
      </c>
      <c r="DO6" s="19" t="n">
        <v>28.3351</v>
      </c>
      <c r="DP6" s="19" t="n">
        <v>3607.2873</v>
      </c>
      <c r="DQ6" s="19" t="n">
        <v>57.9505</v>
      </c>
      <c r="DR6" s="19" t="n">
        <v>370.0588</v>
      </c>
      <c r="DS6" s="19" t="n">
        <v>-946.1707</v>
      </c>
      <c r="DT6" s="19" t="n">
        <v>17843.474</v>
      </c>
    </row>
    <row r="7">
      <c r="A7" s="2" t="inlineStr">
        <is>
          <t>0102</t>
        </is>
      </c>
      <c r="B7" s="2" t="inlineStr">
        <is>
          <t>Poultry and other livestock</t>
        </is>
      </c>
      <c r="C7" s="19" t="n">
        <v>78.1671</v>
      </c>
      <c r="D7" s="19" t="n">
        <v>166.8894</v>
      </c>
      <c r="E7" s="19" t="n">
        <v>193.8051</v>
      </c>
      <c r="F7" s="19" t="n">
        <v>0.2416</v>
      </c>
      <c r="G7" s="19" t="n">
        <v>0.0057</v>
      </c>
      <c r="H7" s="19" t="n">
        <v>5.1166</v>
      </c>
      <c r="I7" s="19" t="n">
        <v>1.9564</v>
      </c>
      <c r="J7" s="19" t="n">
        <v>0.1637</v>
      </c>
      <c r="K7" s="19" t="n">
        <v>0.1162</v>
      </c>
      <c r="L7" s="19" t="n">
        <v>0.0803</v>
      </c>
      <c r="M7" s="19" t="n">
        <v>0.1973</v>
      </c>
      <c r="N7" s="19" t="n">
        <v>0.0283</v>
      </c>
      <c r="O7" s="19" t="n">
        <v>0.0357</v>
      </c>
      <c r="P7" s="19" t="n">
        <v>6781.0091</v>
      </c>
      <c r="Q7" s="19" t="n">
        <v>0.048</v>
      </c>
      <c r="R7" s="19" t="n">
        <v>144.2814</v>
      </c>
      <c r="S7" s="19" t="n">
        <v>0.3308</v>
      </c>
      <c r="T7" s="19" t="n">
        <v>1.5876</v>
      </c>
      <c r="U7" s="19" t="n">
        <v>5.4555</v>
      </c>
      <c r="V7" s="19" t="n">
        <v>58.8635</v>
      </c>
      <c r="W7" s="19" t="n">
        <v>58.8235</v>
      </c>
      <c r="X7" s="19" t="n">
        <v>274.7191</v>
      </c>
      <c r="Y7" s="19" t="n">
        <v>0.1041</v>
      </c>
      <c r="Z7" s="19" t="n">
        <v>0.1451</v>
      </c>
      <c r="AA7" s="19" t="n">
        <v>0.1063</v>
      </c>
      <c r="AB7" s="19" t="n">
        <v>0.0062</v>
      </c>
      <c r="AC7" s="19" t="n">
        <v>0.0649</v>
      </c>
      <c r="AD7" s="19" t="n">
        <v>0.0447</v>
      </c>
      <c r="AF7" s="19" t="n">
        <v>0.0008</v>
      </c>
      <c r="AG7" s="19" t="n">
        <v>0.0009</v>
      </c>
      <c r="AH7" s="19" t="n">
        <v>0.6841</v>
      </c>
      <c r="AI7" s="19" t="n">
        <v>0.5451</v>
      </c>
      <c r="AJ7" s="19" t="n">
        <v>0.0311</v>
      </c>
      <c r="AK7" s="19" t="n">
        <v>0.0492</v>
      </c>
      <c r="AL7" s="19" t="n">
        <v>0.041</v>
      </c>
      <c r="AM7" s="19" t="n">
        <v>0.0728</v>
      </c>
      <c r="AN7" s="19" t="n">
        <v>13.2359</v>
      </c>
      <c r="AO7" s="19" t="n">
        <v>0.2851</v>
      </c>
      <c r="AP7" s="19" t="n">
        <v>0.3168</v>
      </c>
      <c r="AQ7" s="19" t="n">
        <v>0.7906</v>
      </c>
      <c r="AR7" s="19" t="n">
        <v>0.1624</v>
      </c>
      <c r="AS7" s="19" t="n">
        <v>0.0047</v>
      </c>
      <c r="AT7" s="19" t="n">
        <v>0.167</v>
      </c>
      <c r="AU7" s="19" t="n">
        <v>0.0384</v>
      </c>
      <c r="AV7" s="19" t="n">
        <v>0.4063</v>
      </c>
      <c r="AW7" s="19" t="n">
        <v>0.07770000000000001</v>
      </c>
      <c r="AX7" s="19" t="n">
        <v>0.1281</v>
      </c>
      <c r="AY7" s="19" t="n">
        <v>0.1833</v>
      </c>
      <c r="AZ7" s="19" t="n">
        <v>0.7060999999999999</v>
      </c>
      <c r="BA7" s="19" t="n">
        <v>0.0182</v>
      </c>
      <c r="BB7" s="19" t="n">
        <v>0.2671</v>
      </c>
      <c r="BC7" s="19" t="n">
        <v>0.0455</v>
      </c>
      <c r="BD7" s="19" t="n">
        <v>0.1016</v>
      </c>
      <c r="BE7" s="19" t="n">
        <v>0.1645</v>
      </c>
      <c r="BF7" s="19" t="n">
        <v>0.0478</v>
      </c>
      <c r="BG7" s="19" t="n">
        <v>0.0483</v>
      </c>
      <c r="BH7" s="19" t="n">
        <v>0.06619999999999999</v>
      </c>
      <c r="BI7" s="19" t="n">
        <v>0.1534</v>
      </c>
      <c r="BJ7" s="19" t="n">
        <v>0.07140000000000001</v>
      </c>
      <c r="BK7" s="19" t="n">
        <v>0.0301</v>
      </c>
      <c r="BL7" s="19" t="n">
        <v>0.1605</v>
      </c>
      <c r="BM7" s="19" t="n">
        <v>0.1368</v>
      </c>
      <c r="BN7" s="19" t="n">
        <v>0.0663</v>
      </c>
      <c r="BO7" s="19" t="n">
        <v>0.1072</v>
      </c>
      <c r="BP7" s="19" t="n">
        <v>0.0442</v>
      </c>
      <c r="BQ7" s="19" t="n">
        <v>0.0027</v>
      </c>
      <c r="BR7" s="19" t="n">
        <v>0.0955</v>
      </c>
      <c r="BS7" s="19" t="n">
        <v>0.0455</v>
      </c>
      <c r="BT7" s="19" t="n">
        <v>1.6242</v>
      </c>
      <c r="BU7" s="19" t="n">
        <v>0.9695</v>
      </c>
      <c r="BV7" s="19" t="n">
        <v>0.6808</v>
      </c>
      <c r="BW7" s="19" t="n">
        <v>4.5577</v>
      </c>
      <c r="BX7" s="19" t="n">
        <v>164.0801</v>
      </c>
      <c r="BY7" s="19" t="n">
        <v>466.544</v>
      </c>
      <c r="BZ7" s="19" t="n">
        <v>85.2953</v>
      </c>
      <c r="CA7" s="19" t="n">
        <v>225.1271</v>
      </c>
      <c r="CB7" s="19" t="n">
        <v>0.1315</v>
      </c>
      <c r="CC7" s="19" t="n">
        <v>0.0323</v>
      </c>
      <c r="CD7" s="19" t="n">
        <v>0.0114</v>
      </c>
      <c r="CE7" s="19" t="n">
        <v>0.2235</v>
      </c>
      <c r="CF7" s="19" t="n">
        <v>0.09959999999999999</v>
      </c>
      <c r="CG7" s="19" t="n">
        <v>0.021</v>
      </c>
      <c r="CH7" s="19" t="n">
        <v>0.0572</v>
      </c>
      <c r="CI7" s="19" t="n">
        <v>1.9253</v>
      </c>
      <c r="CJ7" s="19" t="n">
        <v>0.0152</v>
      </c>
      <c r="CK7" s="19" t="n">
        <v>0.0164</v>
      </c>
      <c r="CL7" s="19" t="n">
        <v>0.09810000000000001</v>
      </c>
      <c r="CM7" s="19" t="n">
        <v>0.0009</v>
      </c>
      <c r="CN7" s="19" t="n">
        <v>0.0104</v>
      </c>
      <c r="CO7" s="19" t="n">
        <v>0.0142</v>
      </c>
      <c r="CP7" s="19" t="n">
        <v>0.0353</v>
      </c>
      <c r="CQ7" s="19" t="n">
        <v>0.0441</v>
      </c>
      <c r="CR7" s="19" t="n">
        <v>0.0273</v>
      </c>
      <c r="CS7" s="19" t="n">
        <v>0.008800000000000001</v>
      </c>
      <c r="CT7" s="19" t="n">
        <v>82.9016</v>
      </c>
      <c r="CU7" s="19" t="n">
        <v>4.0525</v>
      </c>
      <c r="CV7" s="19" t="n">
        <v>0.0388</v>
      </c>
      <c r="CW7" s="19" t="n">
        <v>0.0378</v>
      </c>
      <c r="CX7" s="19" t="n">
        <v>0.0389</v>
      </c>
      <c r="CY7" s="19" t="n">
        <v>0.9611</v>
      </c>
      <c r="CZ7" s="19" t="n">
        <v>0.09810000000000001</v>
      </c>
      <c r="DA7" s="19" t="n">
        <v>8.423400000000001</v>
      </c>
      <c r="DB7" s="19" t="n">
        <v>27.1746</v>
      </c>
      <c r="DC7" s="19" t="n">
        <v>31.7987</v>
      </c>
      <c r="DD7" s="19" t="n">
        <v>1.9816</v>
      </c>
      <c r="DE7" s="19" t="n">
        <v>44.3752</v>
      </c>
      <c r="DF7" s="19" t="n">
        <v>31.3374</v>
      </c>
      <c r="DG7" s="19" t="n">
        <v>0.0244</v>
      </c>
      <c r="DH7" s="19" t="n">
        <v>86.1829</v>
      </c>
      <c r="DI7" s="19" t="n">
        <v>20.7348</v>
      </c>
      <c r="DJ7" s="19" t="n">
        <v>0.1619</v>
      </c>
      <c r="DK7" s="19" t="n">
        <v>0.2024</v>
      </c>
      <c r="DL7" s="19" t="n">
        <v>1.1571</v>
      </c>
      <c r="DM7" s="19" t="n">
        <v>0.0155</v>
      </c>
      <c r="DN7" s="19" t="n">
        <v>1260.2479</v>
      </c>
      <c r="DO7" s="19" t="n">
        <v>1.3385</v>
      </c>
      <c r="DP7" s="19" t="n">
        <v>1574.102</v>
      </c>
      <c r="DQ7" s="19" t="n">
        <v>1.4764</v>
      </c>
      <c r="DR7" s="19" t="n">
        <v>7.392</v>
      </c>
      <c r="DS7" s="19" t="n">
        <v>34.1965</v>
      </c>
      <c r="DT7" s="19" t="n">
        <v>321.9032</v>
      </c>
    </row>
    <row r="8">
      <c r="A8" s="2" t="inlineStr">
        <is>
          <t>0103</t>
        </is>
      </c>
      <c r="B8" s="2" t="inlineStr">
        <is>
          <t>Other agriculture</t>
        </is>
      </c>
      <c r="C8" s="19" t="n">
        <v>2430.0272</v>
      </c>
      <c r="D8" s="19" t="n">
        <v>993.0703</v>
      </c>
      <c r="E8" s="19" t="n">
        <v>781.643</v>
      </c>
      <c r="F8" s="19" t="n">
        <v>2.3886</v>
      </c>
      <c r="G8" s="19" t="n">
        <v>0.0287</v>
      </c>
      <c r="H8" s="19" t="n">
        <v>0.6205000000000001</v>
      </c>
      <c r="I8" s="19" t="n">
        <v>5696.194</v>
      </c>
      <c r="J8" s="19" t="n">
        <v>0.0468</v>
      </c>
      <c r="K8" s="19" t="n">
        <v>0.0332</v>
      </c>
      <c r="L8" s="19" t="n">
        <v>0.0229</v>
      </c>
      <c r="M8" s="19" t="n">
        <v>0.0564</v>
      </c>
      <c r="N8" s="19" t="n">
        <v>0.0081</v>
      </c>
      <c r="O8" s="19" t="n">
        <v>0.0102</v>
      </c>
      <c r="P8" s="19" t="n">
        <v>53.5589</v>
      </c>
      <c r="Q8" s="19" t="n">
        <v>0.767</v>
      </c>
      <c r="R8" s="19" t="n">
        <v>16.8474</v>
      </c>
      <c r="S8" s="19" t="n">
        <v>1756.88</v>
      </c>
      <c r="T8" s="19" t="n">
        <v>33.3283</v>
      </c>
      <c r="U8" s="19" t="n">
        <v>4.7591</v>
      </c>
      <c r="V8" s="19" t="n">
        <v>205.3586</v>
      </c>
      <c r="W8" s="19" t="n">
        <v>2907.2508</v>
      </c>
      <c r="X8" s="19" t="n">
        <v>1308.6481</v>
      </c>
      <c r="Y8" s="19" t="n">
        <v>66.8154</v>
      </c>
      <c r="Z8" s="19" t="n">
        <v>29.8215</v>
      </c>
      <c r="AA8" s="19" t="n">
        <v>1989.5579</v>
      </c>
      <c r="AB8" s="19" t="n">
        <v>3.6483</v>
      </c>
      <c r="AC8" s="19" t="n">
        <v>0.3074</v>
      </c>
      <c r="AD8" s="19" t="n">
        <v>6.9787</v>
      </c>
      <c r="AE8" s="19" t="n">
        <v>0.0002</v>
      </c>
      <c r="AF8" s="19" t="n">
        <v>0.009900000000000001</v>
      </c>
      <c r="AG8" s="19" t="n">
        <v>0.0398</v>
      </c>
      <c r="AH8" s="19" t="n">
        <v>0.9528</v>
      </c>
      <c r="AI8" s="19" t="n">
        <v>1.5904</v>
      </c>
      <c r="AJ8" s="19" t="n">
        <v>0.4567</v>
      </c>
      <c r="AK8" s="19" t="n">
        <v>3.4333</v>
      </c>
      <c r="AL8" s="19" t="n">
        <v>0.9792999999999999</v>
      </c>
      <c r="AM8" s="19" t="n">
        <v>0.0208</v>
      </c>
      <c r="AN8" s="19" t="n">
        <v>4.7981</v>
      </c>
      <c r="AO8" s="19" t="n">
        <v>0.027</v>
      </c>
      <c r="AP8" s="19" t="n">
        <v>2.7279</v>
      </c>
      <c r="AQ8" s="19" t="n">
        <v>0.3</v>
      </c>
      <c r="AR8" s="19" t="n">
        <v>402.9211</v>
      </c>
      <c r="AS8" s="19" t="n">
        <v>72.04130000000001</v>
      </c>
      <c r="AT8" s="19" t="n">
        <v>1.9752</v>
      </c>
      <c r="AU8" s="19" t="n">
        <v>1.7479</v>
      </c>
      <c r="AV8" s="19" t="n">
        <v>2.2378</v>
      </c>
      <c r="AW8" s="19" t="n">
        <v>1.2083</v>
      </c>
      <c r="AX8" s="19" t="n">
        <v>0.9033</v>
      </c>
      <c r="AY8" s="19" t="n">
        <v>0.0524</v>
      </c>
      <c r="AZ8" s="19" t="n">
        <v>0.2017</v>
      </c>
      <c r="BA8" s="19" t="n">
        <v>0.0052</v>
      </c>
      <c r="BB8" s="19" t="n">
        <v>0.415</v>
      </c>
      <c r="BC8" s="19" t="n">
        <v>0.0168</v>
      </c>
      <c r="BD8" s="19" t="n">
        <v>0.2842</v>
      </c>
      <c r="BE8" s="19" t="n">
        <v>0.047</v>
      </c>
      <c r="BF8" s="19" t="n">
        <v>0.0137</v>
      </c>
      <c r="BG8" s="19" t="n">
        <v>0.0138</v>
      </c>
      <c r="BH8" s="19" t="n">
        <v>0.0189</v>
      </c>
      <c r="BI8" s="19" t="n">
        <v>0.0448</v>
      </c>
      <c r="BJ8" s="19" t="n">
        <v>0.0236</v>
      </c>
      <c r="BK8" s="19" t="n">
        <v>0.008999999999999999</v>
      </c>
      <c r="BL8" s="19" t="n">
        <v>0.0482</v>
      </c>
      <c r="BM8" s="19" t="n">
        <v>29.011</v>
      </c>
      <c r="BN8" s="19" t="n">
        <v>0.0191</v>
      </c>
      <c r="BO8" s="19" t="n">
        <v>1.3297</v>
      </c>
      <c r="BP8" s="19" t="n">
        <v>1.5963</v>
      </c>
      <c r="BQ8" s="19" t="n">
        <v>0.0804</v>
      </c>
      <c r="BR8" s="19" t="n">
        <v>16.3489</v>
      </c>
      <c r="BS8" s="19" t="n">
        <v>0.0196</v>
      </c>
      <c r="BT8" s="19" t="n">
        <v>91.9588</v>
      </c>
      <c r="BU8" s="19" t="n">
        <v>43.8278</v>
      </c>
      <c r="BV8" s="19" t="n">
        <v>31.775</v>
      </c>
      <c r="BW8" s="19" t="n">
        <v>420.8639</v>
      </c>
      <c r="BX8" s="19" t="n">
        <v>88.93340000000001</v>
      </c>
      <c r="BY8" s="19" t="n">
        <v>735.6759</v>
      </c>
      <c r="BZ8" s="19" t="n">
        <v>334.3337</v>
      </c>
      <c r="CA8" s="19" t="n">
        <v>1414.5473</v>
      </c>
      <c r="CB8" s="19" t="n">
        <v>4.3533</v>
      </c>
      <c r="CC8" s="19" t="n">
        <v>5.6595</v>
      </c>
      <c r="CD8" s="19" t="n">
        <v>6.822</v>
      </c>
      <c r="CE8" s="19" t="n">
        <v>6.9884</v>
      </c>
      <c r="CF8" s="19" t="n">
        <v>10.9116</v>
      </c>
      <c r="CG8" s="19" t="n">
        <v>46.4216</v>
      </c>
      <c r="CH8" s="19" t="n">
        <v>0.0164</v>
      </c>
      <c r="CI8" s="19" t="n">
        <v>19.175</v>
      </c>
      <c r="CJ8" s="19" t="n">
        <v>0.0043</v>
      </c>
      <c r="CK8" s="19" t="n">
        <v>0.0047</v>
      </c>
      <c r="CL8" s="19" t="n">
        <v>0.028</v>
      </c>
      <c r="CM8" s="19" t="n">
        <v>0.3813</v>
      </c>
      <c r="CN8" s="19" t="n">
        <v>0.464</v>
      </c>
      <c r="CO8" s="19" t="n">
        <v>0.0041</v>
      </c>
      <c r="CP8" s="19" t="n">
        <v>0.0101</v>
      </c>
      <c r="CQ8" s="19" t="n">
        <v>24.2815</v>
      </c>
      <c r="CR8" s="19" t="n">
        <v>0.0078</v>
      </c>
      <c r="CS8" s="19" t="n">
        <v>0.0025</v>
      </c>
      <c r="CT8" s="19" t="n">
        <v>120.8082</v>
      </c>
      <c r="CU8" s="19" t="n">
        <v>16.5101</v>
      </c>
      <c r="CV8" s="19" t="n">
        <v>0.0111</v>
      </c>
      <c r="CW8" s="19" t="n">
        <v>10.0219</v>
      </c>
      <c r="CX8" s="19" t="n">
        <v>7.12</v>
      </c>
      <c r="CY8" s="19" t="n">
        <v>36.014</v>
      </c>
      <c r="CZ8" s="19" t="n">
        <v>7.3942</v>
      </c>
      <c r="DA8" s="19" t="n">
        <v>14.2142</v>
      </c>
      <c r="DB8" s="19" t="n">
        <v>27.0347</v>
      </c>
      <c r="DC8" s="19" t="n">
        <v>45.3608</v>
      </c>
      <c r="DD8" s="19" t="n">
        <v>5.9582</v>
      </c>
      <c r="DE8" s="19" t="n">
        <v>223.2702</v>
      </c>
      <c r="DF8" s="19" t="n">
        <v>170.3345</v>
      </c>
      <c r="DG8" s="19" t="n">
        <v>19.0537</v>
      </c>
      <c r="DH8" s="19" t="n">
        <v>157.9555</v>
      </c>
      <c r="DI8" s="19" t="n">
        <v>102.9198</v>
      </c>
      <c r="DJ8" s="19" t="n">
        <v>4.0744</v>
      </c>
      <c r="DK8" s="19" t="n">
        <v>3.2594</v>
      </c>
      <c r="DL8" s="19" t="n">
        <v>65.407</v>
      </c>
      <c r="DM8" s="19" t="n">
        <v>2.0359</v>
      </c>
      <c r="DN8" s="19" t="n">
        <v>12131.7774</v>
      </c>
      <c r="DO8" s="19" t="n">
        <v>6.0586</v>
      </c>
      <c r="DP8" s="19" t="n">
        <v>1178.4002</v>
      </c>
      <c r="DQ8" s="19" t="n">
        <v>20.9833</v>
      </c>
      <c r="DR8" s="19" t="n">
        <v>150.3517</v>
      </c>
      <c r="DS8" s="19" t="n">
        <v>-502.0379</v>
      </c>
      <c r="DT8" s="19" t="n">
        <v>2757.6097</v>
      </c>
    </row>
    <row r="9">
      <c r="A9" s="2" t="inlineStr">
        <is>
          <t>0201</t>
        </is>
      </c>
      <c r="B9" s="2" t="inlineStr">
        <is>
          <t>Aquaculture</t>
        </is>
      </c>
      <c r="C9" s="19" t="n">
        <v>0.0335</v>
      </c>
      <c r="D9" s="19" t="n">
        <v>0.0089</v>
      </c>
      <c r="E9" s="19" t="n">
        <v>0.0192</v>
      </c>
      <c r="F9" s="19" t="n">
        <v>81.7413</v>
      </c>
      <c r="G9" s="19" t="n">
        <v>0.0001</v>
      </c>
      <c r="H9" s="19" t="n">
        <v>0.0083</v>
      </c>
      <c r="I9" s="19" t="n">
        <v>0.0258</v>
      </c>
      <c r="J9" s="19" t="n">
        <v>0.1198</v>
      </c>
      <c r="K9" s="19" t="n">
        <v>0.1881</v>
      </c>
      <c r="L9" s="19" t="n">
        <v>0.0443</v>
      </c>
      <c r="M9" s="19" t="n">
        <v>0.1648</v>
      </c>
      <c r="N9" s="19" t="n">
        <v>0.0221</v>
      </c>
      <c r="O9" s="19" t="n">
        <v>0.0114</v>
      </c>
      <c r="P9" s="19" t="n">
        <v>0.002</v>
      </c>
      <c r="Q9" s="19" t="n">
        <v>408.7419</v>
      </c>
      <c r="R9" s="19" t="n">
        <v>0.0033</v>
      </c>
      <c r="S9" s="19" t="n">
        <v>0.001</v>
      </c>
      <c r="T9" s="19" t="n">
        <v>177.4601</v>
      </c>
      <c r="U9" s="19" t="n">
        <v>0.5869</v>
      </c>
      <c r="V9" s="19" t="n">
        <v>27.6991</v>
      </c>
      <c r="W9" s="19" t="n">
        <v>14.5853</v>
      </c>
      <c r="X9" s="19" t="n">
        <v>292.4258</v>
      </c>
      <c r="Y9" s="19" t="n">
        <v>0.0144</v>
      </c>
      <c r="Z9" s="19" t="n">
        <v>0.0007</v>
      </c>
      <c r="AA9" s="19" t="n">
        <v>0.0014</v>
      </c>
      <c r="AC9" s="19" t="n">
        <v>0.0001</v>
      </c>
      <c r="AD9" s="19" t="n">
        <v>0.0019</v>
      </c>
      <c r="AF9" s="19" t="n">
        <v>0.0005</v>
      </c>
      <c r="AG9" s="19" t="n">
        <v>0.0005</v>
      </c>
      <c r="AH9" s="19" t="n">
        <v>0.0003</v>
      </c>
      <c r="AI9" s="19" t="n">
        <v>0.0007</v>
      </c>
      <c r="AJ9" s="19" t="n">
        <v>0.0039</v>
      </c>
      <c r="AK9" s="19" t="n">
        <v>0.009900000000000001</v>
      </c>
      <c r="AL9" s="19" t="n">
        <v>0.0046</v>
      </c>
      <c r="AM9" s="19" t="n">
        <v>0.0154</v>
      </c>
      <c r="AN9" s="19" t="n">
        <v>0.0011</v>
      </c>
      <c r="AP9" s="19" t="n">
        <v>0.0111</v>
      </c>
      <c r="AQ9" s="19" t="n">
        <v>0.0022</v>
      </c>
      <c r="AR9" s="19" t="n">
        <v>0.0169</v>
      </c>
      <c r="AS9" s="19" t="n">
        <v>0.0005</v>
      </c>
      <c r="AT9" s="19" t="n">
        <v>0.0037</v>
      </c>
      <c r="AU9" s="19" t="n">
        <v>0.0027</v>
      </c>
      <c r="AV9" s="19" t="n">
        <v>0.0132</v>
      </c>
      <c r="AW9" s="19" t="n">
        <v>0.0102</v>
      </c>
      <c r="AX9" s="19" t="n">
        <v>0.001</v>
      </c>
      <c r="AY9" s="19" t="n">
        <v>0.0127</v>
      </c>
      <c r="AZ9" s="19" t="n">
        <v>0.0024</v>
      </c>
      <c r="BA9" s="19" t="n">
        <v>0.0005999999999999999</v>
      </c>
      <c r="BB9" s="19" t="n">
        <v>0.0222</v>
      </c>
      <c r="BC9" s="19" t="n">
        <v>0.0034</v>
      </c>
      <c r="BD9" s="19" t="n">
        <v>0.0076</v>
      </c>
      <c r="BE9" s="19" t="n">
        <v>0.0222</v>
      </c>
      <c r="BF9" s="19" t="n">
        <v>0.0207</v>
      </c>
      <c r="BG9" s="19" t="n">
        <v>0.0057</v>
      </c>
      <c r="BI9" s="19" t="n">
        <v>0.0182</v>
      </c>
      <c r="BJ9" s="19" t="n">
        <v>0.0021</v>
      </c>
      <c r="BK9" s="19" t="n">
        <v>0.0011</v>
      </c>
      <c r="BL9" s="19" t="n">
        <v>0.0067</v>
      </c>
      <c r="BM9" s="19" t="n">
        <v>0.0048</v>
      </c>
      <c r="BN9" s="19" t="n">
        <v>0.0071</v>
      </c>
      <c r="BO9" s="19" t="n">
        <v>0.0199</v>
      </c>
      <c r="BP9" s="19" t="n">
        <v>0.0443</v>
      </c>
      <c r="BQ9" s="19" t="n">
        <v>0.0068</v>
      </c>
      <c r="BR9" s="19" t="n">
        <v>0.0179</v>
      </c>
      <c r="BS9" s="19" t="n">
        <v>0.0012</v>
      </c>
      <c r="BT9" s="19" t="n">
        <v>0.1445</v>
      </c>
      <c r="BU9" s="19" t="n">
        <v>0.0515</v>
      </c>
      <c r="BV9" s="19" t="n">
        <v>0.2337</v>
      </c>
      <c r="BW9" s="19" t="n">
        <v>0.5338000000000001</v>
      </c>
      <c r="BX9" s="19" t="n">
        <v>14.505</v>
      </c>
      <c r="BY9" s="19" t="n">
        <v>529.703</v>
      </c>
      <c r="BZ9" s="19" t="n">
        <v>215.9936</v>
      </c>
      <c r="CA9" s="19" t="n">
        <v>303.5146</v>
      </c>
      <c r="CB9" s="19" t="n">
        <v>0.0427</v>
      </c>
      <c r="CC9" s="19" t="n">
        <v>0.0114</v>
      </c>
      <c r="CD9" s="19" t="n">
        <v>0.0043</v>
      </c>
      <c r="CE9" s="19" t="n">
        <v>0.0097</v>
      </c>
      <c r="CF9" s="19" t="n">
        <v>0.0226</v>
      </c>
      <c r="CG9" s="19" t="n">
        <v>0.0609</v>
      </c>
      <c r="CH9" s="19" t="n">
        <v>0.0016</v>
      </c>
      <c r="CI9" s="19" t="n">
        <v>0.0022</v>
      </c>
      <c r="CJ9" s="19" t="n">
        <v>0.0005</v>
      </c>
      <c r="CK9" s="19" t="n">
        <v>0.2291</v>
      </c>
      <c r="CL9" s="19" t="n">
        <v>0.008</v>
      </c>
      <c r="CM9" s="19" t="n">
        <v>0.0001</v>
      </c>
      <c r="CN9" s="19" t="n">
        <v>0.0042</v>
      </c>
      <c r="CO9" s="19" t="n">
        <v>0.0028</v>
      </c>
      <c r="CP9" s="19" t="n">
        <v>0.0105</v>
      </c>
      <c r="CQ9" s="19" t="n">
        <v>0.0419</v>
      </c>
      <c r="CT9" s="19" t="n">
        <v>0.06560000000000001</v>
      </c>
      <c r="CU9" s="19" t="n">
        <v>0.2517</v>
      </c>
      <c r="CV9" s="19" t="n">
        <v>0.1463</v>
      </c>
      <c r="CW9" s="19" t="n">
        <v>0.1368</v>
      </c>
      <c r="CX9" s="19" t="n">
        <v>0.09030000000000001</v>
      </c>
      <c r="CY9" s="19" t="n">
        <v>0.0298</v>
      </c>
      <c r="CZ9" s="19" t="n">
        <v>0.0139</v>
      </c>
      <c r="DA9" s="19" t="n">
        <v>0.0473</v>
      </c>
      <c r="DB9" s="19" t="n">
        <v>0.0199</v>
      </c>
      <c r="DC9" s="19" t="n">
        <v>0.032</v>
      </c>
      <c r="DD9" s="19" t="n">
        <v>0.0036</v>
      </c>
      <c r="DE9" s="19" t="n">
        <v>0.0655</v>
      </c>
      <c r="DF9" s="19" t="n">
        <v>0.0501</v>
      </c>
      <c r="DG9" s="19" t="n">
        <v>0.0052</v>
      </c>
      <c r="DH9" s="19" t="n">
        <v>0.0163</v>
      </c>
      <c r="DI9" s="19" t="n">
        <v>19.5993</v>
      </c>
      <c r="DJ9" s="19" t="n">
        <v>0.047</v>
      </c>
      <c r="DK9" s="19" t="n">
        <v>0.2199</v>
      </c>
      <c r="DL9" s="19" t="n">
        <v>0.0422</v>
      </c>
      <c r="DM9" s="19" t="n">
        <v>0.0017</v>
      </c>
      <c r="DN9" s="19" t="n">
        <v>1195.4999</v>
      </c>
      <c r="DP9" s="19" t="n">
        <v>8.6867</v>
      </c>
      <c r="DQ9" s="19" t="n">
        <v>0.07920000000000001</v>
      </c>
      <c r="DR9" s="19" t="n">
        <v>2.234</v>
      </c>
      <c r="DS9" s="19" t="n">
        <v>75.73480000000001</v>
      </c>
      <c r="DT9" s="19" t="n">
        <v>72.5107</v>
      </c>
    </row>
    <row r="10">
      <c r="A10" s="2" t="inlineStr">
        <is>
          <t>0301</t>
        </is>
      </c>
      <c r="B10" s="2" t="inlineStr">
        <is>
          <t>Forestry and logging</t>
        </is>
      </c>
      <c r="C10" s="19" t="n">
        <v>51.982</v>
      </c>
      <c r="D10" s="19" t="n">
        <v>17.2706</v>
      </c>
      <c r="E10" s="19" t="n">
        <v>25.5439</v>
      </c>
      <c r="F10" s="19" t="n">
        <v>1.0458</v>
      </c>
      <c r="G10" s="19" t="n">
        <v>156.0069</v>
      </c>
      <c r="H10" s="19" t="n">
        <v>0.0694</v>
      </c>
      <c r="I10" s="19" t="n">
        <v>0.3721</v>
      </c>
      <c r="J10" s="19" t="n">
        <v>11.3696</v>
      </c>
      <c r="K10" s="19" t="n">
        <v>13.01</v>
      </c>
      <c r="L10" s="19" t="n">
        <v>1.2138</v>
      </c>
      <c r="M10" s="19" t="n">
        <v>4.2946</v>
      </c>
      <c r="N10" s="19" t="n">
        <v>0.6256</v>
      </c>
      <c r="O10" s="19" t="n">
        <v>0.5671</v>
      </c>
      <c r="P10" s="19" t="n">
        <v>0.3107</v>
      </c>
      <c r="Q10" s="19" t="n">
        <v>0.0074</v>
      </c>
      <c r="R10" s="19" t="n">
        <v>0.3165</v>
      </c>
      <c r="S10" s="19" t="n">
        <v>0.1343</v>
      </c>
      <c r="T10" s="19" t="n">
        <v>0.2235</v>
      </c>
      <c r="U10" s="19" t="n">
        <v>0.5694</v>
      </c>
      <c r="V10" s="19" t="n">
        <v>0.1575</v>
      </c>
      <c r="W10" s="19" t="n">
        <v>0.6191</v>
      </c>
      <c r="X10" s="19" t="n">
        <v>0.3266</v>
      </c>
      <c r="Y10" s="19" t="n">
        <v>1.2885</v>
      </c>
      <c r="Z10" s="19" t="n">
        <v>0.0858</v>
      </c>
      <c r="AA10" s="19" t="n">
        <v>0.1392</v>
      </c>
      <c r="AB10" s="19" t="n">
        <v>0.0038</v>
      </c>
      <c r="AC10" s="19" t="n">
        <v>0.0182</v>
      </c>
      <c r="AD10" s="19" t="n">
        <v>0.1706</v>
      </c>
      <c r="AE10" s="19" t="n">
        <v>0.0005</v>
      </c>
      <c r="AF10" s="19" t="n">
        <v>0.0434</v>
      </c>
      <c r="AG10" s="19" t="n">
        <v>0.0438</v>
      </c>
      <c r="AH10" s="19" t="n">
        <v>2365.7719</v>
      </c>
      <c r="AI10" s="19" t="n">
        <v>960.3786</v>
      </c>
      <c r="AJ10" s="19" t="n">
        <v>0.3072</v>
      </c>
      <c r="AK10" s="19" t="n">
        <v>0.629</v>
      </c>
      <c r="AL10" s="19" t="n">
        <v>3.8752</v>
      </c>
      <c r="AM10" s="19" t="n">
        <v>4.1097</v>
      </c>
      <c r="AN10" s="19" t="n">
        <v>24.0447</v>
      </c>
      <c r="AO10" s="19" t="n">
        <v>0.0041</v>
      </c>
      <c r="AP10" s="19" t="n">
        <v>208.7045</v>
      </c>
      <c r="AQ10" s="19" t="n">
        <v>64.1905</v>
      </c>
      <c r="AR10" s="19" t="n">
        <v>46.52</v>
      </c>
      <c r="AS10" s="19" t="n">
        <v>0.0344</v>
      </c>
      <c r="AT10" s="19" t="n">
        <v>0.3372</v>
      </c>
      <c r="AU10" s="19" t="n">
        <v>0.239</v>
      </c>
      <c r="AV10" s="19" t="n">
        <v>1.144</v>
      </c>
      <c r="AW10" s="19" t="n">
        <v>0.9065</v>
      </c>
      <c r="AX10" s="19" t="n">
        <v>0.1039</v>
      </c>
      <c r="AY10" s="19" t="n">
        <v>0.3656</v>
      </c>
      <c r="AZ10" s="19" t="n">
        <v>0.3165</v>
      </c>
      <c r="BA10" s="19" t="n">
        <v>0.018</v>
      </c>
      <c r="BB10" s="19" t="n">
        <v>1.2155</v>
      </c>
      <c r="BC10" s="19" t="n">
        <v>0.2644</v>
      </c>
      <c r="BD10" s="19" t="n">
        <v>0.5296999999999999</v>
      </c>
      <c r="BE10" s="19" t="n">
        <v>1.364</v>
      </c>
      <c r="BF10" s="19" t="n">
        <v>1.3546</v>
      </c>
      <c r="BG10" s="19" t="n">
        <v>0.4798</v>
      </c>
      <c r="BH10" s="19" t="n">
        <v>0.0095</v>
      </c>
      <c r="BI10" s="19" t="n">
        <v>1.6411</v>
      </c>
      <c r="BJ10" s="19" t="n">
        <v>0.1956</v>
      </c>
      <c r="BK10" s="19" t="n">
        <v>0.1002</v>
      </c>
      <c r="BL10" s="19" t="n">
        <v>0.5598</v>
      </c>
      <c r="BM10" s="19" t="n">
        <v>0.4481</v>
      </c>
      <c r="BN10" s="19" t="n">
        <v>0.6514</v>
      </c>
      <c r="BO10" s="19" t="n">
        <v>0.0153</v>
      </c>
      <c r="BP10" s="19" t="n">
        <v>0.6829</v>
      </c>
      <c r="BQ10" s="19" t="n">
        <v>0.0256</v>
      </c>
      <c r="BR10" s="19" t="n">
        <v>1.6204</v>
      </c>
      <c r="BS10" s="19" t="n">
        <v>0.0063</v>
      </c>
      <c r="BT10" s="19" t="n">
        <v>4.2358</v>
      </c>
      <c r="BU10" s="19" t="n">
        <v>2.1257</v>
      </c>
      <c r="BV10" s="19" t="n">
        <v>2.5245</v>
      </c>
      <c r="BW10" s="19" t="n">
        <v>13.1099</v>
      </c>
      <c r="BX10" s="19" t="n">
        <v>0.9307</v>
      </c>
      <c r="BY10" s="19" t="n">
        <v>0.7071</v>
      </c>
      <c r="BZ10" s="19" t="n">
        <v>0.268</v>
      </c>
      <c r="CA10" s="19" t="n">
        <v>0.8028</v>
      </c>
      <c r="CB10" s="19" t="n">
        <v>2.0558</v>
      </c>
      <c r="CC10" s="19" t="n">
        <v>4.6026</v>
      </c>
      <c r="CD10" s="19" t="n">
        <v>0.331</v>
      </c>
      <c r="CE10" s="19" t="n">
        <v>0.4288</v>
      </c>
      <c r="CF10" s="19" t="n">
        <v>0.6196</v>
      </c>
      <c r="CG10" s="19" t="n">
        <v>0.1473</v>
      </c>
      <c r="CH10" s="19" t="n">
        <v>0.008200000000000001</v>
      </c>
      <c r="CI10" s="19" t="n">
        <v>0.0053</v>
      </c>
      <c r="CJ10" s="19" t="n">
        <v>0.0022</v>
      </c>
      <c r="CK10" s="19" t="n">
        <v>20.621</v>
      </c>
      <c r="CL10" s="19" t="n">
        <v>0.014</v>
      </c>
      <c r="CM10" s="19" t="n">
        <v>0.0112</v>
      </c>
      <c r="CN10" s="19" t="n">
        <v>0.3834</v>
      </c>
      <c r="CO10" s="19" t="n">
        <v>0.2575</v>
      </c>
      <c r="CP10" s="19" t="n">
        <v>0.9473</v>
      </c>
      <c r="CQ10" s="19" t="n">
        <v>2.4538</v>
      </c>
      <c r="CR10" s="19" t="n">
        <v>0.0039</v>
      </c>
      <c r="CS10" s="19" t="n">
        <v>0.0013</v>
      </c>
      <c r="CT10" s="19" t="n">
        <v>19.9537</v>
      </c>
      <c r="CU10" s="19" t="n">
        <v>20.9559</v>
      </c>
      <c r="CV10" s="19" t="n">
        <v>13.1752</v>
      </c>
      <c r="CW10" s="19" t="n">
        <v>12.0063</v>
      </c>
      <c r="CX10" s="19" t="n">
        <v>3.0686</v>
      </c>
      <c r="CY10" s="19" t="n">
        <v>0.6653</v>
      </c>
      <c r="CZ10" s="19" t="n">
        <v>0.793</v>
      </c>
      <c r="DA10" s="19" t="n">
        <v>2.4067</v>
      </c>
      <c r="DB10" s="19" t="n">
        <v>1.4433</v>
      </c>
      <c r="DC10" s="19" t="n">
        <v>2.4782</v>
      </c>
      <c r="DD10" s="19" t="n">
        <v>0.3245</v>
      </c>
      <c r="DE10" s="19" t="n">
        <v>1.6573</v>
      </c>
      <c r="DF10" s="19" t="n">
        <v>1.4243</v>
      </c>
      <c r="DG10" s="19" t="n">
        <v>0.0033</v>
      </c>
      <c r="DH10" s="19" t="n">
        <v>0.4565</v>
      </c>
      <c r="DI10" s="19" t="n">
        <v>0.2298</v>
      </c>
      <c r="DJ10" s="19" t="n">
        <v>3.9776</v>
      </c>
      <c r="DK10" s="19" t="n">
        <v>4.515</v>
      </c>
      <c r="DL10" s="19" t="n">
        <v>0.47</v>
      </c>
      <c r="DM10" s="19" t="n">
        <v>0.1505</v>
      </c>
      <c r="DN10" s="19" t="n">
        <v>129.4987</v>
      </c>
      <c r="DO10" s="19" t="n">
        <v>82</v>
      </c>
      <c r="DP10" s="19" t="n">
        <v>43.7303</v>
      </c>
      <c r="DQ10" s="19" t="n">
        <v>0.4172</v>
      </c>
      <c r="DR10" s="19" t="n">
        <v>11.2676</v>
      </c>
      <c r="DS10" s="19" t="n">
        <v>70.7281</v>
      </c>
      <c r="DT10" s="19" t="n">
        <v>201.6092</v>
      </c>
    </row>
    <row r="11">
      <c r="A11" s="2" t="inlineStr">
        <is>
          <t>0401</t>
        </is>
      </c>
      <c r="B11" s="2" t="inlineStr">
        <is>
          <t>Fishing, hunting and trapping</t>
        </is>
      </c>
      <c r="C11" s="19" t="n">
        <v>17.392</v>
      </c>
      <c r="D11" s="19" t="n">
        <v>5.9416</v>
      </c>
      <c r="E11" s="19" t="n">
        <v>16.1699</v>
      </c>
      <c r="F11" s="19" t="n">
        <v>1.0513</v>
      </c>
      <c r="G11" s="19" t="n">
        <v>0.0075</v>
      </c>
      <c r="H11" s="19" t="n">
        <v>5.7342</v>
      </c>
      <c r="I11" s="19" t="n">
        <v>1.8935</v>
      </c>
      <c r="J11" s="19" t="n">
        <v>7.5683</v>
      </c>
      <c r="K11" s="19" t="n">
        <v>13.9189</v>
      </c>
      <c r="L11" s="19" t="n">
        <v>2.6836</v>
      </c>
      <c r="M11" s="19" t="n">
        <v>10.1793</v>
      </c>
      <c r="N11" s="19" t="n">
        <v>1.319</v>
      </c>
      <c r="O11" s="19" t="n">
        <v>0.4566</v>
      </c>
      <c r="P11" s="19" t="n">
        <v>0.2168</v>
      </c>
      <c r="Q11" s="19" t="n">
        <v>407.4545</v>
      </c>
      <c r="R11" s="19" t="n">
        <v>0.0742</v>
      </c>
      <c r="S11" s="19" t="n">
        <v>2.1521</v>
      </c>
      <c r="T11" s="19" t="n">
        <v>1.8504</v>
      </c>
      <c r="U11" s="19" t="n">
        <v>3.9718</v>
      </c>
      <c r="V11" s="19" t="n">
        <v>2.3121</v>
      </c>
      <c r="W11" s="19" t="n">
        <v>0.0483</v>
      </c>
      <c r="X11" s="19" t="n">
        <v>26.4805</v>
      </c>
      <c r="Y11" s="19" t="n">
        <v>2.2559</v>
      </c>
      <c r="Z11" s="19" t="n">
        <v>0.0129</v>
      </c>
      <c r="AA11" s="19" t="n">
        <v>0.0148</v>
      </c>
      <c r="AB11" s="19" t="n">
        <v>0.0005999999999999999</v>
      </c>
      <c r="AC11" s="19" t="n">
        <v>12.9478</v>
      </c>
      <c r="AD11" s="19" t="n">
        <v>0.0122</v>
      </c>
      <c r="AF11" s="19" t="n">
        <v>0.0008</v>
      </c>
      <c r="AG11" s="19" t="n">
        <v>0.0008</v>
      </c>
      <c r="AH11" s="19" t="n">
        <v>0.0728</v>
      </c>
      <c r="AI11" s="19" t="n">
        <v>0.1021</v>
      </c>
      <c r="AJ11" s="19" t="n">
        <v>0.0552</v>
      </c>
      <c r="AK11" s="19" t="n">
        <v>0.2755</v>
      </c>
      <c r="AL11" s="19" t="n">
        <v>0.1529</v>
      </c>
      <c r="AM11" s="19" t="n">
        <v>1.1531</v>
      </c>
      <c r="AN11" s="19" t="n">
        <v>0.0092</v>
      </c>
      <c r="AO11" s="19" t="n">
        <v>0.0011</v>
      </c>
      <c r="AP11" s="19" t="n">
        <v>0.1237</v>
      </c>
      <c r="AQ11" s="19" t="n">
        <v>0.0098</v>
      </c>
      <c r="AR11" s="19" t="n">
        <v>0.124</v>
      </c>
      <c r="AS11" s="19" t="n">
        <v>0.0104</v>
      </c>
      <c r="AT11" s="19" t="n">
        <v>0.04</v>
      </c>
      <c r="AU11" s="19" t="n">
        <v>0.0143</v>
      </c>
      <c r="AV11" s="19" t="n">
        <v>0.1479</v>
      </c>
      <c r="AW11" s="19" t="n">
        <v>0.0427</v>
      </c>
      <c r="AX11" s="19" t="n">
        <v>0.0177</v>
      </c>
      <c r="AY11" s="19" t="n">
        <v>0.7905</v>
      </c>
      <c r="AZ11" s="19" t="n">
        <v>0.065</v>
      </c>
      <c r="BA11" s="19" t="n">
        <v>0.0423</v>
      </c>
      <c r="BB11" s="19" t="n">
        <v>0.828</v>
      </c>
      <c r="BC11" s="19" t="n">
        <v>0.0508</v>
      </c>
      <c r="BD11" s="19" t="n">
        <v>0.1821</v>
      </c>
      <c r="BE11" s="19" t="n">
        <v>0.6683</v>
      </c>
      <c r="BF11" s="19" t="n">
        <v>0.5217000000000001</v>
      </c>
      <c r="BG11" s="19" t="n">
        <v>0.0531</v>
      </c>
      <c r="BH11" s="19" t="n">
        <v>0.0054</v>
      </c>
      <c r="BI11" s="19" t="n">
        <v>0.0572</v>
      </c>
      <c r="BJ11" s="19" t="n">
        <v>0.0162</v>
      </c>
      <c r="BK11" s="19" t="n">
        <v>0.008800000000000001</v>
      </c>
      <c r="BL11" s="19" t="n">
        <v>0.081</v>
      </c>
      <c r="BM11" s="19" t="n">
        <v>0.0211</v>
      </c>
      <c r="BN11" s="19" t="n">
        <v>1.7407</v>
      </c>
      <c r="BO11" s="19" t="n">
        <v>1.7226</v>
      </c>
      <c r="BP11" s="19" t="n">
        <v>3.1753</v>
      </c>
      <c r="BQ11" s="19" t="n">
        <v>0.5610000000000001</v>
      </c>
      <c r="BR11" s="19" t="n">
        <v>0.0346</v>
      </c>
      <c r="BS11" s="19" t="n">
        <v>0.105</v>
      </c>
      <c r="BT11" s="19" t="n">
        <v>8.8001</v>
      </c>
      <c r="BU11" s="19" t="n">
        <v>2.6433</v>
      </c>
      <c r="BV11" s="19" t="n">
        <v>17.8771</v>
      </c>
      <c r="BW11" s="19" t="n">
        <v>34.5762</v>
      </c>
      <c r="BX11" s="19" t="n">
        <v>27.8391</v>
      </c>
      <c r="BY11" s="19" t="n">
        <v>632.8434</v>
      </c>
      <c r="BZ11" s="19" t="n">
        <v>28.813</v>
      </c>
      <c r="CA11" s="19" t="n">
        <v>65.926</v>
      </c>
      <c r="CB11" s="19" t="n">
        <v>1.7706</v>
      </c>
      <c r="CC11" s="19" t="n">
        <v>0.7358</v>
      </c>
      <c r="CD11" s="19" t="n">
        <v>0.0583</v>
      </c>
      <c r="CE11" s="19" t="n">
        <v>0.4823</v>
      </c>
      <c r="CF11" s="19" t="n">
        <v>1.3813</v>
      </c>
      <c r="CG11" s="19" t="n">
        <v>5.1059</v>
      </c>
      <c r="CH11" s="19" t="n">
        <v>0.1394</v>
      </c>
      <c r="CI11" s="19" t="n">
        <v>0.191</v>
      </c>
      <c r="CJ11" s="19" t="n">
        <v>0.0445</v>
      </c>
      <c r="CK11" s="19" t="n">
        <v>0.345</v>
      </c>
      <c r="CL11" s="19" t="n">
        <v>0.6935</v>
      </c>
      <c r="CM11" s="19" t="n">
        <v>0.0003</v>
      </c>
      <c r="CN11" s="19" t="n">
        <v>0.0072</v>
      </c>
      <c r="CO11" s="19" t="n">
        <v>0.0054</v>
      </c>
      <c r="CP11" s="19" t="n">
        <v>0.0186</v>
      </c>
      <c r="CQ11" s="19" t="n">
        <v>1.306</v>
      </c>
      <c r="CR11" s="19" t="n">
        <v>0.0022</v>
      </c>
      <c r="CS11" s="19" t="n">
        <v>0.0007</v>
      </c>
      <c r="CT11" s="19" t="n">
        <v>1.4084</v>
      </c>
      <c r="CU11" s="19" t="n">
        <v>1.9922</v>
      </c>
      <c r="CV11" s="19" t="n">
        <v>0.2227</v>
      </c>
      <c r="CW11" s="19" t="n">
        <v>0.5023</v>
      </c>
      <c r="CX11" s="19" t="n">
        <v>4.8913</v>
      </c>
      <c r="CY11" s="19" t="n">
        <v>7.2575</v>
      </c>
      <c r="CZ11" s="19" t="n">
        <v>0.4733</v>
      </c>
      <c r="DA11" s="19" t="n">
        <v>1.8177</v>
      </c>
      <c r="DB11" s="19" t="n">
        <v>0.3963</v>
      </c>
      <c r="DC11" s="19" t="n">
        <v>0.469</v>
      </c>
      <c r="DD11" s="19" t="n">
        <v>0.0121</v>
      </c>
      <c r="DE11" s="19" t="n">
        <v>4.1901</v>
      </c>
      <c r="DF11" s="19" t="n">
        <v>3.0702</v>
      </c>
      <c r="DG11" s="19" t="n">
        <v>3.6799</v>
      </c>
      <c r="DH11" s="19" t="n">
        <v>1.8412</v>
      </c>
      <c r="DI11" s="19" t="n">
        <v>2.5005</v>
      </c>
      <c r="DJ11" s="19" t="n">
        <v>0.3408</v>
      </c>
      <c r="DK11" s="19" t="n">
        <v>14.7125</v>
      </c>
      <c r="DL11" s="19" t="n">
        <v>3.1968</v>
      </c>
      <c r="DM11" s="19" t="n">
        <v>0.0036</v>
      </c>
      <c r="DN11" s="19" t="n">
        <v>866.4905</v>
      </c>
      <c r="DO11" s="19" t="n">
        <v>28</v>
      </c>
      <c r="DP11" s="19" t="n">
        <v>28.5988</v>
      </c>
      <c r="DQ11" s="19" t="n">
        <v>0.2713</v>
      </c>
      <c r="DR11" s="19" t="n">
        <v>7.3671</v>
      </c>
      <c r="DS11" s="19" t="n">
        <v>44.4159</v>
      </c>
      <c r="DT11" s="19" t="n">
        <v>822.0667</v>
      </c>
    </row>
    <row r="12">
      <c r="A12" s="2" t="inlineStr">
        <is>
          <t>0501</t>
        </is>
      </c>
      <c r="B12" s="2" t="inlineStr">
        <is>
          <t>Agriculture, forestry and fishing support services</t>
        </is>
      </c>
      <c r="C12" s="19" t="n">
        <v>3896.3851</v>
      </c>
      <c r="D12" s="19" t="n">
        <v>298.0004</v>
      </c>
      <c r="E12" s="19" t="n">
        <v>4318.0988</v>
      </c>
      <c r="F12" s="19" t="n">
        <v>74.7666</v>
      </c>
      <c r="G12" s="19" t="n">
        <v>868.187</v>
      </c>
      <c r="H12" s="19" t="n">
        <v>383.3612</v>
      </c>
      <c r="I12" s="19" t="n">
        <v>269.9501</v>
      </c>
      <c r="J12" s="19" t="n">
        <v>28.4448</v>
      </c>
      <c r="K12" s="19" t="n">
        <v>7.5316</v>
      </c>
      <c r="L12" s="19" t="n">
        <v>43.7286</v>
      </c>
      <c r="M12" s="19" t="n">
        <v>160.3888</v>
      </c>
      <c r="N12" s="19" t="n">
        <v>16.9939</v>
      </c>
      <c r="O12" s="19" t="n">
        <v>0.3113</v>
      </c>
      <c r="P12" s="19" t="n">
        <v>0.7923</v>
      </c>
      <c r="Q12" s="19" t="n">
        <v>0.0226</v>
      </c>
      <c r="R12" s="19" t="n">
        <v>0.2363</v>
      </c>
      <c r="S12" s="19" t="n">
        <v>0.1576</v>
      </c>
      <c r="T12" s="19" t="n">
        <v>0.0455</v>
      </c>
      <c r="U12" s="19" t="n">
        <v>0.3211</v>
      </c>
      <c r="V12" s="19" t="n">
        <v>0.1744</v>
      </c>
      <c r="W12" s="19" t="n">
        <v>0.1359</v>
      </c>
      <c r="X12" s="19" t="n">
        <v>0.2746</v>
      </c>
      <c r="Y12" s="19" t="n">
        <v>0.1834</v>
      </c>
      <c r="Z12" s="19" t="n">
        <v>0.07389999999999999</v>
      </c>
      <c r="AA12" s="19" t="n">
        <v>0.06469999999999999</v>
      </c>
      <c r="AB12" s="19" t="n">
        <v>0.0032</v>
      </c>
      <c r="AC12" s="19" t="n">
        <v>0.0314</v>
      </c>
      <c r="AD12" s="19" t="n">
        <v>0.0457</v>
      </c>
      <c r="AE12" s="19" t="n">
        <v>0.0001</v>
      </c>
      <c r="AF12" s="19" t="n">
        <v>0.0043</v>
      </c>
      <c r="AG12" s="19" t="n">
        <v>0.0044</v>
      </c>
      <c r="AH12" s="19" t="n">
        <v>0.3323</v>
      </c>
      <c r="AI12" s="19" t="n">
        <v>0.2937</v>
      </c>
      <c r="AJ12" s="19" t="n">
        <v>0.068</v>
      </c>
      <c r="AK12" s="19" t="n">
        <v>0.2202</v>
      </c>
      <c r="AL12" s="19" t="n">
        <v>0.1296</v>
      </c>
      <c r="AM12" s="19" t="n">
        <v>0.6516</v>
      </c>
      <c r="AN12" s="19" t="n">
        <v>0.0575</v>
      </c>
      <c r="AO12" s="19" t="n">
        <v>0.0064</v>
      </c>
      <c r="AP12" s="19" t="n">
        <v>0.2866</v>
      </c>
      <c r="AQ12" s="19" t="n">
        <v>0.0459</v>
      </c>
      <c r="AR12" s="19" t="n">
        <v>0.2553</v>
      </c>
      <c r="AS12" s="19" t="n">
        <v>0.0128</v>
      </c>
      <c r="AT12" s="19" t="n">
        <v>0.1215</v>
      </c>
      <c r="AU12" s="19" t="n">
        <v>0.0448</v>
      </c>
      <c r="AV12" s="19" t="n">
        <v>0.3446</v>
      </c>
      <c r="AW12" s="19" t="n">
        <v>0.1293</v>
      </c>
      <c r="AX12" s="19" t="n">
        <v>0.0712</v>
      </c>
      <c r="AY12" s="19" t="n">
        <v>0.5259</v>
      </c>
      <c r="AZ12" s="19" t="n">
        <v>0.3527</v>
      </c>
      <c r="BA12" s="19" t="n">
        <v>0.0335</v>
      </c>
      <c r="BB12" s="19" t="n">
        <v>0.6526</v>
      </c>
      <c r="BC12" s="19" t="n">
        <v>0.073</v>
      </c>
      <c r="BD12" s="19" t="n">
        <v>0.1908</v>
      </c>
      <c r="BE12" s="19" t="n">
        <v>0.5282</v>
      </c>
      <c r="BF12" s="19" t="n">
        <v>0.413</v>
      </c>
      <c r="BG12" s="19" t="n">
        <v>0.1039</v>
      </c>
      <c r="BH12" s="19" t="n">
        <v>0.0456</v>
      </c>
      <c r="BI12" s="19" t="n">
        <v>0.248</v>
      </c>
      <c r="BJ12" s="19" t="n">
        <v>0.0616</v>
      </c>
      <c r="BK12" s="19" t="n">
        <v>0.0265</v>
      </c>
      <c r="BL12" s="19" t="n">
        <v>0.1702</v>
      </c>
      <c r="BM12" s="19" t="n">
        <v>0.1142</v>
      </c>
      <c r="BN12" s="19" t="n">
        <v>0.0898</v>
      </c>
      <c r="BO12" s="19" t="n">
        <v>0.9707</v>
      </c>
      <c r="BP12" s="19" t="n">
        <v>1.7782</v>
      </c>
      <c r="BQ12" s="19" t="n">
        <v>0.3154</v>
      </c>
      <c r="BR12" s="19" t="n">
        <v>0.236</v>
      </c>
      <c r="BS12" s="19" t="n">
        <v>0.07489999999999999</v>
      </c>
      <c r="BT12" s="19" t="n">
        <v>5.6433</v>
      </c>
      <c r="BU12" s="19" t="n">
        <v>1.9931</v>
      </c>
      <c r="BV12" s="19" t="n">
        <v>9.8688</v>
      </c>
      <c r="BW12" s="19" t="n">
        <v>21.112</v>
      </c>
      <c r="BX12" s="19" t="n">
        <v>12.9728</v>
      </c>
      <c r="BY12" s="19" t="n">
        <v>1.6348</v>
      </c>
      <c r="BZ12" s="19" t="n">
        <v>0.4678</v>
      </c>
      <c r="CA12" s="19" t="n">
        <v>0.8535</v>
      </c>
      <c r="CB12" s="19" t="n">
        <v>5.5213</v>
      </c>
      <c r="CC12" s="19" t="n">
        <v>0.4375</v>
      </c>
      <c r="CD12" s="19" t="n">
        <v>0.0723</v>
      </c>
      <c r="CE12" s="19" t="n">
        <v>0.3895</v>
      </c>
      <c r="CF12" s="19" t="n">
        <v>0.8307</v>
      </c>
      <c r="CG12" s="19" t="n">
        <v>3.8524</v>
      </c>
      <c r="CH12" s="19" t="n">
        <v>0.6643</v>
      </c>
      <c r="CI12" s="19" t="n">
        <v>0.131</v>
      </c>
      <c r="CJ12" s="19" t="n">
        <v>0.0392</v>
      </c>
      <c r="CK12" s="19" t="n">
        <v>1.911</v>
      </c>
      <c r="CL12" s="19" t="n">
        <v>1.3828</v>
      </c>
      <c r="CM12" s="19" t="n">
        <v>0.003</v>
      </c>
      <c r="CN12" s="19" t="n">
        <v>2.9155</v>
      </c>
      <c r="CO12" s="19" t="n">
        <v>3.7127</v>
      </c>
      <c r="CP12" s="19" t="n">
        <v>0.7441</v>
      </c>
      <c r="CQ12" s="19" t="n">
        <v>0.9560999999999999</v>
      </c>
      <c r="CR12" s="19" t="n">
        <v>0.0128</v>
      </c>
      <c r="CS12" s="19" t="n">
        <v>0.0041</v>
      </c>
      <c r="CT12" s="19" t="n">
        <v>1.1958</v>
      </c>
      <c r="CU12" s="19" t="n">
        <v>9.253399999999999</v>
      </c>
      <c r="CV12" s="19" t="n">
        <v>2.5177</v>
      </c>
      <c r="CW12" s="19" t="n">
        <v>1.8149</v>
      </c>
      <c r="CX12" s="19" t="n">
        <v>2.8604</v>
      </c>
      <c r="CY12" s="19" t="n">
        <v>95.9949</v>
      </c>
      <c r="CZ12" s="19" t="n">
        <v>0.5349</v>
      </c>
      <c r="DA12" s="19" t="n">
        <v>2.6542</v>
      </c>
      <c r="DB12" s="19" t="n">
        <v>0.6516999999999999</v>
      </c>
      <c r="DC12" s="19" t="n">
        <v>0.7852</v>
      </c>
      <c r="DD12" s="19" t="n">
        <v>0.0728</v>
      </c>
      <c r="DE12" s="19" t="n">
        <v>2.6264</v>
      </c>
      <c r="DF12" s="19" t="n">
        <v>2.1632</v>
      </c>
      <c r="DG12" s="19" t="n">
        <v>0.2754</v>
      </c>
      <c r="DH12" s="19" t="n">
        <v>0.6509</v>
      </c>
      <c r="DI12" s="19" t="n">
        <v>0.3132</v>
      </c>
      <c r="DJ12" s="19" t="n">
        <v>0.5694</v>
      </c>
      <c r="DK12" s="19" t="n">
        <v>8.1875</v>
      </c>
      <c r="DL12" s="19" t="n">
        <v>1.8084</v>
      </c>
      <c r="DM12" s="19" t="n">
        <v>0.0405</v>
      </c>
      <c r="DN12" s="19" t="n">
        <v>4.2744</v>
      </c>
      <c r="DO12" s="19" t="n">
        <v>844.6706</v>
      </c>
      <c r="DP12" s="19" t="n">
        <v>86.3343</v>
      </c>
      <c r="DQ12" s="19" t="n">
        <v>1.1483</v>
      </c>
      <c r="DR12" s="19" t="n">
        <v>21.1253</v>
      </c>
      <c r="DS12" s="19" t="n">
        <v>-89.74809999999999</v>
      </c>
      <c r="DT12" s="19" t="n">
        <v>4084.3025</v>
      </c>
    </row>
    <row r="13">
      <c r="A13" s="2" t="inlineStr">
        <is>
          <t>0601</t>
        </is>
      </c>
      <c r="B13" s="2" t="inlineStr">
        <is>
          <t>Coal mining</t>
        </is>
      </c>
      <c r="C13" s="19" t="n">
        <v>30.6976</v>
      </c>
      <c r="D13" s="19" t="n">
        <v>4.9484</v>
      </c>
      <c r="E13" s="19" t="n">
        <v>11.3059</v>
      </c>
      <c r="F13" s="19" t="n">
        <v>1.3416</v>
      </c>
      <c r="G13" s="19" t="n">
        <v>0.173</v>
      </c>
      <c r="H13" s="19" t="n">
        <v>0.8667</v>
      </c>
      <c r="I13" s="19" t="n">
        <v>4.5905</v>
      </c>
      <c r="J13" s="19" t="n">
        <v>1844.3208</v>
      </c>
      <c r="K13" s="19" t="n">
        <v>207.3133</v>
      </c>
      <c r="L13" s="19" t="n">
        <v>898.2165</v>
      </c>
      <c r="M13" s="19" t="n">
        <v>1245.2432</v>
      </c>
      <c r="N13" s="19" t="n">
        <v>411.2247</v>
      </c>
      <c r="O13" s="19" t="n">
        <v>33.041</v>
      </c>
      <c r="P13" s="19" t="n">
        <v>18.2855</v>
      </c>
      <c r="Q13" s="19" t="n">
        <v>0.1323</v>
      </c>
      <c r="R13" s="19" t="n">
        <v>2.4985</v>
      </c>
      <c r="S13" s="19" t="n">
        <v>6.68</v>
      </c>
      <c r="T13" s="19" t="n">
        <v>4.1337</v>
      </c>
      <c r="U13" s="19" t="n">
        <v>18.6411</v>
      </c>
      <c r="V13" s="19" t="n">
        <v>1.8608</v>
      </c>
      <c r="W13" s="19" t="n">
        <v>16.0284</v>
      </c>
      <c r="X13" s="19" t="n">
        <v>7.4466</v>
      </c>
      <c r="Y13" s="19" t="n">
        <v>7.1034</v>
      </c>
      <c r="Z13" s="19" t="n">
        <v>4.0923</v>
      </c>
      <c r="AA13" s="19" t="n">
        <v>3.4555</v>
      </c>
      <c r="AB13" s="19" t="n">
        <v>0.1307</v>
      </c>
      <c r="AC13" s="19" t="n">
        <v>0.0648</v>
      </c>
      <c r="AD13" s="19" t="n">
        <v>0.9846</v>
      </c>
      <c r="AE13" s="19" t="n">
        <v>0.0183</v>
      </c>
      <c r="AF13" s="19" t="n">
        <v>0.1521</v>
      </c>
      <c r="AG13" s="19" t="n">
        <v>0.1081</v>
      </c>
      <c r="AH13" s="19" t="n">
        <v>2.1748</v>
      </c>
      <c r="AI13" s="19" t="n">
        <v>2.8761</v>
      </c>
      <c r="AJ13" s="19" t="n">
        <v>17.8577</v>
      </c>
      <c r="AK13" s="19" t="n">
        <v>8.1623</v>
      </c>
      <c r="AL13" s="19" t="n">
        <v>1.804</v>
      </c>
      <c r="AM13" s="19" t="n">
        <v>11.8664</v>
      </c>
      <c r="AN13" s="19" t="n">
        <v>8.953099999999999</v>
      </c>
      <c r="AO13" s="19" t="n">
        <v>1.2002</v>
      </c>
      <c r="AP13" s="19" t="n">
        <v>22.5345</v>
      </c>
      <c r="AQ13" s="19" t="n">
        <v>4.7766</v>
      </c>
      <c r="AR13" s="19" t="n">
        <v>5.0772</v>
      </c>
      <c r="AS13" s="19" t="n">
        <v>0.5242</v>
      </c>
      <c r="AT13" s="19" t="n">
        <v>3.9798</v>
      </c>
      <c r="AU13" s="19" t="n">
        <v>0.2873</v>
      </c>
      <c r="AV13" s="19" t="n">
        <v>84.6001</v>
      </c>
      <c r="AW13" s="19" t="n">
        <v>0.7433</v>
      </c>
      <c r="AX13" s="19" t="n">
        <v>3.435</v>
      </c>
      <c r="AY13" s="19" t="n">
        <v>900.3683</v>
      </c>
      <c r="AZ13" s="19" t="n">
        <v>446.1757</v>
      </c>
      <c r="BA13" s="19" t="n">
        <v>0.6761</v>
      </c>
      <c r="BB13" s="19" t="n">
        <v>20.1278</v>
      </c>
      <c r="BC13" s="19" t="n">
        <v>6.4543</v>
      </c>
      <c r="BD13" s="19" t="n">
        <v>5.4279</v>
      </c>
      <c r="BE13" s="19" t="n">
        <v>7.1903</v>
      </c>
      <c r="BF13" s="19" t="n">
        <v>2.377</v>
      </c>
      <c r="BG13" s="19" t="n">
        <v>0.7279</v>
      </c>
      <c r="BH13" s="19" t="n">
        <v>1.4559</v>
      </c>
      <c r="BI13" s="19" t="n">
        <v>1.8502</v>
      </c>
      <c r="BJ13" s="19" t="n">
        <v>1.2441</v>
      </c>
      <c r="BK13" s="19" t="n">
        <v>0.4745</v>
      </c>
      <c r="BL13" s="19" t="n">
        <v>4.1508</v>
      </c>
      <c r="BM13" s="19" t="n">
        <v>1.9692</v>
      </c>
      <c r="BN13" s="19" t="n">
        <v>0.6902</v>
      </c>
      <c r="BO13" s="19" t="n">
        <v>2700.0671</v>
      </c>
      <c r="BP13" s="19" t="n">
        <v>10.1041</v>
      </c>
      <c r="BQ13" s="19" t="n">
        <v>2.5724</v>
      </c>
      <c r="BR13" s="19" t="n">
        <v>4.9509</v>
      </c>
      <c r="BS13" s="19" t="n">
        <v>4.235</v>
      </c>
      <c r="BT13" s="19" t="n">
        <v>69.57850000000001</v>
      </c>
      <c r="BU13" s="19" t="n">
        <v>15.9493</v>
      </c>
      <c r="BV13" s="19" t="n">
        <v>75.5111</v>
      </c>
      <c r="BW13" s="19" t="n">
        <v>86.62479999999999</v>
      </c>
      <c r="BX13" s="19" t="n">
        <v>131.9469</v>
      </c>
      <c r="BY13" s="19" t="n">
        <v>44.2152</v>
      </c>
      <c r="BZ13" s="19" t="n">
        <v>9.420999999999999</v>
      </c>
      <c r="CA13" s="19" t="n">
        <v>17.9926</v>
      </c>
      <c r="CB13" s="19" t="n">
        <v>23.7211</v>
      </c>
      <c r="CC13" s="19" t="n">
        <v>12.0315</v>
      </c>
      <c r="CD13" s="19" t="n">
        <v>3.0676</v>
      </c>
      <c r="CE13" s="19" t="n">
        <v>3.4559</v>
      </c>
      <c r="CF13" s="19" t="n">
        <v>7.6407</v>
      </c>
      <c r="CG13" s="19" t="n">
        <v>37.3557</v>
      </c>
      <c r="CH13" s="19" t="n">
        <v>6.8294</v>
      </c>
      <c r="CI13" s="19" t="n">
        <v>3.1335</v>
      </c>
      <c r="CJ13" s="19" t="n">
        <v>0.9812</v>
      </c>
      <c r="CK13" s="19" t="n">
        <v>10.5013</v>
      </c>
      <c r="CL13" s="19" t="n">
        <v>16.0765</v>
      </c>
      <c r="CM13" s="19" t="n">
        <v>0.0538</v>
      </c>
      <c r="CN13" s="19" t="n">
        <v>9.381500000000001</v>
      </c>
      <c r="CO13" s="19" t="n">
        <v>9.9924</v>
      </c>
      <c r="CP13" s="19" t="n">
        <v>39.1798</v>
      </c>
      <c r="CQ13" s="19" t="n">
        <v>10.2776</v>
      </c>
      <c r="CR13" s="19" t="n">
        <v>83.7877</v>
      </c>
      <c r="CS13" s="19" t="n">
        <v>32.5843</v>
      </c>
      <c r="CT13" s="19" t="n">
        <v>38.2179</v>
      </c>
      <c r="CU13" s="19" t="n">
        <v>218.3475</v>
      </c>
      <c r="CV13" s="19" t="n">
        <v>44.3288</v>
      </c>
      <c r="CW13" s="19" t="n">
        <v>109.0691</v>
      </c>
      <c r="CX13" s="19" t="n">
        <v>7.7332</v>
      </c>
      <c r="CY13" s="19" t="n">
        <v>63.0087</v>
      </c>
      <c r="CZ13" s="19" t="n">
        <v>47.7614</v>
      </c>
      <c r="DA13" s="19" t="n">
        <v>5.7538</v>
      </c>
      <c r="DB13" s="19" t="n">
        <v>15.0158</v>
      </c>
      <c r="DC13" s="19" t="n">
        <v>15.0113</v>
      </c>
      <c r="DD13" s="19" t="n">
        <v>2.3635</v>
      </c>
      <c r="DE13" s="19" t="n">
        <v>24.4953</v>
      </c>
      <c r="DF13" s="19" t="n">
        <v>17.6601</v>
      </c>
      <c r="DG13" s="19" t="n">
        <v>2.4543</v>
      </c>
      <c r="DH13" s="19" t="n">
        <v>4.6135</v>
      </c>
      <c r="DI13" s="19" t="n">
        <v>3.6056</v>
      </c>
      <c r="DJ13" s="19" t="n">
        <v>10.2237</v>
      </c>
      <c r="DK13" s="19" t="n">
        <v>19.0809</v>
      </c>
      <c r="DL13" s="19" t="n">
        <v>8.780799999999999</v>
      </c>
      <c r="DM13" s="19" t="n">
        <v>0.3769</v>
      </c>
      <c r="DN13" s="19" t="n">
        <v>65.5189</v>
      </c>
      <c r="DO13" s="19" t="n">
        <v>38.4798</v>
      </c>
      <c r="DP13" s="19" t="n">
        <v>224.0953</v>
      </c>
      <c r="DQ13" s="19" t="n">
        <v>76.0941</v>
      </c>
      <c r="DR13" s="19" t="n">
        <v>120.2305</v>
      </c>
      <c r="DS13" s="19" t="n">
        <v>-237.9189</v>
      </c>
      <c r="DT13" s="19" t="n">
        <v>88462.0653</v>
      </c>
    </row>
    <row r="14">
      <c r="A14" s="2" t="inlineStr">
        <is>
          <t>0701</t>
        </is>
      </c>
      <c r="B14" s="2" t="inlineStr">
        <is>
          <t>Oil and gas extraction</t>
        </is>
      </c>
      <c r="C14" s="19" t="n">
        <v>183.1909</v>
      </c>
      <c r="D14" s="19" t="n">
        <v>4.0951</v>
      </c>
      <c r="E14" s="19" t="n">
        <v>46.0994</v>
      </c>
      <c r="F14" s="19" t="n">
        <v>54.5362</v>
      </c>
      <c r="G14" s="19" t="n">
        <v>0.3491</v>
      </c>
      <c r="H14" s="19" t="n">
        <v>1.8086</v>
      </c>
      <c r="I14" s="19" t="n">
        <v>10.9547</v>
      </c>
      <c r="J14" s="19" t="n">
        <v>466.9306</v>
      </c>
      <c r="K14" s="19" t="n">
        <v>582.7888</v>
      </c>
      <c r="L14" s="19" t="n">
        <v>785.0465</v>
      </c>
      <c r="M14" s="19" t="n">
        <v>1189.7972</v>
      </c>
      <c r="N14" s="19" t="n">
        <v>170.2719</v>
      </c>
      <c r="O14" s="19" t="n">
        <v>62.1474</v>
      </c>
      <c r="P14" s="19" t="n">
        <v>139.0421</v>
      </c>
      <c r="Q14" s="19" t="n">
        <v>0.8905</v>
      </c>
      <c r="R14" s="19" t="n">
        <v>151.0856</v>
      </c>
      <c r="S14" s="19" t="n">
        <v>34.5598</v>
      </c>
      <c r="T14" s="19" t="n">
        <v>70.9355</v>
      </c>
      <c r="U14" s="19" t="n">
        <v>66.5386</v>
      </c>
      <c r="V14" s="19" t="n">
        <v>58.2081</v>
      </c>
      <c r="W14" s="19" t="n">
        <v>59.811</v>
      </c>
      <c r="X14" s="19" t="n">
        <v>144.3345</v>
      </c>
      <c r="Y14" s="19" t="n">
        <v>15.3901</v>
      </c>
      <c r="Z14" s="19" t="n">
        <v>13.1882</v>
      </c>
      <c r="AA14" s="19" t="n">
        <v>24.8175</v>
      </c>
      <c r="AB14" s="19" t="n">
        <v>0.0208</v>
      </c>
      <c r="AC14" s="19" t="n">
        <v>0.0385</v>
      </c>
      <c r="AD14" s="19" t="n">
        <v>12.4579</v>
      </c>
      <c r="AE14" s="19" t="n">
        <v>0.0104</v>
      </c>
      <c r="AF14" s="19" t="n">
        <v>0.06419999999999999</v>
      </c>
      <c r="AG14" s="19" t="n">
        <v>0.0447</v>
      </c>
      <c r="AH14" s="19" t="n">
        <v>7.0903</v>
      </c>
      <c r="AI14" s="19" t="n">
        <v>40.2859</v>
      </c>
      <c r="AJ14" s="19" t="n">
        <v>126.6515</v>
      </c>
      <c r="AK14" s="19" t="n">
        <v>142.0968</v>
      </c>
      <c r="AL14" s="19" t="n">
        <v>6.5953</v>
      </c>
      <c r="AM14" s="19" t="n">
        <v>9901.7003</v>
      </c>
      <c r="AN14" s="19" t="n">
        <v>2.9043</v>
      </c>
      <c r="AO14" s="19" t="n">
        <v>0.2088</v>
      </c>
      <c r="AP14" s="19" t="n">
        <v>851.8361</v>
      </c>
      <c r="AQ14" s="19" t="n">
        <v>6.5014</v>
      </c>
      <c r="AR14" s="19" t="n">
        <v>25.5372</v>
      </c>
      <c r="AS14" s="19" t="n">
        <v>2.457</v>
      </c>
      <c r="AT14" s="19" t="n">
        <v>219.5367</v>
      </c>
      <c r="AU14" s="19" t="n">
        <v>38.8319</v>
      </c>
      <c r="AV14" s="19" t="n">
        <v>47.0512</v>
      </c>
      <c r="AW14" s="19" t="n">
        <v>100.9475</v>
      </c>
      <c r="AX14" s="19" t="n">
        <v>30.5968</v>
      </c>
      <c r="AY14" s="19" t="n">
        <v>224.0479</v>
      </c>
      <c r="AZ14" s="19" t="n">
        <v>1104.8776</v>
      </c>
      <c r="BA14" s="19" t="n">
        <v>6.3752</v>
      </c>
      <c r="BB14" s="19" t="n">
        <v>43.4985</v>
      </c>
      <c r="BC14" s="19" t="n">
        <v>22.2024</v>
      </c>
      <c r="BD14" s="19" t="n">
        <v>26.7636</v>
      </c>
      <c r="BE14" s="19" t="n">
        <v>10.2713</v>
      </c>
      <c r="BF14" s="19" t="n">
        <v>3.7514</v>
      </c>
      <c r="BG14" s="19" t="n">
        <v>4.0177</v>
      </c>
      <c r="BH14" s="19" t="n">
        <v>3.9602</v>
      </c>
      <c r="BI14" s="19" t="n">
        <v>7.3547</v>
      </c>
      <c r="BJ14" s="19" t="n">
        <v>2.8097</v>
      </c>
      <c r="BK14" s="19" t="n">
        <v>2.3099</v>
      </c>
      <c r="BL14" s="19" t="n">
        <v>9.0962</v>
      </c>
      <c r="BM14" s="19" t="n">
        <v>4.6131</v>
      </c>
      <c r="BN14" s="19" t="n">
        <v>0.501</v>
      </c>
      <c r="BO14" s="19" t="n">
        <v>1763.7822</v>
      </c>
      <c r="BP14" s="19" t="n">
        <v>34.0823</v>
      </c>
      <c r="BQ14" s="19" t="n">
        <v>10.9678</v>
      </c>
      <c r="BR14" s="19" t="n">
        <v>21.7512</v>
      </c>
      <c r="BS14" s="19" t="n">
        <v>21.2259</v>
      </c>
      <c r="BT14" s="19" t="n">
        <v>146.1113</v>
      </c>
      <c r="BU14" s="19" t="n">
        <v>97.3937</v>
      </c>
      <c r="BV14" s="19" t="n">
        <v>145.9995</v>
      </c>
      <c r="BW14" s="19" t="n">
        <v>384.0997</v>
      </c>
      <c r="BX14" s="19" t="n">
        <v>153.9343</v>
      </c>
      <c r="BY14" s="19" t="n">
        <v>106.8005</v>
      </c>
      <c r="BZ14" s="19" t="n">
        <v>172.7563</v>
      </c>
      <c r="CA14" s="19" t="n">
        <v>626.7933</v>
      </c>
      <c r="CB14" s="19" t="n">
        <v>65.7777</v>
      </c>
      <c r="CC14" s="19" t="n">
        <v>16.3037</v>
      </c>
      <c r="CD14" s="19" t="n">
        <v>30.9373</v>
      </c>
      <c r="CE14" s="19" t="n">
        <v>3.3199</v>
      </c>
      <c r="CF14" s="19" t="n">
        <v>15.9201</v>
      </c>
      <c r="CG14" s="19" t="n">
        <v>64.1343</v>
      </c>
      <c r="CH14" s="19" t="n">
        <v>9.242000000000001</v>
      </c>
      <c r="CI14" s="19" t="n">
        <v>2.8786</v>
      </c>
      <c r="CJ14" s="19" t="n">
        <v>2.7417</v>
      </c>
      <c r="CK14" s="19" t="n">
        <v>11.182</v>
      </c>
      <c r="CL14" s="19" t="n">
        <v>13.1807</v>
      </c>
      <c r="CM14" s="19" t="n">
        <v>0.2156</v>
      </c>
      <c r="CN14" s="19" t="n">
        <v>3.949</v>
      </c>
      <c r="CO14" s="19" t="n">
        <v>2.6077</v>
      </c>
      <c r="CP14" s="19" t="n">
        <v>3.6643</v>
      </c>
      <c r="CQ14" s="19" t="n">
        <v>31.419</v>
      </c>
      <c r="CR14" s="19" t="n">
        <v>133.1651</v>
      </c>
      <c r="CS14" s="19" t="n">
        <v>48.6314</v>
      </c>
      <c r="CT14" s="19" t="n">
        <v>71.3218</v>
      </c>
      <c r="CU14" s="19" t="n">
        <v>131.6752</v>
      </c>
      <c r="CV14" s="19" t="n">
        <v>7.7574</v>
      </c>
      <c r="CW14" s="19" t="n">
        <v>20.2542</v>
      </c>
      <c r="CX14" s="19" t="n">
        <v>11.7758</v>
      </c>
      <c r="CY14" s="19" t="n">
        <v>176.9886</v>
      </c>
      <c r="CZ14" s="19" t="n">
        <v>72.0016</v>
      </c>
      <c r="DA14" s="19" t="n">
        <v>49.2742</v>
      </c>
      <c r="DB14" s="19" t="n">
        <v>93.83620000000001</v>
      </c>
      <c r="DC14" s="19" t="n">
        <v>63.988</v>
      </c>
      <c r="DD14" s="19" t="n">
        <v>12.9046</v>
      </c>
      <c r="DE14" s="19" t="n">
        <v>203.2454</v>
      </c>
      <c r="DF14" s="19" t="n">
        <v>180.9726</v>
      </c>
      <c r="DG14" s="19" t="n">
        <v>12.6591</v>
      </c>
      <c r="DH14" s="19" t="n">
        <v>37.6108</v>
      </c>
      <c r="DI14" s="19" t="n">
        <v>7.852</v>
      </c>
      <c r="DJ14" s="19" t="n">
        <v>75.7546</v>
      </c>
      <c r="DK14" s="19" t="n">
        <v>52.5878</v>
      </c>
      <c r="DL14" s="19" t="n">
        <v>47.1517</v>
      </c>
      <c r="DM14" s="19" t="n">
        <v>22.9111</v>
      </c>
      <c r="DN14" s="19" t="n">
        <v>6642.988</v>
      </c>
      <c r="DO14" s="19" t="n">
        <v>118.2936</v>
      </c>
      <c r="DP14" s="19" t="n">
        <v>1283.3104</v>
      </c>
      <c r="DQ14" s="19" t="n">
        <v>149.5934</v>
      </c>
      <c r="DR14" s="19" t="n">
        <v>447.584</v>
      </c>
      <c r="DS14" s="19" t="n">
        <v>27.6406</v>
      </c>
      <c r="DT14" s="19" t="n">
        <v>81461.3651</v>
      </c>
    </row>
    <row r="15">
      <c r="A15" s="2" t="inlineStr">
        <is>
          <t>0801</t>
        </is>
      </c>
      <c r="B15" s="2" t="inlineStr">
        <is>
          <t>Iron ore mining</t>
        </is>
      </c>
      <c r="C15" s="19" t="n">
        <v>33.7402</v>
      </c>
      <c r="D15" s="19" t="n">
        <v>4.0117</v>
      </c>
      <c r="E15" s="19" t="n">
        <v>21.1928</v>
      </c>
      <c r="F15" s="19" t="n">
        <v>2.9085</v>
      </c>
      <c r="G15" s="19" t="n">
        <v>0.1978</v>
      </c>
      <c r="H15" s="19" t="n">
        <v>1.9989</v>
      </c>
      <c r="I15" s="19" t="n">
        <v>7.6377</v>
      </c>
      <c r="J15" s="19" t="n">
        <v>400.1259</v>
      </c>
      <c r="K15" s="19" t="n">
        <v>52.4888</v>
      </c>
      <c r="L15" s="19" t="n">
        <v>159.4244</v>
      </c>
      <c r="M15" s="19" t="n">
        <v>138.1743</v>
      </c>
      <c r="N15" s="19" t="n">
        <v>13.601</v>
      </c>
      <c r="O15" s="19" t="n">
        <v>4.6253</v>
      </c>
      <c r="P15" s="19" t="n">
        <v>6.0105</v>
      </c>
      <c r="Q15" s="19" t="n">
        <v>0.4992</v>
      </c>
      <c r="R15" s="19" t="n">
        <v>2.4841</v>
      </c>
      <c r="S15" s="19" t="n">
        <v>1.5049</v>
      </c>
      <c r="T15" s="19" t="n">
        <v>0.4454</v>
      </c>
      <c r="U15" s="19" t="n">
        <v>10.0653</v>
      </c>
      <c r="V15" s="19" t="n">
        <v>1.703</v>
      </c>
      <c r="W15" s="19" t="n">
        <v>3.3042</v>
      </c>
      <c r="X15" s="19" t="n">
        <v>3.4393</v>
      </c>
      <c r="Y15" s="19" t="n">
        <v>8.1424</v>
      </c>
      <c r="Z15" s="19" t="n">
        <v>4.2149</v>
      </c>
      <c r="AA15" s="19" t="n">
        <v>3.6988</v>
      </c>
      <c r="AB15" s="19" t="n">
        <v>0.1045</v>
      </c>
      <c r="AC15" s="19" t="n">
        <v>0.0138</v>
      </c>
      <c r="AD15" s="19" t="n">
        <v>0.8229</v>
      </c>
      <c r="AE15" s="19" t="n">
        <v>0.0016</v>
      </c>
      <c r="AF15" s="19" t="n">
        <v>0.0233</v>
      </c>
      <c r="AG15" s="19" t="n">
        <v>0.043</v>
      </c>
      <c r="AH15" s="19" t="n">
        <v>1.1033</v>
      </c>
      <c r="AI15" s="19" t="n">
        <v>2.0468</v>
      </c>
      <c r="AJ15" s="19" t="n">
        <v>1.3024</v>
      </c>
      <c r="AK15" s="19" t="n">
        <v>9.202400000000001</v>
      </c>
      <c r="AL15" s="19" t="n">
        <v>2.1725</v>
      </c>
      <c r="AM15" s="19" t="n">
        <v>5.8018</v>
      </c>
      <c r="AN15" s="19" t="n">
        <v>9.6213</v>
      </c>
      <c r="AO15" s="19" t="n">
        <v>1.1186</v>
      </c>
      <c r="AP15" s="19" t="n">
        <v>9.187200000000001</v>
      </c>
      <c r="AQ15" s="19" t="n">
        <v>6.9244</v>
      </c>
      <c r="AR15" s="19" t="n">
        <v>5.5303</v>
      </c>
      <c r="AS15" s="19" t="n">
        <v>0.1839</v>
      </c>
      <c r="AT15" s="19" t="n">
        <v>1.1806</v>
      </c>
      <c r="AU15" s="19" t="n">
        <v>0.3488</v>
      </c>
      <c r="AV15" s="19" t="n">
        <v>6.3478</v>
      </c>
      <c r="AW15" s="19" t="n">
        <v>0.8961</v>
      </c>
      <c r="AX15" s="19" t="n">
        <v>0.2348</v>
      </c>
      <c r="AY15" s="19" t="n">
        <v>2232.8592</v>
      </c>
      <c r="AZ15" s="19" t="n">
        <v>74.9422</v>
      </c>
      <c r="BA15" s="19" t="n">
        <v>0.7184</v>
      </c>
      <c r="BB15" s="19" t="n">
        <v>23.3646</v>
      </c>
      <c r="BC15" s="19" t="n">
        <v>6.809</v>
      </c>
      <c r="BD15" s="19" t="n">
        <v>6.0131</v>
      </c>
      <c r="BE15" s="19" t="n">
        <v>8.396800000000001</v>
      </c>
      <c r="BF15" s="19" t="n">
        <v>3.6253</v>
      </c>
      <c r="BG15" s="19" t="n">
        <v>0.6085</v>
      </c>
      <c r="BH15" s="19" t="n">
        <v>2.1465</v>
      </c>
      <c r="BI15" s="19" t="n">
        <v>1.1963</v>
      </c>
      <c r="BJ15" s="19" t="n">
        <v>0.9764</v>
      </c>
      <c r="BK15" s="19" t="n">
        <v>0.2394</v>
      </c>
      <c r="BL15" s="19" t="n">
        <v>3.2427</v>
      </c>
      <c r="BM15" s="19" t="n">
        <v>1.2031</v>
      </c>
      <c r="BN15" s="19" t="n">
        <v>0.2396</v>
      </c>
      <c r="BO15" s="19" t="n">
        <v>19.1731</v>
      </c>
      <c r="BP15" s="19" t="n">
        <v>17.0012</v>
      </c>
      <c r="BQ15" s="19" t="n">
        <v>4.8061</v>
      </c>
      <c r="BR15" s="19" t="n">
        <v>4.9786</v>
      </c>
      <c r="BS15" s="19" t="n">
        <v>49.1107</v>
      </c>
      <c r="BT15" s="19" t="n">
        <v>71.23399999999999</v>
      </c>
      <c r="BU15" s="19" t="n">
        <v>19.6175</v>
      </c>
      <c r="BV15" s="19" t="n">
        <v>113.6472</v>
      </c>
      <c r="BW15" s="19" t="n">
        <v>187.673</v>
      </c>
      <c r="BX15" s="19" t="n">
        <v>447.9068</v>
      </c>
      <c r="BY15" s="19" t="n">
        <v>118.3165</v>
      </c>
      <c r="BZ15" s="19" t="n">
        <v>4.8953</v>
      </c>
      <c r="CA15" s="19" t="n">
        <v>41.4495</v>
      </c>
      <c r="CB15" s="19" t="n">
        <v>157.7359</v>
      </c>
      <c r="CC15" s="19" t="n">
        <v>102.1552</v>
      </c>
      <c r="CD15" s="19" t="n">
        <v>20.0408</v>
      </c>
      <c r="CE15" s="19" t="n">
        <v>7.384</v>
      </c>
      <c r="CF15" s="19" t="n">
        <v>23.3404</v>
      </c>
      <c r="CG15" s="19" t="n">
        <v>133.7517</v>
      </c>
      <c r="CH15" s="19" t="n">
        <v>14.8134</v>
      </c>
      <c r="CI15" s="19" t="n">
        <v>7.7577</v>
      </c>
      <c r="CJ15" s="19" t="n">
        <v>1.4755</v>
      </c>
      <c r="CK15" s="19" t="n">
        <v>25.2597</v>
      </c>
      <c r="CL15" s="19" t="n">
        <v>30.7559</v>
      </c>
      <c r="CM15" s="19" t="n">
        <v>0.1299</v>
      </c>
      <c r="CN15" s="19" t="n">
        <v>12.4396</v>
      </c>
      <c r="CO15" s="19" t="n">
        <v>10.3615</v>
      </c>
      <c r="CP15" s="19" t="n">
        <v>96.9834</v>
      </c>
      <c r="CQ15" s="19" t="n">
        <v>39.406</v>
      </c>
      <c r="CR15" s="19" t="n">
        <v>0.7492</v>
      </c>
      <c r="CS15" s="19" t="n">
        <v>0.282</v>
      </c>
      <c r="CT15" s="19" t="n">
        <v>44.285</v>
      </c>
      <c r="CU15" s="19" t="n">
        <v>494.6014</v>
      </c>
      <c r="CV15" s="19" t="n">
        <v>103.052</v>
      </c>
      <c r="CW15" s="19" t="n">
        <v>254.9337</v>
      </c>
      <c r="CX15" s="19" t="n">
        <v>24.5742</v>
      </c>
      <c r="CY15" s="19" t="n">
        <v>41.1284</v>
      </c>
      <c r="CZ15" s="19" t="n">
        <v>5.5949</v>
      </c>
      <c r="DA15" s="19" t="n">
        <v>12.5732</v>
      </c>
      <c r="DB15" s="19" t="n">
        <v>27.1034</v>
      </c>
      <c r="DC15" s="19" t="n">
        <v>26.5807</v>
      </c>
      <c r="DD15" s="19" t="n">
        <v>5.3154</v>
      </c>
      <c r="DE15" s="19" t="n">
        <v>31.6002</v>
      </c>
      <c r="DF15" s="19" t="n">
        <v>27.9928</v>
      </c>
      <c r="DG15" s="19" t="n">
        <v>5.2521</v>
      </c>
      <c r="DH15" s="19" t="n">
        <v>10.3324</v>
      </c>
      <c r="DI15" s="19" t="n">
        <v>7.14</v>
      </c>
      <c r="DJ15" s="19" t="n">
        <v>13.2508</v>
      </c>
      <c r="DK15" s="19" t="n">
        <v>45.0063</v>
      </c>
      <c r="DL15" s="19" t="n">
        <v>16.6677</v>
      </c>
      <c r="DM15" s="19" t="n">
        <v>0.4634</v>
      </c>
      <c r="DN15" s="19" t="n">
        <v>62.7924</v>
      </c>
      <c r="DO15" s="19" t="n">
        <v>35.5201</v>
      </c>
      <c r="DP15" s="19" t="n">
        <v>392.7653</v>
      </c>
      <c r="DQ15" s="19" t="n">
        <v>48.6764</v>
      </c>
      <c r="DR15" s="19" t="n">
        <v>170.648</v>
      </c>
      <c r="DS15" s="19" t="n">
        <v>-499.633</v>
      </c>
      <c r="DT15" s="19" t="n">
        <v>133430.7185</v>
      </c>
    </row>
    <row r="16">
      <c r="A16" s="2" t="inlineStr">
        <is>
          <t>0802</t>
        </is>
      </c>
      <c r="B16" s="2" t="inlineStr">
        <is>
          <t>Non-ferrous metal ore mining</t>
        </is>
      </c>
      <c r="C16" s="19" t="n">
        <v>28.1041</v>
      </c>
      <c r="D16" s="19" t="n">
        <v>4.5096</v>
      </c>
      <c r="E16" s="19" t="n">
        <v>18.7846</v>
      </c>
      <c r="F16" s="19" t="n">
        <v>0.6142</v>
      </c>
      <c r="G16" s="19" t="n">
        <v>0.309</v>
      </c>
      <c r="H16" s="19" t="n">
        <v>0.5468</v>
      </c>
      <c r="I16" s="19" t="n">
        <v>8.0428</v>
      </c>
      <c r="J16" s="19" t="n">
        <v>324.7082</v>
      </c>
      <c r="K16" s="19" t="n">
        <v>74.2829</v>
      </c>
      <c r="L16" s="19" t="n">
        <v>181.3857</v>
      </c>
      <c r="M16" s="19" t="n">
        <v>273.1044</v>
      </c>
      <c r="N16" s="19" t="n">
        <v>75.1495</v>
      </c>
      <c r="O16" s="19" t="n">
        <v>43.0356</v>
      </c>
      <c r="P16" s="19" t="n">
        <v>6.4923</v>
      </c>
      <c r="Q16" s="19" t="n">
        <v>0.1415</v>
      </c>
      <c r="R16" s="19" t="n">
        <v>2.5409</v>
      </c>
      <c r="S16" s="19" t="n">
        <v>1.1234</v>
      </c>
      <c r="T16" s="19" t="n">
        <v>0.3902</v>
      </c>
      <c r="U16" s="19" t="n">
        <v>1.3096</v>
      </c>
      <c r="V16" s="19" t="n">
        <v>0.9328</v>
      </c>
      <c r="W16" s="19" t="n">
        <v>7.3374</v>
      </c>
      <c r="X16" s="19" t="n">
        <v>1.8758</v>
      </c>
      <c r="Y16" s="19" t="n">
        <v>1.6182</v>
      </c>
      <c r="Z16" s="19" t="n">
        <v>0.7498</v>
      </c>
      <c r="AA16" s="19" t="n">
        <v>1.0638</v>
      </c>
      <c r="AB16" s="19" t="n">
        <v>0.017</v>
      </c>
      <c r="AC16" s="19" t="n">
        <v>0.0499</v>
      </c>
      <c r="AD16" s="19" t="n">
        <v>0.2789</v>
      </c>
      <c r="AE16" s="19" t="n">
        <v>0.0151</v>
      </c>
      <c r="AF16" s="19" t="n">
        <v>0.1679</v>
      </c>
      <c r="AG16" s="19" t="n">
        <v>0.0418</v>
      </c>
      <c r="AH16" s="19" t="n">
        <v>3.5158</v>
      </c>
      <c r="AI16" s="19" t="n">
        <v>5.8201</v>
      </c>
      <c r="AJ16" s="19" t="n">
        <v>2.7099</v>
      </c>
      <c r="AK16" s="19" t="n">
        <v>2.2953</v>
      </c>
      <c r="AL16" s="19" t="n">
        <v>0.8582</v>
      </c>
      <c r="AM16" s="19" t="n">
        <v>2.0449</v>
      </c>
      <c r="AN16" s="19" t="n">
        <v>3.541</v>
      </c>
      <c r="AO16" s="19" t="n">
        <v>0.2017</v>
      </c>
      <c r="AP16" s="19" t="n">
        <v>353.4163</v>
      </c>
      <c r="AQ16" s="19" t="n">
        <v>6.5305</v>
      </c>
      <c r="AR16" s="19" t="n">
        <v>2.7085</v>
      </c>
      <c r="AS16" s="19" t="n">
        <v>0.7312</v>
      </c>
      <c r="AT16" s="19" t="n">
        <v>2.3586</v>
      </c>
      <c r="AU16" s="19" t="n">
        <v>4.8657</v>
      </c>
      <c r="AV16" s="19" t="n">
        <v>313.2503</v>
      </c>
      <c r="AW16" s="19" t="n">
        <v>19.5856</v>
      </c>
      <c r="AX16" s="19" t="n">
        <v>76.5342</v>
      </c>
      <c r="AY16" s="19" t="n">
        <v>1291.3584</v>
      </c>
      <c r="AZ16" s="19" t="n">
        <v>49013.1212</v>
      </c>
      <c r="BA16" s="19" t="n">
        <v>0.4925</v>
      </c>
      <c r="BB16" s="19" t="n">
        <v>3.5143</v>
      </c>
      <c r="BC16" s="19" t="n">
        <v>0.7461</v>
      </c>
      <c r="BD16" s="19" t="n">
        <v>1.2474</v>
      </c>
      <c r="BE16" s="19" t="n">
        <v>1.4758</v>
      </c>
      <c r="BF16" s="19" t="n">
        <v>0.3478</v>
      </c>
      <c r="BG16" s="19" t="n">
        <v>0.4206</v>
      </c>
      <c r="BH16" s="19" t="n">
        <v>0.5556</v>
      </c>
      <c r="BI16" s="19" t="n">
        <v>1.2029</v>
      </c>
      <c r="BJ16" s="19" t="n">
        <v>0.6434</v>
      </c>
      <c r="BK16" s="19" t="n">
        <v>0.2525</v>
      </c>
      <c r="BL16" s="19" t="n">
        <v>1.8653</v>
      </c>
      <c r="BM16" s="19" t="n">
        <v>2.0149</v>
      </c>
      <c r="BN16" s="19" t="n">
        <v>1.1455</v>
      </c>
      <c r="BO16" s="19" t="n">
        <v>21.3883</v>
      </c>
      <c r="BP16" s="19" t="n">
        <v>40.5764</v>
      </c>
      <c r="BQ16" s="19" t="n">
        <v>2.547</v>
      </c>
      <c r="BR16" s="19" t="n">
        <v>26.1984</v>
      </c>
      <c r="BS16" s="19" t="n">
        <v>3.6888</v>
      </c>
      <c r="BT16" s="19" t="n">
        <v>340.5251</v>
      </c>
      <c r="BU16" s="19" t="n">
        <v>272.4762</v>
      </c>
      <c r="BV16" s="19" t="n">
        <v>199.2816</v>
      </c>
      <c r="BW16" s="19" t="n">
        <v>827.0685</v>
      </c>
      <c r="BX16" s="19" t="n">
        <v>100.7894</v>
      </c>
      <c r="BY16" s="19" t="n">
        <v>57.7769</v>
      </c>
      <c r="BZ16" s="19" t="n">
        <v>12.0757</v>
      </c>
      <c r="CA16" s="19" t="n">
        <v>46.7011</v>
      </c>
      <c r="CB16" s="19" t="n">
        <v>10.8096</v>
      </c>
      <c r="CC16" s="19" t="n">
        <v>12.1999</v>
      </c>
      <c r="CD16" s="19" t="n">
        <v>3.6922</v>
      </c>
      <c r="CE16" s="19" t="n">
        <v>1.9589</v>
      </c>
      <c r="CF16" s="19" t="n">
        <v>3.2256</v>
      </c>
      <c r="CG16" s="19" t="n">
        <v>21.8403</v>
      </c>
      <c r="CH16" s="19" t="n">
        <v>8.257300000000001</v>
      </c>
      <c r="CI16" s="19" t="n">
        <v>2.489</v>
      </c>
      <c r="CJ16" s="19" t="n">
        <v>1.6392</v>
      </c>
      <c r="CK16" s="19" t="n">
        <v>13.9271</v>
      </c>
      <c r="CL16" s="19" t="n">
        <v>13.1355</v>
      </c>
      <c r="CM16" s="19" t="n">
        <v>0.254</v>
      </c>
      <c r="CN16" s="19" t="n">
        <v>7.6122</v>
      </c>
      <c r="CO16" s="19" t="n">
        <v>12.4653</v>
      </c>
      <c r="CP16" s="19" t="n">
        <v>22.5101</v>
      </c>
      <c r="CQ16" s="19" t="n">
        <v>20.4672</v>
      </c>
      <c r="CR16" s="19" t="n">
        <v>31.0845</v>
      </c>
      <c r="CS16" s="19" t="n">
        <v>12.071</v>
      </c>
      <c r="CT16" s="19" t="n">
        <v>38.0675</v>
      </c>
      <c r="CU16" s="19" t="n">
        <v>166.8735</v>
      </c>
      <c r="CV16" s="19" t="n">
        <v>40.5848</v>
      </c>
      <c r="CW16" s="19" t="n">
        <v>66.554</v>
      </c>
      <c r="CX16" s="19" t="n">
        <v>4.8383</v>
      </c>
      <c r="CY16" s="19" t="n">
        <v>79.1092</v>
      </c>
      <c r="CZ16" s="19" t="n">
        <v>23.614</v>
      </c>
      <c r="DA16" s="19" t="n">
        <v>7.8588</v>
      </c>
      <c r="DB16" s="19" t="n">
        <v>13.5923</v>
      </c>
      <c r="DC16" s="19" t="n">
        <v>11.4582</v>
      </c>
      <c r="DD16" s="19" t="n">
        <v>2.149</v>
      </c>
      <c r="DE16" s="19" t="n">
        <v>42.5246</v>
      </c>
      <c r="DF16" s="19" t="n">
        <v>17.5237</v>
      </c>
      <c r="DG16" s="19" t="n">
        <v>2.4212</v>
      </c>
      <c r="DH16" s="19" t="n">
        <v>4.0767</v>
      </c>
      <c r="DI16" s="19" t="n">
        <v>4.8306</v>
      </c>
      <c r="DJ16" s="19" t="n">
        <v>7.3181</v>
      </c>
      <c r="DK16" s="19" t="n">
        <v>7.9392</v>
      </c>
      <c r="DL16" s="19" t="n">
        <v>8.027799999999999</v>
      </c>
      <c r="DM16" s="19" t="n">
        <v>1.1483</v>
      </c>
      <c r="DN16" s="19" t="n">
        <v>370.6008</v>
      </c>
      <c r="DO16" s="19" t="n">
        <v>130.7501</v>
      </c>
      <c r="DP16" s="19" t="n">
        <v>691.8533</v>
      </c>
      <c r="DQ16" s="19" t="n">
        <v>88.30240000000001</v>
      </c>
      <c r="DR16" s="19" t="n">
        <v>295.3454</v>
      </c>
      <c r="DS16" s="19" t="n">
        <v>603.4443</v>
      </c>
      <c r="DT16" s="19" t="n">
        <v>18454.3662</v>
      </c>
    </row>
    <row r="17">
      <c r="A17" s="2" t="inlineStr">
        <is>
          <t>0901</t>
        </is>
      </c>
      <c r="B17" s="2" t="inlineStr">
        <is>
          <t>Non-metallic mineral mining</t>
        </is>
      </c>
      <c r="C17" s="19" t="n">
        <v>11.1851</v>
      </c>
      <c r="D17" s="19" t="n">
        <v>2.7894</v>
      </c>
      <c r="E17" s="19" t="n">
        <v>6.767</v>
      </c>
      <c r="F17" s="19" t="n">
        <v>0.4284</v>
      </c>
      <c r="G17" s="19" t="n">
        <v>0.0443</v>
      </c>
      <c r="H17" s="19" t="n">
        <v>0.3358</v>
      </c>
      <c r="I17" s="19" t="n">
        <v>1.7992</v>
      </c>
      <c r="J17" s="19" t="n">
        <v>195.1869</v>
      </c>
      <c r="K17" s="19" t="n">
        <v>154.4465</v>
      </c>
      <c r="L17" s="19" t="n">
        <v>108.5892</v>
      </c>
      <c r="M17" s="19" t="n">
        <v>183.4028</v>
      </c>
      <c r="N17" s="19" t="n">
        <v>45.3913</v>
      </c>
      <c r="O17" s="19" t="n">
        <v>12.7809</v>
      </c>
      <c r="P17" s="19" t="n">
        <v>2.7628</v>
      </c>
      <c r="Q17" s="19" t="n">
        <v>0.0878</v>
      </c>
      <c r="R17" s="19" t="n">
        <v>0.9333</v>
      </c>
      <c r="S17" s="19" t="n">
        <v>0.7948</v>
      </c>
      <c r="T17" s="19" t="n">
        <v>0.2103</v>
      </c>
      <c r="U17" s="19" t="n">
        <v>1.0481</v>
      </c>
      <c r="V17" s="19" t="n">
        <v>0.706</v>
      </c>
      <c r="W17" s="19" t="n">
        <v>1.1903</v>
      </c>
      <c r="X17" s="19" t="n">
        <v>90.5598</v>
      </c>
      <c r="Y17" s="19" t="n">
        <v>1.1861</v>
      </c>
      <c r="Z17" s="19" t="n">
        <v>0.3236</v>
      </c>
      <c r="AA17" s="19" t="n">
        <v>0.5819</v>
      </c>
      <c r="AB17" s="19" t="n">
        <v>0.0136</v>
      </c>
      <c r="AC17" s="19" t="n">
        <v>0.0837</v>
      </c>
      <c r="AD17" s="19" t="n">
        <v>0.2961</v>
      </c>
      <c r="AE17" s="19" t="n">
        <v>0.0055</v>
      </c>
      <c r="AF17" s="19" t="n">
        <v>0.0283</v>
      </c>
      <c r="AG17" s="19" t="n">
        <v>0.0312</v>
      </c>
      <c r="AH17" s="19" t="n">
        <v>0.8343</v>
      </c>
      <c r="AI17" s="19" t="n">
        <v>1.3152</v>
      </c>
      <c r="AJ17" s="19" t="n">
        <v>0.2873</v>
      </c>
      <c r="AK17" s="19" t="n">
        <v>0.4127</v>
      </c>
      <c r="AL17" s="19" t="n">
        <v>0.3893</v>
      </c>
      <c r="AM17" s="19" t="n">
        <v>10.884</v>
      </c>
      <c r="AN17" s="19" t="n">
        <v>0.8853</v>
      </c>
      <c r="AO17" s="19" t="n">
        <v>0.06</v>
      </c>
      <c r="AP17" s="19" t="n">
        <v>88.7478</v>
      </c>
      <c r="AQ17" s="19" t="n">
        <v>0.3843</v>
      </c>
      <c r="AR17" s="19" t="n">
        <v>1.8734</v>
      </c>
      <c r="AS17" s="19" t="n">
        <v>0.1529</v>
      </c>
      <c r="AT17" s="19" t="n">
        <v>570.2307</v>
      </c>
      <c r="AU17" s="19" t="n">
        <v>241.4264</v>
      </c>
      <c r="AV17" s="19" t="n">
        <v>1280.3019</v>
      </c>
      <c r="AW17" s="19" t="n">
        <v>73.8379</v>
      </c>
      <c r="AX17" s="19" t="n">
        <v>224.7163</v>
      </c>
      <c r="AY17" s="19" t="n">
        <v>119.9493</v>
      </c>
      <c r="AZ17" s="19" t="n">
        <v>4.1008</v>
      </c>
      <c r="BA17" s="19" t="n">
        <v>46.9458</v>
      </c>
      <c r="BB17" s="19" t="n">
        <v>6.0363</v>
      </c>
      <c r="BC17" s="19" t="n">
        <v>21.2937</v>
      </c>
      <c r="BD17" s="19" t="n">
        <v>57.7355</v>
      </c>
      <c r="BE17" s="19" t="n">
        <v>1.1166</v>
      </c>
      <c r="BF17" s="19" t="n">
        <v>1.5066</v>
      </c>
      <c r="BG17" s="19" t="n">
        <v>0.6293</v>
      </c>
      <c r="BH17" s="19" t="n">
        <v>1.5124</v>
      </c>
      <c r="BI17" s="19" t="n">
        <v>0.8361</v>
      </c>
      <c r="BJ17" s="19" t="n">
        <v>2.7516</v>
      </c>
      <c r="BK17" s="19" t="n">
        <v>0.4345</v>
      </c>
      <c r="BL17" s="19" t="n">
        <v>4.4033</v>
      </c>
      <c r="BM17" s="19" t="n">
        <v>1.0227</v>
      </c>
      <c r="BN17" s="19" t="n">
        <v>85.3875</v>
      </c>
      <c r="BO17" s="19" t="n">
        <v>3.389</v>
      </c>
      <c r="BP17" s="19" t="n">
        <v>5.7058</v>
      </c>
      <c r="BQ17" s="19" t="n">
        <v>1.0564</v>
      </c>
      <c r="BR17" s="19" t="n">
        <v>142.4991</v>
      </c>
      <c r="BS17" s="19" t="n">
        <v>13.0893</v>
      </c>
      <c r="BT17" s="19" t="n">
        <v>252.1527</v>
      </c>
      <c r="BU17" s="19" t="n">
        <v>202.0414</v>
      </c>
      <c r="BV17" s="19" t="n">
        <v>373.1805</v>
      </c>
      <c r="BW17" s="19" t="n">
        <v>3279.6671</v>
      </c>
      <c r="BX17" s="19" t="n">
        <v>40.7818</v>
      </c>
      <c r="BY17" s="19" t="n">
        <v>108.167</v>
      </c>
      <c r="BZ17" s="19" t="n">
        <v>4.6129</v>
      </c>
      <c r="CA17" s="19" t="n">
        <v>11.7554</v>
      </c>
      <c r="CB17" s="19" t="n">
        <v>6.3616</v>
      </c>
      <c r="CC17" s="19" t="n">
        <v>2.4689</v>
      </c>
      <c r="CD17" s="19" t="n">
        <v>1.3292</v>
      </c>
      <c r="CE17" s="19" t="n">
        <v>1.6518</v>
      </c>
      <c r="CF17" s="19" t="n">
        <v>1.7168</v>
      </c>
      <c r="CG17" s="19" t="n">
        <v>9.951700000000001</v>
      </c>
      <c r="CH17" s="19" t="n">
        <v>4.2335</v>
      </c>
      <c r="CI17" s="19" t="n">
        <v>1.5696</v>
      </c>
      <c r="CJ17" s="19" t="n">
        <v>0.271</v>
      </c>
      <c r="CK17" s="19" t="n">
        <v>5.1662</v>
      </c>
      <c r="CL17" s="19" t="n">
        <v>11.8582</v>
      </c>
      <c r="CM17" s="19" t="n">
        <v>4.4668</v>
      </c>
      <c r="CN17" s="19" t="n">
        <v>2.3784</v>
      </c>
      <c r="CO17" s="19" t="n">
        <v>1.6667</v>
      </c>
      <c r="CP17" s="19" t="n">
        <v>20.9612</v>
      </c>
      <c r="CQ17" s="19" t="n">
        <v>6.9925</v>
      </c>
      <c r="CR17" s="19" t="n">
        <v>15.9452</v>
      </c>
      <c r="CS17" s="19" t="n">
        <v>6.0704</v>
      </c>
      <c r="CT17" s="19" t="n">
        <v>21.3068</v>
      </c>
      <c r="CU17" s="19" t="n">
        <v>126.7313</v>
      </c>
      <c r="CV17" s="19" t="n">
        <v>31.1647</v>
      </c>
      <c r="CW17" s="19" t="n">
        <v>60.4059</v>
      </c>
      <c r="CX17" s="19" t="n">
        <v>6.7875</v>
      </c>
      <c r="CY17" s="19" t="n">
        <v>25.704</v>
      </c>
      <c r="CZ17" s="19" t="n">
        <v>7.5906</v>
      </c>
      <c r="DA17" s="19" t="n">
        <v>3.6952</v>
      </c>
      <c r="DB17" s="19" t="n">
        <v>9.5616</v>
      </c>
      <c r="DC17" s="19" t="n">
        <v>10.5415</v>
      </c>
      <c r="DD17" s="19" t="n">
        <v>1.8838</v>
      </c>
      <c r="DE17" s="19" t="n">
        <v>27.3178</v>
      </c>
      <c r="DF17" s="19" t="n">
        <v>26.103</v>
      </c>
      <c r="DG17" s="19" t="n">
        <v>1.9277</v>
      </c>
      <c r="DH17" s="19" t="n">
        <v>36.2133</v>
      </c>
      <c r="DI17" s="19" t="n">
        <v>39.4861</v>
      </c>
      <c r="DJ17" s="19" t="n">
        <v>3.0681</v>
      </c>
      <c r="DK17" s="19" t="n">
        <v>6.3994</v>
      </c>
      <c r="DL17" s="19" t="n">
        <v>21.8831</v>
      </c>
      <c r="DM17" s="19" t="n">
        <v>1.5971</v>
      </c>
      <c r="DN17" s="19" t="n">
        <v>60.4926</v>
      </c>
      <c r="DO17" s="19" t="n">
        <v>9.7094</v>
      </c>
      <c r="DP17" s="19" t="n">
        <v>89.53279999999999</v>
      </c>
      <c r="DQ17" s="19" t="n">
        <v>9.3985</v>
      </c>
      <c r="DR17" s="19" t="n">
        <v>27.8505</v>
      </c>
      <c r="DS17" s="19" t="n">
        <v>488.9305</v>
      </c>
      <c r="DT17" s="19" t="n">
        <v>10246.1678</v>
      </c>
    </row>
    <row r="18">
      <c r="A18" s="2" t="inlineStr">
        <is>
          <t>1001</t>
        </is>
      </c>
      <c r="B18" s="2" t="inlineStr">
        <is>
          <t>Exploration and mining support services</t>
        </is>
      </c>
      <c r="C18" s="19" t="n">
        <v>53.7889</v>
      </c>
      <c r="D18" s="19" t="n">
        <v>8.2607</v>
      </c>
      <c r="E18" s="19" t="n">
        <v>21.2864</v>
      </c>
      <c r="F18" s="19" t="n">
        <v>1.6506</v>
      </c>
      <c r="G18" s="19" t="n">
        <v>2.6363</v>
      </c>
      <c r="H18" s="19" t="n">
        <v>1.3153</v>
      </c>
      <c r="I18" s="19" t="n">
        <v>6.1658</v>
      </c>
      <c r="J18" s="19" t="n">
        <v>7600.5758</v>
      </c>
      <c r="K18" s="19" t="n">
        <v>839.1156</v>
      </c>
      <c r="L18" s="19" t="n">
        <v>3912.4505</v>
      </c>
      <c r="M18" s="19" t="n">
        <v>5403.8065</v>
      </c>
      <c r="N18" s="19" t="n">
        <v>1838.1389</v>
      </c>
      <c r="O18" s="19" t="n">
        <v>132.4081</v>
      </c>
      <c r="P18" s="19" t="n">
        <v>7.8502</v>
      </c>
      <c r="Q18" s="19" t="n">
        <v>0.3663</v>
      </c>
      <c r="R18" s="19" t="n">
        <v>11.2761</v>
      </c>
      <c r="S18" s="19" t="n">
        <v>3.6044</v>
      </c>
      <c r="T18" s="19" t="n">
        <v>1.6474</v>
      </c>
      <c r="U18" s="19" t="n">
        <v>10.1539</v>
      </c>
      <c r="V18" s="19" t="n">
        <v>4.6612</v>
      </c>
      <c r="W18" s="19" t="n">
        <v>8.3667</v>
      </c>
      <c r="X18" s="19" t="n">
        <v>14.2916</v>
      </c>
      <c r="Y18" s="19" t="n">
        <v>23.8442</v>
      </c>
      <c r="Z18" s="19" t="n">
        <v>15.231</v>
      </c>
      <c r="AA18" s="19" t="n">
        <v>9.4109</v>
      </c>
      <c r="AB18" s="19" t="n">
        <v>0.4835</v>
      </c>
      <c r="AC18" s="19" t="n">
        <v>0.1965</v>
      </c>
      <c r="AD18" s="19" t="n">
        <v>2.2011</v>
      </c>
      <c r="AE18" s="19" t="n">
        <v>0.0504</v>
      </c>
      <c r="AF18" s="19" t="n">
        <v>0.2473</v>
      </c>
      <c r="AG18" s="19" t="n">
        <v>0.4669</v>
      </c>
      <c r="AH18" s="19" t="n">
        <v>1.8326</v>
      </c>
      <c r="AI18" s="19" t="n">
        <v>6.2477</v>
      </c>
      <c r="AJ18" s="19" t="n">
        <v>2.9638</v>
      </c>
      <c r="AK18" s="19" t="n">
        <v>33.2438</v>
      </c>
      <c r="AL18" s="19" t="n">
        <v>6.0517</v>
      </c>
      <c r="AM18" s="19" t="n">
        <v>6.9706</v>
      </c>
      <c r="AN18" s="19" t="n">
        <v>36.056</v>
      </c>
      <c r="AO18" s="19" t="n">
        <v>4.0326</v>
      </c>
      <c r="AP18" s="19" t="n">
        <v>25.0026</v>
      </c>
      <c r="AQ18" s="19" t="n">
        <v>18.3516</v>
      </c>
      <c r="AR18" s="19" t="n">
        <v>18.612</v>
      </c>
      <c r="AS18" s="19" t="n">
        <v>0.8749</v>
      </c>
      <c r="AT18" s="19" t="n">
        <v>2.5217</v>
      </c>
      <c r="AU18" s="19" t="n">
        <v>0.6236</v>
      </c>
      <c r="AV18" s="19" t="n">
        <v>21.8303</v>
      </c>
      <c r="AW18" s="19" t="n">
        <v>2.1394</v>
      </c>
      <c r="AX18" s="19" t="n">
        <v>1.1615</v>
      </c>
      <c r="AY18" s="19" t="n">
        <v>7.9495</v>
      </c>
      <c r="AZ18" s="19" t="n">
        <v>5.5772</v>
      </c>
      <c r="BA18" s="19" t="n">
        <v>1.3549</v>
      </c>
      <c r="BB18" s="19" t="n">
        <v>68.3279</v>
      </c>
      <c r="BC18" s="19" t="n">
        <v>24.2103</v>
      </c>
      <c r="BD18" s="19" t="n">
        <v>16.921</v>
      </c>
      <c r="BE18" s="19" t="n">
        <v>23.7418</v>
      </c>
      <c r="BF18" s="19" t="n">
        <v>6.2475</v>
      </c>
      <c r="BG18" s="19" t="n">
        <v>1.8596</v>
      </c>
      <c r="BH18" s="19" t="n">
        <v>2.3142</v>
      </c>
      <c r="BI18" s="19" t="n">
        <v>4.6259</v>
      </c>
      <c r="BJ18" s="19" t="n">
        <v>3.3085</v>
      </c>
      <c r="BK18" s="19" t="n">
        <v>0.9616</v>
      </c>
      <c r="BL18" s="19" t="n">
        <v>11.7659</v>
      </c>
      <c r="BM18" s="19" t="n">
        <v>5.2257</v>
      </c>
      <c r="BN18" s="19" t="n">
        <v>1.5935</v>
      </c>
      <c r="BO18" s="19" t="n">
        <v>6.9803</v>
      </c>
      <c r="BP18" s="19" t="n">
        <v>13.4877</v>
      </c>
      <c r="BQ18" s="19" t="n">
        <v>1.5607</v>
      </c>
      <c r="BR18" s="19" t="n">
        <v>8.7935</v>
      </c>
      <c r="BS18" s="19" t="n">
        <v>25.2005</v>
      </c>
      <c r="BT18" s="19" t="n">
        <v>87.90600000000001</v>
      </c>
      <c r="BU18" s="19" t="n">
        <v>48.7641</v>
      </c>
      <c r="BV18" s="19" t="n">
        <v>114.9424</v>
      </c>
      <c r="BW18" s="19" t="n">
        <v>112.8091</v>
      </c>
      <c r="BX18" s="19" t="n">
        <v>260.95</v>
      </c>
      <c r="BY18" s="19" t="n">
        <v>82.9637</v>
      </c>
      <c r="BZ18" s="19" t="n">
        <v>14.3427</v>
      </c>
      <c r="CA18" s="19" t="n">
        <v>27.1919</v>
      </c>
      <c r="CB18" s="19" t="n">
        <v>94.45440000000001</v>
      </c>
      <c r="CC18" s="19" t="n">
        <v>15.046</v>
      </c>
      <c r="CD18" s="19" t="n">
        <v>5.6827</v>
      </c>
      <c r="CE18" s="19" t="n">
        <v>6.0117</v>
      </c>
      <c r="CF18" s="19" t="n">
        <v>29.9128</v>
      </c>
      <c r="CG18" s="19" t="n">
        <v>91.7394</v>
      </c>
      <c r="CH18" s="19" t="n">
        <v>10.4441</v>
      </c>
      <c r="CI18" s="19" t="n">
        <v>1.5726</v>
      </c>
      <c r="CJ18" s="19" t="n">
        <v>1.2709</v>
      </c>
      <c r="CK18" s="19" t="n">
        <v>2.0799</v>
      </c>
      <c r="CL18" s="19" t="n">
        <v>69.6653</v>
      </c>
      <c r="CM18" s="19" t="n">
        <v>0.08790000000000001</v>
      </c>
      <c r="CN18" s="19" t="n">
        <v>25.4249</v>
      </c>
      <c r="CO18" s="19" t="n">
        <v>19.7598</v>
      </c>
      <c r="CP18" s="19" t="n">
        <v>6.919</v>
      </c>
      <c r="CQ18" s="19" t="n">
        <v>11.558</v>
      </c>
      <c r="CR18" s="19" t="n">
        <v>127.6925</v>
      </c>
      <c r="CS18" s="19" t="n">
        <v>49.6383</v>
      </c>
      <c r="CT18" s="19" t="n">
        <v>45.5157</v>
      </c>
      <c r="CU18" s="19" t="n">
        <v>85.8505</v>
      </c>
      <c r="CV18" s="19" t="n">
        <v>24.7536</v>
      </c>
      <c r="CW18" s="19" t="n">
        <v>43.8461</v>
      </c>
      <c r="CX18" s="19" t="n">
        <v>10.3629</v>
      </c>
      <c r="CY18" s="19" t="n">
        <v>95.4799</v>
      </c>
      <c r="CZ18" s="19" t="n">
        <v>74.44759999999999</v>
      </c>
      <c r="DA18" s="19" t="n">
        <v>13.3272</v>
      </c>
      <c r="DB18" s="19" t="n">
        <v>27.8068</v>
      </c>
      <c r="DC18" s="19" t="n">
        <v>36.1848</v>
      </c>
      <c r="DD18" s="19" t="n">
        <v>6.7837</v>
      </c>
      <c r="DE18" s="19" t="n">
        <v>57.088</v>
      </c>
      <c r="DF18" s="19" t="n">
        <v>33.1192</v>
      </c>
      <c r="DG18" s="19" t="n">
        <v>5.7866</v>
      </c>
      <c r="DH18" s="19" t="n">
        <v>6.3776</v>
      </c>
      <c r="DI18" s="19" t="n">
        <v>4.472</v>
      </c>
      <c r="DJ18" s="19" t="n">
        <v>26.2527</v>
      </c>
      <c r="DK18" s="19" t="n">
        <v>17.3767</v>
      </c>
      <c r="DL18" s="19" t="n">
        <v>10.7701</v>
      </c>
      <c r="DM18" s="19" t="n">
        <v>0.8812</v>
      </c>
      <c r="DN18" s="19" t="n">
        <v>190.7615</v>
      </c>
      <c r="DO18" s="19" t="n">
        <v>242.2875</v>
      </c>
      <c r="DP18" s="19" t="n">
        <v>5810.4062</v>
      </c>
      <c r="DQ18" s="19" t="n">
        <v>6.6292</v>
      </c>
      <c r="DR18" s="19" t="n">
        <v>73.94199999999999</v>
      </c>
      <c r="DS18" s="19" t="n">
        <v>0.0378</v>
      </c>
      <c r="DT18" s="19" t="n">
        <v>311.1497</v>
      </c>
    </row>
    <row r="19">
      <c r="A19" s="2" t="inlineStr">
        <is>
          <t>1101</t>
        </is>
      </c>
      <c r="B19" s="2" t="inlineStr">
        <is>
          <t>Meat and meat product manufacturing</t>
        </is>
      </c>
      <c r="C19" s="19" t="n">
        <v>121.1709</v>
      </c>
      <c r="D19" s="19" t="n">
        <v>71.2013</v>
      </c>
      <c r="E19" s="19" t="n">
        <v>3.3307</v>
      </c>
      <c r="F19" s="19" t="n">
        <v>7.422</v>
      </c>
      <c r="G19" s="19" t="n">
        <v>0.1119</v>
      </c>
      <c r="H19" s="19" t="n">
        <v>1.5763</v>
      </c>
      <c r="I19" s="19" t="n">
        <v>6.0715</v>
      </c>
      <c r="J19" s="19" t="n">
        <v>6.4258</v>
      </c>
      <c r="K19" s="19" t="n">
        <v>13.9724</v>
      </c>
      <c r="L19" s="19" t="n">
        <v>2.6481</v>
      </c>
      <c r="M19" s="19" t="n">
        <v>10.8542</v>
      </c>
      <c r="N19" s="19" t="n">
        <v>1.1864</v>
      </c>
      <c r="O19" s="19" t="n">
        <v>2.1768</v>
      </c>
      <c r="P19" s="19" t="n">
        <v>1798.8901</v>
      </c>
      <c r="Q19" s="19" t="n">
        <v>2.9855</v>
      </c>
      <c r="R19" s="19" t="n">
        <v>8.0124</v>
      </c>
      <c r="S19" s="19" t="n">
        <v>115.9109</v>
      </c>
      <c r="T19" s="19" t="n">
        <v>86.8252</v>
      </c>
      <c r="U19" s="19" t="n">
        <v>49.5443</v>
      </c>
      <c r="V19" s="19" t="n">
        <v>661.5898</v>
      </c>
      <c r="W19" s="19" t="n">
        <v>54.3749</v>
      </c>
      <c r="X19" s="19" t="n">
        <v>999.3962</v>
      </c>
      <c r="Y19" s="19" t="n">
        <v>10.3308</v>
      </c>
      <c r="Z19" s="19" t="n">
        <v>1.9668</v>
      </c>
      <c r="AA19" s="19" t="n">
        <v>2.723</v>
      </c>
      <c r="AB19" s="19" t="n">
        <v>0.032</v>
      </c>
      <c r="AC19" s="19" t="n">
        <v>376.6151</v>
      </c>
      <c r="AD19" s="19" t="n">
        <v>1.6263</v>
      </c>
      <c r="AE19" s="19" t="n">
        <v>0.0011</v>
      </c>
      <c r="AF19" s="19" t="n">
        <v>0.0607</v>
      </c>
      <c r="AG19" s="19" t="n">
        <v>0.2084</v>
      </c>
      <c r="AH19" s="19" t="n">
        <v>2.1955</v>
      </c>
      <c r="AI19" s="19" t="n">
        <v>2.2675</v>
      </c>
      <c r="AJ19" s="19" t="n">
        <v>0.3984</v>
      </c>
      <c r="AK19" s="19" t="n">
        <v>0.7153</v>
      </c>
      <c r="AL19" s="19" t="n">
        <v>1.021</v>
      </c>
      <c r="AM19" s="19" t="n">
        <v>0.983</v>
      </c>
      <c r="AN19" s="19" t="n">
        <v>4.7243</v>
      </c>
      <c r="AO19" s="19" t="n">
        <v>1.7057</v>
      </c>
      <c r="AP19" s="19" t="n">
        <v>130.1597</v>
      </c>
      <c r="AQ19" s="19" t="n">
        <v>25.9045</v>
      </c>
      <c r="AR19" s="19" t="n">
        <v>1.2458</v>
      </c>
      <c r="AS19" s="19" t="n">
        <v>0.1511</v>
      </c>
      <c r="AT19" s="19" t="n">
        <v>0.7993</v>
      </c>
      <c r="AU19" s="19" t="n">
        <v>0.2393</v>
      </c>
      <c r="AV19" s="19" t="n">
        <v>1.7204</v>
      </c>
      <c r="AW19" s="19" t="n">
        <v>0.4521</v>
      </c>
      <c r="AX19" s="19" t="n">
        <v>0.4568</v>
      </c>
      <c r="AY19" s="19" t="n">
        <v>1.8006</v>
      </c>
      <c r="AZ19" s="19" t="n">
        <v>4.8407</v>
      </c>
      <c r="BA19" s="19" t="n">
        <v>0.1216</v>
      </c>
      <c r="BB19" s="19" t="n">
        <v>1.9804</v>
      </c>
      <c r="BC19" s="19" t="n">
        <v>0.307</v>
      </c>
      <c r="BD19" s="19" t="n">
        <v>0.8611</v>
      </c>
      <c r="BE19" s="19" t="n">
        <v>1.6728</v>
      </c>
      <c r="BF19" s="19" t="n">
        <v>0.7181</v>
      </c>
      <c r="BG19" s="19" t="n">
        <v>0.4621</v>
      </c>
      <c r="BH19" s="19" t="n">
        <v>0.6402</v>
      </c>
      <c r="BI19" s="19" t="n">
        <v>1.9227</v>
      </c>
      <c r="BJ19" s="19" t="n">
        <v>1.2221</v>
      </c>
      <c r="BK19" s="19" t="n">
        <v>0.2838</v>
      </c>
      <c r="BL19" s="19" t="n">
        <v>2.4442</v>
      </c>
      <c r="BM19" s="19" t="n">
        <v>7.5299</v>
      </c>
      <c r="BN19" s="19" t="n">
        <v>10.1116</v>
      </c>
      <c r="BO19" s="19" t="n">
        <v>2.3851</v>
      </c>
      <c r="BP19" s="19" t="n">
        <v>3.1601</v>
      </c>
      <c r="BQ19" s="19" t="n">
        <v>0.3094</v>
      </c>
      <c r="BR19" s="19" t="n">
        <v>2.3158</v>
      </c>
      <c r="BS19" s="19" t="n">
        <v>24.6533</v>
      </c>
      <c r="BT19" s="19" t="n">
        <v>15.0332</v>
      </c>
      <c r="BU19" s="19" t="n">
        <v>17.8571</v>
      </c>
      <c r="BV19" s="19" t="n">
        <v>25.8595</v>
      </c>
      <c r="BW19" s="19" t="n">
        <v>144.1906</v>
      </c>
      <c r="BX19" s="19" t="n">
        <v>928.5018</v>
      </c>
      <c r="BY19" s="19" t="n">
        <v>632.1459</v>
      </c>
      <c r="BZ19" s="19" t="n">
        <v>487.8798</v>
      </c>
      <c r="CA19" s="19" t="n">
        <v>10072.4584</v>
      </c>
      <c r="CB19" s="19" t="n">
        <v>4.0291</v>
      </c>
      <c r="CC19" s="19" t="n">
        <v>2.1393</v>
      </c>
      <c r="CD19" s="19" t="n">
        <v>0.4328</v>
      </c>
      <c r="CE19" s="19" t="n">
        <v>1.7591</v>
      </c>
      <c r="CF19" s="19" t="n">
        <v>2.8414</v>
      </c>
      <c r="CG19" s="19" t="n">
        <v>4.868</v>
      </c>
      <c r="CH19" s="19" t="n">
        <v>1.322</v>
      </c>
      <c r="CI19" s="19" t="n">
        <v>0.5681</v>
      </c>
      <c r="CJ19" s="19" t="n">
        <v>0.2654</v>
      </c>
      <c r="CK19" s="19" t="n">
        <v>0.9752999999999999</v>
      </c>
      <c r="CL19" s="19" t="n">
        <v>2.4129</v>
      </c>
      <c r="CM19" s="19" t="n">
        <v>0.0228</v>
      </c>
      <c r="CN19" s="19" t="n">
        <v>1.0565</v>
      </c>
      <c r="CO19" s="19" t="n">
        <v>2.0599</v>
      </c>
      <c r="CP19" s="19" t="n">
        <v>1.4791</v>
      </c>
      <c r="CQ19" s="19" t="n">
        <v>6.8285</v>
      </c>
      <c r="CR19" s="19" t="n">
        <v>0.3509</v>
      </c>
      <c r="CS19" s="19" t="n">
        <v>0.1275</v>
      </c>
      <c r="CT19" s="19" t="n">
        <v>5.0161</v>
      </c>
      <c r="CU19" s="19" t="n">
        <v>111.2653</v>
      </c>
      <c r="CV19" s="19" t="n">
        <v>2.5213</v>
      </c>
      <c r="CW19" s="19" t="n">
        <v>33.8701</v>
      </c>
      <c r="CX19" s="19" t="n">
        <v>22.2019</v>
      </c>
      <c r="CY19" s="19" t="n">
        <v>5.5168</v>
      </c>
      <c r="CZ19" s="19" t="n">
        <v>10.1763</v>
      </c>
      <c r="DA19" s="19" t="n">
        <v>53.3879</v>
      </c>
      <c r="DB19" s="19" t="n">
        <v>68.56699999999999</v>
      </c>
      <c r="DC19" s="19" t="n">
        <v>75.8565</v>
      </c>
      <c r="DD19" s="19" t="n">
        <v>3.4612</v>
      </c>
      <c r="DE19" s="19" t="n">
        <v>290.8546</v>
      </c>
      <c r="DF19" s="19" t="n">
        <v>640.0882</v>
      </c>
      <c r="DG19" s="19" t="n">
        <v>3.353</v>
      </c>
      <c r="DH19" s="19" t="n">
        <v>34.5216</v>
      </c>
      <c r="DI19" s="19" t="n">
        <v>14.9066</v>
      </c>
      <c r="DJ19" s="19" t="n">
        <v>46.9287</v>
      </c>
      <c r="DK19" s="19" t="n">
        <v>10.5404</v>
      </c>
      <c r="DL19" s="19" t="n">
        <v>17.7283</v>
      </c>
      <c r="DM19" s="19" t="n">
        <v>25.9638</v>
      </c>
      <c r="DN19" s="19" t="n">
        <v>11502.6375</v>
      </c>
      <c r="DO19" s="19" t="n">
        <v>7.4945</v>
      </c>
      <c r="DP19" s="19" t="n">
        <v>100.5271</v>
      </c>
      <c r="DQ19" s="19" t="n">
        <v>3.1271</v>
      </c>
      <c r="DR19" s="19" t="n">
        <v>26.9175</v>
      </c>
      <c r="DS19" s="19" t="n">
        <v>230.6951</v>
      </c>
      <c r="DT19" s="19" t="n">
        <v>15614.2868</v>
      </c>
    </row>
    <row r="20">
      <c r="A20" s="2" t="inlineStr">
        <is>
          <t>1102</t>
        </is>
      </c>
      <c r="B20" s="2" t="inlineStr">
        <is>
          <t>Processed seafood manufacturing</t>
        </is>
      </c>
      <c r="C20" s="19" t="n">
        <v>1.9003</v>
      </c>
      <c r="D20" s="19" t="n">
        <v>0.2412</v>
      </c>
      <c r="E20" s="19" t="n">
        <v>0.7683</v>
      </c>
      <c r="F20" s="19" t="n">
        <v>22.6227</v>
      </c>
      <c r="G20" s="19" t="n">
        <v>0.0634</v>
      </c>
      <c r="H20" s="19" t="n">
        <v>4.9231</v>
      </c>
      <c r="I20" s="19" t="n">
        <v>5.1356</v>
      </c>
      <c r="J20" s="19" t="n">
        <v>3.6323</v>
      </c>
      <c r="K20" s="19" t="n">
        <v>2.4402</v>
      </c>
      <c r="L20" s="19" t="n">
        <v>1.5659</v>
      </c>
      <c r="M20" s="19" t="n">
        <v>12.8051</v>
      </c>
      <c r="N20" s="19" t="n">
        <v>0.5444</v>
      </c>
      <c r="O20" s="19" t="n">
        <v>8.274800000000001</v>
      </c>
      <c r="P20" s="19" t="n">
        <v>13.6599</v>
      </c>
      <c r="Q20" s="19" t="n">
        <v>2.6041</v>
      </c>
      <c r="R20" s="19" t="n">
        <v>3.7695</v>
      </c>
      <c r="S20" s="19" t="n">
        <v>9.808299999999999</v>
      </c>
      <c r="T20" s="19" t="n">
        <v>0.5024</v>
      </c>
      <c r="U20" s="19" t="n">
        <v>5.0404</v>
      </c>
      <c r="V20" s="19" t="n">
        <v>35.1713</v>
      </c>
      <c r="W20" s="19" t="n">
        <v>3.8609</v>
      </c>
      <c r="X20" s="19" t="n">
        <v>120.4484</v>
      </c>
      <c r="Y20" s="19" t="n">
        <v>0.8244</v>
      </c>
      <c r="Z20" s="19" t="n">
        <v>2.5655</v>
      </c>
      <c r="AA20" s="19" t="n">
        <v>0.1832</v>
      </c>
      <c r="AB20" s="19" t="n">
        <v>0.0116</v>
      </c>
      <c r="AC20" s="19" t="n">
        <v>0.0457</v>
      </c>
      <c r="AD20" s="19" t="n">
        <v>0.3291</v>
      </c>
      <c r="AE20" s="19" t="n">
        <v>0.0002</v>
      </c>
      <c r="AF20" s="19" t="n">
        <v>0.0339</v>
      </c>
      <c r="AG20" s="19" t="n">
        <v>0.035</v>
      </c>
      <c r="AH20" s="19" t="n">
        <v>0.376</v>
      </c>
      <c r="AI20" s="19" t="n">
        <v>0.8406</v>
      </c>
      <c r="AJ20" s="19" t="n">
        <v>0.1459</v>
      </c>
      <c r="AK20" s="19" t="n">
        <v>0.3664</v>
      </c>
      <c r="AL20" s="19" t="n">
        <v>0.2733</v>
      </c>
      <c r="AM20" s="19" t="n">
        <v>0.4976</v>
      </c>
      <c r="AN20" s="19" t="n">
        <v>4.8227</v>
      </c>
      <c r="AO20" s="19" t="n">
        <v>0.0409</v>
      </c>
      <c r="AP20" s="19" t="n">
        <v>23.2481</v>
      </c>
      <c r="AQ20" s="19" t="n">
        <v>8.3421</v>
      </c>
      <c r="AR20" s="19" t="n">
        <v>0.6531</v>
      </c>
      <c r="AS20" s="19" t="n">
        <v>0.0319</v>
      </c>
      <c r="AT20" s="19" t="n">
        <v>0.1608</v>
      </c>
      <c r="AU20" s="19" t="n">
        <v>0.063</v>
      </c>
      <c r="AV20" s="19" t="n">
        <v>0.7058</v>
      </c>
      <c r="AW20" s="19" t="n">
        <v>0.1564</v>
      </c>
      <c r="AX20" s="19" t="n">
        <v>0.0843</v>
      </c>
      <c r="AY20" s="19" t="n">
        <v>0.3113</v>
      </c>
      <c r="AZ20" s="19" t="n">
        <v>0.2917</v>
      </c>
      <c r="BA20" s="19" t="n">
        <v>0.0365</v>
      </c>
      <c r="BB20" s="19" t="n">
        <v>0.7897999999999999</v>
      </c>
      <c r="BC20" s="19" t="n">
        <v>0.1413</v>
      </c>
      <c r="BD20" s="19" t="n">
        <v>0.4546</v>
      </c>
      <c r="BE20" s="19" t="n">
        <v>0.7904</v>
      </c>
      <c r="BF20" s="19" t="n">
        <v>0.3519</v>
      </c>
      <c r="BG20" s="19" t="n">
        <v>0.1968</v>
      </c>
      <c r="BH20" s="19" t="n">
        <v>0.4645</v>
      </c>
      <c r="BI20" s="19" t="n">
        <v>0.7205</v>
      </c>
      <c r="BJ20" s="19" t="n">
        <v>0.2829</v>
      </c>
      <c r="BK20" s="19" t="n">
        <v>0.0858</v>
      </c>
      <c r="BL20" s="19" t="n">
        <v>1.3181</v>
      </c>
      <c r="BM20" s="19" t="n">
        <v>0.4314</v>
      </c>
      <c r="BN20" s="19" t="n">
        <v>0.09959999999999999</v>
      </c>
      <c r="BO20" s="19" t="n">
        <v>0.509</v>
      </c>
      <c r="BP20" s="19" t="n">
        <v>0.7668</v>
      </c>
      <c r="BQ20" s="19" t="n">
        <v>0.0751</v>
      </c>
      <c r="BR20" s="19" t="n">
        <v>0.7881</v>
      </c>
      <c r="BS20" s="19" t="n">
        <v>0.389</v>
      </c>
      <c r="BT20" s="19" t="n">
        <v>7.7642</v>
      </c>
      <c r="BU20" s="19" t="n">
        <v>4.9487</v>
      </c>
      <c r="BV20" s="19" t="n">
        <v>3.4714</v>
      </c>
      <c r="BW20" s="19" t="n">
        <v>10.4463</v>
      </c>
      <c r="BX20" s="19" t="n">
        <v>166.707</v>
      </c>
      <c r="BY20" s="19" t="n">
        <v>128.3112</v>
      </c>
      <c r="BZ20" s="19" t="n">
        <v>57.1906</v>
      </c>
      <c r="CA20" s="19" t="n">
        <v>295.5449</v>
      </c>
      <c r="CB20" s="19" t="n">
        <v>2.016</v>
      </c>
      <c r="CC20" s="19" t="n">
        <v>0.3436</v>
      </c>
      <c r="CD20" s="19" t="n">
        <v>0.1724</v>
      </c>
      <c r="CE20" s="19" t="n">
        <v>0.6539</v>
      </c>
      <c r="CF20" s="19" t="n">
        <v>1.1868</v>
      </c>
      <c r="CG20" s="19" t="n">
        <v>1.5458</v>
      </c>
      <c r="CH20" s="19" t="n">
        <v>0.5694</v>
      </c>
      <c r="CI20" s="19" t="n">
        <v>0.1248</v>
      </c>
      <c r="CJ20" s="19" t="n">
        <v>0.094</v>
      </c>
      <c r="CK20" s="19" t="n">
        <v>0.9496</v>
      </c>
      <c r="CL20" s="19" t="n">
        <v>2.3067</v>
      </c>
      <c r="CM20" s="19" t="n">
        <v>0.0044</v>
      </c>
      <c r="CN20" s="19" t="n">
        <v>0.928</v>
      </c>
      <c r="CO20" s="19" t="n">
        <v>0.4044</v>
      </c>
      <c r="CP20" s="19" t="n">
        <v>0.4638</v>
      </c>
      <c r="CQ20" s="19" t="n">
        <v>0.7877</v>
      </c>
      <c r="CR20" s="19" t="n">
        <v>0.1058</v>
      </c>
      <c r="CS20" s="19" t="n">
        <v>0.0373</v>
      </c>
      <c r="CT20" s="19" t="n">
        <v>10.6834</v>
      </c>
      <c r="CU20" s="19" t="n">
        <v>13.154</v>
      </c>
      <c r="CV20" s="19" t="n">
        <v>0.8387</v>
      </c>
      <c r="CW20" s="19" t="n">
        <v>3.8223</v>
      </c>
      <c r="CX20" s="19" t="n">
        <v>2.6639</v>
      </c>
      <c r="CY20" s="19" t="n">
        <v>16.6782</v>
      </c>
      <c r="CZ20" s="19" t="n">
        <v>12.4663</v>
      </c>
      <c r="DA20" s="19" t="n">
        <v>15.792</v>
      </c>
      <c r="DB20" s="19" t="n">
        <v>20.9839</v>
      </c>
      <c r="DC20" s="19" t="n">
        <v>32.9609</v>
      </c>
      <c r="DD20" s="19" t="n">
        <v>2.2764</v>
      </c>
      <c r="DE20" s="19" t="n">
        <v>63.4656</v>
      </c>
      <c r="DF20" s="19" t="n">
        <v>189.8936</v>
      </c>
      <c r="DG20" s="19" t="n">
        <v>0.2965</v>
      </c>
      <c r="DH20" s="19" t="n">
        <v>2.7863</v>
      </c>
      <c r="DI20" s="19" t="n">
        <v>25.2152</v>
      </c>
      <c r="DJ20" s="19" t="n">
        <v>2.0472</v>
      </c>
      <c r="DK20" s="19" t="n">
        <v>2.3357</v>
      </c>
      <c r="DL20" s="19" t="n">
        <v>0.8361</v>
      </c>
      <c r="DM20" s="19" t="n">
        <v>0.0973</v>
      </c>
      <c r="DN20" s="19" t="n">
        <v>2371.5469</v>
      </c>
      <c r="DO20" s="19" t="n">
        <v>0.4358</v>
      </c>
      <c r="DP20" s="19" t="n">
        <v>13.9191</v>
      </c>
      <c r="DQ20" s="19" t="n">
        <v>0.6215000000000001</v>
      </c>
      <c r="DR20" s="19" t="n">
        <v>2.5301</v>
      </c>
      <c r="DS20" s="19" t="n">
        <v>-71.21040000000001</v>
      </c>
      <c r="DT20" s="19" t="n">
        <v>322.8698</v>
      </c>
    </row>
    <row r="21">
      <c r="A21" s="2" t="inlineStr">
        <is>
          <t>1103</t>
        </is>
      </c>
      <c r="B21" s="2" t="inlineStr">
        <is>
          <t>Dairy product manufacturing</t>
        </is>
      </c>
      <c r="C21" s="19" t="n">
        <v>68.3981</v>
      </c>
      <c r="D21" s="19" t="n">
        <v>28.7358</v>
      </c>
      <c r="E21" s="19" t="n">
        <v>1.612</v>
      </c>
      <c r="F21" s="19" t="n">
        <v>0.5769</v>
      </c>
      <c r="G21" s="19" t="n">
        <v>0.0395</v>
      </c>
      <c r="H21" s="19" t="n">
        <v>0.1834</v>
      </c>
      <c r="I21" s="19" t="n">
        <v>1.0019</v>
      </c>
      <c r="J21" s="19" t="n">
        <v>3.871</v>
      </c>
      <c r="K21" s="19" t="n">
        <v>5.2242</v>
      </c>
      <c r="L21" s="19" t="n">
        <v>11.2005</v>
      </c>
      <c r="M21" s="19" t="n">
        <v>20.5294</v>
      </c>
      <c r="N21" s="19" t="n">
        <v>0.783</v>
      </c>
      <c r="O21" s="19" t="n">
        <v>1.3598</v>
      </c>
      <c r="P21" s="19" t="n">
        <v>51.2683</v>
      </c>
      <c r="Q21" s="19" t="n">
        <v>0.7399</v>
      </c>
      <c r="R21" s="19" t="n">
        <v>2583.7319</v>
      </c>
      <c r="S21" s="19" t="n">
        <v>37.5596</v>
      </c>
      <c r="T21" s="19" t="n">
        <v>217.7201</v>
      </c>
      <c r="U21" s="19" t="n">
        <v>32.708</v>
      </c>
      <c r="V21" s="19" t="n">
        <v>284.7412</v>
      </c>
      <c r="W21" s="19" t="n">
        <v>225.4096</v>
      </c>
      <c r="X21" s="19" t="n">
        <v>662.3913</v>
      </c>
      <c r="Y21" s="19" t="n">
        <v>11.2761</v>
      </c>
      <c r="Z21" s="19" t="n">
        <v>0.3932</v>
      </c>
      <c r="AA21" s="19" t="n">
        <v>16.1097</v>
      </c>
      <c r="AB21" s="19" t="n">
        <v>0.0526</v>
      </c>
      <c r="AC21" s="19" t="n">
        <v>0.08309999999999999</v>
      </c>
      <c r="AD21" s="19" t="n">
        <v>0.6011</v>
      </c>
      <c r="AE21" s="19" t="n">
        <v>0.0229</v>
      </c>
      <c r="AF21" s="19" t="n">
        <v>0.0306</v>
      </c>
      <c r="AG21" s="19" t="n">
        <v>0.0338</v>
      </c>
      <c r="AH21" s="19" t="n">
        <v>0.782</v>
      </c>
      <c r="AI21" s="19" t="n">
        <v>0.9569</v>
      </c>
      <c r="AJ21" s="19" t="n">
        <v>0.1879</v>
      </c>
      <c r="AK21" s="19" t="n">
        <v>0.4561</v>
      </c>
      <c r="AL21" s="19" t="n">
        <v>0.2897</v>
      </c>
      <c r="AM21" s="19" t="n">
        <v>0.5595</v>
      </c>
      <c r="AN21" s="19" t="n">
        <v>30.4493</v>
      </c>
      <c r="AO21" s="19" t="n">
        <v>0.0887</v>
      </c>
      <c r="AP21" s="19" t="n">
        <v>6.5514</v>
      </c>
      <c r="AQ21" s="19" t="n">
        <v>52.4594</v>
      </c>
      <c r="AR21" s="19" t="n">
        <v>1.0606</v>
      </c>
      <c r="AS21" s="19" t="n">
        <v>0.06759999999999999</v>
      </c>
      <c r="AT21" s="19" t="n">
        <v>0.33</v>
      </c>
      <c r="AU21" s="19" t="n">
        <v>0.1375</v>
      </c>
      <c r="AV21" s="19" t="n">
        <v>1.0074</v>
      </c>
      <c r="AW21" s="19" t="n">
        <v>0.3606</v>
      </c>
      <c r="AX21" s="19" t="n">
        <v>0.9563</v>
      </c>
      <c r="AY21" s="19" t="n">
        <v>0.5365</v>
      </c>
      <c r="AZ21" s="19" t="n">
        <v>0.8971</v>
      </c>
      <c r="BA21" s="19" t="n">
        <v>0.057</v>
      </c>
      <c r="BB21" s="19" t="n">
        <v>1.0698</v>
      </c>
      <c r="BC21" s="19" t="n">
        <v>0.1936</v>
      </c>
      <c r="BD21" s="19" t="n">
        <v>0.4747</v>
      </c>
      <c r="BE21" s="19" t="n">
        <v>2.2468</v>
      </c>
      <c r="BF21" s="19" t="n">
        <v>2.3739</v>
      </c>
      <c r="BG21" s="19" t="n">
        <v>4.1925</v>
      </c>
      <c r="BH21" s="19" t="n">
        <v>2.0186</v>
      </c>
      <c r="BI21" s="19" t="n">
        <v>2.874</v>
      </c>
      <c r="BJ21" s="19" t="n">
        <v>1.3678</v>
      </c>
      <c r="BK21" s="19" t="n">
        <v>0.5422</v>
      </c>
      <c r="BL21" s="19" t="n">
        <v>1.3424</v>
      </c>
      <c r="BM21" s="19" t="n">
        <v>1.0106</v>
      </c>
      <c r="BN21" s="19" t="n">
        <v>1.7005</v>
      </c>
      <c r="BO21" s="19" t="n">
        <v>0.8951</v>
      </c>
      <c r="BP21" s="19" t="n">
        <v>1.9672</v>
      </c>
      <c r="BQ21" s="19" t="n">
        <v>0.1744</v>
      </c>
      <c r="BR21" s="19" t="n">
        <v>14.5585</v>
      </c>
      <c r="BS21" s="19" t="n">
        <v>47.3103</v>
      </c>
      <c r="BT21" s="19" t="n">
        <v>18.7903</v>
      </c>
      <c r="BU21" s="19" t="n">
        <v>21.7139</v>
      </c>
      <c r="BV21" s="19" t="n">
        <v>22.1042</v>
      </c>
      <c r="BW21" s="19" t="n">
        <v>61.8561</v>
      </c>
      <c r="BX21" s="19" t="n">
        <v>78.69329999999999</v>
      </c>
      <c r="BY21" s="19" t="n">
        <v>409.8437</v>
      </c>
      <c r="BZ21" s="19" t="n">
        <v>130.0372</v>
      </c>
      <c r="CA21" s="19" t="n">
        <v>908.7206</v>
      </c>
      <c r="CB21" s="19" t="n">
        <v>6.0369</v>
      </c>
      <c r="CC21" s="19" t="n">
        <v>2.9653</v>
      </c>
      <c r="CD21" s="19" t="n">
        <v>0.2462</v>
      </c>
      <c r="CE21" s="19" t="n">
        <v>0.7586000000000001</v>
      </c>
      <c r="CF21" s="19" t="n">
        <v>21.2052</v>
      </c>
      <c r="CG21" s="19" t="n">
        <v>2.5771</v>
      </c>
      <c r="CH21" s="19" t="n">
        <v>1.5145</v>
      </c>
      <c r="CI21" s="19" t="n">
        <v>0.9327</v>
      </c>
      <c r="CJ21" s="19" t="n">
        <v>0.1147</v>
      </c>
      <c r="CK21" s="19" t="n">
        <v>5.0274</v>
      </c>
      <c r="CL21" s="19" t="n">
        <v>3.1664</v>
      </c>
      <c r="CM21" s="19" t="n">
        <v>0.0106</v>
      </c>
      <c r="CN21" s="19" t="n">
        <v>1.6294</v>
      </c>
      <c r="CO21" s="19" t="n">
        <v>1.8577</v>
      </c>
      <c r="CP21" s="19" t="n">
        <v>2.0029</v>
      </c>
      <c r="CQ21" s="19" t="n">
        <v>8.3689</v>
      </c>
      <c r="CR21" s="19" t="n">
        <v>4.3116</v>
      </c>
      <c r="CS21" s="19" t="n">
        <v>1.6735</v>
      </c>
      <c r="CT21" s="19" t="n">
        <v>15.6642</v>
      </c>
      <c r="CU21" s="19" t="n">
        <v>113.4348</v>
      </c>
      <c r="CV21" s="19" t="n">
        <v>7.3249</v>
      </c>
      <c r="CW21" s="19" t="n">
        <v>55.179</v>
      </c>
      <c r="CX21" s="19" t="n">
        <v>28.4541</v>
      </c>
      <c r="CY21" s="19" t="n">
        <v>5.3748</v>
      </c>
      <c r="CZ21" s="19" t="n">
        <v>8.4861</v>
      </c>
      <c r="DA21" s="19" t="n">
        <v>80.4678</v>
      </c>
      <c r="DB21" s="19" t="n">
        <v>84.8899</v>
      </c>
      <c r="DC21" s="19" t="n">
        <v>118.9935</v>
      </c>
      <c r="DD21" s="19" t="n">
        <v>13.0664</v>
      </c>
      <c r="DE21" s="19" t="n">
        <v>484.9028</v>
      </c>
      <c r="DF21" s="19" t="n">
        <v>973.4078</v>
      </c>
      <c r="DG21" s="19" t="n">
        <v>3.9743</v>
      </c>
      <c r="DH21" s="19" t="n">
        <v>3.2971</v>
      </c>
      <c r="DI21" s="19" t="n">
        <v>31.3485</v>
      </c>
      <c r="DJ21" s="19" t="n">
        <v>29.701</v>
      </c>
      <c r="DK21" s="19" t="n">
        <v>13.775</v>
      </c>
      <c r="DL21" s="19" t="n">
        <v>27.2865</v>
      </c>
      <c r="DM21" s="19" t="n">
        <v>43.2665</v>
      </c>
      <c r="DN21" s="19" t="n">
        <v>8938.971799999999</v>
      </c>
      <c r="DO21" s="19" t="n">
        <v>0.4103</v>
      </c>
      <c r="DP21" s="19" t="n">
        <v>56.0623</v>
      </c>
      <c r="DQ21" s="19" t="n">
        <v>0.872</v>
      </c>
      <c r="DR21" s="19" t="n">
        <v>13.8679</v>
      </c>
      <c r="DS21" s="19" t="n">
        <v>250.4627</v>
      </c>
      <c r="DT21" s="19" t="n">
        <v>3301.0061</v>
      </c>
    </row>
    <row r="22">
      <c r="A22" s="2" t="inlineStr">
        <is>
          <t>1104</t>
        </is>
      </c>
      <c r="B22" s="2" t="inlineStr">
        <is>
          <t>Fruit and vegetable product manufacturing</t>
        </is>
      </c>
      <c r="C22" s="19" t="n">
        <v>3.3835</v>
      </c>
      <c r="D22" s="19" t="n">
        <v>1.2533</v>
      </c>
      <c r="E22" s="19" t="n">
        <v>1.6015</v>
      </c>
      <c r="F22" s="19" t="n">
        <v>3.1534</v>
      </c>
      <c r="G22" s="19" t="n">
        <v>0.1203</v>
      </c>
      <c r="H22" s="19" t="n">
        <v>2.2823</v>
      </c>
      <c r="I22" s="19" t="n">
        <v>7.9992</v>
      </c>
      <c r="J22" s="19" t="n">
        <v>2.635</v>
      </c>
      <c r="K22" s="19" t="n">
        <v>10.7104</v>
      </c>
      <c r="L22" s="19" t="n">
        <v>1.8167</v>
      </c>
      <c r="M22" s="19" t="n">
        <v>4.0829</v>
      </c>
      <c r="N22" s="19" t="n">
        <v>0.5535</v>
      </c>
      <c r="O22" s="19" t="n">
        <v>7.9586</v>
      </c>
      <c r="P22" s="19" t="n">
        <v>186.7006</v>
      </c>
      <c r="Q22" s="19" t="n">
        <v>1.2332</v>
      </c>
      <c r="R22" s="19" t="n">
        <v>34.6085</v>
      </c>
      <c r="S22" s="19" t="n">
        <v>142.6331</v>
      </c>
      <c r="T22" s="19" t="n">
        <v>3.6169</v>
      </c>
      <c r="U22" s="19" t="n">
        <v>42.8346</v>
      </c>
      <c r="V22" s="19" t="n">
        <v>254.6485</v>
      </c>
      <c r="W22" s="19" t="n">
        <v>19.4479</v>
      </c>
      <c r="X22" s="19" t="n">
        <v>238.8481</v>
      </c>
      <c r="Y22" s="19" t="n">
        <v>12.5901</v>
      </c>
      <c r="Z22" s="19" t="n">
        <v>0.7423999999999999</v>
      </c>
      <c r="AA22" s="19" t="n">
        <v>0.7266</v>
      </c>
      <c r="AB22" s="19" t="n">
        <v>0.0165</v>
      </c>
      <c r="AC22" s="19" t="n">
        <v>0.0596</v>
      </c>
      <c r="AD22" s="19" t="n">
        <v>0.3349</v>
      </c>
      <c r="AE22" s="19" t="n">
        <v>0.0013</v>
      </c>
      <c r="AF22" s="19" t="n">
        <v>0.0486</v>
      </c>
      <c r="AG22" s="19" t="n">
        <v>0.0432</v>
      </c>
      <c r="AH22" s="19" t="n">
        <v>0.4</v>
      </c>
      <c r="AI22" s="19" t="n">
        <v>0.7818000000000001</v>
      </c>
      <c r="AJ22" s="19" t="n">
        <v>0.1556</v>
      </c>
      <c r="AK22" s="19" t="n">
        <v>0.326</v>
      </c>
      <c r="AL22" s="19" t="n">
        <v>0.29</v>
      </c>
      <c r="AM22" s="19" t="n">
        <v>0.256</v>
      </c>
      <c r="AN22" s="19" t="n">
        <v>2.1626</v>
      </c>
      <c r="AO22" s="19" t="n">
        <v>0.1259</v>
      </c>
      <c r="AP22" s="19" t="n">
        <v>4.1853</v>
      </c>
      <c r="AQ22" s="19" t="n">
        <v>1.4604</v>
      </c>
      <c r="AR22" s="19" t="n">
        <v>0.479</v>
      </c>
      <c r="AS22" s="19" t="n">
        <v>0.0689</v>
      </c>
      <c r="AT22" s="19" t="n">
        <v>0.204</v>
      </c>
      <c r="AU22" s="19" t="n">
        <v>0.08400000000000001</v>
      </c>
      <c r="AV22" s="19" t="n">
        <v>0.4173</v>
      </c>
      <c r="AW22" s="19" t="n">
        <v>0.2113</v>
      </c>
      <c r="AX22" s="19" t="n">
        <v>0.1113</v>
      </c>
      <c r="AY22" s="19" t="n">
        <v>0.4454</v>
      </c>
      <c r="AZ22" s="19" t="n">
        <v>0.5845</v>
      </c>
      <c r="BA22" s="19" t="n">
        <v>0.0557</v>
      </c>
      <c r="BB22" s="19" t="n">
        <v>0.9477</v>
      </c>
      <c r="BC22" s="19" t="n">
        <v>0.1822</v>
      </c>
      <c r="BD22" s="19" t="n">
        <v>0.5881</v>
      </c>
      <c r="BE22" s="19" t="n">
        <v>1.8994</v>
      </c>
      <c r="BF22" s="19" t="n">
        <v>0.8555</v>
      </c>
      <c r="BG22" s="19" t="n">
        <v>0.2885</v>
      </c>
      <c r="BH22" s="19" t="n">
        <v>0.5462</v>
      </c>
      <c r="BI22" s="19" t="n">
        <v>1.0599</v>
      </c>
      <c r="BJ22" s="19" t="n">
        <v>0.467</v>
      </c>
      <c r="BK22" s="19" t="n">
        <v>0.1799</v>
      </c>
      <c r="BL22" s="19" t="n">
        <v>1.7944</v>
      </c>
      <c r="BM22" s="19" t="n">
        <v>0.5415</v>
      </c>
      <c r="BN22" s="19" t="n">
        <v>0.1095</v>
      </c>
      <c r="BO22" s="19" t="n">
        <v>0.6135</v>
      </c>
      <c r="BP22" s="19" t="n">
        <v>0.7363</v>
      </c>
      <c r="BQ22" s="19" t="n">
        <v>0.0786</v>
      </c>
      <c r="BR22" s="19" t="n">
        <v>0.654</v>
      </c>
      <c r="BS22" s="19" t="n">
        <v>0.5406</v>
      </c>
      <c r="BT22" s="19" t="n">
        <v>6.8281</v>
      </c>
      <c r="BU22" s="19" t="n">
        <v>2.9743</v>
      </c>
      <c r="BV22" s="19" t="n">
        <v>3.9197</v>
      </c>
      <c r="BW22" s="19" t="n">
        <v>13.6101</v>
      </c>
      <c r="BX22" s="19" t="n">
        <v>16.0786</v>
      </c>
      <c r="BY22" s="19" t="n">
        <v>111.2662</v>
      </c>
      <c r="BZ22" s="19" t="n">
        <v>58.7537</v>
      </c>
      <c r="CA22" s="19" t="n">
        <v>471.1788</v>
      </c>
      <c r="CB22" s="19" t="n">
        <v>2.5686</v>
      </c>
      <c r="CC22" s="19" t="n">
        <v>0.6113</v>
      </c>
      <c r="CD22" s="19" t="n">
        <v>0.1796</v>
      </c>
      <c r="CE22" s="19" t="n">
        <v>0.6758999999999999</v>
      </c>
      <c r="CF22" s="19" t="n">
        <v>0.7261</v>
      </c>
      <c r="CG22" s="19" t="n">
        <v>0.9278999999999999</v>
      </c>
      <c r="CH22" s="19" t="n">
        <v>0.5033</v>
      </c>
      <c r="CI22" s="19" t="n">
        <v>0.197</v>
      </c>
      <c r="CJ22" s="19" t="n">
        <v>0.1248</v>
      </c>
      <c r="CK22" s="19" t="n">
        <v>0.2365</v>
      </c>
      <c r="CL22" s="19" t="n">
        <v>0.835</v>
      </c>
      <c r="CM22" s="19" t="n">
        <v>0.0067</v>
      </c>
      <c r="CN22" s="19" t="n">
        <v>0.6365</v>
      </c>
      <c r="CO22" s="19" t="n">
        <v>0.6607</v>
      </c>
      <c r="CP22" s="19" t="n">
        <v>0.3526</v>
      </c>
      <c r="CQ22" s="19" t="n">
        <v>0.671</v>
      </c>
      <c r="CR22" s="19" t="n">
        <v>1.9591</v>
      </c>
      <c r="CS22" s="19" t="n">
        <v>0.7568</v>
      </c>
      <c r="CT22" s="19" t="n">
        <v>1.2773</v>
      </c>
      <c r="CU22" s="19" t="n">
        <v>2.7236</v>
      </c>
      <c r="CV22" s="19" t="n">
        <v>0.4214</v>
      </c>
      <c r="CW22" s="19" t="n">
        <v>1.1174</v>
      </c>
      <c r="CX22" s="19" t="n">
        <v>0.9686</v>
      </c>
      <c r="CY22" s="19" t="n">
        <v>2.4447</v>
      </c>
      <c r="CZ22" s="19" t="n">
        <v>26.6126</v>
      </c>
      <c r="DA22" s="19" t="n">
        <v>40.0502</v>
      </c>
      <c r="DB22" s="19" t="n">
        <v>21.3727</v>
      </c>
      <c r="DC22" s="19" t="n">
        <v>33.9071</v>
      </c>
      <c r="DD22" s="19" t="n">
        <v>1.8118</v>
      </c>
      <c r="DE22" s="19" t="n">
        <v>97.58839999999999</v>
      </c>
      <c r="DF22" s="19" t="n">
        <v>328.208</v>
      </c>
      <c r="DG22" s="19" t="n">
        <v>1.1152</v>
      </c>
      <c r="DH22" s="19" t="n">
        <v>4.483</v>
      </c>
      <c r="DI22" s="19" t="n">
        <v>13.0746</v>
      </c>
      <c r="DJ22" s="19" t="n">
        <v>3.0567</v>
      </c>
      <c r="DK22" s="19" t="n">
        <v>3.4029</v>
      </c>
      <c r="DL22" s="19" t="n">
        <v>1.2816</v>
      </c>
      <c r="DM22" s="19" t="n">
        <v>10.7316</v>
      </c>
      <c r="DN22" s="19" t="n">
        <v>5585.3584</v>
      </c>
      <c r="DO22" s="19" t="n">
        <v>0.5843</v>
      </c>
      <c r="DP22" s="19" t="n">
        <v>48.2753</v>
      </c>
      <c r="DQ22" s="19" t="n">
        <v>3.3438</v>
      </c>
      <c r="DR22" s="19" t="n">
        <v>13.9251</v>
      </c>
      <c r="DS22" s="19" t="n">
        <v>6.7609</v>
      </c>
      <c r="DT22" s="19" t="n">
        <v>2872.2918</v>
      </c>
    </row>
    <row r="23">
      <c r="A23" s="2" t="inlineStr">
        <is>
          <t>1105</t>
        </is>
      </c>
      <c r="B23" s="2" t="inlineStr">
        <is>
          <t>Oils and fats manufacturing</t>
        </is>
      </c>
      <c r="C23" s="19" t="n">
        <v>4.4643</v>
      </c>
      <c r="D23" s="19" t="n">
        <v>0.9397</v>
      </c>
      <c r="E23" s="19" t="n">
        <v>1.6554</v>
      </c>
      <c r="F23" s="19" t="n">
        <v>0.458</v>
      </c>
      <c r="G23" s="19" t="n">
        <v>0.0475</v>
      </c>
      <c r="H23" s="19" t="n">
        <v>0.2526</v>
      </c>
      <c r="I23" s="19" t="n">
        <v>1.0403</v>
      </c>
      <c r="J23" s="19" t="n">
        <v>3.1365</v>
      </c>
      <c r="K23" s="19" t="n">
        <v>4.4193</v>
      </c>
      <c r="L23" s="19" t="n">
        <v>1.2495</v>
      </c>
      <c r="M23" s="19" t="n">
        <v>4.4327</v>
      </c>
      <c r="N23" s="19" t="n">
        <v>0.5727</v>
      </c>
      <c r="O23" s="19" t="n">
        <v>0.3189</v>
      </c>
      <c r="P23" s="19" t="n">
        <v>2.7795</v>
      </c>
      <c r="Q23" s="19" t="n">
        <v>12.6747</v>
      </c>
      <c r="R23" s="19" t="n">
        <v>25.8785</v>
      </c>
      <c r="S23" s="19" t="n">
        <v>122.605</v>
      </c>
      <c r="T23" s="19" t="n">
        <v>796.4838</v>
      </c>
      <c r="U23" s="19" t="n">
        <v>43.1359</v>
      </c>
      <c r="V23" s="19" t="n">
        <v>277.6201</v>
      </c>
      <c r="W23" s="19" t="n">
        <v>37.2403</v>
      </c>
      <c r="X23" s="19" t="n">
        <v>284.0628</v>
      </c>
      <c r="Y23" s="19" t="n">
        <v>9.846299999999999</v>
      </c>
      <c r="Z23" s="19" t="n">
        <v>2.5438</v>
      </c>
      <c r="AA23" s="19" t="n">
        <v>0.09950000000000001</v>
      </c>
      <c r="AB23" s="19" t="n">
        <v>0.008</v>
      </c>
      <c r="AC23" s="19" t="n">
        <v>0.0272</v>
      </c>
      <c r="AD23" s="19" t="n">
        <v>0.2982</v>
      </c>
      <c r="AE23" s="19" t="n">
        <v>0.0002</v>
      </c>
      <c r="AF23" s="19" t="n">
        <v>0.0305</v>
      </c>
      <c r="AG23" s="19" t="n">
        <v>0.0213</v>
      </c>
      <c r="AH23" s="19" t="n">
        <v>0.1693</v>
      </c>
      <c r="AI23" s="19" t="n">
        <v>0.3497</v>
      </c>
      <c r="AJ23" s="19" t="n">
        <v>0.0852</v>
      </c>
      <c r="AK23" s="19" t="n">
        <v>0.2194</v>
      </c>
      <c r="AL23" s="19" t="n">
        <v>0.1738</v>
      </c>
      <c r="AM23" s="19" t="n">
        <v>2.8676</v>
      </c>
      <c r="AN23" s="19" t="n">
        <v>32.2609</v>
      </c>
      <c r="AO23" s="19" t="n">
        <v>0.1583</v>
      </c>
      <c r="AP23" s="19" t="n">
        <v>36.4211</v>
      </c>
      <c r="AQ23" s="19" t="n">
        <v>15.0259</v>
      </c>
      <c r="AR23" s="19" t="n">
        <v>34.6695</v>
      </c>
      <c r="AS23" s="19" t="n">
        <v>0.0358</v>
      </c>
      <c r="AT23" s="19" t="n">
        <v>0.0964</v>
      </c>
      <c r="AU23" s="19" t="n">
        <v>0.0414</v>
      </c>
      <c r="AV23" s="19" t="n">
        <v>0.1819</v>
      </c>
      <c r="AW23" s="19" t="n">
        <v>0.09080000000000001</v>
      </c>
      <c r="AX23" s="19" t="n">
        <v>0.0519</v>
      </c>
      <c r="AY23" s="19" t="n">
        <v>0.3914</v>
      </c>
      <c r="AZ23" s="19" t="n">
        <v>0.146</v>
      </c>
      <c r="BA23" s="19" t="n">
        <v>0.0636</v>
      </c>
      <c r="BB23" s="19" t="n">
        <v>0.7326</v>
      </c>
      <c r="BC23" s="19" t="n">
        <v>0.1117</v>
      </c>
      <c r="BD23" s="19" t="n">
        <v>0.3752</v>
      </c>
      <c r="BE23" s="19" t="n">
        <v>0.7064</v>
      </c>
      <c r="BF23" s="19" t="n">
        <v>0.3288</v>
      </c>
      <c r="BG23" s="19" t="n">
        <v>0.1575</v>
      </c>
      <c r="BH23" s="19" t="n">
        <v>0.2693</v>
      </c>
      <c r="BI23" s="19" t="n">
        <v>0.4807</v>
      </c>
      <c r="BJ23" s="19" t="n">
        <v>0.1859</v>
      </c>
      <c r="BK23" s="19" t="n">
        <v>0.1009</v>
      </c>
      <c r="BL23" s="19" t="n">
        <v>0.88</v>
      </c>
      <c r="BM23" s="19" t="n">
        <v>0.2584</v>
      </c>
      <c r="BN23" s="19" t="n">
        <v>0.0464</v>
      </c>
      <c r="BO23" s="19" t="n">
        <v>0.6848</v>
      </c>
      <c r="BP23" s="19" t="n">
        <v>1.0881</v>
      </c>
      <c r="BQ23" s="19" t="n">
        <v>0.1765</v>
      </c>
      <c r="BR23" s="19" t="n">
        <v>0.2522</v>
      </c>
      <c r="BS23" s="19" t="n">
        <v>0.2442</v>
      </c>
      <c r="BT23" s="19" t="n">
        <v>5.198</v>
      </c>
      <c r="BU23" s="19" t="n">
        <v>2.1033</v>
      </c>
      <c r="BV23" s="19" t="n">
        <v>6.3629</v>
      </c>
      <c r="BW23" s="19" t="n">
        <v>15.5108</v>
      </c>
      <c r="BX23" s="19" t="n">
        <v>4.2746</v>
      </c>
      <c r="BY23" s="19" t="n">
        <v>21.1004</v>
      </c>
      <c r="BZ23" s="19" t="n">
        <v>16.7482</v>
      </c>
      <c r="CA23" s="19" t="n">
        <v>162.063</v>
      </c>
      <c r="CB23" s="19" t="n">
        <v>1.6776</v>
      </c>
      <c r="CC23" s="19" t="n">
        <v>0.3683</v>
      </c>
      <c r="CD23" s="19" t="n">
        <v>0.1085</v>
      </c>
      <c r="CE23" s="19" t="n">
        <v>0.4349</v>
      </c>
      <c r="CF23" s="19" t="n">
        <v>0.6293</v>
      </c>
      <c r="CG23" s="19" t="n">
        <v>1.592</v>
      </c>
      <c r="CH23" s="19" t="n">
        <v>0.2338</v>
      </c>
      <c r="CI23" s="19" t="n">
        <v>0.1287</v>
      </c>
      <c r="CJ23" s="19" t="n">
        <v>0.0619</v>
      </c>
      <c r="CK23" s="19" t="n">
        <v>0.0552</v>
      </c>
      <c r="CL23" s="19" t="n">
        <v>0.4196</v>
      </c>
      <c r="CM23" s="19" t="n">
        <v>0.0026</v>
      </c>
      <c r="CN23" s="19" t="n">
        <v>0.1375</v>
      </c>
      <c r="CO23" s="19" t="n">
        <v>0.1288</v>
      </c>
      <c r="CP23" s="19" t="n">
        <v>0.117</v>
      </c>
      <c r="CQ23" s="19" t="n">
        <v>0.5613</v>
      </c>
      <c r="CR23" s="19" t="n">
        <v>0.0574</v>
      </c>
      <c r="CS23" s="19" t="n">
        <v>0.0197</v>
      </c>
      <c r="CT23" s="19" t="n">
        <v>0.5064</v>
      </c>
      <c r="CU23" s="19" t="n">
        <v>1.4455</v>
      </c>
      <c r="CV23" s="19" t="n">
        <v>0.09950000000000001</v>
      </c>
      <c r="CW23" s="19" t="n">
        <v>0.345</v>
      </c>
      <c r="CX23" s="19" t="n">
        <v>1.6029</v>
      </c>
      <c r="CY23" s="19" t="n">
        <v>0.9809</v>
      </c>
      <c r="CZ23" s="19" t="n">
        <v>1.643</v>
      </c>
      <c r="DA23" s="19" t="n">
        <v>0.9856</v>
      </c>
      <c r="DB23" s="19" t="n">
        <v>13.8011</v>
      </c>
      <c r="DC23" s="19" t="n">
        <v>27.9552</v>
      </c>
      <c r="DD23" s="19" t="n">
        <v>1.3258</v>
      </c>
      <c r="DE23" s="19" t="n">
        <v>13.1677</v>
      </c>
      <c r="DF23" s="19" t="n">
        <v>33.632</v>
      </c>
      <c r="DG23" s="19" t="n">
        <v>0.2552</v>
      </c>
      <c r="DH23" s="19" t="n">
        <v>0.7793</v>
      </c>
      <c r="DI23" s="19" t="n">
        <v>1.2761</v>
      </c>
      <c r="DJ23" s="19" t="n">
        <v>1.5283</v>
      </c>
      <c r="DK23" s="19" t="n">
        <v>5.5132</v>
      </c>
      <c r="DL23" s="19" t="n">
        <v>1.2565</v>
      </c>
      <c r="DM23" s="19" t="n">
        <v>0.0745</v>
      </c>
      <c r="DN23" s="19" t="n">
        <v>1149.5875</v>
      </c>
      <c r="DP23" s="19" t="n">
        <v>15.0296</v>
      </c>
      <c r="DQ23" s="19" t="n">
        <v>0.4846</v>
      </c>
      <c r="DR23" s="19" t="n">
        <v>3.0983</v>
      </c>
      <c r="DS23" s="19" t="n">
        <v>18.8698</v>
      </c>
      <c r="DT23" s="19" t="n">
        <v>701.7386</v>
      </c>
    </row>
    <row r="24">
      <c r="A24" s="2" t="inlineStr">
        <is>
          <t>1106</t>
        </is>
      </c>
      <c r="B24" s="2" t="inlineStr">
        <is>
          <t>Grain mill and cereal product manufacturing</t>
        </is>
      </c>
      <c r="C24" s="19" t="n">
        <v>21.8708</v>
      </c>
      <c r="D24" s="19" t="n">
        <v>19.3693</v>
      </c>
      <c r="E24" s="19" t="n">
        <v>12.1147</v>
      </c>
      <c r="F24" s="19" t="n">
        <v>2.3488</v>
      </c>
      <c r="G24" s="19" t="n">
        <v>0.6937</v>
      </c>
      <c r="H24" s="19" t="n">
        <v>2.0628</v>
      </c>
      <c r="I24" s="19" t="n">
        <v>5.1065</v>
      </c>
      <c r="J24" s="19" t="n">
        <v>3.9201</v>
      </c>
      <c r="K24" s="19" t="n">
        <v>4.4111</v>
      </c>
      <c r="L24" s="19" t="n">
        <v>2.0187</v>
      </c>
      <c r="M24" s="19" t="n">
        <v>5.9789</v>
      </c>
      <c r="N24" s="19" t="n">
        <v>0.8156</v>
      </c>
      <c r="O24" s="19" t="n">
        <v>3.2969</v>
      </c>
      <c r="P24" s="19" t="n">
        <v>74.8167</v>
      </c>
      <c r="Q24" s="19" t="n">
        <v>0.6379</v>
      </c>
      <c r="R24" s="19" t="n">
        <v>38.2066</v>
      </c>
      <c r="S24" s="19" t="n">
        <v>173.9392</v>
      </c>
      <c r="T24" s="19" t="n">
        <v>5.5721</v>
      </c>
      <c r="U24" s="19" t="n">
        <v>157.0268</v>
      </c>
      <c r="V24" s="19" t="n">
        <v>754.3454</v>
      </c>
      <c r="W24" s="19" t="n">
        <v>338.6959</v>
      </c>
      <c r="X24" s="19" t="n">
        <v>339.5017</v>
      </c>
      <c r="Y24" s="19" t="n">
        <v>102.4108</v>
      </c>
      <c r="Z24" s="19" t="n">
        <v>129.9453</v>
      </c>
      <c r="AA24" s="19" t="n">
        <v>0.6703</v>
      </c>
      <c r="AB24" s="19" t="n">
        <v>0.0338</v>
      </c>
      <c r="AC24" s="19" t="n">
        <v>0.1072</v>
      </c>
      <c r="AD24" s="19" t="n">
        <v>1.1382</v>
      </c>
      <c r="AE24" s="19" t="n">
        <v>0.0007</v>
      </c>
      <c r="AF24" s="19" t="n">
        <v>0.1276</v>
      </c>
      <c r="AG24" s="19" t="n">
        <v>0.09429999999999999</v>
      </c>
      <c r="AH24" s="19" t="n">
        <v>0.5886</v>
      </c>
      <c r="AI24" s="19" t="n">
        <v>1.3647</v>
      </c>
      <c r="AJ24" s="19" t="n">
        <v>0.2949</v>
      </c>
      <c r="AK24" s="19" t="n">
        <v>0.6077</v>
      </c>
      <c r="AL24" s="19" t="n">
        <v>0.5712</v>
      </c>
      <c r="AM24" s="19" t="n">
        <v>0.2512</v>
      </c>
      <c r="AN24" s="19" t="n">
        <v>1.2016</v>
      </c>
      <c r="AO24" s="19" t="n">
        <v>0.9347</v>
      </c>
      <c r="AP24" s="19" t="n">
        <v>1.9625</v>
      </c>
      <c r="AQ24" s="19" t="n">
        <v>0.5391</v>
      </c>
      <c r="AR24" s="19" t="n">
        <v>1.0645</v>
      </c>
      <c r="AS24" s="19" t="n">
        <v>0.1286</v>
      </c>
      <c r="AT24" s="19" t="n">
        <v>0.3619</v>
      </c>
      <c r="AU24" s="19" t="n">
        <v>0.2803</v>
      </c>
      <c r="AV24" s="19" t="n">
        <v>0.6117</v>
      </c>
      <c r="AW24" s="19" t="n">
        <v>1.012</v>
      </c>
      <c r="AX24" s="19" t="n">
        <v>0.205</v>
      </c>
      <c r="AY24" s="19" t="n">
        <v>0.6811</v>
      </c>
      <c r="AZ24" s="19" t="n">
        <v>0.4971</v>
      </c>
      <c r="BA24" s="19" t="n">
        <v>0.1896</v>
      </c>
      <c r="BB24" s="19" t="n">
        <v>2.0736</v>
      </c>
      <c r="BC24" s="19" t="n">
        <v>0.4101</v>
      </c>
      <c r="BD24" s="19" t="n">
        <v>1.367</v>
      </c>
      <c r="BE24" s="19" t="n">
        <v>2.2689</v>
      </c>
      <c r="BF24" s="19" t="n">
        <v>0.7835</v>
      </c>
      <c r="BG24" s="19" t="n">
        <v>0.6141</v>
      </c>
      <c r="BH24" s="19" t="n">
        <v>1.1533</v>
      </c>
      <c r="BI24" s="19" t="n">
        <v>2.2483</v>
      </c>
      <c r="BJ24" s="19" t="n">
        <v>0.9139</v>
      </c>
      <c r="BK24" s="19" t="n">
        <v>0.8293</v>
      </c>
      <c r="BL24" s="19" t="n">
        <v>3.8133</v>
      </c>
      <c r="BM24" s="19" t="n">
        <v>1.1161</v>
      </c>
      <c r="BN24" s="19" t="n">
        <v>0.1925</v>
      </c>
      <c r="BO24" s="19" t="n">
        <v>0.6773</v>
      </c>
      <c r="BP24" s="19" t="n">
        <v>0.6523</v>
      </c>
      <c r="BQ24" s="19" t="n">
        <v>0.0469</v>
      </c>
      <c r="BR24" s="19" t="n">
        <v>1.0775</v>
      </c>
      <c r="BS24" s="19" t="n">
        <v>1.1404</v>
      </c>
      <c r="BT24" s="19" t="n">
        <v>11.4568</v>
      </c>
      <c r="BU24" s="19" t="n">
        <v>5.811</v>
      </c>
      <c r="BV24" s="19" t="n">
        <v>4.7209</v>
      </c>
      <c r="BW24" s="19" t="n">
        <v>24.7977</v>
      </c>
      <c r="BX24" s="19" t="n">
        <v>13.6205</v>
      </c>
      <c r="BY24" s="19" t="n">
        <v>227.0134</v>
      </c>
      <c r="BZ24" s="19" t="n">
        <v>115.5089</v>
      </c>
      <c r="CA24" s="19" t="n">
        <v>414.865</v>
      </c>
      <c r="CB24" s="19" t="n">
        <v>5.1981</v>
      </c>
      <c r="CC24" s="19" t="n">
        <v>0.672</v>
      </c>
      <c r="CD24" s="19" t="n">
        <v>0.3838</v>
      </c>
      <c r="CE24" s="19" t="n">
        <v>1.2967</v>
      </c>
      <c r="CF24" s="19" t="n">
        <v>0.9852</v>
      </c>
      <c r="CG24" s="19" t="n">
        <v>0.3757</v>
      </c>
      <c r="CH24" s="19" t="n">
        <v>0.9059</v>
      </c>
      <c r="CI24" s="19" t="n">
        <v>0.3458</v>
      </c>
      <c r="CJ24" s="19" t="n">
        <v>0.2175</v>
      </c>
      <c r="CK24" s="19" t="n">
        <v>0.2657</v>
      </c>
      <c r="CL24" s="19" t="n">
        <v>1.0708</v>
      </c>
      <c r="CM24" s="19" t="n">
        <v>0.0115</v>
      </c>
      <c r="CN24" s="19" t="n">
        <v>0.8198</v>
      </c>
      <c r="CO24" s="19" t="n">
        <v>0.8294</v>
      </c>
      <c r="CP24" s="19" t="n">
        <v>0.6431</v>
      </c>
      <c r="CQ24" s="19" t="n">
        <v>0.8915999999999999</v>
      </c>
      <c r="CR24" s="19" t="n">
        <v>0.2493</v>
      </c>
      <c r="CS24" s="19" t="n">
        <v>0.0858</v>
      </c>
      <c r="CT24" s="19" t="n">
        <v>0.5347</v>
      </c>
      <c r="CU24" s="19" t="n">
        <v>4.724</v>
      </c>
      <c r="CV24" s="19" t="n">
        <v>0.5966</v>
      </c>
      <c r="CW24" s="19" t="n">
        <v>1.3033</v>
      </c>
      <c r="CX24" s="19" t="n">
        <v>0.8867</v>
      </c>
      <c r="CY24" s="19" t="n">
        <v>2.1241</v>
      </c>
      <c r="CZ24" s="19" t="n">
        <v>13.4428</v>
      </c>
      <c r="DA24" s="19" t="n">
        <v>22.4348</v>
      </c>
      <c r="DB24" s="19" t="n">
        <v>26.0093</v>
      </c>
      <c r="DC24" s="19" t="n">
        <v>39.1331</v>
      </c>
      <c r="DD24" s="19" t="n">
        <v>4.4925</v>
      </c>
      <c r="DE24" s="19" t="n">
        <v>97.21210000000001</v>
      </c>
      <c r="DF24" s="19" t="n">
        <v>333.8972</v>
      </c>
      <c r="DG24" s="19" t="n">
        <v>1.1807</v>
      </c>
      <c r="DH24" s="19" t="n">
        <v>11.8789</v>
      </c>
      <c r="DI24" s="19" t="n">
        <v>18.5139</v>
      </c>
      <c r="DJ24" s="19" t="n">
        <v>6.6207</v>
      </c>
      <c r="DK24" s="19" t="n">
        <v>5.9008</v>
      </c>
      <c r="DL24" s="19" t="n">
        <v>1.7435</v>
      </c>
      <c r="DM24" s="19" t="n">
        <v>0.3351</v>
      </c>
      <c r="DN24" s="19" t="n">
        <v>3920.6986</v>
      </c>
      <c r="DO24" s="19" t="n">
        <v>0.002</v>
      </c>
      <c r="DP24" s="19" t="n">
        <v>59.4487</v>
      </c>
      <c r="DQ24" s="19" t="n">
        <v>2.0779</v>
      </c>
      <c r="DR24" s="19" t="n">
        <v>11.7789</v>
      </c>
      <c r="DS24" s="19" t="n">
        <v>53.2142</v>
      </c>
      <c r="DT24" s="19" t="n">
        <v>1754.7685</v>
      </c>
    </row>
    <row r="25">
      <c r="A25" s="2" t="inlineStr">
        <is>
          <t>1107</t>
        </is>
      </c>
      <c r="B25" s="2" t="inlineStr">
        <is>
          <t>Bakery product manufacturing</t>
        </is>
      </c>
      <c r="C25" s="19" t="n">
        <v>7.7432</v>
      </c>
      <c r="D25" s="19" t="n">
        <v>3.5568</v>
      </c>
      <c r="E25" s="19" t="n">
        <v>4.5107</v>
      </c>
      <c r="F25" s="19" t="n">
        <v>1.4078</v>
      </c>
      <c r="G25" s="19" t="n">
        <v>0.09329999999999999</v>
      </c>
      <c r="H25" s="19" t="n">
        <v>0.7905</v>
      </c>
      <c r="I25" s="19" t="n">
        <v>3.4782</v>
      </c>
      <c r="J25" s="19" t="n">
        <v>30.9727</v>
      </c>
      <c r="K25" s="19" t="n">
        <v>5.944</v>
      </c>
      <c r="L25" s="19" t="n">
        <v>19.4303</v>
      </c>
      <c r="M25" s="19" t="n">
        <v>46.5856</v>
      </c>
      <c r="N25" s="19" t="n">
        <v>2.0038</v>
      </c>
      <c r="O25" s="19" t="n">
        <v>33.8039</v>
      </c>
      <c r="P25" s="19" t="n">
        <v>12.6589</v>
      </c>
      <c r="Q25" s="19" t="n">
        <v>1.5452</v>
      </c>
      <c r="R25" s="19" t="n">
        <v>50.1426</v>
      </c>
      <c r="S25" s="19" t="n">
        <v>41.1963</v>
      </c>
      <c r="T25" s="19" t="n">
        <v>3.1794</v>
      </c>
      <c r="U25" s="19" t="n">
        <v>27.8846</v>
      </c>
      <c r="V25" s="19" t="n">
        <v>291.513</v>
      </c>
      <c r="W25" s="19" t="n">
        <v>83.6322</v>
      </c>
      <c r="X25" s="19" t="n">
        <v>114.0069</v>
      </c>
      <c r="Y25" s="19" t="n">
        <v>6.7291</v>
      </c>
      <c r="Z25" s="19" t="n">
        <v>6.2953</v>
      </c>
      <c r="AA25" s="19" t="n">
        <v>0.6166</v>
      </c>
      <c r="AB25" s="19" t="n">
        <v>0.0162</v>
      </c>
      <c r="AC25" s="19" t="n">
        <v>0.0544</v>
      </c>
      <c r="AD25" s="19" t="n">
        <v>1.5697</v>
      </c>
      <c r="AE25" s="19" t="n">
        <v>0.0018</v>
      </c>
      <c r="AF25" s="19" t="n">
        <v>0.0495</v>
      </c>
      <c r="AG25" s="19" t="n">
        <v>0.0442</v>
      </c>
      <c r="AH25" s="19" t="n">
        <v>0.471</v>
      </c>
      <c r="AI25" s="19" t="n">
        <v>1.2523</v>
      </c>
      <c r="AJ25" s="19" t="n">
        <v>2.9092</v>
      </c>
      <c r="AK25" s="19" t="n">
        <v>3.9098</v>
      </c>
      <c r="AL25" s="19" t="n">
        <v>1.0602</v>
      </c>
      <c r="AM25" s="19" t="n">
        <v>9.4192</v>
      </c>
      <c r="AN25" s="19" t="n">
        <v>3.0348</v>
      </c>
      <c r="AO25" s="19" t="n">
        <v>0.3837</v>
      </c>
      <c r="AP25" s="19" t="n">
        <v>8.7133</v>
      </c>
      <c r="AQ25" s="19" t="n">
        <v>4.6615</v>
      </c>
      <c r="AR25" s="19" t="n">
        <v>3.6816</v>
      </c>
      <c r="AS25" s="19" t="n">
        <v>3.4659</v>
      </c>
      <c r="AT25" s="19" t="n">
        <v>1.3139</v>
      </c>
      <c r="AU25" s="19" t="n">
        <v>0.5605</v>
      </c>
      <c r="AV25" s="19" t="n">
        <v>1.6906</v>
      </c>
      <c r="AW25" s="19" t="n">
        <v>0.589</v>
      </c>
      <c r="AX25" s="19" t="n">
        <v>0.3988</v>
      </c>
      <c r="AY25" s="19" t="n">
        <v>2.5831</v>
      </c>
      <c r="AZ25" s="19" t="n">
        <v>0.4339</v>
      </c>
      <c r="BA25" s="19" t="n">
        <v>0.7035</v>
      </c>
      <c r="BB25" s="19" t="n">
        <v>4.0808</v>
      </c>
      <c r="BC25" s="19" t="n">
        <v>1.5211</v>
      </c>
      <c r="BD25" s="19" t="n">
        <v>2.9382</v>
      </c>
      <c r="BE25" s="19" t="n">
        <v>1.6015</v>
      </c>
      <c r="BF25" s="19" t="n">
        <v>3.8731</v>
      </c>
      <c r="BG25" s="19" t="n">
        <v>4.3416</v>
      </c>
      <c r="BH25" s="19" t="n">
        <v>6.7244</v>
      </c>
      <c r="BI25" s="19" t="n">
        <v>3.4746</v>
      </c>
      <c r="BJ25" s="19" t="n">
        <v>10.2875</v>
      </c>
      <c r="BK25" s="19" t="n">
        <v>0.5446</v>
      </c>
      <c r="BL25" s="19" t="n">
        <v>5.673</v>
      </c>
      <c r="BM25" s="19" t="n">
        <v>1.3735</v>
      </c>
      <c r="BN25" s="19" t="n">
        <v>0.1443</v>
      </c>
      <c r="BO25" s="19" t="n">
        <v>0.7539</v>
      </c>
      <c r="BP25" s="19" t="n">
        <v>1.093</v>
      </c>
      <c r="BQ25" s="19" t="n">
        <v>2.154</v>
      </c>
      <c r="BR25" s="19" t="n">
        <v>5.8239</v>
      </c>
      <c r="BS25" s="19" t="n">
        <v>28.7598</v>
      </c>
      <c r="BT25" s="19" t="n">
        <v>6.4042</v>
      </c>
      <c r="BU25" s="19" t="n">
        <v>3.0446</v>
      </c>
      <c r="BV25" s="19" t="n">
        <v>4.0304</v>
      </c>
      <c r="BW25" s="19" t="n">
        <v>34.7731</v>
      </c>
      <c r="BX25" s="19" t="n">
        <v>74.3351</v>
      </c>
      <c r="BY25" s="19" t="n">
        <v>255.0511</v>
      </c>
      <c r="BZ25" s="19" t="n">
        <v>140.8986</v>
      </c>
      <c r="CA25" s="19" t="n">
        <v>1823.574</v>
      </c>
      <c r="CB25" s="19" t="n">
        <v>3.5121</v>
      </c>
      <c r="CC25" s="19" t="n">
        <v>2.029</v>
      </c>
      <c r="CD25" s="19" t="n">
        <v>11.3388</v>
      </c>
      <c r="CE25" s="19" t="n">
        <v>0.6968</v>
      </c>
      <c r="CF25" s="19" t="n">
        <v>7.1829</v>
      </c>
      <c r="CG25" s="19" t="n">
        <v>0.797</v>
      </c>
      <c r="CH25" s="19" t="n">
        <v>0.4773</v>
      </c>
      <c r="CI25" s="19" t="n">
        <v>0.9161</v>
      </c>
      <c r="CJ25" s="19" t="n">
        <v>0.1064</v>
      </c>
      <c r="CK25" s="19" t="n">
        <v>0.7948</v>
      </c>
      <c r="CL25" s="19" t="n">
        <v>0.8371</v>
      </c>
      <c r="CM25" s="19" t="n">
        <v>0.0058</v>
      </c>
      <c r="CN25" s="19" t="n">
        <v>0.4979</v>
      </c>
      <c r="CO25" s="19" t="n">
        <v>0.4196</v>
      </c>
      <c r="CP25" s="19" t="n">
        <v>0.51</v>
      </c>
      <c r="CQ25" s="19" t="n">
        <v>3.0896</v>
      </c>
      <c r="CR25" s="19" t="n">
        <v>0.1174</v>
      </c>
      <c r="CS25" s="19" t="n">
        <v>0.0404</v>
      </c>
      <c r="CT25" s="19" t="n">
        <v>2.0992</v>
      </c>
      <c r="CU25" s="19" t="n">
        <v>49.3662</v>
      </c>
      <c r="CV25" s="19" t="n">
        <v>0.797</v>
      </c>
      <c r="CW25" s="19" t="n">
        <v>11.338</v>
      </c>
      <c r="CX25" s="19" t="n">
        <v>7.5983</v>
      </c>
      <c r="CY25" s="19" t="n">
        <v>16.67</v>
      </c>
      <c r="CZ25" s="19" t="n">
        <v>65.5284</v>
      </c>
      <c r="DA25" s="19" t="n">
        <v>32.4555</v>
      </c>
      <c r="DB25" s="19" t="n">
        <v>105.2926</v>
      </c>
      <c r="DC25" s="19" t="n">
        <v>180.8565</v>
      </c>
      <c r="DD25" s="19" t="n">
        <v>16.4861</v>
      </c>
      <c r="DE25" s="19" t="n">
        <v>72.21980000000001</v>
      </c>
      <c r="DF25" s="19" t="n">
        <v>423.8533</v>
      </c>
      <c r="DG25" s="19" t="n">
        <v>2.1241</v>
      </c>
      <c r="DH25" s="19" t="n">
        <v>9.9534</v>
      </c>
      <c r="DI25" s="19" t="n">
        <v>30.6503</v>
      </c>
      <c r="DJ25" s="19" t="n">
        <v>3.8164</v>
      </c>
      <c r="DK25" s="19" t="n">
        <v>4.222</v>
      </c>
      <c r="DL25" s="19" t="n">
        <v>10.5207</v>
      </c>
      <c r="DM25" s="19" t="n">
        <v>6.6922</v>
      </c>
      <c r="DN25" s="19" t="n">
        <v>7389.3347</v>
      </c>
      <c r="DO25" s="19" t="n">
        <v>0.002</v>
      </c>
      <c r="DP25" s="19" t="n">
        <v>37.5112</v>
      </c>
      <c r="DQ25" s="19" t="n">
        <v>1.0472</v>
      </c>
      <c r="DR25" s="19" t="n">
        <v>8.0748</v>
      </c>
      <c r="DS25" s="19" t="n">
        <v>44.384</v>
      </c>
      <c r="DT25" s="19" t="n">
        <v>574.7707</v>
      </c>
    </row>
    <row r="26">
      <c r="A26" s="2" t="inlineStr">
        <is>
          <t>1108</t>
        </is>
      </c>
      <c r="B26" s="2" t="inlineStr">
        <is>
          <t>Sugar and confectionery manufacturing</t>
        </is>
      </c>
      <c r="C26" s="19" t="n">
        <v>7.705</v>
      </c>
      <c r="D26" s="19" t="n">
        <v>3.4702</v>
      </c>
      <c r="E26" s="19" t="n">
        <v>3.6723</v>
      </c>
      <c r="F26" s="19" t="n">
        <v>2.0665</v>
      </c>
      <c r="G26" s="19" t="n">
        <v>0.0475</v>
      </c>
      <c r="H26" s="19" t="n">
        <v>0.8511</v>
      </c>
      <c r="I26" s="19" t="n">
        <v>2.6938</v>
      </c>
      <c r="J26" s="19" t="n">
        <v>15.5667</v>
      </c>
      <c r="K26" s="19" t="n">
        <v>18.1</v>
      </c>
      <c r="L26" s="19" t="n">
        <v>10.4304</v>
      </c>
      <c r="M26" s="19" t="n">
        <v>40.1097</v>
      </c>
      <c r="N26" s="19" t="n">
        <v>2.6829</v>
      </c>
      <c r="O26" s="19" t="n">
        <v>3.3025</v>
      </c>
      <c r="P26" s="19" t="n">
        <v>4.8692</v>
      </c>
      <c r="Q26" s="19" t="n">
        <v>4.8569</v>
      </c>
      <c r="R26" s="19" t="n">
        <v>160.472</v>
      </c>
      <c r="S26" s="19" t="n">
        <v>34.6316</v>
      </c>
      <c r="T26" s="19" t="n">
        <v>4.8694</v>
      </c>
      <c r="U26" s="19" t="n">
        <v>248.3503</v>
      </c>
      <c r="V26" s="19" t="n">
        <v>681.2862</v>
      </c>
      <c r="W26" s="19" t="n">
        <v>1529.1435</v>
      </c>
      <c r="X26" s="19" t="n">
        <v>914.9701</v>
      </c>
      <c r="Y26" s="19" t="n">
        <v>340.4703</v>
      </c>
      <c r="Z26" s="19" t="n">
        <v>55.3974</v>
      </c>
      <c r="AA26" s="19" t="n">
        <v>16.6486</v>
      </c>
      <c r="AB26" s="19" t="n">
        <v>0.0105</v>
      </c>
      <c r="AC26" s="19" t="n">
        <v>0.0347</v>
      </c>
      <c r="AD26" s="19" t="n">
        <v>0.4137</v>
      </c>
      <c r="AE26" s="19" t="n">
        <v>0.0092</v>
      </c>
      <c r="AF26" s="19" t="n">
        <v>0.0534</v>
      </c>
      <c r="AG26" s="19" t="n">
        <v>0.0592</v>
      </c>
      <c r="AH26" s="19" t="n">
        <v>0.427</v>
      </c>
      <c r="AI26" s="19" t="n">
        <v>1.4628</v>
      </c>
      <c r="AJ26" s="19" t="n">
        <v>0.5672</v>
      </c>
      <c r="AK26" s="19" t="n">
        <v>1.413</v>
      </c>
      <c r="AL26" s="19" t="n">
        <v>0.748</v>
      </c>
      <c r="AM26" s="19" t="n">
        <v>2.7615</v>
      </c>
      <c r="AN26" s="19" t="n">
        <v>19.3497</v>
      </c>
      <c r="AO26" s="19" t="n">
        <v>0.0416</v>
      </c>
      <c r="AP26" s="19" t="n">
        <v>2.5724</v>
      </c>
      <c r="AQ26" s="19" t="n">
        <v>8.063000000000001</v>
      </c>
      <c r="AR26" s="19" t="n">
        <v>2.8176</v>
      </c>
      <c r="AS26" s="19" t="n">
        <v>0.125</v>
      </c>
      <c r="AT26" s="19" t="n">
        <v>0.5834</v>
      </c>
      <c r="AU26" s="19" t="n">
        <v>0.301</v>
      </c>
      <c r="AV26" s="19" t="n">
        <v>3.0624</v>
      </c>
      <c r="AW26" s="19" t="n">
        <v>1.0285</v>
      </c>
      <c r="AX26" s="19" t="n">
        <v>0.1316</v>
      </c>
      <c r="AY26" s="19" t="n">
        <v>1.5334</v>
      </c>
      <c r="AZ26" s="19" t="n">
        <v>2.9677</v>
      </c>
      <c r="BA26" s="19" t="n">
        <v>0.0822</v>
      </c>
      <c r="BB26" s="19" t="n">
        <v>2.8456</v>
      </c>
      <c r="BC26" s="19" t="n">
        <v>1.1754</v>
      </c>
      <c r="BD26" s="19" t="n">
        <v>2.5767</v>
      </c>
      <c r="BE26" s="19" t="n">
        <v>2.0663</v>
      </c>
      <c r="BF26" s="19" t="n">
        <v>1.8325</v>
      </c>
      <c r="BG26" s="19" t="n">
        <v>0.5727</v>
      </c>
      <c r="BH26" s="19" t="n">
        <v>0.4577</v>
      </c>
      <c r="BI26" s="19" t="n">
        <v>1.9178</v>
      </c>
      <c r="BJ26" s="19" t="n">
        <v>1.6222</v>
      </c>
      <c r="BK26" s="19" t="n">
        <v>0.6432</v>
      </c>
      <c r="BL26" s="19" t="n">
        <v>1.8942</v>
      </c>
      <c r="BM26" s="19" t="n">
        <v>0.965</v>
      </c>
      <c r="BN26" s="19" t="n">
        <v>1.3684</v>
      </c>
      <c r="BO26" s="19" t="n">
        <v>3.3683</v>
      </c>
      <c r="BP26" s="19" t="n">
        <v>6.1325</v>
      </c>
      <c r="BQ26" s="19" t="n">
        <v>0.9467</v>
      </c>
      <c r="BR26" s="19" t="n">
        <v>3.5044</v>
      </c>
      <c r="BS26" s="19" t="n">
        <v>0.8968</v>
      </c>
      <c r="BT26" s="19" t="n">
        <v>20.597</v>
      </c>
      <c r="BU26" s="19" t="n">
        <v>4.993</v>
      </c>
      <c r="BV26" s="19" t="n">
        <v>17.605</v>
      </c>
      <c r="BW26" s="19" t="n">
        <v>45.2947</v>
      </c>
      <c r="BX26" s="19" t="n">
        <v>27.8377</v>
      </c>
      <c r="BY26" s="19" t="n">
        <v>134.9648</v>
      </c>
      <c r="BZ26" s="19" t="n">
        <v>174.5374</v>
      </c>
      <c r="CA26" s="19" t="n">
        <v>1416.5575</v>
      </c>
      <c r="CB26" s="19" t="n">
        <v>12.9147</v>
      </c>
      <c r="CC26" s="19" t="n">
        <v>3.6125</v>
      </c>
      <c r="CD26" s="19" t="n">
        <v>1.9839</v>
      </c>
      <c r="CE26" s="19" t="n">
        <v>2.5164</v>
      </c>
      <c r="CF26" s="19" t="n">
        <v>5.9958</v>
      </c>
      <c r="CG26" s="19" t="n">
        <v>7.9548</v>
      </c>
      <c r="CH26" s="19" t="n">
        <v>4.3054</v>
      </c>
      <c r="CI26" s="19" t="n">
        <v>3.6195</v>
      </c>
      <c r="CJ26" s="19" t="n">
        <v>0.2141</v>
      </c>
      <c r="CK26" s="19" t="n">
        <v>23.0794</v>
      </c>
      <c r="CL26" s="19" t="n">
        <v>13.2052</v>
      </c>
      <c r="CM26" s="19" t="n">
        <v>0.043</v>
      </c>
      <c r="CN26" s="19" t="n">
        <v>7.0809</v>
      </c>
      <c r="CO26" s="19" t="n">
        <v>4.4171</v>
      </c>
      <c r="CP26" s="19" t="n">
        <v>17.1961</v>
      </c>
      <c r="CQ26" s="19" t="n">
        <v>5.859</v>
      </c>
      <c r="CR26" s="19" t="n">
        <v>8.9153</v>
      </c>
      <c r="CS26" s="19" t="n">
        <v>3.4644</v>
      </c>
      <c r="CT26" s="19" t="n">
        <v>10.7911</v>
      </c>
      <c r="CU26" s="19" t="n">
        <v>84.5389</v>
      </c>
      <c r="CV26" s="19" t="n">
        <v>27.5762</v>
      </c>
      <c r="CW26" s="19" t="n">
        <v>31.3143</v>
      </c>
      <c r="CX26" s="19" t="n">
        <v>20.7574</v>
      </c>
      <c r="CY26" s="19" t="n">
        <v>12.3795</v>
      </c>
      <c r="CZ26" s="19" t="n">
        <v>30.4445</v>
      </c>
      <c r="DA26" s="19" t="n">
        <v>27.1803</v>
      </c>
      <c r="DB26" s="19" t="n">
        <v>24.6375</v>
      </c>
      <c r="DC26" s="19" t="n">
        <v>30.065</v>
      </c>
      <c r="DD26" s="19" t="n">
        <v>1.8978</v>
      </c>
      <c r="DE26" s="19" t="n">
        <v>27.9437</v>
      </c>
      <c r="DF26" s="19" t="n">
        <v>292.829</v>
      </c>
      <c r="DG26" s="19" t="n">
        <v>17.3338</v>
      </c>
      <c r="DH26" s="19" t="n">
        <v>49.989</v>
      </c>
      <c r="DI26" s="19" t="n">
        <v>33.387</v>
      </c>
      <c r="DJ26" s="19" t="n">
        <v>5.6418</v>
      </c>
      <c r="DK26" s="19" t="n">
        <v>15.0422</v>
      </c>
      <c r="DL26" s="19" t="n">
        <v>10.3648</v>
      </c>
      <c r="DM26" s="19" t="n">
        <v>0.5181</v>
      </c>
      <c r="DN26" s="19" t="n">
        <v>4654.9191</v>
      </c>
      <c r="DO26" s="19" t="n">
        <v>7.1307</v>
      </c>
      <c r="DP26" s="19" t="n">
        <v>98.3492</v>
      </c>
      <c r="DQ26" s="19" t="n">
        <v>12.0985</v>
      </c>
      <c r="DR26" s="19" t="n">
        <v>35.7465</v>
      </c>
      <c r="DS26" s="19" t="n">
        <v>-187.3174</v>
      </c>
      <c r="DT26" s="19" t="n">
        <v>3286.6073</v>
      </c>
    </row>
    <row r="27">
      <c r="A27" s="2" t="inlineStr">
        <is>
          <t>1109</t>
        </is>
      </c>
      <c r="B27" s="2" t="inlineStr">
        <is>
          <t>Other food product manufacturing</t>
        </is>
      </c>
      <c r="C27" s="19" t="n">
        <v>738.576</v>
      </c>
      <c r="D27" s="19" t="n">
        <v>618.8355</v>
      </c>
      <c r="E27" s="19" t="n">
        <v>9.688000000000001</v>
      </c>
      <c r="F27" s="19" t="n">
        <v>122.8068</v>
      </c>
      <c r="G27" s="19" t="n">
        <v>0.6415</v>
      </c>
      <c r="H27" s="19" t="n">
        <v>19.0298</v>
      </c>
      <c r="I27" s="19" t="n">
        <v>67.9359</v>
      </c>
      <c r="J27" s="19" t="n">
        <v>12.1676</v>
      </c>
      <c r="K27" s="19" t="n">
        <v>20.6985</v>
      </c>
      <c r="L27" s="19" t="n">
        <v>6.3702</v>
      </c>
      <c r="M27" s="19" t="n">
        <v>16.7558</v>
      </c>
      <c r="N27" s="19" t="n">
        <v>2.5674</v>
      </c>
      <c r="O27" s="19" t="n">
        <v>15.4067</v>
      </c>
      <c r="P27" s="19" t="n">
        <v>110.658</v>
      </c>
      <c r="Q27" s="19" t="n">
        <v>10.625</v>
      </c>
      <c r="R27" s="19" t="n">
        <v>480.3717</v>
      </c>
      <c r="S27" s="19" t="n">
        <v>931.6355</v>
      </c>
      <c r="T27" s="19" t="n">
        <v>45.5697</v>
      </c>
      <c r="U27" s="19" t="n">
        <v>328.0438</v>
      </c>
      <c r="V27" s="19" t="n">
        <v>1058.4677</v>
      </c>
      <c r="W27" s="19" t="n">
        <v>445.9785</v>
      </c>
      <c r="X27" s="19" t="n">
        <v>1671.2487</v>
      </c>
      <c r="Y27" s="19" t="n">
        <v>31.2366</v>
      </c>
      <c r="Z27" s="19" t="n">
        <v>15.9717</v>
      </c>
      <c r="AA27" s="19" t="n">
        <v>4.1492</v>
      </c>
      <c r="AB27" s="19" t="n">
        <v>0.1116</v>
      </c>
      <c r="AC27" s="19" t="n">
        <v>0.4551</v>
      </c>
      <c r="AD27" s="19" t="n">
        <v>2.1385</v>
      </c>
      <c r="AE27" s="19" t="n">
        <v>0.0114</v>
      </c>
      <c r="AF27" s="19" t="n">
        <v>0.3139</v>
      </c>
      <c r="AG27" s="19" t="n">
        <v>0.2802</v>
      </c>
      <c r="AH27" s="19" t="n">
        <v>3.2791</v>
      </c>
      <c r="AI27" s="19" t="n">
        <v>5.361</v>
      </c>
      <c r="AJ27" s="19" t="n">
        <v>0.9342</v>
      </c>
      <c r="AK27" s="19" t="n">
        <v>2.0393</v>
      </c>
      <c r="AL27" s="19" t="n">
        <v>1.8009</v>
      </c>
      <c r="AM27" s="19" t="n">
        <v>1.0801</v>
      </c>
      <c r="AN27" s="19" t="n">
        <v>6.5563</v>
      </c>
      <c r="AO27" s="19" t="n">
        <v>5.1817</v>
      </c>
      <c r="AP27" s="19" t="n">
        <v>59.68</v>
      </c>
      <c r="AQ27" s="19" t="n">
        <v>10.4683</v>
      </c>
      <c r="AR27" s="19" t="n">
        <v>8.7615</v>
      </c>
      <c r="AS27" s="19" t="n">
        <v>0.3064</v>
      </c>
      <c r="AT27" s="19" t="n">
        <v>1.449</v>
      </c>
      <c r="AU27" s="19" t="n">
        <v>0.5669</v>
      </c>
      <c r="AV27" s="19" t="n">
        <v>2.8782</v>
      </c>
      <c r="AW27" s="19" t="n">
        <v>1.7204</v>
      </c>
      <c r="AX27" s="19" t="n">
        <v>0.8496</v>
      </c>
      <c r="AY27" s="19" t="n">
        <v>2.507</v>
      </c>
      <c r="AZ27" s="19" t="n">
        <v>3.4118</v>
      </c>
      <c r="BA27" s="19" t="n">
        <v>0.3134</v>
      </c>
      <c r="BB27" s="19" t="n">
        <v>6.2198</v>
      </c>
      <c r="BC27" s="19" t="n">
        <v>1.1544</v>
      </c>
      <c r="BD27" s="19" t="n">
        <v>3.7643</v>
      </c>
      <c r="BE27" s="19" t="n">
        <v>7.0508</v>
      </c>
      <c r="BF27" s="19" t="n">
        <v>2.4864</v>
      </c>
      <c r="BG27" s="19" t="n">
        <v>1.8315</v>
      </c>
      <c r="BH27" s="19" t="n">
        <v>3.4988</v>
      </c>
      <c r="BI27" s="19" t="n">
        <v>8.706</v>
      </c>
      <c r="BJ27" s="19" t="n">
        <v>4.7434</v>
      </c>
      <c r="BK27" s="19" t="n">
        <v>2.1917</v>
      </c>
      <c r="BL27" s="19" t="n">
        <v>14.799</v>
      </c>
      <c r="BM27" s="19" t="n">
        <v>4.3971</v>
      </c>
      <c r="BN27" s="19" t="n">
        <v>0.8365</v>
      </c>
      <c r="BO27" s="19" t="n">
        <v>3.1243</v>
      </c>
      <c r="BP27" s="19" t="n">
        <v>2.8702</v>
      </c>
      <c r="BQ27" s="19" t="n">
        <v>1.9263</v>
      </c>
      <c r="BR27" s="19" t="n">
        <v>4.5319</v>
      </c>
      <c r="BS27" s="19" t="n">
        <v>32.8707</v>
      </c>
      <c r="BT27" s="19" t="n">
        <v>38.2264</v>
      </c>
      <c r="BU27" s="19" t="n">
        <v>19.8327</v>
      </c>
      <c r="BV27" s="19" t="n">
        <v>16.0267</v>
      </c>
      <c r="BW27" s="19" t="n">
        <v>104.396</v>
      </c>
      <c r="BX27" s="19" t="n">
        <v>93.58540000000001</v>
      </c>
      <c r="BY27" s="19" t="n">
        <v>566.2086</v>
      </c>
      <c r="BZ27" s="19" t="n">
        <v>146.7839</v>
      </c>
      <c r="CA27" s="19" t="n">
        <v>1292.8621</v>
      </c>
      <c r="CB27" s="19" t="n">
        <v>16.6064</v>
      </c>
      <c r="CC27" s="19" t="n">
        <v>2.3437</v>
      </c>
      <c r="CD27" s="19" t="n">
        <v>0.9468</v>
      </c>
      <c r="CE27" s="19" t="n">
        <v>4.3177</v>
      </c>
      <c r="CF27" s="19" t="n">
        <v>4.4713</v>
      </c>
      <c r="CG27" s="19" t="n">
        <v>2.5406</v>
      </c>
      <c r="CH27" s="19" t="n">
        <v>2.9039</v>
      </c>
      <c r="CI27" s="19" t="n">
        <v>17.4455</v>
      </c>
      <c r="CJ27" s="19" t="n">
        <v>0.6695</v>
      </c>
      <c r="CK27" s="19" t="n">
        <v>2.6557</v>
      </c>
      <c r="CL27" s="19" t="n">
        <v>3.918</v>
      </c>
      <c r="CM27" s="19" t="n">
        <v>0.0424</v>
      </c>
      <c r="CN27" s="19" t="n">
        <v>2.7668</v>
      </c>
      <c r="CO27" s="19" t="n">
        <v>2.7655</v>
      </c>
      <c r="CP27" s="19" t="n">
        <v>2.1674</v>
      </c>
      <c r="CQ27" s="19" t="n">
        <v>3.6456</v>
      </c>
      <c r="CR27" s="19" t="n">
        <v>0.7884</v>
      </c>
      <c r="CS27" s="19" t="n">
        <v>0.2703</v>
      </c>
      <c r="CT27" s="19" t="n">
        <v>2.8445</v>
      </c>
      <c r="CU27" s="19" t="n">
        <v>27.7747</v>
      </c>
      <c r="CV27" s="19" t="n">
        <v>3.0825</v>
      </c>
      <c r="CW27" s="19" t="n">
        <v>15.6317</v>
      </c>
      <c r="CX27" s="19" t="n">
        <v>9.2864</v>
      </c>
      <c r="CY27" s="19" t="n">
        <v>39.156</v>
      </c>
      <c r="CZ27" s="19" t="n">
        <v>118.1596</v>
      </c>
      <c r="DA27" s="19" t="n">
        <v>100.7904</v>
      </c>
      <c r="DB27" s="19" t="n">
        <v>62.3999</v>
      </c>
      <c r="DC27" s="19" t="n">
        <v>87.8925</v>
      </c>
      <c r="DD27" s="19" t="n">
        <v>4.4571</v>
      </c>
      <c r="DE27" s="19" t="n">
        <v>135.7532</v>
      </c>
      <c r="DF27" s="19" t="n">
        <v>817.5642</v>
      </c>
      <c r="DG27" s="19" t="n">
        <v>98.27719999999999</v>
      </c>
      <c r="DH27" s="19" t="n">
        <v>910.0145</v>
      </c>
      <c r="DI27" s="19" t="n">
        <v>95.67610000000001</v>
      </c>
      <c r="DJ27" s="19" t="n">
        <v>20.9109</v>
      </c>
      <c r="DK27" s="19" t="n">
        <v>20.6961</v>
      </c>
      <c r="DL27" s="19" t="n">
        <v>71.35469999999999</v>
      </c>
      <c r="DM27" s="19" t="n">
        <v>4.0616</v>
      </c>
      <c r="DN27" s="19" t="n">
        <v>9636.5672</v>
      </c>
      <c r="DO27" s="19" t="n">
        <v>1.0184</v>
      </c>
      <c r="DP27" s="19" t="n">
        <v>152.1596</v>
      </c>
      <c r="DQ27" s="19" t="n">
        <v>6.1196</v>
      </c>
      <c r="DR27" s="19" t="n">
        <v>29.2916</v>
      </c>
      <c r="DS27" s="19" t="n">
        <v>18.0889</v>
      </c>
      <c r="DT27" s="19" t="n">
        <v>2338.8888</v>
      </c>
    </row>
    <row r="28">
      <c r="A28" s="2" t="inlineStr">
        <is>
          <t>1201</t>
        </is>
      </c>
      <c r="B28" s="2" t="inlineStr">
        <is>
          <t>Soft drinks, cordials and syrup manufacturing</t>
        </is>
      </c>
      <c r="C28" s="19" t="n">
        <v>2.7349</v>
      </c>
      <c r="D28" s="19" t="n">
        <v>0.7653</v>
      </c>
      <c r="E28" s="19" t="n">
        <v>1.1318</v>
      </c>
      <c r="F28" s="19" t="n">
        <v>0.4508</v>
      </c>
      <c r="G28" s="19" t="n">
        <v>0.0867</v>
      </c>
      <c r="H28" s="19" t="n">
        <v>0.2253</v>
      </c>
      <c r="I28" s="19" t="n">
        <v>1.2277</v>
      </c>
      <c r="J28" s="19" t="n">
        <v>3.8332</v>
      </c>
      <c r="K28" s="19" t="n">
        <v>3.5352</v>
      </c>
      <c r="L28" s="19" t="n">
        <v>1.8014</v>
      </c>
      <c r="M28" s="19" t="n">
        <v>4.6698</v>
      </c>
      <c r="N28" s="19" t="n">
        <v>0.662</v>
      </c>
      <c r="O28" s="19" t="n">
        <v>0.7186</v>
      </c>
      <c r="P28" s="19" t="n">
        <v>1.4142</v>
      </c>
      <c r="Q28" s="19" t="n">
        <v>0.1036</v>
      </c>
      <c r="R28" s="19" t="n">
        <v>25.5509</v>
      </c>
      <c r="S28" s="19" t="n">
        <v>30.9247</v>
      </c>
      <c r="T28" s="19" t="n">
        <v>2.6894</v>
      </c>
      <c r="U28" s="19" t="n">
        <v>1.4668</v>
      </c>
      <c r="V28" s="19" t="n">
        <v>6.1226</v>
      </c>
      <c r="W28" s="19" t="n">
        <v>5.8133</v>
      </c>
      <c r="X28" s="19" t="n">
        <v>11.6389</v>
      </c>
      <c r="Y28" s="19" t="n">
        <v>138.802</v>
      </c>
      <c r="Z28" s="19" t="n">
        <v>0.2483</v>
      </c>
      <c r="AA28" s="19" t="n">
        <v>13.7565</v>
      </c>
      <c r="AB28" s="19" t="n">
        <v>0.0135</v>
      </c>
      <c r="AC28" s="19" t="n">
        <v>0.0346</v>
      </c>
      <c r="AD28" s="19" t="n">
        <v>1.0083</v>
      </c>
      <c r="AE28" s="19" t="n">
        <v>0.0003</v>
      </c>
      <c r="AF28" s="19" t="n">
        <v>0.0482</v>
      </c>
      <c r="AG28" s="19" t="n">
        <v>0.0426</v>
      </c>
      <c r="AH28" s="19" t="n">
        <v>0.1338</v>
      </c>
      <c r="AI28" s="19" t="n">
        <v>1.2604</v>
      </c>
      <c r="AJ28" s="19" t="n">
        <v>0.1326</v>
      </c>
      <c r="AK28" s="19" t="n">
        <v>1.0942</v>
      </c>
      <c r="AL28" s="19" t="n">
        <v>1.0882</v>
      </c>
      <c r="AM28" s="19" t="n">
        <v>0.2948</v>
      </c>
      <c r="AN28" s="19" t="n">
        <v>0.9752</v>
      </c>
      <c r="AO28" s="19" t="n">
        <v>0.0532</v>
      </c>
      <c r="AP28" s="19" t="n">
        <v>0.7659</v>
      </c>
      <c r="AQ28" s="19" t="n">
        <v>0.7806</v>
      </c>
      <c r="AR28" s="19" t="n">
        <v>1.1529</v>
      </c>
      <c r="AS28" s="19" t="n">
        <v>0.8399</v>
      </c>
      <c r="AT28" s="19" t="n">
        <v>0.147</v>
      </c>
      <c r="AU28" s="19" t="n">
        <v>0.0767</v>
      </c>
      <c r="AV28" s="19" t="n">
        <v>0.2849</v>
      </c>
      <c r="AW28" s="19" t="n">
        <v>0.1903</v>
      </c>
      <c r="AX28" s="19" t="n">
        <v>0.06660000000000001</v>
      </c>
      <c r="AY28" s="19" t="n">
        <v>1.46</v>
      </c>
      <c r="AZ28" s="19" t="n">
        <v>0.1006</v>
      </c>
      <c r="BA28" s="19" t="n">
        <v>0.0469</v>
      </c>
      <c r="BB28" s="19" t="n">
        <v>0.9757</v>
      </c>
      <c r="BC28" s="19" t="n">
        <v>0.1731</v>
      </c>
      <c r="BD28" s="19" t="n">
        <v>0.5692</v>
      </c>
      <c r="BE28" s="19" t="n">
        <v>1.4133</v>
      </c>
      <c r="BF28" s="19" t="n">
        <v>0.8928</v>
      </c>
      <c r="BG28" s="19" t="n">
        <v>0.836</v>
      </c>
      <c r="BH28" s="19" t="n">
        <v>1.3412</v>
      </c>
      <c r="BI28" s="19" t="n">
        <v>0.9507</v>
      </c>
      <c r="BJ28" s="19" t="n">
        <v>0.329</v>
      </c>
      <c r="BK28" s="19" t="n">
        <v>0.0988</v>
      </c>
      <c r="BL28" s="19" t="n">
        <v>1.6533</v>
      </c>
      <c r="BM28" s="19" t="n">
        <v>0.495</v>
      </c>
      <c r="BN28" s="19" t="n">
        <v>0.1058</v>
      </c>
      <c r="BO28" s="19" t="n">
        <v>0.5651</v>
      </c>
      <c r="BP28" s="19" t="n">
        <v>0.8685</v>
      </c>
      <c r="BQ28" s="19" t="n">
        <v>0.1421</v>
      </c>
      <c r="BR28" s="19" t="n">
        <v>0.5537</v>
      </c>
      <c r="BS28" s="19" t="n">
        <v>0.5862000000000001</v>
      </c>
      <c r="BT28" s="19" t="n">
        <v>6.5886</v>
      </c>
      <c r="BU28" s="19" t="n">
        <v>2.8596</v>
      </c>
      <c r="BV28" s="19" t="n">
        <v>5.067</v>
      </c>
      <c r="BW28" s="19" t="n">
        <v>15.5754</v>
      </c>
      <c r="BX28" s="19" t="n">
        <v>5.3962</v>
      </c>
      <c r="BY28" s="19" t="n">
        <v>7.3032</v>
      </c>
      <c r="BZ28" s="19" t="n">
        <v>8.5299</v>
      </c>
      <c r="CA28" s="19" t="n">
        <v>125.9499</v>
      </c>
      <c r="CB28" s="19" t="n">
        <v>3.2829</v>
      </c>
      <c r="CC28" s="19" t="n">
        <v>0.5752</v>
      </c>
      <c r="CD28" s="19" t="n">
        <v>0.1627</v>
      </c>
      <c r="CE28" s="19" t="n">
        <v>0.664</v>
      </c>
      <c r="CF28" s="19" t="n">
        <v>0.7328</v>
      </c>
      <c r="CG28" s="19" t="n">
        <v>1.295</v>
      </c>
      <c r="CH28" s="19" t="n">
        <v>0.7894</v>
      </c>
      <c r="CI28" s="19" t="n">
        <v>0.2245</v>
      </c>
      <c r="CJ28" s="19" t="n">
        <v>0.1117</v>
      </c>
      <c r="CK28" s="19" t="n">
        <v>1.2476</v>
      </c>
      <c r="CL28" s="19" t="n">
        <v>1.3466</v>
      </c>
      <c r="CM28" s="19" t="n">
        <v>0.0067</v>
      </c>
      <c r="CN28" s="19" t="n">
        <v>1.9959</v>
      </c>
      <c r="CO28" s="19" t="n">
        <v>7.6421</v>
      </c>
      <c r="CP28" s="19" t="n">
        <v>5.1275</v>
      </c>
      <c r="CQ28" s="19" t="n">
        <v>0.9061</v>
      </c>
      <c r="CR28" s="19" t="n">
        <v>0.4702</v>
      </c>
      <c r="CS28" s="19" t="n">
        <v>0.1784</v>
      </c>
      <c r="CT28" s="19" t="n">
        <v>0.9629</v>
      </c>
      <c r="CU28" s="19" t="n">
        <v>4.9079</v>
      </c>
      <c r="CV28" s="19" t="n">
        <v>2.0401</v>
      </c>
      <c r="CW28" s="19" t="n">
        <v>2.1093</v>
      </c>
      <c r="CX28" s="19" t="n">
        <v>1.5808</v>
      </c>
      <c r="CY28" s="19" t="n">
        <v>2.9397</v>
      </c>
      <c r="CZ28" s="19" t="n">
        <v>10.4747</v>
      </c>
      <c r="DA28" s="19" t="n">
        <v>1.9518</v>
      </c>
      <c r="DB28" s="19" t="n">
        <v>2.2348</v>
      </c>
      <c r="DC28" s="19" t="n">
        <v>2.9019</v>
      </c>
      <c r="DD28" s="19" t="n">
        <v>0.2163</v>
      </c>
      <c r="DE28" s="19" t="n">
        <v>10.8499</v>
      </c>
      <c r="DF28" s="19" t="n">
        <v>32.7414</v>
      </c>
      <c r="DG28" s="19" t="n">
        <v>0.8929</v>
      </c>
      <c r="DH28" s="19" t="n">
        <v>33.2168</v>
      </c>
      <c r="DI28" s="19" t="n">
        <v>38.033</v>
      </c>
      <c r="DJ28" s="19" t="n">
        <v>4.0104</v>
      </c>
      <c r="DK28" s="19" t="n">
        <v>5.3799</v>
      </c>
      <c r="DL28" s="19" t="n">
        <v>2.6286</v>
      </c>
      <c r="DM28" s="19" t="n">
        <v>5.0181</v>
      </c>
      <c r="DN28" s="19" t="n">
        <v>6865.2142</v>
      </c>
      <c r="DO28" s="19" t="n">
        <v>0.009299999999999999</v>
      </c>
      <c r="DP28" s="19" t="n">
        <v>35.9452</v>
      </c>
      <c r="DQ28" s="19" t="n">
        <v>1.3965</v>
      </c>
      <c r="DR28" s="19" t="n">
        <v>7.2196</v>
      </c>
      <c r="DS28" s="19" t="n">
        <v>102.0233</v>
      </c>
      <c r="DT28" s="19" t="n">
        <v>560.0559</v>
      </c>
    </row>
    <row r="29">
      <c r="A29" s="2" t="inlineStr">
        <is>
          <t>1202</t>
        </is>
      </c>
      <c r="B29" s="2" t="inlineStr">
        <is>
          <t>Beer manufacturing</t>
        </is>
      </c>
      <c r="C29" s="19" t="n">
        <v>21.9165</v>
      </c>
      <c r="D29" s="19" t="n">
        <v>0.5835</v>
      </c>
      <c r="E29" s="19" t="n">
        <v>4.6872</v>
      </c>
      <c r="F29" s="19" t="n">
        <v>0.0288</v>
      </c>
      <c r="G29" s="19" t="n">
        <v>0.0068</v>
      </c>
      <c r="H29" s="19" t="n">
        <v>0.0157</v>
      </c>
      <c r="I29" s="19" t="n">
        <v>21.198</v>
      </c>
      <c r="J29" s="19" t="n">
        <v>2.8878</v>
      </c>
      <c r="K29" s="19" t="n">
        <v>4.001</v>
      </c>
      <c r="L29" s="19" t="n">
        <v>0.9809</v>
      </c>
      <c r="M29" s="19" t="n">
        <v>12.7239</v>
      </c>
      <c r="N29" s="19" t="n">
        <v>0.9956</v>
      </c>
      <c r="O29" s="19" t="n">
        <v>0.0924</v>
      </c>
      <c r="P29" s="19" t="n">
        <v>0.09810000000000001</v>
      </c>
      <c r="Q29" s="19" t="n">
        <v>0.0536</v>
      </c>
      <c r="R29" s="19" t="n">
        <v>0.1735</v>
      </c>
      <c r="S29" s="19" t="n">
        <v>0.1203</v>
      </c>
      <c r="T29" s="19" t="n">
        <v>0.1366</v>
      </c>
      <c r="U29" s="19" t="n">
        <v>0.0931</v>
      </c>
      <c r="V29" s="19" t="n">
        <v>0.2115</v>
      </c>
      <c r="W29" s="19" t="n">
        <v>0.2233</v>
      </c>
      <c r="X29" s="19" t="n">
        <v>0.2568</v>
      </c>
      <c r="Y29" s="19" t="n">
        <v>22.8392</v>
      </c>
      <c r="Z29" s="19" t="n">
        <v>311.0908</v>
      </c>
      <c r="AA29" s="19" t="n">
        <v>8.328900000000001</v>
      </c>
      <c r="AB29" s="19" t="n">
        <v>0.0005999999999999999</v>
      </c>
      <c r="AC29" s="19" t="n">
        <v>0.0016</v>
      </c>
      <c r="AD29" s="19" t="n">
        <v>0.9443</v>
      </c>
      <c r="AE29" s="19" t="n">
        <v>0.0001</v>
      </c>
      <c r="AF29" s="19" t="n">
        <v>0.0028</v>
      </c>
      <c r="AG29" s="19" t="n">
        <v>0.0025</v>
      </c>
      <c r="AH29" s="19" t="n">
        <v>0.0138</v>
      </c>
      <c r="AI29" s="19" t="n">
        <v>1.0445</v>
      </c>
      <c r="AJ29" s="19" t="n">
        <v>1.0632</v>
      </c>
      <c r="AK29" s="19" t="n">
        <v>0.0422</v>
      </c>
      <c r="AL29" s="19" t="n">
        <v>0.5521</v>
      </c>
      <c r="AM29" s="19" t="n">
        <v>0.0301</v>
      </c>
      <c r="AN29" s="19" t="n">
        <v>0.2777</v>
      </c>
      <c r="AO29" s="19" t="n">
        <v>0.0027</v>
      </c>
      <c r="AP29" s="19" t="n">
        <v>0.0803</v>
      </c>
      <c r="AQ29" s="19" t="n">
        <v>0.0333</v>
      </c>
      <c r="AR29" s="19" t="n">
        <v>1.0834</v>
      </c>
      <c r="AS29" s="19" t="n">
        <v>0.0069</v>
      </c>
      <c r="AT29" s="19" t="n">
        <v>0.2277</v>
      </c>
      <c r="AU29" s="19" t="n">
        <v>0.2547</v>
      </c>
      <c r="AV29" s="19" t="n">
        <v>0.2084</v>
      </c>
      <c r="AW29" s="19" t="n">
        <v>0.2314</v>
      </c>
      <c r="AX29" s="19" t="n">
        <v>0.2278</v>
      </c>
      <c r="AY29" s="19" t="n">
        <v>1.1974</v>
      </c>
      <c r="AZ29" s="19" t="n">
        <v>0.4637</v>
      </c>
      <c r="BA29" s="19" t="n">
        <v>0.0046</v>
      </c>
      <c r="BB29" s="19" t="n">
        <v>1.1243</v>
      </c>
      <c r="BC29" s="19" t="n">
        <v>0.0147</v>
      </c>
      <c r="BD29" s="19" t="n">
        <v>0.0382</v>
      </c>
      <c r="BE29" s="19" t="n">
        <v>0.0667</v>
      </c>
      <c r="BF29" s="19" t="n">
        <v>1.0668</v>
      </c>
      <c r="BG29" s="19" t="n">
        <v>0.0201</v>
      </c>
      <c r="BH29" s="19" t="n">
        <v>0.0256</v>
      </c>
      <c r="BI29" s="19" t="n">
        <v>0.065</v>
      </c>
      <c r="BJ29" s="19" t="n">
        <v>0.0281</v>
      </c>
      <c r="BK29" s="19" t="n">
        <v>0.0062</v>
      </c>
      <c r="BL29" s="19" t="n">
        <v>1.1325</v>
      </c>
      <c r="BM29" s="19" t="n">
        <v>0.0267</v>
      </c>
      <c r="BN29" s="19" t="n">
        <v>0.4689</v>
      </c>
      <c r="BO29" s="19" t="n">
        <v>0.1779</v>
      </c>
      <c r="BP29" s="19" t="n">
        <v>0.2305</v>
      </c>
      <c r="BQ29" s="19" t="n">
        <v>0.0036</v>
      </c>
      <c r="BR29" s="19" t="n">
        <v>0.6961000000000001</v>
      </c>
      <c r="BS29" s="19" t="n">
        <v>0.0405</v>
      </c>
      <c r="BT29" s="19" t="n">
        <v>1.4256</v>
      </c>
      <c r="BU29" s="19" t="n">
        <v>0.1592</v>
      </c>
      <c r="BV29" s="19" t="n">
        <v>1.296</v>
      </c>
      <c r="BW29" s="19" t="n">
        <v>1.9814</v>
      </c>
      <c r="BX29" s="19" t="n">
        <v>5.7365</v>
      </c>
      <c r="BY29" s="19" t="n">
        <v>7.1198</v>
      </c>
      <c r="BZ29" s="19" t="n">
        <v>240.681</v>
      </c>
      <c r="CA29" s="19" t="n">
        <v>1354.8674</v>
      </c>
      <c r="CB29" s="19" t="n">
        <v>1.4292</v>
      </c>
      <c r="CC29" s="19" t="n">
        <v>1.2355</v>
      </c>
      <c r="CD29" s="19" t="n">
        <v>0.0363</v>
      </c>
      <c r="CE29" s="19" t="n">
        <v>14.9648</v>
      </c>
      <c r="CF29" s="19" t="n">
        <v>0.0963</v>
      </c>
      <c r="CG29" s="19" t="n">
        <v>0.1165</v>
      </c>
      <c r="CH29" s="19" t="n">
        <v>0.0835</v>
      </c>
      <c r="CI29" s="19" t="n">
        <v>0.0254</v>
      </c>
      <c r="CJ29" s="19" t="n">
        <v>0.0222</v>
      </c>
      <c r="CK29" s="19" t="n">
        <v>0.4568</v>
      </c>
      <c r="CL29" s="19" t="n">
        <v>0.1989</v>
      </c>
      <c r="CM29" s="19" t="n">
        <v>0.003</v>
      </c>
      <c r="CN29" s="19" t="n">
        <v>13.5421</v>
      </c>
      <c r="CO29" s="19" t="n">
        <v>0.0458</v>
      </c>
      <c r="CP29" s="19" t="n">
        <v>0.1148</v>
      </c>
      <c r="CQ29" s="19" t="n">
        <v>2.1247</v>
      </c>
      <c r="CR29" s="19" t="n">
        <v>0.0043</v>
      </c>
      <c r="CS29" s="19" t="n">
        <v>0.0015</v>
      </c>
      <c r="CT29" s="19" t="n">
        <v>1.4175</v>
      </c>
      <c r="CU29" s="19" t="n">
        <v>1.896</v>
      </c>
      <c r="CV29" s="19" t="n">
        <v>0.3829</v>
      </c>
      <c r="CW29" s="19" t="n">
        <v>1.0716</v>
      </c>
      <c r="CX29" s="19" t="n">
        <v>0.5633</v>
      </c>
      <c r="CY29" s="19" t="n">
        <v>26.4077</v>
      </c>
      <c r="CZ29" s="19" t="n">
        <v>9.7311</v>
      </c>
      <c r="DA29" s="19" t="n">
        <v>1.2324</v>
      </c>
      <c r="DB29" s="19" t="n">
        <v>0.1923</v>
      </c>
      <c r="DC29" s="19" t="n">
        <v>20.1343</v>
      </c>
      <c r="DD29" s="19" t="n">
        <v>1.1288</v>
      </c>
      <c r="DE29" s="19" t="n">
        <v>1.1256</v>
      </c>
      <c r="DF29" s="19" t="n">
        <v>4.8761</v>
      </c>
      <c r="DG29" s="19" t="n">
        <v>0.0408</v>
      </c>
      <c r="DH29" s="19" t="n">
        <v>8.3454</v>
      </c>
      <c r="DI29" s="19" t="n">
        <v>47.8765</v>
      </c>
      <c r="DJ29" s="19" t="n">
        <v>2.2357</v>
      </c>
      <c r="DK29" s="19" t="n">
        <v>0.1994</v>
      </c>
      <c r="DL29" s="19" t="n">
        <v>3.3898</v>
      </c>
      <c r="DM29" s="19" t="n">
        <v>1.0123</v>
      </c>
      <c r="DN29" s="19" t="n">
        <v>4624.5989</v>
      </c>
      <c r="DO29" s="19" t="n">
        <v>1.2527</v>
      </c>
      <c r="DP29" s="19" t="n">
        <v>8.5741</v>
      </c>
      <c r="DQ29" s="19" t="n">
        <v>0.1047</v>
      </c>
      <c r="DR29" s="19" t="n">
        <v>2.1416</v>
      </c>
      <c r="DS29" s="19" t="n">
        <v>96.6305</v>
      </c>
      <c r="DT29" s="19" t="n">
        <v>296.6957</v>
      </c>
    </row>
    <row r="30">
      <c r="A30" s="2" t="inlineStr">
        <is>
          <t>1205</t>
        </is>
      </c>
      <c r="B30" s="2" t="inlineStr">
        <is>
          <t>Wine, spirits and tobacco</t>
        </is>
      </c>
      <c r="C30" s="19" t="n">
        <v>3.3459</v>
      </c>
      <c r="D30" s="19" t="n">
        <v>0.7654</v>
      </c>
      <c r="E30" s="19" t="n">
        <v>1.5444</v>
      </c>
      <c r="F30" s="19" t="n">
        <v>0.606</v>
      </c>
      <c r="G30" s="19" t="n">
        <v>0.1198</v>
      </c>
      <c r="H30" s="19" t="n">
        <v>0.3828</v>
      </c>
      <c r="I30" s="19" t="n">
        <v>2.565</v>
      </c>
      <c r="J30" s="19" t="n">
        <v>4.9605</v>
      </c>
      <c r="K30" s="19" t="n">
        <v>3.335</v>
      </c>
      <c r="L30" s="19" t="n">
        <v>2.9822</v>
      </c>
      <c r="M30" s="19" t="n">
        <v>10.2812</v>
      </c>
      <c r="N30" s="19" t="n">
        <v>1.6886</v>
      </c>
      <c r="O30" s="19" t="n">
        <v>1.2461</v>
      </c>
      <c r="P30" s="19" t="n">
        <v>2.9021</v>
      </c>
      <c r="Q30" s="19" t="n">
        <v>0.1712</v>
      </c>
      <c r="R30" s="19" t="n">
        <v>1.2057</v>
      </c>
      <c r="S30" s="19" t="n">
        <v>2.7865</v>
      </c>
      <c r="T30" s="19" t="n">
        <v>0.53</v>
      </c>
      <c r="U30" s="19" t="n">
        <v>1.2925</v>
      </c>
      <c r="V30" s="19" t="n">
        <v>1.4731</v>
      </c>
      <c r="W30" s="19" t="n">
        <v>2.4219</v>
      </c>
      <c r="X30" s="19" t="n">
        <v>3.1451</v>
      </c>
      <c r="Y30" s="19" t="n">
        <v>1.6234</v>
      </c>
      <c r="Z30" s="19" t="n">
        <v>2.2291</v>
      </c>
      <c r="AA30" s="19" t="n">
        <v>78.5372</v>
      </c>
      <c r="AB30" s="19" t="n">
        <v>0.0215</v>
      </c>
      <c r="AC30" s="19" t="n">
        <v>0.0725</v>
      </c>
      <c r="AD30" s="19" t="n">
        <v>2.0667</v>
      </c>
      <c r="AE30" s="19" t="n">
        <v>0.0004</v>
      </c>
      <c r="AF30" s="19" t="n">
        <v>0.07149999999999999</v>
      </c>
      <c r="AG30" s="19" t="n">
        <v>0.0643</v>
      </c>
      <c r="AH30" s="19" t="n">
        <v>0.3872</v>
      </c>
      <c r="AI30" s="19" t="n">
        <v>1.3076</v>
      </c>
      <c r="AJ30" s="19" t="n">
        <v>1.4571</v>
      </c>
      <c r="AK30" s="19" t="n">
        <v>1.4992</v>
      </c>
      <c r="AL30" s="19" t="n">
        <v>1.6968</v>
      </c>
      <c r="AM30" s="19" t="n">
        <v>1.0673</v>
      </c>
      <c r="AN30" s="19" t="n">
        <v>10.6468</v>
      </c>
      <c r="AO30" s="19" t="n">
        <v>0.1026</v>
      </c>
      <c r="AP30" s="19" t="n">
        <v>11.0515</v>
      </c>
      <c r="AQ30" s="19" t="n">
        <v>1.0422</v>
      </c>
      <c r="AR30" s="19" t="n">
        <v>14.9032</v>
      </c>
      <c r="AS30" s="19" t="n">
        <v>0.4014</v>
      </c>
      <c r="AT30" s="19" t="n">
        <v>2.0797</v>
      </c>
      <c r="AU30" s="19" t="n">
        <v>0.275</v>
      </c>
      <c r="AV30" s="19" t="n">
        <v>1.8853</v>
      </c>
      <c r="AW30" s="19" t="n">
        <v>1.2419</v>
      </c>
      <c r="AX30" s="19" t="n">
        <v>0.5582</v>
      </c>
      <c r="AY30" s="19" t="n">
        <v>1.1066</v>
      </c>
      <c r="AZ30" s="19" t="n">
        <v>0.3467</v>
      </c>
      <c r="BA30" s="19" t="n">
        <v>0.079</v>
      </c>
      <c r="BB30" s="19" t="n">
        <v>1.9962</v>
      </c>
      <c r="BC30" s="19" t="n">
        <v>0.6303</v>
      </c>
      <c r="BD30" s="19" t="n">
        <v>2.3372</v>
      </c>
      <c r="BE30" s="19" t="n">
        <v>1.693</v>
      </c>
      <c r="BF30" s="19" t="n">
        <v>0.8077</v>
      </c>
      <c r="BG30" s="19" t="n">
        <v>0.722</v>
      </c>
      <c r="BH30" s="19" t="n">
        <v>0.84</v>
      </c>
      <c r="BI30" s="19" t="n">
        <v>1.661</v>
      </c>
      <c r="BJ30" s="19" t="n">
        <v>0.549</v>
      </c>
      <c r="BK30" s="19" t="n">
        <v>0.1646</v>
      </c>
      <c r="BL30" s="19" t="n">
        <v>2.5344</v>
      </c>
      <c r="BM30" s="19" t="n">
        <v>1.2577</v>
      </c>
      <c r="BN30" s="19" t="n">
        <v>0.8662</v>
      </c>
      <c r="BO30" s="19" t="n">
        <v>1.0593</v>
      </c>
      <c r="BP30" s="19" t="n">
        <v>1.6878</v>
      </c>
      <c r="BQ30" s="19" t="n">
        <v>0.2833</v>
      </c>
      <c r="BR30" s="19" t="n">
        <v>4.4958</v>
      </c>
      <c r="BS30" s="19" t="n">
        <v>0.9249000000000001</v>
      </c>
      <c r="BT30" s="19" t="n">
        <v>9.329000000000001</v>
      </c>
      <c r="BU30" s="19" t="n">
        <v>5.9369</v>
      </c>
      <c r="BV30" s="19" t="n">
        <v>6.4782</v>
      </c>
      <c r="BW30" s="19" t="n">
        <v>25.7966</v>
      </c>
      <c r="BX30" s="19" t="n">
        <v>7.7192</v>
      </c>
      <c r="BY30" s="19" t="n">
        <v>5.8623</v>
      </c>
      <c r="BZ30" s="19" t="n">
        <v>76.8699</v>
      </c>
      <c r="CA30" s="19" t="n">
        <v>699.2548</v>
      </c>
      <c r="CB30" s="19" t="n">
        <v>3.7089</v>
      </c>
      <c r="CC30" s="19" t="n">
        <v>0.8393</v>
      </c>
      <c r="CD30" s="19" t="n">
        <v>0.2624</v>
      </c>
      <c r="CE30" s="19" t="n">
        <v>9.711399999999999</v>
      </c>
      <c r="CF30" s="19" t="n">
        <v>1.0319</v>
      </c>
      <c r="CG30" s="19" t="n">
        <v>0.7425</v>
      </c>
      <c r="CH30" s="19" t="n">
        <v>1.3263</v>
      </c>
      <c r="CI30" s="19" t="n">
        <v>0.3473</v>
      </c>
      <c r="CJ30" s="19" t="n">
        <v>0.1411</v>
      </c>
      <c r="CK30" s="19" t="n">
        <v>3.1515</v>
      </c>
      <c r="CL30" s="19" t="n">
        <v>0.9949</v>
      </c>
      <c r="CM30" s="19" t="n">
        <v>0.008800000000000001</v>
      </c>
      <c r="CN30" s="19" t="n">
        <v>29.9936</v>
      </c>
      <c r="CO30" s="19" t="n">
        <v>1.0156</v>
      </c>
      <c r="CP30" s="19" t="n">
        <v>0.6362</v>
      </c>
      <c r="CQ30" s="19" t="n">
        <v>1.4103</v>
      </c>
      <c r="CR30" s="19" t="n">
        <v>0.1457</v>
      </c>
      <c r="CS30" s="19" t="n">
        <v>0.0501</v>
      </c>
      <c r="CT30" s="19" t="n">
        <v>1.578</v>
      </c>
      <c r="CU30" s="19" t="n">
        <v>5.5396</v>
      </c>
      <c r="CV30" s="19" t="n">
        <v>2.4971</v>
      </c>
      <c r="CW30" s="19" t="n">
        <v>2.7513</v>
      </c>
      <c r="CX30" s="19" t="n">
        <v>1.8267</v>
      </c>
      <c r="CY30" s="19" t="n">
        <v>18.8232</v>
      </c>
      <c r="CZ30" s="19" t="n">
        <v>1.6846</v>
      </c>
      <c r="DA30" s="19" t="n">
        <v>1.4162</v>
      </c>
      <c r="DB30" s="19" t="n">
        <v>2.7864</v>
      </c>
      <c r="DC30" s="19" t="n">
        <v>12.7174</v>
      </c>
      <c r="DD30" s="19" t="n">
        <v>0.5007</v>
      </c>
      <c r="DE30" s="19" t="n">
        <v>8.901</v>
      </c>
      <c r="DF30" s="19" t="n">
        <v>6.1671</v>
      </c>
      <c r="DG30" s="19" t="n">
        <v>0.5426</v>
      </c>
      <c r="DH30" s="19" t="n">
        <v>1.805</v>
      </c>
      <c r="DI30" s="19" t="n">
        <v>9.4573</v>
      </c>
      <c r="DJ30" s="19" t="n">
        <v>5.2643</v>
      </c>
      <c r="DK30" s="19" t="n">
        <v>5.5504</v>
      </c>
      <c r="DL30" s="19" t="n">
        <v>1.6173</v>
      </c>
      <c r="DM30" s="19" t="n">
        <v>0.203</v>
      </c>
      <c r="DN30" s="19" t="n">
        <v>6143.9049</v>
      </c>
      <c r="DO30" s="19" t="n">
        <v>3.1253</v>
      </c>
      <c r="DP30" s="19" t="n">
        <v>39.8319</v>
      </c>
      <c r="DQ30" s="19" t="n">
        <v>1.2989</v>
      </c>
      <c r="DR30" s="19" t="n">
        <v>8.0535</v>
      </c>
      <c r="DS30" s="19" t="n">
        <v>379.626</v>
      </c>
      <c r="DT30" s="19" t="n">
        <v>2648.6821</v>
      </c>
    </row>
    <row r="31">
      <c r="A31" s="2" t="inlineStr">
        <is>
          <t>1301</t>
        </is>
      </c>
      <c r="B31" s="2" t="inlineStr">
        <is>
          <t>Textile manufacturing</t>
        </is>
      </c>
      <c r="C31" s="19" t="n">
        <v>0.1039</v>
      </c>
      <c r="D31" s="19" t="n">
        <v>0.0159</v>
      </c>
      <c r="E31" s="19" t="n">
        <v>0.0708</v>
      </c>
      <c r="F31" s="19" t="n">
        <v>3.6884</v>
      </c>
      <c r="G31" s="19" t="n">
        <v>0.0035</v>
      </c>
      <c r="H31" s="19" t="n">
        <v>3.0767</v>
      </c>
      <c r="I31" s="19" t="n">
        <v>2.3211</v>
      </c>
      <c r="J31" s="19" t="n">
        <v>1.0892</v>
      </c>
      <c r="K31" s="19" t="n">
        <v>0.1771</v>
      </c>
      <c r="L31" s="19" t="n">
        <v>0.0318</v>
      </c>
      <c r="M31" s="19" t="n">
        <v>4.2896</v>
      </c>
      <c r="N31" s="19" t="n">
        <v>0.2769</v>
      </c>
      <c r="O31" s="19" t="n">
        <v>0.0106</v>
      </c>
      <c r="P31" s="19" t="n">
        <v>3.7583</v>
      </c>
      <c r="Q31" s="19" t="n">
        <v>0.0051</v>
      </c>
      <c r="R31" s="19" t="n">
        <v>0.0546</v>
      </c>
      <c r="S31" s="19" t="n">
        <v>0.0364</v>
      </c>
      <c r="T31" s="19" t="n">
        <v>0.0141</v>
      </c>
      <c r="U31" s="19" t="n">
        <v>0.0418</v>
      </c>
      <c r="V31" s="19" t="n">
        <v>0.0432</v>
      </c>
      <c r="W31" s="19" t="n">
        <v>0.0484</v>
      </c>
      <c r="X31" s="19" t="n">
        <v>0.08160000000000001</v>
      </c>
      <c r="Y31" s="19" t="n">
        <v>6.4527</v>
      </c>
      <c r="Z31" s="19" t="n">
        <v>2.105</v>
      </c>
      <c r="AA31" s="19" t="n">
        <v>2.6749</v>
      </c>
      <c r="AB31" s="19" t="n">
        <v>19.5933</v>
      </c>
      <c r="AC31" s="19" t="n">
        <v>0.0091</v>
      </c>
      <c r="AD31" s="19" t="n">
        <v>135.3218</v>
      </c>
      <c r="AE31" s="19" t="n">
        <v>0.06419999999999999</v>
      </c>
      <c r="AF31" s="19" t="n">
        <v>3.183</v>
      </c>
      <c r="AG31" s="19" t="n">
        <v>0.0618</v>
      </c>
      <c r="AH31" s="19" t="n">
        <v>0.0556</v>
      </c>
      <c r="AI31" s="19" t="n">
        <v>4.5977</v>
      </c>
      <c r="AJ31" s="19" t="n">
        <v>0.0682</v>
      </c>
      <c r="AK31" s="19" t="n">
        <v>3.8706</v>
      </c>
      <c r="AL31" s="19" t="n">
        <v>4.2073</v>
      </c>
      <c r="AM31" s="19" t="n">
        <v>0.3155</v>
      </c>
      <c r="AN31" s="19" t="n">
        <v>23.2405</v>
      </c>
      <c r="AO31" s="19" t="n">
        <v>0.1304</v>
      </c>
      <c r="AP31" s="19" t="n">
        <v>7.7196</v>
      </c>
      <c r="AQ31" s="19" t="n">
        <v>5.4707</v>
      </c>
      <c r="AR31" s="19" t="n">
        <v>80.4372</v>
      </c>
      <c r="AS31" s="19" t="n">
        <v>0.5026</v>
      </c>
      <c r="AT31" s="19" t="n">
        <v>0.1131</v>
      </c>
      <c r="AU31" s="19" t="n">
        <v>0.0052</v>
      </c>
      <c r="AV31" s="19" t="n">
        <v>0.0621</v>
      </c>
      <c r="AW31" s="19" t="n">
        <v>0.046</v>
      </c>
      <c r="AX31" s="19" t="n">
        <v>1.1573</v>
      </c>
      <c r="AY31" s="19" t="n">
        <v>0.3037</v>
      </c>
      <c r="AZ31" s="19" t="n">
        <v>0.0314</v>
      </c>
      <c r="BA31" s="19" t="n">
        <v>0.008</v>
      </c>
      <c r="BB31" s="19" t="n">
        <v>0.3071</v>
      </c>
      <c r="BC31" s="19" t="n">
        <v>0.2641</v>
      </c>
      <c r="BD31" s="19" t="n">
        <v>0.507</v>
      </c>
      <c r="BE31" s="19" t="n">
        <v>3.6745</v>
      </c>
      <c r="BF31" s="19" t="n">
        <v>5.6981</v>
      </c>
      <c r="BG31" s="19" t="n">
        <v>6.473</v>
      </c>
      <c r="BH31" s="19" t="n">
        <v>10.6636</v>
      </c>
      <c r="BI31" s="19" t="n">
        <v>4.2095</v>
      </c>
      <c r="BJ31" s="19" t="n">
        <v>8.920500000000001</v>
      </c>
      <c r="BK31" s="19" t="n">
        <v>0.5841</v>
      </c>
      <c r="BL31" s="19" t="n">
        <v>3.6227</v>
      </c>
      <c r="BM31" s="19" t="n">
        <v>95.52249999999999</v>
      </c>
      <c r="BN31" s="19" t="n">
        <v>1.0431</v>
      </c>
      <c r="BO31" s="19" t="n">
        <v>0.0135</v>
      </c>
      <c r="BP31" s="19" t="n">
        <v>0.0127</v>
      </c>
      <c r="BQ31" s="19" t="n">
        <v>0.0012</v>
      </c>
      <c r="BR31" s="19" t="n">
        <v>1.2583</v>
      </c>
      <c r="BS31" s="19" t="n">
        <v>0.0872</v>
      </c>
      <c r="BT31" s="19" t="n">
        <v>2.482</v>
      </c>
      <c r="BU31" s="19" t="n">
        <v>2.3857</v>
      </c>
      <c r="BV31" s="19" t="n">
        <v>1.2724</v>
      </c>
      <c r="BW31" s="19" t="n">
        <v>5.3373</v>
      </c>
      <c r="BX31" s="19" t="n">
        <v>0.4726</v>
      </c>
      <c r="BY31" s="19" t="n">
        <v>5.258</v>
      </c>
      <c r="BZ31" s="19" t="n">
        <v>0.0978</v>
      </c>
      <c r="CA31" s="19" t="n">
        <v>0.3456</v>
      </c>
      <c r="CB31" s="19" t="n">
        <v>0.248</v>
      </c>
      <c r="CC31" s="19" t="n">
        <v>0.0331</v>
      </c>
      <c r="CD31" s="19" t="n">
        <v>0.0175</v>
      </c>
      <c r="CE31" s="19" t="n">
        <v>0.0344</v>
      </c>
      <c r="CF31" s="19" t="n">
        <v>0.0602</v>
      </c>
      <c r="CG31" s="19" t="n">
        <v>0.0399</v>
      </c>
      <c r="CH31" s="19" t="n">
        <v>0.0499</v>
      </c>
      <c r="CI31" s="19" t="n">
        <v>0.0186</v>
      </c>
      <c r="CJ31" s="19" t="n">
        <v>0.0072</v>
      </c>
      <c r="CK31" s="19" t="n">
        <v>0.0089</v>
      </c>
      <c r="CL31" s="19" t="n">
        <v>0.06519999999999999</v>
      </c>
      <c r="CM31" s="19" t="n">
        <v>0.0005</v>
      </c>
      <c r="CN31" s="19" t="n">
        <v>0.0277</v>
      </c>
      <c r="CO31" s="19" t="n">
        <v>0.0293</v>
      </c>
      <c r="CP31" s="19" t="n">
        <v>0.0383</v>
      </c>
      <c r="CQ31" s="19" t="n">
        <v>0.1127</v>
      </c>
      <c r="CR31" s="19" t="n">
        <v>0.0452</v>
      </c>
      <c r="CS31" s="19" t="n">
        <v>0.0165</v>
      </c>
      <c r="CT31" s="19" t="n">
        <v>1.0431</v>
      </c>
      <c r="CU31" s="19" t="n">
        <v>1.6048</v>
      </c>
      <c r="CV31" s="19" t="n">
        <v>0.1252</v>
      </c>
      <c r="CW31" s="19" t="n">
        <v>0.113</v>
      </c>
      <c r="CX31" s="19" t="n">
        <v>0.08649999999999999</v>
      </c>
      <c r="CY31" s="19" t="n">
        <v>0.1442</v>
      </c>
      <c r="CZ31" s="19" t="n">
        <v>0.1037</v>
      </c>
      <c r="DA31" s="19" t="n">
        <v>0.0929</v>
      </c>
      <c r="DB31" s="19" t="n">
        <v>186.0201</v>
      </c>
      <c r="DC31" s="19" t="n">
        <v>98.36069999999999</v>
      </c>
      <c r="DD31" s="19" t="n">
        <v>0.0174</v>
      </c>
      <c r="DE31" s="19" t="n">
        <v>38.5917</v>
      </c>
      <c r="DF31" s="19" t="n">
        <v>41.1631</v>
      </c>
      <c r="DG31" s="19" t="n">
        <v>0.0179</v>
      </c>
      <c r="DH31" s="19" t="n">
        <v>0.0592</v>
      </c>
      <c r="DI31" s="19" t="n">
        <v>0.0386</v>
      </c>
      <c r="DJ31" s="19" t="n">
        <v>1.054</v>
      </c>
      <c r="DK31" s="19" t="n">
        <v>9.5276</v>
      </c>
      <c r="DL31" s="19" t="n">
        <v>0.1115</v>
      </c>
      <c r="DM31" s="19" t="n">
        <v>0.0457</v>
      </c>
      <c r="DN31" s="19" t="n">
        <v>157.0379</v>
      </c>
      <c r="DO31" s="19" t="n">
        <v>0.002</v>
      </c>
      <c r="DP31" s="19" t="n">
        <v>1.3651</v>
      </c>
      <c r="DQ31" s="19" t="n">
        <v>0.0378</v>
      </c>
      <c r="DR31" s="19" t="n">
        <v>0.322</v>
      </c>
      <c r="DS31" s="19" t="n">
        <v>38.2845</v>
      </c>
      <c r="DT31" s="19" t="n">
        <v>136.2146</v>
      </c>
    </row>
    <row r="32">
      <c r="A32" s="2" t="inlineStr">
        <is>
          <t>1302</t>
        </is>
      </c>
      <c r="B32" s="2" t="inlineStr">
        <is>
          <t>Tanned leather, dressed fur and leather product manufacturing</t>
        </is>
      </c>
      <c r="C32" s="19" t="n">
        <v>0.1355</v>
      </c>
      <c r="D32" s="19" t="n">
        <v>0.0183</v>
      </c>
      <c r="E32" s="19" t="n">
        <v>0.0885</v>
      </c>
      <c r="F32" s="19" t="n">
        <v>0.0097</v>
      </c>
      <c r="G32" s="19" t="n">
        <v>0.0033</v>
      </c>
      <c r="H32" s="19" t="n">
        <v>0.0045</v>
      </c>
      <c r="I32" s="19" t="n">
        <v>0.0389</v>
      </c>
      <c r="J32" s="19" t="n">
        <v>0.08309999999999999</v>
      </c>
      <c r="K32" s="19" t="n">
        <v>0.0352</v>
      </c>
      <c r="L32" s="19" t="n">
        <v>0.0395</v>
      </c>
      <c r="M32" s="19" t="n">
        <v>0.14</v>
      </c>
      <c r="N32" s="19" t="n">
        <v>0.018</v>
      </c>
      <c r="O32" s="19" t="n">
        <v>0.0147</v>
      </c>
      <c r="P32" s="19" t="n">
        <v>1.4515</v>
      </c>
      <c r="Q32" s="19" t="n">
        <v>1.5127</v>
      </c>
      <c r="R32" s="19" t="n">
        <v>1.6775</v>
      </c>
      <c r="S32" s="19" t="n">
        <v>7.3681</v>
      </c>
      <c r="T32" s="19" t="n">
        <v>45.3394</v>
      </c>
      <c r="U32" s="19" t="n">
        <v>0.3186</v>
      </c>
      <c r="V32" s="19" t="n">
        <v>0.7632</v>
      </c>
      <c r="W32" s="19" t="n">
        <v>9.7349</v>
      </c>
      <c r="X32" s="19" t="n">
        <v>10.7282</v>
      </c>
      <c r="Y32" s="19" t="n">
        <v>5.665</v>
      </c>
      <c r="Z32" s="19" t="n">
        <v>3.3306</v>
      </c>
      <c r="AA32" s="19" t="n">
        <v>2.7341</v>
      </c>
      <c r="AB32" s="19" t="n">
        <v>3.1409</v>
      </c>
      <c r="AC32" s="19" t="n">
        <v>43.0867</v>
      </c>
      <c r="AD32" s="19" t="n">
        <v>8.368600000000001</v>
      </c>
      <c r="AE32" s="19" t="n">
        <v>0.0001</v>
      </c>
      <c r="AF32" s="19" t="n">
        <v>1.1317</v>
      </c>
      <c r="AG32" s="19" t="n">
        <v>2.3806</v>
      </c>
      <c r="AH32" s="19" t="n">
        <v>0.5678</v>
      </c>
      <c r="AI32" s="19" t="n">
        <v>1.07</v>
      </c>
      <c r="AJ32" s="19" t="n">
        <v>4.3038</v>
      </c>
      <c r="AK32" s="19" t="n">
        <v>0.5728</v>
      </c>
      <c r="AL32" s="19" t="n">
        <v>5.2417</v>
      </c>
      <c r="AM32" s="19" t="n">
        <v>0.6264</v>
      </c>
      <c r="AN32" s="19" t="n">
        <v>5.4449</v>
      </c>
      <c r="AO32" s="19" t="n">
        <v>10.1744</v>
      </c>
      <c r="AP32" s="19" t="n">
        <v>50.1018</v>
      </c>
      <c r="AQ32" s="19" t="n">
        <v>1.5976</v>
      </c>
      <c r="AR32" s="19" t="n">
        <v>12.6562</v>
      </c>
      <c r="AS32" s="19" t="n">
        <v>3.0715</v>
      </c>
      <c r="AT32" s="19" t="n">
        <v>7.0962</v>
      </c>
      <c r="AU32" s="19" t="n">
        <v>2.2237</v>
      </c>
      <c r="AV32" s="19" t="n">
        <v>14.7213</v>
      </c>
      <c r="AW32" s="19" t="n">
        <v>77.9691</v>
      </c>
      <c r="AX32" s="19" t="n">
        <v>42.0239</v>
      </c>
      <c r="AY32" s="19" t="n">
        <v>2.9701</v>
      </c>
      <c r="AZ32" s="19" t="n">
        <v>6.4515</v>
      </c>
      <c r="BA32" s="19" t="n">
        <v>9.324400000000001</v>
      </c>
      <c r="BB32" s="19" t="n">
        <v>0.9365</v>
      </c>
      <c r="BC32" s="19" t="n">
        <v>0.4311</v>
      </c>
      <c r="BD32" s="19" t="n">
        <v>46.1115</v>
      </c>
      <c r="BE32" s="19" t="n">
        <v>7.7316</v>
      </c>
      <c r="BF32" s="19" t="n">
        <v>33.4458</v>
      </c>
      <c r="BG32" s="19" t="n">
        <v>0.6091</v>
      </c>
      <c r="BH32" s="19" t="n">
        <v>0.027</v>
      </c>
      <c r="BI32" s="19" t="n">
        <v>4.9562</v>
      </c>
      <c r="BJ32" s="19" t="n">
        <v>0.0922</v>
      </c>
      <c r="BK32" s="19" t="n">
        <v>0.6449</v>
      </c>
      <c r="BL32" s="19" t="n">
        <v>49.5567</v>
      </c>
      <c r="BM32" s="19" t="n">
        <v>48.3675</v>
      </c>
      <c r="BN32" s="19" t="n">
        <v>32.4911</v>
      </c>
      <c r="BO32" s="19" t="n">
        <v>1.1133</v>
      </c>
      <c r="BP32" s="19" t="n">
        <v>5.7165</v>
      </c>
      <c r="BQ32" s="19" t="n">
        <v>1.9416</v>
      </c>
      <c r="BR32" s="19" t="n">
        <v>0.8702</v>
      </c>
      <c r="BS32" s="19" t="n">
        <v>0.027</v>
      </c>
      <c r="BT32" s="19" t="n">
        <v>40.6118</v>
      </c>
      <c r="BU32" s="19" t="n">
        <v>6.1971</v>
      </c>
      <c r="BV32" s="19" t="n">
        <v>13.959</v>
      </c>
      <c r="BW32" s="19" t="n">
        <v>109.0931</v>
      </c>
      <c r="BX32" s="19" t="n">
        <v>228.3071</v>
      </c>
      <c r="BY32" s="19" t="n">
        <v>17.2684</v>
      </c>
      <c r="BZ32" s="19" t="n">
        <v>6.8764</v>
      </c>
      <c r="CA32" s="19" t="n">
        <v>1.3104</v>
      </c>
      <c r="CB32" s="19" t="n">
        <v>17.851</v>
      </c>
      <c r="CC32" s="19" t="n">
        <v>12.3956</v>
      </c>
      <c r="CD32" s="19" t="n">
        <v>2.5398</v>
      </c>
      <c r="CE32" s="19" t="n">
        <v>28.7902</v>
      </c>
      <c r="CF32" s="19" t="n">
        <v>66.91249999999999</v>
      </c>
      <c r="CG32" s="19" t="n">
        <v>0.0738</v>
      </c>
      <c r="CH32" s="19" t="n">
        <v>0.177</v>
      </c>
      <c r="CI32" s="19" t="n">
        <v>0.606</v>
      </c>
      <c r="CJ32" s="19" t="n">
        <v>0.0131</v>
      </c>
      <c r="CK32" s="19" t="n">
        <v>0.0362</v>
      </c>
      <c r="CL32" s="19" t="n">
        <v>0.3419</v>
      </c>
      <c r="CM32" s="19" t="n">
        <v>0.0008</v>
      </c>
      <c r="CN32" s="19" t="n">
        <v>1.3804</v>
      </c>
      <c r="CO32" s="19" t="n">
        <v>0.8895</v>
      </c>
      <c r="CP32" s="19" t="n">
        <v>0.2232</v>
      </c>
      <c r="CQ32" s="19" t="n">
        <v>0.2204</v>
      </c>
      <c r="CR32" s="19" t="n">
        <v>0.0048</v>
      </c>
      <c r="CS32" s="19" t="n">
        <v>0.0016</v>
      </c>
      <c r="CT32" s="19" t="n">
        <v>3.0209</v>
      </c>
      <c r="CU32" s="19" t="n">
        <v>67.9024</v>
      </c>
      <c r="CV32" s="19" t="n">
        <v>0.4021</v>
      </c>
      <c r="CW32" s="19" t="n">
        <v>36.077</v>
      </c>
      <c r="CX32" s="19" t="n">
        <v>24.6862</v>
      </c>
      <c r="CY32" s="19" t="n">
        <v>34.9111</v>
      </c>
      <c r="CZ32" s="19" t="n">
        <v>350.8729</v>
      </c>
      <c r="DA32" s="19" t="n">
        <v>27.3438</v>
      </c>
      <c r="DB32" s="19" t="n">
        <v>28.8569</v>
      </c>
      <c r="DC32" s="19" t="n">
        <v>86.1952</v>
      </c>
      <c r="DD32" s="19" t="n">
        <v>5.7501</v>
      </c>
      <c r="DE32" s="19" t="n">
        <v>3.3358</v>
      </c>
      <c r="DF32" s="19" t="n">
        <v>4.03</v>
      </c>
      <c r="DG32" s="19" t="n">
        <v>27.8948</v>
      </c>
      <c r="DH32" s="19" t="n">
        <v>19.6931</v>
      </c>
      <c r="DI32" s="19" t="n">
        <v>21.3776</v>
      </c>
      <c r="DJ32" s="19" t="n">
        <v>2.5395</v>
      </c>
      <c r="DK32" s="19" t="n">
        <v>5.3961</v>
      </c>
      <c r="DL32" s="19" t="n">
        <v>13.7959</v>
      </c>
      <c r="DM32" s="19" t="n">
        <v>3.9102</v>
      </c>
      <c r="DN32" s="19" t="n">
        <v>990.9274</v>
      </c>
      <c r="DO32" s="19" t="n">
        <v>0.0059</v>
      </c>
      <c r="DP32" s="19" t="n">
        <v>3.867</v>
      </c>
      <c r="DQ32" s="19" t="n">
        <v>0.1334</v>
      </c>
      <c r="DR32" s="19" t="n">
        <v>0.6784</v>
      </c>
      <c r="DS32" s="19" t="n">
        <v>101.9479</v>
      </c>
      <c r="DT32" s="19" t="n">
        <v>438.727</v>
      </c>
    </row>
    <row r="33">
      <c r="A33" s="2" t="inlineStr">
        <is>
          <t>1303</t>
        </is>
      </c>
      <c r="B33" s="2" t="inlineStr">
        <is>
          <t>Textile product manufacturing</t>
        </is>
      </c>
      <c r="C33" s="19" t="n">
        <v>8.811299999999999</v>
      </c>
      <c r="D33" s="19" t="n">
        <v>1.5361</v>
      </c>
      <c r="E33" s="19" t="n">
        <v>22.9556</v>
      </c>
      <c r="F33" s="19" t="n">
        <v>14.1619</v>
      </c>
      <c r="G33" s="19" t="n">
        <v>0.5179</v>
      </c>
      <c r="H33" s="19" t="n">
        <v>18.2889</v>
      </c>
      <c r="I33" s="19" t="n">
        <v>16.4414</v>
      </c>
      <c r="J33" s="19" t="n">
        <v>8.992599999999999</v>
      </c>
      <c r="K33" s="19" t="n">
        <v>60.4193</v>
      </c>
      <c r="L33" s="19" t="n">
        <v>7.604</v>
      </c>
      <c r="M33" s="19" t="n">
        <v>30.2729</v>
      </c>
      <c r="N33" s="19" t="n">
        <v>1.7189</v>
      </c>
      <c r="O33" s="19" t="n">
        <v>1.2779</v>
      </c>
      <c r="P33" s="19" t="n">
        <v>63.1986</v>
      </c>
      <c r="Q33" s="19" t="n">
        <v>0.9078000000000001</v>
      </c>
      <c r="R33" s="19" t="n">
        <v>14.7068</v>
      </c>
      <c r="S33" s="19" t="n">
        <v>2.2834</v>
      </c>
      <c r="T33" s="19" t="n">
        <v>4.036</v>
      </c>
      <c r="U33" s="19" t="n">
        <v>25.0226</v>
      </c>
      <c r="V33" s="19" t="n">
        <v>10.863</v>
      </c>
      <c r="W33" s="19" t="n">
        <v>24.5147</v>
      </c>
      <c r="X33" s="19" t="n">
        <v>34.9828</v>
      </c>
      <c r="Y33" s="19" t="n">
        <v>6.5984</v>
      </c>
      <c r="Z33" s="19" t="n">
        <v>0.7914</v>
      </c>
      <c r="AA33" s="19" t="n">
        <v>1.2856</v>
      </c>
      <c r="AB33" s="19" t="n">
        <v>0.4293</v>
      </c>
      <c r="AC33" s="19" t="n">
        <v>1.8565</v>
      </c>
      <c r="AD33" s="19" t="n">
        <v>103.3261</v>
      </c>
      <c r="AE33" s="19" t="n">
        <v>0.0098</v>
      </c>
      <c r="AF33" s="19" t="n">
        <v>0.5182</v>
      </c>
      <c r="AG33" s="19" t="n">
        <v>0.2227</v>
      </c>
      <c r="AH33" s="19" t="n">
        <v>1.1779</v>
      </c>
      <c r="AI33" s="19" t="n">
        <v>7.6573</v>
      </c>
      <c r="AJ33" s="19" t="n">
        <v>1.0412</v>
      </c>
      <c r="AK33" s="19" t="n">
        <v>11.1289</v>
      </c>
      <c r="AL33" s="19" t="n">
        <v>15.162</v>
      </c>
      <c r="AM33" s="19" t="n">
        <v>0.6526</v>
      </c>
      <c r="AN33" s="19" t="n">
        <v>4.9536</v>
      </c>
      <c r="AO33" s="19" t="n">
        <v>0.07679999999999999</v>
      </c>
      <c r="AP33" s="19" t="n">
        <v>57.3697</v>
      </c>
      <c r="AQ33" s="19" t="n">
        <v>13.2219</v>
      </c>
      <c r="AR33" s="19" t="n">
        <v>52.4276</v>
      </c>
      <c r="AS33" s="19" t="n">
        <v>1.628</v>
      </c>
      <c r="AT33" s="19" t="n">
        <v>5.2624</v>
      </c>
      <c r="AU33" s="19" t="n">
        <v>1.3108</v>
      </c>
      <c r="AV33" s="19" t="n">
        <v>5.008</v>
      </c>
      <c r="AW33" s="19" t="n">
        <v>27.7859</v>
      </c>
      <c r="AX33" s="19" t="n">
        <v>1.5917</v>
      </c>
      <c r="AY33" s="19" t="n">
        <v>12.5342</v>
      </c>
      <c r="AZ33" s="19" t="n">
        <v>0.7141999999999999</v>
      </c>
      <c r="BA33" s="19" t="n">
        <v>0.6183</v>
      </c>
      <c r="BB33" s="19" t="n">
        <v>26.864</v>
      </c>
      <c r="BC33" s="19" t="n">
        <v>2.7092</v>
      </c>
      <c r="BD33" s="19" t="n">
        <v>30.3083</v>
      </c>
      <c r="BE33" s="19" t="n">
        <v>20.8846</v>
      </c>
      <c r="BF33" s="19" t="n">
        <v>45.7338</v>
      </c>
      <c r="BG33" s="19" t="n">
        <v>9.853400000000001</v>
      </c>
      <c r="BH33" s="19" t="n">
        <v>28.6164</v>
      </c>
      <c r="BI33" s="19" t="n">
        <v>18.6818</v>
      </c>
      <c r="BJ33" s="19" t="n">
        <v>5.4954</v>
      </c>
      <c r="BK33" s="19" t="n">
        <v>1.1935</v>
      </c>
      <c r="BL33" s="19" t="n">
        <v>8.2843</v>
      </c>
      <c r="BM33" s="19" t="n">
        <v>90.828</v>
      </c>
      <c r="BN33" s="19" t="n">
        <v>0.6558</v>
      </c>
      <c r="BO33" s="19" t="n">
        <v>1.6792</v>
      </c>
      <c r="BP33" s="19" t="n">
        <v>2.662</v>
      </c>
      <c r="BQ33" s="19" t="n">
        <v>0.1173</v>
      </c>
      <c r="BR33" s="19" t="n">
        <v>8.5891</v>
      </c>
      <c r="BS33" s="19" t="n">
        <v>52.056</v>
      </c>
      <c r="BT33" s="19" t="n">
        <v>416.5986</v>
      </c>
      <c r="BU33" s="19" t="n">
        <v>388.5046</v>
      </c>
      <c r="BV33" s="19" t="n">
        <v>79.6765</v>
      </c>
      <c r="BW33" s="19" t="n">
        <v>464.4114</v>
      </c>
      <c r="BX33" s="19" t="n">
        <v>140.6217</v>
      </c>
      <c r="BY33" s="19" t="n">
        <v>171.3486</v>
      </c>
      <c r="BZ33" s="19" t="n">
        <v>48.0393</v>
      </c>
      <c r="CA33" s="19" t="n">
        <v>15.9409</v>
      </c>
      <c r="CB33" s="19" t="n">
        <v>115.5368</v>
      </c>
      <c r="CC33" s="19" t="n">
        <v>11.4305</v>
      </c>
      <c r="CD33" s="19" t="n">
        <v>9.5342</v>
      </c>
      <c r="CE33" s="19" t="n">
        <v>0.9023</v>
      </c>
      <c r="CF33" s="19" t="n">
        <v>10.3382</v>
      </c>
      <c r="CG33" s="19" t="n">
        <v>1.9134</v>
      </c>
      <c r="CH33" s="19" t="n">
        <v>3.7977</v>
      </c>
      <c r="CI33" s="19" t="n">
        <v>4.6039</v>
      </c>
      <c r="CJ33" s="19" t="n">
        <v>0.1166</v>
      </c>
      <c r="CK33" s="19" t="n">
        <v>0.4824</v>
      </c>
      <c r="CL33" s="19" t="n">
        <v>1.4524</v>
      </c>
      <c r="CM33" s="19" t="n">
        <v>0.0372</v>
      </c>
      <c r="CN33" s="19" t="n">
        <v>0.8653</v>
      </c>
      <c r="CO33" s="19" t="n">
        <v>0.7866</v>
      </c>
      <c r="CP33" s="19" t="n">
        <v>0.6242</v>
      </c>
      <c r="CQ33" s="19" t="n">
        <v>20.2094</v>
      </c>
      <c r="CR33" s="19" t="n">
        <v>0.3346</v>
      </c>
      <c r="CS33" s="19" t="n">
        <v>0.1004</v>
      </c>
      <c r="CT33" s="19" t="n">
        <v>3.1576</v>
      </c>
      <c r="CU33" s="19" t="n">
        <v>45.8958</v>
      </c>
      <c r="CV33" s="19" t="n">
        <v>0.6347</v>
      </c>
      <c r="CW33" s="19" t="n">
        <v>17.3192</v>
      </c>
      <c r="CX33" s="19" t="n">
        <v>21.1046</v>
      </c>
      <c r="CY33" s="19" t="n">
        <v>20.1535</v>
      </c>
      <c r="CZ33" s="19" t="n">
        <v>53.8742</v>
      </c>
      <c r="DA33" s="19" t="n">
        <v>50.0099</v>
      </c>
      <c r="DB33" s="19" t="n">
        <v>45.4358</v>
      </c>
      <c r="DC33" s="19" t="n">
        <v>55.9576</v>
      </c>
      <c r="DD33" s="19" t="n">
        <v>4.7215</v>
      </c>
      <c r="DE33" s="19" t="n">
        <v>292.7516</v>
      </c>
      <c r="DF33" s="19" t="n">
        <v>301.5942</v>
      </c>
      <c r="DG33" s="19" t="n">
        <v>5.6518</v>
      </c>
      <c r="DH33" s="19" t="n">
        <v>13.1019</v>
      </c>
      <c r="DI33" s="19" t="n">
        <v>14.6825</v>
      </c>
      <c r="DJ33" s="19" t="n">
        <v>23.9204</v>
      </c>
      <c r="DK33" s="19" t="n">
        <v>21.0491</v>
      </c>
      <c r="DL33" s="19" t="n">
        <v>69.4293</v>
      </c>
      <c r="DM33" s="19" t="n">
        <v>29.8796</v>
      </c>
      <c r="DN33" s="19" t="n">
        <v>2619.3458</v>
      </c>
      <c r="DP33" s="19" t="n">
        <v>509.9842</v>
      </c>
      <c r="DQ33" s="19" t="n">
        <v>45.208</v>
      </c>
      <c r="DR33" s="19" t="n">
        <v>506.1548</v>
      </c>
      <c r="DS33" s="19" t="n">
        <v>68.9928</v>
      </c>
      <c r="DT33" s="19" t="n">
        <v>197.6947</v>
      </c>
    </row>
    <row r="34">
      <c r="A34" s="2" t="inlineStr">
        <is>
          <t>1304</t>
        </is>
      </c>
      <c r="B34" s="2" t="inlineStr">
        <is>
          <t>Knitted product manufacturing</t>
        </is>
      </c>
      <c r="C34" s="19" t="n">
        <v>0.0178</v>
      </c>
      <c r="D34" s="19" t="n">
        <v>0.0031</v>
      </c>
      <c r="E34" s="19" t="n">
        <v>0.0083</v>
      </c>
      <c r="F34" s="19" t="n">
        <v>0.0049</v>
      </c>
      <c r="G34" s="19" t="n">
        <v>0.001</v>
      </c>
      <c r="H34" s="19" t="n">
        <v>0.0134</v>
      </c>
      <c r="I34" s="19" t="n">
        <v>0.0135</v>
      </c>
      <c r="J34" s="19" t="n">
        <v>0.0233</v>
      </c>
      <c r="K34" s="19" t="n">
        <v>0.0072</v>
      </c>
      <c r="L34" s="19" t="n">
        <v>0.0103</v>
      </c>
      <c r="M34" s="19" t="n">
        <v>0.1296</v>
      </c>
      <c r="N34" s="19" t="n">
        <v>0.0051</v>
      </c>
      <c r="O34" s="19" t="n">
        <v>0.005</v>
      </c>
      <c r="P34" s="19" t="n">
        <v>0.0094</v>
      </c>
      <c r="Q34" s="19" t="n">
        <v>0.0009</v>
      </c>
      <c r="R34" s="19" t="n">
        <v>0.0083</v>
      </c>
      <c r="S34" s="19" t="n">
        <v>0.009599999999999999</v>
      </c>
      <c r="T34" s="19" t="n">
        <v>0.0029</v>
      </c>
      <c r="U34" s="19" t="n">
        <v>0.0064</v>
      </c>
      <c r="V34" s="19" t="n">
        <v>0.008399999999999999</v>
      </c>
      <c r="W34" s="19" t="n">
        <v>0.0073</v>
      </c>
      <c r="X34" s="19" t="n">
        <v>0.0162</v>
      </c>
      <c r="Y34" s="19" t="n">
        <v>0.0059</v>
      </c>
      <c r="Z34" s="19" t="n">
        <v>0.0017</v>
      </c>
      <c r="AA34" s="19" t="n">
        <v>0.0022</v>
      </c>
      <c r="AB34" s="19" t="n">
        <v>0.0212</v>
      </c>
      <c r="AC34" s="19" t="n">
        <v>0.0009</v>
      </c>
      <c r="AD34" s="19" t="n">
        <v>14.7068</v>
      </c>
      <c r="AE34" s="19" t="n">
        <v>1.0297</v>
      </c>
      <c r="AF34" s="19" t="n">
        <v>65.2428</v>
      </c>
      <c r="AG34" s="19" t="n">
        <v>0.0005</v>
      </c>
      <c r="AH34" s="19" t="n">
        <v>0.0018</v>
      </c>
      <c r="AI34" s="19" t="n">
        <v>0.007</v>
      </c>
      <c r="AJ34" s="19" t="n">
        <v>0.0019</v>
      </c>
      <c r="AK34" s="19" t="n">
        <v>3.5313</v>
      </c>
      <c r="AL34" s="19" t="n">
        <v>0.0881</v>
      </c>
      <c r="AM34" s="19" t="n">
        <v>0.0013</v>
      </c>
      <c r="AN34" s="19" t="n">
        <v>0.0048</v>
      </c>
      <c r="AO34" s="19" t="n">
        <v>0.0005999999999999999</v>
      </c>
      <c r="AP34" s="19" t="n">
        <v>0.009900000000000001</v>
      </c>
      <c r="AQ34" s="19" t="n">
        <v>0.0034</v>
      </c>
      <c r="AR34" s="19" t="n">
        <v>0.187</v>
      </c>
      <c r="AS34" s="19" t="n">
        <v>0.0053</v>
      </c>
      <c r="AT34" s="19" t="n">
        <v>0.0021</v>
      </c>
      <c r="AU34" s="19" t="n">
        <v>0.0011</v>
      </c>
      <c r="AV34" s="19" t="n">
        <v>0.0034</v>
      </c>
      <c r="AW34" s="19" t="n">
        <v>0.969</v>
      </c>
      <c r="AX34" s="19" t="n">
        <v>0.0078</v>
      </c>
      <c r="AY34" s="19" t="n">
        <v>0.0042</v>
      </c>
      <c r="AZ34" s="19" t="n">
        <v>0.001</v>
      </c>
      <c r="BA34" s="19" t="n">
        <v>0.0008</v>
      </c>
      <c r="BB34" s="19" t="n">
        <v>0.2936</v>
      </c>
      <c r="BC34" s="19" t="n">
        <v>0.6734</v>
      </c>
      <c r="BD34" s="19" t="n">
        <v>0.008500000000000001</v>
      </c>
      <c r="BE34" s="19" t="n">
        <v>0.1288</v>
      </c>
      <c r="BF34" s="19" t="n">
        <v>0.0833</v>
      </c>
      <c r="BG34" s="19" t="n">
        <v>0.0209</v>
      </c>
      <c r="BH34" s="19" t="n">
        <v>1.0685</v>
      </c>
      <c r="BI34" s="19" t="n">
        <v>0.076</v>
      </c>
      <c r="BJ34" s="19" t="n">
        <v>0.01</v>
      </c>
      <c r="BK34" s="19" t="n">
        <v>0.0171</v>
      </c>
      <c r="BL34" s="19" t="n">
        <v>0.108</v>
      </c>
      <c r="BM34" s="19" t="n">
        <v>5.8041</v>
      </c>
      <c r="BN34" s="19" t="n">
        <v>1.1428</v>
      </c>
      <c r="BO34" s="19" t="n">
        <v>0.0071</v>
      </c>
      <c r="BP34" s="19" t="n">
        <v>0.0105</v>
      </c>
      <c r="BQ34" s="19" t="n">
        <v>0.0033</v>
      </c>
      <c r="BR34" s="19" t="n">
        <v>0.0131</v>
      </c>
      <c r="BS34" s="19" t="n">
        <v>0.0041</v>
      </c>
      <c r="BT34" s="19" t="n">
        <v>0.9988</v>
      </c>
      <c r="BU34" s="19" t="n">
        <v>0.0341</v>
      </c>
      <c r="BV34" s="19" t="n">
        <v>0.0278</v>
      </c>
      <c r="BW34" s="19" t="n">
        <v>0.1226</v>
      </c>
      <c r="BX34" s="19" t="n">
        <v>7.2562</v>
      </c>
      <c r="BY34" s="19" t="n">
        <v>55.5982</v>
      </c>
      <c r="BZ34" s="19" t="n">
        <v>0.0113</v>
      </c>
      <c r="CA34" s="19" t="n">
        <v>1.8343</v>
      </c>
      <c r="CB34" s="19" t="n">
        <v>0.0368</v>
      </c>
      <c r="CC34" s="19" t="n">
        <v>0.0062</v>
      </c>
      <c r="CD34" s="19" t="n">
        <v>0.003</v>
      </c>
      <c r="CE34" s="19" t="n">
        <v>0.0078</v>
      </c>
      <c r="CF34" s="19" t="n">
        <v>0.0073</v>
      </c>
      <c r="CG34" s="19" t="n">
        <v>0.0167</v>
      </c>
      <c r="CH34" s="19" t="n">
        <v>0.0988</v>
      </c>
      <c r="CI34" s="19" t="n">
        <v>0.004</v>
      </c>
      <c r="CJ34" s="19" t="n">
        <v>0.0026</v>
      </c>
      <c r="CK34" s="19" t="n">
        <v>0.013</v>
      </c>
      <c r="CL34" s="19" t="n">
        <v>0.1677</v>
      </c>
      <c r="CM34" s="19" t="n">
        <v>0.0003</v>
      </c>
      <c r="CN34" s="19" t="n">
        <v>0.4826</v>
      </c>
      <c r="CO34" s="19" t="n">
        <v>0.6168</v>
      </c>
      <c r="CP34" s="19" t="n">
        <v>0.1099</v>
      </c>
      <c r="CQ34" s="19" t="n">
        <v>0.0137</v>
      </c>
      <c r="CR34" s="19" t="n">
        <v>0.0012</v>
      </c>
      <c r="CS34" s="19" t="n">
        <v>0.0004</v>
      </c>
      <c r="CT34" s="19" t="n">
        <v>0.0166</v>
      </c>
      <c r="CU34" s="19" t="n">
        <v>3.2317</v>
      </c>
      <c r="CV34" s="19" t="n">
        <v>0.2236</v>
      </c>
      <c r="CW34" s="19" t="n">
        <v>0.68</v>
      </c>
      <c r="CX34" s="19" t="n">
        <v>0.2934</v>
      </c>
      <c r="CY34" s="19" t="n">
        <v>0.2682</v>
      </c>
      <c r="CZ34" s="19" t="n">
        <v>7.69</v>
      </c>
      <c r="DA34" s="19" t="n">
        <v>0.0901</v>
      </c>
      <c r="DB34" s="19" t="n">
        <v>0.7053</v>
      </c>
      <c r="DC34" s="19" t="n">
        <v>0.369</v>
      </c>
      <c r="DD34" s="19" t="n">
        <v>0.0069</v>
      </c>
      <c r="DE34" s="19" t="n">
        <v>48.2371</v>
      </c>
      <c r="DF34" s="19" t="n">
        <v>53.6804</v>
      </c>
      <c r="DG34" s="19" t="n">
        <v>0.0073</v>
      </c>
      <c r="DH34" s="19" t="n">
        <v>2.115</v>
      </c>
      <c r="DI34" s="19" t="n">
        <v>1.9392</v>
      </c>
      <c r="DJ34" s="19" t="n">
        <v>0.0546</v>
      </c>
      <c r="DK34" s="19" t="n">
        <v>1.2032</v>
      </c>
      <c r="DL34" s="19" t="n">
        <v>0.0186</v>
      </c>
      <c r="DM34" s="19" t="n">
        <v>0.0045</v>
      </c>
      <c r="DN34" s="19" t="n">
        <v>1653.0596</v>
      </c>
      <c r="DP34" s="19" t="n">
        <v>1.9165</v>
      </c>
      <c r="DQ34" s="19" t="n">
        <v>0.0752</v>
      </c>
      <c r="DR34" s="19" t="n">
        <v>0.2835</v>
      </c>
      <c r="DS34" s="19" t="n">
        <v>-52.5446</v>
      </c>
      <c r="DT34" s="19" t="n">
        <v>10.2739</v>
      </c>
    </row>
    <row r="35">
      <c r="A35" s="2" t="inlineStr">
        <is>
          <t>1305</t>
        </is>
      </c>
      <c r="B35" s="2" t="inlineStr">
        <is>
          <t>Clothing manufacturing</t>
        </is>
      </c>
      <c r="C35" s="19" t="n">
        <v>12.1285</v>
      </c>
      <c r="D35" s="19" t="n">
        <v>3.1995</v>
      </c>
      <c r="E35" s="19" t="n">
        <v>8.930999999999999</v>
      </c>
      <c r="F35" s="19" t="n">
        <v>8.188599999999999</v>
      </c>
      <c r="G35" s="19" t="n">
        <v>0.2617</v>
      </c>
      <c r="H35" s="19" t="n">
        <v>6.0636</v>
      </c>
      <c r="I35" s="19" t="n">
        <v>9.943899999999999</v>
      </c>
      <c r="J35" s="19" t="n">
        <v>93.97110000000001</v>
      </c>
      <c r="K35" s="19" t="n">
        <v>30.346</v>
      </c>
      <c r="L35" s="19" t="n">
        <v>25.5531</v>
      </c>
      <c r="M35" s="19" t="n">
        <v>82.98779999999999</v>
      </c>
      <c r="N35" s="19" t="n">
        <v>14.892</v>
      </c>
      <c r="O35" s="19" t="n">
        <v>14.1129</v>
      </c>
      <c r="P35" s="19" t="n">
        <v>22.4717</v>
      </c>
      <c r="Q35" s="19" t="n">
        <v>0.256</v>
      </c>
      <c r="R35" s="19" t="n">
        <v>2.5491</v>
      </c>
      <c r="S35" s="19" t="n">
        <v>2.4473</v>
      </c>
      <c r="T35" s="19" t="n">
        <v>0.7593</v>
      </c>
      <c r="U35" s="19" t="n">
        <v>1.9798</v>
      </c>
      <c r="V35" s="19" t="n">
        <v>4.097</v>
      </c>
      <c r="W35" s="19" t="n">
        <v>6.5923</v>
      </c>
      <c r="X35" s="19" t="n">
        <v>4.4425</v>
      </c>
      <c r="Y35" s="19" t="n">
        <v>2.7592</v>
      </c>
      <c r="Z35" s="19" t="n">
        <v>0.5968</v>
      </c>
      <c r="AA35" s="19" t="n">
        <v>0.7706</v>
      </c>
      <c r="AB35" s="19" t="n">
        <v>8.551399999999999</v>
      </c>
      <c r="AC35" s="19" t="n">
        <v>6.5593</v>
      </c>
      <c r="AD35" s="19" t="n">
        <v>174.3483</v>
      </c>
      <c r="AE35" s="19" t="n">
        <v>0.0619</v>
      </c>
      <c r="AF35" s="19" t="n">
        <v>85.15560000000001</v>
      </c>
      <c r="AG35" s="19" t="n">
        <v>27.1436</v>
      </c>
      <c r="AH35" s="19" t="n">
        <v>0.599</v>
      </c>
      <c r="AI35" s="19" t="n">
        <v>2.0087</v>
      </c>
      <c r="AJ35" s="19" t="n">
        <v>0.3377</v>
      </c>
      <c r="AK35" s="19" t="n">
        <v>7.3948</v>
      </c>
      <c r="AL35" s="19" t="n">
        <v>6.9105</v>
      </c>
      <c r="AM35" s="19" t="n">
        <v>2.1762</v>
      </c>
      <c r="AN35" s="19" t="n">
        <v>1.293</v>
      </c>
      <c r="AO35" s="19" t="n">
        <v>0.1661</v>
      </c>
      <c r="AP35" s="19" t="n">
        <v>6.9979</v>
      </c>
      <c r="AQ35" s="19" t="n">
        <v>0.5676</v>
      </c>
      <c r="AR35" s="19" t="n">
        <v>2.6308</v>
      </c>
      <c r="AS35" s="19" t="n">
        <v>0.1537</v>
      </c>
      <c r="AT35" s="19" t="n">
        <v>4.3539</v>
      </c>
      <c r="AU35" s="19" t="n">
        <v>0.6591</v>
      </c>
      <c r="AV35" s="19" t="n">
        <v>4.486</v>
      </c>
      <c r="AW35" s="19" t="n">
        <v>3.3463</v>
      </c>
      <c r="AX35" s="19" t="n">
        <v>0.4986</v>
      </c>
      <c r="AY35" s="19" t="n">
        <v>2.2483</v>
      </c>
      <c r="AZ35" s="19" t="n">
        <v>0.528</v>
      </c>
      <c r="BA35" s="19" t="n">
        <v>0.259</v>
      </c>
      <c r="BB35" s="19" t="n">
        <v>57.6257</v>
      </c>
      <c r="BC35" s="19" t="n">
        <v>14.3121</v>
      </c>
      <c r="BD35" s="19" t="n">
        <v>30.7417</v>
      </c>
      <c r="BE35" s="19" t="n">
        <v>9.1791</v>
      </c>
      <c r="BF35" s="19" t="n">
        <v>9.350899999999999</v>
      </c>
      <c r="BG35" s="19" t="n">
        <v>8.3535</v>
      </c>
      <c r="BH35" s="19" t="n">
        <v>7.9097</v>
      </c>
      <c r="BI35" s="19" t="n">
        <v>8.7836</v>
      </c>
      <c r="BJ35" s="19" t="n">
        <v>4.029</v>
      </c>
      <c r="BK35" s="19" t="n">
        <v>2.3738</v>
      </c>
      <c r="BL35" s="19" t="n">
        <v>17.0371</v>
      </c>
      <c r="BM35" s="19" t="n">
        <v>11.0934</v>
      </c>
      <c r="BN35" s="19" t="n">
        <v>19.4102</v>
      </c>
      <c r="BO35" s="19" t="n">
        <v>5.9567</v>
      </c>
      <c r="BP35" s="19" t="n">
        <v>10.1565</v>
      </c>
      <c r="BQ35" s="19" t="n">
        <v>1.3016</v>
      </c>
      <c r="BR35" s="19" t="n">
        <v>2.4419</v>
      </c>
      <c r="BS35" s="19" t="n">
        <v>71.5936</v>
      </c>
      <c r="BT35" s="19" t="n">
        <v>51.8705</v>
      </c>
      <c r="BU35" s="19" t="n">
        <v>22.3437</v>
      </c>
      <c r="BV35" s="19" t="n">
        <v>22.2089</v>
      </c>
      <c r="BW35" s="19" t="n">
        <v>154.6029</v>
      </c>
      <c r="BX35" s="19" t="n">
        <v>205.4678</v>
      </c>
      <c r="BY35" s="19" t="n">
        <v>151.7415</v>
      </c>
      <c r="BZ35" s="19" t="n">
        <v>15.7747</v>
      </c>
      <c r="CA35" s="19" t="n">
        <v>34.6994</v>
      </c>
      <c r="CB35" s="19" t="n">
        <v>17.9931</v>
      </c>
      <c r="CC35" s="19" t="n">
        <v>16.3752</v>
      </c>
      <c r="CD35" s="19" t="n">
        <v>7.048</v>
      </c>
      <c r="CE35" s="19" t="n">
        <v>1.7296</v>
      </c>
      <c r="CF35" s="19" t="n">
        <v>26.5747</v>
      </c>
      <c r="CG35" s="19" t="n">
        <v>7.7775</v>
      </c>
      <c r="CH35" s="19" t="n">
        <v>1.1849</v>
      </c>
      <c r="CI35" s="19" t="n">
        <v>4.8739</v>
      </c>
      <c r="CJ35" s="19" t="n">
        <v>11.4928</v>
      </c>
      <c r="CK35" s="19" t="n">
        <v>0.6536999999999999</v>
      </c>
      <c r="CL35" s="19" t="n">
        <v>21.9044</v>
      </c>
      <c r="CM35" s="19" t="n">
        <v>0.3899</v>
      </c>
      <c r="CN35" s="19" t="n">
        <v>1.7316</v>
      </c>
      <c r="CO35" s="19" t="n">
        <v>0.8158</v>
      </c>
      <c r="CP35" s="19" t="n">
        <v>1.2593</v>
      </c>
      <c r="CQ35" s="19" t="n">
        <v>6.9974</v>
      </c>
      <c r="CR35" s="19" t="n">
        <v>0.5032</v>
      </c>
      <c r="CS35" s="19" t="n">
        <v>0.1816</v>
      </c>
      <c r="CT35" s="19" t="n">
        <v>6.8704</v>
      </c>
      <c r="CU35" s="19" t="n">
        <v>22.5115</v>
      </c>
      <c r="CV35" s="19" t="n">
        <v>1.086</v>
      </c>
      <c r="CW35" s="19" t="n">
        <v>23.5267</v>
      </c>
      <c r="CX35" s="19" t="n">
        <v>12.4207</v>
      </c>
      <c r="CY35" s="19" t="n">
        <v>66.0896</v>
      </c>
      <c r="CZ35" s="19" t="n">
        <v>119.1563</v>
      </c>
      <c r="DA35" s="19" t="n">
        <v>89.3933</v>
      </c>
      <c r="DB35" s="19" t="n">
        <v>39.1869</v>
      </c>
      <c r="DC35" s="19" t="n">
        <v>56.1834</v>
      </c>
      <c r="DD35" s="19" t="n">
        <v>6.8269</v>
      </c>
      <c r="DE35" s="19" t="n">
        <v>221.3057</v>
      </c>
      <c r="DF35" s="19" t="n">
        <v>883.4528</v>
      </c>
      <c r="DG35" s="19" t="n">
        <v>11.9401</v>
      </c>
      <c r="DH35" s="19" t="n">
        <v>22.643</v>
      </c>
      <c r="DI35" s="19" t="n">
        <v>13.2456</v>
      </c>
      <c r="DJ35" s="19" t="n">
        <v>32.8979</v>
      </c>
      <c r="DK35" s="19" t="n">
        <v>29.3781</v>
      </c>
      <c r="DL35" s="19" t="n">
        <v>88.2834</v>
      </c>
      <c r="DM35" s="19" t="n">
        <v>29.1089</v>
      </c>
      <c r="DN35" s="19" t="n">
        <v>14158.9819</v>
      </c>
      <c r="DO35" s="19" t="n">
        <v>0.0056</v>
      </c>
      <c r="DP35" s="19" t="n">
        <v>62.9172</v>
      </c>
      <c r="DQ35" s="19" t="n">
        <v>2.5257</v>
      </c>
      <c r="DR35" s="19" t="n">
        <v>11.6632</v>
      </c>
      <c r="DS35" s="19" t="n">
        <v>227.1326</v>
      </c>
      <c r="DT35" s="19" t="n">
        <v>398.6838</v>
      </c>
    </row>
    <row r="36">
      <c r="A36" s="2" t="inlineStr">
        <is>
          <t>1306</t>
        </is>
      </c>
      <c r="B36" s="2" t="inlineStr">
        <is>
          <t>Footwear manufacturing</t>
        </is>
      </c>
      <c r="C36" s="19" t="n">
        <v>2.5956</v>
      </c>
      <c r="D36" s="19" t="n">
        <v>3.5338</v>
      </c>
      <c r="E36" s="19" t="n">
        <v>1.444</v>
      </c>
      <c r="F36" s="19" t="n">
        <v>0.6682</v>
      </c>
      <c r="G36" s="19" t="n">
        <v>0.0334</v>
      </c>
      <c r="H36" s="19" t="n">
        <v>0.6953</v>
      </c>
      <c r="I36" s="19" t="n">
        <v>15.0257</v>
      </c>
      <c r="J36" s="19" t="n">
        <v>22.2353</v>
      </c>
      <c r="K36" s="19" t="n">
        <v>20.6047</v>
      </c>
      <c r="L36" s="19" t="n">
        <v>8.4796</v>
      </c>
      <c r="M36" s="19" t="n">
        <v>15.7961</v>
      </c>
      <c r="N36" s="19" t="n">
        <v>0.1367</v>
      </c>
      <c r="O36" s="19" t="n">
        <v>0.1053</v>
      </c>
      <c r="P36" s="19" t="n">
        <v>6.2647</v>
      </c>
      <c r="Q36" s="19" t="n">
        <v>0.0391</v>
      </c>
      <c r="R36" s="19" t="n">
        <v>2.3513</v>
      </c>
      <c r="S36" s="19" t="n">
        <v>0.9772999999999999</v>
      </c>
      <c r="T36" s="19" t="n">
        <v>0.3419</v>
      </c>
      <c r="U36" s="19" t="n">
        <v>1.5943</v>
      </c>
      <c r="V36" s="19" t="n">
        <v>1.4497</v>
      </c>
      <c r="W36" s="19" t="n">
        <v>3.4083</v>
      </c>
      <c r="X36" s="19" t="n">
        <v>1.0617</v>
      </c>
      <c r="Y36" s="19" t="n">
        <v>2.9791</v>
      </c>
      <c r="Z36" s="19" t="n">
        <v>1.8297</v>
      </c>
      <c r="AA36" s="19" t="n">
        <v>0.6097</v>
      </c>
      <c r="AB36" s="19" t="n">
        <v>0.0408</v>
      </c>
      <c r="AC36" s="19" t="n">
        <v>7.5243</v>
      </c>
      <c r="AD36" s="19" t="n">
        <v>23.8007</v>
      </c>
      <c r="AE36" s="19" t="n">
        <v>0.0001</v>
      </c>
      <c r="AF36" s="19" t="n">
        <v>0.3499</v>
      </c>
      <c r="AG36" s="19" t="n">
        <v>20.6772</v>
      </c>
      <c r="AH36" s="19" t="n">
        <v>0.0746</v>
      </c>
      <c r="AI36" s="19" t="n">
        <v>2.2297</v>
      </c>
      <c r="AJ36" s="19" t="n">
        <v>0.0463</v>
      </c>
      <c r="AK36" s="19" t="n">
        <v>0.1041</v>
      </c>
      <c r="AL36" s="19" t="n">
        <v>3.7312</v>
      </c>
      <c r="AM36" s="19" t="n">
        <v>0.0411</v>
      </c>
      <c r="AN36" s="19" t="n">
        <v>0.5911999999999999</v>
      </c>
      <c r="AO36" s="19" t="n">
        <v>0.0207</v>
      </c>
      <c r="AP36" s="19" t="n">
        <v>3.8526</v>
      </c>
      <c r="AQ36" s="19" t="n">
        <v>1.3184</v>
      </c>
      <c r="AR36" s="19" t="n">
        <v>6.4098</v>
      </c>
      <c r="AS36" s="19" t="n">
        <v>0.628</v>
      </c>
      <c r="AT36" s="19" t="n">
        <v>0.8774999999999999</v>
      </c>
      <c r="AU36" s="19" t="n">
        <v>0.2631</v>
      </c>
      <c r="AV36" s="19" t="n">
        <v>3.5779</v>
      </c>
      <c r="AW36" s="19" t="n">
        <v>1.1707</v>
      </c>
      <c r="AX36" s="19" t="n">
        <v>0.5788</v>
      </c>
      <c r="AY36" s="19" t="n">
        <v>2.3491</v>
      </c>
      <c r="AZ36" s="19" t="n">
        <v>0.1098</v>
      </c>
      <c r="BA36" s="19" t="n">
        <v>0.7467</v>
      </c>
      <c r="BB36" s="19" t="n">
        <v>3.7176</v>
      </c>
      <c r="BC36" s="19" t="n">
        <v>0.5767</v>
      </c>
      <c r="BD36" s="19" t="n">
        <v>1.8587</v>
      </c>
      <c r="BE36" s="19" t="n">
        <v>0.8623</v>
      </c>
      <c r="BF36" s="19" t="n">
        <v>1.6165</v>
      </c>
      <c r="BG36" s="19" t="n">
        <v>3.9282</v>
      </c>
      <c r="BH36" s="19" t="n">
        <v>11.7397</v>
      </c>
      <c r="BI36" s="19" t="n">
        <v>2.5139</v>
      </c>
      <c r="BJ36" s="19" t="n">
        <v>1.0617</v>
      </c>
      <c r="BK36" s="19" t="n">
        <v>0.3431</v>
      </c>
      <c r="BL36" s="19" t="n">
        <v>4.3614</v>
      </c>
      <c r="BM36" s="19" t="n">
        <v>1.649</v>
      </c>
      <c r="BN36" s="19" t="n">
        <v>1.3582</v>
      </c>
      <c r="BO36" s="19" t="n">
        <v>8.693300000000001</v>
      </c>
      <c r="BP36" s="19" t="n">
        <v>13.8645</v>
      </c>
      <c r="BQ36" s="19" t="n">
        <v>5.6761</v>
      </c>
      <c r="BR36" s="19" t="n">
        <v>0.1936</v>
      </c>
      <c r="BS36" s="19" t="n">
        <v>0.141</v>
      </c>
      <c r="BT36" s="19" t="n">
        <v>34.5601</v>
      </c>
      <c r="BU36" s="19" t="n">
        <v>0.9151</v>
      </c>
      <c r="BV36" s="19" t="n">
        <v>0.7891</v>
      </c>
      <c r="BW36" s="19" t="n">
        <v>16.3283</v>
      </c>
      <c r="BX36" s="19" t="n">
        <v>40.0966</v>
      </c>
      <c r="BY36" s="19" t="n">
        <v>16.3916</v>
      </c>
      <c r="BZ36" s="19" t="n">
        <v>7.6797</v>
      </c>
      <c r="CA36" s="19" t="n">
        <v>4.1564</v>
      </c>
      <c r="CB36" s="19" t="n">
        <v>7.249</v>
      </c>
      <c r="CC36" s="19" t="n">
        <v>4.185</v>
      </c>
      <c r="CD36" s="19" t="n">
        <v>0.0453</v>
      </c>
      <c r="CE36" s="19" t="n">
        <v>0.2094</v>
      </c>
      <c r="CF36" s="19" t="n">
        <v>14.0966</v>
      </c>
      <c r="CG36" s="19" t="n">
        <v>1.5356</v>
      </c>
      <c r="CH36" s="19" t="n">
        <v>0.1669</v>
      </c>
      <c r="CI36" s="19" t="n">
        <v>3.9694</v>
      </c>
      <c r="CJ36" s="19" t="n">
        <v>0.0358</v>
      </c>
      <c r="CK36" s="19" t="n">
        <v>0.3931</v>
      </c>
      <c r="CL36" s="19" t="n">
        <v>26.676</v>
      </c>
      <c r="CM36" s="19" t="n">
        <v>0.002</v>
      </c>
      <c r="CN36" s="19" t="n">
        <v>0.1035</v>
      </c>
      <c r="CO36" s="19" t="n">
        <v>0.102</v>
      </c>
      <c r="CP36" s="19" t="n">
        <v>0.1792</v>
      </c>
      <c r="CQ36" s="19" t="n">
        <v>0.2458</v>
      </c>
      <c r="CR36" s="19" t="n">
        <v>0.038</v>
      </c>
      <c r="CS36" s="19" t="n">
        <v>0.0131</v>
      </c>
      <c r="CT36" s="19" t="n">
        <v>5.9654</v>
      </c>
      <c r="CU36" s="19" t="n">
        <v>22.2581</v>
      </c>
      <c r="CV36" s="19" t="n">
        <v>0.3431</v>
      </c>
      <c r="CW36" s="19" t="n">
        <v>4.067</v>
      </c>
      <c r="CX36" s="19" t="n">
        <v>11.8455</v>
      </c>
      <c r="CY36" s="19" t="n">
        <v>0.2782</v>
      </c>
      <c r="CZ36" s="19" t="n">
        <v>3.3314</v>
      </c>
      <c r="DA36" s="19" t="n">
        <v>8.045999999999999</v>
      </c>
      <c r="DB36" s="19" t="n">
        <v>9.632</v>
      </c>
      <c r="DC36" s="19" t="n">
        <v>6.19</v>
      </c>
      <c r="DD36" s="19" t="n">
        <v>0.0518</v>
      </c>
      <c r="DE36" s="19" t="n">
        <v>217.6282</v>
      </c>
      <c r="DF36" s="19" t="n">
        <v>130.4395</v>
      </c>
      <c r="DG36" s="19" t="n">
        <v>12.3249</v>
      </c>
      <c r="DH36" s="19" t="n">
        <v>7.6197</v>
      </c>
      <c r="DI36" s="19" t="n">
        <v>7.5044</v>
      </c>
      <c r="DJ36" s="19" t="n">
        <v>18.0746</v>
      </c>
      <c r="DK36" s="19" t="n">
        <v>38.1568</v>
      </c>
      <c r="DL36" s="19" t="n">
        <v>10.8348</v>
      </c>
      <c r="DM36" s="19" t="n">
        <v>5.3336</v>
      </c>
      <c r="DN36" s="19" t="n">
        <v>2376.1389</v>
      </c>
      <c r="DO36" s="19" t="n">
        <v>0.0978</v>
      </c>
      <c r="DP36" s="19" t="n">
        <v>7.4679</v>
      </c>
      <c r="DQ36" s="19" t="n">
        <v>0.3004</v>
      </c>
      <c r="DR36" s="19" t="n">
        <v>1.383</v>
      </c>
      <c r="DS36" s="19" t="n">
        <v>20.5839</v>
      </c>
      <c r="DT36" s="19" t="n">
        <v>217.41</v>
      </c>
    </row>
    <row r="37">
      <c r="A37" s="2" t="inlineStr">
        <is>
          <t>1401</t>
        </is>
      </c>
      <c r="B37" s="2" t="inlineStr">
        <is>
          <t>Sawmill product manufacturing</t>
        </is>
      </c>
      <c r="C37" s="19" t="n">
        <v>8.397600000000001</v>
      </c>
      <c r="D37" s="19" t="n">
        <v>2.5989</v>
      </c>
      <c r="E37" s="19" t="n">
        <v>2.3321</v>
      </c>
      <c r="F37" s="19" t="n">
        <v>0.9918</v>
      </c>
      <c r="G37" s="19" t="n">
        <v>0.0961</v>
      </c>
      <c r="H37" s="19" t="n">
        <v>0.9398</v>
      </c>
      <c r="I37" s="19" t="n">
        <v>3.7812</v>
      </c>
      <c r="J37" s="19" t="n">
        <v>1.5748</v>
      </c>
      <c r="K37" s="19" t="n">
        <v>1.1674</v>
      </c>
      <c r="L37" s="19" t="n">
        <v>0.8729</v>
      </c>
      <c r="M37" s="19" t="n">
        <v>3.5598</v>
      </c>
      <c r="N37" s="19" t="n">
        <v>0.2184</v>
      </c>
      <c r="O37" s="19" t="n">
        <v>0.285</v>
      </c>
      <c r="P37" s="19" t="n">
        <v>0.6209</v>
      </c>
      <c r="Q37" s="19" t="n">
        <v>0.0222</v>
      </c>
      <c r="R37" s="19" t="n">
        <v>0.1842</v>
      </c>
      <c r="S37" s="19" t="n">
        <v>0.1368</v>
      </c>
      <c r="T37" s="19" t="n">
        <v>0.0365</v>
      </c>
      <c r="U37" s="19" t="n">
        <v>0.1935</v>
      </c>
      <c r="V37" s="19" t="n">
        <v>0.1431</v>
      </c>
      <c r="W37" s="19" t="n">
        <v>0.1051</v>
      </c>
      <c r="X37" s="19" t="n">
        <v>0.2329</v>
      </c>
      <c r="Y37" s="19" t="n">
        <v>0.0597</v>
      </c>
      <c r="Z37" s="19" t="n">
        <v>0.0579</v>
      </c>
      <c r="AA37" s="19" t="n">
        <v>0.0554</v>
      </c>
      <c r="AB37" s="19" t="n">
        <v>0.0029</v>
      </c>
      <c r="AC37" s="19" t="n">
        <v>0.0229</v>
      </c>
      <c r="AD37" s="19" t="n">
        <v>0.6325</v>
      </c>
      <c r="AE37" s="19" t="n">
        <v>0.0003</v>
      </c>
      <c r="AF37" s="19" t="n">
        <v>0.0026</v>
      </c>
      <c r="AG37" s="19" t="n">
        <v>0.004</v>
      </c>
      <c r="AH37" s="19" t="n">
        <v>77.5248</v>
      </c>
      <c r="AI37" s="19" t="n">
        <v>1045.9397</v>
      </c>
      <c r="AJ37" s="19" t="n">
        <v>337.6954</v>
      </c>
      <c r="AK37" s="19" t="n">
        <v>0.09420000000000001</v>
      </c>
      <c r="AL37" s="19" t="n">
        <v>0.0583</v>
      </c>
      <c r="AM37" s="19" t="n">
        <v>0.1922</v>
      </c>
      <c r="AN37" s="19" t="n">
        <v>0.0824</v>
      </c>
      <c r="AO37" s="19" t="n">
        <v>0.0104</v>
      </c>
      <c r="AP37" s="19" t="n">
        <v>0.1667</v>
      </c>
      <c r="AQ37" s="19" t="n">
        <v>0.0342</v>
      </c>
      <c r="AR37" s="19" t="n">
        <v>0.2405</v>
      </c>
      <c r="AS37" s="19" t="n">
        <v>0.0132</v>
      </c>
      <c r="AT37" s="19" t="n">
        <v>0.2537</v>
      </c>
      <c r="AU37" s="19" t="n">
        <v>0.2961</v>
      </c>
      <c r="AV37" s="19" t="n">
        <v>0.3359</v>
      </c>
      <c r="AW37" s="19" t="n">
        <v>0.0765</v>
      </c>
      <c r="AX37" s="19" t="n">
        <v>0.0781</v>
      </c>
      <c r="AY37" s="19" t="n">
        <v>1.5555</v>
      </c>
      <c r="AZ37" s="19" t="n">
        <v>0.4259</v>
      </c>
      <c r="BA37" s="19" t="n">
        <v>0.0143</v>
      </c>
      <c r="BB37" s="19" t="n">
        <v>3.365</v>
      </c>
      <c r="BC37" s="19" t="n">
        <v>0.4472</v>
      </c>
      <c r="BD37" s="19" t="n">
        <v>0.13</v>
      </c>
      <c r="BE37" s="19" t="n">
        <v>0.1235</v>
      </c>
      <c r="BF37" s="19" t="n">
        <v>0.8905</v>
      </c>
      <c r="BG37" s="19" t="n">
        <v>0.333</v>
      </c>
      <c r="BH37" s="19" t="n">
        <v>0.0977</v>
      </c>
      <c r="BI37" s="19" t="n">
        <v>0.4234</v>
      </c>
      <c r="BJ37" s="19" t="n">
        <v>0.062</v>
      </c>
      <c r="BK37" s="19" t="n">
        <v>0.1111</v>
      </c>
      <c r="BL37" s="19" t="n">
        <v>1.5416</v>
      </c>
      <c r="BM37" s="19" t="n">
        <v>419.0828</v>
      </c>
      <c r="BN37" s="19" t="n">
        <v>2.4939</v>
      </c>
      <c r="BO37" s="19" t="n">
        <v>0.2304</v>
      </c>
      <c r="BP37" s="19" t="n">
        <v>0.3303</v>
      </c>
      <c r="BQ37" s="19" t="n">
        <v>0.0283</v>
      </c>
      <c r="BR37" s="19" t="n">
        <v>1.038</v>
      </c>
      <c r="BS37" s="19" t="n">
        <v>0.1356</v>
      </c>
      <c r="BT37" s="19" t="n">
        <v>903.5394</v>
      </c>
      <c r="BU37" s="19" t="n">
        <v>111.8383</v>
      </c>
      <c r="BV37" s="19" t="n">
        <v>255.9354</v>
      </c>
      <c r="BW37" s="19" t="n">
        <v>2393.3428</v>
      </c>
      <c r="BX37" s="19" t="n">
        <v>53.1066</v>
      </c>
      <c r="BY37" s="19" t="n">
        <v>44.4221</v>
      </c>
      <c r="BZ37" s="19" t="n">
        <v>1.2011</v>
      </c>
      <c r="CA37" s="19" t="n">
        <v>3.0206</v>
      </c>
      <c r="CB37" s="19" t="n">
        <v>1.6383</v>
      </c>
      <c r="CC37" s="19" t="n">
        <v>1.6525</v>
      </c>
      <c r="CD37" s="19" t="n">
        <v>0.0572</v>
      </c>
      <c r="CE37" s="19" t="n">
        <v>0.2008</v>
      </c>
      <c r="CF37" s="19" t="n">
        <v>0.4129</v>
      </c>
      <c r="CG37" s="19" t="n">
        <v>0.8041</v>
      </c>
      <c r="CH37" s="19" t="n">
        <v>0.1859</v>
      </c>
      <c r="CI37" s="19" t="n">
        <v>0.0446</v>
      </c>
      <c r="CJ37" s="19" t="n">
        <v>0.0418</v>
      </c>
      <c r="CK37" s="19" t="n">
        <v>0.2868</v>
      </c>
      <c r="CL37" s="19" t="n">
        <v>0.8793</v>
      </c>
      <c r="CM37" s="19" t="n">
        <v>0.0266</v>
      </c>
      <c r="CN37" s="19" t="n">
        <v>0.3035</v>
      </c>
      <c r="CO37" s="19" t="n">
        <v>0.1791</v>
      </c>
      <c r="CP37" s="19" t="n">
        <v>0.1916</v>
      </c>
      <c r="CQ37" s="19" t="n">
        <v>0.5884</v>
      </c>
      <c r="CR37" s="19" t="n">
        <v>1.493</v>
      </c>
      <c r="CS37" s="19" t="n">
        <v>0.58</v>
      </c>
      <c r="CT37" s="19" t="n">
        <v>0.8048999999999999</v>
      </c>
      <c r="CU37" s="19" t="n">
        <v>1.5899</v>
      </c>
      <c r="CV37" s="19" t="n">
        <v>0.3284</v>
      </c>
      <c r="CW37" s="19" t="n">
        <v>0.4774</v>
      </c>
      <c r="CX37" s="19" t="n">
        <v>0.497</v>
      </c>
      <c r="CY37" s="19" t="n">
        <v>1.433</v>
      </c>
      <c r="CZ37" s="19" t="n">
        <v>3.6613</v>
      </c>
      <c r="DA37" s="19" t="n">
        <v>0.2033</v>
      </c>
      <c r="DB37" s="19" t="n">
        <v>7.2386</v>
      </c>
      <c r="DC37" s="19" t="n">
        <v>9.154</v>
      </c>
      <c r="DD37" s="19" t="n">
        <v>0.8201000000000001</v>
      </c>
      <c r="DE37" s="19" t="n">
        <v>0.6224</v>
      </c>
      <c r="DF37" s="19" t="n">
        <v>0.6329</v>
      </c>
      <c r="DG37" s="19" t="n">
        <v>0.1362</v>
      </c>
      <c r="DH37" s="19" t="n">
        <v>0.2082</v>
      </c>
      <c r="DI37" s="19" t="n">
        <v>0.0866</v>
      </c>
      <c r="DJ37" s="19" t="n">
        <v>0.2658</v>
      </c>
      <c r="DK37" s="19" t="n">
        <v>53.8941</v>
      </c>
      <c r="DL37" s="19" t="n">
        <v>0.183</v>
      </c>
      <c r="DM37" s="19" t="n">
        <v>0.0235</v>
      </c>
      <c r="DN37" s="19" t="n">
        <v>41.3798</v>
      </c>
      <c r="DO37" s="19" t="n">
        <v>0.4778</v>
      </c>
      <c r="DP37" s="19" t="n">
        <v>7.9339</v>
      </c>
      <c r="DQ37" s="19" t="n">
        <v>0.1467</v>
      </c>
      <c r="DR37" s="19" t="n">
        <v>2.0934</v>
      </c>
      <c r="DS37" s="19" t="n">
        <v>28.078</v>
      </c>
      <c r="DT37" s="19" t="n">
        <v>1078.3758</v>
      </c>
    </row>
    <row r="38">
      <c r="A38" s="2" t="inlineStr">
        <is>
          <t>1402</t>
        </is>
      </c>
      <c r="B38" s="2" t="inlineStr">
        <is>
          <t>Other wood product manufacturing</t>
        </is>
      </c>
      <c r="C38" s="19" t="n">
        <v>11.6884</v>
      </c>
      <c r="D38" s="19" t="n">
        <v>3.8566</v>
      </c>
      <c r="E38" s="19" t="n">
        <v>4.976</v>
      </c>
      <c r="F38" s="19" t="n">
        <v>2.8514</v>
      </c>
      <c r="G38" s="19" t="n">
        <v>0.1868</v>
      </c>
      <c r="H38" s="19" t="n">
        <v>1.3748</v>
      </c>
      <c r="I38" s="19" t="n">
        <v>4.5314</v>
      </c>
      <c r="J38" s="19" t="n">
        <v>7.0631</v>
      </c>
      <c r="K38" s="19" t="n">
        <v>4.8149</v>
      </c>
      <c r="L38" s="19" t="n">
        <v>11.1098</v>
      </c>
      <c r="M38" s="19" t="n">
        <v>30.2613</v>
      </c>
      <c r="N38" s="19" t="n">
        <v>2.7592</v>
      </c>
      <c r="O38" s="19" t="n">
        <v>3.7155</v>
      </c>
      <c r="P38" s="19" t="n">
        <v>2.9911</v>
      </c>
      <c r="Q38" s="19" t="n">
        <v>0.3925</v>
      </c>
      <c r="R38" s="19" t="n">
        <v>1.7751</v>
      </c>
      <c r="S38" s="19" t="n">
        <v>1.8584</v>
      </c>
      <c r="T38" s="19" t="n">
        <v>0.554</v>
      </c>
      <c r="U38" s="19" t="n">
        <v>1.4895</v>
      </c>
      <c r="V38" s="19" t="n">
        <v>3.8854</v>
      </c>
      <c r="W38" s="19" t="n">
        <v>1.3315</v>
      </c>
      <c r="X38" s="19" t="n">
        <v>5.1392</v>
      </c>
      <c r="Y38" s="19" t="n">
        <v>2.3401</v>
      </c>
      <c r="Z38" s="19" t="n">
        <v>0.9616</v>
      </c>
      <c r="AA38" s="19" t="n">
        <v>0.7334000000000001</v>
      </c>
      <c r="AB38" s="19" t="n">
        <v>0.0345</v>
      </c>
      <c r="AC38" s="19" t="n">
        <v>0.1263</v>
      </c>
      <c r="AD38" s="19" t="n">
        <v>8.1418</v>
      </c>
      <c r="AE38" s="19" t="n">
        <v>0.002</v>
      </c>
      <c r="AF38" s="19" t="n">
        <v>0.1023</v>
      </c>
      <c r="AG38" s="19" t="n">
        <v>0.09569999999999999</v>
      </c>
      <c r="AH38" s="19" t="n">
        <v>21.3687</v>
      </c>
      <c r="AI38" s="19" t="n">
        <v>210.4487</v>
      </c>
      <c r="AJ38" s="19" t="n">
        <v>4.6944</v>
      </c>
      <c r="AK38" s="19" t="n">
        <v>1.4308</v>
      </c>
      <c r="AL38" s="19" t="n">
        <v>1.323</v>
      </c>
      <c r="AM38" s="19" t="n">
        <v>5.2523</v>
      </c>
      <c r="AN38" s="19" t="n">
        <v>0.9022</v>
      </c>
      <c r="AO38" s="19" t="n">
        <v>0.1493</v>
      </c>
      <c r="AP38" s="19" t="n">
        <v>4.6163</v>
      </c>
      <c r="AQ38" s="19" t="n">
        <v>0.4412</v>
      </c>
      <c r="AR38" s="19" t="n">
        <v>24.343</v>
      </c>
      <c r="AS38" s="19" t="n">
        <v>0.7927</v>
      </c>
      <c r="AT38" s="19" t="n">
        <v>9.000299999999999</v>
      </c>
      <c r="AU38" s="19" t="n">
        <v>0.666</v>
      </c>
      <c r="AV38" s="19" t="n">
        <v>2.6455</v>
      </c>
      <c r="AW38" s="19" t="n">
        <v>22.392</v>
      </c>
      <c r="AX38" s="19" t="n">
        <v>2.0986</v>
      </c>
      <c r="AY38" s="19" t="n">
        <v>6.0515</v>
      </c>
      <c r="AZ38" s="19" t="n">
        <v>0.915</v>
      </c>
      <c r="BA38" s="19" t="n">
        <v>0.1267</v>
      </c>
      <c r="BB38" s="19" t="n">
        <v>132.137</v>
      </c>
      <c r="BC38" s="19" t="n">
        <v>4.278</v>
      </c>
      <c r="BD38" s="19" t="n">
        <v>10.8621</v>
      </c>
      <c r="BE38" s="19" t="n">
        <v>3.9397</v>
      </c>
      <c r="BF38" s="19" t="n">
        <v>22.9085</v>
      </c>
      <c r="BG38" s="19" t="n">
        <v>36.26</v>
      </c>
      <c r="BH38" s="19" t="n">
        <v>28.7784</v>
      </c>
      <c r="BI38" s="19" t="n">
        <v>3.8358</v>
      </c>
      <c r="BJ38" s="19" t="n">
        <v>2.024</v>
      </c>
      <c r="BK38" s="19" t="n">
        <v>1.4851</v>
      </c>
      <c r="BL38" s="19" t="n">
        <v>31.689</v>
      </c>
      <c r="BM38" s="19" t="n">
        <v>561.9016</v>
      </c>
      <c r="BN38" s="19" t="n">
        <v>6.4663</v>
      </c>
      <c r="BO38" s="19" t="n">
        <v>1.6075</v>
      </c>
      <c r="BP38" s="19" t="n">
        <v>2.6851</v>
      </c>
      <c r="BQ38" s="19" t="n">
        <v>0.1646</v>
      </c>
      <c r="BR38" s="19" t="n">
        <v>26.6616</v>
      </c>
      <c r="BS38" s="19" t="n">
        <v>18.9934</v>
      </c>
      <c r="BT38" s="19" t="n">
        <v>6751.7407</v>
      </c>
      <c r="BU38" s="19" t="n">
        <v>1006.4184</v>
      </c>
      <c r="BV38" s="19" t="n">
        <v>551.3801999999999</v>
      </c>
      <c r="BW38" s="19" t="n">
        <v>3532.6301</v>
      </c>
      <c r="BX38" s="19" t="n">
        <v>30.0739</v>
      </c>
      <c r="BY38" s="19" t="n">
        <v>28.3193</v>
      </c>
      <c r="BZ38" s="19" t="n">
        <v>4.865</v>
      </c>
      <c r="CA38" s="19" t="n">
        <v>14.5403</v>
      </c>
      <c r="CB38" s="19" t="n">
        <v>24.6459</v>
      </c>
      <c r="CC38" s="19" t="n">
        <v>3.0092</v>
      </c>
      <c r="CD38" s="19" t="n">
        <v>0.9189000000000001</v>
      </c>
      <c r="CE38" s="19" t="n">
        <v>1.6816</v>
      </c>
      <c r="CF38" s="19" t="n">
        <v>4.3885</v>
      </c>
      <c r="CG38" s="19" t="n">
        <v>16.7679</v>
      </c>
      <c r="CH38" s="19" t="n">
        <v>1.3216</v>
      </c>
      <c r="CI38" s="19" t="n">
        <v>3.0425</v>
      </c>
      <c r="CJ38" s="19" t="n">
        <v>0.3412</v>
      </c>
      <c r="CK38" s="19" t="n">
        <v>1.163</v>
      </c>
      <c r="CL38" s="19" t="n">
        <v>3.9265</v>
      </c>
      <c r="CM38" s="19" t="n">
        <v>0.957</v>
      </c>
      <c r="CN38" s="19" t="n">
        <v>1.4601</v>
      </c>
      <c r="CO38" s="19" t="n">
        <v>0.9347</v>
      </c>
      <c r="CP38" s="19" t="n">
        <v>1.113</v>
      </c>
      <c r="CQ38" s="19" t="n">
        <v>4.6222</v>
      </c>
      <c r="CR38" s="19" t="n">
        <v>9.1099</v>
      </c>
      <c r="CS38" s="19" t="n">
        <v>3.5335</v>
      </c>
      <c r="CT38" s="19" t="n">
        <v>5.0543</v>
      </c>
      <c r="CU38" s="19" t="n">
        <v>6.251</v>
      </c>
      <c r="CV38" s="19" t="n">
        <v>2.3221</v>
      </c>
      <c r="CW38" s="19" t="n">
        <v>2.6173</v>
      </c>
      <c r="CX38" s="19" t="n">
        <v>3.0597</v>
      </c>
      <c r="CY38" s="19" t="n">
        <v>8.6716</v>
      </c>
      <c r="CZ38" s="19" t="n">
        <v>22.8381</v>
      </c>
      <c r="DA38" s="19" t="n">
        <v>6.2635</v>
      </c>
      <c r="DB38" s="19" t="n">
        <v>60.0711</v>
      </c>
      <c r="DC38" s="19" t="n">
        <v>110.9688</v>
      </c>
      <c r="DD38" s="19" t="n">
        <v>19.5891</v>
      </c>
      <c r="DE38" s="19" t="n">
        <v>13.7872</v>
      </c>
      <c r="DF38" s="19" t="n">
        <v>10.407</v>
      </c>
      <c r="DG38" s="19" t="n">
        <v>11.4768</v>
      </c>
      <c r="DH38" s="19" t="n">
        <v>2.9915</v>
      </c>
      <c r="DI38" s="19" t="n">
        <v>1.024</v>
      </c>
      <c r="DJ38" s="19" t="n">
        <v>11.5638</v>
      </c>
      <c r="DK38" s="19" t="n">
        <v>61.6106</v>
      </c>
      <c r="DL38" s="19" t="n">
        <v>2.8175</v>
      </c>
      <c r="DM38" s="19" t="n">
        <v>0.426</v>
      </c>
      <c r="DN38" s="19" t="n">
        <v>359.7713</v>
      </c>
      <c r="DO38" s="19" t="n">
        <v>0.127</v>
      </c>
      <c r="DP38" s="19" t="n">
        <v>366.2469</v>
      </c>
      <c r="DQ38" s="19" t="n">
        <v>23.3373</v>
      </c>
      <c r="DR38" s="19" t="n">
        <v>141.6072</v>
      </c>
      <c r="DS38" s="19" t="n">
        <v>4.075</v>
      </c>
      <c r="DT38" s="19" t="n">
        <v>159.6395</v>
      </c>
    </row>
    <row r="39">
      <c r="A39" s="2" t="inlineStr">
        <is>
          <t>1501</t>
        </is>
      </c>
      <c r="B39" s="2" t="inlineStr">
        <is>
          <t>Pulp, paper and paperboard manufacturing</t>
        </is>
      </c>
      <c r="C39" s="19" t="n">
        <v>0.7365</v>
      </c>
      <c r="D39" s="19" t="n">
        <v>9.928100000000001</v>
      </c>
      <c r="E39" s="19" t="n">
        <v>0.7405</v>
      </c>
      <c r="F39" s="19" t="n">
        <v>0.0291</v>
      </c>
      <c r="G39" s="19" t="n">
        <v>0.0183</v>
      </c>
      <c r="H39" s="19" t="n">
        <v>0.0235</v>
      </c>
      <c r="I39" s="19" t="n">
        <v>0.3038</v>
      </c>
      <c r="J39" s="19" t="n">
        <v>0.7546</v>
      </c>
      <c r="K39" s="19" t="n">
        <v>5.9822</v>
      </c>
      <c r="L39" s="19" t="n">
        <v>1.9472</v>
      </c>
      <c r="M39" s="19" t="n">
        <v>15.5882</v>
      </c>
      <c r="N39" s="19" t="n">
        <v>0.7333</v>
      </c>
      <c r="O39" s="19" t="n">
        <v>24.6417</v>
      </c>
      <c r="P39" s="19" t="n">
        <v>68.47320000000001</v>
      </c>
      <c r="Q39" s="19" t="n">
        <v>2.6899</v>
      </c>
      <c r="R39" s="19" t="n">
        <v>50.4816</v>
      </c>
      <c r="S39" s="19" t="n">
        <v>23.561</v>
      </c>
      <c r="T39" s="19" t="n">
        <v>5.2938</v>
      </c>
      <c r="U39" s="19" t="n">
        <v>46.8079</v>
      </c>
      <c r="V39" s="19" t="n">
        <v>9.0221</v>
      </c>
      <c r="W39" s="19" t="n">
        <v>40.2197</v>
      </c>
      <c r="X39" s="19" t="n">
        <v>37.7012</v>
      </c>
      <c r="Y39" s="19" t="n">
        <v>151.0377</v>
      </c>
      <c r="Z39" s="19" t="n">
        <v>23.6358</v>
      </c>
      <c r="AA39" s="19" t="n">
        <v>11.9203</v>
      </c>
      <c r="AB39" s="19" t="n">
        <v>0.0073</v>
      </c>
      <c r="AC39" s="19" t="n">
        <v>0.0086</v>
      </c>
      <c r="AD39" s="19" t="n">
        <v>1.6544</v>
      </c>
      <c r="AE39" s="19" t="n">
        <v>0.002</v>
      </c>
      <c r="AF39" s="19" t="n">
        <v>0.0432</v>
      </c>
      <c r="AG39" s="19" t="n">
        <v>0.0262</v>
      </c>
      <c r="AH39" s="19" t="n">
        <v>0.7447</v>
      </c>
      <c r="AI39" s="19" t="n">
        <v>21.1075</v>
      </c>
      <c r="AJ39" s="19" t="n">
        <v>122.5353</v>
      </c>
      <c r="AK39" s="19" t="n">
        <v>567.6411000000001</v>
      </c>
      <c r="AL39" s="19" t="n">
        <v>398.0141</v>
      </c>
      <c r="AM39" s="19" t="n">
        <v>2.4047</v>
      </c>
      <c r="AN39" s="19" t="n">
        <v>53.271</v>
      </c>
      <c r="AO39" s="19" t="n">
        <v>0.4642</v>
      </c>
      <c r="AP39" s="19" t="n">
        <v>53.7241</v>
      </c>
      <c r="AQ39" s="19" t="n">
        <v>15.2095</v>
      </c>
      <c r="AR39" s="19" t="n">
        <v>34.0112</v>
      </c>
      <c r="AS39" s="19" t="n">
        <v>4.5322</v>
      </c>
      <c r="AT39" s="19" t="n">
        <v>4.3216</v>
      </c>
      <c r="AU39" s="19" t="n">
        <v>2.7384</v>
      </c>
      <c r="AV39" s="19" t="n">
        <v>39.0981</v>
      </c>
      <c r="AW39" s="19" t="n">
        <v>30.5275</v>
      </c>
      <c r="AX39" s="19" t="n">
        <v>4.1581</v>
      </c>
      <c r="AY39" s="19" t="n">
        <v>2.1035</v>
      </c>
      <c r="AZ39" s="19" t="n">
        <v>1.516</v>
      </c>
      <c r="BA39" s="19" t="n">
        <v>0.1615</v>
      </c>
      <c r="BB39" s="19" t="n">
        <v>8.1083</v>
      </c>
      <c r="BC39" s="19" t="n">
        <v>0.6052</v>
      </c>
      <c r="BD39" s="19" t="n">
        <v>6.5777</v>
      </c>
      <c r="BE39" s="19" t="n">
        <v>3.171</v>
      </c>
      <c r="BF39" s="19" t="n">
        <v>1.3088</v>
      </c>
      <c r="BG39" s="19" t="n">
        <v>0.3666</v>
      </c>
      <c r="BH39" s="19" t="n">
        <v>0.0477</v>
      </c>
      <c r="BI39" s="19" t="n">
        <v>6.1227</v>
      </c>
      <c r="BJ39" s="19" t="n">
        <v>4.7576</v>
      </c>
      <c r="BK39" s="19" t="n">
        <v>2.0156</v>
      </c>
      <c r="BL39" s="19" t="n">
        <v>8.328900000000001</v>
      </c>
      <c r="BM39" s="19" t="n">
        <v>1.6455</v>
      </c>
      <c r="BN39" s="19" t="n">
        <v>0.4179</v>
      </c>
      <c r="BO39" s="19" t="n">
        <v>3.0096</v>
      </c>
      <c r="BP39" s="19" t="n">
        <v>4.9461</v>
      </c>
      <c r="BQ39" s="19" t="n">
        <v>3.4663</v>
      </c>
      <c r="BR39" s="19" t="n">
        <v>0.6662</v>
      </c>
      <c r="BS39" s="19" t="n">
        <v>15.9676</v>
      </c>
      <c r="BT39" s="19" t="n">
        <v>194.2375</v>
      </c>
      <c r="BU39" s="19" t="n">
        <v>3.3833</v>
      </c>
      <c r="BV39" s="19" t="n">
        <v>86.8291</v>
      </c>
      <c r="BW39" s="19" t="n">
        <v>71.858</v>
      </c>
      <c r="BX39" s="19" t="n">
        <v>427.0402</v>
      </c>
      <c r="BY39" s="19" t="n">
        <v>223.1589</v>
      </c>
      <c r="BZ39" s="19" t="n">
        <v>6.1096</v>
      </c>
      <c r="CA39" s="19" t="n">
        <v>19.6358</v>
      </c>
      <c r="CB39" s="19" t="n">
        <v>18.7096</v>
      </c>
      <c r="CC39" s="19" t="n">
        <v>5.6809</v>
      </c>
      <c r="CD39" s="19" t="n">
        <v>10.0264</v>
      </c>
      <c r="CE39" s="19" t="n">
        <v>20.3841</v>
      </c>
      <c r="CF39" s="19" t="n">
        <v>29.4179</v>
      </c>
      <c r="CG39" s="19" t="n">
        <v>0.2256</v>
      </c>
      <c r="CH39" s="19" t="n">
        <v>724.216</v>
      </c>
      <c r="CI39" s="19" t="n">
        <v>1.7776</v>
      </c>
      <c r="CJ39" s="19" t="n">
        <v>0.0679</v>
      </c>
      <c r="CK39" s="19" t="n">
        <v>0.3253</v>
      </c>
      <c r="CL39" s="19" t="n">
        <v>0.9344</v>
      </c>
      <c r="CM39" s="19" t="n">
        <v>2.712</v>
      </c>
      <c r="CN39" s="19" t="n">
        <v>5.2863</v>
      </c>
      <c r="CO39" s="19" t="n">
        <v>0.241</v>
      </c>
      <c r="CP39" s="19" t="n">
        <v>85.7405</v>
      </c>
      <c r="CQ39" s="19" t="n">
        <v>4.3146</v>
      </c>
      <c r="CR39" s="19" t="n">
        <v>0.0615</v>
      </c>
      <c r="CS39" s="19" t="n">
        <v>0.0233</v>
      </c>
      <c r="CT39" s="19" t="n">
        <v>4.3091</v>
      </c>
      <c r="CU39" s="19" t="n">
        <v>6.2689</v>
      </c>
      <c r="CV39" s="19" t="n">
        <v>2.3876</v>
      </c>
      <c r="CW39" s="19" t="n">
        <v>21.8183</v>
      </c>
      <c r="CX39" s="19" t="n">
        <v>12.2539</v>
      </c>
      <c r="CY39" s="19" t="n">
        <v>199.6302</v>
      </c>
      <c r="CZ39" s="19" t="n">
        <v>5.7818</v>
      </c>
      <c r="DA39" s="19" t="n">
        <v>23.2911</v>
      </c>
      <c r="DB39" s="19" t="n">
        <v>2.1997</v>
      </c>
      <c r="DC39" s="19" t="n">
        <v>4.1512</v>
      </c>
      <c r="DD39" s="19" t="n">
        <v>0.2145</v>
      </c>
      <c r="DE39" s="19" t="n">
        <v>7.7242</v>
      </c>
      <c r="DF39" s="19" t="n">
        <v>38.4686</v>
      </c>
      <c r="DG39" s="19" t="n">
        <v>19.3884</v>
      </c>
      <c r="DH39" s="19" t="n">
        <v>0.7197</v>
      </c>
      <c r="DI39" s="19" t="n">
        <v>0.7029</v>
      </c>
      <c r="DJ39" s="19" t="n">
        <v>1.3522</v>
      </c>
      <c r="DK39" s="19" t="n">
        <v>3.5562</v>
      </c>
      <c r="DL39" s="19" t="n">
        <v>27.23</v>
      </c>
      <c r="DM39" s="19" t="n">
        <v>4.2382</v>
      </c>
      <c r="DN39" s="19" t="n">
        <v>216.8384</v>
      </c>
      <c r="DO39" s="19" t="n">
        <v>4.0932</v>
      </c>
      <c r="DP39" s="19" t="n">
        <v>8.6974</v>
      </c>
      <c r="DQ39" s="19" t="n">
        <v>0.1425</v>
      </c>
      <c r="DR39" s="19" t="n">
        <v>2.0948</v>
      </c>
      <c r="DS39" s="19" t="n">
        <v>57.2056</v>
      </c>
      <c r="DT39" s="19" t="n">
        <v>419.0179</v>
      </c>
    </row>
    <row r="40">
      <c r="A40" s="2" t="inlineStr">
        <is>
          <t>1502</t>
        </is>
      </c>
      <c r="B40" s="2" t="inlineStr">
        <is>
          <t>Paper stationery and other converted paper product manufacturing</t>
        </is>
      </c>
      <c r="C40" s="19" t="n">
        <v>4.2928</v>
      </c>
      <c r="D40" s="19" t="n">
        <v>49.5637</v>
      </c>
      <c r="E40" s="19" t="n">
        <v>5.4028</v>
      </c>
      <c r="F40" s="19" t="n">
        <v>0.776</v>
      </c>
      <c r="G40" s="19" t="n">
        <v>0.1191</v>
      </c>
      <c r="H40" s="19" t="n">
        <v>0.2753</v>
      </c>
      <c r="I40" s="19" t="n">
        <v>1.7305</v>
      </c>
      <c r="J40" s="19" t="n">
        <v>6.9576</v>
      </c>
      <c r="K40" s="19" t="n">
        <v>9.494400000000001</v>
      </c>
      <c r="L40" s="19" t="n">
        <v>2.9339</v>
      </c>
      <c r="M40" s="19" t="n">
        <v>18.8296</v>
      </c>
      <c r="N40" s="19" t="n">
        <v>1.382</v>
      </c>
      <c r="O40" s="19" t="n">
        <v>7.2418</v>
      </c>
      <c r="P40" s="19" t="n">
        <v>222.0168</v>
      </c>
      <c r="Q40" s="19" t="n">
        <v>8.9183</v>
      </c>
      <c r="R40" s="19" t="n">
        <v>188.1365</v>
      </c>
      <c r="S40" s="19" t="n">
        <v>82.608</v>
      </c>
      <c r="T40" s="19" t="n">
        <v>16.6761</v>
      </c>
      <c r="U40" s="19" t="n">
        <v>102.3638</v>
      </c>
      <c r="V40" s="19" t="n">
        <v>33.7989</v>
      </c>
      <c r="W40" s="19" t="n">
        <v>140.6268</v>
      </c>
      <c r="X40" s="19" t="n">
        <v>145.2944</v>
      </c>
      <c r="Y40" s="19" t="n">
        <v>357.7027</v>
      </c>
      <c r="Z40" s="19" t="n">
        <v>57.7981</v>
      </c>
      <c r="AA40" s="19" t="n">
        <v>47.5287</v>
      </c>
      <c r="AB40" s="19" t="n">
        <v>0.3326</v>
      </c>
      <c r="AC40" s="19" t="n">
        <v>0.1307</v>
      </c>
      <c r="AD40" s="19" t="n">
        <v>4.5064</v>
      </c>
      <c r="AE40" s="19" t="n">
        <v>0.0417</v>
      </c>
      <c r="AF40" s="19" t="n">
        <v>0.4048</v>
      </c>
      <c r="AG40" s="19" t="n">
        <v>0.2714</v>
      </c>
      <c r="AH40" s="19" t="n">
        <v>0.6132</v>
      </c>
      <c r="AI40" s="19" t="n">
        <v>35.6073</v>
      </c>
      <c r="AJ40" s="19" t="n">
        <v>129.8108</v>
      </c>
      <c r="AK40" s="19" t="n">
        <v>320.4001</v>
      </c>
      <c r="AL40" s="19" t="n">
        <v>95.41670000000001</v>
      </c>
      <c r="AM40" s="19" t="n">
        <v>1.5514</v>
      </c>
      <c r="AN40" s="19" t="n">
        <v>179.0782</v>
      </c>
      <c r="AO40" s="19" t="n">
        <v>1.5606</v>
      </c>
      <c r="AP40" s="19" t="n">
        <v>94.3533</v>
      </c>
      <c r="AQ40" s="19" t="n">
        <v>49.903</v>
      </c>
      <c r="AR40" s="19" t="n">
        <v>87.1575</v>
      </c>
      <c r="AS40" s="19" t="n">
        <v>4.4679</v>
      </c>
      <c r="AT40" s="19" t="n">
        <v>3.7981</v>
      </c>
      <c r="AU40" s="19" t="n">
        <v>1.5534</v>
      </c>
      <c r="AV40" s="19" t="n">
        <v>65.49550000000001</v>
      </c>
      <c r="AW40" s="19" t="n">
        <v>11.2655</v>
      </c>
      <c r="AX40" s="19" t="n">
        <v>2.0679</v>
      </c>
      <c r="AY40" s="19" t="n">
        <v>2.5075</v>
      </c>
      <c r="AZ40" s="19" t="n">
        <v>0.8825</v>
      </c>
      <c r="BA40" s="19" t="n">
        <v>0.1028</v>
      </c>
      <c r="BB40" s="19" t="n">
        <v>12.3535</v>
      </c>
      <c r="BC40" s="19" t="n">
        <v>1.9049</v>
      </c>
      <c r="BD40" s="19" t="n">
        <v>17.4746</v>
      </c>
      <c r="BE40" s="19" t="n">
        <v>10.8366</v>
      </c>
      <c r="BF40" s="19" t="n">
        <v>3.5696</v>
      </c>
      <c r="BG40" s="19" t="n">
        <v>3.3432</v>
      </c>
      <c r="BH40" s="19" t="n">
        <v>2.8156</v>
      </c>
      <c r="BI40" s="19" t="n">
        <v>20.7862</v>
      </c>
      <c r="BJ40" s="19" t="n">
        <v>7.7764</v>
      </c>
      <c r="BK40" s="19" t="n">
        <v>7.0011</v>
      </c>
      <c r="BL40" s="19" t="n">
        <v>26.5494</v>
      </c>
      <c r="BM40" s="19" t="n">
        <v>3.7813</v>
      </c>
      <c r="BN40" s="19" t="n">
        <v>0.9392</v>
      </c>
      <c r="BO40" s="19" t="n">
        <v>50.6902</v>
      </c>
      <c r="BP40" s="19" t="n">
        <v>16.2122</v>
      </c>
      <c r="BQ40" s="19" t="n">
        <v>1.6631</v>
      </c>
      <c r="BR40" s="19" t="n">
        <v>3.7883</v>
      </c>
      <c r="BS40" s="19" t="n">
        <v>18.7041</v>
      </c>
      <c r="BT40" s="19" t="n">
        <v>362.2293</v>
      </c>
      <c r="BU40" s="19" t="n">
        <v>64.1996</v>
      </c>
      <c r="BV40" s="19" t="n">
        <v>181.7168</v>
      </c>
      <c r="BW40" s="19" t="n">
        <v>151.41</v>
      </c>
      <c r="BX40" s="19" t="n">
        <v>634.3511999999999</v>
      </c>
      <c r="BY40" s="19" t="n">
        <v>657.8215</v>
      </c>
      <c r="BZ40" s="19" t="n">
        <v>44.1572</v>
      </c>
      <c r="CA40" s="19" t="n">
        <v>274.6661</v>
      </c>
      <c r="CB40" s="19" t="n">
        <v>18.98</v>
      </c>
      <c r="CC40" s="19" t="n">
        <v>5.8695</v>
      </c>
      <c r="CD40" s="19" t="n">
        <v>10.1492</v>
      </c>
      <c r="CE40" s="19" t="n">
        <v>19.1186</v>
      </c>
      <c r="CF40" s="19" t="n">
        <v>18.7209</v>
      </c>
      <c r="CG40" s="19" t="n">
        <v>1.1305</v>
      </c>
      <c r="CH40" s="19" t="n">
        <v>214.4382</v>
      </c>
      <c r="CI40" s="19" t="n">
        <v>2.5928</v>
      </c>
      <c r="CJ40" s="19" t="n">
        <v>1.0586</v>
      </c>
      <c r="CK40" s="19" t="n">
        <v>7.0178</v>
      </c>
      <c r="CL40" s="19" t="n">
        <v>12.4366</v>
      </c>
      <c r="CM40" s="19" t="n">
        <v>0.6496</v>
      </c>
      <c r="CN40" s="19" t="n">
        <v>53.3569</v>
      </c>
      <c r="CO40" s="19" t="n">
        <v>10.5965</v>
      </c>
      <c r="CP40" s="19" t="n">
        <v>46.4668</v>
      </c>
      <c r="CQ40" s="19" t="n">
        <v>9.480600000000001</v>
      </c>
      <c r="CR40" s="19" t="n">
        <v>0.9569</v>
      </c>
      <c r="CS40" s="19" t="n">
        <v>0.3642</v>
      </c>
      <c r="CT40" s="19" t="n">
        <v>7.6158</v>
      </c>
      <c r="CU40" s="19" t="n">
        <v>116.1576</v>
      </c>
      <c r="CV40" s="19" t="n">
        <v>16.4715</v>
      </c>
      <c r="CW40" s="19" t="n">
        <v>84.217</v>
      </c>
      <c r="CX40" s="19" t="n">
        <v>10.2357</v>
      </c>
      <c r="CY40" s="19" t="n">
        <v>231.6847</v>
      </c>
      <c r="CZ40" s="19" t="n">
        <v>10.1762</v>
      </c>
      <c r="DA40" s="19" t="n">
        <v>16.9261</v>
      </c>
      <c r="DB40" s="19" t="n">
        <v>65.52200000000001</v>
      </c>
      <c r="DC40" s="19" t="n">
        <v>94.79170000000001</v>
      </c>
      <c r="DD40" s="19" t="n">
        <v>9.901999999999999</v>
      </c>
      <c r="DE40" s="19" t="n">
        <v>160.4004</v>
      </c>
      <c r="DF40" s="19" t="n">
        <v>230.6365</v>
      </c>
      <c r="DG40" s="19" t="n">
        <v>8.065</v>
      </c>
      <c r="DH40" s="19" t="n">
        <v>2.7585</v>
      </c>
      <c r="DI40" s="19" t="n">
        <v>2.4852</v>
      </c>
      <c r="DJ40" s="19" t="n">
        <v>11.271</v>
      </c>
      <c r="DK40" s="19" t="n">
        <v>19.0111</v>
      </c>
      <c r="DL40" s="19" t="n">
        <v>36.7945</v>
      </c>
      <c r="DM40" s="19" t="n">
        <v>5.3069</v>
      </c>
      <c r="DN40" s="19" t="n">
        <v>2941.5606</v>
      </c>
      <c r="DO40" s="19" t="n">
        <v>0.9139</v>
      </c>
      <c r="DP40" s="19" t="n">
        <v>42.8259</v>
      </c>
      <c r="DQ40" s="19" t="n">
        <v>1.357</v>
      </c>
      <c r="DR40" s="19" t="n">
        <v>8.6271</v>
      </c>
      <c r="DS40" s="19" t="n">
        <v>99.5993</v>
      </c>
      <c r="DT40" s="19" t="n">
        <v>767.8123000000001</v>
      </c>
    </row>
    <row r="41">
      <c r="A41" s="2" t="inlineStr">
        <is>
          <t>1601</t>
        </is>
      </c>
      <c r="B41" s="2" t="inlineStr">
        <is>
          <t>Printing (including the reproduction of recorded media)</t>
        </is>
      </c>
      <c r="C41" s="19" t="n">
        <v>27.0285</v>
      </c>
      <c r="D41" s="19" t="n">
        <v>7.9172</v>
      </c>
      <c r="E41" s="19" t="n">
        <v>94.12050000000001</v>
      </c>
      <c r="F41" s="19" t="n">
        <v>4.7019</v>
      </c>
      <c r="G41" s="19" t="n">
        <v>0.2437</v>
      </c>
      <c r="H41" s="19" t="n">
        <v>4.6964</v>
      </c>
      <c r="I41" s="19" t="n">
        <v>28.5452</v>
      </c>
      <c r="J41" s="19" t="n">
        <v>23.0187</v>
      </c>
      <c r="K41" s="19" t="n">
        <v>18.4009</v>
      </c>
      <c r="L41" s="19" t="n">
        <v>9.7515</v>
      </c>
      <c r="M41" s="19" t="n">
        <v>36.6551</v>
      </c>
      <c r="N41" s="19" t="n">
        <v>3.4387</v>
      </c>
      <c r="O41" s="19" t="n">
        <v>8.038500000000001</v>
      </c>
      <c r="P41" s="19" t="n">
        <v>12.2844</v>
      </c>
      <c r="Q41" s="19" t="n">
        <v>1.8913</v>
      </c>
      <c r="R41" s="19" t="n">
        <v>12.1549</v>
      </c>
      <c r="S41" s="19" t="n">
        <v>3.1335</v>
      </c>
      <c r="T41" s="19" t="n">
        <v>1.1813</v>
      </c>
      <c r="U41" s="19" t="n">
        <v>20.5216</v>
      </c>
      <c r="V41" s="19" t="n">
        <v>4.2185</v>
      </c>
      <c r="W41" s="19" t="n">
        <v>22.1322</v>
      </c>
      <c r="X41" s="19" t="n">
        <v>16.1875</v>
      </c>
      <c r="Y41" s="19" t="n">
        <v>10.3622</v>
      </c>
      <c r="Z41" s="19" t="n">
        <v>4.3884</v>
      </c>
      <c r="AA41" s="19" t="n">
        <v>7.5597</v>
      </c>
      <c r="AB41" s="19" t="n">
        <v>0.1566</v>
      </c>
      <c r="AC41" s="19" t="n">
        <v>0.1488</v>
      </c>
      <c r="AD41" s="19" t="n">
        <v>2.1877</v>
      </c>
      <c r="AE41" s="19" t="n">
        <v>0.019</v>
      </c>
      <c r="AF41" s="19" t="n">
        <v>0.2554</v>
      </c>
      <c r="AG41" s="19" t="n">
        <v>0.2043</v>
      </c>
      <c r="AH41" s="19" t="n">
        <v>1.1347</v>
      </c>
      <c r="AI41" s="19" t="n">
        <v>7.6557</v>
      </c>
      <c r="AJ41" s="19" t="n">
        <v>13.5078</v>
      </c>
      <c r="AK41" s="19" t="n">
        <v>55.5083</v>
      </c>
      <c r="AL41" s="19" t="n">
        <v>201.67</v>
      </c>
      <c r="AM41" s="19" t="n">
        <v>3.1808</v>
      </c>
      <c r="AN41" s="19" t="n">
        <v>11.6439</v>
      </c>
      <c r="AO41" s="19" t="n">
        <v>0.1485</v>
      </c>
      <c r="AP41" s="19" t="n">
        <v>16.1163</v>
      </c>
      <c r="AQ41" s="19" t="n">
        <v>1.5188</v>
      </c>
      <c r="AR41" s="19" t="n">
        <v>15.4737</v>
      </c>
      <c r="AS41" s="19" t="n">
        <v>0.3392</v>
      </c>
      <c r="AT41" s="19" t="n">
        <v>1.524</v>
      </c>
      <c r="AU41" s="19" t="n">
        <v>1.2751</v>
      </c>
      <c r="AV41" s="19" t="n">
        <v>9.3012</v>
      </c>
      <c r="AW41" s="19" t="n">
        <v>4.8651</v>
      </c>
      <c r="AX41" s="19" t="n">
        <v>1.1454</v>
      </c>
      <c r="AY41" s="19" t="n">
        <v>4.0474</v>
      </c>
      <c r="AZ41" s="19" t="n">
        <v>0.7429</v>
      </c>
      <c r="BA41" s="19" t="n">
        <v>0.4442</v>
      </c>
      <c r="BB41" s="19" t="n">
        <v>19.4106</v>
      </c>
      <c r="BC41" s="19" t="n">
        <v>6.4457</v>
      </c>
      <c r="BD41" s="19" t="n">
        <v>18.4309</v>
      </c>
      <c r="BE41" s="19" t="n">
        <v>14.2108</v>
      </c>
      <c r="BF41" s="19" t="n">
        <v>3.9541</v>
      </c>
      <c r="BG41" s="19" t="n">
        <v>1.9966</v>
      </c>
      <c r="BH41" s="19" t="n">
        <v>2.9754</v>
      </c>
      <c r="BI41" s="19" t="n">
        <v>11.9735</v>
      </c>
      <c r="BJ41" s="19" t="n">
        <v>6.8572</v>
      </c>
      <c r="BK41" s="19" t="n">
        <v>1.65</v>
      </c>
      <c r="BL41" s="19" t="n">
        <v>18.9919</v>
      </c>
      <c r="BM41" s="19" t="n">
        <v>6.8271</v>
      </c>
      <c r="BN41" s="19" t="n">
        <v>1.2773</v>
      </c>
      <c r="BO41" s="19" t="n">
        <v>6.7931</v>
      </c>
      <c r="BP41" s="19" t="n">
        <v>14.7113</v>
      </c>
      <c r="BQ41" s="19" t="n">
        <v>3.5388</v>
      </c>
      <c r="BR41" s="19" t="n">
        <v>4.5712</v>
      </c>
      <c r="BS41" s="19" t="n">
        <v>19.6208</v>
      </c>
      <c r="BT41" s="19" t="n">
        <v>119.816</v>
      </c>
      <c r="BU41" s="19" t="n">
        <v>38.3469</v>
      </c>
      <c r="BV41" s="19" t="n">
        <v>71.27549999999999</v>
      </c>
      <c r="BW41" s="19" t="n">
        <v>154.3894</v>
      </c>
      <c r="BX41" s="19" t="n">
        <v>153.9465</v>
      </c>
      <c r="BY41" s="19" t="n">
        <v>415.6017</v>
      </c>
      <c r="BZ41" s="19" t="n">
        <v>16.5955</v>
      </c>
      <c r="CA41" s="19" t="n">
        <v>47.8962</v>
      </c>
      <c r="CB41" s="19" t="n">
        <v>34.4412</v>
      </c>
      <c r="CC41" s="19" t="n">
        <v>3.4384</v>
      </c>
      <c r="CD41" s="19" t="n">
        <v>42.7741</v>
      </c>
      <c r="CE41" s="19" t="n">
        <v>141.8074</v>
      </c>
      <c r="CF41" s="19" t="n">
        <v>51.2197</v>
      </c>
      <c r="CG41" s="19" t="n">
        <v>33.8834</v>
      </c>
      <c r="CH41" s="19" t="n">
        <v>571.39</v>
      </c>
      <c r="CI41" s="19" t="n">
        <v>175.992</v>
      </c>
      <c r="CJ41" s="19" t="n">
        <v>14.7669</v>
      </c>
      <c r="CK41" s="19" t="n">
        <v>5.1958</v>
      </c>
      <c r="CL41" s="19" t="n">
        <v>73.5694</v>
      </c>
      <c r="CM41" s="19" t="n">
        <v>0.8168</v>
      </c>
      <c r="CN41" s="19" t="n">
        <v>18.542</v>
      </c>
      <c r="CO41" s="19" t="n">
        <v>33.0319</v>
      </c>
      <c r="CP41" s="19" t="n">
        <v>120.7409</v>
      </c>
      <c r="CQ41" s="19" t="n">
        <v>28.2674</v>
      </c>
      <c r="CR41" s="19" t="n">
        <v>7.8106</v>
      </c>
      <c r="CS41" s="19" t="n">
        <v>3.0263</v>
      </c>
      <c r="CT41" s="19" t="n">
        <v>145.4645</v>
      </c>
      <c r="CU41" s="19" t="n">
        <v>430.8549</v>
      </c>
      <c r="CV41" s="19" t="n">
        <v>60.5246</v>
      </c>
      <c r="CW41" s="19" t="n">
        <v>92.8888</v>
      </c>
      <c r="CX41" s="19" t="n">
        <v>35.5839</v>
      </c>
      <c r="CY41" s="19" t="n">
        <v>242.3316</v>
      </c>
      <c r="CZ41" s="19" t="n">
        <v>61.0413</v>
      </c>
      <c r="DA41" s="19" t="n">
        <v>27.2495</v>
      </c>
      <c r="DB41" s="19" t="n">
        <v>97.0753</v>
      </c>
      <c r="DC41" s="19" t="n">
        <v>98.6956</v>
      </c>
      <c r="DD41" s="19" t="n">
        <v>21.3155</v>
      </c>
      <c r="DE41" s="19" t="n">
        <v>55.6652</v>
      </c>
      <c r="DF41" s="19" t="n">
        <v>56.2912</v>
      </c>
      <c r="DG41" s="19" t="n">
        <v>58.8863</v>
      </c>
      <c r="DH41" s="19" t="n">
        <v>61.6838</v>
      </c>
      <c r="DI41" s="19" t="n">
        <v>54.2786</v>
      </c>
      <c r="DJ41" s="19" t="n">
        <v>37.5049</v>
      </c>
      <c r="DK41" s="19" t="n">
        <v>28.793</v>
      </c>
      <c r="DL41" s="19" t="n">
        <v>42.1111</v>
      </c>
      <c r="DM41" s="19" t="n">
        <v>4.0924</v>
      </c>
      <c r="DN41" s="19" t="n">
        <v>307.5078</v>
      </c>
      <c r="DO41" s="19" t="n">
        <v>0.0678</v>
      </c>
      <c r="DP41" s="19" t="n">
        <v>84.6794</v>
      </c>
      <c r="DQ41" s="19" t="n">
        <v>6.3806</v>
      </c>
      <c r="DR41" s="19" t="n">
        <v>20.4851</v>
      </c>
      <c r="DS41" s="19" t="n">
        <v>14.361</v>
      </c>
      <c r="DT41" s="19" t="n">
        <v>298.5808</v>
      </c>
    </row>
    <row r="42">
      <c r="A42" s="2" t="inlineStr">
        <is>
          <t>1701</t>
        </is>
      </c>
      <c r="B42" s="2" t="inlineStr">
        <is>
          <t>Petroleum and coal product manufacturing</t>
        </is>
      </c>
      <c r="C42" s="19" t="n">
        <v>1856.5195</v>
      </c>
      <c r="D42" s="19" t="n">
        <v>216.1609</v>
      </c>
      <c r="E42" s="19" t="n">
        <v>1412.0887</v>
      </c>
      <c r="F42" s="19" t="n">
        <v>136.3632</v>
      </c>
      <c r="G42" s="19" t="n">
        <v>566.3622</v>
      </c>
      <c r="H42" s="19" t="n">
        <v>131.3739</v>
      </c>
      <c r="I42" s="19" t="n">
        <v>96.9751</v>
      </c>
      <c r="J42" s="19" t="n">
        <v>4138.4315</v>
      </c>
      <c r="K42" s="19" t="n">
        <v>1278.6579</v>
      </c>
      <c r="L42" s="19" t="n">
        <v>3369.3927</v>
      </c>
      <c r="M42" s="19" t="n">
        <v>2339.1613</v>
      </c>
      <c r="N42" s="19" t="n">
        <v>580.9307</v>
      </c>
      <c r="O42" s="19" t="n">
        <v>272.2946</v>
      </c>
      <c r="P42" s="19" t="n">
        <v>58.4206</v>
      </c>
      <c r="Q42" s="19" t="n">
        <v>0.8179999999999999</v>
      </c>
      <c r="R42" s="19" t="n">
        <v>29.9212</v>
      </c>
      <c r="S42" s="19" t="n">
        <v>6.6</v>
      </c>
      <c r="T42" s="19" t="n">
        <v>5.3172</v>
      </c>
      <c r="U42" s="19" t="n">
        <v>8.6175</v>
      </c>
      <c r="V42" s="19" t="n">
        <v>35.9783</v>
      </c>
      <c r="W42" s="19" t="n">
        <v>21.786</v>
      </c>
      <c r="X42" s="19" t="n">
        <v>35.2495</v>
      </c>
      <c r="Y42" s="19" t="n">
        <v>2.8606</v>
      </c>
      <c r="Z42" s="19" t="n">
        <v>2.9077</v>
      </c>
      <c r="AA42" s="19" t="n">
        <v>6.3568</v>
      </c>
      <c r="AB42" s="19" t="n">
        <v>1.0614</v>
      </c>
      <c r="AC42" s="19" t="n">
        <v>0.1388</v>
      </c>
      <c r="AD42" s="19" t="n">
        <v>1.2474</v>
      </c>
      <c r="AE42" s="19" t="n">
        <v>0.0008</v>
      </c>
      <c r="AF42" s="19" t="n">
        <v>0.135</v>
      </c>
      <c r="AG42" s="19" t="n">
        <v>13.7115</v>
      </c>
      <c r="AH42" s="19" t="n">
        <v>33.2402</v>
      </c>
      <c r="AI42" s="19" t="n">
        <v>99.8639</v>
      </c>
      <c r="AJ42" s="19" t="n">
        <v>2.4946</v>
      </c>
      <c r="AK42" s="19" t="n">
        <v>6.728</v>
      </c>
      <c r="AL42" s="19" t="n">
        <v>13.3797</v>
      </c>
      <c r="AM42" s="19" t="n">
        <v>1737.5556</v>
      </c>
      <c r="AN42" s="19" t="n">
        <v>14.4045</v>
      </c>
      <c r="AO42" s="19" t="n">
        <v>0.1516</v>
      </c>
      <c r="AP42" s="19" t="n">
        <v>601.0623000000001</v>
      </c>
      <c r="AQ42" s="19" t="n">
        <v>37.9697</v>
      </c>
      <c r="AR42" s="19" t="n">
        <v>180.9973</v>
      </c>
      <c r="AS42" s="19" t="n">
        <v>18.7546</v>
      </c>
      <c r="AT42" s="19" t="n">
        <v>54.4132</v>
      </c>
      <c r="AU42" s="19" t="n">
        <v>16.1651</v>
      </c>
      <c r="AV42" s="19" t="n">
        <v>656.3652</v>
      </c>
      <c r="AW42" s="19" t="n">
        <v>76.702</v>
      </c>
      <c r="AX42" s="19" t="n">
        <v>8.2468</v>
      </c>
      <c r="AY42" s="19" t="n">
        <v>932.3271</v>
      </c>
      <c r="AZ42" s="19" t="n">
        <v>445.0881</v>
      </c>
      <c r="BA42" s="19" t="n">
        <v>2.0629</v>
      </c>
      <c r="BB42" s="19" t="n">
        <v>83.74720000000001</v>
      </c>
      <c r="BC42" s="19" t="n">
        <v>12.9499</v>
      </c>
      <c r="BD42" s="19" t="n">
        <v>43.0007</v>
      </c>
      <c r="BE42" s="19" t="n">
        <v>9.4543</v>
      </c>
      <c r="BF42" s="19" t="n">
        <v>13.702</v>
      </c>
      <c r="BG42" s="19" t="n">
        <v>18.5446</v>
      </c>
      <c r="BH42" s="19" t="n">
        <v>14.3388</v>
      </c>
      <c r="BI42" s="19" t="n">
        <v>15.2124</v>
      </c>
      <c r="BJ42" s="19" t="n">
        <v>7.3865</v>
      </c>
      <c r="BK42" s="19" t="n">
        <v>3.7316</v>
      </c>
      <c r="BL42" s="19" t="n">
        <v>38.9897</v>
      </c>
      <c r="BM42" s="19" t="n">
        <v>7.8466</v>
      </c>
      <c r="BN42" s="19" t="n">
        <v>39.4421</v>
      </c>
      <c r="BO42" s="19" t="n">
        <v>367.6837</v>
      </c>
      <c r="BP42" s="19" t="n">
        <v>81.08620000000001</v>
      </c>
      <c r="BQ42" s="19" t="n">
        <v>6.7125</v>
      </c>
      <c r="BR42" s="19" t="n">
        <v>94.62520000000001</v>
      </c>
      <c r="BS42" s="19" t="n">
        <v>519.2071999999999</v>
      </c>
      <c r="BT42" s="19" t="n">
        <v>343.8263</v>
      </c>
      <c r="BU42" s="19" t="n">
        <v>218.0227</v>
      </c>
      <c r="BV42" s="19" t="n">
        <v>1283.1371</v>
      </c>
      <c r="BW42" s="19" t="n">
        <v>3393.4005</v>
      </c>
      <c r="BX42" s="19" t="n">
        <v>533.2023</v>
      </c>
      <c r="BY42" s="19" t="n">
        <v>464.7628</v>
      </c>
      <c r="BZ42" s="19" t="n">
        <v>42.178</v>
      </c>
      <c r="CA42" s="19" t="n">
        <v>198.324</v>
      </c>
      <c r="CB42" s="19" t="n">
        <v>9021.919599999999</v>
      </c>
      <c r="CC42" s="19" t="n">
        <v>1035.3235</v>
      </c>
      <c r="CD42" s="19" t="n">
        <v>681.7999</v>
      </c>
      <c r="CE42" s="19" t="n">
        <v>6020.4289</v>
      </c>
      <c r="CF42" s="19" t="n">
        <v>218.117</v>
      </c>
      <c r="CG42" s="19" t="n">
        <v>695.0968</v>
      </c>
      <c r="CH42" s="19" t="n">
        <v>36.4997</v>
      </c>
      <c r="CI42" s="19" t="n">
        <v>8.203099999999999</v>
      </c>
      <c r="CJ42" s="19" t="n">
        <v>8.1029</v>
      </c>
      <c r="CK42" s="19" t="n">
        <v>1.4168</v>
      </c>
      <c r="CL42" s="19" t="n">
        <v>48.9606</v>
      </c>
      <c r="CM42" s="19" t="n">
        <v>1.439</v>
      </c>
      <c r="CN42" s="19" t="n">
        <v>35.7499</v>
      </c>
      <c r="CO42" s="19" t="n">
        <v>16.6679</v>
      </c>
      <c r="CP42" s="19" t="n">
        <v>22.3408</v>
      </c>
      <c r="CQ42" s="19" t="n">
        <v>816.2846</v>
      </c>
      <c r="CR42" s="19" t="n">
        <v>0.3783</v>
      </c>
      <c r="CS42" s="19" t="n">
        <v>0.1311</v>
      </c>
      <c r="CT42" s="19" t="n">
        <v>552.3203</v>
      </c>
      <c r="CU42" s="19" t="n">
        <v>521.7686</v>
      </c>
      <c r="CV42" s="19" t="n">
        <v>164.6585</v>
      </c>
      <c r="CW42" s="19" t="n">
        <v>519.9061</v>
      </c>
      <c r="CX42" s="19" t="n">
        <v>67.12730000000001</v>
      </c>
      <c r="CY42" s="19" t="n">
        <v>461.2302</v>
      </c>
      <c r="CZ42" s="19" t="n">
        <v>445.0669</v>
      </c>
      <c r="DA42" s="19" t="n">
        <v>141.0516</v>
      </c>
      <c r="DB42" s="19" t="n">
        <v>201.3734</v>
      </c>
      <c r="DC42" s="19" t="n">
        <v>135.6505</v>
      </c>
      <c r="DD42" s="19" t="n">
        <v>29.8408</v>
      </c>
      <c r="DE42" s="19" t="n">
        <v>186.8645</v>
      </c>
      <c r="DF42" s="19" t="n">
        <v>87.696</v>
      </c>
      <c r="DG42" s="19" t="n">
        <v>31.2276</v>
      </c>
      <c r="DH42" s="19" t="n">
        <v>107.8599</v>
      </c>
      <c r="DI42" s="19" t="n">
        <v>8.6989</v>
      </c>
      <c r="DJ42" s="19" t="n">
        <v>489.2786</v>
      </c>
      <c r="DK42" s="19" t="n">
        <v>12.9896</v>
      </c>
      <c r="DL42" s="19" t="n">
        <v>230.335</v>
      </c>
      <c r="DM42" s="19" t="n">
        <v>80.5038</v>
      </c>
      <c r="DN42" s="19" t="n">
        <v>16426.3636</v>
      </c>
      <c r="DO42" s="19" t="n">
        <v>1.3425</v>
      </c>
      <c r="DP42" s="19" t="n">
        <v>92.9952</v>
      </c>
      <c r="DQ42" s="19" t="n">
        <v>2.6915</v>
      </c>
      <c r="DR42" s="19" t="n">
        <v>19.3038</v>
      </c>
      <c r="DS42" s="19" t="n">
        <v>918.7665</v>
      </c>
      <c r="DT42" s="19" t="n">
        <v>3492.9003</v>
      </c>
    </row>
    <row r="43">
      <c r="A43" s="2" t="inlineStr">
        <is>
          <t>1801</t>
        </is>
      </c>
      <c r="B43" s="2" t="inlineStr">
        <is>
          <t>Human pharmaceutical and medicinal product manufacturing</t>
        </is>
      </c>
      <c r="C43" s="19" t="n">
        <v>76.0699</v>
      </c>
      <c r="D43" s="19" t="n">
        <v>6.9972</v>
      </c>
      <c r="E43" s="19" t="n">
        <v>10.0156</v>
      </c>
      <c r="F43" s="19" t="n">
        <v>2.0784</v>
      </c>
      <c r="G43" s="19" t="n">
        <v>0.5583</v>
      </c>
      <c r="H43" s="19" t="n">
        <v>0.8597</v>
      </c>
      <c r="I43" s="19" t="n">
        <v>6.9711</v>
      </c>
      <c r="J43" s="19" t="n">
        <v>28.0376</v>
      </c>
      <c r="K43" s="19" t="n">
        <v>6.7559</v>
      </c>
      <c r="L43" s="19" t="n">
        <v>14.0231</v>
      </c>
      <c r="M43" s="19" t="n">
        <v>37.193</v>
      </c>
      <c r="N43" s="19" t="n">
        <v>6.0371</v>
      </c>
      <c r="O43" s="19" t="n">
        <v>43.7939</v>
      </c>
      <c r="P43" s="19" t="n">
        <v>7.0711</v>
      </c>
      <c r="Q43" s="19" t="n">
        <v>0.5693</v>
      </c>
      <c r="R43" s="19" t="n">
        <v>4.6898</v>
      </c>
      <c r="S43" s="19" t="n">
        <v>5.2282</v>
      </c>
      <c r="T43" s="19" t="n">
        <v>2.0009</v>
      </c>
      <c r="U43" s="19" t="n">
        <v>3.5691</v>
      </c>
      <c r="V43" s="19" t="n">
        <v>4.3588</v>
      </c>
      <c r="W43" s="19" t="n">
        <v>5.0847</v>
      </c>
      <c r="X43" s="19" t="n">
        <v>10.7611</v>
      </c>
      <c r="Y43" s="19" t="n">
        <v>2.5706</v>
      </c>
      <c r="Z43" s="19" t="n">
        <v>1.0058</v>
      </c>
      <c r="AA43" s="19" t="n">
        <v>1.3275</v>
      </c>
      <c r="AB43" s="19" t="n">
        <v>0.0886</v>
      </c>
      <c r="AC43" s="19" t="n">
        <v>0.2541</v>
      </c>
      <c r="AD43" s="19" t="n">
        <v>2.0533</v>
      </c>
      <c r="AE43" s="19" t="n">
        <v>0.0022</v>
      </c>
      <c r="AF43" s="19" t="n">
        <v>0.3055</v>
      </c>
      <c r="AG43" s="19" t="n">
        <v>0.2677</v>
      </c>
      <c r="AH43" s="19" t="n">
        <v>1.4393</v>
      </c>
      <c r="AI43" s="19" t="n">
        <v>6.0481</v>
      </c>
      <c r="AJ43" s="19" t="n">
        <v>5.2553</v>
      </c>
      <c r="AK43" s="19" t="n">
        <v>6.1114</v>
      </c>
      <c r="AL43" s="19" t="n">
        <v>3.654</v>
      </c>
      <c r="AM43" s="19" t="n">
        <v>2.9597</v>
      </c>
      <c r="AN43" s="19" t="n">
        <v>102.9201</v>
      </c>
      <c r="AO43" s="19" t="n">
        <v>25.6241</v>
      </c>
      <c r="AP43" s="19" t="n">
        <v>13.4081</v>
      </c>
      <c r="AQ43" s="19" t="n">
        <v>4.2806</v>
      </c>
      <c r="AR43" s="19" t="n">
        <v>8.6822</v>
      </c>
      <c r="AS43" s="19" t="n">
        <v>1.3101</v>
      </c>
      <c r="AT43" s="19" t="n">
        <v>4.4673</v>
      </c>
      <c r="AU43" s="19" t="n">
        <v>1.0451</v>
      </c>
      <c r="AV43" s="19" t="n">
        <v>3.2678</v>
      </c>
      <c r="AW43" s="19" t="n">
        <v>3.3994</v>
      </c>
      <c r="AX43" s="19" t="n">
        <v>1.7712</v>
      </c>
      <c r="AY43" s="19" t="n">
        <v>5.4532</v>
      </c>
      <c r="AZ43" s="19" t="n">
        <v>0.9693000000000001</v>
      </c>
      <c r="BA43" s="19" t="n">
        <v>0.3504</v>
      </c>
      <c r="BB43" s="19" t="n">
        <v>8.82</v>
      </c>
      <c r="BC43" s="19" t="n">
        <v>2.0313</v>
      </c>
      <c r="BD43" s="19" t="n">
        <v>8.2362</v>
      </c>
      <c r="BE43" s="19" t="n">
        <v>7.9507</v>
      </c>
      <c r="BF43" s="19" t="n">
        <v>3.8717</v>
      </c>
      <c r="BG43" s="19" t="n">
        <v>3.0716</v>
      </c>
      <c r="BH43" s="19" t="n">
        <v>7.1444</v>
      </c>
      <c r="BI43" s="19" t="n">
        <v>9.630100000000001</v>
      </c>
      <c r="BJ43" s="19" t="n">
        <v>4.2205</v>
      </c>
      <c r="BK43" s="19" t="n">
        <v>1.0558</v>
      </c>
      <c r="BL43" s="19" t="n">
        <v>14.151</v>
      </c>
      <c r="BM43" s="19" t="n">
        <v>4.7917</v>
      </c>
      <c r="BN43" s="19" t="n">
        <v>0.8303</v>
      </c>
      <c r="BO43" s="19" t="n">
        <v>3.567</v>
      </c>
      <c r="BP43" s="19" t="n">
        <v>4.8392</v>
      </c>
      <c r="BQ43" s="19" t="n">
        <v>0.2824</v>
      </c>
      <c r="BR43" s="19" t="n">
        <v>3.4016</v>
      </c>
      <c r="BS43" s="19" t="n">
        <v>2.7524</v>
      </c>
      <c r="BT43" s="19" t="n">
        <v>40.3847</v>
      </c>
      <c r="BU43" s="19" t="n">
        <v>100.617</v>
      </c>
      <c r="BV43" s="19" t="n">
        <v>51.0923</v>
      </c>
      <c r="BW43" s="19" t="n">
        <v>116.1908</v>
      </c>
      <c r="BX43" s="19" t="n">
        <v>53.9335</v>
      </c>
      <c r="BY43" s="19" t="n">
        <v>36.4105</v>
      </c>
      <c r="BZ43" s="19" t="n">
        <v>5.2609</v>
      </c>
      <c r="CA43" s="19" t="n">
        <v>26.7245</v>
      </c>
      <c r="CB43" s="19" t="n">
        <v>16.7574</v>
      </c>
      <c r="CC43" s="19" t="n">
        <v>3.4027</v>
      </c>
      <c r="CD43" s="19" t="n">
        <v>1.6339</v>
      </c>
      <c r="CE43" s="19" t="n">
        <v>4.4685</v>
      </c>
      <c r="CF43" s="19" t="n">
        <v>3.3148</v>
      </c>
      <c r="CG43" s="19" t="n">
        <v>5.8885</v>
      </c>
      <c r="CH43" s="19" t="n">
        <v>5.3621</v>
      </c>
      <c r="CI43" s="19" t="n">
        <v>1.6974</v>
      </c>
      <c r="CJ43" s="19" t="n">
        <v>0.658</v>
      </c>
      <c r="CK43" s="19" t="n">
        <v>3.1674</v>
      </c>
      <c r="CL43" s="19" t="n">
        <v>43.1055</v>
      </c>
      <c r="CM43" s="19" t="n">
        <v>0.0408</v>
      </c>
      <c r="CN43" s="19" t="n">
        <v>5.1216</v>
      </c>
      <c r="CO43" s="19" t="n">
        <v>5.8252</v>
      </c>
      <c r="CP43" s="19" t="n">
        <v>11.0435</v>
      </c>
      <c r="CQ43" s="19" t="n">
        <v>4.3718</v>
      </c>
      <c r="CR43" s="19" t="n">
        <v>3.1012</v>
      </c>
      <c r="CS43" s="19" t="n">
        <v>1.1742</v>
      </c>
      <c r="CT43" s="19" t="n">
        <v>9.615500000000001</v>
      </c>
      <c r="CU43" s="19" t="n">
        <v>68.81619999999999</v>
      </c>
      <c r="CV43" s="19" t="n">
        <v>15.8078</v>
      </c>
      <c r="CW43" s="19" t="n">
        <v>19.0744</v>
      </c>
      <c r="CX43" s="19" t="n">
        <v>6.2281</v>
      </c>
      <c r="CY43" s="19" t="n">
        <v>22.618</v>
      </c>
      <c r="CZ43" s="19" t="n">
        <v>8.480600000000001</v>
      </c>
      <c r="DA43" s="19" t="n">
        <v>7.2425</v>
      </c>
      <c r="DB43" s="19" t="n">
        <v>18.3549</v>
      </c>
      <c r="DC43" s="19" t="n">
        <v>22.5623</v>
      </c>
      <c r="DD43" s="19" t="n">
        <v>2.3467</v>
      </c>
      <c r="DE43" s="19" t="n">
        <v>354.1802</v>
      </c>
      <c r="DF43" s="19" t="n">
        <v>67.4547</v>
      </c>
      <c r="DG43" s="19" t="n">
        <v>2.4692</v>
      </c>
      <c r="DH43" s="19" t="n">
        <v>65.8828</v>
      </c>
      <c r="DI43" s="19" t="n">
        <v>3.5424</v>
      </c>
      <c r="DJ43" s="19" t="n">
        <v>20.7923</v>
      </c>
      <c r="DK43" s="19" t="n">
        <v>18.2164</v>
      </c>
      <c r="DL43" s="19" t="n">
        <v>7.2646</v>
      </c>
      <c r="DM43" s="19" t="n">
        <v>1.0546</v>
      </c>
      <c r="DN43" s="19" t="n">
        <v>10601.9511</v>
      </c>
      <c r="DO43" s="19" t="n">
        <v>12857.177</v>
      </c>
      <c r="DP43" s="19" t="n">
        <v>338.141</v>
      </c>
      <c r="DQ43" s="19" t="n">
        <v>7.4258</v>
      </c>
      <c r="DR43" s="19" t="n">
        <v>76.7839</v>
      </c>
      <c r="DS43" s="19" t="n">
        <v>117.1506</v>
      </c>
      <c r="DT43" s="19" t="n">
        <v>2201.9546</v>
      </c>
    </row>
    <row r="44">
      <c r="A44" s="2" t="inlineStr">
        <is>
          <t>1802</t>
        </is>
      </c>
      <c r="B44" s="2" t="inlineStr">
        <is>
          <t>Veterinary pharmaceutical and medicinal product manufacturing</t>
        </is>
      </c>
      <c r="C44" s="19" t="n">
        <v>1386.4983</v>
      </c>
      <c r="D44" s="19" t="n">
        <v>114.1122</v>
      </c>
      <c r="E44" s="19" t="n">
        <v>38.7305</v>
      </c>
      <c r="F44" s="19" t="n">
        <v>1.6763</v>
      </c>
      <c r="G44" s="19" t="n">
        <v>0.008800000000000001</v>
      </c>
      <c r="H44" s="19" t="n">
        <v>0.8037</v>
      </c>
      <c r="I44" s="19" t="n">
        <v>11.9491</v>
      </c>
      <c r="J44" s="19" t="n">
        <v>1.4477</v>
      </c>
      <c r="K44" s="19" t="n">
        <v>0.5832000000000001</v>
      </c>
      <c r="L44" s="19" t="n">
        <v>1.3144</v>
      </c>
      <c r="M44" s="19" t="n">
        <v>1.4517</v>
      </c>
      <c r="N44" s="19" t="n">
        <v>0.1542</v>
      </c>
      <c r="O44" s="19" t="n">
        <v>7.7374</v>
      </c>
      <c r="P44" s="19" t="n">
        <v>0.2628</v>
      </c>
      <c r="Q44" s="19" t="n">
        <v>0.0305</v>
      </c>
      <c r="R44" s="19" t="n">
        <v>0.1436</v>
      </c>
      <c r="S44" s="19" t="n">
        <v>0.7302999999999999</v>
      </c>
      <c r="T44" s="19" t="n">
        <v>0.0237</v>
      </c>
      <c r="U44" s="19" t="n">
        <v>0.1024</v>
      </c>
      <c r="V44" s="19" t="n">
        <v>0.1074</v>
      </c>
      <c r="W44" s="19" t="n">
        <v>0.5993000000000001</v>
      </c>
      <c r="X44" s="19" t="n">
        <v>1.5921</v>
      </c>
      <c r="Y44" s="19" t="n">
        <v>0.0756</v>
      </c>
      <c r="Z44" s="19" t="n">
        <v>0.0224</v>
      </c>
      <c r="AA44" s="19" t="n">
        <v>0.0813</v>
      </c>
      <c r="AB44" s="19" t="n">
        <v>0.0018</v>
      </c>
      <c r="AC44" s="19" t="n">
        <v>0.0055</v>
      </c>
      <c r="AD44" s="19" t="n">
        <v>0.0569</v>
      </c>
      <c r="AE44" s="19" t="n">
        <v>0.0001</v>
      </c>
      <c r="AF44" s="19" t="n">
        <v>0.0057</v>
      </c>
      <c r="AG44" s="19" t="n">
        <v>0.0042</v>
      </c>
      <c r="AH44" s="19" t="n">
        <v>0.036</v>
      </c>
      <c r="AI44" s="19" t="n">
        <v>0.1411</v>
      </c>
      <c r="AJ44" s="19" t="n">
        <v>0.0295</v>
      </c>
      <c r="AK44" s="19" t="n">
        <v>0.1986</v>
      </c>
      <c r="AL44" s="19" t="n">
        <v>0.212</v>
      </c>
      <c r="AM44" s="19" t="n">
        <v>0.0736</v>
      </c>
      <c r="AN44" s="19" t="n">
        <v>216.8509</v>
      </c>
      <c r="AO44" s="19" t="n">
        <v>553.7380000000001</v>
      </c>
      <c r="AP44" s="19" t="n">
        <v>0.9139</v>
      </c>
      <c r="AQ44" s="19" t="n">
        <v>35.4978</v>
      </c>
      <c r="AR44" s="19" t="n">
        <v>0.4332</v>
      </c>
      <c r="AS44" s="19" t="n">
        <v>0.0487</v>
      </c>
      <c r="AT44" s="19" t="n">
        <v>0.08110000000000001</v>
      </c>
      <c r="AU44" s="19" t="n">
        <v>0.022</v>
      </c>
      <c r="AV44" s="19" t="n">
        <v>0.2306</v>
      </c>
      <c r="AW44" s="19" t="n">
        <v>0.0566</v>
      </c>
      <c r="AX44" s="19" t="n">
        <v>0.0119</v>
      </c>
      <c r="AY44" s="19" t="n">
        <v>0.1251</v>
      </c>
      <c r="AZ44" s="19" t="n">
        <v>0.024</v>
      </c>
      <c r="BA44" s="19" t="n">
        <v>0.009900000000000001</v>
      </c>
      <c r="BB44" s="19" t="n">
        <v>0.6872</v>
      </c>
      <c r="BC44" s="19" t="n">
        <v>0.06</v>
      </c>
      <c r="BD44" s="19" t="n">
        <v>0.148</v>
      </c>
      <c r="BE44" s="19" t="n">
        <v>0.312</v>
      </c>
      <c r="BF44" s="19" t="n">
        <v>0.4817</v>
      </c>
      <c r="BG44" s="19" t="n">
        <v>0.1559</v>
      </c>
      <c r="BH44" s="19" t="n">
        <v>0.698</v>
      </c>
      <c r="BI44" s="19" t="n">
        <v>0.5004999999999999</v>
      </c>
      <c r="BJ44" s="19" t="n">
        <v>0.4449</v>
      </c>
      <c r="BK44" s="19" t="n">
        <v>0.0738</v>
      </c>
      <c r="BL44" s="19" t="n">
        <v>0.9537</v>
      </c>
      <c r="BM44" s="19" t="n">
        <v>0.1089</v>
      </c>
      <c r="BN44" s="19" t="n">
        <v>0.0189</v>
      </c>
      <c r="BO44" s="19" t="n">
        <v>0.2725</v>
      </c>
      <c r="BP44" s="19" t="n">
        <v>0.4781</v>
      </c>
      <c r="BQ44" s="19" t="n">
        <v>0.0452</v>
      </c>
      <c r="BR44" s="19" t="n">
        <v>0.21</v>
      </c>
      <c r="BS44" s="19" t="n">
        <v>0.1464</v>
      </c>
      <c r="BT44" s="19" t="n">
        <v>1.9773</v>
      </c>
      <c r="BU44" s="19" t="n">
        <v>3.7474</v>
      </c>
      <c r="BV44" s="19" t="n">
        <v>6.1189</v>
      </c>
      <c r="BW44" s="19" t="n">
        <v>6.2497</v>
      </c>
      <c r="BX44" s="19" t="n">
        <v>1.8436</v>
      </c>
      <c r="BY44" s="19" t="n">
        <v>1.0635</v>
      </c>
      <c r="BZ44" s="19" t="n">
        <v>0.1792</v>
      </c>
      <c r="CA44" s="19" t="n">
        <v>0.7345</v>
      </c>
      <c r="CB44" s="19" t="n">
        <v>0.5923</v>
      </c>
      <c r="CC44" s="19" t="n">
        <v>0.0728</v>
      </c>
      <c r="CD44" s="19" t="n">
        <v>12.0644</v>
      </c>
      <c r="CE44" s="19" t="n">
        <v>0.2764</v>
      </c>
      <c r="CF44" s="19" t="n">
        <v>0.171</v>
      </c>
      <c r="CG44" s="19" t="n">
        <v>1.3542</v>
      </c>
      <c r="CH44" s="19" t="n">
        <v>0.7184</v>
      </c>
      <c r="CI44" s="19" t="n">
        <v>9.66</v>
      </c>
      <c r="CJ44" s="19" t="n">
        <v>0.0263</v>
      </c>
      <c r="CK44" s="19" t="n">
        <v>0.0179</v>
      </c>
      <c r="CL44" s="19" t="n">
        <v>6.1518</v>
      </c>
      <c r="CM44" s="19" t="n">
        <v>0.0033</v>
      </c>
      <c r="CN44" s="19" t="n">
        <v>0.4667</v>
      </c>
      <c r="CO44" s="19" t="n">
        <v>0.508</v>
      </c>
      <c r="CP44" s="19" t="n">
        <v>1.1427</v>
      </c>
      <c r="CQ44" s="19" t="n">
        <v>4.2453</v>
      </c>
      <c r="CR44" s="19" t="n">
        <v>0.0273</v>
      </c>
      <c r="CS44" s="19" t="n">
        <v>0.0091</v>
      </c>
      <c r="CT44" s="19" t="n">
        <v>7.4671</v>
      </c>
      <c r="CU44" s="19" t="n">
        <v>33.8649</v>
      </c>
      <c r="CV44" s="19" t="n">
        <v>3.6899</v>
      </c>
      <c r="CW44" s="19" t="n">
        <v>7.0962</v>
      </c>
      <c r="CX44" s="19" t="n">
        <v>27.9326</v>
      </c>
      <c r="CY44" s="19" t="n">
        <v>4.9952</v>
      </c>
      <c r="CZ44" s="19" t="n">
        <v>0.2091</v>
      </c>
      <c r="DA44" s="19" t="n">
        <v>3.3306</v>
      </c>
      <c r="DB44" s="19" t="n">
        <v>60.1081</v>
      </c>
      <c r="DC44" s="19" t="n">
        <v>98.50230000000001</v>
      </c>
      <c r="DD44" s="19" t="n">
        <v>5.5804</v>
      </c>
      <c r="DE44" s="19" t="n">
        <v>28.0363</v>
      </c>
      <c r="DF44" s="19" t="n">
        <v>92.8798</v>
      </c>
      <c r="DG44" s="19" t="n">
        <v>19.6659</v>
      </c>
      <c r="DH44" s="19" t="n">
        <v>1314.3466</v>
      </c>
      <c r="DI44" s="19" t="n">
        <v>15.0112</v>
      </c>
      <c r="DJ44" s="19" t="n">
        <v>0.6153</v>
      </c>
      <c r="DK44" s="19" t="n">
        <v>1.304</v>
      </c>
      <c r="DL44" s="19" t="n">
        <v>20.1032</v>
      </c>
      <c r="DM44" s="19" t="n">
        <v>0.1976</v>
      </c>
      <c r="DN44" s="19" t="n">
        <v>260.0746</v>
      </c>
      <c r="DO44" s="19" t="n">
        <v>13.6897</v>
      </c>
      <c r="DP44" s="19" t="n">
        <v>24.5922</v>
      </c>
      <c r="DQ44" s="19" t="n">
        <v>0.2973</v>
      </c>
      <c r="DR44" s="19" t="n">
        <v>5.4954</v>
      </c>
      <c r="DS44" s="19" t="n">
        <v>-40.99</v>
      </c>
      <c r="DT44" s="19" t="n">
        <v>570.6387</v>
      </c>
    </row>
    <row r="45">
      <c r="A45" s="2" t="inlineStr">
        <is>
          <t>1803</t>
        </is>
      </c>
      <c r="B45" s="2" t="inlineStr">
        <is>
          <t>Basic chemical manufacturing</t>
        </is>
      </c>
      <c r="C45" s="19" t="n">
        <v>1935.5229</v>
      </c>
      <c r="D45" s="19" t="n">
        <v>127.4002</v>
      </c>
      <c r="E45" s="19" t="n">
        <v>1311.4278</v>
      </c>
      <c r="F45" s="19" t="n">
        <v>8.2172</v>
      </c>
      <c r="G45" s="19" t="n">
        <v>0.4132</v>
      </c>
      <c r="H45" s="19" t="n">
        <v>7.5351</v>
      </c>
      <c r="I45" s="19" t="n">
        <v>427.0328</v>
      </c>
      <c r="J45" s="19" t="n">
        <v>557.1574000000001</v>
      </c>
      <c r="K45" s="19" t="n">
        <v>115.3204</v>
      </c>
      <c r="L45" s="19" t="n">
        <v>225.986</v>
      </c>
      <c r="M45" s="19" t="n">
        <v>926.1278</v>
      </c>
      <c r="N45" s="19" t="n">
        <v>118.0058</v>
      </c>
      <c r="O45" s="19" t="n">
        <v>148.5299</v>
      </c>
      <c r="P45" s="19" t="n">
        <v>47.8999</v>
      </c>
      <c r="Q45" s="19" t="n">
        <v>4.1809</v>
      </c>
      <c r="R45" s="19" t="n">
        <v>42.6771</v>
      </c>
      <c r="S45" s="19" t="n">
        <v>10.6633</v>
      </c>
      <c r="T45" s="19" t="n">
        <v>7.3611</v>
      </c>
      <c r="U45" s="19" t="n">
        <v>63.5268</v>
      </c>
      <c r="V45" s="19" t="n">
        <v>10.8406</v>
      </c>
      <c r="W45" s="19" t="n">
        <v>71.88160000000001</v>
      </c>
      <c r="X45" s="19" t="n">
        <v>75.0898</v>
      </c>
      <c r="Y45" s="19" t="n">
        <v>26.9426</v>
      </c>
      <c r="Z45" s="19" t="n">
        <v>6.9894</v>
      </c>
      <c r="AA45" s="19" t="n">
        <v>10.3406</v>
      </c>
      <c r="AB45" s="19" t="n">
        <v>0.1106</v>
      </c>
      <c r="AC45" s="19" t="n">
        <v>0.8986</v>
      </c>
      <c r="AD45" s="19" t="n">
        <v>34.6117</v>
      </c>
      <c r="AE45" s="19" t="n">
        <v>0.0066</v>
      </c>
      <c r="AF45" s="19" t="n">
        <v>0.3114</v>
      </c>
      <c r="AG45" s="19" t="n">
        <v>0.4468</v>
      </c>
      <c r="AH45" s="19" t="n">
        <v>14.0749</v>
      </c>
      <c r="AI45" s="19" t="n">
        <v>144.5903</v>
      </c>
      <c r="AJ45" s="19" t="n">
        <v>109.7685</v>
      </c>
      <c r="AK45" s="19" t="n">
        <v>234.3775</v>
      </c>
      <c r="AL45" s="19" t="n">
        <v>70.6159</v>
      </c>
      <c r="AM45" s="19" t="n">
        <v>437.5395</v>
      </c>
      <c r="AN45" s="19" t="n">
        <v>1484.1789</v>
      </c>
      <c r="AO45" s="19" t="n">
        <v>15.0213</v>
      </c>
      <c r="AP45" s="19" t="n">
        <v>3143.3383</v>
      </c>
      <c r="AQ45" s="19" t="n">
        <v>369.6599</v>
      </c>
      <c r="AR45" s="19" t="n">
        <v>2734.8412</v>
      </c>
      <c r="AS45" s="19" t="n">
        <v>28.4008</v>
      </c>
      <c r="AT45" s="19" t="n">
        <v>298.1843</v>
      </c>
      <c r="AU45" s="19" t="n">
        <v>15.3893</v>
      </c>
      <c r="AV45" s="19" t="n">
        <v>77.2867</v>
      </c>
      <c r="AW45" s="19" t="n">
        <v>113.8079</v>
      </c>
      <c r="AX45" s="19" t="n">
        <v>79.77249999999999</v>
      </c>
      <c r="AY45" s="19" t="n">
        <v>111.8687</v>
      </c>
      <c r="AZ45" s="19" t="n">
        <v>14.1643</v>
      </c>
      <c r="BA45" s="19" t="n">
        <v>1.309</v>
      </c>
      <c r="BB45" s="19" t="n">
        <v>85.3134</v>
      </c>
      <c r="BC45" s="19" t="n">
        <v>25.0915</v>
      </c>
      <c r="BD45" s="19" t="n">
        <v>111.8217</v>
      </c>
      <c r="BE45" s="19" t="n">
        <v>53.028</v>
      </c>
      <c r="BF45" s="19" t="n">
        <v>90.47669999999999</v>
      </c>
      <c r="BG45" s="19" t="n">
        <v>62.9471</v>
      </c>
      <c r="BH45" s="19" t="n">
        <v>71.7955</v>
      </c>
      <c r="BI45" s="19" t="n">
        <v>98.8343</v>
      </c>
      <c r="BJ45" s="19" t="n">
        <v>208.1327</v>
      </c>
      <c r="BK45" s="19" t="n">
        <v>17.9968</v>
      </c>
      <c r="BL45" s="19" t="n">
        <v>82.3948</v>
      </c>
      <c r="BM45" s="19" t="n">
        <v>44.0702</v>
      </c>
      <c r="BN45" s="19" t="n">
        <v>46.7449</v>
      </c>
      <c r="BO45" s="19" t="n">
        <v>163.237</v>
      </c>
      <c r="BP45" s="19" t="n">
        <v>289.7573</v>
      </c>
      <c r="BQ45" s="19" t="n">
        <v>10.3062</v>
      </c>
      <c r="BR45" s="19" t="n">
        <v>659.6852</v>
      </c>
      <c r="BS45" s="19" t="n">
        <v>224.2441</v>
      </c>
      <c r="BT45" s="19" t="n">
        <v>271.5529</v>
      </c>
      <c r="BU45" s="19" t="n">
        <v>1201.0832</v>
      </c>
      <c r="BV45" s="19" t="n">
        <v>719.6761</v>
      </c>
      <c r="BW45" s="19" t="n">
        <v>4253.0802</v>
      </c>
      <c r="BX45" s="19" t="n">
        <v>332.0337</v>
      </c>
      <c r="BY45" s="19" t="n">
        <v>159.1657</v>
      </c>
      <c r="BZ45" s="19" t="n">
        <v>24.9154</v>
      </c>
      <c r="CA45" s="19" t="n">
        <v>25.0078</v>
      </c>
      <c r="CB45" s="19" t="n">
        <v>32.7899</v>
      </c>
      <c r="CC45" s="19" t="n">
        <v>22.3436</v>
      </c>
      <c r="CD45" s="19" t="n">
        <v>5.2033</v>
      </c>
      <c r="CE45" s="19" t="n">
        <v>17.7987</v>
      </c>
      <c r="CF45" s="19" t="n">
        <v>32.0973</v>
      </c>
      <c r="CG45" s="19" t="n">
        <v>30.3864</v>
      </c>
      <c r="CH45" s="19" t="n">
        <v>51.2435</v>
      </c>
      <c r="CI45" s="19" t="n">
        <v>53.0178</v>
      </c>
      <c r="CJ45" s="19" t="n">
        <v>0.6011</v>
      </c>
      <c r="CK45" s="19" t="n">
        <v>11.3464</v>
      </c>
      <c r="CL45" s="19" t="n">
        <v>65.63849999999999</v>
      </c>
      <c r="CM45" s="19" t="n">
        <v>0.6061</v>
      </c>
      <c r="CN45" s="19" t="n">
        <v>11.2457</v>
      </c>
      <c r="CO45" s="19" t="n">
        <v>2.9907</v>
      </c>
      <c r="CP45" s="19" t="n">
        <v>11.0948</v>
      </c>
      <c r="CQ45" s="19" t="n">
        <v>117.1531</v>
      </c>
      <c r="CR45" s="19" t="n">
        <v>8.9754</v>
      </c>
      <c r="CS45" s="19" t="n">
        <v>3.4307</v>
      </c>
      <c r="CT45" s="19" t="n">
        <v>72.4804</v>
      </c>
      <c r="CU45" s="19" t="n">
        <v>329.8082</v>
      </c>
      <c r="CV45" s="19" t="n">
        <v>35.5948</v>
      </c>
      <c r="CW45" s="19" t="n">
        <v>38.8895</v>
      </c>
      <c r="CX45" s="19" t="n">
        <v>205.0345</v>
      </c>
      <c r="CY45" s="19" t="n">
        <v>97.61620000000001</v>
      </c>
      <c r="CZ45" s="19" t="n">
        <v>113.3484</v>
      </c>
      <c r="DA45" s="19" t="n">
        <v>92.7269</v>
      </c>
      <c r="DB45" s="19" t="n">
        <v>98.47020000000001</v>
      </c>
      <c r="DC45" s="19" t="n">
        <v>138.5147</v>
      </c>
      <c r="DD45" s="19" t="n">
        <v>13.9933</v>
      </c>
      <c r="DE45" s="19" t="n">
        <v>180.7887</v>
      </c>
      <c r="DF45" s="19" t="n">
        <v>657.4045</v>
      </c>
      <c r="DG45" s="19" t="n">
        <v>33.461</v>
      </c>
      <c r="DH45" s="19" t="n">
        <v>125.6141</v>
      </c>
      <c r="DI45" s="19" t="n">
        <v>141.9421</v>
      </c>
      <c r="DJ45" s="19" t="n">
        <v>85.7788</v>
      </c>
      <c r="DK45" s="19" t="n">
        <v>112.0063</v>
      </c>
      <c r="DL45" s="19" t="n">
        <v>161.5486</v>
      </c>
      <c r="DM45" s="19" t="n">
        <v>4.1611</v>
      </c>
      <c r="DN45" s="19" t="n">
        <v>3247.7851</v>
      </c>
      <c r="DO45" s="19" t="n">
        <v>122.7171</v>
      </c>
      <c r="DP45" s="19" t="n">
        <v>579.5825</v>
      </c>
      <c r="DQ45" s="19" t="n">
        <v>12.147</v>
      </c>
      <c r="DR45" s="19" t="n">
        <v>132.7354</v>
      </c>
      <c r="DS45" s="19" t="n">
        <v>199.4955</v>
      </c>
      <c r="DT45" s="19" t="n">
        <v>4632.354</v>
      </c>
    </row>
    <row r="46">
      <c r="A46" s="2" t="inlineStr">
        <is>
          <t>1804</t>
        </is>
      </c>
      <c r="B46" s="2" t="inlineStr">
        <is>
          <t>Cleaning compounds and toiletry preparation manufacturing</t>
        </is>
      </c>
      <c r="C46" s="19" t="n">
        <v>10.3148</v>
      </c>
      <c r="D46" s="19" t="n">
        <v>1.1814</v>
      </c>
      <c r="E46" s="19" t="n">
        <v>2.8397</v>
      </c>
      <c r="F46" s="19" t="n">
        <v>4.6494</v>
      </c>
      <c r="G46" s="19" t="n">
        <v>0.1783</v>
      </c>
      <c r="H46" s="19" t="n">
        <v>3.5688</v>
      </c>
      <c r="I46" s="19" t="n">
        <v>9.114000000000001</v>
      </c>
      <c r="J46" s="19" t="n">
        <v>65.6336</v>
      </c>
      <c r="K46" s="19" t="n">
        <v>53.9843</v>
      </c>
      <c r="L46" s="19" t="n">
        <v>12.1675</v>
      </c>
      <c r="M46" s="19" t="n">
        <v>33.7477</v>
      </c>
      <c r="N46" s="19" t="n">
        <v>5.5895</v>
      </c>
      <c r="O46" s="19" t="n">
        <v>4.8242</v>
      </c>
      <c r="P46" s="19" t="n">
        <v>126.3565</v>
      </c>
      <c r="Q46" s="19" t="n">
        <v>0.3392</v>
      </c>
      <c r="R46" s="19" t="n">
        <v>7.8754</v>
      </c>
      <c r="S46" s="19" t="n">
        <v>7.9664</v>
      </c>
      <c r="T46" s="19" t="n">
        <v>1.0863</v>
      </c>
      <c r="U46" s="19" t="n">
        <v>7.2823</v>
      </c>
      <c r="V46" s="19" t="n">
        <v>14.4344</v>
      </c>
      <c r="W46" s="19" t="n">
        <v>12.5948</v>
      </c>
      <c r="X46" s="19" t="n">
        <v>16.5886</v>
      </c>
      <c r="Y46" s="19" t="n">
        <v>31.8588</v>
      </c>
      <c r="Z46" s="19" t="n">
        <v>1.8324</v>
      </c>
      <c r="AA46" s="19" t="n">
        <v>9.603899999999999</v>
      </c>
      <c r="AB46" s="19" t="n">
        <v>0.0321</v>
      </c>
      <c r="AC46" s="19" t="n">
        <v>0.1407</v>
      </c>
      <c r="AD46" s="19" t="n">
        <v>0.929</v>
      </c>
      <c r="AE46" s="19" t="n">
        <v>0.0007</v>
      </c>
      <c r="AF46" s="19" t="n">
        <v>0.0914</v>
      </c>
      <c r="AG46" s="19" t="n">
        <v>0.0886</v>
      </c>
      <c r="AH46" s="19" t="n">
        <v>1.4596</v>
      </c>
      <c r="AI46" s="19" t="n">
        <v>2.9457</v>
      </c>
      <c r="AJ46" s="19" t="n">
        <v>1.6714</v>
      </c>
      <c r="AK46" s="19" t="n">
        <v>5.13</v>
      </c>
      <c r="AL46" s="19" t="n">
        <v>2.1926</v>
      </c>
      <c r="AM46" s="19" t="n">
        <v>5.0537</v>
      </c>
      <c r="AN46" s="19" t="n">
        <v>26.8973</v>
      </c>
      <c r="AO46" s="19" t="n">
        <v>0.3495</v>
      </c>
      <c r="AP46" s="19" t="n">
        <v>103.0695</v>
      </c>
      <c r="AQ46" s="19" t="n">
        <v>99.0031</v>
      </c>
      <c r="AR46" s="19" t="n">
        <v>40.2122</v>
      </c>
      <c r="AS46" s="19" t="n">
        <v>17.4459</v>
      </c>
      <c r="AT46" s="19" t="n">
        <v>9.4903</v>
      </c>
      <c r="AU46" s="19" t="n">
        <v>3.7298</v>
      </c>
      <c r="AV46" s="19" t="n">
        <v>15.4562</v>
      </c>
      <c r="AW46" s="19" t="n">
        <v>4.0783</v>
      </c>
      <c r="AX46" s="19" t="n">
        <v>2.9452</v>
      </c>
      <c r="AY46" s="19" t="n">
        <v>2.3954</v>
      </c>
      <c r="AZ46" s="19" t="n">
        <v>0.8683</v>
      </c>
      <c r="BA46" s="19" t="n">
        <v>0.1304</v>
      </c>
      <c r="BB46" s="19" t="n">
        <v>2.9014</v>
      </c>
      <c r="BC46" s="19" t="n">
        <v>0.5276</v>
      </c>
      <c r="BD46" s="19" t="n">
        <v>2.6403</v>
      </c>
      <c r="BE46" s="19" t="n">
        <v>2.3285</v>
      </c>
      <c r="BF46" s="19" t="n">
        <v>1.1912</v>
      </c>
      <c r="BG46" s="19" t="n">
        <v>1.2114</v>
      </c>
      <c r="BH46" s="19" t="n">
        <v>1.5321</v>
      </c>
      <c r="BI46" s="19" t="n">
        <v>11.9128</v>
      </c>
      <c r="BJ46" s="19" t="n">
        <v>9.449299999999999</v>
      </c>
      <c r="BK46" s="19" t="n">
        <v>1.9267</v>
      </c>
      <c r="BL46" s="19" t="n">
        <v>27.6932</v>
      </c>
      <c r="BM46" s="19" t="n">
        <v>2.0926</v>
      </c>
      <c r="BN46" s="19" t="n">
        <v>0.667</v>
      </c>
      <c r="BO46" s="19" t="n">
        <v>16.1838</v>
      </c>
      <c r="BP46" s="19" t="n">
        <v>10.6567</v>
      </c>
      <c r="BQ46" s="19" t="n">
        <v>0.1376</v>
      </c>
      <c r="BR46" s="19" t="n">
        <v>72.29389999999999</v>
      </c>
      <c r="BS46" s="19" t="n">
        <v>6.0458</v>
      </c>
      <c r="BT46" s="19" t="n">
        <v>52.3391</v>
      </c>
      <c r="BU46" s="19" t="n">
        <v>83.92149999999999</v>
      </c>
      <c r="BV46" s="19" t="n">
        <v>24.6536</v>
      </c>
      <c r="BW46" s="19" t="n">
        <v>219.7829</v>
      </c>
      <c r="BX46" s="19" t="n">
        <v>466.7211</v>
      </c>
      <c r="BY46" s="19" t="n">
        <v>249.0622</v>
      </c>
      <c r="BZ46" s="19" t="n">
        <v>54.8586</v>
      </c>
      <c r="CA46" s="19" t="n">
        <v>155.824</v>
      </c>
      <c r="CB46" s="19" t="n">
        <v>38.1645</v>
      </c>
      <c r="CC46" s="19" t="n">
        <v>37.1795</v>
      </c>
      <c r="CD46" s="19" t="n">
        <v>0.4096</v>
      </c>
      <c r="CE46" s="19" t="n">
        <v>1.8098</v>
      </c>
      <c r="CF46" s="19" t="n">
        <v>2.1703</v>
      </c>
      <c r="CG46" s="19" t="n">
        <v>8.0763</v>
      </c>
      <c r="CH46" s="19" t="n">
        <v>2.4085</v>
      </c>
      <c r="CI46" s="19" t="n">
        <v>0.7194</v>
      </c>
      <c r="CJ46" s="19" t="n">
        <v>9.058999999999999</v>
      </c>
      <c r="CK46" s="19" t="n">
        <v>0.95</v>
      </c>
      <c r="CL46" s="19" t="n">
        <v>5.4492</v>
      </c>
      <c r="CM46" s="19" t="n">
        <v>0.0162</v>
      </c>
      <c r="CN46" s="19" t="n">
        <v>2.1324</v>
      </c>
      <c r="CO46" s="19" t="n">
        <v>1.0823</v>
      </c>
      <c r="CP46" s="19" t="n">
        <v>1.1029</v>
      </c>
      <c r="CQ46" s="19" t="n">
        <v>127.2703</v>
      </c>
      <c r="CR46" s="19" t="n">
        <v>0.825</v>
      </c>
      <c r="CS46" s="19" t="n">
        <v>0.308</v>
      </c>
      <c r="CT46" s="19" t="n">
        <v>37.4978</v>
      </c>
      <c r="CU46" s="19" t="n">
        <v>163.6815</v>
      </c>
      <c r="CV46" s="19" t="n">
        <v>2.7347</v>
      </c>
      <c r="CW46" s="19" t="n">
        <v>79.0753</v>
      </c>
      <c r="CX46" s="19" t="n">
        <v>111.1908</v>
      </c>
      <c r="CY46" s="19" t="n">
        <v>6.9663</v>
      </c>
      <c r="CZ46" s="19" t="n">
        <v>78.37520000000001</v>
      </c>
      <c r="DA46" s="19" t="n">
        <v>26.2999</v>
      </c>
      <c r="DB46" s="19" t="n">
        <v>82.0772</v>
      </c>
      <c r="DC46" s="19" t="n">
        <v>114.4963</v>
      </c>
      <c r="DD46" s="19" t="n">
        <v>8.5494</v>
      </c>
      <c r="DE46" s="19" t="n">
        <v>107.0646</v>
      </c>
      <c r="DF46" s="19" t="n">
        <v>339.2611</v>
      </c>
      <c r="DG46" s="19" t="n">
        <v>0.9051</v>
      </c>
      <c r="DH46" s="19" t="n">
        <v>22.8992</v>
      </c>
      <c r="DI46" s="19" t="n">
        <v>6.9934</v>
      </c>
      <c r="DJ46" s="19" t="n">
        <v>34.2519</v>
      </c>
      <c r="DK46" s="19" t="n">
        <v>32.222</v>
      </c>
      <c r="DL46" s="19" t="n">
        <v>206.3085</v>
      </c>
      <c r="DM46" s="19" t="n">
        <v>4.987</v>
      </c>
      <c r="DN46" s="19" t="n">
        <v>6334.6157</v>
      </c>
      <c r="DO46" s="19" t="n">
        <v>41.1643</v>
      </c>
      <c r="DP46" s="19" t="n">
        <v>132.7952</v>
      </c>
      <c r="DQ46" s="19" t="n">
        <v>2.5851</v>
      </c>
      <c r="DR46" s="19" t="n">
        <v>30.9437</v>
      </c>
      <c r="DS46" s="19" t="n">
        <v>217.9495</v>
      </c>
      <c r="DT46" s="19" t="n">
        <v>1376.0017</v>
      </c>
    </row>
    <row r="47">
      <c r="A47" s="2" t="inlineStr">
        <is>
          <t>1901</t>
        </is>
      </c>
      <c r="B47" s="2" t="inlineStr">
        <is>
          <t>Polymer product manufacturing</t>
        </is>
      </c>
      <c r="C47" s="19" t="n">
        <v>29.3184</v>
      </c>
      <c r="D47" s="19" t="n">
        <v>5.8569</v>
      </c>
      <c r="E47" s="19" t="n">
        <v>62.9625</v>
      </c>
      <c r="F47" s="19" t="n">
        <v>26.9189</v>
      </c>
      <c r="G47" s="19" t="n">
        <v>0.5975</v>
      </c>
      <c r="H47" s="19" t="n">
        <v>20.2588</v>
      </c>
      <c r="I47" s="19" t="n">
        <v>23.9522</v>
      </c>
      <c r="J47" s="19" t="n">
        <v>95.5967</v>
      </c>
      <c r="K47" s="19" t="n">
        <v>106.6673</v>
      </c>
      <c r="L47" s="19" t="n">
        <v>76.4098</v>
      </c>
      <c r="M47" s="19" t="n">
        <v>150.2767</v>
      </c>
      <c r="N47" s="19" t="n">
        <v>100.268</v>
      </c>
      <c r="O47" s="19" t="n">
        <v>69.3383</v>
      </c>
      <c r="P47" s="19" t="n">
        <v>135.976</v>
      </c>
      <c r="Q47" s="19" t="n">
        <v>2.2226</v>
      </c>
      <c r="R47" s="19" t="n">
        <v>286.27</v>
      </c>
      <c r="S47" s="19" t="n">
        <v>42.3203</v>
      </c>
      <c r="T47" s="19" t="n">
        <v>17.9973</v>
      </c>
      <c r="U47" s="19" t="n">
        <v>66.7102</v>
      </c>
      <c r="V47" s="19" t="n">
        <v>48.2153</v>
      </c>
      <c r="W47" s="19" t="n">
        <v>94.9434</v>
      </c>
      <c r="X47" s="19" t="n">
        <v>90.1686</v>
      </c>
      <c r="Y47" s="19" t="n">
        <v>485.5425</v>
      </c>
      <c r="Z47" s="19" t="n">
        <v>24.5806</v>
      </c>
      <c r="AA47" s="19" t="n">
        <v>29.7219</v>
      </c>
      <c r="AB47" s="19" t="n">
        <v>0.0738</v>
      </c>
      <c r="AC47" s="19" t="n">
        <v>0.3021</v>
      </c>
      <c r="AD47" s="19" t="n">
        <v>62.1274</v>
      </c>
      <c r="AE47" s="19" t="n">
        <v>0.0037</v>
      </c>
      <c r="AF47" s="19" t="n">
        <v>0.4757</v>
      </c>
      <c r="AG47" s="19" t="n">
        <v>0.3142</v>
      </c>
      <c r="AH47" s="19" t="n">
        <v>5.4666</v>
      </c>
      <c r="AI47" s="19" t="n">
        <v>186.1774</v>
      </c>
      <c r="AJ47" s="19" t="n">
        <v>23.7666</v>
      </c>
      <c r="AK47" s="19" t="n">
        <v>249.4108</v>
      </c>
      <c r="AL47" s="19" t="n">
        <v>342.796</v>
      </c>
      <c r="AM47" s="19" t="n">
        <v>11.258</v>
      </c>
      <c r="AN47" s="19" t="n">
        <v>326.3272</v>
      </c>
      <c r="AO47" s="19" t="n">
        <v>3.0206</v>
      </c>
      <c r="AP47" s="19" t="n">
        <v>674.5346</v>
      </c>
      <c r="AQ47" s="19" t="n">
        <v>221.8168</v>
      </c>
      <c r="AR47" s="19" t="n">
        <v>534.6037</v>
      </c>
      <c r="AS47" s="19" t="n">
        <v>1.5461</v>
      </c>
      <c r="AT47" s="19" t="n">
        <v>42.823</v>
      </c>
      <c r="AU47" s="19" t="n">
        <v>6.3618</v>
      </c>
      <c r="AV47" s="19" t="n">
        <v>25.0237</v>
      </c>
      <c r="AW47" s="19" t="n">
        <v>25.5531</v>
      </c>
      <c r="AX47" s="19" t="n">
        <v>19.6511</v>
      </c>
      <c r="AY47" s="19" t="n">
        <v>14.6289</v>
      </c>
      <c r="AZ47" s="19" t="n">
        <v>5.4885</v>
      </c>
      <c r="BA47" s="19" t="n">
        <v>0.7848000000000001</v>
      </c>
      <c r="BB47" s="19" t="n">
        <v>123.6931</v>
      </c>
      <c r="BC47" s="19" t="n">
        <v>19.9859</v>
      </c>
      <c r="BD47" s="19" t="n">
        <v>55.3378</v>
      </c>
      <c r="BE47" s="19" t="n">
        <v>294.1093</v>
      </c>
      <c r="BF47" s="19" t="n">
        <v>54.0409</v>
      </c>
      <c r="BG47" s="19" t="n">
        <v>81.27979999999999</v>
      </c>
      <c r="BH47" s="19" t="n">
        <v>478.9381</v>
      </c>
      <c r="BI47" s="19" t="n">
        <v>198.7343</v>
      </c>
      <c r="BJ47" s="19" t="n">
        <v>99.29689999999999</v>
      </c>
      <c r="BK47" s="19" t="n">
        <v>33.8697</v>
      </c>
      <c r="BL47" s="19" t="n">
        <v>164.1665</v>
      </c>
      <c r="BM47" s="19" t="n">
        <v>177.6324</v>
      </c>
      <c r="BN47" s="19" t="n">
        <v>92.84229999999999</v>
      </c>
      <c r="BO47" s="19" t="n">
        <v>9.374599999999999</v>
      </c>
      <c r="BP47" s="19" t="n">
        <v>17.0165</v>
      </c>
      <c r="BQ47" s="19" t="n">
        <v>2.6678</v>
      </c>
      <c r="BR47" s="19" t="n">
        <v>197.6512</v>
      </c>
      <c r="BS47" s="19" t="n">
        <v>50.066</v>
      </c>
      <c r="BT47" s="19" t="n">
        <v>1556.7038</v>
      </c>
      <c r="BU47" s="19" t="n">
        <v>824.8469</v>
      </c>
      <c r="BV47" s="19" t="n">
        <v>1266.5292</v>
      </c>
      <c r="BW47" s="19" t="n">
        <v>6908.8755</v>
      </c>
      <c r="BX47" s="19" t="n">
        <v>917.45</v>
      </c>
      <c r="BY47" s="19" t="n">
        <v>718.2521</v>
      </c>
      <c r="BZ47" s="19" t="n">
        <v>61.5431</v>
      </c>
      <c r="CA47" s="19" t="n">
        <v>75.3296</v>
      </c>
      <c r="CB47" s="19" t="n">
        <v>874.4032</v>
      </c>
      <c r="CC47" s="19" t="n">
        <v>10.8596</v>
      </c>
      <c r="CD47" s="19" t="n">
        <v>17.4602</v>
      </c>
      <c r="CE47" s="19" t="n">
        <v>90.1075</v>
      </c>
      <c r="CF47" s="19" t="n">
        <v>275.9219</v>
      </c>
      <c r="CG47" s="19" t="n">
        <v>23.9527</v>
      </c>
      <c r="CH47" s="19" t="n">
        <v>98.8631</v>
      </c>
      <c r="CI47" s="19" t="n">
        <v>9.9011</v>
      </c>
      <c r="CJ47" s="19" t="n">
        <v>0.6374</v>
      </c>
      <c r="CK47" s="19" t="n">
        <v>7.8309</v>
      </c>
      <c r="CL47" s="19" t="n">
        <v>8.4602</v>
      </c>
      <c r="CM47" s="19" t="n">
        <v>0.8545</v>
      </c>
      <c r="CN47" s="19" t="n">
        <v>3.8312</v>
      </c>
      <c r="CO47" s="19" t="n">
        <v>3.3485</v>
      </c>
      <c r="CP47" s="19" t="n">
        <v>2.3975</v>
      </c>
      <c r="CQ47" s="19" t="n">
        <v>29.6711</v>
      </c>
      <c r="CR47" s="19" t="n">
        <v>292.6715</v>
      </c>
      <c r="CS47" s="19" t="n">
        <v>109.2273</v>
      </c>
      <c r="CT47" s="19" t="n">
        <v>35.699</v>
      </c>
      <c r="CU47" s="19" t="n">
        <v>124.4551</v>
      </c>
      <c r="CV47" s="19" t="n">
        <v>11.7779</v>
      </c>
      <c r="CW47" s="19" t="n">
        <v>35.1206</v>
      </c>
      <c r="CX47" s="19" t="n">
        <v>55.6211</v>
      </c>
      <c r="CY47" s="19" t="n">
        <v>161.6242</v>
      </c>
      <c r="CZ47" s="19" t="n">
        <v>209.8994</v>
      </c>
      <c r="DA47" s="19" t="n">
        <v>26.952</v>
      </c>
      <c r="DB47" s="19" t="n">
        <v>73.8571</v>
      </c>
      <c r="DC47" s="19" t="n">
        <v>120.9881</v>
      </c>
      <c r="DD47" s="19" t="n">
        <v>13.4691</v>
      </c>
      <c r="DE47" s="19" t="n">
        <v>228.9612</v>
      </c>
      <c r="DF47" s="19" t="n">
        <v>226.5634</v>
      </c>
      <c r="DG47" s="19" t="n">
        <v>19.0841</v>
      </c>
      <c r="DH47" s="19" t="n">
        <v>15.7748</v>
      </c>
      <c r="DI47" s="19" t="n">
        <v>11.5673</v>
      </c>
      <c r="DJ47" s="19" t="n">
        <v>548.3087</v>
      </c>
      <c r="DK47" s="19" t="n">
        <v>287.9701</v>
      </c>
      <c r="DL47" s="19" t="n">
        <v>109.0486</v>
      </c>
      <c r="DM47" s="19" t="n">
        <v>2.8745</v>
      </c>
      <c r="DN47" s="19" t="n">
        <v>4251.3499</v>
      </c>
      <c r="DO47" s="19" t="n">
        <v>0.2801</v>
      </c>
      <c r="DP47" s="19" t="n">
        <v>1609.1129</v>
      </c>
      <c r="DQ47" s="19" t="n">
        <v>38.6325</v>
      </c>
      <c r="DR47" s="19" t="n">
        <v>190.4302</v>
      </c>
      <c r="DS47" s="19" t="n">
        <v>-102.4586</v>
      </c>
      <c r="DT47" s="19" t="n">
        <v>1546.9767</v>
      </c>
    </row>
    <row r="48">
      <c r="A48" s="2" t="inlineStr">
        <is>
          <t>1902</t>
        </is>
      </c>
      <c r="B48" s="2" t="inlineStr">
        <is>
          <t>Natural rubber product manufacturing</t>
        </is>
      </c>
      <c r="C48" s="19" t="n">
        <v>4.2783</v>
      </c>
      <c r="D48" s="19" t="n">
        <v>0.324</v>
      </c>
      <c r="E48" s="19" t="n">
        <v>1.8954</v>
      </c>
      <c r="F48" s="19" t="n">
        <v>19.0611</v>
      </c>
      <c r="G48" s="19" t="n">
        <v>0.0388</v>
      </c>
      <c r="H48" s="19" t="n">
        <v>9.854100000000001</v>
      </c>
      <c r="I48" s="19" t="n">
        <v>4.7802</v>
      </c>
      <c r="J48" s="19" t="n">
        <v>99.017</v>
      </c>
      <c r="K48" s="19" t="n">
        <v>84.9915</v>
      </c>
      <c r="L48" s="19" t="n">
        <v>39.8723</v>
      </c>
      <c r="M48" s="19" t="n">
        <v>137.3899</v>
      </c>
      <c r="N48" s="19" t="n">
        <v>6.8319</v>
      </c>
      <c r="O48" s="19" t="n">
        <v>11.6298</v>
      </c>
      <c r="P48" s="19" t="n">
        <v>2.0418</v>
      </c>
      <c r="Q48" s="19" t="n">
        <v>0.151</v>
      </c>
      <c r="R48" s="19" t="n">
        <v>0.6758999999999999</v>
      </c>
      <c r="S48" s="19" t="n">
        <v>0.3774</v>
      </c>
      <c r="T48" s="19" t="n">
        <v>0.2575</v>
      </c>
      <c r="U48" s="19" t="n">
        <v>0.391</v>
      </c>
      <c r="V48" s="19" t="n">
        <v>1.1869</v>
      </c>
      <c r="W48" s="19" t="n">
        <v>0.4862</v>
      </c>
      <c r="X48" s="19" t="n">
        <v>2.3327</v>
      </c>
      <c r="Y48" s="19" t="n">
        <v>0.2376</v>
      </c>
      <c r="Z48" s="19" t="n">
        <v>0.07870000000000001</v>
      </c>
      <c r="AA48" s="19" t="n">
        <v>0.249</v>
      </c>
      <c r="AB48" s="19" t="n">
        <v>0.0068</v>
      </c>
      <c r="AC48" s="19" t="n">
        <v>0.0176</v>
      </c>
      <c r="AD48" s="19" t="n">
        <v>1.7358</v>
      </c>
      <c r="AE48" s="19" t="n">
        <v>0.0001</v>
      </c>
      <c r="AF48" s="19" t="n">
        <v>0.09</v>
      </c>
      <c r="AG48" s="19" t="n">
        <v>0.2865</v>
      </c>
      <c r="AH48" s="19" t="n">
        <v>0.5119</v>
      </c>
      <c r="AI48" s="19" t="n">
        <v>3.0221</v>
      </c>
      <c r="AJ48" s="19" t="n">
        <v>1.4359</v>
      </c>
      <c r="AK48" s="19" t="n">
        <v>3.9865</v>
      </c>
      <c r="AL48" s="19" t="n">
        <v>3.2309</v>
      </c>
      <c r="AM48" s="19" t="n">
        <v>2.7247</v>
      </c>
      <c r="AN48" s="19" t="n">
        <v>0.8066</v>
      </c>
      <c r="AO48" s="19" t="n">
        <v>0.0173</v>
      </c>
      <c r="AP48" s="19" t="n">
        <v>4.8844</v>
      </c>
      <c r="AQ48" s="19" t="n">
        <v>0.4343</v>
      </c>
      <c r="AR48" s="19" t="n">
        <v>15.5661</v>
      </c>
      <c r="AS48" s="19" t="n">
        <v>14.9208</v>
      </c>
      <c r="AT48" s="19" t="n">
        <v>0.1669</v>
      </c>
      <c r="AU48" s="19" t="n">
        <v>0.06510000000000001</v>
      </c>
      <c r="AV48" s="19" t="n">
        <v>3.2675</v>
      </c>
      <c r="AW48" s="19" t="n">
        <v>0.8324</v>
      </c>
      <c r="AX48" s="19" t="n">
        <v>0.0815</v>
      </c>
      <c r="AY48" s="19" t="n">
        <v>3.5059</v>
      </c>
      <c r="AZ48" s="19" t="n">
        <v>0.0315</v>
      </c>
      <c r="BA48" s="19" t="n">
        <v>0.0401</v>
      </c>
      <c r="BB48" s="19" t="n">
        <v>3.3998</v>
      </c>
      <c r="BC48" s="19" t="n">
        <v>3.8222</v>
      </c>
      <c r="BD48" s="19" t="n">
        <v>4.043</v>
      </c>
      <c r="BE48" s="19" t="n">
        <v>98.7948</v>
      </c>
      <c r="BF48" s="19" t="n">
        <v>31.1583</v>
      </c>
      <c r="BG48" s="19" t="n">
        <v>48.7226</v>
      </c>
      <c r="BH48" s="19" t="n">
        <v>82.25020000000001</v>
      </c>
      <c r="BI48" s="19" t="n">
        <v>8.3878</v>
      </c>
      <c r="BJ48" s="19" t="n">
        <v>1.5774</v>
      </c>
      <c r="BK48" s="19" t="n">
        <v>5.1167</v>
      </c>
      <c r="BL48" s="19" t="n">
        <v>80.6465</v>
      </c>
      <c r="BM48" s="19" t="n">
        <v>12.3382</v>
      </c>
      <c r="BN48" s="19" t="n">
        <v>0.7784</v>
      </c>
      <c r="BO48" s="19" t="n">
        <v>38.9754</v>
      </c>
      <c r="BP48" s="19" t="n">
        <v>58.0983</v>
      </c>
      <c r="BQ48" s="19" t="n">
        <v>2.2592</v>
      </c>
      <c r="BR48" s="19" t="n">
        <v>5.756</v>
      </c>
      <c r="BS48" s="19" t="n">
        <v>41.7293</v>
      </c>
      <c r="BT48" s="19" t="n">
        <v>14.7016</v>
      </c>
      <c r="BU48" s="19" t="n">
        <v>67.4571</v>
      </c>
      <c r="BV48" s="19" t="n">
        <v>53.3774</v>
      </c>
      <c r="BW48" s="19" t="n">
        <v>122.4773</v>
      </c>
      <c r="BX48" s="19" t="n">
        <v>322.4054</v>
      </c>
      <c r="BY48" s="19" t="n">
        <v>62.0811</v>
      </c>
      <c r="BZ48" s="19" t="n">
        <v>25.3617</v>
      </c>
      <c r="CA48" s="19" t="n">
        <v>5.4349</v>
      </c>
      <c r="CB48" s="19" t="n">
        <v>14.3978</v>
      </c>
      <c r="CC48" s="19" t="n">
        <v>3.1117</v>
      </c>
      <c r="CD48" s="19" t="n">
        <v>0.6544</v>
      </c>
      <c r="CE48" s="19" t="n">
        <v>1.4397</v>
      </c>
      <c r="CF48" s="19" t="n">
        <v>19.0594</v>
      </c>
      <c r="CG48" s="19" t="n">
        <v>8.943899999999999</v>
      </c>
      <c r="CH48" s="19" t="n">
        <v>1.55</v>
      </c>
      <c r="CI48" s="19" t="n">
        <v>0.08890000000000001</v>
      </c>
      <c r="CJ48" s="19" t="n">
        <v>0.1692</v>
      </c>
      <c r="CK48" s="19" t="n">
        <v>4.5376</v>
      </c>
      <c r="CL48" s="19" t="n">
        <v>13.1217</v>
      </c>
      <c r="CM48" s="19" t="n">
        <v>0.004</v>
      </c>
      <c r="CN48" s="19" t="n">
        <v>4.3966</v>
      </c>
      <c r="CO48" s="19" t="n">
        <v>0.2248</v>
      </c>
      <c r="CP48" s="19" t="n">
        <v>0.655</v>
      </c>
      <c r="CQ48" s="19" t="n">
        <v>2.7085</v>
      </c>
      <c r="CR48" s="19" t="n">
        <v>0.4841</v>
      </c>
      <c r="CS48" s="19" t="n">
        <v>0.1805</v>
      </c>
      <c r="CT48" s="19" t="n">
        <v>3.7329</v>
      </c>
      <c r="CU48" s="19" t="n">
        <v>91.6741</v>
      </c>
      <c r="CV48" s="19" t="n">
        <v>1.6396</v>
      </c>
      <c r="CW48" s="19" t="n">
        <v>12.2345</v>
      </c>
      <c r="CX48" s="19" t="n">
        <v>45.1342</v>
      </c>
      <c r="CY48" s="19" t="n">
        <v>102.6371</v>
      </c>
      <c r="CZ48" s="19" t="n">
        <v>216.5435</v>
      </c>
      <c r="DA48" s="19" t="n">
        <v>31.8228</v>
      </c>
      <c r="DB48" s="19" t="n">
        <v>10.7013</v>
      </c>
      <c r="DC48" s="19" t="n">
        <v>15.6769</v>
      </c>
      <c r="DD48" s="19" t="n">
        <v>1.0619</v>
      </c>
      <c r="DE48" s="19" t="n">
        <v>117.7611</v>
      </c>
      <c r="DF48" s="19" t="n">
        <v>96.2423</v>
      </c>
      <c r="DG48" s="19" t="n">
        <v>1.222</v>
      </c>
      <c r="DH48" s="19" t="n">
        <v>0.6277</v>
      </c>
      <c r="DI48" s="19" t="n">
        <v>0.4662</v>
      </c>
      <c r="DJ48" s="19" t="n">
        <v>36.9914</v>
      </c>
      <c r="DK48" s="19" t="n">
        <v>195.5421</v>
      </c>
      <c r="DL48" s="19" t="n">
        <v>54.1553</v>
      </c>
      <c r="DM48" s="19" t="n">
        <v>2.5779</v>
      </c>
      <c r="DN48" s="19" t="n">
        <v>66.26260000000001</v>
      </c>
      <c r="DP48" s="19" t="n">
        <v>179.0186</v>
      </c>
      <c r="DQ48" s="19" t="n">
        <v>0.6801</v>
      </c>
      <c r="DR48" s="19" t="n">
        <v>9.336499999999999</v>
      </c>
      <c r="DS48" s="19" t="n">
        <v>-178.5578</v>
      </c>
      <c r="DT48" s="19" t="n">
        <v>115.8378</v>
      </c>
    </row>
    <row r="49">
      <c r="A49" s="2" t="inlineStr">
        <is>
          <t>2001</t>
        </is>
      </c>
      <c r="B49" s="2" t="inlineStr">
        <is>
          <t>Glass and glass product manufacturing</t>
        </is>
      </c>
      <c r="C49" s="19" t="n">
        <v>8.018599999999999</v>
      </c>
      <c r="D49" s="19" t="n">
        <v>1.9992</v>
      </c>
      <c r="E49" s="19" t="n">
        <v>24.3205</v>
      </c>
      <c r="F49" s="19" t="n">
        <v>1.0371</v>
      </c>
      <c r="G49" s="19" t="n">
        <v>0.0457</v>
      </c>
      <c r="H49" s="19" t="n">
        <v>1.061</v>
      </c>
      <c r="I49" s="19" t="n">
        <v>6.0682</v>
      </c>
      <c r="J49" s="19" t="n">
        <v>7.6717</v>
      </c>
      <c r="K49" s="19" t="n">
        <v>1.8651</v>
      </c>
      <c r="L49" s="19" t="n">
        <v>7.182</v>
      </c>
      <c r="M49" s="19" t="n">
        <v>7.8355</v>
      </c>
      <c r="N49" s="19" t="n">
        <v>0.9929</v>
      </c>
      <c r="O49" s="19" t="n">
        <v>17.1611</v>
      </c>
      <c r="P49" s="19" t="n">
        <v>1.6928</v>
      </c>
      <c r="Q49" s="19" t="n">
        <v>0.2576</v>
      </c>
      <c r="R49" s="19" t="n">
        <v>0.7375</v>
      </c>
      <c r="S49" s="19" t="n">
        <v>92.15600000000001</v>
      </c>
      <c r="T49" s="19" t="n">
        <v>6.3343</v>
      </c>
      <c r="U49" s="19" t="n">
        <v>10.4175</v>
      </c>
      <c r="V49" s="19" t="n">
        <v>0.7869</v>
      </c>
      <c r="W49" s="19" t="n">
        <v>6.8929</v>
      </c>
      <c r="X49" s="19" t="n">
        <v>82.76730000000001</v>
      </c>
      <c r="Y49" s="19" t="n">
        <v>199.2267</v>
      </c>
      <c r="Z49" s="19" t="n">
        <v>45.764</v>
      </c>
      <c r="AA49" s="19" t="n">
        <v>128.4446</v>
      </c>
      <c r="AB49" s="19" t="n">
        <v>0.0102</v>
      </c>
      <c r="AC49" s="19" t="n">
        <v>0.0511</v>
      </c>
      <c r="AD49" s="19" t="n">
        <v>0.3254</v>
      </c>
      <c r="AE49" s="19" t="n">
        <v>0.0005999999999999999</v>
      </c>
      <c r="AF49" s="19" t="n">
        <v>0.0254</v>
      </c>
      <c r="AG49" s="19" t="n">
        <v>0.0194</v>
      </c>
      <c r="AH49" s="19" t="n">
        <v>8.1968</v>
      </c>
      <c r="AI49" s="19" t="n">
        <v>85.1683</v>
      </c>
      <c r="AJ49" s="19" t="n">
        <v>0.2704</v>
      </c>
      <c r="AK49" s="19" t="n">
        <v>2.7165</v>
      </c>
      <c r="AL49" s="19" t="n">
        <v>2.3095</v>
      </c>
      <c r="AM49" s="19" t="n">
        <v>0.6335</v>
      </c>
      <c r="AN49" s="19" t="n">
        <v>98.024</v>
      </c>
      <c r="AO49" s="19" t="n">
        <v>0.5727</v>
      </c>
      <c r="AP49" s="19" t="n">
        <v>88.1703</v>
      </c>
      <c r="AQ49" s="19" t="n">
        <v>37.936</v>
      </c>
      <c r="AR49" s="19" t="n">
        <v>4.9987</v>
      </c>
      <c r="AS49" s="19" t="n">
        <v>0.0818</v>
      </c>
      <c r="AT49" s="19" t="n">
        <v>55.153</v>
      </c>
      <c r="AU49" s="19" t="n">
        <v>3.0207</v>
      </c>
      <c r="AV49" s="19" t="n">
        <v>5.7663</v>
      </c>
      <c r="AW49" s="19" t="n">
        <v>7.3796</v>
      </c>
      <c r="AX49" s="19" t="n">
        <v>5.0325</v>
      </c>
      <c r="AY49" s="19" t="n">
        <v>1.0464</v>
      </c>
      <c r="AZ49" s="19" t="n">
        <v>0.4154</v>
      </c>
      <c r="BA49" s="19" t="n">
        <v>0.4112</v>
      </c>
      <c r="BB49" s="19" t="n">
        <v>422.2062</v>
      </c>
      <c r="BC49" s="19" t="n">
        <v>1.8291</v>
      </c>
      <c r="BD49" s="19" t="n">
        <v>3.9366</v>
      </c>
      <c r="BE49" s="19" t="n">
        <v>79.7045</v>
      </c>
      <c r="BF49" s="19" t="n">
        <v>18.0743</v>
      </c>
      <c r="BG49" s="19" t="n">
        <v>61.0628</v>
      </c>
      <c r="BH49" s="19" t="n">
        <v>99.467</v>
      </c>
      <c r="BI49" s="19" t="n">
        <v>8.6332</v>
      </c>
      <c r="BJ49" s="19" t="n">
        <v>7.4868</v>
      </c>
      <c r="BK49" s="19" t="n">
        <v>8.5443</v>
      </c>
      <c r="BL49" s="19" t="n">
        <v>24.3185</v>
      </c>
      <c r="BM49" s="19" t="n">
        <v>42.5547</v>
      </c>
      <c r="BN49" s="19" t="n">
        <v>1.0337</v>
      </c>
      <c r="BO49" s="19" t="n">
        <v>1.3611</v>
      </c>
      <c r="BP49" s="19" t="n">
        <v>2.5583</v>
      </c>
      <c r="BQ49" s="19" t="n">
        <v>0.4092</v>
      </c>
      <c r="BR49" s="19" t="n">
        <v>2.6805</v>
      </c>
      <c r="BS49" s="19" t="n">
        <v>0.7816</v>
      </c>
      <c r="BT49" s="19" t="n">
        <v>713.4457</v>
      </c>
      <c r="BU49" s="19" t="n">
        <v>343.1269</v>
      </c>
      <c r="BV49" s="19" t="n">
        <v>176.5045</v>
      </c>
      <c r="BW49" s="19" t="n">
        <v>1266.2379</v>
      </c>
      <c r="BX49" s="19" t="n">
        <v>244.1778</v>
      </c>
      <c r="BY49" s="19" t="n">
        <v>42.9437</v>
      </c>
      <c r="BZ49" s="19" t="n">
        <v>7.5389</v>
      </c>
      <c r="CA49" s="19" t="n">
        <v>14.4537</v>
      </c>
      <c r="CB49" s="19" t="n">
        <v>2.2629</v>
      </c>
      <c r="CC49" s="19" t="n">
        <v>0.2926</v>
      </c>
      <c r="CD49" s="19" t="n">
        <v>9.9892</v>
      </c>
      <c r="CE49" s="19" t="n">
        <v>30.9913</v>
      </c>
      <c r="CF49" s="19" t="n">
        <v>0.7050999999999999</v>
      </c>
      <c r="CG49" s="19" t="n">
        <v>4.1449</v>
      </c>
      <c r="CH49" s="19" t="n">
        <v>2.3087</v>
      </c>
      <c r="CI49" s="19" t="n">
        <v>0.1856</v>
      </c>
      <c r="CJ49" s="19" t="n">
        <v>0.279</v>
      </c>
      <c r="CK49" s="19" t="n">
        <v>0.3622</v>
      </c>
      <c r="CL49" s="19" t="n">
        <v>6.8974</v>
      </c>
      <c r="CM49" s="19" t="n">
        <v>0.0078</v>
      </c>
      <c r="CN49" s="19" t="n">
        <v>0.4833</v>
      </c>
      <c r="CO49" s="19" t="n">
        <v>0.3445</v>
      </c>
      <c r="CP49" s="19" t="n">
        <v>0.7121</v>
      </c>
      <c r="CQ49" s="19" t="n">
        <v>9.0974</v>
      </c>
      <c r="CR49" s="19" t="n">
        <v>0.7786</v>
      </c>
      <c r="CS49" s="19" t="n">
        <v>0.2293</v>
      </c>
      <c r="CT49" s="19" t="n">
        <v>6.2922</v>
      </c>
      <c r="CU49" s="19" t="n">
        <v>69.7667</v>
      </c>
      <c r="CV49" s="19" t="n">
        <v>13.6049</v>
      </c>
      <c r="CW49" s="19" t="n">
        <v>13.1283</v>
      </c>
      <c r="CX49" s="19" t="n">
        <v>2.548</v>
      </c>
      <c r="CY49" s="19" t="n">
        <v>23.4771</v>
      </c>
      <c r="CZ49" s="19" t="n">
        <v>8.037000000000001</v>
      </c>
      <c r="DA49" s="19" t="n">
        <v>1.2486</v>
      </c>
      <c r="DB49" s="19" t="n">
        <v>13.1516</v>
      </c>
      <c r="DC49" s="19" t="n">
        <v>19.1146</v>
      </c>
      <c r="DD49" s="19" t="n">
        <v>1.3556</v>
      </c>
      <c r="DE49" s="19" t="n">
        <v>18.429</v>
      </c>
      <c r="DF49" s="19" t="n">
        <v>8.533300000000001</v>
      </c>
      <c r="DG49" s="19" t="n">
        <v>0.5647</v>
      </c>
      <c r="DH49" s="19" t="n">
        <v>2.1823</v>
      </c>
      <c r="DI49" s="19" t="n">
        <v>1.9229</v>
      </c>
      <c r="DJ49" s="19" t="n">
        <v>151.849</v>
      </c>
      <c r="DK49" s="19" t="n">
        <v>80.94970000000001</v>
      </c>
      <c r="DL49" s="19" t="n">
        <v>7.3391</v>
      </c>
      <c r="DM49" s="19" t="n">
        <v>0.6586</v>
      </c>
      <c r="DN49" s="19" t="n">
        <v>835.4507</v>
      </c>
      <c r="DO49" s="19" t="n">
        <v>0.0218</v>
      </c>
      <c r="DP49" s="19" t="n">
        <v>35.2551</v>
      </c>
      <c r="DQ49" s="19" t="n">
        <v>0.5472</v>
      </c>
      <c r="DR49" s="19" t="n">
        <v>5.7077</v>
      </c>
      <c r="DS49" s="19" t="n">
        <v>-37.2239</v>
      </c>
      <c r="DT49" s="19" t="n">
        <v>195.4721</v>
      </c>
    </row>
    <row r="50">
      <c r="A50" s="2" t="inlineStr">
        <is>
          <t>2002</t>
        </is>
      </c>
      <c r="B50" s="2" t="inlineStr">
        <is>
          <t>Ceramic product manufacturing</t>
        </is>
      </c>
      <c r="C50" s="19" t="n">
        <v>2.3354</v>
      </c>
      <c r="D50" s="19" t="n">
        <v>0.4857</v>
      </c>
      <c r="E50" s="19" t="n">
        <v>4.3428</v>
      </c>
      <c r="F50" s="19" t="n">
        <v>0.3535</v>
      </c>
      <c r="G50" s="19" t="n">
        <v>0.0604</v>
      </c>
      <c r="H50" s="19" t="n">
        <v>0.2848</v>
      </c>
      <c r="I50" s="19" t="n">
        <v>1.5726</v>
      </c>
      <c r="J50" s="19" t="n">
        <v>2.3206</v>
      </c>
      <c r="K50" s="19" t="n">
        <v>0.8961</v>
      </c>
      <c r="L50" s="19" t="n">
        <v>1.7319</v>
      </c>
      <c r="M50" s="19" t="n">
        <v>2.8443</v>
      </c>
      <c r="N50" s="19" t="n">
        <v>0.4337</v>
      </c>
      <c r="O50" s="19" t="n">
        <v>2.5936</v>
      </c>
      <c r="P50" s="19" t="n">
        <v>1.0594</v>
      </c>
      <c r="Q50" s="19" t="n">
        <v>0.0684</v>
      </c>
      <c r="R50" s="19" t="n">
        <v>0.5995</v>
      </c>
      <c r="S50" s="19" t="n">
        <v>0.6225000000000001</v>
      </c>
      <c r="T50" s="19" t="n">
        <v>0.1706</v>
      </c>
      <c r="U50" s="19" t="n">
        <v>0.4843</v>
      </c>
      <c r="V50" s="19" t="n">
        <v>0.5284</v>
      </c>
      <c r="W50" s="19" t="n">
        <v>0.4361</v>
      </c>
      <c r="X50" s="19" t="n">
        <v>1.0028</v>
      </c>
      <c r="Y50" s="19" t="n">
        <v>0.3528</v>
      </c>
      <c r="Z50" s="19" t="n">
        <v>0.1645</v>
      </c>
      <c r="AA50" s="19" t="n">
        <v>0.2224</v>
      </c>
      <c r="AB50" s="19" t="n">
        <v>0.0109</v>
      </c>
      <c r="AC50" s="19" t="n">
        <v>0.0433</v>
      </c>
      <c r="AD50" s="19" t="n">
        <v>0.2317</v>
      </c>
      <c r="AE50" s="19" t="n">
        <v>0.0002</v>
      </c>
      <c r="AF50" s="19" t="n">
        <v>0.0319</v>
      </c>
      <c r="AG50" s="19" t="n">
        <v>0.0275</v>
      </c>
      <c r="AH50" s="19" t="n">
        <v>0.3115</v>
      </c>
      <c r="AI50" s="19" t="n">
        <v>0.5934</v>
      </c>
      <c r="AJ50" s="19" t="n">
        <v>0.1169</v>
      </c>
      <c r="AK50" s="19" t="n">
        <v>0.3679</v>
      </c>
      <c r="AL50" s="19" t="n">
        <v>0.5241</v>
      </c>
      <c r="AM50" s="19" t="n">
        <v>0.122</v>
      </c>
      <c r="AN50" s="19" t="n">
        <v>0.5665</v>
      </c>
      <c r="AO50" s="19" t="n">
        <v>0.0404</v>
      </c>
      <c r="AP50" s="19" t="n">
        <v>0.7895</v>
      </c>
      <c r="AQ50" s="19" t="n">
        <v>0.1659</v>
      </c>
      <c r="AR50" s="19" t="n">
        <v>0.4656</v>
      </c>
      <c r="AS50" s="19" t="n">
        <v>0.0341</v>
      </c>
      <c r="AT50" s="19" t="n">
        <v>0.4446</v>
      </c>
      <c r="AU50" s="19" t="n">
        <v>0.7705</v>
      </c>
      <c r="AV50" s="19" t="n">
        <v>1.9793</v>
      </c>
      <c r="AW50" s="19" t="n">
        <v>0.1978</v>
      </c>
      <c r="AX50" s="19" t="n">
        <v>0.1329</v>
      </c>
      <c r="AY50" s="19" t="n">
        <v>0.2657</v>
      </c>
      <c r="AZ50" s="19" t="n">
        <v>9.6059</v>
      </c>
      <c r="BA50" s="19" t="n">
        <v>0.0454</v>
      </c>
      <c r="BB50" s="19" t="n">
        <v>11.1295</v>
      </c>
      <c r="BC50" s="19" t="n">
        <v>0.426</v>
      </c>
      <c r="BD50" s="19" t="n">
        <v>13.1791</v>
      </c>
      <c r="BE50" s="19" t="n">
        <v>0.9706</v>
      </c>
      <c r="BF50" s="19" t="n">
        <v>0.5735</v>
      </c>
      <c r="BG50" s="19" t="n">
        <v>0.2621</v>
      </c>
      <c r="BH50" s="19" t="n">
        <v>0.6196</v>
      </c>
      <c r="BI50" s="19" t="n">
        <v>0.8609</v>
      </c>
      <c r="BJ50" s="19" t="n">
        <v>0.4625</v>
      </c>
      <c r="BK50" s="19" t="n">
        <v>1.3685</v>
      </c>
      <c r="BL50" s="19" t="n">
        <v>2.5772</v>
      </c>
      <c r="BM50" s="19" t="n">
        <v>0.4251</v>
      </c>
      <c r="BN50" s="19" t="n">
        <v>1.2838</v>
      </c>
      <c r="BO50" s="19" t="n">
        <v>0.4842</v>
      </c>
      <c r="BP50" s="19" t="n">
        <v>0.7184</v>
      </c>
      <c r="BQ50" s="19" t="n">
        <v>0.0818</v>
      </c>
      <c r="BR50" s="19" t="n">
        <v>0.9869</v>
      </c>
      <c r="BS50" s="19" t="n">
        <v>0.3469</v>
      </c>
      <c r="BT50" s="19" t="n">
        <v>518.3646</v>
      </c>
      <c r="BU50" s="19" t="n">
        <v>37.4335</v>
      </c>
      <c r="BV50" s="19" t="n">
        <v>112.2662</v>
      </c>
      <c r="BW50" s="19" t="n">
        <v>1628.6396</v>
      </c>
      <c r="BX50" s="19" t="n">
        <v>3.0133</v>
      </c>
      <c r="BY50" s="19" t="n">
        <v>2.8138</v>
      </c>
      <c r="BZ50" s="19" t="n">
        <v>24.048</v>
      </c>
      <c r="CA50" s="19" t="n">
        <v>62.8811</v>
      </c>
      <c r="CB50" s="19" t="n">
        <v>1.7808</v>
      </c>
      <c r="CC50" s="19" t="n">
        <v>0.2732</v>
      </c>
      <c r="CD50" s="19" t="n">
        <v>1.6793</v>
      </c>
      <c r="CE50" s="19" t="n">
        <v>5.407</v>
      </c>
      <c r="CF50" s="19" t="n">
        <v>0.4549</v>
      </c>
      <c r="CG50" s="19" t="n">
        <v>0.8184</v>
      </c>
      <c r="CH50" s="19" t="n">
        <v>0.6397</v>
      </c>
      <c r="CI50" s="19" t="n">
        <v>0.1885</v>
      </c>
      <c r="CJ50" s="19" t="n">
        <v>0.1194</v>
      </c>
      <c r="CK50" s="19" t="n">
        <v>0.1412</v>
      </c>
      <c r="CL50" s="19" t="n">
        <v>1.4313</v>
      </c>
      <c r="CM50" s="19" t="n">
        <v>0.0066</v>
      </c>
      <c r="CN50" s="19" t="n">
        <v>0.296</v>
      </c>
      <c r="CO50" s="19" t="n">
        <v>0.3512</v>
      </c>
      <c r="CP50" s="19" t="n">
        <v>0.3689</v>
      </c>
      <c r="CQ50" s="19" t="n">
        <v>0.8671</v>
      </c>
      <c r="CR50" s="19" t="n">
        <v>8.7317</v>
      </c>
      <c r="CS50" s="19" t="n">
        <v>2.6405</v>
      </c>
      <c r="CT50" s="19" t="n">
        <v>1.8742</v>
      </c>
      <c r="CU50" s="19" t="n">
        <v>17.7194</v>
      </c>
      <c r="CV50" s="19" t="n">
        <v>2.2701</v>
      </c>
      <c r="CW50" s="19" t="n">
        <v>2.5489</v>
      </c>
      <c r="CX50" s="19" t="n">
        <v>0.6026</v>
      </c>
      <c r="CY50" s="19" t="n">
        <v>4.0665</v>
      </c>
      <c r="CZ50" s="19" t="n">
        <v>1.0344</v>
      </c>
      <c r="DA50" s="19" t="n">
        <v>0.3615</v>
      </c>
      <c r="DB50" s="19" t="n">
        <v>19.6346</v>
      </c>
      <c r="DC50" s="19" t="n">
        <v>26.8007</v>
      </c>
      <c r="DD50" s="19" t="n">
        <v>0.7581</v>
      </c>
      <c r="DE50" s="19" t="n">
        <v>40.298</v>
      </c>
      <c r="DF50" s="19" t="n">
        <v>185.1319</v>
      </c>
      <c r="DG50" s="19" t="n">
        <v>0.2408</v>
      </c>
      <c r="DH50" s="19" t="n">
        <v>1.0493</v>
      </c>
      <c r="DI50" s="19" t="n">
        <v>0.6574</v>
      </c>
      <c r="DJ50" s="19" t="n">
        <v>2.4349</v>
      </c>
      <c r="DK50" s="19" t="n">
        <v>1.788</v>
      </c>
      <c r="DL50" s="19" t="n">
        <v>0.8708</v>
      </c>
      <c r="DM50" s="19" t="n">
        <v>0.1117</v>
      </c>
      <c r="DN50" s="19" t="n">
        <v>518.792</v>
      </c>
      <c r="DO50" s="19" t="n">
        <v>0.0178</v>
      </c>
      <c r="DP50" s="19" t="n">
        <v>21.1963</v>
      </c>
      <c r="DQ50" s="19" t="n">
        <v>0.6595</v>
      </c>
      <c r="DR50" s="19" t="n">
        <v>3.7027</v>
      </c>
      <c r="DS50" s="19" t="n">
        <v>-38.0016</v>
      </c>
      <c r="DT50" s="19" t="n">
        <v>48.1146</v>
      </c>
    </row>
    <row r="51">
      <c r="A51" s="2" t="inlineStr">
        <is>
          <t>2003</t>
        </is>
      </c>
      <c r="B51" s="2" t="inlineStr">
        <is>
          <t>Cement, lime and ready-mixed concrete manufacturing</t>
        </is>
      </c>
      <c r="C51" s="19" t="n">
        <v>11.1215</v>
      </c>
      <c r="D51" s="19" t="n">
        <v>1.995</v>
      </c>
      <c r="E51" s="19" t="n">
        <v>17.6862</v>
      </c>
      <c r="F51" s="19" t="n">
        <v>1.2408</v>
      </c>
      <c r="G51" s="19" t="n">
        <v>0.3426</v>
      </c>
      <c r="H51" s="19" t="n">
        <v>0.9468</v>
      </c>
      <c r="I51" s="19" t="n">
        <v>8.3896</v>
      </c>
      <c r="J51" s="19" t="n">
        <v>21.8473</v>
      </c>
      <c r="K51" s="19" t="n">
        <v>9.0067</v>
      </c>
      <c r="L51" s="19" t="n">
        <v>22.8601</v>
      </c>
      <c r="M51" s="19" t="n">
        <v>52.492</v>
      </c>
      <c r="N51" s="19" t="n">
        <v>2.9522</v>
      </c>
      <c r="O51" s="19" t="n">
        <v>28.8018</v>
      </c>
      <c r="P51" s="19" t="n">
        <v>4.4187</v>
      </c>
      <c r="Q51" s="19" t="n">
        <v>0.2402</v>
      </c>
      <c r="R51" s="19" t="n">
        <v>2.1731</v>
      </c>
      <c r="S51" s="19" t="n">
        <v>2.1216</v>
      </c>
      <c r="T51" s="19" t="n">
        <v>0.5612</v>
      </c>
      <c r="U51" s="19" t="n">
        <v>1.8992</v>
      </c>
      <c r="V51" s="19" t="n">
        <v>1.8255</v>
      </c>
      <c r="W51" s="19" t="n">
        <v>1.4872</v>
      </c>
      <c r="X51" s="19" t="n">
        <v>3.4015</v>
      </c>
      <c r="Y51" s="19" t="n">
        <v>1.3804</v>
      </c>
      <c r="Z51" s="19" t="n">
        <v>0.6236</v>
      </c>
      <c r="AA51" s="19" t="n">
        <v>0.8556</v>
      </c>
      <c r="AB51" s="19" t="n">
        <v>0.0385</v>
      </c>
      <c r="AC51" s="19" t="n">
        <v>0.1793</v>
      </c>
      <c r="AD51" s="19" t="n">
        <v>0.7721</v>
      </c>
      <c r="AE51" s="19" t="n">
        <v>0.0009</v>
      </c>
      <c r="AF51" s="19" t="n">
        <v>0.0994</v>
      </c>
      <c r="AG51" s="19" t="n">
        <v>0.0852</v>
      </c>
      <c r="AH51" s="19" t="n">
        <v>2.3261</v>
      </c>
      <c r="AI51" s="19" t="n">
        <v>2.6068</v>
      </c>
      <c r="AJ51" s="19" t="n">
        <v>0.4185</v>
      </c>
      <c r="AK51" s="19" t="n">
        <v>1.4604</v>
      </c>
      <c r="AL51" s="19" t="n">
        <v>2.064</v>
      </c>
      <c r="AM51" s="19" t="n">
        <v>1.1843</v>
      </c>
      <c r="AN51" s="19" t="n">
        <v>2.1254</v>
      </c>
      <c r="AO51" s="19" t="n">
        <v>0.1281</v>
      </c>
      <c r="AP51" s="19" t="n">
        <v>13.6947</v>
      </c>
      <c r="AQ51" s="19" t="n">
        <v>0.5794</v>
      </c>
      <c r="AR51" s="19" t="n">
        <v>3.755</v>
      </c>
      <c r="AS51" s="19" t="n">
        <v>0.1207</v>
      </c>
      <c r="AT51" s="19" t="n">
        <v>10.7351</v>
      </c>
      <c r="AU51" s="19" t="n">
        <v>12.5012</v>
      </c>
      <c r="AV51" s="19" t="n">
        <v>722.9097</v>
      </c>
      <c r="AW51" s="19" t="n">
        <v>118.2712</v>
      </c>
      <c r="AX51" s="19" t="n">
        <v>16.418</v>
      </c>
      <c r="AY51" s="19" t="n">
        <v>23.1776</v>
      </c>
      <c r="AZ51" s="19" t="n">
        <v>2.1132</v>
      </c>
      <c r="BA51" s="19" t="n">
        <v>0.7305</v>
      </c>
      <c r="BB51" s="19" t="n">
        <v>13.2522</v>
      </c>
      <c r="BC51" s="19" t="n">
        <v>1.1634</v>
      </c>
      <c r="BD51" s="19" t="n">
        <v>4.4795</v>
      </c>
      <c r="BE51" s="19" t="n">
        <v>2.5074</v>
      </c>
      <c r="BF51" s="19" t="n">
        <v>2.2357</v>
      </c>
      <c r="BG51" s="19" t="n">
        <v>0.8639</v>
      </c>
      <c r="BH51" s="19" t="n">
        <v>1.7105</v>
      </c>
      <c r="BI51" s="19" t="n">
        <v>3.6935</v>
      </c>
      <c r="BJ51" s="19" t="n">
        <v>1.8292</v>
      </c>
      <c r="BK51" s="19" t="n">
        <v>0.4017</v>
      </c>
      <c r="BL51" s="19" t="n">
        <v>5.8262</v>
      </c>
      <c r="BM51" s="19" t="n">
        <v>1.3539</v>
      </c>
      <c r="BN51" s="19" t="n">
        <v>0.3605</v>
      </c>
      <c r="BO51" s="19" t="n">
        <v>21.9459</v>
      </c>
      <c r="BP51" s="19" t="n">
        <v>29.0981</v>
      </c>
      <c r="BQ51" s="19" t="n">
        <v>2.3421</v>
      </c>
      <c r="BR51" s="19" t="n">
        <v>147.4752</v>
      </c>
      <c r="BS51" s="19" t="n">
        <v>23.3137</v>
      </c>
      <c r="BT51" s="19" t="n">
        <v>2332.3038</v>
      </c>
      <c r="BU51" s="19" t="n">
        <v>2847.3395</v>
      </c>
      <c r="BV51" s="19" t="n">
        <v>878.8448</v>
      </c>
      <c r="BW51" s="19" t="n">
        <v>4844.9826</v>
      </c>
      <c r="BX51" s="19" t="n">
        <v>8.7262</v>
      </c>
      <c r="BY51" s="19" t="n">
        <v>7.6355</v>
      </c>
      <c r="BZ51" s="19" t="n">
        <v>1.4994</v>
      </c>
      <c r="CA51" s="19" t="n">
        <v>9.992900000000001</v>
      </c>
      <c r="CB51" s="19" t="n">
        <v>6.2181</v>
      </c>
      <c r="CC51" s="19" t="n">
        <v>0.7447</v>
      </c>
      <c r="CD51" s="19" t="n">
        <v>6.9025</v>
      </c>
      <c r="CE51" s="19" t="n">
        <v>21.7704</v>
      </c>
      <c r="CF51" s="19" t="n">
        <v>1.4535</v>
      </c>
      <c r="CG51" s="19" t="n">
        <v>3.4661</v>
      </c>
      <c r="CH51" s="19" t="n">
        <v>2.7151</v>
      </c>
      <c r="CI51" s="19" t="n">
        <v>0.4439</v>
      </c>
      <c r="CJ51" s="19" t="n">
        <v>0.3608</v>
      </c>
      <c r="CK51" s="19" t="n">
        <v>2.0826</v>
      </c>
      <c r="CL51" s="19" t="n">
        <v>5.7611</v>
      </c>
      <c r="CM51" s="19" t="n">
        <v>0.0168</v>
      </c>
      <c r="CN51" s="19" t="n">
        <v>1.2548</v>
      </c>
      <c r="CO51" s="19" t="n">
        <v>1.1707</v>
      </c>
      <c r="CP51" s="19" t="n">
        <v>2.3531</v>
      </c>
      <c r="CQ51" s="19" t="n">
        <v>5.3246</v>
      </c>
      <c r="CR51" s="19" t="n">
        <v>14.5553</v>
      </c>
      <c r="CS51" s="19" t="n">
        <v>3.2469</v>
      </c>
      <c r="CT51" s="19" t="n">
        <v>4.7282</v>
      </c>
      <c r="CU51" s="19" t="n">
        <v>59.7029</v>
      </c>
      <c r="CV51" s="19" t="n">
        <v>11.3675</v>
      </c>
      <c r="CW51" s="19" t="n">
        <v>11.4154</v>
      </c>
      <c r="CX51" s="19" t="n">
        <v>2.3179</v>
      </c>
      <c r="CY51" s="19" t="n">
        <v>16.7985</v>
      </c>
      <c r="CZ51" s="19" t="n">
        <v>4.3789</v>
      </c>
      <c r="DA51" s="19" t="n">
        <v>1.5687</v>
      </c>
      <c r="DB51" s="19" t="n">
        <v>4.3816</v>
      </c>
      <c r="DC51" s="19" t="n">
        <v>5.4633</v>
      </c>
      <c r="DD51" s="19" t="n">
        <v>0.5111</v>
      </c>
      <c r="DE51" s="19" t="n">
        <v>16.844</v>
      </c>
      <c r="DF51" s="19" t="n">
        <v>8.7677</v>
      </c>
      <c r="DG51" s="19" t="n">
        <v>0.6847</v>
      </c>
      <c r="DH51" s="19" t="n">
        <v>5.5402</v>
      </c>
      <c r="DI51" s="19" t="n">
        <v>2.1014</v>
      </c>
      <c r="DJ51" s="19" t="n">
        <v>7.6318</v>
      </c>
      <c r="DK51" s="19" t="n">
        <v>17.8321</v>
      </c>
      <c r="DL51" s="19" t="n">
        <v>5.5177</v>
      </c>
      <c r="DM51" s="19" t="n">
        <v>0.3929</v>
      </c>
      <c r="DN51" s="19" t="n">
        <v>108.2968</v>
      </c>
      <c r="DO51" s="19" t="n">
        <v>1.5946</v>
      </c>
      <c r="DP51" s="19" t="n">
        <v>87.6955</v>
      </c>
      <c r="DQ51" s="19" t="n">
        <v>2.2649</v>
      </c>
      <c r="DR51" s="19" t="n">
        <v>17.1328</v>
      </c>
      <c r="DS51" s="19" t="n">
        <v>-55.7423</v>
      </c>
      <c r="DT51" s="19" t="n">
        <v>127.6274</v>
      </c>
    </row>
    <row r="52">
      <c r="A52" s="2" t="inlineStr">
        <is>
          <t>2004</t>
        </is>
      </c>
      <c r="B52" s="2" t="inlineStr">
        <is>
          <t>Plaster and concrete product manufacturing</t>
        </is>
      </c>
      <c r="C52" s="19" t="n">
        <v>11.9226</v>
      </c>
      <c r="D52" s="19" t="n">
        <v>3.0203</v>
      </c>
      <c r="E52" s="19" t="n">
        <v>34.8669</v>
      </c>
      <c r="F52" s="19" t="n">
        <v>1.613</v>
      </c>
      <c r="G52" s="19" t="n">
        <v>0.0837</v>
      </c>
      <c r="H52" s="19" t="n">
        <v>1.5679</v>
      </c>
      <c r="I52" s="19" t="n">
        <v>8.9353</v>
      </c>
      <c r="J52" s="19" t="n">
        <v>10.1372</v>
      </c>
      <c r="K52" s="19" t="n">
        <v>2.7453</v>
      </c>
      <c r="L52" s="19" t="n">
        <v>9.9854</v>
      </c>
      <c r="M52" s="19" t="n">
        <v>13.7663</v>
      </c>
      <c r="N52" s="19" t="n">
        <v>1.3061</v>
      </c>
      <c r="O52" s="19" t="n">
        <v>21.8074</v>
      </c>
      <c r="P52" s="19" t="n">
        <v>3.1589</v>
      </c>
      <c r="Q52" s="19" t="n">
        <v>0.125</v>
      </c>
      <c r="R52" s="19" t="n">
        <v>1.3437</v>
      </c>
      <c r="S52" s="19" t="n">
        <v>1.1532</v>
      </c>
      <c r="T52" s="19" t="n">
        <v>0.2654</v>
      </c>
      <c r="U52" s="19" t="n">
        <v>1.2638</v>
      </c>
      <c r="V52" s="19" t="n">
        <v>1.0381</v>
      </c>
      <c r="W52" s="19" t="n">
        <v>0.8155</v>
      </c>
      <c r="X52" s="19" t="n">
        <v>1.8642</v>
      </c>
      <c r="Y52" s="19" t="n">
        <v>4.5473</v>
      </c>
      <c r="Z52" s="19" t="n">
        <v>1.6109</v>
      </c>
      <c r="AA52" s="19" t="n">
        <v>1.4155</v>
      </c>
      <c r="AB52" s="19" t="n">
        <v>0.0196</v>
      </c>
      <c r="AC52" s="19" t="n">
        <v>0.1104</v>
      </c>
      <c r="AD52" s="19" t="n">
        <v>0.4805</v>
      </c>
      <c r="AE52" s="19" t="n">
        <v>0.0008</v>
      </c>
      <c r="AF52" s="19" t="n">
        <v>0.0453</v>
      </c>
      <c r="AG52" s="19" t="n">
        <v>0.0348</v>
      </c>
      <c r="AH52" s="19" t="n">
        <v>1.0202</v>
      </c>
      <c r="AI52" s="19" t="n">
        <v>8.6107</v>
      </c>
      <c r="AJ52" s="19" t="n">
        <v>0.3496</v>
      </c>
      <c r="AK52" s="19" t="n">
        <v>1.7885</v>
      </c>
      <c r="AL52" s="19" t="n">
        <v>3.3121</v>
      </c>
      <c r="AM52" s="19" t="n">
        <v>0.3637</v>
      </c>
      <c r="AN52" s="19" t="n">
        <v>2.6762</v>
      </c>
      <c r="AO52" s="19" t="n">
        <v>0.0885</v>
      </c>
      <c r="AP52" s="19" t="n">
        <v>1.7561</v>
      </c>
      <c r="AQ52" s="19" t="n">
        <v>0.3885</v>
      </c>
      <c r="AR52" s="19" t="n">
        <v>2.0842</v>
      </c>
      <c r="AS52" s="19" t="n">
        <v>0.0992</v>
      </c>
      <c r="AT52" s="19" t="n">
        <v>1.0473</v>
      </c>
      <c r="AU52" s="19" t="n">
        <v>1.2967</v>
      </c>
      <c r="AV52" s="19" t="n">
        <v>2.7163</v>
      </c>
      <c r="AW52" s="19" t="n">
        <v>9.890700000000001</v>
      </c>
      <c r="AX52" s="19" t="n">
        <v>1.7704</v>
      </c>
      <c r="AY52" s="19" t="n">
        <v>1.9548</v>
      </c>
      <c r="AZ52" s="19" t="n">
        <v>0.945</v>
      </c>
      <c r="BA52" s="19" t="n">
        <v>0.2695</v>
      </c>
      <c r="BB52" s="19" t="n">
        <v>21.3906</v>
      </c>
      <c r="BC52" s="19" t="n">
        <v>1.6356</v>
      </c>
      <c r="BD52" s="19" t="n">
        <v>3.4548</v>
      </c>
      <c r="BE52" s="19" t="n">
        <v>1.7758</v>
      </c>
      <c r="BF52" s="19" t="n">
        <v>2.9891</v>
      </c>
      <c r="BG52" s="19" t="n">
        <v>0.8702</v>
      </c>
      <c r="BH52" s="19" t="n">
        <v>1.7358</v>
      </c>
      <c r="BI52" s="19" t="n">
        <v>3.04</v>
      </c>
      <c r="BJ52" s="19" t="n">
        <v>2.3798</v>
      </c>
      <c r="BK52" s="19" t="n">
        <v>0.3776</v>
      </c>
      <c r="BL52" s="19" t="n">
        <v>6.5737</v>
      </c>
      <c r="BM52" s="19" t="n">
        <v>0.929</v>
      </c>
      <c r="BN52" s="19" t="n">
        <v>0.2969</v>
      </c>
      <c r="BO52" s="19" t="n">
        <v>7.1795</v>
      </c>
      <c r="BP52" s="19" t="n">
        <v>7.4301</v>
      </c>
      <c r="BQ52" s="19" t="n">
        <v>0.6093</v>
      </c>
      <c r="BR52" s="19" t="n">
        <v>2.7767</v>
      </c>
      <c r="BS52" s="19" t="n">
        <v>0.9906</v>
      </c>
      <c r="BT52" s="19" t="n">
        <v>621.8761</v>
      </c>
      <c r="BU52" s="19" t="n">
        <v>587.2047</v>
      </c>
      <c r="BV52" s="19" t="n">
        <v>300.1216</v>
      </c>
      <c r="BW52" s="19" t="n">
        <v>2678.8275</v>
      </c>
      <c r="BX52" s="19" t="n">
        <v>7.0882</v>
      </c>
      <c r="BY52" s="19" t="n">
        <v>5.7371</v>
      </c>
      <c r="BZ52" s="19" t="n">
        <v>0.7696</v>
      </c>
      <c r="CA52" s="19" t="n">
        <v>4.358</v>
      </c>
      <c r="CB52" s="19" t="n">
        <v>3.0573</v>
      </c>
      <c r="CC52" s="19" t="n">
        <v>0.4185</v>
      </c>
      <c r="CD52" s="19" t="n">
        <v>14.2501</v>
      </c>
      <c r="CE52" s="19" t="n">
        <v>44.3709</v>
      </c>
      <c r="CF52" s="19" t="n">
        <v>1.8784</v>
      </c>
      <c r="CG52" s="19" t="n">
        <v>5.2591</v>
      </c>
      <c r="CH52" s="19" t="n">
        <v>2.908</v>
      </c>
      <c r="CI52" s="19" t="n">
        <v>0.2407</v>
      </c>
      <c r="CJ52" s="19" t="n">
        <v>0.3828</v>
      </c>
      <c r="CK52" s="19" t="n">
        <v>1.1551</v>
      </c>
      <c r="CL52" s="19" t="n">
        <v>7.7023</v>
      </c>
      <c r="CM52" s="19" t="n">
        <v>0.0116</v>
      </c>
      <c r="CN52" s="19" t="n">
        <v>0.4949</v>
      </c>
      <c r="CO52" s="19" t="n">
        <v>0.5309</v>
      </c>
      <c r="CP52" s="19" t="n">
        <v>0.3698</v>
      </c>
      <c r="CQ52" s="19" t="n">
        <v>0.7679</v>
      </c>
      <c r="CR52" s="19" t="n">
        <v>1.8021</v>
      </c>
      <c r="CS52" s="19" t="n">
        <v>0.5306</v>
      </c>
      <c r="CT52" s="19" t="n">
        <v>5.8803</v>
      </c>
      <c r="CU52" s="19" t="n">
        <v>77.13809999999999</v>
      </c>
      <c r="CV52" s="19" t="n">
        <v>17.7988</v>
      </c>
      <c r="CW52" s="19" t="n">
        <v>17.8051</v>
      </c>
      <c r="CX52" s="19" t="n">
        <v>2.0549</v>
      </c>
      <c r="CY52" s="19" t="n">
        <v>29.9588</v>
      </c>
      <c r="CZ52" s="19" t="n">
        <v>5.1155</v>
      </c>
      <c r="DA52" s="19" t="n">
        <v>0.9411</v>
      </c>
      <c r="DB52" s="19" t="n">
        <v>4.3672</v>
      </c>
      <c r="DC52" s="19" t="n">
        <v>6.0788</v>
      </c>
      <c r="DD52" s="19" t="n">
        <v>0.5071</v>
      </c>
      <c r="DE52" s="19" t="n">
        <v>14.4274</v>
      </c>
      <c r="DF52" s="19" t="n">
        <v>6.4382</v>
      </c>
      <c r="DG52" s="19" t="n">
        <v>0.3464</v>
      </c>
      <c r="DH52" s="19" t="n">
        <v>3.8494</v>
      </c>
      <c r="DI52" s="19" t="n">
        <v>2.7982</v>
      </c>
      <c r="DJ52" s="19" t="n">
        <v>6.1277</v>
      </c>
      <c r="DK52" s="19" t="n">
        <v>20.1211</v>
      </c>
      <c r="DL52" s="19" t="n">
        <v>4.0581</v>
      </c>
      <c r="DM52" s="19" t="n">
        <v>0.4451</v>
      </c>
      <c r="DN52" s="19" t="n">
        <v>62.3998</v>
      </c>
      <c r="DP52" s="19" t="n">
        <v>107.3408</v>
      </c>
      <c r="DQ52" s="19" t="n">
        <v>3.0602</v>
      </c>
      <c r="DR52" s="19" t="n">
        <v>12.2651</v>
      </c>
      <c r="DS52" s="19" t="n">
        <v>-38.08</v>
      </c>
      <c r="DT52" s="19" t="n">
        <v>87.7299</v>
      </c>
    </row>
    <row r="53">
      <c r="A53" s="2" t="inlineStr">
        <is>
          <t>2005</t>
        </is>
      </c>
      <c r="B53" s="2" t="inlineStr">
        <is>
          <t>Other non-metallic mineral product manufacturing</t>
        </is>
      </c>
      <c r="C53" s="19" t="n">
        <v>4.9401</v>
      </c>
      <c r="D53" s="19" t="n">
        <v>1.4341</v>
      </c>
      <c r="E53" s="19" t="n">
        <v>15.163</v>
      </c>
      <c r="F53" s="19" t="n">
        <v>0.6757</v>
      </c>
      <c r="G53" s="19" t="n">
        <v>0.0141</v>
      </c>
      <c r="H53" s="19" t="n">
        <v>0.706</v>
      </c>
      <c r="I53" s="19" t="n">
        <v>3.9084</v>
      </c>
      <c r="J53" s="19" t="n">
        <v>10.0154</v>
      </c>
      <c r="K53" s="19" t="n">
        <v>4.9478</v>
      </c>
      <c r="L53" s="19" t="n">
        <v>3.8718</v>
      </c>
      <c r="M53" s="19" t="n">
        <v>14.7112</v>
      </c>
      <c r="N53" s="19" t="n">
        <v>1.0143</v>
      </c>
      <c r="O53" s="19" t="n">
        <v>6.0355</v>
      </c>
      <c r="P53" s="19" t="n">
        <v>2.4822</v>
      </c>
      <c r="Q53" s="19" t="n">
        <v>0.0726</v>
      </c>
      <c r="R53" s="19" t="n">
        <v>0.6556</v>
      </c>
      <c r="S53" s="19" t="n">
        <v>0.4958</v>
      </c>
      <c r="T53" s="19" t="n">
        <v>0.0994</v>
      </c>
      <c r="U53" s="19" t="n">
        <v>0.7739</v>
      </c>
      <c r="V53" s="19" t="n">
        <v>0.4633</v>
      </c>
      <c r="W53" s="19" t="n">
        <v>0.2814</v>
      </c>
      <c r="X53" s="19" t="n">
        <v>0.7474</v>
      </c>
      <c r="Y53" s="19" t="n">
        <v>0.4633</v>
      </c>
      <c r="Z53" s="19" t="n">
        <v>0.2931</v>
      </c>
      <c r="AA53" s="19" t="n">
        <v>0.415</v>
      </c>
      <c r="AB53" s="19" t="n">
        <v>0.0094</v>
      </c>
      <c r="AC53" s="19" t="n">
        <v>0.09719999999999999</v>
      </c>
      <c r="AD53" s="19" t="n">
        <v>0.1833</v>
      </c>
      <c r="AE53" s="19" t="n">
        <v>0.0001</v>
      </c>
      <c r="AF53" s="19" t="n">
        <v>0.0027</v>
      </c>
      <c r="AG53" s="19" t="n">
        <v>0.0035</v>
      </c>
      <c r="AH53" s="19" t="n">
        <v>1.1001</v>
      </c>
      <c r="AI53" s="19" t="n">
        <v>1.7395</v>
      </c>
      <c r="AJ53" s="19" t="n">
        <v>0.2611</v>
      </c>
      <c r="AK53" s="19" t="n">
        <v>0.7638</v>
      </c>
      <c r="AL53" s="19" t="n">
        <v>1.4367</v>
      </c>
      <c r="AM53" s="19" t="n">
        <v>0.6247</v>
      </c>
      <c r="AN53" s="19" t="n">
        <v>1.0951</v>
      </c>
      <c r="AO53" s="19" t="n">
        <v>0.6667999999999999</v>
      </c>
      <c r="AP53" s="19" t="n">
        <v>6.9596</v>
      </c>
      <c r="AQ53" s="19" t="n">
        <v>0.5065</v>
      </c>
      <c r="AR53" s="19" t="n">
        <v>18.6052</v>
      </c>
      <c r="AS53" s="19" t="n">
        <v>0.0211</v>
      </c>
      <c r="AT53" s="19" t="n">
        <v>64.72929999999999</v>
      </c>
      <c r="AU53" s="19" t="n">
        <v>146.0487</v>
      </c>
      <c r="AV53" s="19" t="n">
        <v>43.0486</v>
      </c>
      <c r="AW53" s="19" t="n">
        <v>70.3976</v>
      </c>
      <c r="AX53" s="19" t="n">
        <v>73.88330000000001</v>
      </c>
      <c r="AY53" s="19" t="n">
        <v>4.2424</v>
      </c>
      <c r="AZ53" s="19" t="n">
        <v>1.0504</v>
      </c>
      <c r="BA53" s="19" t="n">
        <v>0.1341</v>
      </c>
      <c r="BB53" s="19" t="n">
        <v>8.733700000000001</v>
      </c>
      <c r="BC53" s="19" t="n">
        <v>2.0667</v>
      </c>
      <c r="BD53" s="19" t="n">
        <v>7.1907</v>
      </c>
      <c r="BE53" s="19" t="n">
        <v>0.9825</v>
      </c>
      <c r="BF53" s="19" t="n">
        <v>1.6548</v>
      </c>
      <c r="BG53" s="19" t="n">
        <v>0.4954</v>
      </c>
      <c r="BH53" s="19" t="n">
        <v>0.2035</v>
      </c>
      <c r="BI53" s="19" t="n">
        <v>1.4385</v>
      </c>
      <c r="BJ53" s="19" t="n">
        <v>0.6098</v>
      </c>
      <c r="BK53" s="19" t="n">
        <v>0.1878</v>
      </c>
      <c r="BL53" s="19" t="n">
        <v>2.3548</v>
      </c>
      <c r="BM53" s="19" t="n">
        <v>3.2769</v>
      </c>
      <c r="BN53" s="19" t="n">
        <v>0.6865</v>
      </c>
      <c r="BO53" s="19" t="n">
        <v>5.7517</v>
      </c>
      <c r="BP53" s="19" t="n">
        <v>9.6622</v>
      </c>
      <c r="BQ53" s="19" t="n">
        <v>0.2803</v>
      </c>
      <c r="BR53" s="19" t="n">
        <v>8.5228</v>
      </c>
      <c r="BS53" s="19" t="n">
        <v>12.4478</v>
      </c>
      <c r="BT53" s="19" t="n">
        <v>610.0359999999999</v>
      </c>
      <c r="BU53" s="19" t="n">
        <v>362.9542</v>
      </c>
      <c r="BV53" s="19" t="n">
        <v>402.7216</v>
      </c>
      <c r="BW53" s="19" t="n">
        <v>1314.7731</v>
      </c>
      <c r="BX53" s="19" t="n">
        <v>3.0036</v>
      </c>
      <c r="BY53" s="19" t="n">
        <v>2.7511</v>
      </c>
      <c r="BZ53" s="19" t="n">
        <v>0.3166</v>
      </c>
      <c r="CA53" s="19" t="n">
        <v>1.9365</v>
      </c>
      <c r="CB53" s="19" t="n">
        <v>0.4735</v>
      </c>
      <c r="CC53" s="19" t="n">
        <v>0.2637</v>
      </c>
      <c r="CD53" s="19" t="n">
        <v>6.675</v>
      </c>
      <c r="CE53" s="19" t="n">
        <v>20.7708</v>
      </c>
      <c r="CF53" s="19" t="n">
        <v>0.4457</v>
      </c>
      <c r="CG53" s="19" t="n">
        <v>0.3764</v>
      </c>
      <c r="CH53" s="19" t="n">
        <v>0.6773</v>
      </c>
      <c r="CI53" s="19" t="n">
        <v>0.08690000000000001</v>
      </c>
      <c r="CJ53" s="19" t="n">
        <v>0.1667</v>
      </c>
      <c r="CK53" s="19" t="n">
        <v>0.8038999999999999</v>
      </c>
      <c r="CL53" s="19" t="n">
        <v>1.0538</v>
      </c>
      <c r="CM53" s="19" t="n">
        <v>0.0367</v>
      </c>
      <c r="CN53" s="19" t="n">
        <v>0.3769</v>
      </c>
      <c r="CO53" s="19" t="n">
        <v>0.321</v>
      </c>
      <c r="CP53" s="19" t="n">
        <v>0.7325</v>
      </c>
      <c r="CQ53" s="19" t="n">
        <v>0.5127</v>
      </c>
      <c r="CR53" s="19" t="n">
        <v>0.3853</v>
      </c>
      <c r="CS53" s="19" t="n">
        <v>0.1429</v>
      </c>
      <c r="CT53" s="19" t="n">
        <v>1.806</v>
      </c>
      <c r="CU53" s="19" t="n">
        <v>21.0036</v>
      </c>
      <c r="CV53" s="19" t="n">
        <v>2.9731</v>
      </c>
      <c r="CW53" s="19" t="n">
        <v>5.0958</v>
      </c>
      <c r="CX53" s="19" t="n">
        <v>0.9622000000000001</v>
      </c>
      <c r="CY53" s="19" t="n">
        <v>6.1002</v>
      </c>
      <c r="CZ53" s="19" t="n">
        <v>4.8231</v>
      </c>
      <c r="DA53" s="19" t="n">
        <v>2.4942</v>
      </c>
      <c r="DB53" s="19" t="n">
        <v>2.0978</v>
      </c>
      <c r="DC53" s="19" t="n">
        <v>2.1615</v>
      </c>
      <c r="DD53" s="19" t="n">
        <v>0.2073</v>
      </c>
      <c r="DE53" s="19" t="n">
        <v>2.9239</v>
      </c>
      <c r="DF53" s="19" t="n">
        <v>1.407</v>
      </c>
      <c r="DG53" s="19" t="n">
        <v>0.5619</v>
      </c>
      <c r="DH53" s="19" t="n">
        <v>1.3208</v>
      </c>
      <c r="DI53" s="19" t="n">
        <v>1.1283</v>
      </c>
      <c r="DJ53" s="19" t="n">
        <v>1.7617</v>
      </c>
      <c r="DK53" s="19" t="n">
        <v>5.7215</v>
      </c>
      <c r="DL53" s="19" t="n">
        <v>116.0435</v>
      </c>
      <c r="DM53" s="19" t="n">
        <v>0.3162</v>
      </c>
      <c r="DN53" s="19" t="n">
        <v>16.893</v>
      </c>
      <c r="DO53" s="19" t="n">
        <v>0.009599999999999999</v>
      </c>
      <c r="DP53" s="19" t="n">
        <v>19.0509</v>
      </c>
      <c r="DQ53" s="19" t="n">
        <v>1.4493</v>
      </c>
      <c r="DR53" s="19" t="n">
        <v>5.2596</v>
      </c>
      <c r="DS53" s="19" t="n">
        <v>14.7544</v>
      </c>
      <c r="DT53" s="19" t="n">
        <v>137.0418</v>
      </c>
    </row>
    <row r="54">
      <c r="A54" s="2" t="inlineStr">
        <is>
          <t>2101</t>
        </is>
      </c>
      <c r="B54" s="2" t="inlineStr">
        <is>
          <t>Iron and steel manufacturing</t>
        </is>
      </c>
      <c r="C54" s="19" t="n">
        <v>12.9682</v>
      </c>
      <c r="D54" s="19" t="n">
        <v>1.8322</v>
      </c>
      <c r="E54" s="19" t="n">
        <v>9.254799999999999</v>
      </c>
      <c r="F54" s="19" t="n">
        <v>1.6461</v>
      </c>
      <c r="G54" s="19" t="n">
        <v>0.1654</v>
      </c>
      <c r="H54" s="19" t="n">
        <v>0.5268</v>
      </c>
      <c r="I54" s="19" t="n">
        <v>4.7759</v>
      </c>
      <c r="J54" s="19" t="n">
        <v>286.9373</v>
      </c>
      <c r="K54" s="19" t="n">
        <v>242.913</v>
      </c>
      <c r="L54" s="19" t="n">
        <v>40.1138</v>
      </c>
      <c r="M54" s="19" t="n">
        <v>207.4472</v>
      </c>
      <c r="N54" s="19" t="n">
        <v>22.5769</v>
      </c>
      <c r="O54" s="19" t="n">
        <v>299.212</v>
      </c>
      <c r="P54" s="19" t="n">
        <v>10.143</v>
      </c>
      <c r="Q54" s="19" t="n">
        <v>0.3543</v>
      </c>
      <c r="R54" s="19" t="n">
        <v>3.8916</v>
      </c>
      <c r="S54" s="19" t="n">
        <v>2.8968</v>
      </c>
      <c r="T54" s="19" t="n">
        <v>0.6185</v>
      </c>
      <c r="U54" s="19" t="n">
        <v>3.5995</v>
      </c>
      <c r="V54" s="19" t="n">
        <v>3.2902</v>
      </c>
      <c r="W54" s="19" t="n">
        <v>2.7278</v>
      </c>
      <c r="X54" s="19" t="n">
        <v>4.591</v>
      </c>
      <c r="Y54" s="19" t="n">
        <v>1.4008</v>
      </c>
      <c r="Z54" s="19" t="n">
        <v>0.9587</v>
      </c>
      <c r="AA54" s="19" t="n">
        <v>1.5621</v>
      </c>
      <c r="AB54" s="19" t="n">
        <v>0.0536</v>
      </c>
      <c r="AC54" s="19" t="n">
        <v>0.347</v>
      </c>
      <c r="AD54" s="19" t="n">
        <v>4.5254</v>
      </c>
      <c r="AE54" s="19" t="n">
        <v>0.0032</v>
      </c>
      <c r="AF54" s="19" t="n">
        <v>0.08699999999999999</v>
      </c>
      <c r="AG54" s="19" t="n">
        <v>0.1081</v>
      </c>
      <c r="AH54" s="19" t="n">
        <v>3.5242</v>
      </c>
      <c r="AI54" s="19" t="n">
        <v>30.7448</v>
      </c>
      <c r="AJ54" s="19" t="n">
        <v>0.9262</v>
      </c>
      <c r="AK54" s="19" t="n">
        <v>6.0191</v>
      </c>
      <c r="AL54" s="19" t="n">
        <v>4.0699</v>
      </c>
      <c r="AM54" s="19" t="n">
        <v>39.5662</v>
      </c>
      <c r="AN54" s="19" t="n">
        <v>15.0101</v>
      </c>
      <c r="AO54" s="19" t="n">
        <v>0.2777</v>
      </c>
      <c r="AP54" s="19" t="n">
        <v>20.056</v>
      </c>
      <c r="AQ54" s="19" t="n">
        <v>2.7112</v>
      </c>
      <c r="AR54" s="19" t="n">
        <v>19.8004</v>
      </c>
      <c r="AS54" s="19" t="n">
        <v>1.3428</v>
      </c>
      <c r="AT54" s="19" t="n">
        <v>3.8151</v>
      </c>
      <c r="AU54" s="19" t="n">
        <v>1.6363</v>
      </c>
      <c r="AV54" s="19" t="n">
        <v>27.3864</v>
      </c>
      <c r="AW54" s="19" t="n">
        <v>84.91849999999999</v>
      </c>
      <c r="AX54" s="19" t="n">
        <v>10.9399</v>
      </c>
      <c r="AY54" s="19" t="n">
        <v>623.7784</v>
      </c>
      <c r="AZ54" s="19" t="n">
        <v>18.4165</v>
      </c>
      <c r="BA54" s="19" t="n">
        <v>155.8975</v>
      </c>
      <c r="BB54" s="19" t="n">
        <v>2393.3587</v>
      </c>
      <c r="BC54" s="19" t="n">
        <v>589.3616</v>
      </c>
      <c r="BD54" s="19" t="n">
        <v>1121.881</v>
      </c>
      <c r="BE54" s="19" t="n">
        <v>301.1997</v>
      </c>
      <c r="BF54" s="19" t="n">
        <v>390.5725</v>
      </c>
      <c r="BG54" s="19" t="n">
        <v>177.6505</v>
      </c>
      <c r="BH54" s="19" t="n">
        <v>262.2398</v>
      </c>
      <c r="BI54" s="19" t="n">
        <v>205.8499</v>
      </c>
      <c r="BJ54" s="19" t="n">
        <v>130.6413</v>
      </c>
      <c r="BK54" s="19" t="n">
        <v>53.1788</v>
      </c>
      <c r="BL54" s="19" t="n">
        <v>693.3415</v>
      </c>
      <c r="BM54" s="19" t="n">
        <v>325.6546</v>
      </c>
      <c r="BN54" s="19" t="n">
        <v>25.6881</v>
      </c>
      <c r="BO54" s="19" t="n">
        <v>15.9428</v>
      </c>
      <c r="BP54" s="19" t="n">
        <v>34.3392</v>
      </c>
      <c r="BQ54" s="19" t="n">
        <v>13.8095</v>
      </c>
      <c r="BR54" s="19" t="n">
        <v>60.6977</v>
      </c>
      <c r="BS54" s="19" t="n">
        <v>14.6784</v>
      </c>
      <c r="BT54" s="19" t="n">
        <v>1355.0704</v>
      </c>
      <c r="BU54" s="19" t="n">
        <v>666.3698000000001</v>
      </c>
      <c r="BV54" s="19" t="n">
        <v>869.4629</v>
      </c>
      <c r="BW54" s="19" t="n">
        <v>6875.313</v>
      </c>
      <c r="BX54" s="19" t="n">
        <v>89.9038</v>
      </c>
      <c r="BY54" s="19" t="n">
        <v>57.846</v>
      </c>
      <c r="BZ54" s="19" t="n">
        <v>2.9113</v>
      </c>
      <c r="CA54" s="19" t="n">
        <v>18.4675</v>
      </c>
      <c r="CB54" s="19" t="n">
        <v>9.360900000000001</v>
      </c>
      <c r="CC54" s="19" t="n">
        <v>20.6868</v>
      </c>
      <c r="CD54" s="19" t="n">
        <v>1.3709</v>
      </c>
      <c r="CE54" s="19" t="n">
        <v>5.2477</v>
      </c>
      <c r="CF54" s="19" t="n">
        <v>4.9758</v>
      </c>
      <c r="CG54" s="19" t="n">
        <v>10.7018</v>
      </c>
      <c r="CH54" s="19" t="n">
        <v>7.2015</v>
      </c>
      <c r="CI54" s="19" t="n">
        <v>2.5549</v>
      </c>
      <c r="CJ54" s="19" t="n">
        <v>0.3644</v>
      </c>
      <c r="CK54" s="19" t="n">
        <v>2.3629</v>
      </c>
      <c r="CL54" s="19" t="n">
        <v>92.26139999999999</v>
      </c>
      <c r="CM54" s="19" t="n">
        <v>0.0419</v>
      </c>
      <c r="CN54" s="19" t="n">
        <v>2.1899</v>
      </c>
      <c r="CO54" s="19" t="n">
        <v>1.1854</v>
      </c>
      <c r="CP54" s="19" t="n">
        <v>15.6474</v>
      </c>
      <c r="CQ54" s="19" t="n">
        <v>10.6854</v>
      </c>
      <c r="CR54" s="19" t="n">
        <v>25.6019</v>
      </c>
      <c r="CS54" s="19" t="n">
        <v>9.0694</v>
      </c>
      <c r="CT54" s="19" t="n">
        <v>31.7375</v>
      </c>
      <c r="CU54" s="19" t="n">
        <v>218.6796</v>
      </c>
      <c r="CV54" s="19" t="n">
        <v>38.6935</v>
      </c>
      <c r="CW54" s="19" t="n">
        <v>30.9931</v>
      </c>
      <c r="CX54" s="19" t="n">
        <v>7.7237</v>
      </c>
      <c r="CY54" s="19" t="n">
        <v>41.9827</v>
      </c>
      <c r="CZ54" s="19" t="n">
        <v>38.241</v>
      </c>
      <c r="DA54" s="19" t="n">
        <v>15.1021</v>
      </c>
      <c r="DB54" s="19" t="n">
        <v>18.5941</v>
      </c>
      <c r="DC54" s="19" t="n">
        <v>34.5103</v>
      </c>
      <c r="DD54" s="19" t="n">
        <v>2.5213</v>
      </c>
      <c r="DE54" s="19" t="n">
        <v>22.544</v>
      </c>
      <c r="DF54" s="19" t="n">
        <v>24.8325</v>
      </c>
      <c r="DG54" s="19" t="n">
        <v>4.7424</v>
      </c>
      <c r="DH54" s="19" t="n">
        <v>4.3261</v>
      </c>
      <c r="DI54" s="19" t="n">
        <v>3.6857</v>
      </c>
      <c r="DJ54" s="19" t="n">
        <v>17.5673</v>
      </c>
      <c r="DK54" s="19" t="n">
        <v>317.8221</v>
      </c>
      <c r="DL54" s="19" t="n">
        <v>16.7856</v>
      </c>
      <c r="DM54" s="19" t="n">
        <v>0.8935999999999999</v>
      </c>
      <c r="DN54" s="19" t="n">
        <v>131.6184</v>
      </c>
      <c r="DO54" s="19" t="n">
        <v>202.9976</v>
      </c>
      <c r="DP54" s="19" t="n">
        <v>115.4089</v>
      </c>
      <c r="DQ54" s="19" t="n">
        <v>2.5093</v>
      </c>
      <c r="DR54" s="19" t="n">
        <v>19.5007</v>
      </c>
      <c r="DS54" s="19" t="n">
        <v>75.07729999999999</v>
      </c>
      <c r="DT54" s="19" t="n">
        <v>1822.6036</v>
      </c>
    </row>
    <row r="55">
      <c r="A55" s="2" t="inlineStr">
        <is>
          <t>2102</t>
        </is>
      </c>
      <c r="B55" s="2" t="inlineStr">
        <is>
          <t>Basic non-ferrous metal manufacturing</t>
        </is>
      </c>
      <c r="C55" s="19" t="n">
        <v>24.407</v>
      </c>
      <c r="D55" s="19" t="n">
        <v>2.6853</v>
      </c>
      <c r="E55" s="19" t="n">
        <v>16.7483</v>
      </c>
      <c r="F55" s="19" t="n">
        <v>2.8037</v>
      </c>
      <c r="G55" s="19" t="n">
        <v>0.1613</v>
      </c>
      <c r="H55" s="19" t="n">
        <v>0.4525</v>
      </c>
      <c r="I55" s="19" t="n">
        <v>8.2056</v>
      </c>
      <c r="J55" s="19" t="n">
        <v>51.3831</v>
      </c>
      <c r="K55" s="19" t="n">
        <v>32.6683</v>
      </c>
      <c r="L55" s="19" t="n">
        <v>32.1658</v>
      </c>
      <c r="M55" s="19" t="n">
        <v>152.3835</v>
      </c>
      <c r="N55" s="19" t="n">
        <v>7.9592</v>
      </c>
      <c r="O55" s="19" t="n">
        <v>129.6683</v>
      </c>
      <c r="P55" s="19" t="n">
        <v>10.6875</v>
      </c>
      <c r="Q55" s="19" t="n">
        <v>0.3936</v>
      </c>
      <c r="R55" s="19" t="n">
        <v>20.7853</v>
      </c>
      <c r="S55" s="19" t="n">
        <v>2.2525</v>
      </c>
      <c r="T55" s="19" t="n">
        <v>0.8349</v>
      </c>
      <c r="U55" s="19" t="n">
        <v>3.127</v>
      </c>
      <c r="V55" s="19" t="n">
        <v>2.966</v>
      </c>
      <c r="W55" s="19" t="n">
        <v>11.9977</v>
      </c>
      <c r="X55" s="19" t="n">
        <v>4.4153</v>
      </c>
      <c r="Y55" s="19" t="n">
        <v>1.2596</v>
      </c>
      <c r="Z55" s="19" t="n">
        <v>0.7795</v>
      </c>
      <c r="AA55" s="19" t="n">
        <v>1.9717</v>
      </c>
      <c r="AB55" s="19" t="n">
        <v>0.0501</v>
      </c>
      <c r="AC55" s="19" t="n">
        <v>0.2535</v>
      </c>
      <c r="AD55" s="19" t="n">
        <v>7.1593</v>
      </c>
      <c r="AE55" s="19" t="n">
        <v>0.006</v>
      </c>
      <c r="AF55" s="19" t="n">
        <v>0.0757</v>
      </c>
      <c r="AG55" s="19" t="n">
        <v>0.226</v>
      </c>
      <c r="AH55" s="19" t="n">
        <v>4.9777</v>
      </c>
      <c r="AI55" s="19" t="n">
        <v>50.9579</v>
      </c>
      <c r="AJ55" s="19" t="n">
        <v>1.9785</v>
      </c>
      <c r="AK55" s="19" t="n">
        <v>49.3608</v>
      </c>
      <c r="AL55" s="19" t="n">
        <v>5.5572</v>
      </c>
      <c r="AM55" s="19" t="n">
        <v>8.184100000000001</v>
      </c>
      <c r="AN55" s="19" t="n">
        <v>17.1581</v>
      </c>
      <c r="AO55" s="19" t="n">
        <v>0.277</v>
      </c>
      <c r="AP55" s="19" t="n">
        <v>16.0598</v>
      </c>
      <c r="AQ55" s="19" t="n">
        <v>2.822</v>
      </c>
      <c r="AR55" s="19" t="n">
        <v>104.7196</v>
      </c>
      <c r="AS55" s="19" t="n">
        <v>1.2809</v>
      </c>
      <c r="AT55" s="19" t="n">
        <v>6.644</v>
      </c>
      <c r="AU55" s="19" t="n">
        <v>0.7228</v>
      </c>
      <c r="AV55" s="19" t="n">
        <v>14.8266</v>
      </c>
      <c r="AW55" s="19" t="n">
        <v>2.9769</v>
      </c>
      <c r="AX55" s="19" t="n">
        <v>3.3774</v>
      </c>
      <c r="AY55" s="19" t="n">
        <v>199.493</v>
      </c>
      <c r="AZ55" s="19" t="n">
        <v>551.0152</v>
      </c>
      <c r="BA55" s="19" t="n">
        <v>35.6406</v>
      </c>
      <c r="BB55" s="19" t="n">
        <v>1381.2339</v>
      </c>
      <c r="BC55" s="19" t="n">
        <v>306.3071</v>
      </c>
      <c r="BD55" s="19" t="n">
        <v>1040.0628</v>
      </c>
      <c r="BE55" s="19" t="n">
        <v>39.2303</v>
      </c>
      <c r="BF55" s="19" t="n">
        <v>148.4937</v>
      </c>
      <c r="BG55" s="19" t="n">
        <v>15.8996</v>
      </c>
      <c r="BH55" s="19" t="n">
        <v>200.9226</v>
      </c>
      <c r="BI55" s="19" t="n">
        <v>140.5234</v>
      </c>
      <c r="BJ55" s="19" t="n">
        <v>217.1652</v>
      </c>
      <c r="BK55" s="19" t="n">
        <v>45.1832</v>
      </c>
      <c r="BL55" s="19" t="n">
        <v>226.4734</v>
      </c>
      <c r="BM55" s="19" t="n">
        <v>146.8844</v>
      </c>
      <c r="BN55" s="19" t="n">
        <v>213.8041</v>
      </c>
      <c r="BO55" s="19" t="n">
        <v>11.7951</v>
      </c>
      <c r="BP55" s="19" t="n">
        <v>21.7581</v>
      </c>
      <c r="BQ55" s="19" t="n">
        <v>1.2595</v>
      </c>
      <c r="BR55" s="19" t="n">
        <v>21.8675</v>
      </c>
      <c r="BS55" s="19" t="n">
        <v>20.7605</v>
      </c>
      <c r="BT55" s="19" t="n">
        <v>157.5787</v>
      </c>
      <c r="BU55" s="19" t="n">
        <v>135.244</v>
      </c>
      <c r="BV55" s="19" t="n">
        <v>167.0749</v>
      </c>
      <c r="BW55" s="19" t="n">
        <v>261.2791</v>
      </c>
      <c r="BX55" s="19" t="n">
        <v>190.4306</v>
      </c>
      <c r="BY55" s="19" t="n">
        <v>44.5653</v>
      </c>
      <c r="BZ55" s="19" t="n">
        <v>10.7883</v>
      </c>
      <c r="CA55" s="19" t="n">
        <v>34.2333</v>
      </c>
      <c r="CB55" s="19" t="n">
        <v>11.7832</v>
      </c>
      <c r="CC55" s="19" t="n">
        <v>10.6332</v>
      </c>
      <c r="CD55" s="19" t="n">
        <v>3.1948</v>
      </c>
      <c r="CE55" s="19" t="n">
        <v>7.8198</v>
      </c>
      <c r="CF55" s="19" t="n">
        <v>16.7282</v>
      </c>
      <c r="CG55" s="19" t="n">
        <v>36.974</v>
      </c>
      <c r="CH55" s="19" t="n">
        <v>11.406</v>
      </c>
      <c r="CI55" s="19" t="n">
        <v>1.1525</v>
      </c>
      <c r="CJ55" s="19" t="n">
        <v>0.7831</v>
      </c>
      <c r="CK55" s="19" t="n">
        <v>13.9366</v>
      </c>
      <c r="CL55" s="19" t="n">
        <v>131.3152</v>
      </c>
      <c r="CM55" s="19" t="n">
        <v>0.0718</v>
      </c>
      <c r="CN55" s="19" t="n">
        <v>11.595</v>
      </c>
      <c r="CO55" s="19" t="n">
        <v>0.733</v>
      </c>
      <c r="CP55" s="19" t="n">
        <v>18.1378</v>
      </c>
      <c r="CQ55" s="19" t="n">
        <v>12.6134</v>
      </c>
      <c r="CR55" s="19" t="n">
        <v>17.3678</v>
      </c>
      <c r="CS55" s="19" t="n">
        <v>6.7228</v>
      </c>
      <c r="CT55" s="19" t="n">
        <v>37.903</v>
      </c>
      <c r="CU55" s="19" t="n">
        <v>275.971</v>
      </c>
      <c r="CV55" s="19" t="n">
        <v>49.6822</v>
      </c>
      <c r="CW55" s="19" t="n">
        <v>46.6291</v>
      </c>
      <c r="CX55" s="19" t="n">
        <v>21.1316</v>
      </c>
      <c r="CY55" s="19" t="n">
        <v>58.4496</v>
      </c>
      <c r="CZ55" s="19" t="n">
        <v>26.3293</v>
      </c>
      <c r="DA55" s="19" t="n">
        <v>11.821</v>
      </c>
      <c r="DB55" s="19" t="n">
        <v>20.1777</v>
      </c>
      <c r="DC55" s="19" t="n">
        <v>33.6647</v>
      </c>
      <c r="DD55" s="19" t="n">
        <v>2.4081</v>
      </c>
      <c r="DE55" s="19" t="n">
        <v>44.2196</v>
      </c>
      <c r="DF55" s="19" t="n">
        <v>82.9842</v>
      </c>
      <c r="DG55" s="19" t="n">
        <v>1.4641</v>
      </c>
      <c r="DH55" s="19" t="n">
        <v>11.5753</v>
      </c>
      <c r="DI55" s="19" t="n">
        <v>11.8952</v>
      </c>
      <c r="DJ55" s="19" t="n">
        <v>9.527200000000001</v>
      </c>
      <c r="DK55" s="19" t="n">
        <v>75.64579999999999</v>
      </c>
      <c r="DL55" s="19" t="n">
        <v>9.1561</v>
      </c>
      <c r="DM55" s="19" t="n">
        <v>1.1942</v>
      </c>
      <c r="DN55" s="19" t="n">
        <v>200.1144</v>
      </c>
      <c r="DO55" s="19" t="n">
        <v>243.9641</v>
      </c>
      <c r="DP55" s="19" t="n">
        <v>1499.8749</v>
      </c>
      <c r="DQ55" s="19" t="n">
        <v>35.7326</v>
      </c>
      <c r="DR55" s="19" t="n">
        <v>129.3901</v>
      </c>
      <c r="DS55" s="19" t="n">
        <v>-212.948</v>
      </c>
      <c r="DT55" s="19" t="n">
        <v>55184.2931</v>
      </c>
    </row>
    <row r="56">
      <c r="A56" s="2" t="inlineStr">
        <is>
          <t>2201</t>
        </is>
      </c>
      <c r="B56" s="2" t="inlineStr">
        <is>
          <t>Forged iron and steel product manufacturing</t>
        </is>
      </c>
      <c r="C56" s="19" t="n">
        <v>1.8084</v>
      </c>
      <c r="D56" s="19" t="n">
        <v>0.2929</v>
      </c>
      <c r="E56" s="19" t="n">
        <v>0.828</v>
      </c>
      <c r="F56" s="19" t="n">
        <v>0.8476</v>
      </c>
      <c r="G56" s="19" t="n">
        <v>0.09810000000000001</v>
      </c>
      <c r="H56" s="19" t="n">
        <v>0.2992</v>
      </c>
      <c r="I56" s="19" t="n">
        <v>1.2582</v>
      </c>
      <c r="J56" s="19" t="n">
        <v>66.0303</v>
      </c>
      <c r="K56" s="19" t="n">
        <v>26.5628</v>
      </c>
      <c r="L56" s="19" t="n">
        <v>13.0646</v>
      </c>
      <c r="M56" s="19" t="n">
        <v>49.9813</v>
      </c>
      <c r="N56" s="19" t="n">
        <v>2.215</v>
      </c>
      <c r="O56" s="19" t="n">
        <v>47.5545</v>
      </c>
      <c r="P56" s="19" t="n">
        <v>0.8935999999999999</v>
      </c>
      <c r="Q56" s="19" t="n">
        <v>0.0852</v>
      </c>
      <c r="R56" s="19" t="n">
        <v>0.8814</v>
      </c>
      <c r="S56" s="19" t="n">
        <v>0.8243</v>
      </c>
      <c r="T56" s="19" t="n">
        <v>0.2761</v>
      </c>
      <c r="U56" s="19" t="n">
        <v>0.5195</v>
      </c>
      <c r="V56" s="19" t="n">
        <v>0.753</v>
      </c>
      <c r="W56" s="19" t="n">
        <v>0.7285</v>
      </c>
      <c r="X56" s="19" t="n">
        <v>1.4025</v>
      </c>
      <c r="Y56" s="19" t="n">
        <v>0.5834</v>
      </c>
      <c r="Z56" s="19" t="n">
        <v>0.2317</v>
      </c>
      <c r="AA56" s="19" t="n">
        <v>0.3069</v>
      </c>
      <c r="AB56" s="19" t="n">
        <v>0.0142</v>
      </c>
      <c r="AC56" s="19" t="n">
        <v>0.0378</v>
      </c>
      <c r="AD56" s="19" t="n">
        <v>0.3096</v>
      </c>
      <c r="AE56" s="19" t="n">
        <v>0.0003</v>
      </c>
      <c r="AF56" s="19" t="n">
        <v>0.0493</v>
      </c>
      <c r="AG56" s="19" t="n">
        <v>0.0432</v>
      </c>
      <c r="AH56" s="19" t="n">
        <v>0.2602</v>
      </c>
      <c r="AI56" s="19" t="n">
        <v>1.3302</v>
      </c>
      <c r="AJ56" s="19" t="n">
        <v>0.1618</v>
      </c>
      <c r="AK56" s="19" t="n">
        <v>0.3638</v>
      </c>
      <c r="AL56" s="19" t="n">
        <v>0.295</v>
      </c>
      <c r="AM56" s="19" t="n">
        <v>0.1382</v>
      </c>
      <c r="AN56" s="19" t="n">
        <v>0.4843</v>
      </c>
      <c r="AO56" s="19" t="n">
        <v>0.0558</v>
      </c>
      <c r="AP56" s="19" t="n">
        <v>1.3618</v>
      </c>
      <c r="AQ56" s="19" t="n">
        <v>0.3665</v>
      </c>
      <c r="AR56" s="19" t="n">
        <v>1.2825</v>
      </c>
      <c r="AS56" s="19" t="n">
        <v>0.0703</v>
      </c>
      <c r="AT56" s="19" t="n">
        <v>0.4112</v>
      </c>
      <c r="AU56" s="19" t="n">
        <v>0.1198</v>
      </c>
      <c r="AV56" s="19" t="n">
        <v>0.7319</v>
      </c>
      <c r="AW56" s="19" t="n">
        <v>21.0046</v>
      </c>
      <c r="AX56" s="19" t="n">
        <v>0.2713</v>
      </c>
      <c r="AY56" s="19" t="n">
        <v>13.1559</v>
      </c>
      <c r="AZ56" s="19" t="n">
        <v>0.1481</v>
      </c>
      <c r="BA56" s="19" t="n">
        <v>0.2615</v>
      </c>
      <c r="BB56" s="19" t="n">
        <v>155.9926</v>
      </c>
      <c r="BC56" s="19" t="n">
        <v>6.9441</v>
      </c>
      <c r="BD56" s="19" t="n">
        <v>20.7929</v>
      </c>
      <c r="BE56" s="19" t="n">
        <v>12.0986</v>
      </c>
      <c r="BF56" s="19" t="n">
        <v>18.2827</v>
      </c>
      <c r="BG56" s="19" t="n">
        <v>238.3503</v>
      </c>
      <c r="BH56" s="19" t="n">
        <v>0.8948</v>
      </c>
      <c r="BI56" s="19" t="n">
        <v>6.9801</v>
      </c>
      <c r="BJ56" s="19" t="n">
        <v>15.9371</v>
      </c>
      <c r="BK56" s="19" t="n">
        <v>2.5153</v>
      </c>
      <c r="BL56" s="19" t="n">
        <v>102.7295</v>
      </c>
      <c r="BM56" s="19" t="n">
        <v>10.6085</v>
      </c>
      <c r="BN56" s="19" t="n">
        <v>1.996</v>
      </c>
      <c r="BO56" s="19" t="n">
        <v>7.2617</v>
      </c>
      <c r="BP56" s="19" t="n">
        <v>13.8192</v>
      </c>
      <c r="BQ56" s="19" t="n">
        <v>2.1284</v>
      </c>
      <c r="BR56" s="19" t="n">
        <v>4.009</v>
      </c>
      <c r="BS56" s="19" t="n">
        <v>0.4716</v>
      </c>
      <c r="BT56" s="19" t="n">
        <v>12.3031</v>
      </c>
      <c r="BU56" s="19" t="n">
        <v>16.2514</v>
      </c>
      <c r="BV56" s="19" t="n">
        <v>23.2214</v>
      </c>
      <c r="BW56" s="19" t="n">
        <v>68.0043</v>
      </c>
      <c r="BX56" s="19" t="n">
        <v>16.749</v>
      </c>
      <c r="BY56" s="19" t="n">
        <v>16.6784</v>
      </c>
      <c r="BZ56" s="19" t="n">
        <v>0.5976</v>
      </c>
      <c r="CA56" s="19" t="n">
        <v>5.0884</v>
      </c>
      <c r="CB56" s="19" t="n">
        <v>2.624</v>
      </c>
      <c r="CC56" s="19" t="n">
        <v>10.5515</v>
      </c>
      <c r="CD56" s="19" t="n">
        <v>1.1798</v>
      </c>
      <c r="CE56" s="19" t="n">
        <v>0.5824</v>
      </c>
      <c r="CF56" s="19" t="n">
        <v>4.5402</v>
      </c>
      <c r="CG56" s="19" t="n">
        <v>0.2213</v>
      </c>
      <c r="CH56" s="19" t="n">
        <v>0.421</v>
      </c>
      <c r="CI56" s="19" t="n">
        <v>0.194</v>
      </c>
      <c r="CJ56" s="19" t="n">
        <v>0.0963</v>
      </c>
      <c r="CK56" s="19" t="n">
        <v>0.1084</v>
      </c>
      <c r="CL56" s="19" t="n">
        <v>0.8416</v>
      </c>
      <c r="CM56" s="19" t="n">
        <v>0.0061</v>
      </c>
      <c r="CN56" s="19" t="n">
        <v>0.2938</v>
      </c>
      <c r="CO56" s="19" t="n">
        <v>0.2598</v>
      </c>
      <c r="CP56" s="19" t="n">
        <v>0.2635</v>
      </c>
      <c r="CQ56" s="19" t="n">
        <v>0.5622</v>
      </c>
      <c r="CR56" s="19" t="n">
        <v>0.1465</v>
      </c>
      <c r="CS56" s="19" t="n">
        <v>0.0493</v>
      </c>
      <c r="CT56" s="19" t="n">
        <v>3.8659</v>
      </c>
      <c r="CU56" s="19" t="n">
        <v>9.839</v>
      </c>
      <c r="CV56" s="19" t="n">
        <v>0.4231</v>
      </c>
      <c r="CW56" s="19" t="n">
        <v>1.1475</v>
      </c>
      <c r="CX56" s="19" t="n">
        <v>0.857</v>
      </c>
      <c r="CY56" s="19" t="n">
        <v>0.946</v>
      </c>
      <c r="CZ56" s="19" t="n">
        <v>1.9446</v>
      </c>
      <c r="DA56" s="19" t="n">
        <v>1.3088</v>
      </c>
      <c r="DB56" s="19" t="n">
        <v>1.8321</v>
      </c>
      <c r="DC56" s="19" t="n">
        <v>2.4638</v>
      </c>
      <c r="DD56" s="19" t="n">
        <v>0.2687</v>
      </c>
      <c r="DE56" s="19" t="n">
        <v>6.711</v>
      </c>
      <c r="DF56" s="19" t="n">
        <v>3.8489</v>
      </c>
      <c r="DG56" s="19" t="n">
        <v>0.3125</v>
      </c>
      <c r="DH56" s="19" t="n">
        <v>1.3601</v>
      </c>
      <c r="DI56" s="19" t="n">
        <v>0.9053</v>
      </c>
      <c r="DJ56" s="19" t="n">
        <v>10.8229</v>
      </c>
      <c r="DK56" s="19" t="n">
        <v>40.3291</v>
      </c>
      <c r="DL56" s="19" t="n">
        <v>1.2204</v>
      </c>
      <c r="DM56" s="19" t="n">
        <v>0.4074</v>
      </c>
      <c r="DN56" s="19" t="n">
        <v>51.3214</v>
      </c>
      <c r="DP56" s="19" t="n">
        <v>59.7996</v>
      </c>
      <c r="DQ56" s="19" t="n">
        <v>1.9099</v>
      </c>
      <c r="DR56" s="19" t="n">
        <v>5.4389</v>
      </c>
      <c r="DS56" s="19" t="n">
        <v>29.2264</v>
      </c>
      <c r="DT56" s="19" t="n">
        <v>77.7863</v>
      </c>
    </row>
    <row r="57">
      <c r="A57" s="2" t="inlineStr">
        <is>
          <t>2202</t>
        </is>
      </c>
      <c r="B57" s="2" t="inlineStr">
        <is>
          <t>Structural metal product manufacturing</t>
        </is>
      </c>
      <c r="C57" s="19" t="n">
        <v>27.6258</v>
      </c>
      <c r="D57" s="19" t="n">
        <v>5.4472</v>
      </c>
      <c r="E57" s="19" t="n">
        <v>11.7352</v>
      </c>
      <c r="F57" s="19" t="n">
        <v>25.131</v>
      </c>
      <c r="G57" s="19" t="n">
        <v>0.5124</v>
      </c>
      <c r="H57" s="19" t="n">
        <v>24.3289</v>
      </c>
      <c r="I57" s="19" t="n">
        <v>28.2397</v>
      </c>
      <c r="J57" s="19" t="n">
        <v>751.0626999999999</v>
      </c>
      <c r="K57" s="19" t="n">
        <v>270.6585</v>
      </c>
      <c r="L57" s="19" t="n">
        <v>442.5395</v>
      </c>
      <c r="M57" s="19" t="n">
        <v>914.1511</v>
      </c>
      <c r="N57" s="19" t="n">
        <v>153.7317</v>
      </c>
      <c r="O57" s="19" t="n">
        <v>233.9083</v>
      </c>
      <c r="P57" s="19" t="n">
        <v>14.1747</v>
      </c>
      <c r="Q57" s="19" t="n">
        <v>0.6873</v>
      </c>
      <c r="R57" s="19" t="n">
        <v>6.3795</v>
      </c>
      <c r="S57" s="19" t="n">
        <v>5.4848</v>
      </c>
      <c r="T57" s="19" t="n">
        <v>1.7198</v>
      </c>
      <c r="U57" s="19" t="n">
        <v>9.797800000000001</v>
      </c>
      <c r="V57" s="19" t="n">
        <v>5.5336</v>
      </c>
      <c r="W57" s="19" t="n">
        <v>4.2849</v>
      </c>
      <c r="X57" s="19" t="n">
        <v>9.2982</v>
      </c>
      <c r="Y57" s="19" t="n">
        <v>42.2523</v>
      </c>
      <c r="Z57" s="19" t="n">
        <v>27.5338</v>
      </c>
      <c r="AA57" s="19" t="n">
        <v>3.3418</v>
      </c>
      <c r="AB57" s="19" t="n">
        <v>0.1043</v>
      </c>
      <c r="AC57" s="19" t="n">
        <v>0.4959</v>
      </c>
      <c r="AD57" s="19" t="n">
        <v>4.4841</v>
      </c>
      <c r="AE57" s="19" t="n">
        <v>0.0054</v>
      </c>
      <c r="AF57" s="19" t="n">
        <v>0.2556</v>
      </c>
      <c r="AG57" s="19" t="n">
        <v>0.2454</v>
      </c>
      <c r="AH57" s="19" t="n">
        <v>5.5868</v>
      </c>
      <c r="AI57" s="19" t="n">
        <v>18.7238</v>
      </c>
      <c r="AJ57" s="19" t="n">
        <v>64.78870000000001</v>
      </c>
      <c r="AK57" s="19" t="n">
        <v>4.0862</v>
      </c>
      <c r="AL57" s="19" t="n">
        <v>2.8704</v>
      </c>
      <c r="AM57" s="19" t="n">
        <v>5.6602</v>
      </c>
      <c r="AN57" s="19" t="n">
        <v>7.8285</v>
      </c>
      <c r="AO57" s="19" t="n">
        <v>0.364</v>
      </c>
      <c r="AP57" s="19" t="n">
        <v>19.5824</v>
      </c>
      <c r="AQ57" s="19" t="n">
        <v>2.5058</v>
      </c>
      <c r="AR57" s="19" t="n">
        <v>104.9013</v>
      </c>
      <c r="AS57" s="19" t="n">
        <v>0.5626</v>
      </c>
      <c r="AT57" s="19" t="n">
        <v>113.6915</v>
      </c>
      <c r="AU57" s="19" t="n">
        <v>1.3311</v>
      </c>
      <c r="AV57" s="19" t="n">
        <v>116.5714</v>
      </c>
      <c r="AW57" s="19" t="n">
        <v>579.5415</v>
      </c>
      <c r="AX57" s="19" t="n">
        <v>241.1033</v>
      </c>
      <c r="AY57" s="19" t="n">
        <v>63.0658</v>
      </c>
      <c r="AZ57" s="19" t="n">
        <v>5.1646</v>
      </c>
      <c r="BA57" s="19" t="n">
        <v>8.722899999999999</v>
      </c>
      <c r="BB57" s="19" t="n">
        <v>656.2415</v>
      </c>
      <c r="BC57" s="19" t="n">
        <v>23.5745</v>
      </c>
      <c r="BD57" s="19" t="n">
        <v>129.0849</v>
      </c>
      <c r="BE57" s="19" t="n">
        <v>36.6194</v>
      </c>
      <c r="BF57" s="19" t="n">
        <v>37.3964</v>
      </c>
      <c r="BG57" s="19" t="n">
        <v>331.8234</v>
      </c>
      <c r="BH57" s="19" t="n">
        <v>20.8625</v>
      </c>
      <c r="BI57" s="19" t="n">
        <v>62.234</v>
      </c>
      <c r="BJ57" s="19" t="n">
        <v>175.9719</v>
      </c>
      <c r="BK57" s="19" t="n">
        <v>14.4875</v>
      </c>
      <c r="BL57" s="19" t="n">
        <v>542.4752999999999</v>
      </c>
      <c r="BM57" s="19" t="n">
        <v>64.32680000000001</v>
      </c>
      <c r="BN57" s="19" t="n">
        <v>29.4087</v>
      </c>
      <c r="BO57" s="19" t="n">
        <v>31.6323</v>
      </c>
      <c r="BP57" s="19" t="n">
        <v>52.484</v>
      </c>
      <c r="BQ57" s="19" t="n">
        <v>3.3996</v>
      </c>
      <c r="BR57" s="19" t="n">
        <v>100.1815</v>
      </c>
      <c r="BS57" s="19" t="n">
        <v>5.3071</v>
      </c>
      <c r="BT57" s="19" t="n">
        <v>5465.8225</v>
      </c>
      <c r="BU57" s="19" t="n">
        <v>1808.4263</v>
      </c>
      <c r="BV57" s="19" t="n">
        <v>1587.6616</v>
      </c>
      <c r="BW57" s="19" t="n">
        <v>5141.5391</v>
      </c>
      <c r="BX57" s="19" t="n">
        <v>133.1837</v>
      </c>
      <c r="BY57" s="19" t="n">
        <v>220.3367</v>
      </c>
      <c r="BZ57" s="19" t="n">
        <v>7.1108</v>
      </c>
      <c r="CA57" s="19" t="n">
        <v>59.7327</v>
      </c>
      <c r="CB57" s="19" t="n">
        <v>23.0282</v>
      </c>
      <c r="CC57" s="19" t="n">
        <v>375.9781</v>
      </c>
      <c r="CD57" s="19" t="n">
        <v>2.6489</v>
      </c>
      <c r="CE57" s="19" t="n">
        <v>8.9688</v>
      </c>
      <c r="CF57" s="19" t="n">
        <v>105.8025</v>
      </c>
      <c r="CG57" s="19" t="n">
        <v>22.8508</v>
      </c>
      <c r="CH57" s="19" t="n">
        <v>9.983499999999999</v>
      </c>
      <c r="CI57" s="19" t="n">
        <v>8.946999999999999</v>
      </c>
      <c r="CJ57" s="19" t="n">
        <v>1.588</v>
      </c>
      <c r="CK57" s="19" t="n">
        <v>6.603</v>
      </c>
      <c r="CL57" s="19" t="n">
        <v>40.4647</v>
      </c>
      <c r="CM57" s="19" t="n">
        <v>0.1094</v>
      </c>
      <c r="CN57" s="19" t="n">
        <v>6.363</v>
      </c>
      <c r="CO57" s="19" t="n">
        <v>5.0024</v>
      </c>
      <c r="CP57" s="19" t="n">
        <v>9.5525</v>
      </c>
      <c r="CQ57" s="19" t="n">
        <v>29.0103</v>
      </c>
      <c r="CR57" s="19" t="n">
        <v>20.0316</v>
      </c>
      <c r="CS57" s="19" t="n">
        <v>7.6402</v>
      </c>
      <c r="CT57" s="19" t="n">
        <v>33.5847</v>
      </c>
      <c r="CU57" s="19" t="n">
        <v>148.7615</v>
      </c>
      <c r="CV57" s="19" t="n">
        <v>31.6815</v>
      </c>
      <c r="CW57" s="19" t="n">
        <v>26.9782</v>
      </c>
      <c r="CX57" s="19" t="n">
        <v>25.0975</v>
      </c>
      <c r="CY57" s="19" t="n">
        <v>33.7084</v>
      </c>
      <c r="CZ57" s="19" t="n">
        <v>68.4295</v>
      </c>
      <c r="DA57" s="19" t="n">
        <v>8.848699999999999</v>
      </c>
      <c r="DB57" s="19" t="n">
        <v>196.9512</v>
      </c>
      <c r="DC57" s="19" t="n">
        <v>283.6449</v>
      </c>
      <c r="DD57" s="19" t="n">
        <v>37.0255</v>
      </c>
      <c r="DE57" s="19" t="n">
        <v>78.5194</v>
      </c>
      <c r="DF57" s="19" t="n">
        <v>50.7933</v>
      </c>
      <c r="DG57" s="19" t="n">
        <v>25.4348</v>
      </c>
      <c r="DH57" s="19" t="n">
        <v>27.0564</v>
      </c>
      <c r="DI57" s="19" t="n">
        <v>6.608</v>
      </c>
      <c r="DJ57" s="19" t="n">
        <v>48.9316</v>
      </c>
      <c r="DK57" s="19" t="n">
        <v>234.8286</v>
      </c>
      <c r="DL57" s="19" t="n">
        <v>18.1528</v>
      </c>
      <c r="DM57" s="19" t="n">
        <v>0.8761</v>
      </c>
      <c r="DN57" s="19" t="n">
        <v>356.2685</v>
      </c>
      <c r="DO57" s="19" t="n">
        <v>1.2006</v>
      </c>
      <c r="DP57" s="19" t="n">
        <v>1355.6088</v>
      </c>
      <c r="DQ57" s="19" t="n">
        <v>53.2192</v>
      </c>
      <c r="DR57" s="19" t="n">
        <v>115.1047</v>
      </c>
      <c r="DS57" s="19" t="n">
        <v>423.1541</v>
      </c>
      <c r="DT57" s="19" t="n">
        <v>993.8295000000001</v>
      </c>
    </row>
    <row r="58">
      <c r="A58" s="2" t="inlineStr">
        <is>
          <t>2203</t>
        </is>
      </c>
      <c r="B58" s="2" t="inlineStr">
        <is>
          <t>Metal containers and other sheet metal product manufacturing</t>
        </is>
      </c>
      <c r="C58" s="19" t="n">
        <v>5.6354</v>
      </c>
      <c r="D58" s="19" t="n">
        <v>0.4878</v>
      </c>
      <c r="E58" s="19" t="n">
        <v>1.5006</v>
      </c>
      <c r="F58" s="19" t="n">
        <v>3.3994</v>
      </c>
      <c r="G58" s="19" t="n">
        <v>0.0873</v>
      </c>
      <c r="H58" s="19" t="n">
        <v>1.5884</v>
      </c>
      <c r="I58" s="19" t="n">
        <v>5.6835</v>
      </c>
      <c r="J58" s="19" t="n">
        <v>58.7621</v>
      </c>
      <c r="K58" s="19" t="n">
        <v>35.6313</v>
      </c>
      <c r="L58" s="19" t="n">
        <v>20.2731</v>
      </c>
      <c r="M58" s="19" t="n">
        <v>105.2975</v>
      </c>
      <c r="N58" s="19" t="n">
        <v>4.6522</v>
      </c>
      <c r="O58" s="19" t="n">
        <v>11.8979</v>
      </c>
      <c r="P58" s="19" t="n">
        <v>3.6173</v>
      </c>
      <c r="Q58" s="19" t="n">
        <v>0.2669</v>
      </c>
      <c r="R58" s="19" t="n">
        <v>11.6258</v>
      </c>
      <c r="S58" s="19" t="n">
        <v>4.3109</v>
      </c>
      <c r="T58" s="19" t="n">
        <v>0.4762</v>
      </c>
      <c r="U58" s="19" t="n">
        <v>5.2609</v>
      </c>
      <c r="V58" s="19" t="n">
        <v>1.0869</v>
      </c>
      <c r="W58" s="19" t="n">
        <v>1.3583</v>
      </c>
      <c r="X58" s="19" t="n">
        <v>6.7371</v>
      </c>
      <c r="Y58" s="19" t="n">
        <v>180.7703</v>
      </c>
      <c r="Z58" s="19" t="n">
        <v>56.2662</v>
      </c>
      <c r="AA58" s="19" t="n">
        <v>19.9158</v>
      </c>
      <c r="AB58" s="19" t="n">
        <v>0.0159</v>
      </c>
      <c r="AC58" s="19" t="n">
        <v>0.0649</v>
      </c>
      <c r="AD58" s="19" t="n">
        <v>1.0065</v>
      </c>
      <c r="AE58" s="19" t="n">
        <v>0.001</v>
      </c>
      <c r="AF58" s="19" t="n">
        <v>0.0418</v>
      </c>
      <c r="AG58" s="19" t="n">
        <v>0.0427</v>
      </c>
      <c r="AH58" s="19" t="n">
        <v>0.6456</v>
      </c>
      <c r="AI58" s="19" t="n">
        <v>9.236599999999999</v>
      </c>
      <c r="AJ58" s="19" t="n">
        <v>0.2604</v>
      </c>
      <c r="AK58" s="19" t="n">
        <v>1.8318</v>
      </c>
      <c r="AL58" s="19" t="n">
        <v>0.5456</v>
      </c>
      <c r="AM58" s="19" t="n">
        <v>5.6601</v>
      </c>
      <c r="AN58" s="19" t="n">
        <v>8.3027</v>
      </c>
      <c r="AO58" s="19" t="n">
        <v>0.0585</v>
      </c>
      <c r="AP58" s="19" t="n">
        <v>41.6411</v>
      </c>
      <c r="AQ58" s="19" t="n">
        <v>1.0646</v>
      </c>
      <c r="AR58" s="19" t="n">
        <v>38.003</v>
      </c>
      <c r="AS58" s="19" t="n">
        <v>0.0694</v>
      </c>
      <c r="AT58" s="19" t="n">
        <v>0.5925</v>
      </c>
      <c r="AU58" s="19" t="n">
        <v>0.2403</v>
      </c>
      <c r="AV58" s="19" t="n">
        <v>2.839</v>
      </c>
      <c r="AW58" s="19" t="n">
        <v>3.6836</v>
      </c>
      <c r="AX58" s="19" t="n">
        <v>3.7587</v>
      </c>
      <c r="AY58" s="19" t="n">
        <v>11.9928</v>
      </c>
      <c r="AZ58" s="19" t="n">
        <v>0.7605</v>
      </c>
      <c r="BA58" s="19" t="n">
        <v>0.1302</v>
      </c>
      <c r="BB58" s="19" t="n">
        <v>69.9967</v>
      </c>
      <c r="BC58" s="19" t="n">
        <v>50.3332</v>
      </c>
      <c r="BD58" s="19" t="n">
        <v>47.0244</v>
      </c>
      <c r="BE58" s="19" t="n">
        <v>132.4468</v>
      </c>
      <c r="BF58" s="19" t="n">
        <v>8.887700000000001</v>
      </c>
      <c r="BG58" s="19" t="n">
        <v>8.301299999999999</v>
      </c>
      <c r="BH58" s="19" t="n">
        <v>2.0231</v>
      </c>
      <c r="BI58" s="19" t="n">
        <v>10.8896</v>
      </c>
      <c r="BJ58" s="19" t="n">
        <v>11.0221</v>
      </c>
      <c r="BK58" s="19" t="n">
        <v>14.8168</v>
      </c>
      <c r="BL58" s="19" t="n">
        <v>255.5523</v>
      </c>
      <c r="BM58" s="19" t="n">
        <v>9.9406</v>
      </c>
      <c r="BN58" s="19" t="n">
        <v>5.5215</v>
      </c>
      <c r="BO58" s="19" t="n">
        <v>2.9887</v>
      </c>
      <c r="BP58" s="19" t="n">
        <v>3.9783</v>
      </c>
      <c r="BQ58" s="19" t="n">
        <v>2.1337</v>
      </c>
      <c r="BR58" s="19" t="n">
        <v>10.6273</v>
      </c>
      <c r="BS58" s="19" t="n">
        <v>0.9248</v>
      </c>
      <c r="BT58" s="19" t="n">
        <v>660.8377</v>
      </c>
      <c r="BU58" s="19" t="n">
        <v>238.2196</v>
      </c>
      <c r="BV58" s="19" t="n">
        <v>208.6575</v>
      </c>
      <c r="BW58" s="19" t="n">
        <v>503.5292</v>
      </c>
      <c r="BX58" s="19" t="n">
        <v>31.5684</v>
      </c>
      <c r="BY58" s="19" t="n">
        <v>109.2653</v>
      </c>
      <c r="BZ58" s="19" t="n">
        <v>26.0738</v>
      </c>
      <c r="CA58" s="19" t="n">
        <v>80.21720000000001</v>
      </c>
      <c r="CB58" s="19" t="n">
        <v>28.8897</v>
      </c>
      <c r="CC58" s="19" t="n">
        <v>11.5743</v>
      </c>
      <c r="CD58" s="19" t="n">
        <v>9.7553</v>
      </c>
      <c r="CE58" s="19" t="n">
        <v>1.4629</v>
      </c>
      <c r="CF58" s="19" t="n">
        <v>77.36150000000001</v>
      </c>
      <c r="CG58" s="19" t="n">
        <v>5.6232</v>
      </c>
      <c r="CH58" s="19" t="n">
        <v>1.4814</v>
      </c>
      <c r="CI58" s="19" t="n">
        <v>7.7512</v>
      </c>
      <c r="CJ58" s="19" t="n">
        <v>0.1324</v>
      </c>
      <c r="CK58" s="19" t="n">
        <v>1.0567</v>
      </c>
      <c r="CL58" s="19" t="n">
        <v>6.5475</v>
      </c>
      <c r="CM58" s="19" t="n">
        <v>0.6856</v>
      </c>
      <c r="CN58" s="19" t="n">
        <v>2.0778</v>
      </c>
      <c r="CO58" s="19" t="n">
        <v>1.4654</v>
      </c>
      <c r="CP58" s="19" t="n">
        <v>0.7371</v>
      </c>
      <c r="CQ58" s="19" t="n">
        <v>9.6995</v>
      </c>
      <c r="CR58" s="19" t="n">
        <v>38.6125</v>
      </c>
      <c r="CS58" s="19" t="n">
        <v>12.8084</v>
      </c>
      <c r="CT58" s="19" t="n">
        <v>11.0644</v>
      </c>
      <c r="CU58" s="19" t="n">
        <v>34.6709</v>
      </c>
      <c r="CV58" s="19" t="n">
        <v>5.2746</v>
      </c>
      <c r="CW58" s="19" t="n">
        <v>15.0293</v>
      </c>
      <c r="CX58" s="19" t="n">
        <v>9.590199999999999</v>
      </c>
      <c r="CY58" s="19" t="n">
        <v>14.9682</v>
      </c>
      <c r="CZ58" s="19" t="n">
        <v>19.7994</v>
      </c>
      <c r="DA58" s="19" t="n">
        <v>9.071300000000001</v>
      </c>
      <c r="DB58" s="19" t="n">
        <v>14.3478</v>
      </c>
      <c r="DC58" s="19" t="n">
        <v>20.6242</v>
      </c>
      <c r="DD58" s="19" t="n">
        <v>2.8601</v>
      </c>
      <c r="DE58" s="19" t="n">
        <v>103.096</v>
      </c>
      <c r="DF58" s="19" t="n">
        <v>40.5903</v>
      </c>
      <c r="DG58" s="19" t="n">
        <v>19.0012</v>
      </c>
      <c r="DH58" s="19" t="n">
        <v>5.7671</v>
      </c>
      <c r="DI58" s="19" t="n">
        <v>18.0734</v>
      </c>
      <c r="DJ58" s="19" t="n">
        <v>19.3487</v>
      </c>
      <c r="DK58" s="19" t="n">
        <v>52.2806</v>
      </c>
      <c r="DL58" s="19" t="n">
        <v>7.7179</v>
      </c>
      <c r="DM58" s="19" t="n">
        <v>6.3437</v>
      </c>
      <c r="DN58" s="19" t="n">
        <v>245.5359</v>
      </c>
      <c r="DO58" s="19" t="n">
        <v>0.0304</v>
      </c>
      <c r="DP58" s="19" t="n">
        <v>2106.0251</v>
      </c>
      <c r="DQ58" s="19" t="n">
        <v>279.1439</v>
      </c>
      <c r="DR58" s="19" t="n">
        <v>546.9902</v>
      </c>
      <c r="DS58" s="19" t="n">
        <v>100.0374</v>
      </c>
      <c r="DT58" s="19" t="n">
        <v>240.1394</v>
      </c>
    </row>
    <row r="59">
      <c r="A59" s="2" t="inlineStr">
        <is>
          <t>2204</t>
        </is>
      </c>
      <c r="B59" s="2" t="inlineStr">
        <is>
          <t>Other fabricated metal product manufacturing</t>
        </is>
      </c>
      <c r="C59" s="19" t="n">
        <v>39.2748</v>
      </c>
      <c r="D59" s="19" t="n">
        <v>6.1229</v>
      </c>
      <c r="E59" s="19" t="n">
        <v>23.0474</v>
      </c>
      <c r="F59" s="19" t="n">
        <v>22.3721</v>
      </c>
      <c r="G59" s="19" t="n">
        <v>1.0612</v>
      </c>
      <c r="H59" s="19" t="n">
        <v>28.0163</v>
      </c>
      <c r="I59" s="19" t="n">
        <v>33.1224</v>
      </c>
      <c r="J59" s="19" t="n">
        <v>352.9366</v>
      </c>
      <c r="K59" s="19" t="n">
        <v>199.1885</v>
      </c>
      <c r="L59" s="19" t="n">
        <v>55.428</v>
      </c>
      <c r="M59" s="19" t="n">
        <v>228.6311</v>
      </c>
      <c r="N59" s="19" t="n">
        <v>22.0926</v>
      </c>
      <c r="O59" s="19" t="n">
        <v>32.6609</v>
      </c>
      <c r="P59" s="19" t="n">
        <v>17.4875</v>
      </c>
      <c r="Q59" s="19" t="n">
        <v>1.0413</v>
      </c>
      <c r="R59" s="19" t="n">
        <v>10.2216</v>
      </c>
      <c r="S59" s="19" t="n">
        <v>9.0647</v>
      </c>
      <c r="T59" s="19" t="n">
        <v>2.9664</v>
      </c>
      <c r="U59" s="19" t="n">
        <v>7.8493</v>
      </c>
      <c r="V59" s="19" t="n">
        <v>8.4687</v>
      </c>
      <c r="W59" s="19" t="n">
        <v>9.5131</v>
      </c>
      <c r="X59" s="19" t="n">
        <v>17.4886</v>
      </c>
      <c r="Y59" s="19" t="n">
        <v>26.3788</v>
      </c>
      <c r="Z59" s="19" t="n">
        <v>10.0399</v>
      </c>
      <c r="AA59" s="19" t="n">
        <v>6.2854</v>
      </c>
      <c r="AB59" s="19" t="n">
        <v>0.1919</v>
      </c>
      <c r="AC59" s="19" t="n">
        <v>0.5407</v>
      </c>
      <c r="AD59" s="19" t="n">
        <v>9.1532</v>
      </c>
      <c r="AE59" s="19" t="n">
        <v>0.0042</v>
      </c>
      <c r="AF59" s="19" t="n">
        <v>0.4909</v>
      </c>
      <c r="AG59" s="19" t="n">
        <v>0.5083</v>
      </c>
      <c r="AH59" s="19" t="n">
        <v>18.3009</v>
      </c>
      <c r="AI59" s="19" t="n">
        <v>205.2998</v>
      </c>
      <c r="AJ59" s="19" t="n">
        <v>11.5147</v>
      </c>
      <c r="AK59" s="19" t="n">
        <v>13.0302</v>
      </c>
      <c r="AL59" s="19" t="n">
        <v>7.3896</v>
      </c>
      <c r="AM59" s="19" t="n">
        <v>4.1285</v>
      </c>
      <c r="AN59" s="19" t="n">
        <v>19.2115</v>
      </c>
      <c r="AO59" s="19" t="n">
        <v>0.6161</v>
      </c>
      <c r="AP59" s="19" t="n">
        <v>123.0042</v>
      </c>
      <c r="AQ59" s="19" t="n">
        <v>8.2041</v>
      </c>
      <c r="AR59" s="19" t="n">
        <v>92.129</v>
      </c>
      <c r="AS59" s="19" t="n">
        <v>1.2468</v>
      </c>
      <c r="AT59" s="19" t="n">
        <v>7.4653</v>
      </c>
      <c r="AU59" s="19" t="n">
        <v>10.9528</v>
      </c>
      <c r="AV59" s="19" t="n">
        <v>9.4474</v>
      </c>
      <c r="AW59" s="19" t="n">
        <v>24.9619</v>
      </c>
      <c r="AX59" s="19" t="n">
        <v>16.1238</v>
      </c>
      <c r="AY59" s="19" t="n">
        <v>44.7379</v>
      </c>
      <c r="AZ59" s="19" t="n">
        <v>10.6763</v>
      </c>
      <c r="BA59" s="19" t="n">
        <v>4.7696</v>
      </c>
      <c r="BB59" s="19" t="n">
        <v>607.8989</v>
      </c>
      <c r="BC59" s="19" t="n">
        <v>241.038</v>
      </c>
      <c r="BD59" s="19" t="n">
        <v>358.3889</v>
      </c>
      <c r="BE59" s="19" t="n">
        <v>169.6497</v>
      </c>
      <c r="BF59" s="19" t="n">
        <v>118.3451</v>
      </c>
      <c r="BG59" s="19" t="n">
        <v>60.8539</v>
      </c>
      <c r="BH59" s="19" t="n">
        <v>79.4859</v>
      </c>
      <c r="BI59" s="19" t="n">
        <v>76.47450000000001</v>
      </c>
      <c r="BJ59" s="19" t="n">
        <v>64.7467</v>
      </c>
      <c r="BK59" s="19" t="n">
        <v>26.3768</v>
      </c>
      <c r="BL59" s="19" t="n">
        <v>234.7779</v>
      </c>
      <c r="BM59" s="19" t="n">
        <v>133.0486</v>
      </c>
      <c r="BN59" s="19" t="n">
        <v>13.6356</v>
      </c>
      <c r="BO59" s="19" t="n">
        <v>30.3942</v>
      </c>
      <c r="BP59" s="19" t="n">
        <v>50.8314</v>
      </c>
      <c r="BQ59" s="19" t="n">
        <v>5.4928</v>
      </c>
      <c r="BR59" s="19" t="n">
        <v>446.4823</v>
      </c>
      <c r="BS59" s="19" t="n">
        <v>50.8089</v>
      </c>
      <c r="BT59" s="19" t="n">
        <v>1445.9025</v>
      </c>
      <c r="BU59" s="19" t="n">
        <v>410.5383</v>
      </c>
      <c r="BV59" s="19" t="n">
        <v>657.2478</v>
      </c>
      <c r="BW59" s="19" t="n">
        <v>2567.1051</v>
      </c>
      <c r="BX59" s="19" t="n">
        <v>235.9045</v>
      </c>
      <c r="BY59" s="19" t="n">
        <v>304.0342</v>
      </c>
      <c r="BZ59" s="19" t="n">
        <v>18.7066</v>
      </c>
      <c r="CA59" s="19" t="n">
        <v>68.93049999999999</v>
      </c>
      <c r="CB59" s="19" t="n">
        <v>45.0787</v>
      </c>
      <c r="CC59" s="19" t="n">
        <v>12.0211</v>
      </c>
      <c r="CD59" s="19" t="n">
        <v>3.2359</v>
      </c>
      <c r="CE59" s="19" t="n">
        <v>17.5545</v>
      </c>
      <c r="CF59" s="19" t="n">
        <v>23.9608</v>
      </c>
      <c r="CG59" s="19" t="n">
        <v>5.5646</v>
      </c>
      <c r="CH59" s="19" t="n">
        <v>5.7198</v>
      </c>
      <c r="CI59" s="19" t="n">
        <v>23.1737</v>
      </c>
      <c r="CJ59" s="19" t="n">
        <v>1.3943</v>
      </c>
      <c r="CK59" s="19" t="n">
        <v>1.3255</v>
      </c>
      <c r="CL59" s="19" t="n">
        <v>21.6548</v>
      </c>
      <c r="CM59" s="19" t="n">
        <v>0.738</v>
      </c>
      <c r="CN59" s="19" t="n">
        <v>6.1456</v>
      </c>
      <c r="CO59" s="19" t="n">
        <v>3.194</v>
      </c>
      <c r="CP59" s="19" t="n">
        <v>2.9849</v>
      </c>
      <c r="CQ59" s="19" t="n">
        <v>17.6954</v>
      </c>
      <c r="CR59" s="19" t="n">
        <v>69.54600000000001</v>
      </c>
      <c r="CS59" s="19" t="n">
        <v>26.6391</v>
      </c>
      <c r="CT59" s="19" t="n">
        <v>20.0131</v>
      </c>
      <c r="CU59" s="19" t="n">
        <v>90.575</v>
      </c>
      <c r="CV59" s="19" t="n">
        <v>10.0481</v>
      </c>
      <c r="CW59" s="19" t="n">
        <v>14.3519</v>
      </c>
      <c r="CX59" s="19" t="n">
        <v>15.4139</v>
      </c>
      <c r="CY59" s="19" t="n">
        <v>82.0146</v>
      </c>
      <c r="CZ59" s="19" t="n">
        <v>406.5856</v>
      </c>
      <c r="DA59" s="19" t="n">
        <v>44.4382</v>
      </c>
      <c r="DB59" s="19" t="n">
        <v>54.3661</v>
      </c>
      <c r="DC59" s="19" t="n">
        <v>74.89060000000001</v>
      </c>
      <c r="DD59" s="19" t="n">
        <v>4.7949</v>
      </c>
      <c r="DE59" s="19" t="n">
        <v>109.4618</v>
      </c>
      <c r="DF59" s="19" t="n">
        <v>128.7142</v>
      </c>
      <c r="DG59" s="19" t="n">
        <v>33.053</v>
      </c>
      <c r="DH59" s="19" t="n">
        <v>49.1076</v>
      </c>
      <c r="DI59" s="19" t="n">
        <v>56.7647</v>
      </c>
      <c r="DJ59" s="19" t="n">
        <v>110.3049</v>
      </c>
      <c r="DK59" s="19" t="n">
        <v>221.2364</v>
      </c>
      <c r="DL59" s="19" t="n">
        <v>76.7603</v>
      </c>
      <c r="DM59" s="19" t="n">
        <v>12.2688</v>
      </c>
      <c r="DN59" s="19" t="n">
        <v>2231.6477</v>
      </c>
      <c r="DO59" s="19" t="n">
        <v>0.08069999999999999</v>
      </c>
      <c r="DP59" s="19" t="n">
        <v>681.7831</v>
      </c>
      <c r="DQ59" s="19" t="n">
        <v>61.0991</v>
      </c>
      <c r="DR59" s="19" t="n">
        <v>157.4265</v>
      </c>
      <c r="DS59" s="19" t="n">
        <v>233.6629</v>
      </c>
      <c r="DT59" s="19" t="n">
        <v>1431.5505</v>
      </c>
    </row>
    <row r="60">
      <c r="A60" s="2" t="inlineStr">
        <is>
          <t>2301</t>
        </is>
      </c>
      <c r="B60" s="2" t="inlineStr">
        <is>
          <t>Motor vehicles and parts; other transport equipment manufacturing</t>
        </is>
      </c>
      <c r="C60" s="19" t="n">
        <v>23.7286</v>
      </c>
      <c r="D60" s="19" t="n">
        <v>2.7673</v>
      </c>
      <c r="E60" s="19" t="n">
        <v>17.2179</v>
      </c>
      <c r="F60" s="19" t="n">
        <v>7.1989</v>
      </c>
      <c r="G60" s="19" t="n">
        <v>0.7326</v>
      </c>
      <c r="H60" s="19" t="n">
        <v>7.2174</v>
      </c>
      <c r="I60" s="19" t="n">
        <v>12.6349</v>
      </c>
      <c r="J60" s="19" t="n">
        <v>41.8797</v>
      </c>
      <c r="K60" s="19" t="n">
        <v>18.2504</v>
      </c>
      <c r="L60" s="19" t="n">
        <v>19.9626</v>
      </c>
      <c r="M60" s="19" t="n">
        <v>62.1767</v>
      </c>
      <c r="N60" s="19" t="n">
        <v>5.8489</v>
      </c>
      <c r="O60" s="19" t="n">
        <v>26.2176</v>
      </c>
      <c r="P60" s="19" t="n">
        <v>10.5444</v>
      </c>
      <c r="Q60" s="19" t="n">
        <v>0.7452</v>
      </c>
      <c r="R60" s="19" t="n">
        <v>6.747</v>
      </c>
      <c r="S60" s="19" t="n">
        <v>7.6829</v>
      </c>
      <c r="T60" s="19" t="n">
        <v>2.1988</v>
      </c>
      <c r="U60" s="19" t="n">
        <v>5.3087</v>
      </c>
      <c r="V60" s="19" t="n">
        <v>6.9272</v>
      </c>
      <c r="W60" s="19" t="n">
        <v>5.3722</v>
      </c>
      <c r="X60" s="19" t="n">
        <v>11.5528</v>
      </c>
      <c r="Y60" s="19" t="n">
        <v>3.9711</v>
      </c>
      <c r="Z60" s="19" t="n">
        <v>1.6773</v>
      </c>
      <c r="AA60" s="19" t="n">
        <v>1.9467</v>
      </c>
      <c r="AB60" s="19" t="n">
        <v>0.1217</v>
      </c>
      <c r="AC60" s="19" t="n">
        <v>0.3862</v>
      </c>
      <c r="AD60" s="19" t="n">
        <v>3.6179</v>
      </c>
      <c r="AE60" s="19" t="n">
        <v>0.003</v>
      </c>
      <c r="AF60" s="19" t="n">
        <v>0.4052</v>
      </c>
      <c r="AG60" s="19" t="n">
        <v>0.3478</v>
      </c>
      <c r="AH60" s="19" t="n">
        <v>2.2696</v>
      </c>
      <c r="AI60" s="19" t="n">
        <v>6.5445</v>
      </c>
      <c r="AJ60" s="19" t="n">
        <v>1.4964</v>
      </c>
      <c r="AK60" s="19" t="n">
        <v>3.2811</v>
      </c>
      <c r="AL60" s="19" t="n">
        <v>3.2653</v>
      </c>
      <c r="AM60" s="19" t="n">
        <v>2.4267</v>
      </c>
      <c r="AN60" s="19" t="n">
        <v>4.7392</v>
      </c>
      <c r="AO60" s="19" t="n">
        <v>0.4651</v>
      </c>
      <c r="AP60" s="19" t="n">
        <v>7.3921</v>
      </c>
      <c r="AQ60" s="19" t="n">
        <v>1.9202</v>
      </c>
      <c r="AR60" s="19" t="n">
        <v>4.4344</v>
      </c>
      <c r="AS60" s="19" t="n">
        <v>0.4165</v>
      </c>
      <c r="AT60" s="19" t="n">
        <v>14.7855</v>
      </c>
      <c r="AU60" s="19" t="n">
        <v>0.7816</v>
      </c>
      <c r="AV60" s="19" t="n">
        <v>4.6453</v>
      </c>
      <c r="AW60" s="19" t="n">
        <v>3.7923</v>
      </c>
      <c r="AX60" s="19" t="n">
        <v>1.5332</v>
      </c>
      <c r="AY60" s="19" t="n">
        <v>4.9573</v>
      </c>
      <c r="AZ60" s="19" t="n">
        <v>1.8216</v>
      </c>
      <c r="BA60" s="19" t="n">
        <v>0.5941</v>
      </c>
      <c r="BB60" s="19" t="n">
        <v>18.4337</v>
      </c>
      <c r="BC60" s="19" t="n">
        <v>2.6226</v>
      </c>
      <c r="BD60" s="19" t="n">
        <v>7.3238</v>
      </c>
      <c r="BE60" s="19" t="n">
        <v>2551.8797</v>
      </c>
      <c r="BF60" s="19" t="n">
        <v>9.294</v>
      </c>
      <c r="BG60" s="19" t="n">
        <v>6.7226</v>
      </c>
      <c r="BH60" s="19" t="n">
        <v>6.455</v>
      </c>
      <c r="BI60" s="19" t="n">
        <v>24.0606</v>
      </c>
      <c r="BJ60" s="19" t="n">
        <v>18.4476</v>
      </c>
      <c r="BK60" s="19" t="n">
        <v>10.7742</v>
      </c>
      <c r="BL60" s="19" t="n">
        <v>61.896</v>
      </c>
      <c r="BM60" s="19" t="n">
        <v>6.6006</v>
      </c>
      <c r="BN60" s="19" t="n">
        <v>5.7597</v>
      </c>
      <c r="BO60" s="19" t="n">
        <v>5.8339</v>
      </c>
      <c r="BP60" s="19" t="n">
        <v>5.2535</v>
      </c>
      <c r="BQ60" s="19" t="n">
        <v>0.702</v>
      </c>
      <c r="BR60" s="19" t="n">
        <v>5.5352</v>
      </c>
      <c r="BS60" s="19" t="n">
        <v>6.1336</v>
      </c>
      <c r="BT60" s="19" t="n">
        <v>127.7466</v>
      </c>
      <c r="BU60" s="19" t="n">
        <v>138.4002</v>
      </c>
      <c r="BV60" s="19" t="n">
        <v>176.9146</v>
      </c>
      <c r="BW60" s="19" t="n">
        <v>432.6754</v>
      </c>
      <c r="BX60" s="19" t="n">
        <v>164.8423</v>
      </c>
      <c r="BY60" s="19" t="n">
        <v>235.3138</v>
      </c>
      <c r="BZ60" s="19" t="n">
        <v>12.1534</v>
      </c>
      <c r="CA60" s="19" t="n">
        <v>93.46469999999999</v>
      </c>
      <c r="CB60" s="19" t="n">
        <v>799.199</v>
      </c>
      <c r="CC60" s="19" t="n">
        <v>13.5398</v>
      </c>
      <c r="CD60" s="19" t="n">
        <v>7.5766</v>
      </c>
      <c r="CE60" s="19" t="n">
        <v>19.0914</v>
      </c>
      <c r="CF60" s="19" t="n">
        <v>56.6505</v>
      </c>
      <c r="CG60" s="19" t="n">
        <v>39.4487</v>
      </c>
      <c r="CH60" s="19" t="n">
        <v>12.216</v>
      </c>
      <c r="CI60" s="19" t="n">
        <v>6.0778</v>
      </c>
      <c r="CJ60" s="19" t="n">
        <v>2.5844</v>
      </c>
      <c r="CK60" s="19" t="n">
        <v>7.858</v>
      </c>
      <c r="CL60" s="19" t="n">
        <v>33.0248</v>
      </c>
      <c r="CM60" s="19" t="n">
        <v>0.0878</v>
      </c>
      <c r="CN60" s="19" t="n">
        <v>9.3489</v>
      </c>
      <c r="CO60" s="19" t="n">
        <v>9.2721</v>
      </c>
      <c r="CP60" s="19" t="n">
        <v>26.5916</v>
      </c>
      <c r="CQ60" s="19" t="n">
        <v>46.6234</v>
      </c>
      <c r="CR60" s="19" t="n">
        <v>1.346</v>
      </c>
      <c r="CS60" s="19" t="n">
        <v>0.4783</v>
      </c>
      <c r="CT60" s="19" t="n">
        <v>32.005</v>
      </c>
      <c r="CU60" s="19" t="n">
        <v>149.0474</v>
      </c>
      <c r="CV60" s="19" t="n">
        <v>36.5222</v>
      </c>
      <c r="CW60" s="19" t="n">
        <v>67.37269999999999</v>
      </c>
      <c r="CX60" s="19" t="n">
        <v>25.8615</v>
      </c>
      <c r="CY60" s="19" t="n">
        <v>30.1531</v>
      </c>
      <c r="CZ60" s="19" t="n">
        <v>1160.7696</v>
      </c>
      <c r="DA60" s="19" t="n">
        <v>19.8948</v>
      </c>
      <c r="DB60" s="19" t="n">
        <v>53.8875</v>
      </c>
      <c r="DC60" s="19" t="n">
        <v>111.2555</v>
      </c>
      <c r="DD60" s="19" t="n">
        <v>12.5977</v>
      </c>
      <c r="DE60" s="19" t="n">
        <v>59.6034</v>
      </c>
      <c r="DF60" s="19" t="n">
        <v>62.5594</v>
      </c>
      <c r="DG60" s="19" t="n">
        <v>8.200200000000001</v>
      </c>
      <c r="DH60" s="19" t="n">
        <v>20.5501</v>
      </c>
      <c r="DI60" s="19" t="n">
        <v>11.8899</v>
      </c>
      <c r="DJ60" s="19" t="n">
        <v>5272.6735</v>
      </c>
      <c r="DK60" s="19" t="n">
        <v>164.955</v>
      </c>
      <c r="DL60" s="19" t="n">
        <v>12.9987</v>
      </c>
      <c r="DM60" s="19" t="n">
        <v>1.2756</v>
      </c>
      <c r="DN60" s="19" t="n">
        <v>34439.3907</v>
      </c>
      <c r="DO60" s="19" t="n">
        <v>15.5038</v>
      </c>
      <c r="DP60" s="19" t="n">
        <v>28215.9795</v>
      </c>
      <c r="DQ60" s="19" t="n">
        <v>1244.7882</v>
      </c>
      <c r="DR60" s="19" t="n">
        <v>3944.248</v>
      </c>
      <c r="DS60" s="19" t="n">
        <v>1747.5296</v>
      </c>
      <c r="DT60" s="19" t="n">
        <v>2806.2818</v>
      </c>
    </row>
    <row r="61">
      <c r="A61" s="2" t="inlineStr">
        <is>
          <t>2302</t>
        </is>
      </c>
      <c r="B61" s="2" t="inlineStr">
        <is>
          <t>Ships and boat manufacturing</t>
        </is>
      </c>
      <c r="C61" s="19" t="n">
        <v>1.3812</v>
      </c>
      <c r="D61" s="19" t="n">
        <v>0.0653</v>
      </c>
      <c r="E61" s="19" t="n">
        <v>0.5638</v>
      </c>
      <c r="F61" s="19" t="n">
        <v>78.1895</v>
      </c>
      <c r="G61" s="19" t="n">
        <v>0.0111</v>
      </c>
      <c r="H61" s="19" t="n">
        <v>134.5358</v>
      </c>
      <c r="I61" s="19" t="n">
        <v>19.5035</v>
      </c>
      <c r="J61" s="19" t="n">
        <v>10.9133</v>
      </c>
      <c r="K61" s="19" t="n">
        <v>3.8978</v>
      </c>
      <c r="L61" s="19" t="n">
        <v>11.1659</v>
      </c>
      <c r="M61" s="19" t="n">
        <v>30.0331</v>
      </c>
      <c r="N61" s="19" t="n">
        <v>1.6708</v>
      </c>
      <c r="O61" s="19" t="n">
        <v>53.9293</v>
      </c>
      <c r="P61" s="19" t="n">
        <v>3.5233</v>
      </c>
      <c r="Q61" s="19" t="n">
        <v>0.0441</v>
      </c>
      <c r="R61" s="19" t="n">
        <v>1.5287</v>
      </c>
      <c r="S61" s="19" t="n">
        <v>0.7040999999999999</v>
      </c>
      <c r="T61" s="19" t="n">
        <v>0.1737</v>
      </c>
      <c r="U61" s="19" t="n">
        <v>1.1329</v>
      </c>
      <c r="V61" s="19" t="n">
        <v>0.9988</v>
      </c>
      <c r="W61" s="19" t="n">
        <v>0.8552</v>
      </c>
      <c r="X61" s="19" t="n">
        <v>1.3461</v>
      </c>
      <c r="Y61" s="19" t="n">
        <v>0.8625</v>
      </c>
      <c r="Z61" s="19" t="n">
        <v>0.3439</v>
      </c>
      <c r="AA61" s="19" t="n">
        <v>0.9146</v>
      </c>
      <c r="AB61" s="19" t="n">
        <v>0.0157</v>
      </c>
      <c r="AC61" s="19" t="n">
        <v>0.0336</v>
      </c>
      <c r="AD61" s="19" t="n">
        <v>0.4709</v>
      </c>
      <c r="AE61" s="19" t="n">
        <v>0.0039</v>
      </c>
      <c r="AF61" s="19" t="n">
        <v>0.0509</v>
      </c>
      <c r="AG61" s="19" t="n">
        <v>0.0186</v>
      </c>
      <c r="AH61" s="19" t="n">
        <v>0.3159</v>
      </c>
      <c r="AI61" s="19" t="n">
        <v>1.193</v>
      </c>
      <c r="AJ61" s="19" t="n">
        <v>0.5923</v>
      </c>
      <c r="AK61" s="19" t="n">
        <v>1.5893</v>
      </c>
      <c r="AL61" s="19" t="n">
        <v>1.1515</v>
      </c>
      <c r="AM61" s="19" t="n">
        <v>1.6621</v>
      </c>
      <c r="AN61" s="19" t="n">
        <v>4.8173</v>
      </c>
      <c r="AO61" s="19" t="n">
        <v>0.0262</v>
      </c>
      <c r="AP61" s="19" t="n">
        <v>1.652</v>
      </c>
      <c r="AQ61" s="19" t="n">
        <v>0.5727</v>
      </c>
      <c r="AR61" s="19" t="n">
        <v>2.1083</v>
      </c>
      <c r="AS61" s="19" t="n">
        <v>0.1641</v>
      </c>
      <c r="AT61" s="19" t="n">
        <v>0.9534</v>
      </c>
      <c r="AU61" s="19" t="n">
        <v>0.4185</v>
      </c>
      <c r="AV61" s="19" t="n">
        <v>3.1366</v>
      </c>
      <c r="AW61" s="19" t="n">
        <v>0.6088</v>
      </c>
      <c r="AX61" s="19" t="n">
        <v>0.0968</v>
      </c>
      <c r="AY61" s="19" t="n">
        <v>1.4703</v>
      </c>
      <c r="AZ61" s="19" t="n">
        <v>0.054</v>
      </c>
      <c r="BA61" s="19" t="n">
        <v>0.2905</v>
      </c>
      <c r="BB61" s="19" t="n">
        <v>5.7257</v>
      </c>
      <c r="BC61" s="19" t="n">
        <v>0.7882</v>
      </c>
      <c r="BD61" s="19" t="n">
        <v>1.4184</v>
      </c>
      <c r="BE61" s="19" t="n">
        <v>1.4567</v>
      </c>
      <c r="BF61" s="19" t="n">
        <v>32.6109</v>
      </c>
      <c r="BG61" s="19" t="n">
        <v>3.2831</v>
      </c>
      <c r="BH61" s="19" t="n">
        <v>8.473800000000001</v>
      </c>
      <c r="BI61" s="19" t="n">
        <v>1.7324</v>
      </c>
      <c r="BJ61" s="19" t="n">
        <v>10.1526</v>
      </c>
      <c r="BK61" s="19" t="n">
        <v>0.2839</v>
      </c>
      <c r="BL61" s="19" t="n">
        <v>16.5227</v>
      </c>
      <c r="BM61" s="19" t="n">
        <v>0.3234</v>
      </c>
      <c r="BN61" s="19" t="n">
        <v>0.1612</v>
      </c>
      <c r="BO61" s="19" t="n">
        <v>1.7524</v>
      </c>
      <c r="BP61" s="19" t="n">
        <v>1.7224</v>
      </c>
      <c r="BQ61" s="19" t="n">
        <v>0.1886</v>
      </c>
      <c r="BR61" s="19" t="n">
        <v>1.6694</v>
      </c>
      <c r="BS61" s="19" t="n">
        <v>3.4447</v>
      </c>
      <c r="BT61" s="19" t="n">
        <v>13.8269</v>
      </c>
      <c r="BU61" s="19" t="n">
        <v>31.8067</v>
      </c>
      <c r="BV61" s="19" t="n">
        <v>100.5175</v>
      </c>
      <c r="BW61" s="19" t="n">
        <v>61.2296</v>
      </c>
      <c r="BX61" s="19" t="n">
        <v>115.3521</v>
      </c>
      <c r="BY61" s="19" t="n">
        <v>97.42310000000001</v>
      </c>
      <c r="BZ61" s="19" t="n">
        <v>2.745</v>
      </c>
      <c r="CA61" s="19" t="n">
        <v>57.1592</v>
      </c>
      <c r="CB61" s="19" t="n">
        <v>11.3193</v>
      </c>
      <c r="CC61" s="19" t="n">
        <v>3.9911</v>
      </c>
      <c r="CD61" s="19" t="n">
        <v>404.3624</v>
      </c>
      <c r="CE61" s="19" t="n">
        <v>7.9521</v>
      </c>
      <c r="CF61" s="19" t="n">
        <v>9.875299999999999</v>
      </c>
      <c r="CG61" s="19" t="n">
        <v>163.0595</v>
      </c>
      <c r="CH61" s="19" t="n">
        <v>14.6056</v>
      </c>
      <c r="CI61" s="19" t="n">
        <v>1.7996</v>
      </c>
      <c r="CJ61" s="19" t="n">
        <v>1.8824</v>
      </c>
      <c r="CK61" s="19" t="n">
        <v>3.402</v>
      </c>
      <c r="CL61" s="19" t="n">
        <v>51.4031</v>
      </c>
      <c r="CM61" s="19" t="n">
        <v>0.0494</v>
      </c>
      <c r="CN61" s="19" t="n">
        <v>0.5947</v>
      </c>
      <c r="CO61" s="19" t="n">
        <v>4.8917</v>
      </c>
      <c r="CP61" s="19" t="n">
        <v>15.8191</v>
      </c>
      <c r="CQ61" s="19" t="n">
        <v>41.5178</v>
      </c>
      <c r="CR61" s="19" t="n">
        <v>0.6155</v>
      </c>
      <c r="CS61" s="19" t="n">
        <v>0.2002</v>
      </c>
      <c r="CT61" s="19" t="n">
        <v>45.1675</v>
      </c>
      <c r="CU61" s="19" t="n">
        <v>307.9288</v>
      </c>
      <c r="CV61" s="19" t="n">
        <v>65.3027</v>
      </c>
      <c r="CW61" s="19" t="n">
        <v>32.8615</v>
      </c>
      <c r="CX61" s="19" t="n">
        <v>22.3373</v>
      </c>
      <c r="CY61" s="19" t="n">
        <v>24.7856</v>
      </c>
      <c r="CZ61" s="19" t="n">
        <v>749.7134</v>
      </c>
      <c r="DA61" s="19" t="n">
        <v>7.5388</v>
      </c>
      <c r="DB61" s="19" t="n">
        <v>9.479799999999999</v>
      </c>
      <c r="DC61" s="19" t="n">
        <v>10.1685</v>
      </c>
      <c r="DD61" s="19" t="n">
        <v>4.2003</v>
      </c>
      <c r="DE61" s="19" t="n">
        <v>12.4826</v>
      </c>
      <c r="DF61" s="19" t="n">
        <v>14.2614</v>
      </c>
      <c r="DG61" s="19" t="n">
        <v>2.6917</v>
      </c>
      <c r="DH61" s="19" t="n">
        <v>7.9794</v>
      </c>
      <c r="DI61" s="19" t="n">
        <v>3.2912</v>
      </c>
      <c r="DJ61" s="19" t="n">
        <v>3.9209</v>
      </c>
      <c r="DK61" s="19" t="n">
        <v>5.2175</v>
      </c>
      <c r="DL61" s="19" t="n">
        <v>2.4805</v>
      </c>
      <c r="DM61" s="19" t="n">
        <v>0.3186</v>
      </c>
      <c r="DN61" s="19" t="n">
        <v>1319.5843</v>
      </c>
      <c r="DO61" s="19" t="n">
        <v>1.5335</v>
      </c>
      <c r="DP61" s="19" t="n">
        <v>1886.0307</v>
      </c>
      <c r="DQ61" s="19" t="n">
        <v>227.343</v>
      </c>
      <c r="DR61" s="19" t="n">
        <v>2427.294</v>
      </c>
      <c r="DS61" s="19" t="n">
        <v>30.7425</v>
      </c>
      <c r="DT61" s="19" t="n">
        <v>726.4773</v>
      </c>
    </row>
    <row r="62">
      <c r="A62" s="2" t="inlineStr">
        <is>
          <t>2303</t>
        </is>
      </c>
      <c r="B62" s="2" t="inlineStr">
        <is>
          <t>Railway rolling stock manufacturing</t>
        </is>
      </c>
      <c r="C62" s="19" t="n">
        <v>2.0855</v>
      </c>
      <c r="D62" s="19" t="n">
        <v>0.2514</v>
      </c>
      <c r="E62" s="19" t="n">
        <v>2.4011</v>
      </c>
      <c r="F62" s="19" t="n">
        <v>0.2871</v>
      </c>
      <c r="G62" s="19" t="n">
        <v>0.0236</v>
      </c>
      <c r="H62" s="19" t="n">
        <v>0.0322</v>
      </c>
      <c r="I62" s="19" t="n">
        <v>0.7632</v>
      </c>
      <c r="J62" s="19" t="n">
        <v>410.621</v>
      </c>
      <c r="K62" s="19" t="n">
        <v>11.7143</v>
      </c>
      <c r="L62" s="19" t="n">
        <v>200.5626</v>
      </c>
      <c r="M62" s="19" t="n">
        <v>26.7611</v>
      </c>
      <c r="N62" s="19" t="n">
        <v>1.1057</v>
      </c>
      <c r="O62" s="19" t="n">
        <v>27.4774</v>
      </c>
      <c r="P62" s="19" t="n">
        <v>3.7458</v>
      </c>
      <c r="Q62" s="19" t="n">
        <v>0.04</v>
      </c>
      <c r="R62" s="19" t="n">
        <v>1.0193</v>
      </c>
      <c r="S62" s="19" t="n">
        <v>0.5649999999999999</v>
      </c>
      <c r="T62" s="19" t="n">
        <v>0.2457</v>
      </c>
      <c r="U62" s="19" t="n">
        <v>0.7408</v>
      </c>
      <c r="V62" s="19" t="n">
        <v>0.7187</v>
      </c>
      <c r="W62" s="19" t="n">
        <v>0.7118</v>
      </c>
      <c r="X62" s="19" t="n">
        <v>1.1936</v>
      </c>
      <c r="Y62" s="19" t="n">
        <v>0.5683</v>
      </c>
      <c r="Z62" s="19" t="n">
        <v>0.2984</v>
      </c>
      <c r="AA62" s="19" t="n">
        <v>0.5505</v>
      </c>
      <c r="AB62" s="19" t="n">
        <v>0.0065</v>
      </c>
      <c r="AC62" s="19" t="n">
        <v>0.0252</v>
      </c>
      <c r="AD62" s="19" t="n">
        <v>0.2188</v>
      </c>
      <c r="AE62" s="19" t="n">
        <v>0.0005</v>
      </c>
      <c r="AF62" s="19" t="n">
        <v>0.0296</v>
      </c>
      <c r="AG62" s="19" t="n">
        <v>0.0175</v>
      </c>
      <c r="AH62" s="19" t="n">
        <v>0.3891</v>
      </c>
      <c r="AI62" s="19" t="n">
        <v>0.9683</v>
      </c>
      <c r="AJ62" s="19" t="n">
        <v>0.6261</v>
      </c>
      <c r="AK62" s="19" t="n">
        <v>1.5322</v>
      </c>
      <c r="AL62" s="19" t="n">
        <v>1.3386</v>
      </c>
      <c r="AM62" s="19" t="n">
        <v>2.1162</v>
      </c>
      <c r="AN62" s="19" t="n">
        <v>4.515</v>
      </c>
      <c r="AO62" s="19" t="n">
        <v>0.06519999999999999</v>
      </c>
      <c r="AP62" s="19" t="n">
        <v>3.9281</v>
      </c>
      <c r="AQ62" s="19" t="n">
        <v>0.6186</v>
      </c>
      <c r="AR62" s="19" t="n">
        <v>2.5586</v>
      </c>
      <c r="AS62" s="19" t="n">
        <v>0.2511</v>
      </c>
      <c r="AT62" s="19" t="n">
        <v>0.8314</v>
      </c>
      <c r="AU62" s="19" t="n">
        <v>0.2365</v>
      </c>
      <c r="AV62" s="19" t="n">
        <v>1.9026</v>
      </c>
      <c r="AW62" s="19" t="n">
        <v>0.4362</v>
      </c>
      <c r="AX62" s="19" t="n">
        <v>0.0813</v>
      </c>
      <c r="AY62" s="19" t="n">
        <v>0.5585</v>
      </c>
      <c r="AZ62" s="19" t="n">
        <v>7.2813</v>
      </c>
      <c r="BA62" s="19" t="n">
        <v>0.3306</v>
      </c>
      <c r="BB62" s="19" t="n">
        <v>5.6774</v>
      </c>
      <c r="BC62" s="19" t="n">
        <v>0.8739</v>
      </c>
      <c r="BD62" s="19" t="n">
        <v>7.5757</v>
      </c>
      <c r="BE62" s="19" t="n">
        <v>2.1038</v>
      </c>
      <c r="BF62" s="19" t="n">
        <v>2.315</v>
      </c>
      <c r="BG62" s="19" t="n">
        <v>1677.8685</v>
      </c>
      <c r="BH62" s="19" t="n">
        <v>4.1789</v>
      </c>
      <c r="BI62" s="19" t="n">
        <v>9.065799999999999</v>
      </c>
      <c r="BJ62" s="19" t="n">
        <v>1.7215</v>
      </c>
      <c r="BK62" s="19" t="n">
        <v>0.4396</v>
      </c>
      <c r="BL62" s="19" t="n">
        <v>4.3355</v>
      </c>
      <c r="BM62" s="19" t="n">
        <v>0.4395</v>
      </c>
      <c r="BN62" s="19" t="n">
        <v>0.1119</v>
      </c>
      <c r="BO62" s="19" t="n">
        <v>0.9330000000000001</v>
      </c>
      <c r="BP62" s="19" t="n">
        <v>1.687</v>
      </c>
      <c r="BQ62" s="19" t="n">
        <v>0.08890000000000001</v>
      </c>
      <c r="BR62" s="19" t="n">
        <v>0.3129</v>
      </c>
      <c r="BS62" s="19" t="n">
        <v>4.191</v>
      </c>
      <c r="BT62" s="19" t="n">
        <v>16.6263</v>
      </c>
      <c r="BU62" s="19" t="n">
        <v>18.85</v>
      </c>
      <c r="BV62" s="19" t="n">
        <v>220.5608</v>
      </c>
      <c r="BW62" s="19" t="n">
        <v>53.3101</v>
      </c>
      <c r="BX62" s="19" t="n">
        <v>106.7547</v>
      </c>
      <c r="BY62" s="19" t="n">
        <v>108.4622</v>
      </c>
      <c r="BZ62" s="19" t="n">
        <v>3.7784</v>
      </c>
      <c r="CA62" s="19" t="n">
        <v>77.4949</v>
      </c>
      <c r="CB62" s="19" t="n">
        <v>20.3966</v>
      </c>
      <c r="CC62" s="19" t="n">
        <v>1255.0248</v>
      </c>
      <c r="CD62" s="19" t="n">
        <v>16.5255</v>
      </c>
      <c r="CE62" s="19" t="n">
        <v>7.5529</v>
      </c>
      <c r="CF62" s="19" t="n">
        <v>13.2139</v>
      </c>
      <c r="CG62" s="19" t="n">
        <v>49.3276</v>
      </c>
      <c r="CH62" s="19" t="n">
        <v>9.9495</v>
      </c>
      <c r="CI62" s="19" t="n">
        <v>2.483</v>
      </c>
      <c r="CJ62" s="19" t="n">
        <v>2.2791</v>
      </c>
      <c r="CK62" s="19" t="n">
        <v>4.4707</v>
      </c>
      <c r="CL62" s="19" t="n">
        <v>54.2692</v>
      </c>
      <c r="CM62" s="19" t="n">
        <v>0.0559</v>
      </c>
      <c r="CN62" s="19" t="n">
        <v>0.5413</v>
      </c>
      <c r="CO62" s="19" t="n">
        <v>6.2559</v>
      </c>
      <c r="CP62" s="19" t="n">
        <v>24.8493</v>
      </c>
      <c r="CQ62" s="19" t="n">
        <v>55.3729</v>
      </c>
      <c r="CR62" s="19" t="n">
        <v>0.7984</v>
      </c>
      <c r="CS62" s="19" t="n">
        <v>0.3071</v>
      </c>
      <c r="CT62" s="19" t="n">
        <v>31.8672</v>
      </c>
      <c r="CU62" s="19" t="n">
        <v>97.6819</v>
      </c>
      <c r="CV62" s="19" t="n">
        <v>30.1386</v>
      </c>
      <c r="CW62" s="19" t="n">
        <v>39.8898</v>
      </c>
      <c r="CX62" s="19" t="n">
        <v>23.3513</v>
      </c>
      <c r="CY62" s="19" t="n">
        <v>24.3256</v>
      </c>
      <c r="CZ62" s="19" t="n">
        <v>1.7665</v>
      </c>
      <c r="DA62" s="19" t="n">
        <v>8.6882</v>
      </c>
      <c r="DB62" s="19" t="n">
        <v>11.5831</v>
      </c>
      <c r="DC62" s="19" t="n">
        <v>11.7087</v>
      </c>
      <c r="DD62" s="19" t="n">
        <v>5.3962</v>
      </c>
      <c r="DE62" s="19" t="n">
        <v>14.2719</v>
      </c>
      <c r="DF62" s="19" t="n">
        <v>18.9078</v>
      </c>
      <c r="DG62" s="19" t="n">
        <v>3.3369</v>
      </c>
      <c r="DH62" s="19" t="n">
        <v>8.392300000000001</v>
      </c>
      <c r="DI62" s="19" t="n">
        <v>3.4843</v>
      </c>
      <c r="DJ62" s="19" t="n">
        <v>2.6924</v>
      </c>
      <c r="DK62" s="19" t="n">
        <v>2.7709</v>
      </c>
      <c r="DL62" s="19" t="n">
        <v>3.207</v>
      </c>
      <c r="DM62" s="19" t="n">
        <v>0.5028</v>
      </c>
      <c r="DN62" s="19" t="n">
        <v>27.106</v>
      </c>
      <c r="DO62" s="19" t="n">
        <v>72.39109999999999</v>
      </c>
      <c r="DP62" s="19" t="n">
        <v>2420.4286</v>
      </c>
      <c r="DQ62" s="19" t="n">
        <v>8.9429</v>
      </c>
      <c r="DR62" s="19" t="n">
        <v>47.563</v>
      </c>
      <c r="DS62" s="19" t="n">
        <v>41.4448</v>
      </c>
      <c r="DT62" s="19" t="n">
        <v>90.3814</v>
      </c>
    </row>
    <row r="63">
      <c r="A63" s="2" t="inlineStr">
        <is>
          <t>2304</t>
        </is>
      </c>
      <c r="B63" s="2" t="inlineStr">
        <is>
          <t>Aircraft manufacturing</t>
        </is>
      </c>
      <c r="C63" s="19" t="n">
        <v>12.9093</v>
      </c>
      <c r="D63" s="19" t="n">
        <v>1.1751</v>
      </c>
      <c r="E63" s="19" t="n">
        <v>4.9696</v>
      </c>
      <c r="F63" s="19" t="n">
        <v>0.6326000000000001</v>
      </c>
      <c r="G63" s="19" t="n">
        <v>0.1474</v>
      </c>
      <c r="H63" s="19" t="n">
        <v>0.2026</v>
      </c>
      <c r="I63" s="19" t="n">
        <v>2.8117</v>
      </c>
      <c r="J63" s="19" t="n">
        <v>8.9175</v>
      </c>
      <c r="K63" s="19" t="n">
        <v>4.3659</v>
      </c>
      <c r="L63" s="19" t="n">
        <v>3.9256</v>
      </c>
      <c r="M63" s="19" t="n">
        <v>22.1841</v>
      </c>
      <c r="N63" s="19" t="n">
        <v>1.6269</v>
      </c>
      <c r="O63" s="19" t="n">
        <v>29.9706</v>
      </c>
      <c r="P63" s="19" t="n">
        <v>5.0552</v>
      </c>
      <c r="Q63" s="19" t="n">
        <v>0.1581</v>
      </c>
      <c r="R63" s="19" t="n">
        <v>2.0357</v>
      </c>
      <c r="S63" s="19" t="n">
        <v>1.6947</v>
      </c>
      <c r="T63" s="19" t="n">
        <v>0.5808</v>
      </c>
      <c r="U63" s="19" t="n">
        <v>1.4787</v>
      </c>
      <c r="V63" s="19" t="n">
        <v>1.6623</v>
      </c>
      <c r="W63" s="19" t="n">
        <v>1.5365</v>
      </c>
      <c r="X63" s="19" t="n">
        <v>3.0249</v>
      </c>
      <c r="Y63" s="19" t="n">
        <v>1.1031</v>
      </c>
      <c r="Z63" s="19" t="n">
        <v>0.5308</v>
      </c>
      <c r="AA63" s="19" t="n">
        <v>0.8087</v>
      </c>
      <c r="AB63" s="19" t="n">
        <v>0.0261</v>
      </c>
      <c r="AC63" s="19" t="n">
        <v>0.0801</v>
      </c>
      <c r="AD63" s="19" t="n">
        <v>0.6448</v>
      </c>
      <c r="AE63" s="19" t="n">
        <v>0.0008</v>
      </c>
      <c r="AF63" s="19" t="n">
        <v>0.0968</v>
      </c>
      <c r="AG63" s="19" t="n">
        <v>0.076</v>
      </c>
      <c r="AH63" s="19" t="n">
        <v>0.6395</v>
      </c>
      <c r="AI63" s="19" t="n">
        <v>1.7432</v>
      </c>
      <c r="AJ63" s="19" t="n">
        <v>0.8112</v>
      </c>
      <c r="AK63" s="19" t="n">
        <v>1.9683</v>
      </c>
      <c r="AL63" s="19" t="n">
        <v>1.761</v>
      </c>
      <c r="AM63" s="19" t="n">
        <v>2.342</v>
      </c>
      <c r="AN63" s="19" t="n">
        <v>5.3118</v>
      </c>
      <c r="AO63" s="19" t="n">
        <v>0.1426</v>
      </c>
      <c r="AP63" s="19" t="n">
        <v>5.1019</v>
      </c>
      <c r="AQ63" s="19" t="n">
        <v>0.9135</v>
      </c>
      <c r="AR63" s="19" t="n">
        <v>3.2126</v>
      </c>
      <c r="AS63" s="19" t="n">
        <v>0.318</v>
      </c>
      <c r="AT63" s="19" t="n">
        <v>1.061</v>
      </c>
      <c r="AU63" s="19" t="n">
        <v>0.3392</v>
      </c>
      <c r="AV63" s="19" t="n">
        <v>2.2942</v>
      </c>
      <c r="AW63" s="19" t="n">
        <v>0.6613</v>
      </c>
      <c r="AX63" s="19" t="n">
        <v>0.1791</v>
      </c>
      <c r="AY63" s="19" t="n">
        <v>0.976</v>
      </c>
      <c r="AZ63" s="19" t="n">
        <v>0.2899</v>
      </c>
      <c r="BA63" s="19" t="n">
        <v>0.3985</v>
      </c>
      <c r="BB63" s="19" t="n">
        <v>7.0725</v>
      </c>
      <c r="BC63" s="19" t="n">
        <v>1.1261</v>
      </c>
      <c r="BD63" s="19" t="n">
        <v>2.5909</v>
      </c>
      <c r="BE63" s="19" t="n">
        <v>3.5962</v>
      </c>
      <c r="BF63" s="19" t="n">
        <v>2.9638</v>
      </c>
      <c r="BG63" s="19" t="n">
        <v>1.2059</v>
      </c>
      <c r="BH63" s="19" t="n">
        <v>341.3429</v>
      </c>
      <c r="BI63" s="19" t="n">
        <v>3.9991</v>
      </c>
      <c r="BJ63" s="19" t="n">
        <v>2.3132</v>
      </c>
      <c r="BK63" s="19" t="n">
        <v>0.5939</v>
      </c>
      <c r="BL63" s="19" t="n">
        <v>6.9306</v>
      </c>
      <c r="BM63" s="19" t="n">
        <v>1.1246</v>
      </c>
      <c r="BN63" s="19" t="n">
        <v>0.2207</v>
      </c>
      <c r="BO63" s="19" t="n">
        <v>1.3692</v>
      </c>
      <c r="BP63" s="19" t="n">
        <v>2.1663</v>
      </c>
      <c r="BQ63" s="19" t="n">
        <v>0.1234</v>
      </c>
      <c r="BR63" s="19" t="n">
        <v>0.922</v>
      </c>
      <c r="BS63" s="19" t="n">
        <v>4.8666</v>
      </c>
      <c r="BT63" s="19" t="n">
        <v>24.0217</v>
      </c>
      <c r="BU63" s="19" t="n">
        <v>23.6148</v>
      </c>
      <c r="BV63" s="19" t="n">
        <v>33.6273</v>
      </c>
      <c r="BW63" s="19" t="n">
        <v>69.5889</v>
      </c>
      <c r="BX63" s="19" t="n">
        <v>114.337</v>
      </c>
      <c r="BY63" s="19" t="n">
        <v>116.1606</v>
      </c>
      <c r="BZ63" s="19" t="n">
        <v>4.6949</v>
      </c>
      <c r="CA63" s="19" t="n">
        <v>86.71339999999999</v>
      </c>
      <c r="CB63" s="19" t="n">
        <v>15.9106</v>
      </c>
      <c r="CC63" s="19" t="n">
        <v>5.9384</v>
      </c>
      <c r="CD63" s="19" t="n">
        <v>29.4467</v>
      </c>
      <c r="CE63" s="19" t="n">
        <v>2814.0534</v>
      </c>
      <c r="CF63" s="19" t="n">
        <v>230.3735</v>
      </c>
      <c r="CG63" s="19" t="n">
        <v>68.23779999999999</v>
      </c>
      <c r="CH63" s="19" t="n">
        <v>11.0105</v>
      </c>
      <c r="CI63" s="19" t="n">
        <v>2.7914</v>
      </c>
      <c r="CJ63" s="19" t="n">
        <v>2.5169</v>
      </c>
      <c r="CK63" s="19" t="n">
        <v>4.8505</v>
      </c>
      <c r="CL63" s="19" t="n">
        <v>58.124</v>
      </c>
      <c r="CM63" s="19" t="n">
        <v>0.0654</v>
      </c>
      <c r="CN63" s="19" t="n">
        <v>0.9476</v>
      </c>
      <c r="CO63" s="19" t="n">
        <v>6.9147</v>
      </c>
      <c r="CP63" s="19" t="n">
        <v>26.584</v>
      </c>
      <c r="CQ63" s="19" t="n">
        <v>58.5</v>
      </c>
      <c r="CR63" s="19" t="n">
        <v>0.2175</v>
      </c>
      <c r="CS63" s="19" t="n">
        <v>0.0742</v>
      </c>
      <c r="CT63" s="19" t="n">
        <v>33.6776</v>
      </c>
      <c r="CU63" s="19" t="n">
        <v>106.1565</v>
      </c>
      <c r="CV63" s="19" t="n">
        <v>32.2808</v>
      </c>
      <c r="CW63" s="19" t="n">
        <v>42.8363</v>
      </c>
      <c r="CX63" s="19" t="n">
        <v>24.8925</v>
      </c>
      <c r="CY63" s="19" t="n">
        <v>94.99590000000001</v>
      </c>
      <c r="CZ63" s="19" t="n">
        <v>259.7248</v>
      </c>
      <c r="DA63" s="19" t="n">
        <v>9.5938</v>
      </c>
      <c r="DB63" s="19" t="n">
        <v>13.6798</v>
      </c>
      <c r="DC63" s="19" t="n">
        <v>49.0114</v>
      </c>
      <c r="DD63" s="19" t="n">
        <v>17.4039</v>
      </c>
      <c r="DE63" s="19" t="n">
        <v>23.1594</v>
      </c>
      <c r="DF63" s="19" t="n">
        <v>24.1475</v>
      </c>
      <c r="DG63" s="19" t="n">
        <v>3.7798</v>
      </c>
      <c r="DH63" s="19" t="n">
        <v>10.0077</v>
      </c>
      <c r="DI63" s="19" t="n">
        <v>4.179</v>
      </c>
      <c r="DJ63" s="19" t="n">
        <v>6.6958</v>
      </c>
      <c r="DK63" s="19" t="n">
        <v>6.1026</v>
      </c>
      <c r="DL63" s="19" t="n">
        <v>4.13</v>
      </c>
      <c r="DM63" s="19" t="n">
        <v>0.6578000000000001</v>
      </c>
      <c r="DN63" s="19" t="n">
        <v>411.9335</v>
      </c>
      <c r="DO63" s="19" t="n">
        <v>77.33540000000001</v>
      </c>
      <c r="DP63" s="19" t="n">
        <v>3034.689</v>
      </c>
      <c r="DQ63" s="19" t="n">
        <v>2.5163</v>
      </c>
      <c r="DR63" s="19" t="n">
        <v>3020.2279</v>
      </c>
      <c r="DS63" s="19" t="n">
        <v>84.4204</v>
      </c>
      <c r="DT63" s="19" t="n">
        <v>1033.0234</v>
      </c>
    </row>
    <row r="64">
      <c r="A64" s="2" t="inlineStr">
        <is>
          <t>2401</t>
        </is>
      </c>
      <c r="B64" s="2" t="inlineStr">
        <is>
          <t>Professional, scientific, computer and electronic equipment manufacturing</t>
        </is>
      </c>
      <c r="C64" s="19" t="n">
        <v>59.4865</v>
      </c>
      <c r="D64" s="19" t="n">
        <v>13.5695</v>
      </c>
      <c r="E64" s="19" t="n">
        <v>133.7675</v>
      </c>
      <c r="F64" s="19" t="n">
        <v>20.7622</v>
      </c>
      <c r="G64" s="19" t="n">
        <v>0.7486</v>
      </c>
      <c r="H64" s="19" t="n">
        <v>16.702</v>
      </c>
      <c r="I64" s="19" t="n">
        <v>60.7038</v>
      </c>
      <c r="J64" s="19" t="n">
        <v>166.2518</v>
      </c>
      <c r="K64" s="19" t="n">
        <v>111.9143</v>
      </c>
      <c r="L64" s="19" t="n">
        <v>75.1979</v>
      </c>
      <c r="M64" s="19" t="n">
        <v>294.0344</v>
      </c>
      <c r="N64" s="19" t="n">
        <v>47.5194</v>
      </c>
      <c r="O64" s="19" t="n">
        <v>152.1842</v>
      </c>
      <c r="P64" s="19" t="n">
        <v>8.789899999999999</v>
      </c>
      <c r="Q64" s="19" t="n">
        <v>1.6325</v>
      </c>
      <c r="R64" s="19" t="n">
        <v>6.0674</v>
      </c>
      <c r="S64" s="19" t="n">
        <v>6.0441</v>
      </c>
      <c r="T64" s="19" t="n">
        <v>2.0872</v>
      </c>
      <c r="U64" s="19" t="n">
        <v>5.5217</v>
      </c>
      <c r="V64" s="19" t="n">
        <v>5.5354</v>
      </c>
      <c r="W64" s="19" t="n">
        <v>7.8723</v>
      </c>
      <c r="X64" s="19" t="n">
        <v>11.2697</v>
      </c>
      <c r="Y64" s="19" t="n">
        <v>16.0445</v>
      </c>
      <c r="Z64" s="19" t="n">
        <v>5.3022</v>
      </c>
      <c r="AA64" s="19" t="n">
        <v>7.3598</v>
      </c>
      <c r="AB64" s="19" t="n">
        <v>0.1526</v>
      </c>
      <c r="AC64" s="19" t="n">
        <v>0.291</v>
      </c>
      <c r="AD64" s="19" t="n">
        <v>4.5836</v>
      </c>
      <c r="AE64" s="19" t="n">
        <v>0.0113</v>
      </c>
      <c r="AF64" s="19" t="n">
        <v>0.6016</v>
      </c>
      <c r="AG64" s="19" t="n">
        <v>1.5919</v>
      </c>
      <c r="AH64" s="19" t="n">
        <v>1.8369</v>
      </c>
      <c r="AI64" s="19" t="n">
        <v>9.0121</v>
      </c>
      <c r="AJ64" s="19" t="n">
        <v>6.9017</v>
      </c>
      <c r="AK64" s="19" t="n">
        <v>15.6778</v>
      </c>
      <c r="AL64" s="19" t="n">
        <v>18.6845</v>
      </c>
      <c r="AM64" s="19" t="n">
        <v>9.4717</v>
      </c>
      <c r="AN64" s="19" t="n">
        <v>20.1193</v>
      </c>
      <c r="AO64" s="19" t="n">
        <v>0.4888</v>
      </c>
      <c r="AP64" s="19" t="n">
        <v>27.9974</v>
      </c>
      <c r="AQ64" s="19" t="n">
        <v>3.1222</v>
      </c>
      <c r="AR64" s="19" t="n">
        <v>23.6113</v>
      </c>
      <c r="AS64" s="19" t="n">
        <v>3.4052</v>
      </c>
      <c r="AT64" s="19" t="n">
        <v>4.6822</v>
      </c>
      <c r="AU64" s="19" t="n">
        <v>1.2704</v>
      </c>
      <c r="AV64" s="19" t="n">
        <v>9.656000000000001</v>
      </c>
      <c r="AW64" s="19" t="n">
        <v>3.4257</v>
      </c>
      <c r="AX64" s="19" t="n">
        <v>1.0284</v>
      </c>
      <c r="AY64" s="19" t="n">
        <v>14.9596</v>
      </c>
      <c r="AZ64" s="19" t="n">
        <v>1.9669</v>
      </c>
      <c r="BA64" s="19" t="n">
        <v>1.9663</v>
      </c>
      <c r="BB64" s="19" t="n">
        <v>42.8366</v>
      </c>
      <c r="BC64" s="19" t="n">
        <v>9.6213</v>
      </c>
      <c r="BD64" s="19" t="n">
        <v>27.5088</v>
      </c>
      <c r="BE64" s="19" t="n">
        <v>25.9198</v>
      </c>
      <c r="BF64" s="19" t="n">
        <v>108.0772</v>
      </c>
      <c r="BG64" s="19" t="n">
        <v>131.6977</v>
      </c>
      <c r="BH64" s="19" t="n">
        <v>100.6413</v>
      </c>
      <c r="BI64" s="19" t="n">
        <v>2302.5982</v>
      </c>
      <c r="BJ64" s="19" t="n">
        <v>222.3767</v>
      </c>
      <c r="BK64" s="19" t="n">
        <v>38.8606</v>
      </c>
      <c r="BL64" s="19" t="n">
        <v>539.1774</v>
      </c>
      <c r="BM64" s="19" t="n">
        <v>28.7841</v>
      </c>
      <c r="BN64" s="19" t="n">
        <v>31.1232</v>
      </c>
      <c r="BO64" s="19" t="n">
        <v>38.0469</v>
      </c>
      <c r="BP64" s="19" t="n">
        <v>53.2291</v>
      </c>
      <c r="BQ64" s="19" t="n">
        <v>11.1849</v>
      </c>
      <c r="BR64" s="19" t="n">
        <v>141.7253</v>
      </c>
      <c r="BS64" s="19" t="n">
        <v>150.0111</v>
      </c>
      <c r="BT64" s="19" t="n">
        <v>647.0638</v>
      </c>
      <c r="BU64" s="19" t="n">
        <v>543.5101</v>
      </c>
      <c r="BV64" s="19" t="n">
        <v>644.7121</v>
      </c>
      <c r="BW64" s="19" t="n">
        <v>2219.173</v>
      </c>
      <c r="BX64" s="19" t="n">
        <v>557.9688</v>
      </c>
      <c r="BY64" s="19" t="n">
        <v>125.0382</v>
      </c>
      <c r="BZ64" s="19" t="n">
        <v>56.3498</v>
      </c>
      <c r="CA64" s="19" t="n">
        <v>83.0994</v>
      </c>
      <c r="CB64" s="19" t="n">
        <v>395.6128</v>
      </c>
      <c r="CC64" s="19" t="n">
        <v>16.9875</v>
      </c>
      <c r="CD64" s="19" t="n">
        <v>67.30419999999999</v>
      </c>
      <c r="CE64" s="19" t="n">
        <v>245.7789</v>
      </c>
      <c r="CF64" s="19" t="n">
        <v>615.2499</v>
      </c>
      <c r="CG64" s="19" t="n">
        <v>101.0744</v>
      </c>
      <c r="CH64" s="19" t="n">
        <v>242.4658</v>
      </c>
      <c r="CI64" s="19" t="n">
        <v>210.1153</v>
      </c>
      <c r="CJ64" s="19" t="n">
        <v>213.3719</v>
      </c>
      <c r="CK64" s="19" t="n">
        <v>953.8773</v>
      </c>
      <c r="CL64" s="19" t="n">
        <v>1215.2517</v>
      </c>
      <c r="CM64" s="19" t="n">
        <v>4.1614</v>
      </c>
      <c r="CN64" s="19" t="n">
        <v>84.5924</v>
      </c>
      <c r="CO64" s="19" t="n">
        <v>95.0361</v>
      </c>
      <c r="CP64" s="19" t="n">
        <v>403.3035</v>
      </c>
      <c r="CQ64" s="19" t="n">
        <v>113.5923</v>
      </c>
      <c r="CR64" s="19" t="n">
        <v>28.8447</v>
      </c>
      <c r="CS64" s="19" t="n">
        <v>10.2122</v>
      </c>
      <c r="CT64" s="19" t="n">
        <v>79.7573</v>
      </c>
      <c r="CU64" s="19" t="n">
        <v>901.847</v>
      </c>
      <c r="CV64" s="19" t="n">
        <v>531.8792999999999</v>
      </c>
      <c r="CW64" s="19" t="n">
        <v>284.4387</v>
      </c>
      <c r="CX64" s="19" t="n">
        <v>75.5885</v>
      </c>
      <c r="CY64" s="19" t="n">
        <v>288.6226</v>
      </c>
      <c r="CZ64" s="19" t="n">
        <v>410.5226</v>
      </c>
      <c r="DA64" s="19" t="n">
        <v>141.5208</v>
      </c>
      <c r="DB64" s="19" t="n">
        <v>1127.1914</v>
      </c>
      <c r="DC64" s="19" t="n">
        <v>1141.8695</v>
      </c>
      <c r="DD64" s="19" t="n">
        <v>60.3504</v>
      </c>
      <c r="DE64" s="19" t="n">
        <v>6998.2556</v>
      </c>
      <c r="DF64" s="19" t="n">
        <v>949.3214</v>
      </c>
      <c r="DG64" s="19" t="n">
        <v>140.0838</v>
      </c>
      <c r="DH64" s="19" t="n">
        <v>101.6807</v>
      </c>
      <c r="DI64" s="19" t="n">
        <v>99.9102</v>
      </c>
      <c r="DJ64" s="19" t="n">
        <v>350.874</v>
      </c>
      <c r="DK64" s="19" t="n">
        <v>1608.4862</v>
      </c>
      <c r="DL64" s="19" t="n">
        <v>103.0771</v>
      </c>
      <c r="DM64" s="19" t="n">
        <v>9.2433</v>
      </c>
      <c r="DN64" s="19" t="n">
        <v>16842.9215</v>
      </c>
      <c r="DO64" s="19" t="n">
        <v>117.1422</v>
      </c>
      <c r="DP64" s="19" t="n">
        <v>12024.0593</v>
      </c>
      <c r="DQ64" s="19" t="n">
        <v>717.9204</v>
      </c>
      <c r="DR64" s="19" t="n">
        <v>4296.6169</v>
      </c>
      <c r="DS64" s="19" t="n">
        <v>734.006</v>
      </c>
      <c r="DT64" s="19" t="n">
        <v>5527.7599</v>
      </c>
    </row>
    <row r="65">
      <c r="A65" s="2" t="inlineStr">
        <is>
          <t>2403</t>
        </is>
      </c>
      <c r="B65" s="2" t="inlineStr">
        <is>
          <t>Electrical equipment manufacturing</t>
        </is>
      </c>
      <c r="C65" s="19" t="n">
        <v>37.5342</v>
      </c>
      <c r="D65" s="19" t="n">
        <v>9.603199999999999</v>
      </c>
      <c r="E65" s="19" t="n">
        <v>62.7234</v>
      </c>
      <c r="F65" s="19" t="n">
        <v>40.0655</v>
      </c>
      <c r="G65" s="19" t="n">
        <v>0.9087</v>
      </c>
      <c r="H65" s="19" t="n">
        <v>25.6575</v>
      </c>
      <c r="I65" s="19" t="n">
        <v>22.5778</v>
      </c>
      <c r="J65" s="19" t="n">
        <v>179.0256</v>
      </c>
      <c r="K65" s="19" t="n">
        <v>91.28919999999999</v>
      </c>
      <c r="L65" s="19" t="n">
        <v>23.9377</v>
      </c>
      <c r="M65" s="19" t="n">
        <v>130.5733</v>
      </c>
      <c r="N65" s="19" t="n">
        <v>9.414899999999999</v>
      </c>
      <c r="O65" s="19" t="n">
        <v>57.257</v>
      </c>
      <c r="P65" s="19" t="n">
        <v>21.932</v>
      </c>
      <c r="Q65" s="19" t="n">
        <v>0.8322000000000001</v>
      </c>
      <c r="R65" s="19" t="n">
        <v>21.2877</v>
      </c>
      <c r="S65" s="19" t="n">
        <v>7.6561</v>
      </c>
      <c r="T65" s="19" t="n">
        <v>2.3342</v>
      </c>
      <c r="U65" s="19" t="n">
        <v>9.268800000000001</v>
      </c>
      <c r="V65" s="19" t="n">
        <v>9.9291</v>
      </c>
      <c r="W65" s="19" t="n">
        <v>15.5711</v>
      </c>
      <c r="X65" s="19" t="n">
        <v>16.344</v>
      </c>
      <c r="Y65" s="19" t="n">
        <v>34.1012</v>
      </c>
      <c r="Z65" s="19" t="n">
        <v>12.4332</v>
      </c>
      <c r="AA65" s="19" t="n">
        <v>14.2036</v>
      </c>
      <c r="AB65" s="19" t="n">
        <v>0.1134</v>
      </c>
      <c r="AC65" s="19" t="n">
        <v>0.3149</v>
      </c>
      <c r="AD65" s="19" t="n">
        <v>4.2837</v>
      </c>
      <c r="AE65" s="19" t="n">
        <v>0.0027</v>
      </c>
      <c r="AF65" s="19" t="n">
        <v>0.412</v>
      </c>
      <c r="AG65" s="19" t="n">
        <v>0.4018</v>
      </c>
      <c r="AH65" s="19" t="n">
        <v>2.1273</v>
      </c>
      <c r="AI65" s="19" t="n">
        <v>8.132999999999999</v>
      </c>
      <c r="AJ65" s="19" t="n">
        <v>24.5043</v>
      </c>
      <c r="AK65" s="19" t="n">
        <v>34.9922</v>
      </c>
      <c r="AL65" s="19" t="n">
        <v>9.0924</v>
      </c>
      <c r="AM65" s="19" t="n">
        <v>5.4612</v>
      </c>
      <c r="AN65" s="19" t="n">
        <v>7.2759</v>
      </c>
      <c r="AO65" s="19" t="n">
        <v>0.46</v>
      </c>
      <c r="AP65" s="19" t="n">
        <v>10.853</v>
      </c>
      <c r="AQ65" s="19" t="n">
        <v>2.5591</v>
      </c>
      <c r="AR65" s="19" t="n">
        <v>104.2349</v>
      </c>
      <c r="AS65" s="19" t="n">
        <v>15.7802</v>
      </c>
      <c r="AT65" s="19" t="n">
        <v>5.097</v>
      </c>
      <c r="AU65" s="19" t="n">
        <v>1.3775</v>
      </c>
      <c r="AV65" s="19" t="n">
        <v>17.1939</v>
      </c>
      <c r="AW65" s="19" t="n">
        <v>5.5094</v>
      </c>
      <c r="AX65" s="19" t="n">
        <v>0.9769</v>
      </c>
      <c r="AY65" s="19" t="n">
        <v>12.2707</v>
      </c>
      <c r="AZ65" s="19" t="n">
        <v>0.9752999999999999</v>
      </c>
      <c r="BA65" s="19" t="n">
        <v>0.8575</v>
      </c>
      <c r="BB65" s="19" t="n">
        <v>54.6775</v>
      </c>
      <c r="BC65" s="19" t="n">
        <v>13.8282</v>
      </c>
      <c r="BD65" s="19" t="n">
        <v>43.2048</v>
      </c>
      <c r="BE65" s="19" t="n">
        <v>17.2683</v>
      </c>
      <c r="BF65" s="19" t="n">
        <v>157.295</v>
      </c>
      <c r="BG65" s="19" t="n">
        <v>139.0038</v>
      </c>
      <c r="BH65" s="19" t="n">
        <v>154.3671</v>
      </c>
      <c r="BI65" s="19" t="n">
        <v>337.5985</v>
      </c>
      <c r="BJ65" s="19" t="n">
        <v>790.1429000000001</v>
      </c>
      <c r="BK65" s="19" t="n">
        <v>108.1816</v>
      </c>
      <c r="BL65" s="19" t="n">
        <v>773.3342</v>
      </c>
      <c r="BM65" s="19" t="n">
        <v>13.4743</v>
      </c>
      <c r="BN65" s="19" t="n">
        <v>12.5731</v>
      </c>
      <c r="BO65" s="19" t="n">
        <v>234.024</v>
      </c>
      <c r="BP65" s="19" t="n">
        <v>396.085</v>
      </c>
      <c r="BQ65" s="19" t="n">
        <v>8.931100000000001</v>
      </c>
      <c r="BR65" s="19" t="n">
        <v>65.2805</v>
      </c>
      <c r="BS65" s="19" t="n">
        <v>64.55540000000001</v>
      </c>
      <c r="BT65" s="19" t="n">
        <v>1168.6438</v>
      </c>
      <c r="BU65" s="19" t="n">
        <v>1763.4138</v>
      </c>
      <c r="BV65" s="19" t="n">
        <v>1292.051</v>
      </c>
      <c r="BW65" s="19" t="n">
        <v>4213.4345</v>
      </c>
      <c r="BX65" s="19" t="n">
        <v>169.7449</v>
      </c>
      <c r="BY65" s="19" t="n">
        <v>123.0556</v>
      </c>
      <c r="BZ65" s="19" t="n">
        <v>13.8608</v>
      </c>
      <c r="CA65" s="19" t="n">
        <v>64.6387</v>
      </c>
      <c r="CB65" s="19" t="n">
        <v>236.8226</v>
      </c>
      <c r="CC65" s="19" t="n">
        <v>11.0526</v>
      </c>
      <c r="CD65" s="19" t="n">
        <v>14.3423</v>
      </c>
      <c r="CE65" s="19" t="n">
        <v>38.5034</v>
      </c>
      <c r="CF65" s="19" t="n">
        <v>188.588</v>
      </c>
      <c r="CG65" s="19" t="n">
        <v>19.4846</v>
      </c>
      <c r="CH65" s="19" t="n">
        <v>14.6928</v>
      </c>
      <c r="CI65" s="19" t="n">
        <v>27.4768</v>
      </c>
      <c r="CJ65" s="19" t="n">
        <v>11.8313</v>
      </c>
      <c r="CK65" s="19" t="n">
        <v>5.209</v>
      </c>
      <c r="CL65" s="19" t="n">
        <v>383.7875</v>
      </c>
      <c r="CM65" s="19" t="n">
        <v>0.6237</v>
      </c>
      <c r="CN65" s="19" t="n">
        <v>17.567</v>
      </c>
      <c r="CO65" s="19" t="n">
        <v>2.205</v>
      </c>
      <c r="CP65" s="19" t="n">
        <v>5.2639</v>
      </c>
      <c r="CQ65" s="19" t="n">
        <v>20.404</v>
      </c>
      <c r="CR65" s="19" t="n">
        <v>21.4225</v>
      </c>
      <c r="CS65" s="19" t="n">
        <v>7.7716</v>
      </c>
      <c r="CT65" s="19" t="n">
        <v>28.9011</v>
      </c>
      <c r="CU65" s="19" t="n">
        <v>506.9187</v>
      </c>
      <c r="CV65" s="19" t="n">
        <v>90.7855</v>
      </c>
      <c r="CW65" s="19" t="n">
        <v>55.7564</v>
      </c>
      <c r="CX65" s="19" t="n">
        <v>43.4656</v>
      </c>
      <c r="CY65" s="19" t="n">
        <v>105.5628</v>
      </c>
      <c r="CZ65" s="19" t="n">
        <v>70.715</v>
      </c>
      <c r="DA65" s="19" t="n">
        <v>32.7449</v>
      </c>
      <c r="DB65" s="19" t="n">
        <v>63.5075</v>
      </c>
      <c r="DC65" s="19" t="n">
        <v>91.9593</v>
      </c>
      <c r="DD65" s="19" t="n">
        <v>9.748200000000001</v>
      </c>
      <c r="DE65" s="19" t="n">
        <v>157.5015</v>
      </c>
      <c r="DF65" s="19" t="n">
        <v>184.8987</v>
      </c>
      <c r="DG65" s="19" t="n">
        <v>42.2861</v>
      </c>
      <c r="DH65" s="19" t="n">
        <v>108.6796</v>
      </c>
      <c r="DI65" s="19" t="n">
        <v>95.3877</v>
      </c>
      <c r="DJ65" s="19" t="n">
        <v>233.682</v>
      </c>
      <c r="DK65" s="19" t="n">
        <v>686.0499</v>
      </c>
      <c r="DL65" s="19" t="n">
        <v>53.0192</v>
      </c>
      <c r="DM65" s="19" t="n">
        <v>11.9274</v>
      </c>
      <c r="DN65" s="19" t="n">
        <v>865.9335</v>
      </c>
      <c r="DO65" s="19" t="n">
        <v>37.0232</v>
      </c>
      <c r="DP65" s="19" t="n">
        <v>6435.765</v>
      </c>
      <c r="DQ65" s="19" t="n">
        <v>107.7996</v>
      </c>
      <c r="DR65" s="19" t="n">
        <v>322.7634</v>
      </c>
      <c r="DS65" s="19" t="n">
        <v>92.5278</v>
      </c>
      <c r="DT65" s="19" t="n">
        <v>1257.252</v>
      </c>
    </row>
    <row r="66">
      <c r="A66" s="2" t="inlineStr">
        <is>
          <t>2404</t>
        </is>
      </c>
      <c r="B66" s="2" t="inlineStr">
        <is>
          <t>Domestic appliance manufacturing</t>
        </is>
      </c>
      <c r="C66" s="19" t="n">
        <v>3.8915</v>
      </c>
      <c r="D66" s="19" t="n">
        <v>0.5748</v>
      </c>
      <c r="E66" s="19" t="n">
        <v>2.2896</v>
      </c>
      <c r="F66" s="19" t="n">
        <v>0.7576000000000001</v>
      </c>
      <c r="G66" s="19" t="n">
        <v>0.2101</v>
      </c>
      <c r="H66" s="19" t="n">
        <v>0.421</v>
      </c>
      <c r="I66" s="19" t="n">
        <v>2.5544</v>
      </c>
      <c r="J66" s="19" t="n">
        <v>4.3923</v>
      </c>
      <c r="K66" s="19" t="n">
        <v>39.4383</v>
      </c>
      <c r="L66" s="19" t="n">
        <v>4.6406</v>
      </c>
      <c r="M66" s="19" t="n">
        <v>5.8927</v>
      </c>
      <c r="N66" s="19" t="n">
        <v>1.0744</v>
      </c>
      <c r="O66" s="19" t="n">
        <v>1.1514</v>
      </c>
      <c r="P66" s="19" t="n">
        <v>3.4957</v>
      </c>
      <c r="Q66" s="19" t="n">
        <v>0.2148</v>
      </c>
      <c r="R66" s="19" t="n">
        <v>2.0914</v>
      </c>
      <c r="S66" s="19" t="n">
        <v>2.0539</v>
      </c>
      <c r="T66" s="19" t="n">
        <v>0.5643</v>
      </c>
      <c r="U66" s="19" t="n">
        <v>1.2216</v>
      </c>
      <c r="V66" s="19" t="n">
        <v>2.13</v>
      </c>
      <c r="W66" s="19" t="n">
        <v>2.0878</v>
      </c>
      <c r="X66" s="19" t="n">
        <v>3.4228</v>
      </c>
      <c r="Y66" s="19" t="n">
        <v>1.3919</v>
      </c>
      <c r="Z66" s="19" t="n">
        <v>0.5315</v>
      </c>
      <c r="AA66" s="19" t="n">
        <v>0.6022999999999999</v>
      </c>
      <c r="AB66" s="19" t="n">
        <v>0.0326</v>
      </c>
      <c r="AC66" s="19" t="n">
        <v>0.1024</v>
      </c>
      <c r="AD66" s="19" t="n">
        <v>0.8565</v>
      </c>
      <c r="AE66" s="19" t="n">
        <v>0.0005999999999999999</v>
      </c>
      <c r="AF66" s="19" t="n">
        <v>0.1185</v>
      </c>
      <c r="AG66" s="19" t="n">
        <v>0.1227</v>
      </c>
      <c r="AH66" s="19" t="n">
        <v>0.3823</v>
      </c>
      <c r="AI66" s="19" t="n">
        <v>1.3682</v>
      </c>
      <c r="AJ66" s="19" t="n">
        <v>0.4622</v>
      </c>
      <c r="AK66" s="19" t="n">
        <v>0.9919</v>
      </c>
      <c r="AL66" s="19" t="n">
        <v>1.1854</v>
      </c>
      <c r="AM66" s="19" t="n">
        <v>0.3498</v>
      </c>
      <c r="AN66" s="19" t="n">
        <v>1.0157</v>
      </c>
      <c r="AO66" s="19" t="n">
        <v>0.1284</v>
      </c>
      <c r="AP66" s="19" t="n">
        <v>1.9556</v>
      </c>
      <c r="AQ66" s="19" t="n">
        <v>0.5456</v>
      </c>
      <c r="AR66" s="19" t="n">
        <v>1.1099</v>
      </c>
      <c r="AS66" s="19" t="n">
        <v>0.0983</v>
      </c>
      <c r="AT66" s="19" t="n">
        <v>0.5127</v>
      </c>
      <c r="AU66" s="19" t="n">
        <v>0.2368</v>
      </c>
      <c r="AV66" s="19" t="n">
        <v>0.8286</v>
      </c>
      <c r="AW66" s="19" t="n">
        <v>0.4711</v>
      </c>
      <c r="AX66" s="19" t="n">
        <v>0.1985</v>
      </c>
      <c r="AY66" s="19" t="n">
        <v>0.7042</v>
      </c>
      <c r="AZ66" s="19" t="n">
        <v>0.2491</v>
      </c>
      <c r="BA66" s="19" t="n">
        <v>0.1036</v>
      </c>
      <c r="BB66" s="19" t="n">
        <v>2.2567</v>
      </c>
      <c r="BC66" s="19" t="n">
        <v>0.4632</v>
      </c>
      <c r="BD66" s="19" t="n">
        <v>1.4811</v>
      </c>
      <c r="BE66" s="19" t="n">
        <v>2.8192</v>
      </c>
      <c r="BF66" s="19" t="n">
        <v>4.8407</v>
      </c>
      <c r="BG66" s="19" t="n">
        <v>0.9173</v>
      </c>
      <c r="BH66" s="19" t="n">
        <v>1.1707</v>
      </c>
      <c r="BI66" s="19" t="n">
        <v>2.2504</v>
      </c>
      <c r="BJ66" s="19" t="n">
        <v>0.871</v>
      </c>
      <c r="BK66" s="19" t="n">
        <v>149.1988</v>
      </c>
      <c r="BL66" s="19" t="n">
        <v>61.6803</v>
      </c>
      <c r="BM66" s="19" t="n">
        <v>1.1593</v>
      </c>
      <c r="BN66" s="19" t="n">
        <v>0.2232</v>
      </c>
      <c r="BO66" s="19" t="n">
        <v>0.9277</v>
      </c>
      <c r="BP66" s="19" t="n">
        <v>1.1089</v>
      </c>
      <c r="BQ66" s="19" t="n">
        <v>0.0548</v>
      </c>
      <c r="BR66" s="19" t="n">
        <v>1.6179</v>
      </c>
      <c r="BS66" s="19" t="n">
        <v>0.983</v>
      </c>
      <c r="BT66" s="19" t="n">
        <v>711.8881</v>
      </c>
      <c r="BU66" s="19" t="n">
        <v>265.3595</v>
      </c>
      <c r="BV66" s="19" t="n">
        <v>174.3057</v>
      </c>
      <c r="BW66" s="19" t="n">
        <v>543.446</v>
      </c>
      <c r="BX66" s="19" t="n">
        <v>7.0266</v>
      </c>
      <c r="BY66" s="19" t="n">
        <v>76.5145</v>
      </c>
      <c r="BZ66" s="19" t="n">
        <v>1.5856</v>
      </c>
      <c r="CA66" s="19" t="n">
        <v>11.669</v>
      </c>
      <c r="CB66" s="19" t="n">
        <v>6.1279</v>
      </c>
      <c r="CC66" s="19" t="n">
        <v>17.7014</v>
      </c>
      <c r="CD66" s="19" t="n">
        <v>0.4962</v>
      </c>
      <c r="CE66" s="19" t="n">
        <v>1.9231</v>
      </c>
      <c r="CF66" s="19" t="n">
        <v>1.3632</v>
      </c>
      <c r="CG66" s="19" t="n">
        <v>0.7964</v>
      </c>
      <c r="CH66" s="19" t="n">
        <v>1.0487</v>
      </c>
      <c r="CI66" s="19" t="n">
        <v>0.456</v>
      </c>
      <c r="CJ66" s="19" t="n">
        <v>0.3098</v>
      </c>
      <c r="CK66" s="19" t="n">
        <v>0.3925</v>
      </c>
      <c r="CL66" s="19" t="n">
        <v>2.1901</v>
      </c>
      <c r="CM66" s="19" t="n">
        <v>0.0153</v>
      </c>
      <c r="CN66" s="19" t="n">
        <v>1.0714</v>
      </c>
      <c r="CO66" s="19" t="n">
        <v>1.1241</v>
      </c>
      <c r="CP66" s="19" t="n">
        <v>1.6031</v>
      </c>
      <c r="CQ66" s="19" t="n">
        <v>1.6918</v>
      </c>
      <c r="CR66" s="19" t="n">
        <v>0.612</v>
      </c>
      <c r="CS66" s="19" t="n">
        <v>0.2258</v>
      </c>
      <c r="CT66" s="19" t="n">
        <v>1.1381</v>
      </c>
      <c r="CU66" s="19" t="n">
        <v>6.6793</v>
      </c>
      <c r="CV66" s="19" t="n">
        <v>1.2259</v>
      </c>
      <c r="CW66" s="19" t="n">
        <v>2.1321</v>
      </c>
      <c r="CX66" s="19" t="n">
        <v>1.2019</v>
      </c>
      <c r="CY66" s="19" t="n">
        <v>3.2599</v>
      </c>
      <c r="CZ66" s="19" t="n">
        <v>2.2926</v>
      </c>
      <c r="DA66" s="19" t="n">
        <v>1.2463</v>
      </c>
      <c r="DB66" s="19" t="n">
        <v>3.6553</v>
      </c>
      <c r="DC66" s="19" t="n">
        <v>4.1573</v>
      </c>
      <c r="DD66" s="19" t="n">
        <v>0.4806</v>
      </c>
      <c r="DE66" s="19" t="n">
        <v>16.3192</v>
      </c>
      <c r="DF66" s="19" t="n">
        <v>8.5999</v>
      </c>
      <c r="DG66" s="19" t="n">
        <v>0.6301</v>
      </c>
      <c r="DH66" s="19" t="n">
        <v>2.2212</v>
      </c>
      <c r="DI66" s="19" t="n">
        <v>1.0664</v>
      </c>
      <c r="DJ66" s="19" t="n">
        <v>10.7881</v>
      </c>
      <c r="DK66" s="19" t="n">
        <v>131.1426</v>
      </c>
      <c r="DL66" s="19" t="n">
        <v>1.5942</v>
      </c>
      <c r="DM66" s="19" t="n">
        <v>0.2736</v>
      </c>
      <c r="DN66" s="19" t="n">
        <v>5354.6537</v>
      </c>
      <c r="DO66" s="19" t="n">
        <v>0.53</v>
      </c>
      <c r="DP66" s="19" t="n">
        <v>646.5058</v>
      </c>
      <c r="DQ66" s="19" t="n">
        <v>95.16759999999999</v>
      </c>
      <c r="DR66" s="19" t="n">
        <v>128.5008</v>
      </c>
      <c r="DS66" s="19" t="n">
        <v>55.4438</v>
      </c>
      <c r="DT66" s="19" t="n">
        <v>529.8979</v>
      </c>
    </row>
    <row r="67">
      <c r="A67" s="2" t="inlineStr">
        <is>
          <t>2405</t>
        </is>
      </c>
      <c r="B67" s="2" t="inlineStr">
        <is>
          <t>Specialised and other machinery and equipment manufacturing</t>
        </is>
      </c>
      <c r="C67" s="19" t="n">
        <v>322.7762</v>
      </c>
      <c r="D67" s="19" t="n">
        <v>38.269</v>
      </c>
      <c r="E67" s="19" t="n">
        <v>292.682</v>
      </c>
      <c r="F67" s="19" t="n">
        <v>265.4423</v>
      </c>
      <c r="G67" s="19" t="n">
        <v>2.4903</v>
      </c>
      <c r="H67" s="19" t="n">
        <v>131.9833</v>
      </c>
      <c r="I67" s="19" t="n">
        <v>224.8681</v>
      </c>
      <c r="J67" s="19" t="n">
        <v>1804.279</v>
      </c>
      <c r="K67" s="19" t="n">
        <v>684.7681</v>
      </c>
      <c r="L67" s="19" t="n">
        <v>949.1125</v>
      </c>
      <c r="M67" s="19" t="n">
        <v>3417.8554</v>
      </c>
      <c r="N67" s="19" t="n">
        <v>437.7974</v>
      </c>
      <c r="O67" s="19" t="n">
        <v>324.1661</v>
      </c>
      <c r="P67" s="19" t="n">
        <v>140.3698</v>
      </c>
      <c r="Q67" s="19" t="n">
        <v>2.0373</v>
      </c>
      <c r="R67" s="19" t="n">
        <v>52.6767</v>
      </c>
      <c r="S67" s="19" t="n">
        <v>28.3338</v>
      </c>
      <c r="T67" s="19" t="n">
        <v>7.2741</v>
      </c>
      <c r="U67" s="19" t="n">
        <v>10.8704</v>
      </c>
      <c r="V67" s="19" t="n">
        <v>54.9829</v>
      </c>
      <c r="W67" s="19" t="n">
        <v>81.4722</v>
      </c>
      <c r="X67" s="19" t="n">
        <v>77.1647</v>
      </c>
      <c r="Y67" s="19" t="n">
        <v>102.8616</v>
      </c>
      <c r="Z67" s="19" t="n">
        <v>38.5812</v>
      </c>
      <c r="AA67" s="19" t="n">
        <v>57.2641</v>
      </c>
      <c r="AB67" s="19" t="n">
        <v>0.1272</v>
      </c>
      <c r="AC67" s="19" t="n">
        <v>0.6496</v>
      </c>
      <c r="AD67" s="19" t="n">
        <v>16.0324</v>
      </c>
      <c r="AE67" s="19" t="n">
        <v>0.0598</v>
      </c>
      <c r="AF67" s="19" t="n">
        <v>0.746</v>
      </c>
      <c r="AG67" s="19" t="n">
        <v>1.0033</v>
      </c>
      <c r="AH67" s="19" t="n">
        <v>9.893700000000001</v>
      </c>
      <c r="AI67" s="19" t="n">
        <v>56.3801</v>
      </c>
      <c r="AJ67" s="19" t="n">
        <v>32.4523</v>
      </c>
      <c r="AK67" s="19" t="n">
        <v>51.1544</v>
      </c>
      <c r="AL67" s="19" t="n">
        <v>65.53189999999999</v>
      </c>
      <c r="AM67" s="19" t="n">
        <v>40.9744</v>
      </c>
      <c r="AN67" s="19" t="n">
        <v>53.921</v>
      </c>
      <c r="AO67" s="19" t="n">
        <v>0.7645</v>
      </c>
      <c r="AP67" s="19" t="n">
        <v>174.6798</v>
      </c>
      <c r="AQ67" s="19" t="n">
        <v>23.4648</v>
      </c>
      <c r="AR67" s="19" t="n">
        <v>97.0671</v>
      </c>
      <c r="AS67" s="19" t="n">
        <v>1.4423</v>
      </c>
      <c r="AT67" s="19" t="n">
        <v>51.1738</v>
      </c>
      <c r="AU67" s="19" t="n">
        <v>10.8725</v>
      </c>
      <c r="AV67" s="19" t="n">
        <v>97.34529999999999</v>
      </c>
      <c r="AW67" s="19" t="n">
        <v>32.988</v>
      </c>
      <c r="AX67" s="19" t="n">
        <v>9.506</v>
      </c>
      <c r="AY67" s="19" t="n">
        <v>53.5784</v>
      </c>
      <c r="AZ67" s="19" t="n">
        <v>5.6614</v>
      </c>
      <c r="BA67" s="19" t="n">
        <v>3.9617</v>
      </c>
      <c r="BB67" s="19" t="n">
        <v>213.8714</v>
      </c>
      <c r="BC67" s="19" t="n">
        <v>34.5477</v>
      </c>
      <c r="BD67" s="19" t="n">
        <v>351.0846</v>
      </c>
      <c r="BE67" s="19" t="n">
        <v>140.9831</v>
      </c>
      <c r="BF67" s="19" t="n">
        <v>352.0273</v>
      </c>
      <c r="BG67" s="19" t="n">
        <v>337.6045</v>
      </c>
      <c r="BH67" s="19" t="n">
        <v>223.7046</v>
      </c>
      <c r="BI67" s="19" t="n">
        <v>139.8699</v>
      </c>
      <c r="BJ67" s="19" t="n">
        <v>115.3265</v>
      </c>
      <c r="BK67" s="19" t="n">
        <v>29.4792</v>
      </c>
      <c r="BL67" s="19" t="n">
        <v>1354.0955</v>
      </c>
      <c r="BM67" s="19" t="n">
        <v>20.1464</v>
      </c>
      <c r="BN67" s="19" t="n">
        <v>26.4213</v>
      </c>
      <c r="BO67" s="19" t="n">
        <v>212.1768</v>
      </c>
      <c r="BP67" s="19" t="n">
        <v>195.7023</v>
      </c>
      <c r="BQ67" s="19" t="n">
        <v>7.0826</v>
      </c>
      <c r="BR67" s="19" t="n">
        <v>253.1944</v>
      </c>
      <c r="BS67" s="19" t="n">
        <v>64.97450000000001</v>
      </c>
      <c r="BT67" s="19" t="n">
        <v>313.569</v>
      </c>
      <c r="BU67" s="19" t="n">
        <v>497.9328</v>
      </c>
      <c r="BV67" s="19" t="n">
        <v>330.3903</v>
      </c>
      <c r="BW67" s="19" t="n">
        <v>1039.5158</v>
      </c>
      <c r="BX67" s="19" t="n">
        <v>523.3729</v>
      </c>
      <c r="BY67" s="19" t="n">
        <v>163.5086</v>
      </c>
      <c r="BZ67" s="19" t="n">
        <v>33.7236</v>
      </c>
      <c r="CA67" s="19" t="n">
        <v>162.1764</v>
      </c>
      <c r="CB67" s="19" t="n">
        <v>97.80370000000001</v>
      </c>
      <c r="CC67" s="19" t="n">
        <v>64.7277</v>
      </c>
      <c r="CD67" s="19" t="n">
        <v>51.5762</v>
      </c>
      <c r="CE67" s="19" t="n">
        <v>127.0894</v>
      </c>
      <c r="CF67" s="19" t="n">
        <v>118.4343</v>
      </c>
      <c r="CG67" s="19" t="n">
        <v>75.5462</v>
      </c>
      <c r="CH67" s="19" t="n">
        <v>21.753</v>
      </c>
      <c r="CI67" s="19" t="n">
        <v>22.3712</v>
      </c>
      <c r="CJ67" s="19" t="n">
        <v>2.7968</v>
      </c>
      <c r="CK67" s="19" t="n">
        <v>27.443</v>
      </c>
      <c r="CL67" s="19" t="n">
        <v>278.5926</v>
      </c>
      <c r="CM67" s="19" t="n">
        <v>1.0111</v>
      </c>
      <c r="CN67" s="19" t="n">
        <v>34.0943</v>
      </c>
      <c r="CO67" s="19" t="n">
        <v>3.9269</v>
      </c>
      <c r="CP67" s="19" t="n">
        <v>19.5821</v>
      </c>
      <c r="CQ67" s="19" t="n">
        <v>87.7513</v>
      </c>
      <c r="CR67" s="19" t="n">
        <v>5.8512</v>
      </c>
      <c r="CS67" s="19" t="n">
        <v>2.1758</v>
      </c>
      <c r="CT67" s="19" t="n">
        <v>57.6138</v>
      </c>
      <c r="CU67" s="19" t="n">
        <v>1015.3259</v>
      </c>
      <c r="CV67" s="19" t="n">
        <v>78.2436</v>
      </c>
      <c r="CW67" s="19" t="n">
        <v>195.8968</v>
      </c>
      <c r="CX67" s="19" t="n">
        <v>162.9037</v>
      </c>
      <c r="CY67" s="19" t="n">
        <v>237.9222</v>
      </c>
      <c r="CZ67" s="19" t="n">
        <v>362.4391</v>
      </c>
      <c r="DA67" s="19" t="n">
        <v>78.6266</v>
      </c>
      <c r="DB67" s="19" t="n">
        <v>203.4561</v>
      </c>
      <c r="DC67" s="19" t="n">
        <v>311.2951</v>
      </c>
      <c r="DD67" s="19" t="n">
        <v>41.0107</v>
      </c>
      <c r="DE67" s="19" t="n">
        <v>303.2793</v>
      </c>
      <c r="DF67" s="19" t="n">
        <v>216.1402</v>
      </c>
      <c r="DG67" s="19" t="n">
        <v>34.1394</v>
      </c>
      <c r="DH67" s="19" t="n">
        <v>37.5418</v>
      </c>
      <c r="DI67" s="19" t="n">
        <v>38.0697</v>
      </c>
      <c r="DJ67" s="19" t="n">
        <v>1417.8311</v>
      </c>
      <c r="DK67" s="19" t="n">
        <v>2587.2325</v>
      </c>
      <c r="DL67" s="19" t="n">
        <v>53.2815</v>
      </c>
      <c r="DM67" s="19" t="n">
        <v>7.3606</v>
      </c>
      <c r="DN67" s="19" t="n">
        <v>2410.9881</v>
      </c>
      <c r="DO67" s="19" t="n">
        <v>120.5359</v>
      </c>
      <c r="DP67" s="19" t="n">
        <v>25713.8143</v>
      </c>
      <c r="DQ67" s="19" t="n">
        <v>613.8063</v>
      </c>
      <c r="DR67" s="19" t="n">
        <v>1213.4509</v>
      </c>
      <c r="DS67" s="19" t="n">
        <v>876.1552</v>
      </c>
      <c r="DT67" s="19" t="n">
        <v>3503.8208</v>
      </c>
    </row>
    <row r="68">
      <c r="A68" s="2" t="inlineStr">
        <is>
          <t>2501</t>
        </is>
      </c>
      <c r="B68" s="2" t="inlineStr">
        <is>
          <t>Furniture manufacturing</t>
        </is>
      </c>
      <c r="C68" s="19" t="n">
        <v>4.3441</v>
      </c>
      <c r="D68" s="19" t="n">
        <v>0.7837</v>
      </c>
      <c r="E68" s="19" t="n">
        <v>2.7328</v>
      </c>
      <c r="F68" s="19" t="n">
        <v>1.1084</v>
      </c>
      <c r="G68" s="19" t="n">
        <v>0.2376</v>
      </c>
      <c r="H68" s="19" t="n">
        <v>0.6802</v>
      </c>
      <c r="I68" s="19" t="n">
        <v>2.895</v>
      </c>
      <c r="J68" s="19" t="n">
        <v>5.5999</v>
      </c>
      <c r="K68" s="19" t="n">
        <v>6.7688</v>
      </c>
      <c r="L68" s="19" t="n">
        <v>3.8627</v>
      </c>
      <c r="M68" s="19" t="n">
        <v>10.806</v>
      </c>
      <c r="N68" s="19" t="n">
        <v>0.9718</v>
      </c>
      <c r="O68" s="19" t="n">
        <v>0.7272</v>
      </c>
      <c r="P68" s="19" t="n">
        <v>6.9024</v>
      </c>
      <c r="Q68" s="19" t="n">
        <v>0.4067</v>
      </c>
      <c r="R68" s="19" t="n">
        <v>4.089</v>
      </c>
      <c r="S68" s="19" t="n">
        <v>1.9456</v>
      </c>
      <c r="T68" s="19" t="n">
        <v>0.9164</v>
      </c>
      <c r="U68" s="19" t="n">
        <v>1.8947</v>
      </c>
      <c r="V68" s="19" t="n">
        <v>2.5456</v>
      </c>
      <c r="W68" s="19" t="n">
        <v>3.2278</v>
      </c>
      <c r="X68" s="19" t="n">
        <v>7.0888</v>
      </c>
      <c r="Y68" s="19" t="n">
        <v>13.6745</v>
      </c>
      <c r="Z68" s="19" t="n">
        <v>4.6063</v>
      </c>
      <c r="AA68" s="19" t="n">
        <v>5.2914</v>
      </c>
      <c r="AB68" s="19" t="n">
        <v>0.0726</v>
      </c>
      <c r="AC68" s="19" t="n">
        <v>0.1375</v>
      </c>
      <c r="AD68" s="19" t="n">
        <v>7.7395</v>
      </c>
      <c r="AE68" s="19" t="n">
        <v>0.0005999999999999999</v>
      </c>
      <c r="AF68" s="19" t="n">
        <v>0.1158</v>
      </c>
      <c r="AG68" s="19" t="n">
        <v>0.1275</v>
      </c>
      <c r="AH68" s="19" t="n">
        <v>0.6282</v>
      </c>
      <c r="AI68" s="19" t="n">
        <v>1.8603</v>
      </c>
      <c r="AJ68" s="19" t="n">
        <v>0.6395</v>
      </c>
      <c r="AK68" s="19" t="n">
        <v>5.8723</v>
      </c>
      <c r="AL68" s="19" t="n">
        <v>4.5665</v>
      </c>
      <c r="AM68" s="19" t="n">
        <v>1.7644</v>
      </c>
      <c r="AN68" s="19" t="n">
        <v>2.2006</v>
      </c>
      <c r="AO68" s="19" t="n">
        <v>0.1263</v>
      </c>
      <c r="AP68" s="19" t="n">
        <v>5.8188</v>
      </c>
      <c r="AQ68" s="19" t="n">
        <v>1.1657</v>
      </c>
      <c r="AR68" s="19" t="n">
        <v>8.9893</v>
      </c>
      <c r="AS68" s="19" t="n">
        <v>0.2171</v>
      </c>
      <c r="AT68" s="19" t="n">
        <v>1.2613</v>
      </c>
      <c r="AU68" s="19" t="n">
        <v>0.2909</v>
      </c>
      <c r="AV68" s="19" t="n">
        <v>4.5361</v>
      </c>
      <c r="AW68" s="19" t="n">
        <v>2.6583</v>
      </c>
      <c r="AX68" s="19" t="n">
        <v>0.5387999999999999</v>
      </c>
      <c r="AY68" s="19" t="n">
        <v>2.7132</v>
      </c>
      <c r="AZ68" s="19" t="n">
        <v>0.5215</v>
      </c>
      <c r="BA68" s="19" t="n">
        <v>0.1269</v>
      </c>
      <c r="BB68" s="19" t="n">
        <v>16.9047</v>
      </c>
      <c r="BC68" s="19" t="n">
        <v>1.1214</v>
      </c>
      <c r="BD68" s="19" t="n">
        <v>3.0832</v>
      </c>
      <c r="BE68" s="19" t="n">
        <v>347.363</v>
      </c>
      <c r="BF68" s="19" t="n">
        <v>12.0244</v>
      </c>
      <c r="BG68" s="19" t="n">
        <v>3.2927</v>
      </c>
      <c r="BH68" s="19" t="n">
        <v>4.5823</v>
      </c>
      <c r="BI68" s="19" t="n">
        <v>2.7955</v>
      </c>
      <c r="BJ68" s="19" t="n">
        <v>1.7138</v>
      </c>
      <c r="BK68" s="19" t="n">
        <v>0.7032</v>
      </c>
      <c r="BL68" s="19" t="n">
        <v>6.9533</v>
      </c>
      <c r="BM68" s="19" t="n">
        <v>26.9607</v>
      </c>
      <c r="BN68" s="19" t="n">
        <v>0.4896</v>
      </c>
      <c r="BO68" s="19" t="n">
        <v>0.9972</v>
      </c>
      <c r="BP68" s="19" t="n">
        <v>0.884</v>
      </c>
      <c r="BQ68" s="19" t="n">
        <v>0.0779</v>
      </c>
      <c r="BR68" s="19" t="n">
        <v>5.0769</v>
      </c>
      <c r="BS68" s="19" t="n">
        <v>4.4956</v>
      </c>
      <c r="BT68" s="19" t="n">
        <v>1195.5605</v>
      </c>
      <c r="BU68" s="19" t="n">
        <v>603.1826</v>
      </c>
      <c r="BV68" s="19" t="n">
        <v>70.5269</v>
      </c>
      <c r="BW68" s="19" t="n">
        <v>451.4353</v>
      </c>
      <c r="BX68" s="19" t="n">
        <v>30.9208</v>
      </c>
      <c r="BY68" s="19" t="n">
        <v>60.4646</v>
      </c>
      <c r="BZ68" s="19" t="n">
        <v>8.0738</v>
      </c>
      <c r="CA68" s="19" t="n">
        <v>16.5981</v>
      </c>
      <c r="CB68" s="19" t="n">
        <v>14.3823</v>
      </c>
      <c r="CC68" s="19" t="n">
        <v>2.1538</v>
      </c>
      <c r="CD68" s="19" t="n">
        <v>1.6709</v>
      </c>
      <c r="CE68" s="19" t="n">
        <v>6.7436</v>
      </c>
      <c r="CF68" s="19" t="n">
        <v>8.037599999999999</v>
      </c>
      <c r="CG68" s="19" t="n">
        <v>10.1183</v>
      </c>
      <c r="CH68" s="19" t="n">
        <v>1.6102</v>
      </c>
      <c r="CI68" s="19" t="n">
        <v>13.7359</v>
      </c>
      <c r="CJ68" s="19" t="n">
        <v>0.2467</v>
      </c>
      <c r="CK68" s="19" t="n">
        <v>0.4874</v>
      </c>
      <c r="CL68" s="19" t="n">
        <v>1.5477</v>
      </c>
      <c r="CM68" s="19" t="n">
        <v>0.3255</v>
      </c>
      <c r="CN68" s="19" t="n">
        <v>1.2395</v>
      </c>
      <c r="CO68" s="19" t="n">
        <v>0.9147999999999999</v>
      </c>
      <c r="CP68" s="19" t="n">
        <v>1.2756</v>
      </c>
      <c r="CQ68" s="19" t="n">
        <v>4.3413</v>
      </c>
      <c r="CR68" s="19" t="n">
        <v>2.1496</v>
      </c>
      <c r="CS68" s="19" t="n">
        <v>0.7344000000000001</v>
      </c>
      <c r="CT68" s="19" t="n">
        <v>58.1589</v>
      </c>
      <c r="CU68" s="19" t="n">
        <v>201.4813</v>
      </c>
      <c r="CV68" s="19" t="n">
        <v>19.6375</v>
      </c>
      <c r="CW68" s="19" t="n">
        <v>8.4923</v>
      </c>
      <c r="CX68" s="19" t="n">
        <v>6.4624</v>
      </c>
      <c r="CY68" s="19" t="n">
        <v>56.7684</v>
      </c>
      <c r="CZ68" s="19" t="n">
        <v>8.144299999999999</v>
      </c>
      <c r="DA68" s="19" t="n">
        <v>6.4782</v>
      </c>
      <c r="DB68" s="19" t="n">
        <v>19.3731</v>
      </c>
      <c r="DC68" s="19" t="n">
        <v>29.5756</v>
      </c>
      <c r="DD68" s="19" t="n">
        <v>4.0799</v>
      </c>
      <c r="DE68" s="19" t="n">
        <v>25.4832</v>
      </c>
      <c r="DF68" s="19" t="n">
        <v>26.8073</v>
      </c>
      <c r="DG68" s="19" t="n">
        <v>6.0017</v>
      </c>
      <c r="DH68" s="19" t="n">
        <v>9.5002</v>
      </c>
      <c r="DI68" s="19" t="n">
        <v>7.5068</v>
      </c>
      <c r="DJ68" s="19" t="n">
        <v>12.1422</v>
      </c>
      <c r="DK68" s="19" t="n">
        <v>16.1129</v>
      </c>
      <c r="DL68" s="19" t="n">
        <v>11.5146</v>
      </c>
      <c r="DM68" s="19" t="n">
        <v>1.0138</v>
      </c>
      <c r="DN68" s="19" t="n">
        <v>4369.1592</v>
      </c>
      <c r="DO68" s="19" t="n">
        <v>0.0611</v>
      </c>
      <c r="DP68" s="19" t="n">
        <v>2014.7926</v>
      </c>
      <c r="DQ68" s="19" t="n">
        <v>265.3998</v>
      </c>
      <c r="DR68" s="19" t="n">
        <v>2140.8055</v>
      </c>
      <c r="DS68" s="19" t="n">
        <v>-19.887</v>
      </c>
      <c r="DT68" s="19" t="n">
        <v>476.1404</v>
      </c>
    </row>
    <row r="69">
      <c r="A69" s="2" t="inlineStr">
        <is>
          <t>2502</t>
        </is>
      </c>
      <c r="B69" s="2" t="inlineStr">
        <is>
          <t>Other manufactured products</t>
        </is>
      </c>
      <c r="C69" s="19" t="n">
        <v>11.5398</v>
      </c>
      <c r="D69" s="19" t="n">
        <v>1.7858</v>
      </c>
      <c r="E69" s="19" t="n">
        <v>9.348599999999999</v>
      </c>
      <c r="F69" s="19" t="n">
        <v>2.7135</v>
      </c>
      <c r="G69" s="19" t="n">
        <v>0.1855</v>
      </c>
      <c r="H69" s="19" t="n">
        <v>2.365</v>
      </c>
      <c r="I69" s="19" t="n">
        <v>3.4093</v>
      </c>
      <c r="J69" s="19" t="n">
        <v>11.8659</v>
      </c>
      <c r="K69" s="19" t="n">
        <v>6.6468</v>
      </c>
      <c r="L69" s="19" t="n">
        <v>4.0759</v>
      </c>
      <c r="M69" s="19" t="n">
        <v>11.8692</v>
      </c>
      <c r="N69" s="19" t="n">
        <v>1.2614</v>
      </c>
      <c r="O69" s="19" t="n">
        <v>1.7008</v>
      </c>
      <c r="P69" s="19" t="n">
        <v>3.9685</v>
      </c>
      <c r="Q69" s="19" t="n">
        <v>0.1985</v>
      </c>
      <c r="R69" s="19" t="n">
        <v>2.3114</v>
      </c>
      <c r="S69" s="19" t="n">
        <v>1.7098</v>
      </c>
      <c r="T69" s="19" t="n">
        <v>0.5936</v>
      </c>
      <c r="U69" s="19" t="n">
        <v>1.5176</v>
      </c>
      <c r="V69" s="19" t="n">
        <v>2.3617</v>
      </c>
      <c r="W69" s="19" t="n">
        <v>2.4264</v>
      </c>
      <c r="X69" s="19" t="n">
        <v>4.3226</v>
      </c>
      <c r="Y69" s="19" t="n">
        <v>5.1613</v>
      </c>
      <c r="Z69" s="19" t="n">
        <v>0.8679</v>
      </c>
      <c r="AA69" s="19" t="n">
        <v>2.0704</v>
      </c>
      <c r="AB69" s="19" t="n">
        <v>0.0358</v>
      </c>
      <c r="AC69" s="19" t="n">
        <v>0.0982</v>
      </c>
      <c r="AD69" s="19" t="n">
        <v>3.1606</v>
      </c>
      <c r="AE69" s="19" t="n">
        <v>0.0005999999999999999</v>
      </c>
      <c r="AF69" s="19" t="n">
        <v>0.1018</v>
      </c>
      <c r="AG69" s="19" t="n">
        <v>0.0953</v>
      </c>
      <c r="AH69" s="19" t="n">
        <v>0.8195</v>
      </c>
      <c r="AI69" s="19" t="n">
        <v>8.649800000000001</v>
      </c>
      <c r="AJ69" s="19" t="n">
        <v>0.2858</v>
      </c>
      <c r="AK69" s="19" t="n">
        <v>6.3098</v>
      </c>
      <c r="AL69" s="19" t="n">
        <v>2.8959</v>
      </c>
      <c r="AM69" s="19" t="n">
        <v>0.6529</v>
      </c>
      <c r="AN69" s="19" t="n">
        <v>1.5666</v>
      </c>
      <c r="AO69" s="19" t="n">
        <v>0.1551</v>
      </c>
      <c r="AP69" s="19" t="n">
        <v>4.9174</v>
      </c>
      <c r="AQ69" s="19" t="n">
        <v>0.5338000000000001</v>
      </c>
      <c r="AR69" s="19" t="n">
        <v>2.7011</v>
      </c>
      <c r="AS69" s="19" t="n">
        <v>0.1143</v>
      </c>
      <c r="AT69" s="19" t="n">
        <v>0.6419</v>
      </c>
      <c r="AU69" s="19" t="n">
        <v>0.1908</v>
      </c>
      <c r="AV69" s="19" t="n">
        <v>2.2255</v>
      </c>
      <c r="AW69" s="19" t="n">
        <v>2.7853</v>
      </c>
      <c r="AX69" s="19" t="n">
        <v>1.4297</v>
      </c>
      <c r="AY69" s="19" t="n">
        <v>4.0336</v>
      </c>
      <c r="AZ69" s="19" t="n">
        <v>9.926299999999999</v>
      </c>
      <c r="BA69" s="19" t="n">
        <v>0.122</v>
      </c>
      <c r="BB69" s="19" t="n">
        <v>8.776400000000001</v>
      </c>
      <c r="BC69" s="19" t="n">
        <v>0.899</v>
      </c>
      <c r="BD69" s="19" t="n">
        <v>4.9947</v>
      </c>
      <c r="BE69" s="19" t="n">
        <v>10.6229</v>
      </c>
      <c r="BF69" s="19" t="n">
        <v>22.0911</v>
      </c>
      <c r="BG69" s="19" t="n">
        <v>19.1893</v>
      </c>
      <c r="BH69" s="19" t="n">
        <v>4.0542</v>
      </c>
      <c r="BI69" s="19" t="n">
        <v>5.0523</v>
      </c>
      <c r="BJ69" s="19" t="n">
        <v>4.3477</v>
      </c>
      <c r="BK69" s="19" t="n">
        <v>2.1044</v>
      </c>
      <c r="BL69" s="19" t="n">
        <v>10.9524</v>
      </c>
      <c r="BM69" s="19" t="n">
        <v>31.7644</v>
      </c>
      <c r="BN69" s="19" t="n">
        <v>108.527</v>
      </c>
      <c r="BO69" s="19" t="n">
        <v>1.7893</v>
      </c>
      <c r="BP69" s="19" t="n">
        <v>3.487</v>
      </c>
      <c r="BQ69" s="19" t="n">
        <v>0.2575</v>
      </c>
      <c r="BR69" s="19" t="n">
        <v>13.4773</v>
      </c>
      <c r="BS69" s="19" t="n">
        <v>36.6462</v>
      </c>
      <c r="BT69" s="19" t="n">
        <v>128.8969</v>
      </c>
      <c r="BU69" s="19" t="n">
        <v>61.285</v>
      </c>
      <c r="BV69" s="19" t="n">
        <v>53.6782</v>
      </c>
      <c r="BW69" s="19" t="n">
        <v>186.8376</v>
      </c>
      <c r="BX69" s="19" t="n">
        <v>47.8846</v>
      </c>
      <c r="BY69" s="19" t="n">
        <v>139.7409</v>
      </c>
      <c r="BZ69" s="19" t="n">
        <v>115.167</v>
      </c>
      <c r="CA69" s="19" t="n">
        <v>96.3943</v>
      </c>
      <c r="CB69" s="19" t="n">
        <v>19.6075</v>
      </c>
      <c r="CC69" s="19" t="n">
        <v>7.1222</v>
      </c>
      <c r="CD69" s="19" t="n">
        <v>1.0145</v>
      </c>
      <c r="CE69" s="19" t="n">
        <v>3.1589</v>
      </c>
      <c r="CF69" s="19" t="n">
        <v>22.5876</v>
      </c>
      <c r="CG69" s="19" t="n">
        <v>5.0054</v>
      </c>
      <c r="CH69" s="19" t="n">
        <v>2.1854</v>
      </c>
      <c r="CI69" s="19" t="n">
        <v>37.0256</v>
      </c>
      <c r="CJ69" s="19" t="n">
        <v>6.9195</v>
      </c>
      <c r="CK69" s="19" t="n">
        <v>0.5827</v>
      </c>
      <c r="CL69" s="19" t="n">
        <v>3.5835</v>
      </c>
      <c r="CM69" s="19" t="n">
        <v>0.1419</v>
      </c>
      <c r="CN69" s="19" t="n">
        <v>4.3505</v>
      </c>
      <c r="CO69" s="19" t="n">
        <v>3.6903</v>
      </c>
      <c r="CP69" s="19" t="n">
        <v>7.3415</v>
      </c>
      <c r="CQ69" s="19" t="n">
        <v>12.7749</v>
      </c>
      <c r="CR69" s="19" t="n">
        <v>17.0118</v>
      </c>
      <c r="CS69" s="19" t="n">
        <v>5.8883</v>
      </c>
      <c r="CT69" s="19" t="n">
        <v>20.1652</v>
      </c>
      <c r="CU69" s="19" t="n">
        <v>85.0012</v>
      </c>
      <c r="CV69" s="19" t="n">
        <v>1.4959</v>
      </c>
      <c r="CW69" s="19" t="n">
        <v>69.0849</v>
      </c>
      <c r="CX69" s="19" t="n">
        <v>41.1603</v>
      </c>
      <c r="CY69" s="19" t="n">
        <v>26.9603</v>
      </c>
      <c r="CZ69" s="19" t="n">
        <v>37.1438</v>
      </c>
      <c r="DA69" s="19" t="n">
        <v>18.7054</v>
      </c>
      <c r="DB69" s="19" t="n">
        <v>327.3964</v>
      </c>
      <c r="DC69" s="19" t="n">
        <v>348.2909</v>
      </c>
      <c r="DD69" s="19" t="n">
        <v>85.0809</v>
      </c>
      <c r="DE69" s="19" t="n">
        <v>171.7597</v>
      </c>
      <c r="DF69" s="19" t="n">
        <v>882.6717</v>
      </c>
      <c r="DG69" s="19" t="n">
        <v>45.0553</v>
      </c>
      <c r="DH69" s="19" t="n">
        <v>1793.6762</v>
      </c>
      <c r="DI69" s="19" t="n">
        <v>373.3507</v>
      </c>
      <c r="DJ69" s="19" t="n">
        <v>159.7704</v>
      </c>
      <c r="DK69" s="19" t="n">
        <v>97.27290000000001</v>
      </c>
      <c r="DL69" s="19" t="n">
        <v>88.446</v>
      </c>
      <c r="DM69" s="19" t="n">
        <v>5.6343</v>
      </c>
      <c r="DN69" s="19" t="n">
        <v>4473.5688</v>
      </c>
      <c r="DO69" s="19" t="n">
        <v>0.353</v>
      </c>
      <c r="DP69" s="19" t="n">
        <v>109.9208</v>
      </c>
      <c r="DQ69" s="19" t="n">
        <v>3.8191</v>
      </c>
      <c r="DR69" s="19" t="n">
        <v>66.9325</v>
      </c>
      <c r="DS69" s="19" t="n">
        <v>-107.051</v>
      </c>
      <c r="DT69" s="19" t="n">
        <v>687.6977000000001</v>
      </c>
    </row>
    <row r="70">
      <c r="A70" s="2" t="inlineStr">
        <is>
          <t>2601</t>
        </is>
      </c>
      <c r="B70" s="2" t="inlineStr">
        <is>
          <t>Electricity generation</t>
        </is>
      </c>
      <c r="C70" s="19" t="n">
        <v>284.9618</v>
      </c>
      <c r="D70" s="19" t="n">
        <v>51.8156</v>
      </c>
      <c r="E70" s="19" t="n">
        <v>219.953</v>
      </c>
      <c r="F70" s="19" t="n">
        <v>3.7753</v>
      </c>
      <c r="G70" s="19" t="n">
        <v>5.9635</v>
      </c>
      <c r="H70" s="19" t="n">
        <v>6.0944</v>
      </c>
      <c r="I70" s="19" t="n">
        <v>122.5559</v>
      </c>
      <c r="J70" s="19" t="n">
        <v>288.3671</v>
      </c>
      <c r="K70" s="19" t="n">
        <v>623.9303</v>
      </c>
      <c r="L70" s="19" t="n">
        <v>107.6086</v>
      </c>
      <c r="M70" s="19" t="n">
        <v>1008.3839</v>
      </c>
      <c r="N70" s="19" t="n">
        <v>44.7278</v>
      </c>
      <c r="O70" s="19" t="n">
        <v>87.7664</v>
      </c>
      <c r="P70" s="19" t="n">
        <v>84.98520000000001</v>
      </c>
      <c r="Q70" s="19" t="n">
        <v>1.2018</v>
      </c>
      <c r="R70" s="19" t="n">
        <v>41.1936</v>
      </c>
      <c r="S70" s="19" t="n">
        <v>8.4039</v>
      </c>
      <c r="T70" s="19" t="n">
        <v>5.3425</v>
      </c>
      <c r="U70" s="19" t="n">
        <v>13.6543</v>
      </c>
      <c r="V70" s="19" t="n">
        <v>7.3345</v>
      </c>
      <c r="W70" s="19" t="n">
        <v>137.9802</v>
      </c>
      <c r="X70" s="19" t="n">
        <v>14.3068</v>
      </c>
      <c r="Y70" s="19" t="n">
        <v>5.3611</v>
      </c>
      <c r="Z70" s="19" t="n">
        <v>11.593</v>
      </c>
      <c r="AA70" s="19" t="n">
        <v>11.3602</v>
      </c>
      <c r="AB70" s="19" t="n">
        <v>0.0772</v>
      </c>
      <c r="AC70" s="19" t="n">
        <v>0.0254</v>
      </c>
      <c r="AD70" s="19" t="n">
        <v>0.2356</v>
      </c>
      <c r="AE70" s="19" t="n">
        <v>0.0708</v>
      </c>
      <c r="AF70" s="19" t="n">
        <v>0.2546</v>
      </c>
      <c r="AG70" s="19" t="n">
        <v>0.081</v>
      </c>
      <c r="AH70" s="19" t="n">
        <v>13.7301</v>
      </c>
      <c r="AI70" s="19" t="n">
        <v>39.206</v>
      </c>
      <c r="AJ70" s="19" t="n">
        <v>52.8504</v>
      </c>
      <c r="AK70" s="19" t="n">
        <v>35.7931</v>
      </c>
      <c r="AL70" s="19" t="n">
        <v>7.9506</v>
      </c>
      <c r="AM70" s="19" t="n">
        <v>28.1713</v>
      </c>
      <c r="AN70" s="19" t="n">
        <v>43.6764</v>
      </c>
      <c r="AO70" s="19" t="n">
        <v>1.0848</v>
      </c>
      <c r="AP70" s="19" t="n">
        <v>66.38160000000001</v>
      </c>
      <c r="AQ70" s="19" t="n">
        <v>42.7645</v>
      </c>
      <c r="AR70" s="19" t="n">
        <v>23.0611</v>
      </c>
      <c r="AS70" s="19" t="n">
        <v>8.8443</v>
      </c>
      <c r="AT70" s="19" t="n">
        <v>42.2038</v>
      </c>
      <c r="AU70" s="19" t="n">
        <v>6.6935</v>
      </c>
      <c r="AV70" s="19" t="n">
        <v>50.8923</v>
      </c>
      <c r="AW70" s="19" t="n">
        <v>15.4134</v>
      </c>
      <c r="AX70" s="19" t="n">
        <v>2.1282</v>
      </c>
      <c r="AY70" s="19" t="n">
        <v>216.5446</v>
      </c>
      <c r="AZ70" s="19" t="n">
        <v>893.1643</v>
      </c>
      <c r="BA70" s="19" t="n">
        <v>2.7017</v>
      </c>
      <c r="BB70" s="19" t="n">
        <v>11.517</v>
      </c>
      <c r="BC70" s="19" t="n">
        <v>2.3593</v>
      </c>
      <c r="BD70" s="19" t="n">
        <v>5.556</v>
      </c>
      <c r="BE70" s="19" t="n">
        <v>2.3057</v>
      </c>
      <c r="BF70" s="19" t="n">
        <v>0.5958</v>
      </c>
      <c r="BG70" s="19" t="n">
        <v>0.4692</v>
      </c>
      <c r="BH70" s="19" t="n">
        <v>0.9687</v>
      </c>
      <c r="BI70" s="19" t="n">
        <v>0.5145999999999999</v>
      </c>
      <c r="BJ70" s="19" t="n">
        <v>1.4864</v>
      </c>
      <c r="BK70" s="19" t="n">
        <v>0.4668</v>
      </c>
      <c r="BL70" s="19" t="n">
        <v>4.4305</v>
      </c>
      <c r="BM70" s="19" t="n">
        <v>0.5575</v>
      </c>
      <c r="BN70" s="19" t="n">
        <v>0.5465</v>
      </c>
      <c r="BO70" s="19" t="n">
        <v>1336.4227</v>
      </c>
      <c r="BP70" s="19" t="n">
        <v>1086.9227</v>
      </c>
      <c r="BQ70" s="19" t="n">
        <v>4.6617</v>
      </c>
      <c r="BR70" s="19" t="n">
        <v>235.6512</v>
      </c>
      <c r="BS70" s="19" t="n">
        <v>18.8783</v>
      </c>
      <c r="BT70" s="19" t="n">
        <v>47.7834</v>
      </c>
      <c r="BU70" s="19" t="n">
        <v>29.8098</v>
      </c>
      <c r="BV70" s="19" t="n">
        <v>73.8918</v>
      </c>
      <c r="BW70" s="19" t="n">
        <v>161.5434</v>
      </c>
      <c r="BX70" s="19" t="n">
        <v>325.7698</v>
      </c>
      <c r="BY70" s="19" t="n">
        <v>729.6816</v>
      </c>
      <c r="BZ70" s="19" t="n">
        <v>174.9074</v>
      </c>
      <c r="CA70" s="19" t="n">
        <v>766.9598999999999</v>
      </c>
      <c r="CB70" s="19" t="n">
        <v>80.8639</v>
      </c>
      <c r="CC70" s="19" t="n">
        <v>150.3361</v>
      </c>
      <c r="CD70" s="19" t="n">
        <v>44.3385</v>
      </c>
      <c r="CE70" s="19" t="n">
        <v>6.951</v>
      </c>
      <c r="CF70" s="19" t="n">
        <v>22.7272</v>
      </c>
      <c r="CG70" s="19" t="n">
        <v>90.99460000000001</v>
      </c>
      <c r="CH70" s="19" t="n">
        <v>59.4029</v>
      </c>
      <c r="CI70" s="19" t="n">
        <v>18.9782</v>
      </c>
      <c r="CJ70" s="19" t="n">
        <v>18.206</v>
      </c>
      <c r="CK70" s="19" t="n">
        <v>173.778</v>
      </c>
      <c r="CL70" s="19" t="n">
        <v>114.0767</v>
      </c>
      <c r="CM70" s="19" t="n">
        <v>4.6457</v>
      </c>
      <c r="CN70" s="19" t="n">
        <v>19.1944</v>
      </c>
      <c r="CO70" s="19" t="n">
        <v>13.3813</v>
      </c>
      <c r="CP70" s="19" t="n">
        <v>13.9091</v>
      </c>
      <c r="CQ70" s="19" t="n">
        <v>339.3937</v>
      </c>
      <c r="CR70" s="19" t="n">
        <v>0.1996</v>
      </c>
      <c r="CS70" s="19" t="n">
        <v>0.0248</v>
      </c>
      <c r="CT70" s="19" t="n">
        <v>248.706</v>
      </c>
      <c r="CU70" s="19" t="n">
        <v>289.3002</v>
      </c>
      <c r="CV70" s="19" t="n">
        <v>92.2039</v>
      </c>
      <c r="CW70" s="19" t="n">
        <v>34.2756</v>
      </c>
      <c r="CX70" s="19" t="n">
        <v>11.9515</v>
      </c>
      <c r="CY70" s="19" t="n">
        <v>355.8115</v>
      </c>
      <c r="CZ70" s="19" t="n">
        <v>120.5186</v>
      </c>
      <c r="DA70" s="19" t="n">
        <v>110.3692</v>
      </c>
      <c r="DB70" s="19" t="n">
        <v>149.5888</v>
      </c>
      <c r="DC70" s="19" t="n">
        <v>105.1315</v>
      </c>
      <c r="DD70" s="19" t="n">
        <v>24.1943</v>
      </c>
      <c r="DE70" s="19" t="n">
        <v>498.0306</v>
      </c>
      <c r="DF70" s="19" t="n">
        <v>145.3451</v>
      </c>
      <c r="DG70" s="19" t="n">
        <v>29.8716</v>
      </c>
      <c r="DH70" s="19" t="n">
        <v>50.345</v>
      </c>
      <c r="DI70" s="19" t="n">
        <v>54.7904</v>
      </c>
      <c r="DJ70" s="19" t="n">
        <v>86.2551</v>
      </c>
      <c r="DK70" s="19" t="n">
        <v>53.9861</v>
      </c>
      <c r="DL70" s="19" t="n">
        <v>65.7227</v>
      </c>
      <c r="DM70" s="19" t="n">
        <v>19.0239</v>
      </c>
      <c r="DN70" s="19" t="n">
        <v>8333.1698</v>
      </c>
      <c r="DO70" s="19" t="n">
        <v>2386.6122</v>
      </c>
      <c r="DP70" s="19" t="n">
        <v>638.3532</v>
      </c>
      <c r="DQ70" s="19" t="n">
        <v>295.5652</v>
      </c>
      <c r="DR70" s="19" t="n">
        <v>294.6192</v>
      </c>
      <c r="DT70" s="19" t="n">
        <v>132.5784</v>
      </c>
    </row>
    <row r="71">
      <c r="A71" s="2" t="inlineStr">
        <is>
          <t>2605</t>
        </is>
      </c>
      <c r="B71" s="2" t="inlineStr">
        <is>
          <t>Electricity transmission, distribution, on selling and electricity market operation</t>
        </is>
      </c>
      <c r="C71" s="19" t="n">
        <v>470.2265</v>
      </c>
      <c r="D71" s="19" t="n">
        <v>85.5185</v>
      </c>
      <c r="E71" s="19" t="n">
        <v>362.8352</v>
      </c>
      <c r="F71" s="19" t="n">
        <v>6.235</v>
      </c>
      <c r="G71" s="19" t="n">
        <v>9.837400000000001</v>
      </c>
      <c r="H71" s="19" t="n">
        <v>10.0524</v>
      </c>
      <c r="I71" s="19" t="n">
        <v>202.2561</v>
      </c>
      <c r="J71" s="19" t="n">
        <v>476.1643</v>
      </c>
      <c r="K71" s="19" t="n">
        <v>1030.5673</v>
      </c>
      <c r="L71" s="19" t="n">
        <v>178.4202</v>
      </c>
      <c r="M71" s="19" t="n">
        <v>1671.4747</v>
      </c>
      <c r="N71" s="19" t="n">
        <v>74.2552</v>
      </c>
      <c r="O71" s="19" t="n">
        <v>144.9613</v>
      </c>
      <c r="P71" s="19" t="n">
        <v>142.2149</v>
      </c>
      <c r="Q71" s="19" t="n">
        <v>2.0025</v>
      </c>
      <c r="R71" s="19" t="n">
        <v>68.35039999999999</v>
      </c>
      <c r="S71" s="19" t="n">
        <v>14.0663</v>
      </c>
      <c r="T71" s="19" t="n">
        <v>8.9217</v>
      </c>
      <c r="U71" s="19" t="n">
        <v>22.8507</v>
      </c>
      <c r="V71" s="19" t="n">
        <v>12.3953</v>
      </c>
      <c r="W71" s="19" t="n">
        <v>227.7664</v>
      </c>
      <c r="X71" s="19" t="n">
        <v>24.0749</v>
      </c>
      <c r="Y71" s="19" t="n">
        <v>9.016299999999999</v>
      </c>
      <c r="Z71" s="19" t="n">
        <v>19.259</v>
      </c>
      <c r="AA71" s="19" t="n">
        <v>18.9172</v>
      </c>
      <c r="AB71" s="19" t="n">
        <v>0.13</v>
      </c>
      <c r="AC71" s="19" t="n">
        <v>0.06519999999999999</v>
      </c>
      <c r="AD71" s="19" t="n">
        <v>0.4474</v>
      </c>
      <c r="AE71" s="19" t="n">
        <v>0.1167</v>
      </c>
      <c r="AF71" s="19" t="n">
        <v>0.4264</v>
      </c>
      <c r="AG71" s="19" t="n">
        <v>0.1364</v>
      </c>
      <c r="AH71" s="19" t="n">
        <v>22.9915</v>
      </c>
      <c r="AI71" s="19" t="n">
        <v>65.142</v>
      </c>
      <c r="AJ71" s="19" t="n">
        <v>87.46850000000001</v>
      </c>
      <c r="AK71" s="19" t="n">
        <v>59.4106</v>
      </c>
      <c r="AL71" s="19" t="n">
        <v>13.3856</v>
      </c>
      <c r="AM71" s="19" t="n">
        <v>47.5389</v>
      </c>
      <c r="AN71" s="19" t="n">
        <v>72.255</v>
      </c>
      <c r="AO71" s="19" t="n">
        <v>1.7937</v>
      </c>
      <c r="AP71" s="19" t="n">
        <v>110.0107</v>
      </c>
      <c r="AQ71" s="19" t="n">
        <v>70.61320000000001</v>
      </c>
      <c r="AR71" s="19" t="n">
        <v>38.5459</v>
      </c>
      <c r="AS71" s="19" t="n">
        <v>14.6113</v>
      </c>
      <c r="AT71" s="19" t="n">
        <v>69.9538</v>
      </c>
      <c r="AU71" s="19" t="n">
        <v>11.1381</v>
      </c>
      <c r="AV71" s="19" t="n">
        <v>84.6541</v>
      </c>
      <c r="AW71" s="19" t="n">
        <v>25.5888</v>
      </c>
      <c r="AX71" s="19" t="n">
        <v>3.5659</v>
      </c>
      <c r="AY71" s="19" t="n">
        <v>357.3489</v>
      </c>
      <c r="AZ71" s="19" t="n">
        <v>1473.644</v>
      </c>
      <c r="BA71" s="19" t="n">
        <v>4.6283</v>
      </c>
      <c r="BB71" s="19" t="n">
        <v>20.9018</v>
      </c>
      <c r="BC71" s="19" t="n">
        <v>4.2669</v>
      </c>
      <c r="BD71" s="19" t="n">
        <v>9.8735</v>
      </c>
      <c r="BE71" s="19" t="n">
        <v>4.2397</v>
      </c>
      <c r="BF71" s="19" t="n">
        <v>1.7023</v>
      </c>
      <c r="BG71" s="19" t="n">
        <v>1.0385</v>
      </c>
      <c r="BH71" s="19" t="n">
        <v>2.3152</v>
      </c>
      <c r="BI71" s="19" t="n">
        <v>1.1343</v>
      </c>
      <c r="BJ71" s="19" t="n">
        <v>2.6977</v>
      </c>
      <c r="BK71" s="19" t="n">
        <v>0.8319</v>
      </c>
      <c r="BL71" s="19" t="n">
        <v>8.024100000000001</v>
      </c>
      <c r="BM71" s="19" t="n">
        <v>0.9781</v>
      </c>
      <c r="BN71" s="19" t="n">
        <v>0.9532</v>
      </c>
      <c r="BO71" s="19" t="n">
        <v>4510.6751</v>
      </c>
      <c r="BP71" s="19" t="n">
        <v>24921.0235</v>
      </c>
      <c r="BQ71" s="19" t="n">
        <v>7.6976</v>
      </c>
      <c r="BR71" s="19" t="n">
        <v>388.6963</v>
      </c>
      <c r="BS71" s="19" t="n">
        <v>33.146</v>
      </c>
      <c r="BT71" s="19" t="n">
        <v>85.3582</v>
      </c>
      <c r="BU71" s="19" t="n">
        <v>50.9679</v>
      </c>
      <c r="BV71" s="19" t="n">
        <v>127.3686</v>
      </c>
      <c r="BW71" s="19" t="n">
        <v>292.1475</v>
      </c>
      <c r="BX71" s="19" t="n">
        <v>592.8239</v>
      </c>
      <c r="BY71" s="19" t="n">
        <v>1260.8061</v>
      </c>
      <c r="BZ71" s="19" t="n">
        <v>290.3561</v>
      </c>
      <c r="CA71" s="19" t="n">
        <v>1306.6331</v>
      </c>
      <c r="CB71" s="19" t="n">
        <v>139.1482</v>
      </c>
      <c r="CC71" s="19" t="n">
        <v>250.7529</v>
      </c>
      <c r="CD71" s="19" t="n">
        <v>73.4492</v>
      </c>
      <c r="CE71" s="19" t="n">
        <v>15.0578</v>
      </c>
      <c r="CF71" s="19" t="n">
        <v>44.3435</v>
      </c>
      <c r="CG71" s="19" t="n">
        <v>157.1955</v>
      </c>
      <c r="CH71" s="19" t="n">
        <v>102.5265</v>
      </c>
      <c r="CI71" s="19" t="n">
        <v>32.5251</v>
      </c>
      <c r="CJ71" s="19" t="n">
        <v>31.0979</v>
      </c>
      <c r="CK71" s="19" t="n">
        <v>288.958</v>
      </c>
      <c r="CL71" s="19" t="n">
        <v>202.8425</v>
      </c>
      <c r="CM71" s="19" t="n">
        <v>7.6916</v>
      </c>
      <c r="CN71" s="19" t="n">
        <v>32.2717</v>
      </c>
      <c r="CO71" s="19" t="n">
        <v>25.7881</v>
      </c>
      <c r="CP71" s="19" t="n">
        <v>32.7317</v>
      </c>
      <c r="CQ71" s="19" t="n">
        <v>589.1667</v>
      </c>
      <c r="CR71" s="19" t="n">
        <v>7.0914</v>
      </c>
      <c r="CS71" s="19" t="n">
        <v>0.8812</v>
      </c>
      <c r="CT71" s="19" t="n">
        <v>425.0622</v>
      </c>
      <c r="CU71" s="19" t="n">
        <v>509.2618</v>
      </c>
      <c r="CV71" s="19" t="n">
        <v>165.0174</v>
      </c>
      <c r="CW71" s="19" t="n">
        <v>73.3002</v>
      </c>
      <c r="CX71" s="19" t="n">
        <v>31.9054</v>
      </c>
      <c r="CY71" s="19" t="n">
        <v>596.2668</v>
      </c>
      <c r="CZ71" s="19" t="n">
        <v>199.2211</v>
      </c>
      <c r="DA71" s="19" t="n">
        <v>185.816</v>
      </c>
      <c r="DB71" s="19" t="n">
        <v>252.1439</v>
      </c>
      <c r="DC71" s="19" t="n">
        <v>178.5779</v>
      </c>
      <c r="DD71" s="19" t="n">
        <v>42.7136</v>
      </c>
      <c r="DE71" s="19" t="n">
        <v>826.8129</v>
      </c>
      <c r="DF71" s="19" t="n">
        <v>247.6852</v>
      </c>
      <c r="DG71" s="19" t="n">
        <v>51.0086</v>
      </c>
      <c r="DH71" s="19" t="n">
        <v>87.2457</v>
      </c>
      <c r="DI71" s="19" t="n">
        <v>91.9141</v>
      </c>
      <c r="DJ71" s="19" t="n">
        <v>143.1026</v>
      </c>
      <c r="DK71" s="19" t="n">
        <v>89.62479999999999</v>
      </c>
      <c r="DL71" s="19" t="n">
        <v>109.6562</v>
      </c>
      <c r="DM71" s="19" t="n">
        <v>31.5634</v>
      </c>
      <c r="DN71" s="19" t="n">
        <v>9661.9607</v>
      </c>
      <c r="DO71" s="19" t="n">
        <v>195.4048</v>
      </c>
      <c r="DP71" s="19" t="n">
        <v>4434.7189</v>
      </c>
      <c r="DQ71" s="19" t="n">
        <v>2211.1388</v>
      </c>
      <c r="DR71" s="19" t="n">
        <v>2128.1423</v>
      </c>
      <c r="DS71" s="19" t="n">
        <v>0.0588</v>
      </c>
      <c r="DT71" s="19" t="n">
        <v>244.2488</v>
      </c>
    </row>
    <row r="72">
      <c r="A72" s="2" t="inlineStr">
        <is>
          <t>2701</t>
        </is>
      </c>
      <c r="B72" s="2" t="inlineStr">
        <is>
          <t>Gas supply</t>
        </is>
      </c>
      <c r="C72" s="19" t="n">
        <v>7.6232</v>
      </c>
      <c r="D72" s="19" t="n">
        <v>0.0261</v>
      </c>
      <c r="E72" s="19" t="n">
        <v>1.5058</v>
      </c>
      <c r="F72" s="19" t="n">
        <v>2.3991</v>
      </c>
      <c r="G72" s="19" t="n">
        <v>0.0008</v>
      </c>
      <c r="H72" s="19" t="n">
        <v>0.0014</v>
      </c>
      <c r="I72" s="19" t="n">
        <v>0.0151</v>
      </c>
      <c r="J72" s="19" t="n">
        <v>0.3095</v>
      </c>
      <c r="K72" s="19" t="n">
        <v>107.2372</v>
      </c>
      <c r="L72" s="19" t="n">
        <v>124.2029</v>
      </c>
      <c r="M72" s="19" t="n">
        <v>186.5336</v>
      </c>
      <c r="N72" s="19" t="n">
        <v>12.8895</v>
      </c>
      <c r="O72" s="19" t="n">
        <v>5.5741</v>
      </c>
      <c r="P72" s="19" t="n">
        <v>31.1176</v>
      </c>
      <c r="Q72" s="19" t="n">
        <v>0.1812</v>
      </c>
      <c r="R72" s="19" t="n">
        <v>34.2085</v>
      </c>
      <c r="S72" s="19" t="n">
        <v>7.7486</v>
      </c>
      <c r="T72" s="19" t="n">
        <v>16.2064</v>
      </c>
      <c r="U72" s="19" t="n">
        <v>15.0724</v>
      </c>
      <c r="V72" s="19" t="n">
        <v>13.1849</v>
      </c>
      <c r="W72" s="19" t="n">
        <v>12.1962</v>
      </c>
      <c r="X72" s="19" t="n">
        <v>32.787</v>
      </c>
      <c r="Y72" s="19" t="n">
        <v>3.3935</v>
      </c>
      <c r="Z72" s="19" t="n">
        <v>2.9305</v>
      </c>
      <c r="AA72" s="19" t="n">
        <v>5.618</v>
      </c>
      <c r="AB72" s="19" t="n">
        <v>0.0009</v>
      </c>
      <c r="AC72" s="19" t="n">
        <v>0.0094</v>
      </c>
      <c r="AD72" s="19" t="n">
        <v>2.5318</v>
      </c>
      <c r="AF72" s="19" t="n">
        <v>0.0002</v>
      </c>
      <c r="AG72" s="19" t="n">
        <v>0.0002</v>
      </c>
      <c r="AH72" s="19" t="n">
        <v>1.3262</v>
      </c>
      <c r="AI72" s="19" t="n">
        <v>8.243</v>
      </c>
      <c r="AJ72" s="19" t="n">
        <v>29.6899</v>
      </c>
      <c r="AK72" s="19" t="n">
        <v>33.3985</v>
      </c>
      <c r="AL72" s="19" t="n">
        <v>1.2264</v>
      </c>
      <c r="AM72" s="19" t="n">
        <v>26.7071</v>
      </c>
      <c r="AN72" s="19" t="n">
        <v>0.1075</v>
      </c>
      <c r="AO72" s="19" t="n">
        <v>0.002</v>
      </c>
      <c r="AP72" s="19" t="n">
        <v>204.2443</v>
      </c>
      <c r="AQ72" s="19" t="n">
        <v>1.0365</v>
      </c>
      <c r="AR72" s="19" t="n">
        <v>4.9458</v>
      </c>
      <c r="AS72" s="19" t="n">
        <v>0.3798</v>
      </c>
      <c r="AT72" s="19" t="n">
        <v>52.4614</v>
      </c>
      <c r="AU72" s="19" t="n">
        <v>9.276400000000001</v>
      </c>
      <c r="AV72" s="19" t="n">
        <v>10.669</v>
      </c>
      <c r="AW72" s="19" t="n">
        <v>24.1382</v>
      </c>
      <c r="AX72" s="19" t="n">
        <v>7.3543</v>
      </c>
      <c r="AY72" s="19" t="n">
        <v>51.4797</v>
      </c>
      <c r="AZ72" s="19" t="n">
        <v>257.9414</v>
      </c>
      <c r="BA72" s="19" t="n">
        <v>1.2914</v>
      </c>
      <c r="BB72" s="19" t="n">
        <v>8.7037</v>
      </c>
      <c r="BC72" s="19" t="n">
        <v>4.6645</v>
      </c>
      <c r="BD72" s="19" t="n">
        <v>5.5146</v>
      </c>
      <c r="BE72" s="19" t="n">
        <v>1.4008</v>
      </c>
      <c r="BF72" s="19" t="n">
        <v>0.4262</v>
      </c>
      <c r="BG72" s="19" t="n">
        <v>0.6488</v>
      </c>
      <c r="BH72" s="19" t="n">
        <v>0.6325</v>
      </c>
      <c r="BI72" s="19" t="n">
        <v>1.1528</v>
      </c>
      <c r="BJ72" s="19" t="n">
        <v>0.4276</v>
      </c>
      <c r="BK72" s="19" t="n">
        <v>0.377</v>
      </c>
      <c r="BL72" s="19" t="n">
        <v>1.32</v>
      </c>
      <c r="BM72" s="19" t="n">
        <v>0.7262999999999999</v>
      </c>
      <c r="BN72" s="19" t="n">
        <v>0.0101</v>
      </c>
      <c r="BO72" s="19" t="n">
        <v>417.1912</v>
      </c>
      <c r="BP72" s="19" t="n">
        <v>0.6139</v>
      </c>
      <c r="BQ72" s="19" t="n">
        <v>2847.0266</v>
      </c>
      <c r="BR72" s="19" t="n">
        <v>1.3809</v>
      </c>
      <c r="BS72" s="19" t="n">
        <v>4.6303</v>
      </c>
      <c r="BT72" s="19" t="n">
        <v>2.8584</v>
      </c>
      <c r="BU72" s="19" t="n">
        <v>1.6999</v>
      </c>
      <c r="BV72" s="19" t="n">
        <v>8.5749</v>
      </c>
      <c r="BW72" s="19" t="n">
        <v>10.6058</v>
      </c>
      <c r="BX72" s="19" t="n">
        <v>21.3424</v>
      </c>
      <c r="BY72" s="19" t="n">
        <v>12.1703</v>
      </c>
      <c r="BZ72" s="19" t="n">
        <v>35.1314</v>
      </c>
      <c r="CA72" s="19" t="n">
        <v>129.6563</v>
      </c>
      <c r="CB72" s="19" t="n">
        <v>4.8686</v>
      </c>
      <c r="CC72" s="19" t="n">
        <v>0.3126</v>
      </c>
      <c r="CD72" s="19" t="n">
        <v>3.7871</v>
      </c>
      <c r="CE72" s="19" t="n">
        <v>0.4395</v>
      </c>
      <c r="CF72" s="19" t="n">
        <v>2.4518</v>
      </c>
      <c r="CG72" s="19" t="n">
        <v>8.5212</v>
      </c>
      <c r="CH72" s="19" t="n">
        <v>1.4475</v>
      </c>
      <c r="CI72" s="19" t="n">
        <v>0.367</v>
      </c>
      <c r="CJ72" s="19" t="n">
        <v>0.3609</v>
      </c>
      <c r="CK72" s="19" t="n">
        <v>0.7239</v>
      </c>
      <c r="CL72" s="19" t="n">
        <v>1.483</v>
      </c>
      <c r="CM72" s="19" t="n">
        <v>0.0007</v>
      </c>
      <c r="CN72" s="19" t="n">
        <v>0.5941</v>
      </c>
      <c r="CO72" s="19" t="n">
        <v>0.3588</v>
      </c>
      <c r="CP72" s="19" t="n">
        <v>0.5343</v>
      </c>
      <c r="CQ72" s="19" t="n">
        <v>2.9901</v>
      </c>
      <c r="CR72" s="19" t="n">
        <v>18.6109</v>
      </c>
      <c r="CS72" s="19" t="n">
        <v>6.5949</v>
      </c>
      <c r="CT72" s="19" t="n">
        <v>8.712999999999999</v>
      </c>
      <c r="CU72" s="19" t="n">
        <v>19.3517</v>
      </c>
      <c r="CV72" s="19" t="n">
        <v>0.2573</v>
      </c>
      <c r="CW72" s="19" t="n">
        <v>2.0165</v>
      </c>
      <c r="CX72" s="19" t="n">
        <v>0.2463</v>
      </c>
      <c r="CY72" s="19" t="n">
        <v>31.1962</v>
      </c>
      <c r="CZ72" s="19" t="n">
        <v>10.7411</v>
      </c>
      <c r="DA72" s="19" t="n">
        <v>9.4801</v>
      </c>
      <c r="DB72" s="19" t="n">
        <v>17.3443</v>
      </c>
      <c r="DC72" s="19" t="n">
        <v>13.8796</v>
      </c>
      <c r="DD72" s="19" t="n">
        <v>2.8585</v>
      </c>
      <c r="DE72" s="19" t="n">
        <v>37.9017</v>
      </c>
      <c r="DF72" s="19" t="n">
        <v>37.5844</v>
      </c>
      <c r="DG72" s="19" t="n">
        <v>0.6772</v>
      </c>
      <c r="DH72" s="19" t="n">
        <v>1.5158</v>
      </c>
      <c r="DI72" s="19" t="n">
        <v>0.9377</v>
      </c>
      <c r="DJ72" s="19" t="n">
        <v>14.8912</v>
      </c>
      <c r="DK72" s="19" t="n">
        <v>3.831</v>
      </c>
      <c r="DL72" s="19" t="n">
        <v>8.716200000000001</v>
      </c>
      <c r="DM72" s="19" t="n">
        <v>4.0628</v>
      </c>
      <c r="DN72" s="19" t="n">
        <v>1315.8743</v>
      </c>
      <c r="DO72" s="19" t="n">
        <v>0.0178</v>
      </c>
      <c r="DP72" s="19" t="n">
        <v>19.0108</v>
      </c>
      <c r="DQ72" s="19" t="n">
        <v>8.566700000000001</v>
      </c>
      <c r="DR72" s="19" t="n">
        <v>8.7331</v>
      </c>
      <c r="DS72" s="19" t="n">
        <v>0.0294</v>
      </c>
      <c r="DT72" s="19" t="n">
        <v>1.8067</v>
      </c>
    </row>
    <row r="73">
      <c r="A73" s="2" t="inlineStr">
        <is>
          <t>2801</t>
        </is>
      </c>
      <c r="B73" s="2" t="inlineStr">
        <is>
          <t>Water supply, sewerage and drainage services</t>
        </is>
      </c>
      <c r="C73" s="19" t="n">
        <v>480.8661</v>
      </c>
      <c r="D73" s="19" t="n">
        <v>185.6245</v>
      </c>
      <c r="E73" s="19" t="n">
        <v>567.8006</v>
      </c>
      <c r="F73" s="19" t="n">
        <v>2.7749</v>
      </c>
      <c r="G73" s="19" t="n">
        <v>0.028</v>
      </c>
      <c r="H73" s="19" t="n">
        <v>2.9062</v>
      </c>
      <c r="I73" s="19" t="n">
        <v>22.8542</v>
      </c>
      <c r="J73" s="19" t="n">
        <v>61.7527</v>
      </c>
      <c r="K73" s="19" t="n">
        <v>7.6453</v>
      </c>
      <c r="L73" s="19" t="n">
        <v>31.4031</v>
      </c>
      <c r="M73" s="19" t="n">
        <v>94.50369999999999</v>
      </c>
      <c r="N73" s="19" t="n">
        <v>10.7963</v>
      </c>
      <c r="O73" s="19" t="n">
        <v>19.56</v>
      </c>
      <c r="P73" s="19" t="n">
        <v>119.7548</v>
      </c>
      <c r="Q73" s="19" t="n">
        <v>0.3382</v>
      </c>
      <c r="R73" s="19" t="n">
        <v>23.8815</v>
      </c>
      <c r="S73" s="19" t="n">
        <v>13.4811</v>
      </c>
      <c r="T73" s="19" t="n">
        <v>2.3341</v>
      </c>
      <c r="U73" s="19" t="n">
        <v>24.6809</v>
      </c>
      <c r="V73" s="19" t="n">
        <v>4.1018</v>
      </c>
      <c r="W73" s="19" t="n">
        <v>25.8233</v>
      </c>
      <c r="X73" s="19" t="n">
        <v>38.6361</v>
      </c>
      <c r="Y73" s="19" t="n">
        <v>31.8437</v>
      </c>
      <c r="Z73" s="19" t="n">
        <v>44.2927</v>
      </c>
      <c r="AA73" s="19" t="n">
        <v>4.7123</v>
      </c>
      <c r="AB73" s="19" t="n">
        <v>0.4104</v>
      </c>
      <c r="AC73" s="19" t="n">
        <v>0.3989</v>
      </c>
      <c r="AD73" s="19" t="n">
        <v>9.9055</v>
      </c>
      <c r="AE73" s="19" t="n">
        <v>0.4995</v>
      </c>
      <c r="AF73" s="19" t="n">
        <v>0.4082</v>
      </c>
      <c r="AG73" s="19" t="n">
        <v>0.1662</v>
      </c>
      <c r="AH73" s="19" t="n">
        <v>1.0095</v>
      </c>
      <c r="AI73" s="19" t="n">
        <v>17.1384</v>
      </c>
      <c r="AJ73" s="19" t="n">
        <v>49.5043</v>
      </c>
      <c r="AK73" s="19" t="n">
        <v>55.3194</v>
      </c>
      <c r="AL73" s="19" t="n">
        <v>7.0367</v>
      </c>
      <c r="AM73" s="19" t="n">
        <v>34.542</v>
      </c>
      <c r="AN73" s="19" t="n">
        <v>106.8913</v>
      </c>
      <c r="AO73" s="19" t="n">
        <v>3.3188</v>
      </c>
      <c r="AP73" s="19" t="n">
        <v>77.1932</v>
      </c>
      <c r="AQ73" s="19" t="n">
        <v>13.6245</v>
      </c>
      <c r="AR73" s="19" t="n">
        <v>47.8556</v>
      </c>
      <c r="AS73" s="19" t="n">
        <v>1.3167</v>
      </c>
      <c r="AT73" s="19" t="n">
        <v>9.8353</v>
      </c>
      <c r="AU73" s="19" t="n">
        <v>1.1922</v>
      </c>
      <c r="AV73" s="19" t="n">
        <v>44.5502</v>
      </c>
      <c r="AW73" s="19" t="n">
        <v>9.893599999999999</v>
      </c>
      <c r="AX73" s="19" t="n">
        <v>1.6534</v>
      </c>
      <c r="AY73" s="19" t="n">
        <v>43.6006</v>
      </c>
      <c r="AZ73" s="19" t="n">
        <v>3.3846</v>
      </c>
      <c r="BA73" s="19" t="n">
        <v>2.1361</v>
      </c>
      <c r="BB73" s="19" t="n">
        <v>19.1075</v>
      </c>
      <c r="BC73" s="19" t="n">
        <v>2.1813</v>
      </c>
      <c r="BD73" s="19" t="n">
        <v>10.5221</v>
      </c>
      <c r="BE73" s="19" t="n">
        <v>109.0226</v>
      </c>
      <c r="BF73" s="19" t="n">
        <v>11.3037</v>
      </c>
      <c r="BG73" s="19" t="n">
        <v>15.3268</v>
      </c>
      <c r="BH73" s="19" t="n">
        <v>0.0877</v>
      </c>
      <c r="BI73" s="19" t="n">
        <v>9.420999999999999</v>
      </c>
      <c r="BJ73" s="19" t="n">
        <v>6.9025</v>
      </c>
      <c r="BK73" s="19" t="n">
        <v>2.3477</v>
      </c>
      <c r="BL73" s="19" t="n">
        <v>52.7482</v>
      </c>
      <c r="BM73" s="19" t="n">
        <v>3.2624</v>
      </c>
      <c r="BN73" s="19" t="n">
        <v>1.6493</v>
      </c>
      <c r="BO73" s="19" t="n">
        <v>61.2489</v>
      </c>
      <c r="BP73" s="19" t="n">
        <v>71.1307</v>
      </c>
      <c r="BQ73" s="19" t="n">
        <v>1.654</v>
      </c>
      <c r="BR73" s="19" t="n">
        <v>1111.5226</v>
      </c>
      <c r="BS73" s="19" t="n">
        <v>164.1284</v>
      </c>
      <c r="BT73" s="19" t="n">
        <v>1060.0508</v>
      </c>
      <c r="BU73" s="19" t="n">
        <v>106.0693</v>
      </c>
      <c r="BV73" s="19" t="n">
        <v>138.8845</v>
      </c>
      <c r="BW73" s="19" t="n">
        <v>966.4644</v>
      </c>
      <c r="BX73" s="19" t="n">
        <v>97.5183</v>
      </c>
      <c r="BY73" s="19" t="n">
        <v>60.3159</v>
      </c>
      <c r="BZ73" s="19" t="n">
        <v>83.3793</v>
      </c>
      <c r="CA73" s="19" t="n">
        <v>447.4606</v>
      </c>
      <c r="CB73" s="19" t="n">
        <v>86.8794</v>
      </c>
      <c r="CC73" s="19" t="n">
        <v>4.7797</v>
      </c>
      <c r="CD73" s="19" t="n">
        <v>8.4903</v>
      </c>
      <c r="CE73" s="19" t="n">
        <v>7.5248</v>
      </c>
      <c r="CF73" s="19" t="n">
        <v>3.9879</v>
      </c>
      <c r="CG73" s="19" t="n">
        <v>42.9076</v>
      </c>
      <c r="CH73" s="19" t="n">
        <v>41.8354</v>
      </c>
      <c r="CI73" s="19" t="n">
        <v>8.1526</v>
      </c>
      <c r="CJ73" s="19" t="n">
        <v>5.2063</v>
      </c>
      <c r="CK73" s="19" t="n">
        <v>10.4012</v>
      </c>
      <c r="CL73" s="19" t="n">
        <v>183.9352</v>
      </c>
      <c r="CM73" s="19" t="n">
        <v>1.0104</v>
      </c>
      <c r="CN73" s="19" t="n">
        <v>26.088</v>
      </c>
      <c r="CO73" s="19" t="n">
        <v>53.7224</v>
      </c>
      <c r="CP73" s="19" t="n">
        <v>85.20650000000001</v>
      </c>
      <c r="CQ73" s="19" t="n">
        <v>304.0548</v>
      </c>
      <c r="CR73" s="19" t="n">
        <v>0.0045</v>
      </c>
      <c r="CS73" s="19" t="n">
        <v>0.0014</v>
      </c>
      <c r="CT73" s="19" t="n">
        <v>884.6525</v>
      </c>
      <c r="CU73" s="19" t="n">
        <v>1426.0243</v>
      </c>
      <c r="CV73" s="19" t="n">
        <v>2.0407</v>
      </c>
      <c r="CW73" s="19" t="n">
        <v>372.3149</v>
      </c>
      <c r="CX73" s="19" t="n">
        <v>221.2458</v>
      </c>
      <c r="CY73" s="19" t="n">
        <v>304.0087</v>
      </c>
      <c r="CZ73" s="19" t="n">
        <v>70.2942</v>
      </c>
      <c r="DA73" s="19" t="n">
        <v>236.0175</v>
      </c>
      <c r="DB73" s="19" t="n">
        <v>96.68980000000001</v>
      </c>
      <c r="DC73" s="19" t="n">
        <v>141.8633</v>
      </c>
      <c r="DD73" s="19" t="n">
        <v>11.3885</v>
      </c>
      <c r="DE73" s="19" t="n">
        <v>378.4018</v>
      </c>
      <c r="DF73" s="19" t="n">
        <v>371.386</v>
      </c>
      <c r="DG73" s="19" t="n">
        <v>18.2936</v>
      </c>
      <c r="DH73" s="19" t="n">
        <v>298.3143</v>
      </c>
      <c r="DI73" s="19" t="n">
        <v>18.7916</v>
      </c>
      <c r="DJ73" s="19" t="n">
        <v>108.4909</v>
      </c>
      <c r="DK73" s="19" t="n">
        <v>61.3257</v>
      </c>
      <c r="DL73" s="19" t="n">
        <v>63.0203</v>
      </c>
      <c r="DM73" s="19" t="n">
        <v>5.6981</v>
      </c>
      <c r="DN73" s="19" t="n">
        <v>12713.0289</v>
      </c>
      <c r="DO73" s="19" t="n">
        <v>1317.3292</v>
      </c>
      <c r="DP73" s="19" t="n">
        <v>2032.3677</v>
      </c>
      <c r="DQ73" s="19" t="n">
        <v>1027.3764</v>
      </c>
      <c r="DR73" s="19" t="n">
        <v>983.1625</v>
      </c>
      <c r="DS73" s="19" t="n">
        <v>0.0336</v>
      </c>
      <c r="DT73" s="19" t="n">
        <v>85.35890000000001</v>
      </c>
    </row>
    <row r="74">
      <c r="A74" s="2" t="inlineStr">
        <is>
          <t>2901</t>
        </is>
      </c>
      <c r="B74" s="2" t="inlineStr">
        <is>
          <t>Waste collection, treatment and disposal services</t>
        </is>
      </c>
      <c r="C74" s="19" t="n">
        <v>247.913</v>
      </c>
      <c r="D74" s="19" t="n">
        <v>95.53149999999999</v>
      </c>
      <c r="E74" s="19" t="n">
        <v>108.8993</v>
      </c>
      <c r="F74" s="19" t="n">
        <v>0.0466</v>
      </c>
      <c r="G74" s="19" t="n">
        <v>0.2488</v>
      </c>
      <c r="H74" s="19" t="n">
        <v>14.7943</v>
      </c>
      <c r="I74" s="19" t="n">
        <v>21.6918</v>
      </c>
      <c r="J74" s="19" t="n">
        <v>58.4167</v>
      </c>
      <c r="K74" s="19" t="n">
        <v>224.2217</v>
      </c>
      <c r="L74" s="19" t="n">
        <v>46.5342</v>
      </c>
      <c r="M74" s="19" t="n">
        <v>73.5489</v>
      </c>
      <c r="N74" s="19" t="n">
        <v>7.9716</v>
      </c>
      <c r="O74" s="19" t="n">
        <v>10.68</v>
      </c>
      <c r="P74" s="19" t="n">
        <v>86.86450000000001</v>
      </c>
      <c r="Q74" s="19" t="n">
        <v>1.3909</v>
      </c>
      <c r="R74" s="19" t="n">
        <v>23.6745</v>
      </c>
      <c r="S74" s="19" t="n">
        <v>28.1963</v>
      </c>
      <c r="T74" s="19" t="n">
        <v>9.6485</v>
      </c>
      <c r="U74" s="19" t="n">
        <v>39.05</v>
      </c>
      <c r="V74" s="19" t="n">
        <v>22.4288</v>
      </c>
      <c r="W74" s="19" t="n">
        <v>67.15989999999999</v>
      </c>
      <c r="X74" s="19" t="n">
        <v>23.1998</v>
      </c>
      <c r="Y74" s="19" t="n">
        <v>51.3544</v>
      </c>
      <c r="Z74" s="19" t="n">
        <v>18.0149</v>
      </c>
      <c r="AA74" s="19" t="n">
        <v>42.1554</v>
      </c>
      <c r="AB74" s="19" t="n">
        <v>0.2591</v>
      </c>
      <c r="AC74" s="19" t="n">
        <v>1.1979</v>
      </c>
      <c r="AD74" s="19" t="n">
        <v>15.9766</v>
      </c>
      <c r="AE74" s="19" t="n">
        <v>0.5872000000000001</v>
      </c>
      <c r="AF74" s="19" t="n">
        <v>1.5321</v>
      </c>
      <c r="AG74" s="19" t="n">
        <v>2.6871</v>
      </c>
      <c r="AH74" s="19" t="n">
        <v>4.3425</v>
      </c>
      <c r="AI74" s="19" t="n">
        <v>25.3317</v>
      </c>
      <c r="AJ74" s="19" t="n">
        <v>10.9098</v>
      </c>
      <c r="AK74" s="19" t="n">
        <v>2.9124</v>
      </c>
      <c r="AL74" s="19" t="n">
        <v>13.3156</v>
      </c>
      <c r="AM74" s="19" t="n">
        <v>12.8736</v>
      </c>
      <c r="AN74" s="19" t="n">
        <v>25.747</v>
      </c>
      <c r="AO74" s="19" t="n">
        <v>0.1211</v>
      </c>
      <c r="AP74" s="19" t="n">
        <v>63.3745</v>
      </c>
      <c r="AQ74" s="19" t="n">
        <v>7.1246</v>
      </c>
      <c r="AR74" s="19" t="n">
        <v>66.1602</v>
      </c>
      <c r="AS74" s="19" t="n">
        <v>6.3306</v>
      </c>
      <c r="AT74" s="19" t="n">
        <v>72.5363</v>
      </c>
      <c r="AU74" s="19" t="n">
        <v>5.8115</v>
      </c>
      <c r="AV74" s="19" t="n">
        <v>49.3583</v>
      </c>
      <c r="AW74" s="19" t="n">
        <v>11.9524</v>
      </c>
      <c r="AX74" s="19" t="n">
        <v>6.3997</v>
      </c>
      <c r="AY74" s="19" t="n">
        <v>47.0917</v>
      </c>
      <c r="AZ74" s="19" t="n">
        <v>23.8155</v>
      </c>
      <c r="BA74" s="19" t="n">
        <v>8.5845</v>
      </c>
      <c r="BB74" s="19" t="n">
        <v>154.9807</v>
      </c>
      <c r="BC74" s="19" t="n">
        <v>18.238</v>
      </c>
      <c r="BD74" s="19" t="n">
        <v>42.3541</v>
      </c>
      <c r="BE74" s="19" t="n">
        <v>21.1057</v>
      </c>
      <c r="BF74" s="19" t="n">
        <v>10.4839</v>
      </c>
      <c r="BG74" s="19" t="n">
        <v>72.61409999999999</v>
      </c>
      <c r="BH74" s="19" t="n">
        <v>56.9968</v>
      </c>
      <c r="BI74" s="19" t="n">
        <v>24.7482</v>
      </c>
      <c r="BJ74" s="19" t="n">
        <v>34.4903</v>
      </c>
      <c r="BK74" s="19" t="n">
        <v>11.1116</v>
      </c>
      <c r="BL74" s="19" t="n">
        <v>83.217</v>
      </c>
      <c r="BM74" s="19" t="n">
        <v>22.7329</v>
      </c>
      <c r="BN74" s="19" t="n">
        <v>21.37</v>
      </c>
      <c r="BO74" s="19" t="n">
        <v>119.0689</v>
      </c>
      <c r="BP74" s="19" t="n">
        <v>251.1587</v>
      </c>
      <c r="BQ74" s="19" t="n">
        <v>3.2888</v>
      </c>
      <c r="BR74" s="19" t="n">
        <v>85.82210000000001</v>
      </c>
      <c r="BS74" s="19" t="n">
        <v>1956.6287</v>
      </c>
      <c r="BT74" s="19" t="n">
        <v>504.0543</v>
      </c>
      <c r="BU74" s="19" t="n">
        <v>194.9359</v>
      </c>
      <c r="BV74" s="19" t="n">
        <v>631.6660000000001</v>
      </c>
      <c r="BW74" s="19" t="n">
        <v>1772.7791</v>
      </c>
      <c r="BX74" s="19" t="n">
        <v>807.4062</v>
      </c>
      <c r="BY74" s="19" t="n">
        <v>240.5997</v>
      </c>
      <c r="BZ74" s="19" t="n">
        <v>44.4289</v>
      </c>
      <c r="CA74" s="19" t="n">
        <v>280.1932</v>
      </c>
      <c r="CB74" s="19" t="n">
        <v>322.6759</v>
      </c>
      <c r="CC74" s="19" t="n">
        <v>18.781</v>
      </c>
      <c r="CD74" s="19" t="n">
        <v>50.9579</v>
      </c>
      <c r="CE74" s="19" t="n">
        <v>41.2238</v>
      </c>
      <c r="CF74" s="19" t="n">
        <v>37.2465</v>
      </c>
      <c r="CG74" s="19" t="n">
        <v>375.7638</v>
      </c>
      <c r="CH74" s="19" t="n">
        <v>238.1889</v>
      </c>
      <c r="CI74" s="19" t="n">
        <v>16.387</v>
      </c>
      <c r="CJ74" s="19" t="n">
        <v>1.2894</v>
      </c>
      <c r="CK74" s="19" t="n">
        <v>3.4056</v>
      </c>
      <c r="CL74" s="19" t="n">
        <v>1516.0364</v>
      </c>
      <c r="CM74" s="19" t="n">
        <v>0.0515</v>
      </c>
      <c r="CN74" s="19" t="n">
        <v>53.8027</v>
      </c>
      <c r="CO74" s="19" t="n">
        <v>46.6627</v>
      </c>
      <c r="CP74" s="19" t="n">
        <v>277.833</v>
      </c>
      <c r="CQ74" s="19" t="n">
        <v>126.0654</v>
      </c>
      <c r="CR74" s="19" t="n">
        <v>541.2983</v>
      </c>
      <c r="CS74" s="19" t="n">
        <v>208.6913</v>
      </c>
      <c r="CT74" s="19" t="n">
        <v>517.1111</v>
      </c>
      <c r="CU74" s="19" t="n">
        <v>1541.4455</v>
      </c>
      <c r="CV74" s="19" t="n">
        <v>1477.9834</v>
      </c>
      <c r="CW74" s="19" t="n">
        <v>939.4974999999999</v>
      </c>
      <c r="CX74" s="19" t="n">
        <v>577.4339</v>
      </c>
      <c r="CY74" s="19" t="n">
        <v>80.21420000000001</v>
      </c>
      <c r="CZ74" s="19" t="n">
        <v>105.6971</v>
      </c>
      <c r="DA74" s="19" t="n">
        <v>345.2392</v>
      </c>
      <c r="DB74" s="19" t="n">
        <v>62.221</v>
      </c>
      <c r="DC74" s="19" t="n">
        <v>141.9962</v>
      </c>
      <c r="DD74" s="19" t="n">
        <v>200.5823</v>
      </c>
      <c r="DE74" s="19" t="n">
        <v>1655.8917</v>
      </c>
      <c r="DF74" s="19" t="n">
        <v>595.4279</v>
      </c>
      <c r="DG74" s="19" t="n">
        <v>197.2921</v>
      </c>
      <c r="DH74" s="19" t="n">
        <v>39.0751</v>
      </c>
      <c r="DI74" s="19" t="n">
        <v>15.5306</v>
      </c>
      <c r="DJ74" s="19" t="n">
        <v>46.4625</v>
      </c>
      <c r="DK74" s="19" t="n">
        <v>39.2271</v>
      </c>
      <c r="DL74" s="19" t="n">
        <v>68.9247</v>
      </c>
      <c r="DM74" s="19" t="n">
        <v>6.3221</v>
      </c>
      <c r="DN74" s="19" t="n">
        <v>573.4886</v>
      </c>
      <c r="DO74" s="19" t="n">
        <v>794.9082</v>
      </c>
      <c r="DP74" s="19" t="n">
        <v>257.1804</v>
      </c>
      <c r="DQ74" s="19" t="n">
        <v>8.821400000000001</v>
      </c>
      <c r="DR74" s="19" t="n">
        <v>54.1274</v>
      </c>
      <c r="DS74" s="19" t="n">
        <v>0.2476</v>
      </c>
      <c r="DT74" s="19" t="n">
        <v>20.8464</v>
      </c>
    </row>
    <row r="75">
      <c r="A75" s="2" t="inlineStr">
        <is>
          <t>3001</t>
        </is>
      </c>
      <c r="B75" s="2" t="inlineStr">
        <is>
          <t>Residential building construction</t>
        </is>
      </c>
      <c r="C75" s="19" t="n">
        <v>201.1451</v>
      </c>
      <c r="D75" s="19" t="n">
        <v>65.06950000000001</v>
      </c>
      <c r="E75" s="19" t="n">
        <v>135.9312</v>
      </c>
      <c r="F75" s="19" t="n">
        <v>9.031599999999999</v>
      </c>
      <c r="G75" s="19" t="n">
        <v>0.08210000000000001</v>
      </c>
      <c r="H75" s="19" t="n">
        <v>6.4028</v>
      </c>
      <c r="I75" s="19" t="n">
        <v>50.3504</v>
      </c>
      <c r="J75" s="19" t="n">
        <v>215.5366</v>
      </c>
      <c r="K75" s="19" t="n">
        <v>426.851</v>
      </c>
      <c r="L75" s="19" t="n">
        <v>737.0007000000001</v>
      </c>
      <c r="M75" s="19" t="n">
        <v>464.49</v>
      </c>
      <c r="N75" s="19" t="n">
        <v>88.6379</v>
      </c>
      <c r="O75" s="19" t="n">
        <v>35.2432</v>
      </c>
      <c r="P75" s="19" t="n">
        <v>10.4514</v>
      </c>
      <c r="Q75" s="19" t="n">
        <v>0.7020999999999999</v>
      </c>
      <c r="R75" s="19" t="n">
        <v>2.6538</v>
      </c>
      <c r="S75" s="19" t="n">
        <v>2.1373</v>
      </c>
      <c r="T75" s="19" t="n">
        <v>1.3234</v>
      </c>
      <c r="U75" s="19" t="n">
        <v>5.0652</v>
      </c>
      <c r="V75" s="19" t="n">
        <v>3.634</v>
      </c>
      <c r="W75" s="19" t="n">
        <v>10.5704</v>
      </c>
      <c r="X75" s="19" t="n">
        <v>11.4088</v>
      </c>
      <c r="Y75" s="19" t="n">
        <v>15.9115</v>
      </c>
      <c r="Z75" s="19" t="n">
        <v>3.5054</v>
      </c>
      <c r="AA75" s="19" t="n">
        <v>6.3582</v>
      </c>
      <c r="AB75" s="19" t="n">
        <v>0.3411</v>
      </c>
      <c r="AC75" s="19" t="n">
        <v>0.4259</v>
      </c>
      <c r="AD75" s="19" t="n">
        <v>1.385</v>
      </c>
      <c r="AE75" s="19" t="n">
        <v>0.3409</v>
      </c>
      <c r="AF75" s="19" t="n">
        <v>0.4499</v>
      </c>
      <c r="AG75" s="19" t="n">
        <v>0.3971</v>
      </c>
      <c r="AH75" s="19" t="n">
        <v>33.4001</v>
      </c>
      <c r="AI75" s="19" t="n">
        <v>61.0829</v>
      </c>
      <c r="AJ75" s="19" t="n">
        <v>3.0428</v>
      </c>
      <c r="AK75" s="19" t="n">
        <v>8.7441</v>
      </c>
      <c r="AL75" s="19" t="n">
        <v>9.637</v>
      </c>
      <c r="AM75" s="19" t="n">
        <v>27.3485</v>
      </c>
      <c r="AN75" s="19" t="n">
        <v>11.059</v>
      </c>
      <c r="AO75" s="19" t="n">
        <v>5.2894</v>
      </c>
      <c r="AP75" s="19" t="n">
        <v>11.1775</v>
      </c>
      <c r="AQ75" s="19" t="n">
        <v>5.9915</v>
      </c>
      <c r="AR75" s="19" t="n">
        <v>17.1277</v>
      </c>
      <c r="AS75" s="19" t="n">
        <v>9.2774</v>
      </c>
      <c r="AT75" s="19" t="n">
        <v>2.3337</v>
      </c>
      <c r="AU75" s="19" t="n">
        <v>1.0701</v>
      </c>
      <c r="AV75" s="19" t="n">
        <v>23.8864</v>
      </c>
      <c r="AW75" s="19" t="n">
        <v>1.9604</v>
      </c>
      <c r="AX75" s="19" t="n">
        <v>0.4783</v>
      </c>
      <c r="AY75" s="19" t="n">
        <v>7.1037</v>
      </c>
      <c r="AZ75" s="19" t="n">
        <v>33.0089</v>
      </c>
      <c r="BA75" s="19" t="n">
        <v>8.200799999999999</v>
      </c>
      <c r="BB75" s="19" t="n">
        <v>22.6014</v>
      </c>
      <c r="BC75" s="19" t="n">
        <v>12.6944</v>
      </c>
      <c r="BD75" s="19" t="n">
        <v>15.9235</v>
      </c>
      <c r="BE75" s="19" t="n">
        <v>10.338</v>
      </c>
      <c r="BF75" s="19" t="n">
        <v>10.4507</v>
      </c>
      <c r="BG75" s="19" t="n">
        <v>5.863</v>
      </c>
      <c r="BH75" s="19" t="n">
        <v>5.4854</v>
      </c>
      <c r="BI75" s="19" t="n">
        <v>14.5694</v>
      </c>
      <c r="BJ75" s="19" t="n">
        <v>9.7425</v>
      </c>
      <c r="BK75" s="19" t="n">
        <v>6.0997</v>
      </c>
      <c r="BL75" s="19" t="n">
        <v>17.964</v>
      </c>
      <c r="BM75" s="19" t="n">
        <v>28.0013</v>
      </c>
      <c r="BN75" s="19" t="n">
        <v>18.2583</v>
      </c>
      <c r="BO75" s="19" t="n">
        <v>73.4789</v>
      </c>
      <c r="BP75" s="19" t="n">
        <v>274.8044</v>
      </c>
      <c r="BQ75" s="19" t="n">
        <v>30.9561</v>
      </c>
      <c r="BR75" s="19" t="n">
        <v>187.3592</v>
      </c>
      <c r="BS75" s="19" t="n">
        <v>35.651</v>
      </c>
      <c r="BT75" s="19" t="n">
        <v>4380.1428</v>
      </c>
      <c r="BU75" s="19" t="n">
        <v>3125.0039</v>
      </c>
      <c r="BV75" s="19" t="n">
        <v>2524.9136</v>
      </c>
      <c r="BW75" s="19" t="n">
        <v>9411.4961</v>
      </c>
      <c r="BX75" s="19" t="n">
        <v>595.1947</v>
      </c>
      <c r="BY75" s="19" t="n">
        <v>305.4814</v>
      </c>
      <c r="BZ75" s="19" t="n">
        <v>181.1361</v>
      </c>
      <c r="CA75" s="19" t="n">
        <v>242.8241</v>
      </c>
      <c r="CB75" s="19" t="n">
        <v>52.4587</v>
      </c>
      <c r="CC75" s="19" t="n">
        <v>215.0604</v>
      </c>
      <c r="CD75" s="19" t="n">
        <v>30.2769</v>
      </c>
      <c r="CE75" s="19" t="n">
        <v>84.1086</v>
      </c>
      <c r="CF75" s="19" t="n">
        <v>38.6634</v>
      </c>
      <c r="CG75" s="19" t="n">
        <v>343.9711</v>
      </c>
      <c r="CH75" s="19" t="n">
        <v>74.55110000000001</v>
      </c>
      <c r="CI75" s="19" t="n">
        <v>10.6723</v>
      </c>
      <c r="CJ75" s="19" t="n">
        <v>26.3902</v>
      </c>
      <c r="CK75" s="19" t="n">
        <v>23.1894</v>
      </c>
      <c r="CL75" s="19" t="n">
        <v>153.3078</v>
      </c>
      <c r="CM75" s="19" t="n">
        <v>0.5296999999999999</v>
      </c>
      <c r="CN75" s="19" t="n">
        <v>55.1668</v>
      </c>
      <c r="CO75" s="19" t="n">
        <v>65.48</v>
      </c>
      <c r="CP75" s="19" t="n">
        <v>122.8584</v>
      </c>
      <c r="CQ75" s="19" t="n">
        <v>132.5165</v>
      </c>
      <c r="CR75" s="19" t="n">
        <v>1870.5194</v>
      </c>
      <c r="CS75" s="19" t="n">
        <v>747.2554</v>
      </c>
      <c r="CT75" s="19" t="n">
        <v>770.8738</v>
      </c>
      <c r="CU75" s="19" t="n">
        <v>694.9468000000001</v>
      </c>
      <c r="CV75" s="19" t="n">
        <v>241.7901</v>
      </c>
      <c r="CW75" s="19" t="n">
        <v>167.5115</v>
      </c>
      <c r="CX75" s="19" t="n">
        <v>86.5153</v>
      </c>
      <c r="CY75" s="19" t="n">
        <v>1123.6565</v>
      </c>
      <c r="CZ75" s="19" t="n">
        <v>1018.8485</v>
      </c>
      <c r="DA75" s="19" t="n">
        <v>77.1122</v>
      </c>
      <c r="DB75" s="19" t="n">
        <v>82.8673</v>
      </c>
      <c r="DC75" s="19" t="n">
        <v>50.703</v>
      </c>
      <c r="DD75" s="19" t="n">
        <v>18.1366</v>
      </c>
      <c r="DE75" s="19" t="n">
        <v>157.1679</v>
      </c>
      <c r="DF75" s="19" t="n">
        <v>161.2727</v>
      </c>
      <c r="DG75" s="19" t="n">
        <v>23.009</v>
      </c>
      <c r="DH75" s="19" t="n">
        <v>39.0828</v>
      </c>
      <c r="DI75" s="19" t="n">
        <v>34.545</v>
      </c>
      <c r="DJ75" s="19" t="n">
        <v>27.4124</v>
      </c>
      <c r="DK75" s="19" t="n">
        <v>124.3472</v>
      </c>
      <c r="DL75" s="19" t="n">
        <v>82.5279</v>
      </c>
      <c r="DM75" s="19" t="n">
        <v>5.7842</v>
      </c>
      <c r="DN75" s="19" t="n">
        <v>64.8043</v>
      </c>
      <c r="DO75" s="19" t="n">
        <v>35.7169</v>
      </c>
      <c r="DP75" s="19" t="n">
        <v>91007.13800000001</v>
      </c>
      <c r="DQ75" s="19" t="n">
        <v>1545.3274</v>
      </c>
      <c r="DR75" s="19" t="n">
        <v>3478.0637</v>
      </c>
      <c r="DS75" s="19" t="n">
        <v>0.1217</v>
      </c>
      <c r="DT75" s="19" t="n">
        <v>211.2538</v>
      </c>
    </row>
    <row r="76">
      <c r="A76" s="2" t="inlineStr">
        <is>
          <t>3002</t>
        </is>
      </c>
      <c r="B76" s="2" t="inlineStr">
        <is>
          <t>Non-residential building construction</t>
        </is>
      </c>
      <c r="C76" s="19" t="n">
        <v>161.937</v>
      </c>
      <c r="D76" s="19" t="n">
        <v>51.2382</v>
      </c>
      <c r="E76" s="19" t="n">
        <v>139.858</v>
      </c>
      <c r="F76" s="19" t="n">
        <v>12.4383</v>
      </c>
      <c r="G76" s="19" t="n">
        <v>0.1009</v>
      </c>
      <c r="H76" s="19" t="n">
        <v>9.1972</v>
      </c>
      <c r="I76" s="19" t="n">
        <v>53.9567</v>
      </c>
      <c r="J76" s="19" t="n">
        <v>202.8512</v>
      </c>
      <c r="K76" s="19" t="n">
        <v>360.7445</v>
      </c>
      <c r="L76" s="19" t="n">
        <v>557.6984</v>
      </c>
      <c r="M76" s="19" t="n">
        <v>382.3401</v>
      </c>
      <c r="N76" s="19" t="n">
        <v>67.84269999999999</v>
      </c>
      <c r="O76" s="19" t="n">
        <v>35.2572</v>
      </c>
      <c r="P76" s="19" t="n">
        <v>12.8809</v>
      </c>
      <c r="Q76" s="19" t="n">
        <v>0.4592</v>
      </c>
      <c r="R76" s="19" t="n">
        <v>3.5208</v>
      </c>
      <c r="S76" s="19" t="n">
        <v>2.0733</v>
      </c>
      <c r="T76" s="19" t="n">
        <v>1.2008</v>
      </c>
      <c r="U76" s="19" t="n">
        <v>5.1579</v>
      </c>
      <c r="V76" s="19" t="n">
        <v>3.5692</v>
      </c>
      <c r="W76" s="19" t="n">
        <v>9.013500000000001</v>
      </c>
      <c r="X76" s="19" t="n">
        <v>12.2923</v>
      </c>
      <c r="Y76" s="19" t="n">
        <v>17.8543</v>
      </c>
      <c r="Z76" s="19" t="n">
        <v>4.5779</v>
      </c>
      <c r="AA76" s="19" t="n">
        <v>7.2175</v>
      </c>
      <c r="AB76" s="19" t="n">
        <v>0.2523</v>
      </c>
      <c r="AC76" s="19" t="n">
        <v>0.3059</v>
      </c>
      <c r="AD76" s="19" t="n">
        <v>1.6816</v>
      </c>
      <c r="AE76" s="19" t="n">
        <v>0.2476</v>
      </c>
      <c r="AF76" s="19" t="n">
        <v>0.3516</v>
      </c>
      <c r="AG76" s="19" t="n">
        <v>0.3217</v>
      </c>
      <c r="AH76" s="19" t="n">
        <v>12.9837</v>
      </c>
      <c r="AI76" s="19" t="n">
        <v>36.2704</v>
      </c>
      <c r="AJ76" s="19" t="n">
        <v>3.3977</v>
      </c>
      <c r="AK76" s="19" t="n">
        <v>11.8875</v>
      </c>
      <c r="AL76" s="19" t="n">
        <v>13.365</v>
      </c>
      <c r="AM76" s="19" t="n">
        <v>28.5248</v>
      </c>
      <c r="AN76" s="19" t="n">
        <v>12.963</v>
      </c>
      <c r="AO76" s="19" t="n">
        <v>3.7654</v>
      </c>
      <c r="AP76" s="19" t="n">
        <v>13.2358</v>
      </c>
      <c r="AQ76" s="19" t="n">
        <v>4.9934</v>
      </c>
      <c r="AR76" s="19" t="n">
        <v>18.1256</v>
      </c>
      <c r="AS76" s="19" t="n">
        <v>7.1227</v>
      </c>
      <c r="AT76" s="19" t="n">
        <v>2.8737</v>
      </c>
      <c r="AU76" s="19" t="n">
        <v>1.0574</v>
      </c>
      <c r="AV76" s="19" t="n">
        <v>23.3705</v>
      </c>
      <c r="AW76" s="19" t="n">
        <v>2.4279</v>
      </c>
      <c r="AX76" s="19" t="n">
        <v>0.3331</v>
      </c>
      <c r="AY76" s="19" t="n">
        <v>9.196999999999999</v>
      </c>
      <c r="AZ76" s="19" t="n">
        <v>23.9052</v>
      </c>
      <c r="BA76" s="19" t="n">
        <v>5.4765</v>
      </c>
      <c r="BB76" s="19" t="n">
        <v>26.4182</v>
      </c>
      <c r="BC76" s="19" t="n">
        <v>10.8772</v>
      </c>
      <c r="BD76" s="19" t="n">
        <v>16.749</v>
      </c>
      <c r="BE76" s="19" t="n">
        <v>13.9522</v>
      </c>
      <c r="BF76" s="19" t="n">
        <v>14.5049</v>
      </c>
      <c r="BG76" s="19" t="n">
        <v>6.4378</v>
      </c>
      <c r="BH76" s="19" t="n">
        <v>6.4885</v>
      </c>
      <c r="BI76" s="19" t="n">
        <v>12.4306</v>
      </c>
      <c r="BJ76" s="19" t="n">
        <v>9.8414</v>
      </c>
      <c r="BK76" s="19" t="n">
        <v>5.0734</v>
      </c>
      <c r="BL76" s="19" t="n">
        <v>19.4165</v>
      </c>
      <c r="BM76" s="19" t="n">
        <v>14.2025</v>
      </c>
      <c r="BN76" s="19" t="n">
        <v>9.553599999999999</v>
      </c>
      <c r="BO76" s="19" t="n">
        <v>54.0181</v>
      </c>
      <c r="BP76" s="19" t="n">
        <v>143.4335</v>
      </c>
      <c r="BQ76" s="19" t="n">
        <v>21.3055</v>
      </c>
      <c r="BR76" s="19" t="n">
        <v>79.28879999999999</v>
      </c>
      <c r="BS76" s="19" t="n">
        <v>36.9992</v>
      </c>
      <c r="BT76" s="19" t="n">
        <v>1658.1382</v>
      </c>
      <c r="BU76" s="19" t="n">
        <v>878.5815</v>
      </c>
      <c r="BV76" s="19" t="n">
        <v>1084.6073</v>
      </c>
      <c r="BW76" s="19" t="n">
        <v>2897.75</v>
      </c>
      <c r="BX76" s="19" t="n">
        <v>538.6974</v>
      </c>
      <c r="BY76" s="19" t="n">
        <v>358.0375</v>
      </c>
      <c r="BZ76" s="19" t="n">
        <v>148.0247</v>
      </c>
      <c r="CA76" s="19" t="n">
        <v>275.7548</v>
      </c>
      <c r="CB76" s="19" t="n">
        <v>73.61</v>
      </c>
      <c r="CC76" s="19" t="n">
        <v>170.3304</v>
      </c>
      <c r="CD76" s="19" t="n">
        <v>40.659</v>
      </c>
      <c r="CE76" s="19" t="n">
        <v>128.5677</v>
      </c>
      <c r="CF76" s="19" t="n">
        <v>52.1339</v>
      </c>
      <c r="CG76" s="19" t="n">
        <v>306.5836</v>
      </c>
      <c r="CH76" s="19" t="n">
        <v>100.2451</v>
      </c>
      <c r="CI76" s="19" t="n">
        <v>15.3319</v>
      </c>
      <c r="CJ76" s="19" t="n">
        <v>25.0977</v>
      </c>
      <c r="CK76" s="19" t="n">
        <v>25.7528</v>
      </c>
      <c r="CL76" s="19" t="n">
        <v>164.7343</v>
      </c>
      <c r="CM76" s="19" t="n">
        <v>0.5885</v>
      </c>
      <c r="CN76" s="19" t="n">
        <v>69.6725</v>
      </c>
      <c r="CO76" s="19" t="n">
        <v>78.2264</v>
      </c>
      <c r="CP76" s="19" t="n">
        <v>180.5645</v>
      </c>
      <c r="CQ76" s="19" t="n">
        <v>177.8945</v>
      </c>
      <c r="CR76" s="19" t="n">
        <v>1414.8662</v>
      </c>
      <c r="CS76" s="19" t="n">
        <v>549.9375</v>
      </c>
      <c r="CT76" s="19" t="n">
        <v>761.8076</v>
      </c>
      <c r="CU76" s="19" t="n">
        <v>944.1836</v>
      </c>
      <c r="CV76" s="19" t="n">
        <v>296.3792</v>
      </c>
      <c r="CW76" s="19" t="n">
        <v>213.7926</v>
      </c>
      <c r="CX76" s="19" t="n">
        <v>113.1251</v>
      </c>
      <c r="CY76" s="19" t="n">
        <v>949.5703</v>
      </c>
      <c r="CZ76" s="19" t="n">
        <v>786.6376</v>
      </c>
      <c r="DA76" s="19" t="n">
        <v>92.5907</v>
      </c>
      <c r="DB76" s="19" t="n">
        <v>89.2522</v>
      </c>
      <c r="DC76" s="19" t="n">
        <v>61.31</v>
      </c>
      <c r="DD76" s="19" t="n">
        <v>20.6329</v>
      </c>
      <c r="DE76" s="19" t="n">
        <v>188.5951</v>
      </c>
      <c r="DF76" s="19" t="n">
        <v>190.9834</v>
      </c>
      <c r="DG76" s="19" t="n">
        <v>26.4248</v>
      </c>
      <c r="DH76" s="19" t="n">
        <v>52.0537</v>
      </c>
      <c r="DI76" s="19" t="n">
        <v>37.3908</v>
      </c>
      <c r="DJ76" s="19" t="n">
        <v>36.9659</v>
      </c>
      <c r="DK76" s="19" t="n">
        <v>175.9042</v>
      </c>
      <c r="DL76" s="19" t="n">
        <v>89.8781</v>
      </c>
      <c r="DM76" s="19" t="n">
        <v>5.9374</v>
      </c>
      <c r="DN76" s="19" t="n">
        <v>87.2577</v>
      </c>
      <c r="DO76" s="19" t="n">
        <v>415.9382</v>
      </c>
      <c r="DP76" s="19" t="n">
        <v>49299.4348</v>
      </c>
      <c r="DQ76" s="19" t="n">
        <v>1729.8272</v>
      </c>
      <c r="DR76" s="19" t="n">
        <v>12027.5108</v>
      </c>
      <c r="DS76" s="19" t="n">
        <v>0.008399999999999999</v>
      </c>
      <c r="DT76" s="19" t="n">
        <v>316.5133</v>
      </c>
    </row>
    <row r="77">
      <c r="A77" s="2" t="inlineStr">
        <is>
          <t>3101</t>
        </is>
      </c>
      <c r="B77" s="2" t="inlineStr">
        <is>
          <t>Heavy and civil engineering construction</t>
        </is>
      </c>
      <c r="C77" s="19" t="n">
        <v>332.7314</v>
      </c>
      <c r="D77" s="19" t="n">
        <v>13.2012</v>
      </c>
      <c r="E77" s="19" t="n">
        <v>126.7979</v>
      </c>
      <c r="F77" s="19" t="n">
        <v>3.4352</v>
      </c>
      <c r="G77" s="19" t="n">
        <v>0.0413</v>
      </c>
      <c r="H77" s="19" t="n">
        <v>3.0294</v>
      </c>
      <c r="I77" s="19" t="n">
        <v>22.5556</v>
      </c>
      <c r="J77" s="19" t="n">
        <v>557.5336</v>
      </c>
      <c r="K77" s="19" t="n">
        <v>206.6962</v>
      </c>
      <c r="L77" s="19" t="n">
        <v>625.0748</v>
      </c>
      <c r="M77" s="19" t="n">
        <v>1804.2118</v>
      </c>
      <c r="N77" s="19" t="n">
        <v>287.9191</v>
      </c>
      <c r="O77" s="19" t="n">
        <v>12.3743</v>
      </c>
      <c r="P77" s="19" t="n">
        <v>5.9869</v>
      </c>
      <c r="Q77" s="19" t="n">
        <v>0.1453</v>
      </c>
      <c r="R77" s="19" t="n">
        <v>1.6864</v>
      </c>
      <c r="S77" s="19" t="n">
        <v>1.0723</v>
      </c>
      <c r="T77" s="19" t="n">
        <v>0.4219</v>
      </c>
      <c r="U77" s="19" t="n">
        <v>1.9004</v>
      </c>
      <c r="V77" s="19" t="n">
        <v>1.1707</v>
      </c>
      <c r="W77" s="19" t="n">
        <v>2.1674</v>
      </c>
      <c r="X77" s="19" t="n">
        <v>3.1181</v>
      </c>
      <c r="Y77" s="19" t="n">
        <v>4.466</v>
      </c>
      <c r="Z77" s="19" t="n">
        <v>1.6635</v>
      </c>
      <c r="AA77" s="19" t="n">
        <v>2.238</v>
      </c>
      <c r="AB77" s="19" t="n">
        <v>0.0143</v>
      </c>
      <c r="AC77" s="19" t="n">
        <v>0.06710000000000001</v>
      </c>
      <c r="AD77" s="19" t="n">
        <v>0.7268</v>
      </c>
      <c r="AE77" s="19" t="n">
        <v>0.0119</v>
      </c>
      <c r="AF77" s="19" t="n">
        <v>0.0418</v>
      </c>
      <c r="AG77" s="19" t="n">
        <v>0.06279999999999999</v>
      </c>
      <c r="AH77" s="19" t="n">
        <v>4.7549</v>
      </c>
      <c r="AI77" s="19" t="n">
        <v>8.387</v>
      </c>
      <c r="AJ77" s="19" t="n">
        <v>1.0638</v>
      </c>
      <c r="AK77" s="19" t="n">
        <v>3.4339</v>
      </c>
      <c r="AL77" s="19" t="n">
        <v>4.077</v>
      </c>
      <c r="AM77" s="19" t="n">
        <v>12.4451</v>
      </c>
      <c r="AN77" s="19" t="n">
        <v>3.5629</v>
      </c>
      <c r="AO77" s="19" t="n">
        <v>0.0756</v>
      </c>
      <c r="AP77" s="19" t="n">
        <v>4.3256</v>
      </c>
      <c r="AQ77" s="19" t="n">
        <v>0.6601</v>
      </c>
      <c r="AR77" s="19" t="n">
        <v>4.4855</v>
      </c>
      <c r="AS77" s="19" t="n">
        <v>0.3027</v>
      </c>
      <c r="AT77" s="19" t="n">
        <v>1.8988</v>
      </c>
      <c r="AU77" s="19" t="n">
        <v>0.3409</v>
      </c>
      <c r="AV77" s="19" t="n">
        <v>4.3356</v>
      </c>
      <c r="AW77" s="19" t="n">
        <v>0.8891</v>
      </c>
      <c r="AX77" s="19" t="n">
        <v>0.2457</v>
      </c>
      <c r="AY77" s="19" t="n">
        <v>3.668</v>
      </c>
      <c r="AZ77" s="19" t="n">
        <v>1.3837</v>
      </c>
      <c r="BA77" s="19" t="n">
        <v>0.9291</v>
      </c>
      <c r="BB77" s="19" t="n">
        <v>9.4754</v>
      </c>
      <c r="BC77" s="19" t="n">
        <v>2.6544</v>
      </c>
      <c r="BD77" s="19" t="n">
        <v>4.9875</v>
      </c>
      <c r="BE77" s="19" t="n">
        <v>4.2553</v>
      </c>
      <c r="BF77" s="19" t="n">
        <v>4.2053</v>
      </c>
      <c r="BG77" s="19" t="n">
        <v>2.3248</v>
      </c>
      <c r="BH77" s="19" t="n">
        <v>2.3564</v>
      </c>
      <c r="BI77" s="19" t="n">
        <v>3.5898</v>
      </c>
      <c r="BJ77" s="19" t="n">
        <v>2.4701</v>
      </c>
      <c r="BK77" s="19" t="n">
        <v>0.6022</v>
      </c>
      <c r="BL77" s="19" t="n">
        <v>6.5276</v>
      </c>
      <c r="BM77" s="19" t="n">
        <v>3.2787</v>
      </c>
      <c r="BN77" s="19" t="n">
        <v>1.7837</v>
      </c>
      <c r="BO77" s="19" t="n">
        <v>33.2021</v>
      </c>
      <c r="BP77" s="19" t="n">
        <v>137.4225</v>
      </c>
      <c r="BQ77" s="19" t="n">
        <v>5.9363</v>
      </c>
      <c r="BR77" s="19" t="n">
        <v>38.3041</v>
      </c>
      <c r="BS77" s="19" t="n">
        <v>35.5862</v>
      </c>
      <c r="BT77" s="19" t="n">
        <v>524.2645</v>
      </c>
      <c r="BU77" s="19" t="n">
        <v>443.9447</v>
      </c>
      <c r="BV77" s="19" t="n">
        <v>355.7659</v>
      </c>
      <c r="BW77" s="19" t="n">
        <v>1391.687</v>
      </c>
      <c r="BX77" s="19" t="n">
        <v>233.0891</v>
      </c>
      <c r="BY77" s="19" t="n">
        <v>116.3582</v>
      </c>
      <c r="BZ77" s="19" t="n">
        <v>8.2667</v>
      </c>
      <c r="CA77" s="19" t="n">
        <v>65.4016</v>
      </c>
      <c r="CB77" s="19" t="n">
        <v>2351.7995</v>
      </c>
      <c r="CC77" s="19" t="n">
        <v>439.2054</v>
      </c>
      <c r="CD77" s="19" t="n">
        <v>36.453</v>
      </c>
      <c r="CE77" s="19" t="n">
        <v>42.2827</v>
      </c>
      <c r="CF77" s="19" t="n">
        <v>15.1617</v>
      </c>
      <c r="CG77" s="19" t="n">
        <v>88.8531</v>
      </c>
      <c r="CH77" s="19" t="n">
        <v>38.7159</v>
      </c>
      <c r="CI77" s="19" t="n">
        <v>4.8522</v>
      </c>
      <c r="CJ77" s="19" t="n">
        <v>5.1644</v>
      </c>
      <c r="CK77" s="19" t="n">
        <v>5.9098</v>
      </c>
      <c r="CL77" s="19" t="n">
        <v>79.0236</v>
      </c>
      <c r="CM77" s="19" t="n">
        <v>0.1848</v>
      </c>
      <c r="CN77" s="19" t="n">
        <v>29.3931</v>
      </c>
      <c r="CO77" s="19" t="n">
        <v>34.6402</v>
      </c>
      <c r="CP77" s="19" t="n">
        <v>69.009</v>
      </c>
      <c r="CQ77" s="19" t="n">
        <v>52.7065</v>
      </c>
      <c r="CR77" s="19" t="n">
        <v>10.9207</v>
      </c>
      <c r="CS77" s="19" t="n">
        <v>4.0616</v>
      </c>
      <c r="CT77" s="19" t="n">
        <v>267.6319</v>
      </c>
      <c r="CU77" s="19" t="n">
        <v>312.2057</v>
      </c>
      <c r="CV77" s="19" t="n">
        <v>126.5506</v>
      </c>
      <c r="CW77" s="19" t="n">
        <v>79.1926</v>
      </c>
      <c r="CX77" s="19" t="n">
        <v>39.5412</v>
      </c>
      <c r="CY77" s="19" t="n">
        <v>803.4404</v>
      </c>
      <c r="CZ77" s="19" t="n">
        <v>1429.2198</v>
      </c>
      <c r="DA77" s="19" t="n">
        <v>54.7423</v>
      </c>
      <c r="DB77" s="19" t="n">
        <v>24.6902</v>
      </c>
      <c r="DC77" s="19" t="n">
        <v>23.7723</v>
      </c>
      <c r="DD77" s="19" t="n">
        <v>7.9207</v>
      </c>
      <c r="DE77" s="19" t="n">
        <v>98.2128</v>
      </c>
      <c r="DF77" s="19" t="n">
        <v>79.06870000000001</v>
      </c>
      <c r="DG77" s="19" t="n">
        <v>8.7211</v>
      </c>
      <c r="DH77" s="19" t="n">
        <v>14.8307</v>
      </c>
      <c r="DI77" s="19" t="n">
        <v>10.1089</v>
      </c>
      <c r="DJ77" s="19" t="n">
        <v>11.6595</v>
      </c>
      <c r="DK77" s="19" t="n">
        <v>47.2322</v>
      </c>
      <c r="DL77" s="19" t="n">
        <v>31.4729</v>
      </c>
      <c r="DM77" s="19" t="n">
        <v>2.1446</v>
      </c>
      <c r="DN77" s="19" t="n">
        <v>39.2808</v>
      </c>
      <c r="DO77" s="19" t="n">
        <v>11.4541</v>
      </c>
      <c r="DP77" s="19" t="n">
        <v>47003.7822</v>
      </c>
      <c r="DQ77" s="19" t="n">
        <v>18964.5833</v>
      </c>
      <c r="DR77" s="19" t="n">
        <v>35114.9537</v>
      </c>
      <c r="DS77" s="19" t="n">
        <v>0.0965</v>
      </c>
      <c r="DT77" s="19" t="n">
        <v>315.5844</v>
      </c>
    </row>
    <row r="78">
      <c r="A78" s="2" t="inlineStr">
        <is>
          <t>3201</t>
        </is>
      </c>
      <c r="B78" s="2" t="inlineStr">
        <is>
          <t>Construction services</t>
        </is>
      </c>
      <c r="C78" s="19" t="n">
        <v>1229.4525</v>
      </c>
      <c r="D78" s="19" t="n">
        <v>371.0564</v>
      </c>
      <c r="E78" s="19" t="n">
        <v>742.9432</v>
      </c>
      <c r="F78" s="19" t="n">
        <v>61.5191</v>
      </c>
      <c r="G78" s="19" t="n">
        <v>3.7623</v>
      </c>
      <c r="H78" s="19" t="n">
        <v>29.6431</v>
      </c>
      <c r="I78" s="19" t="n">
        <v>305.5375</v>
      </c>
      <c r="J78" s="19" t="n">
        <v>1312.1466</v>
      </c>
      <c r="K78" s="19" t="n">
        <v>2338.2973</v>
      </c>
      <c r="L78" s="19" t="n">
        <v>4162.0118</v>
      </c>
      <c r="M78" s="19" t="n">
        <v>3292.2815</v>
      </c>
      <c r="N78" s="19" t="n">
        <v>550.5085</v>
      </c>
      <c r="O78" s="19" t="n">
        <v>379.2846</v>
      </c>
      <c r="P78" s="19" t="n">
        <v>94.79900000000001</v>
      </c>
      <c r="Q78" s="19" t="n">
        <v>8.792999999999999</v>
      </c>
      <c r="R78" s="19" t="n">
        <v>48.5086</v>
      </c>
      <c r="S78" s="19" t="n">
        <v>44.1181</v>
      </c>
      <c r="T78" s="19" t="n">
        <v>21.0995</v>
      </c>
      <c r="U78" s="19" t="n">
        <v>51.2321</v>
      </c>
      <c r="V78" s="19" t="n">
        <v>49.3093</v>
      </c>
      <c r="W78" s="19" t="n">
        <v>86.84999999999999</v>
      </c>
      <c r="X78" s="19" t="n">
        <v>102.8939</v>
      </c>
      <c r="Y78" s="19" t="n">
        <v>98.66289999999999</v>
      </c>
      <c r="Z78" s="19" t="n">
        <v>15.3612</v>
      </c>
      <c r="AA78" s="19" t="n">
        <v>43.1912</v>
      </c>
      <c r="AB78" s="19" t="n">
        <v>2.4675</v>
      </c>
      <c r="AC78" s="19" t="n">
        <v>3.7608</v>
      </c>
      <c r="AD78" s="19" t="n">
        <v>35.5452</v>
      </c>
      <c r="AE78" s="19" t="n">
        <v>1.9319</v>
      </c>
      <c r="AF78" s="19" t="n">
        <v>5.0244</v>
      </c>
      <c r="AG78" s="19" t="n">
        <v>5.205</v>
      </c>
      <c r="AH78" s="19" t="n">
        <v>299.2987</v>
      </c>
      <c r="AI78" s="19" t="n">
        <v>506.5856</v>
      </c>
      <c r="AJ78" s="19" t="n">
        <v>26.9867</v>
      </c>
      <c r="AK78" s="19" t="n">
        <v>76.28440000000001</v>
      </c>
      <c r="AL78" s="19" t="n">
        <v>66.99850000000001</v>
      </c>
      <c r="AM78" s="19" t="n">
        <v>161.329</v>
      </c>
      <c r="AN78" s="19" t="n">
        <v>91.752</v>
      </c>
      <c r="AO78" s="19" t="n">
        <v>32.4708</v>
      </c>
      <c r="AP78" s="19" t="n">
        <v>104.9834</v>
      </c>
      <c r="AQ78" s="19" t="n">
        <v>47.6373</v>
      </c>
      <c r="AR78" s="19" t="n">
        <v>168.793</v>
      </c>
      <c r="AS78" s="19" t="n">
        <v>53.4446</v>
      </c>
      <c r="AT78" s="19" t="n">
        <v>20.5106</v>
      </c>
      <c r="AU78" s="19" t="n">
        <v>16.0299</v>
      </c>
      <c r="AV78" s="19" t="n">
        <v>217.8098</v>
      </c>
      <c r="AW78" s="19" t="n">
        <v>32.9247</v>
      </c>
      <c r="AX78" s="19" t="n">
        <v>6.9474</v>
      </c>
      <c r="AY78" s="19" t="n">
        <v>39.2116</v>
      </c>
      <c r="AZ78" s="19" t="n">
        <v>191.7505</v>
      </c>
      <c r="BA78" s="19" t="n">
        <v>54.5625</v>
      </c>
      <c r="BB78" s="19" t="n">
        <v>172.8892</v>
      </c>
      <c r="BC78" s="19" t="n">
        <v>91.1512</v>
      </c>
      <c r="BD78" s="19" t="n">
        <v>122.0117</v>
      </c>
      <c r="BE78" s="19" t="n">
        <v>116.8558</v>
      </c>
      <c r="BF78" s="19" t="n">
        <v>80.8287</v>
      </c>
      <c r="BG78" s="19" t="n">
        <v>37.5955</v>
      </c>
      <c r="BH78" s="19" t="n">
        <v>51.0843</v>
      </c>
      <c r="BI78" s="19" t="n">
        <v>158.9655</v>
      </c>
      <c r="BJ78" s="19" t="n">
        <v>71.0284</v>
      </c>
      <c r="BK78" s="19" t="n">
        <v>38.2644</v>
      </c>
      <c r="BL78" s="19" t="n">
        <v>194.0513</v>
      </c>
      <c r="BM78" s="19" t="n">
        <v>252.4369</v>
      </c>
      <c r="BN78" s="19" t="n">
        <v>151.4919</v>
      </c>
      <c r="BO78" s="19" t="n">
        <v>484.5925</v>
      </c>
      <c r="BP78" s="19" t="n">
        <v>2168.4031</v>
      </c>
      <c r="BQ78" s="19" t="n">
        <v>205.8977</v>
      </c>
      <c r="BR78" s="19" t="n">
        <v>1674.67</v>
      </c>
      <c r="BS78" s="19" t="n">
        <v>169.4969</v>
      </c>
      <c r="BT78" s="19" t="n">
        <v>38185.2041</v>
      </c>
      <c r="BU78" s="19" t="n">
        <v>29571.2825</v>
      </c>
      <c r="BV78" s="19" t="n">
        <v>21138.2877</v>
      </c>
      <c r="BW78" s="19" t="n">
        <v>87560.9546</v>
      </c>
      <c r="BX78" s="19" t="n">
        <v>3316.6234</v>
      </c>
      <c r="BY78" s="19" t="n">
        <v>1615.6224</v>
      </c>
      <c r="BZ78" s="19" t="n">
        <v>972.6751</v>
      </c>
      <c r="CA78" s="19" t="n">
        <v>994.7234999999999</v>
      </c>
      <c r="CB78" s="19" t="n">
        <v>365.8506</v>
      </c>
      <c r="CC78" s="19" t="n">
        <v>1168.2231</v>
      </c>
      <c r="CD78" s="19" t="n">
        <v>176.6359</v>
      </c>
      <c r="CE78" s="19" t="n">
        <v>367.3261</v>
      </c>
      <c r="CF78" s="19" t="n">
        <v>252.8545</v>
      </c>
      <c r="CG78" s="19" t="n">
        <v>1837.9732</v>
      </c>
      <c r="CH78" s="19" t="n">
        <v>291.8061</v>
      </c>
      <c r="CI78" s="19" t="n">
        <v>42.3723</v>
      </c>
      <c r="CJ78" s="19" t="n">
        <v>133.973</v>
      </c>
      <c r="CK78" s="19" t="n">
        <v>563.4424</v>
      </c>
      <c r="CL78" s="19" t="n">
        <v>1031.1375</v>
      </c>
      <c r="CM78" s="19" t="n">
        <v>3.3393</v>
      </c>
      <c r="CN78" s="19" t="n">
        <v>475.943</v>
      </c>
      <c r="CO78" s="19" t="n">
        <v>329.1442</v>
      </c>
      <c r="CP78" s="19" t="n">
        <v>524.4328</v>
      </c>
      <c r="CQ78" s="19" t="n">
        <v>465.4751</v>
      </c>
      <c r="CR78" s="19" t="n">
        <v>10173.4608</v>
      </c>
      <c r="CS78" s="19" t="n">
        <v>3953.5982</v>
      </c>
      <c r="CT78" s="19" t="n">
        <v>4316.1173</v>
      </c>
      <c r="CU78" s="19" t="n">
        <v>4876.2258</v>
      </c>
      <c r="CV78" s="19" t="n">
        <v>1540.197</v>
      </c>
      <c r="CW78" s="19" t="n">
        <v>1150.3763</v>
      </c>
      <c r="CX78" s="19" t="n">
        <v>405.1074</v>
      </c>
      <c r="CY78" s="19" t="n">
        <v>5959.0073</v>
      </c>
      <c r="CZ78" s="19" t="n">
        <v>5565.8538</v>
      </c>
      <c r="DA78" s="19" t="n">
        <v>447.4441</v>
      </c>
      <c r="DB78" s="19" t="n">
        <v>567.3316</v>
      </c>
      <c r="DC78" s="19" t="n">
        <v>347.1908</v>
      </c>
      <c r="DD78" s="19" t="n">
        <v>81.95269999999999</v>
      </c>
      <c r="DE78" s="19" t="n">
        <v>991.6506000000001</v>
      </c>
      <c r="DF78" s="19" t="n">
        <v>1034.4297</v>
      </c>
      <c r="DG78" s="19" t="n">
        <v>93.5582</v>
      </c>
      <c r="DH78" s="19" t="n">
        <v>172.1191</v>
      </c>
      <c r="DI78" s="19" t="n">
        <v>207.7984</v>
      </c>
      <c r="DJ78" s="19" t="n">
        <v>255.6852</v>
      </c>
      <c r="DK78" s="19" t="n">
        <v>414.3071</v>
      </c>
      <c r="DL78" s="19" t="n">
        <v>506.5061</v>
      </c>
      <c r="DM78" s="19" t="n">
        <v>40.7149</v>
      </c>
      <c r="DN78" s="19" t="n">
        <v>2215.9851</v>
      </c>
      <c r="DO78" s="19" t="n">
        <v>97.1093</v>
      </c>
      <c r="DP78" s="19" t="n">
        <v>55827.9584</v>
      </c>
      <c r="DQ78" s="19" t="n">
        <v>7104.7576</v>
      </c>
      <c r="DR78" s="19" t="n">
        <v>17353.1088</v>
      </c>
      <c r="DS78" s="19" t="n">
        <v>0.575</v>
      </c>
      <c r="DT78" s="19" t="n">
        <v>1474.3472</v>
      </c>
    </row>
    <row r="79">
      <c r="A79" s="2" t="inlineStr">
        <is>
          <t>3301</t>
        </is>
      </c>
      <c r="B79" s="2" t="inlineStr">
        <is>
          <t>Wholesale trade</t>
        </is>
      </c>
      <c r="C79" s="19" t="n">
        <v>1993.7062</v>
      </c>
      <c r="D79" s="19" t="n">
        <v>203.9253</v>
      </c>
      <c r="E79" s="19" t="n">
        <v>827.1916</v>
      </c>
      <c r="F79" s="19" t="n">
        <v>203.1579</v>
      </c>
      <c r="G79" s="19" t="n">
        <v>66.587</v>
      </c>
      <c r="H79" s="19" t="n">
        <v>107.4115</v>
      </c>
      <c r="I79" s="19" t="n">
        <v>813.4862000000001</v>
      </c>
      <c r="J79" s="19" t="n">
        <v>1499.8628</v>
      </c>
      <c r="K79" s="19" t="n">
        <v>627.1156999999999</v>
      </c>
      <c r="L79" s="19" t="n">
        <v>762.2206</v>
      </c>
      <c r="M79" s="19" t="n">
        <v>2342.5352</v>
      </c>
      <c r="N79" s="19" t="n">
        <v>309.6074</v>
      </c>
      <c r="O79" s="19" t="n">
        <v>321.7335</v>
      </c>
      <c r="P79" s="19" t="n">
        <v>942.5853</v>
      </c>
      <c r="Q79" s="19" t="n">
        <v>64.3625</v>
      </c>
      <c r="R79" s="19" t="n">
        <v>553.8404</v>
      </c>
      <c r="S79" s="19" t="n">
        <v>603.9234</v>
      </c>
      <c r="T79" s="19" t="n">
        <v>180.5145</v>
      </c>
      <c r="U79" s="19" t="n">
        <v>404.4936</v>
      </c>
      <c r="V79" s="19" t="n">
        <v>532.3024</v>
      </c>
      <c r="W79" s="19" t="n">
        <v>530.3901</v>
      </c>
      <c r="X79" s="19" t="n">
        <v>999.3029</v>
      </c>
      <c r="Y79" s="19" t="n">
        <v>308.8858</v>
      </c>
      <c r="Z79" s="19" t="n">
        <v>150.3216</v>
      </c>
      <c r="AA79" s="19" t="n">
        <v>163.2408</v>
      </c>
      <c r="AB79" s="19" t="n">
        <v>10.7729</v>
      </c>
      <c r="AC79" s="19" t="n">
        <v>29.9981</v>
      </c>
      <c r="AD79" s="19" t="n">
        <v>255.6196</v>
      </c>
      <c r="AE79" s="19" t="n">
        <v>0.2597</v>
      </c>
      <c r="AF79" s="19" t="n">
        <v>44.1983</v>
      </c>
      <c r="AG79" s="19" t="n">
        <v>34.0636</v>
      </c>
      <c r="AH79" s="19" t="n">
        <v>153.9634</v>
      </c>
      <c r="AI79" s="19" t="n">
        <v>556.6496</v>
      </c>
      <c r="AJ79" s="19" t="n">
        <v>97.0819</v>
      </c>
      <c r="AK79" s="19" t="n">
        <v>229.2127</v>
      </c>
      <c r="AL79" s="19" t="n">
        <v>217.933</v>
      </c>
      <c r="AM79" s="19" t="n">
        <v>189.6602</v>
      </c>
      <c r="AN79" s="19" t="n">
        <v>309.5061</v>
      </c>
      <c r="AO79" s="19" t="n">
        <v>40.619</v>
      </c>
      <c r="AP79" s="19" t="n">
        <v>892.5615</v>
      </c>
      <c r="AQ79" s="19" t="n">
        <v>157.0476</v>
      </c>
      <c r="AR79" s="19" t="n">
        <v>346.8986</v>
      </c>
      <c r="AS79" s="19" t="n">
        <v>31.3518</v>
      </c>
      <c r="AT79" s="19" t="n">
        <v>117.2982</v>
      </c>
      <c r="AU79" s="19" t="n">
        <v>58.9382</v>
      </c>
      <c r="AV79" s="19" t="n">
        <v>249.1384</v>
      </c>
      <c r="AW79" s="19" t="n">
        <v>140.0117</v>
      </c>
      <c r="AX79" s="19" t="n">
        <v>55.7722</v>
      </c>
      <c r="AY79" s="19" t="n">
        <v>224.9908</v>
      </c>
      <c r="AZ79" s="19" t="n">
        <v>102.0722</v>
      </c>
      <c r="BA79" s="19" t="n">
        <v>33.6486</v>
      </c>
      <c r="BB79" s="19" t="n">
        <v>711.0952</v>
      </c>
      <c r="BC79" s="19" t="n">
        <v>134.0016</v>
      </c>
      <c r="BD79" s="19" t="n">
        <v>446.5211</v>
      </c>
      <c r="BE79" s="19" t="n">
        <v>825.407</v>
      </c>
      <c r="BF79" s="19" t="n">
        <v>266.0847</v>
      </c>
      <c r="BG79" s="19" t="n">
        <v>201.2787</v>
      </c>
      <c r="BH79" s="19" t="n">
        <v>399.5014</v>
      </c>
      <c r="BI79" s="19" t="n">
        <v>877.8529</v>
      </c>
      <c r="BJ79" s="19" t="n">
        <v>273.537</v>
      </c>
      <c r="BK79" s="19" t="n">
        <v>76.711</v>
      </c>
      <c r="BL79" s="19" t="n">
        <v>1348.6711</v>
      </c>
      <c r="BM79" s="19" t="n">
        <v>389.7301</v>
      </c>
      <c r="BN79" s="19" t="n">
        <v>67.1893</v>
      </c>
      <c r="BO79" s="19" t="n">
        <v>241.9959</v>
      </c>
      <c r="BP79" s="19" t="n">
        <v>277.0539</v>
      </c>
      <c r="BQ79" s="19" t="n">
        <v>21.2916</v>
      </c>
      <c r="BR79" s="19" t="n">
        <v>417.2328</v>
      </c>
      <c r="BS79" s="19" t="n">
        <v>372.6192</v>
      </c>
      <c r="BT79" s="19" t="n">
        <v>4157.8073</v>
      </c>
      <c r="BU79" s="19" t="n">
        <v>2028.469</v>
      </c>
      <c r="BV79" s="19" t="n">
        <v>1813.3625</v>
      </c>
      <c r="BW79" s="19" t="n">
        <v>8826.482400000001</v>
      </c>
      <c r="BX79" s="19" t="n">
        <v>4468.576</v>
      </c>
      <c r="BY79" s="19" t="n">
        <v>3978.4526</v>
      </c>
      <c r="BZ79" s="19" t="n">
        <v>516.7196</v>
      </c>
      <c r="CA79" s="19" t="n">
        <v>3652.7368</v>
      </c>
      <c r="CB79" s="19" t="n">
        <v>2347.1649</v>
      </c>
      <c r="CC79" s="19" t="n">
        <v>301.2474</v>
      </c>
      <c r="CD79" s="19" t="n">
        <v>145.1281</v>
      </c>
      <c r="CE79" s="19" t="n">
        <v>508.8099</v>
      </c>
      <c r="CF79" s="19" t="n">
        <v>675.6878</v>
      </c>
      <c r="CG79" s="19" t="n">
        <v>436.2779</v>
      </c>
      <c r="CH79" s="19" t="n">
        <v>836.4023999999999</v>
      </c>
      <c r="CI79" s="19" t="n">
        <v>613.4619</v>
      </c>
      <c r="CJ79" s="19" t="n">
        <v>268.1488</v>
      </c>
      <c r="CK79" s="19" t="n">
        <v>238.7455</v>
      </c>
      <c r="CL79" s="19" t="n">
        <v>1027.2699</v>
      </c>
      <c r="CM79" s="19" t="n">
        <v>5.8703</v>
      </c>
      <c r="CN79" s="19" t="n">
        <v>904.3919</v>
      </c>
      <c r="CO79" s="19" t="n">
        <v>914.6245</v>
      </c>
      <c r="CP79" s="19" t="n">
        <v>951.7732999999999</v>
      </c>
      <c r="CQ79" s="19" t="n">
        <v>749.827</v>
      </c>
      <c r="CR79" s="19" t="n">
        <v>145.7293</v>
      </c>
      <c r="CS79" s="19" t="n">
        <v>51.9589</v>
      </c>
      <c r="CT79" s="19" t="n">
        <v>558.3998</v>
      </c>
      <c r="CU79" s="19" t="n">
        <v>2567.3751</v>
      </c>
      <c r="CV79" s="19" t="n">
        <v>1207.2917</v>
      </c>
      <c r="CW79" s="19" t="n">
        <v>1035.9774</v>
      </c>
      <c r="CX79" s="19" t="n">
        <v>693.8955</v>
      </c>
      <c r="CY79" s="19" t="n">
        <v>1448.681</v>
      </c>
      <c r="CZ79" s="19" t="n">
        <v>807.9617</v>
      </c>
      <c r="DA79" s="19" t="n">
        <v>673.1417</v>
      </c>
      <c r="DB79" s="19" t="n">
        <v>1347.1807</v>
      </c>
      <c r="DC79" s="19" t="n">
        <v>1475.5474</v>
      </c>
      <c r="DD79" s="19" t="n">
        <v>161.3591</v>
      </c>
      <c r="DE79" s="19" t="n">
        <v>4701.2417</v>
      </c>
      <c r="DF79" s="19" t="n">
        <v>3045.1162</v>
      </c>
      <c r="DG79" s="19" t="n">
        <v>246.4509</v>
      </c>
      <c r="DH79" s="19" t="n">
        <v>847.9331</v>
      </c>
      <c r="DI79" s="19" t="n">
        <v>409.9635</v>
      </c>
      <c r="DJ79" s="19" t="n">
        <v>2214.1427</v>
      </c>
      <c r="DK79" s="19" t="n">
        <v>2082.8417</v>
      </c>
      <c r="DL79" s="19" t="n">
        <v>667.9266</v>
      </c>
      <c r="DM79" s="19" t="n">
        <v>90.1803</v>
      </c>
      <c r="DN79" s="19" t="n">
        <v>51841.5313</v>
      </c>
      <c r="DO79" s="19" t="n">
        <v>732.7384</v>
      </c>
      <c r="DP79" s="19" t="n">
        <v>15228.096</v>
      </c>
      <c r="DQ79" s="19" t="n">
        <v>706.9862000000001</v>
      </c>
      <c r="DR79" s="19" t="n">
        <v>2724.4615</v>
      </c>
      <c r="DS79" s="19" t="n">
        <v>233.8729</v>
      </c>
      <c r="DT79" s="19" t="n">
        <v>25784.8338</v>
      </c>
    </row>
    <row r="80">
      <c r="A80" s="2" t="inlineStr">
        <is>
          <t>3901</t>
        </is>
      </c>
      <c r="B80" s="2" t="inlineStr">
        <is>
          <t>Retail trade</t>
        </is>
      </c>
      <c r="C80" s="19" t="n">
        <v>472.0749</v>
      </c>
      <c r="D80" s="19" t="n">
        <v>65.3526</v>
      </c>
      <c r="E80" s="19" t="n">
        <v>260.58</v>
      </c>
      <c r="F80" s="19" t="n">
        <v>76.7046</v>
      </c>
      <c r="G80" s="19" t="n">
        <v>23.4486</v>
      </c>
      <c r="H80" s="19" t="n">
        <v>43.1703</v>
      </c>
      <c r="I80" s="19" t="n">
        <v>221.0209</v>
      </c>
      <c r="J80" s="19" t="n">
        <v>556.4543</v>
      </c>
      <c r="K80" s="19" t="n">
        <v>263.5312</v>
      </c>
      <c r="L80" s="19" t="n">
        <v>253.2126</v>
      </c>
      <c r="M80" s="19" t="n">
        <v>858.5335</v>
      </c>
      <c r="N80" s="19" t="n">
        <v>111.9537</v>
      </c>
      <c r="O80" s="19" t="n">
        <v>115.1579</v>
      </c>
      <c r="P80" s="19" t="n">
        <v>331.6942</v>
      </c>
      <c r="Q80" s="19" t="n">
        <v>17.4394</v>
      </c>
      <c r="R80" s="19" t="n">
        <v>154.4161</v>
      </c>
      <c r="S80" s="19" t="n">
        <v>176.4459</v>
      </c>
      <c r="T80" s="19" t="n">
        <v>50.0602</v>
      </c>
      <c r="U80" s="19" t="n">
        <v>133.0736</v>
      </c>
      <c r="V80" s="19" t="n">
        <v>186.9017</v>
      </c>
      <c r="W80" s="19" t="n">
        <v>152.8057</v>
      </c>
      <c r="X80" s="19" t="n">
        <v>299.4708</v>
      </c>
      <c r="Y80" s="19" t="n">
        <v>139.6902</v>
      </c>
      <c r="Z80" s="19" t="n">
        <v>44.84</v>
      </c>
      <c r="AA80" s="19" t="n">
        <v>59.5645</v>
      </c>
      <c r="AB80" s="19" t="n">
        <v>5.5943</v>
      </c>
      <c r="AC80" s="19" t="n">
        <v>13.278</v>
      </c>
      <c r="AD80" s="19" t="n">
        <v>242.0824</v>
      </c>
      <c r="AE80" s="19" t="n">
        <v>0.4518</v>
      </c>
      <c r="AF80" s="19" t="n">
        <v>100.3839</v>
      </c>
      <c r="AG80" s="19" t="n">
        <v>35.9116</v>
      </c>
      <c r="AH80" s="19" t="n">
        <v>71.06010000000001</v>
      </c>
      <c r="AI80" s="19" t="n">
        <v>170.5496</v>
      </c>
      <c r="AJ80" s="19" t="n">
        <v>30.9009</v>
      </c>
      <c r="AK80" s="19" t="n">
        <v>86.1679</v>
      </c>
      <c r="AL80" s="19" t="n">
        <v>78.9358</v>
      </c>
      <c r="AM80" s="19" t="n">
        <v>50.9774</v>
      </c>
      <c r="AN80" s="19" t="n">
        <v>106.1349</v>
      </c>
      <c r="AO80" s="19" t="n">
        <v>10.3499</v>
      </c>
      <c r="AP80" s="19" t="n">
        <v>278.2871</v>
      </c>
      <c r="AQ80" s="19" t="n">
        <v>74.1938</v>
      </c>
      <c r="AR80" s="19" t="n">
        <v>116.6331</v>
      </c>
      <c r="AS80" s="19" t="n">
        <v>9.1441</v>
      </c>
      <c r="AT80" s="19" t="n">
        <v>48.4853</v>
      </c>
      <c r="AU80" s="19" t="n">
        <v>22.5826</v>
      </c>
      <c r="AV80" s="19" t="n">
        <v>91.67440000000001</v>
      </c>
      <c r="AW80" s="19" t="n">
        <v>53.2898</v>
      </c>
      <c r="AX80" s="19" t="n">
        <v>20.3411</v>
      </c>
      <c r="AY80" s="19" t="n">
        <v>72.1356</v>
      </c>
      <c r="AZ80" s="19" t="n">
        <v>60.0493</v>
      </c>
      <c r="BA80" s="19" t="n">
        <v>10.739</v>
      </c>
      <c r="BB80" s="19" t="n">
        <v>265.96</v>
      </c>
      <c r="BC80" s="19" t="n">
        <v>57.3903</v>
      </c>
      <c r="BD80" s="19" t="n">
        <v>156.992</v>
      </c>
      <c r="BE80" s="19" t="n">
        <v>234.4043</v>
      </c>
      <c r="BF80" s="19" t="n">
        <v>93.18770000000001</v>
      </c>
      <c r="BG80" s="19" t="n">
        <v>63.335</v>
      </c>
      <c r="BH80" s="19" t="n">
        <v>105.3889</v>
      </c>
      <c r="BI80" s="19" t="n">
        <v>213.686</v>
      </c>
      <c r="BJ80" s="19" t="n">
        <v>89.4335</v>
      </c>
      <c r="BK80" s="19" t="n">
        <v>23.2874</v>
      </c>
      <c r="BL80" s="19" t="n">
        <v>341.2893</v>
      </c>
      <c r="BM80" s="19" t="n">
        <v>146.6709</v>
      </c>
      <c r="BN80" s="19" t="n">
        <v>80.6832</v>
      </c>
      <c r="BO80" s="19" t="n">
        <v>79.488</v>
      </c>
      <c r="BP80" s="19" t="n">
        <v>111.0289</v>
      </c>
      <c r="BQ80" s="19" t="n">
        <v>7.204</v>
      </c>
      <c r="BR80" s="19" t="n">
        <v>179.0753</v>
      </c>
      <c r="BS80" s="19" t="n">
        <v>346.8853</v>
      </c>
      <c r="BT80" s="19" t="n">
        <v>1381.7722</v>
      </c>
      <c r="BU80" s="19" t="n">
        <v>648.001</v>
      </c>
      <c r="BV80" s="19" t="n">
        <v>679.033</v>
      </c>
      <c r="BW80" s="19" t="n">
        <v>3841.5599</v>
      </c>
      <c r="BX80" s="19" t="n">
        <v>2263.638</v>
      </c>
      <c r="BY80" s="19" t="n">
        <v>3291.8095</v>
      </c>
      <c r="BZ80" s="19" t="n">
        <v>211.49</v>
      </c>
      <c r="CA80" s="19" t="n">
        <v>1801.9149</v>
      </c>
      <c r="CB80" s="19" t="n">
        <v>2402.2154</v>
      </c>
      <c r="CC80" s="19" t="n">
        <v>122.4509</v>
      </c>
      <c r="CD80" s="19" t="n">
        <v>87.4696</v>
      </c>
      <c r="CE80" s="19" t="n">
        <v>161.4867</v>
      </c>
      <c r="CF80" s="19" t="n">
        <v>419.7183</v>
      </c>
      <c r="CG80" s="19" t="n">
        <v>215.8742</v>
      </c>
      <c r="CH80" s="19" t="n">
        <v>174.8496</v>
      </c>
      <c r="CI80" s="19" t="n">
        <v>65.5479</v>
      </c>
      <c r="CJ80" s="19" t="n">
        <v>43.1117</v>
      </c>
      <c r="CK80" s="19" t="n">
        <v>275.5257</v>
      </c>
      <c r="CL80" s="19" t="n">
        <v>327.7342</v>
      </c>
      <c r="CM80" s="19" t="n">
        <v>2.1107</v>
      </c>
      <c r="CN80" s="19" t="n">
        <v>370.4333</v>
      </c>
      <c r="CO80" s="19" t="n">
        <v>200.656</v>
      </c>
      <c r="CP80" s="19" t="n">
        <v>295.4069</v>
      </c>
      <c r="CQ80" s="19" t="n">
        <v>404.5715</v>
      </c>
      <c r="CR80" s="19" t="n">
        <v>79.4755</v>
      </c>
      <c r="CS80" s="19" t="n">
        <v>29.1496</v>
      </c>
      <c r="CT80" s="19" t="n">
        <v>296.5109</v>
      </c>
      <c r="CU80" s="19" t="n">
        <v>1081.4313</v>
      </c>
      <c r="CV80" s="19" t="n">
        <v>529.3243</v>
      </c>
      <c r="CW80" s="19" t="n">
        <v>519.8255</v>
      </c>
      <c r="CX80" s="19" t="n">
        <v>383.3087</v>
      </c>
      <c r="CY80" s="19" t="n">
        <v>450.7871</v>
      </c>
      <c r="CZ80" s="19" t="n">
        <v>394.0597</v>
      </c>
      <c r="DA80" s="19" t="n">
        <v>292.4496</v>
      </c>
      <c r="DB80" s="19" t="n">
        <v>426.5323</v>
      </c>
      <c r="DC80" s="19" t="n">
        <v>498.3288</v>
      </c>
      <c r="DD80" s="19" t="n">
        <v>71.0583</v>
      </c>
      <c r="DE80" s="19" t="n">
        <v>1574.3103</v>
      </c>
      <c r="DF80" s="19" t="n">
        <v>1914.1974</v>
      </c>
      <c r="DG80" s="19" t="n">
        <v>98.9717</v>
      </c>
      <c r="DH80" s="19" t="n">
        <v>354.6579</v>
      </c>
      <c r="DI80" s="19" t="n">
        <v>154.8888</v>
      </c>
      <c r="DJ80" s="19" t="n">
        <v>667.129</v>
      </c>
      <c r="DK80" s="19" t="n">
        <v>608.1143</v>
      </c>
      <c r="DL80" s="19" t="n">
        <v>295.9816</v>
      </c>
      <c r="DM80" s="19" t="n">
        <v>63.3535</v>
      </c>
      <c r="DN80" s="19" t="n">
        <v>134712.0833</v>
      </c>
      <c r="DO80" s="19" t="n">
        <v>5037.9823</v>
      </c>
      <c r="DP80" s="19" t="n">
        <v>3974.7936</v>
      </c>
      <c r="DQ80" s="19" t="n">
        <v>190.4244</v>
      </c>
      <c r="DR80" s="19" t="n">
        <v>819.1214</v>
      </c>
      <c r="DS80" s="19" t="n">
        <v>5.2616</v>
      </c>
      <c r="DT80" s="19" t="n">
        <v>7220.7847</v>
      </c>
    </row>
    <row r="81">
      <c r="A81" s="2" t="inlineStr">
        <is>
          <t>4401</t>
        </is>
      </c>
      <c r="B81" s="2" t="inlineStr">
        <is>
          <t>Accommodation</t>
        </is>
      </c>
      <c r="C81" s="19" t="n">
        <v>39.2647</v>
      </c>
      <c r="D81" s="19" t="n">
        <v>1.6677</v>
      </c>
      <c r="E81" s="19" t="n">
        <v>19.1985</v>
      </c>
      <c r="F81" s="19" t="n">
        <v>0.9184</v>
      </c>
      <c r="G81" s="19" t="n">
        <v>0.007</v>
      </c>
      <c r="H81" s="19" t="n">
        <v>0.6351</v>
      </c>
      <c r="I81" s="19" t="n">
        <v>1.6218</v>
      </c>
      <c r="J81" s="19" t="n">
        <v>584.8106</v>
      </c>
      <c r="K81" s="19" t="n">
        <v>178.1968</v>
      </c>
      <c r="L81" s="19" t="n">
        <v>198.3273</v>
      </c>
      <c r="M81" s="19" t="n">
        <v>30.4427</v>
      </c>
      <c r="N81" s="19" t="n">
        <v>74.87869999999999</v>
      </c>
      <c r="O81" s="19" t="n">
        <v>75.65049999999999</v>
      </c>
      <c r="P81" s="19" t="n">
        <v>12.3446</v>
      </c>
      <c r="Q81" s="19" t="n">
        <v>0.1214</v>
      </c>
      <c r="R81" s="19" t="n">
        <v>1.5679</v>
      </c>
      <c r="S81" s="19" t="n">
        <v>0.728</v>
      </c>
      <c r="T81" s="19" t="n">
        <v>0.5733</v>
      </c>
      <c r="U81" s="19" t="n">
        <v>4.4164</v>
      </c>
      <c r="V81" s="19" t="n">
        <v>2.6269</v>
      </c>
      <c r="W81" s="19" t="n">
        <v>10.9902</v>
      </c>
      <c r="X81" s="19" t="n">
        <v>5.5657</v>
      </c>
      <c r="Y81" s="19" t="n">
        <v>27.1667</v>
      </c>
      <c r="Z81" s="19" t="n">
        <v>12.8511</v>
      </c>
      <c r="AA81" s="19" t="n">
        <v>7.8515</v>
      </c>
      <c r="AB81" s="19" t="n">
        <v>0.0042</v>
      </c>
      <c r="AC81" s="19" t="n">
        <v>0.0269</v>
      </c>
      <c r="AD81" s="19" t="n">
        <v>1.5141</v>
      </c>
      <c r="AE81" s="19" t="n">
        <v>0.0009</v>
      </c>
      <c r="AF81" s="19" t="n">
        <v>0.0287</v>
      </c>
      <c r="AG81" s="19" t="n">
        <v>0.0165</v>
      </c>
      <c r="AH81" s="19" t="n">
        <v>0.709</v>
      </c>
      <c r="AI81" s="19" t="n">
        <v>3.9181</v>
      </c>
      <c r="AJ81" s="19" t="n">
        <v>1.0729</v>
      </c>
      <c r="AK81" s="19" t="n">
        <v>18.0834</v>
      </c>
      <c r="AL81" s="19" t="n">
        <v>5.0651</v>
      </c>
      <c r="AM81" s="19" t="n">
        <v>58.079</v>
      </c>
      <c r="AN81" s="19" t="n">
        <v>15.5739</v>
      </c>
      <c r="AO81" s="19" t="n">
        <v>0.0375</v>
      </c>
      <c r="AP81" s="19" t="n">
        <v>39.9377</v>
      </c>
      <c r="AQ81" s="19" t="n">
        <v>3.6487</v>
      </c>
      <c r="AR81" s="19" t="n">
        <v>15.2307</v>
      </c>
      <c r="AS81" s="19" t="n">
        <v>0.1083</v>
      </c>
      <c r="AT81" s="19" t="n">
        <v>1.4458</v>
      </c>
      <c r="AU81" s="19" t="n">
        <v>0.4908</v>
      </c>
      <c r="AV81" s="19" t="n">
        <v>5.0077</v>
      </c>
      <c r="AW81" s="19" t="n">
        <v>1.0786</v>
      </c>
      <c r="AX81" s="19" t="n">
        <v>0.2589</v>
      </c>
      <c r="AY81" s="19" t="n">
        <v>5.152</v>
      </c>
      <c r="AZ81" s="19" t="n">
        <v>0.5526</v>
      </c>
      <c r="BA81" s="19" t="n">
        <v>0.4387</v>
      </c>
      <c r="BB81" s="19" t="n">
        <v>18.551</v>
      </c>
      <c r="BC81" s="19" t="n">
        <v>2.6594</v>
      </c>
      <c r="BD81" s="19" t="n">
        <v>6.3372</v>
      </c>
      <c r="BE81" s="19" t="n">
        <v>16.1547</v>
      </c>
      <c r="BF81" s="19" t="n">
        <v>5.6381</v>
      </c>
      <c r="BG81" s="19" t="n">
        <v>4.0579</v>
      </c>
      <c r="BH81" s="19" t="n">
        <v>1.367</v>
      </c>
      <c r="BI81" s="19" t="n">
        <v>7.1095</v>
      </c>
      <c r="BJ81" s="19" t="n">
        <v>2.7787</v>
      </c>
      <c r="BK81" s="19" t="n">
        <v>0.8134</v>
      </c>
      <c r="BL81" s="19" t="n">
        <v>10.4924</v>
      </c>
      <c r="BM81" s="19" t="n">
        <v>2.6189</v>
      </c>
      <c r="BN81" s="19" t="n">
        <v>1.1984</v>
      </c>
      <c r="BO81" s="19" t="n">
        <v>11.0769</v>
      </c>
      <c r="BP81" s="19" t="n">
        <v>19.6204</v>
      </c>
      <c r="BQ81" s="19" t="n">
        <v>2.3402</v>
      </c>
      <c r="BR81" s="19" t="n">
        <v>24.7084</v>
      </c>
      <c r="BS81" s="19" t="n">
        <v>27.7346</v>
      </c>
      <c r="BT81" s="19" t="n">
        <v>37.1168</v>
      </c>
      <c r="BU81" s="19" t="n">
        <v>7.8309</v>
      </c>
      <c r="BV81" s="19" t="n">
        <v>90.4635</v>
      </c>
      <c r="BW81" s="19" t="n">
        <v>2083.3378</v>
      </c>
      <c r="BX81" s="19" t="n">
        <v>314.1227</v>
      </c>
      <c r="BY81" s="19" t="n">
        <v>239.0713</v>
      </c>
      <c r="BZ81" s="19" t="n">
        <v>5.6131</v>
      </c>
      <c r="CA81" s="19" t="n">
        <v>81.9209</v>
      </c>
      <c r="CB81" s="19" t="n">
        <v>81.8558</v>
      </c>
      <c r="CC81" s="19" t="n">
        <v>6.0067</v>
      </c>
      <c r="CD81" s="19" t="n">
        <v>7.4214</v>
      </c>
      <c r="CE81" s="19" t="n">
        <v>61.7691</v>
      </c>
      <c r="CF81" s="19" t="n">
        <v>32.0245</v>
      </c>
      <c r="CG81" s="19" t="n">
        <v>67.089</v>
      </c>
      <c r="CH81" s="19" t="n">
        <v>46.9367</v>
      </c>
      <c r="CI81" s="19" t="n">
        <v>8.9825</v>
      </c>
      <c r="CJ81" s="19" t="n">
        <v>16.2853</v>
      </c>
      <c r="CK81" s="19" t="n">
        <v>17.8222</v>
      </c>
      <c r="CL81" s="19" t="n">
        <v>72.43129999999999</v>
      </c>
      <c r="CM81" s="19" t="n">
        <v>1.0692</v>
      </c>
      <c r="CN81" s="19" t="n">
        <v>158.44</v>
      </c>
      <c r="CO81" s="19" t="n">
        <v>14.0257</v>
      </c>
      <c r="CP81" s="19" t="n">
        <v>98.33499999999999</v>
      </c>
      <c r="CQ81" s="19" t="n">
        <v>68.8614</v>
      </c>
      <c r="CR81" s="19" t="n">
        <v>0.0033</v>
      </c>
      <c r="CS81" s="19" t="n">
        <v>0.0011</v>
      </c>
      <c r="CT81" s="19" t="n">
        <v>38.8027</v>
      </c>
      <c r="CU81" s="19" t="n">
        <v>284.4671</v>
      </c>
      <c r="CV81" s="19" t="n">
        <v>91.8537</v>
      </c>
      <c r="CW81" s="19" t="n">
        <v>137.7435</v>
      </c>
      <c r="CX81" s="19" t="n">
        <v>28.4073</v>
      </c>
      <c r="CY81" s="19" t="n">
        <v>155.744</v>
      </c>
      <c r="CZ81" s="19" t="n">
        <v>28.6909</v>
      </c>
      <c r="DA81" s="19" t="n">
        <v>37.9203</v>
      </c>
      <c r="DB81" s="19" t="n">
        <v>61.2576</v>
      </c>
      <c r="DC81" s="19" t="n">
        <v>89.3237</v>
      </c>
      <c r="DD81" s="19" t="n">
        <v>12.1183</v>
      </c>
      <c r="DE81" s="19" t="n">
        <v>12.1293</v>
      </c>
      <c r="DF81" s="19" t="n">
        <v>103.7379</v>
      </c>
      <c r="DG81" s="19" t="n">
        <v>12.6598</v>
      </c>
      <c r="DH81" s="19" t="n">
        <v>21.9956</v>
      </c>
      <c r="DI81" s="19" t="n">
        <v>16.8155</v>
      </c>
      <c r="DJ81" s="19" t="n">
        <v>7.9605</v>
      </c>
      <c r="DK81" s="19" t="n">
        <v>7.3159</v>
      </c>
      <c r="DL81" s="19" t="n">
        <v>27.792</v>
      </c>
      <c r="DM81" s="19" t="n">
        <v>2.9131</v>
      </c>
      <c r="DN81" s="19" t="n">
        <v>27763.8407</v>
      </c>
      <c r="DO81" s="19" t="n">
        <v>14.7027</v>
      </c>
      <c r="DP81" s="19" t="n">
        <v>13.1624</v>
      </c>
      <c r="DQ81" s="19" t="n">
        <v>0.3964</v>
      </c>
      <c r="DR81" s="19" t="n">
        <v>2.4086</v>
      </c>
      <c r="DS81" s="19" t="n">
        <v>0.0252</v>
      </c>
      <c r="DT81" s="19" t="n">
        <v>6599.8163</v>
      </c>
    </row>
    <row r="82">
      <c r="A82" s="2" t="inlineStr">
        <is>
          <t>4501</t>
        </is>
      </c>
      <c r="B82" s="2" t="inlineStr">
        <is>
          <t>Food and beverage services</t>
        </is>
      </c>
      <c r="C82" s="19" t="n">
        <v>123.3839</v>
      </c>
      <c r="D82" s="19" t="n">
        <v>12.1663</v>
      </c>
      <c r="E82" s="19" t="n">
        <v>123.8603</v>
      </c>
      <c r="F82" s="19" t="n">
        <v>18.9005</v>
      </c>
      <c r="G82" s="19" t="n">
        <v>0.4528</v>
      </c>
      <c r="H82" s="19" t="n">
        <v>16.8024</v>
      </c>
      <c r="I82" s="19" t="n">
        <v>17.5047</v>
      </c>
      <c r="J82" s="19" t="n">
        <v>281.8595</v>
      </c>
      <c r="K82" s="19" t="n">
        <v>173.5486</v>
      </c>
      <c r="L82" s="19" t="n">
        <v>72.5218</v>
      </c>
      <c r="M82" s="19" t="n">
        <v>286.763</v>
      </c>
      <c r="N82" s="19" t="n">
        <v>32.2873</v>
      </c>
      <c r="O82" s="19" t="n">
        <v>106.8653</v>
      </c>
      <c r="P82" s="19" t="n">
        <v>27.7954</v>
      </c>
      <c r="Q82" s="19" t="n">
        <v>1.3442</v>
      </c>
      <c r="R82" s="19" t="n">
        <v>3.6368</v>
      </c>
      <c r="S82" s="19" t="n">
        <v>6.6302</v>
      </c>
      <c r="T82" s="19" t="n">
        <v>4.4061</v>
      </c>
      <c r="U82" s="19" t="n">
        <v>61.751</v>
      </c>
      <c r="V82" s="19" t="n">
        <v>44.3633</v>
      </c>
      <c r="W82" s="19" t="n">
        <v>74.1555</v>
      </c>
      <c r="X82" s="19" t="n">
        <v>68.2475</v>
      </c>
      <c r="Y82" s="19" t="n">
        <v>551.3564</v>
      </c>
      <c r="Z82" s="19" t="n">
        <v>314.6589</v>
      </c>
      <c r="AA82" s="19" t="n">
        <v>157.0894</v>
      </c>
      <c r="AB82" s="19" t="n">
        <v>0.0243</v>
      </c>
      <c r="AC82" s="19" t="n">
        <v>0.2716</v>
      </c>
      <c r="AD82" s="19" t="n">
        <v>13.4038</v>
      </c>
      <c r="AE82" s="19" t="n">
        <v>0.0142</v>
      </c>
      <c r="AF82" s="19" t="n">
        <v>0.3697</v>
      </c>
      <c r="AG82" s="19" t="n">
        <v>0.2461</v>
      </c>
      <c r="AH82" s="19" t="n">
        <v>15.6102</v>
      </c>
      <c r="AI82" s="19" t="n">
        <v>22.1101</v>
      </c>
      <c r="AJ82" s="19" t="n">
        <v>7.7678</v>
      </c>
      <c r="AK82" s="19" t="n">
        <v>76.2123</v>
      </c>
      <c r="AL82" s="19" t="n">
        <v>44.8284</v>
      </c>
      <c r="AM82" s="19" t="n">
        <v>51.9676</v>
      </c>
      <c r="AN82" s="19" t="n">
        <v>112.7985</v>
      </c>
      <c r="AO82" s="19" t="n">
        <v>0.6892</v>
      </c>
      <c r="AP82" s="19" t="n">
        <v>222.5054</v>
      </c>
      <c r="AQ82" s="19" t="n">
        <v>27.7624</v>
      </c>
      <c r="AR82" s="19" t="n">
        <v>61.5567</v>
      </c>
      <c r="AS82" s="19" t="n">
        <v>0.5355</v>
      </c>
      <c r="AT82" s="19" t="n">
        <v>16.5232</v>
      </c>
      <c r="AU82" s="19" t="n">
        <v>11.3868</v>
      </c>
      <c r="AV82" s="19" t="n">
        <v>84.0373</v>
      </c>
      <c r="AW82" s="19" t="n">
        <v>21.926</v>
      </c>
      <c r="AX82" s="19" t="n">
        <v>4.5286</v>
      </c>
      <c r="AY82" s="19" t="n">
        <v>27.8394</v>
      </c>
      <c r="AZ82" s="19" t="n">
        <v>4.0669</v>
      </c>
      <c r="BA82" s="19" t="n">
        <v>1.2689</v>
      </c>
      <c r="BB82" s="19" t="n">
        <v>191.2005</v>
      </c>
      <c r="BC82" s="19" t="n">
        <v>30.0892</v>
      </c>
      <c r="BD82" s="19" t="n">
        <v>52.0565</v>
      </c>
      <c r="BE82" s="19" t="n">
        <v>129.4451</v>
      </c>
      <c r="BF82" s="19" t="n">
        <v>39.0945</v>
      </c>
      <c r="BG82" s="19" t="n">
        <v>48.2971</v>
      </c>
      <c r="BH82" s="19" t="n">
        <v>1.5076</v>
      </c>
      <c r="BI82" s="19" t="n">
        <v>77.93340000000001</v>
      </c>
      <c r="BJ82" s="19" t="n">
        <v>14.791</v>
      </c>
      <c r="BK82" s="19" t="n">
        <v>4.65</v>
      </c>
      <c r="BL82" s="19" t="n">
        <v>73.3694</v>
      </c>
      <c r="BM82" s="19" t="n">
        <v>17.3554</v>
      </c>
      <c r="BN82" s="19" t="n">
        <v>7.7926</v>
      </c>
      <c r="BO82" s="19" t="n">
        <v>71.4971</v>
      </c>
      <c r="BP82" s="19" t="n">
        <v>116.4829</v>
      </c>
      <c r="BQ82" s="19" t="n">
        <v>2.3928</v>
      </c>
      <c r="BR82" s="19" t="n">
        <v>98.53440000000001</v>
      </c>
      <c r="BS82" s="19" t="n">
        <v>83.93089999999999</v>
      </c>
      <c r="BT82" s="19" t="n">
        <v>118.9048</v>
      </c>
      <c r="BU82" s="19" t="n">
        <v>41.8321</v>
      </c>
      <c r="BV82" s="19" t="n">
        <v>153.4944</v>
      </c>
      <c r="BW82" s="19" t="n">
        <v>2084.0552</v>
      </c>
      <c r="BX82" s="19" t="n">
        <v>598.4499</v>
      </c>
      <c r="BY82" s="19" t="n">
        <v>685.4019</v>
      </c>
      <c r="BZ82" s="19" t="n">
        <v>16.3356</v>
      </c>
      <c r="CA82" s="19" t="n">
        <v>156.1271</v>
      </c>
      <c r="CB82" s="19" t="n">
        <v>222.1992</v>
      </c>
      <c r="CC82" s="19" t="n">
        <v>25.9179</v>
      </c>
      <c r="CD82" s="19" t="n">
        <v>11.5434</v>
      </c>
      <c r="CE82" s="19" t="n">
        <v>19.2624</v>
      </c>
      <c r="CF82" s="19" t="n">
        <v>211.6686</v>
      </c>
      <c r="CG82" s="19" t="n">
        <v>294.6661</v>
      </c>
      <c r="CH82" s="19" t="n">
        <v>76.01349999999999</v>
      </c>
      <c r="CI82" s="19" t="n">
        <v>115.5244</v>
      </c>
      <c r="CJ82" s="19" t="n">
        <v>38.7592</v>
      </c>
      <c r="CK82" s="19" t="n">
        <v>119.7122</v>
      </c>
      <c r="CL82" s="19" t="n">
        <v>478.4149</v>
      </c>
      <c r="CM82" s="19" t="n">
        <v>1.0792</v>
      </c>
      <c r="CN82" s="19" t="n">
        <v>375.8721</v>
      </c>
      <c r="CO82" s="19" t="n">
        <v>105.2861</v>
      </c>
      <c r="CP82" s="19" t="n">
        <v>175.2977</v>
      </c>
      <c r="CQ82" s="19" t="n">
        <v>101.777</v>
      </c>
      <c r="CR82" s="19" t="n">
        <v>0.0195</v>
      </c>
      <c r="CS82" s="19" t="n">
        <v>0.0063</v>
      </c>
      <c r="CT82" s="19" t="n">
        <v>57.9307</v>
      </c>
      <c r="CU82" s="19" t="n">
        <v>3114.2573</v>
      </c>
      <c r="CV82" s="19" t="n">
        <v>234.9655</v>
      </c>
      <c r="CW82" s="19" t="n">
        <v>1554.0658</v>
      </c>
      <c r="CX82" s="19" t="n">
        <v>172.8044</v>
      </c>
      <c r="CY82" s="19" t="n">
        <v>885.5036</v>
      </c>
      <c r="CZ82" s="19" t="n">
        <v>91.1841</v>
      </c>
      <c r="DA82" s="19" t="n">
        <v>307.5498</v>
      </c>
      <c r="DB82" s="19" t="n">
        <v>280.5171</v>
      </c>
      <c r="DC82" s="19" t="n">
        <v>418.3594</v>
      </c>
      <c r="DD82" s="19" t="n">
        <v>53.2108</v>
      </c>
      <c r="DE82" s="19" t="n">
        <v>202.7735</v>
      </c>
      <c r="DF82" s="19" t="n">
        <v>186.1867</v>
      </c>
      <c r="DG82" s="19" t="n">
        <v>94.396</v>
      </c>
      <c r="DH82" s="19" t="n">
        <v>180.0461</v>
      </c>
      <c r="DI82" s="19" t="n">
        <v>144.824</v>
      </c>
      <c r="DJ82" s="19" t="n">
        <v>64.6161</v>
      </c>
      <c r="DK82" s="19" t="n">
        <v>65.27249999999999</v>
      </c>
      <c r="DL82" s="19" t="n">
        <v>98.67059999999999</v>
      </c>
      <c r="DM82" s="19" t="n">
        <v>20.8199</v>
      </c>
      <c r="DN82" s="19" t="n">
        <v>88874.3475</v>
      </c>
      <c r="DO82" s="19" t="n">
        <v>6.6815</v>
      </c>
      <c r="DP82" s="19" t="n">
        <v>52.3401</v>
      </c>
      <c r="DQ82" s="19" t="n">
        <v>1.4511</v>
      </c>
      <c r="DR82" s="19" t="n">
        <v>10.2004</v>
      </c>
      <c r="DS82" s="19" t="n">
        <v>0.1469</v>
      </c>
      <c r="DT82" s="19" t="n">
        <v>14011.2354</v>
      </c>
    </row>
    <row r="83">
      <c r="A83" s="2" t="inlineStr">
        <is>
          <t>4601</t>
        </is>
      </c>
      <c r="B83" s="2" t="inlineStr">
        <is>
          <t>Road transport</t>
        </is>
      </c>
      <c r="C83" s="19" t="n">
        <v>1163.432</v>
      </c>
      <c r="D83" s="19" t="n">
        <v>364.938</v>
      </c>
      <c r="E83" s="19" t="n">
        <v>362.9083</v>
      </c>
      <c r="F83" s="19" t="n">
        <v>28.3662</v>
      </c>
      <c r="G83" s="19" t="n">
        <v>350.4278</v>
      </c>
      <c r="H83" s="19" t="n">
        <v>14.0116</v>
      </c>
      <c r="I83" s="19" t="n">
        <v>85.02460000000001</v>
      </c>
      <c r="J83" s="19" t="n">
        <v>968.6301</v>
      </c>
      <c r="K83" s="19" t="n">
        <v>179.7883</v>
      </c>
      <c r="L83" s="19" t="n">
        <v>528.6265</v>
      </c>
      <c r="M83" s="19" t="n">
        <v>962.4734999999999</v>
      </c>
      <c r="N83" s="19" t="n">
        <v>835.1141</v>
      </c>
      <c r="O83" s="19" t="n">
        <v>281.8469</v>
      </c>
      <c r="P83" s="19" t="n">
        <v>1096.1283</v>
      </c>
      <c r="Q83" s="19" t="n">
        <v>32.846</v>
      </c>
      <c r="R83" s="19" t="n">
        <v>1385.6856</v>
      </c>
      <c r="S83" s="19" t="n">
        <v>239.5266</v>
      </c>
      <c r="T83" s="19" t="n">
        <v>69.6254</v>
      </c>
      <c r="U83" s="19" t="n">
        <v>437.8258</v>
      </c>
      <c r="V83" s="19" t="n">
        <v>210.2973</v>
      </c>
      <c r="W83" s="19" t="n">
        <v>186.4784</v>
      </c>
      <c r="X83" s="19" t="n">
        <v>687.8851</v>
      </c>
      <c r="Y83" s="19" t="n">
        <v>173.7309</v>
      </c>
      <c r="Z83" s="19" t="n">
        <v>428.8691</v>
      </c>
      <c r="AA83" s="19" t="n">
        <v>145.4809</v>
      </c>
      <c r="AB83" s="19" t="n">
        <v>66.2033</v>
      </c>
      <c r="AC83" s="19" t="n">
        <v>45.2022</v>
      </c>
      <c r="AD83" s="19" t="n">
        <v>119.0783</v>
      </c>
      <c r="AE83" s="19" t="n">
        <v>2.7281</v>
      </c>
      <c r="AF83" s="19" t="n">
        <v>3.532</v>
      </c>
      <c r="AG83" s="19" t="n">
        <v>21.8181</v>
      </c>
      <c r="AH83" s="19" t="n">
        <v>511.0508</v>
      </c>
      <c r="AI83" s="19" t="n">
        <v>614.3593</v>
      </c>
      <c r="AJ83" s="19" t="n">
        <v>128.9654</v>
      </c>
      <c r="AK83" s="19" t="n">
        <v>261.7979</v>
      </c>
      <c r="AL83" s="19" t="n">
        <v>96.1545</v>
      </c>
      <c r="AM83" s="19" t="n">
        <v>126.7741</v>
      </c>
      <c r="AN83" s="19" t="n">
        <v>341.5444</v>
      </c>
      <c r="AO83" s="19" t="n">
        <v>13.8299</v>
      </c>
      <c r="AP83" s="19" t="n">
        <v>548.3629</v>
      </c>
      <c r="AQ83" s="19" t="n">
        <v>61.2719</v>
      </c>
      <c r="AR83" s="19" t="n">
        <v>618.134</v>
      </c>
      <c r="AS83" s="19" t="n">
        <v>13.3459</v>
      </c>
      <c r="AT83" s="19" t="n">
        <v>211.8838</v>
      </c>
      <c r="AU83" s="19" t="n">
        <v>26.9559</v>
      </c>
      <c r="AV83" s="19" t="n">
        <v>1313.8483</v>
      </c>
      <c r="AW83" s="19" t="n">
        <v>136.9125</v>
      </c>
      <c r="AX83" s="19" t="n">
        <v>188.1888</v>
      </c>
      <c r="AY83" s="19" t="n">
        <v>442.2524</v>
      </c>
      <c r="AZ83" s="19" t="n">
        <v>485.7369</v>
      </c>
      <c r="BA83" s="19" t="n">
        <v>17.2153</v>
      </c>
      <c r="BB83" s="19" t="n">
        <v>538.0617999999999</v>
      </c>
      <c r="BC83" s="19" t="n">
        <v>90.97280000000001</v>
      </c>
      <c r="BD83" s="19" t="n">
        <v>196.0372</v>
      </c>
      <c r="BE83" s="19" t="n">
        <v>351.9404</v>
      </c>
      <c r="BF83" s="19" t="n">
        <v>56.3014</v>
      </c>
      <c r="BG83" s="19" t="n">
        <v>47.5185</v>
      </c>
      <c r="BH83" s="19" t="n">
        <v>47.4658</v>
      </c>
      <c r="BI83" s="19" t="n">
        <v>141.2268</v>
      </c>
      <c r="BJ83" s="19" t="n">
        <v>89.28530000000001</v>
      </c>
      <c r="BK83" s="19" t="n">
        <v>35.8581</v>
      </c>
      <c r="BL83" s="19" t="n">
        <v>387.8204</v>
      </c>
      <c r="BM83" s="19" t="n">
        <v>198.3574</v>
      </c>
      <c r="BN83" s="19" t="n">
        <v>54.5968</v>
      </c>
      <c r="BO83" s="19" t="n">
        <v>130.7113</v>
      </c>
      <c r="BP83" s="19" t="n">
        <v>101.2297</v>
      </c>
      <c r="BQ83" s="19" t="n">
        <v>59.1238</v>
      </c>
      <c r="BR83" s="19" t="n">
        <v>81.93000000000001</v>
      </c>
      <c r="BS83" s="19" t="n">
        <v>272.6301</v>
      </c>
      <c r="BT83" s="19" t="n">
        <v>1625.8594</v>
      </c>
      <c r="BU83" s="19" t="n">
        <v>887.198</v>
      </c>
      <c r="BV83" s="19" t="n">
        <v>1063.466</v>
      </c>
      <c r="BW83" s="19" t="n">
        <v>4445.1127</v>
      </c>
      <c r="BX83" s="19" t="n">
        <v>5917.9564</v>
      </c>
      <c r="BY83" s="19" t="n">
        <v>3704.0679</v>
      </c>
      <c r="BZ83" s="19" t="n">
        <v>171.8219</v>
      </c>
      <c r="CA83" s="19" t="n">
        <v>852.5678</v>
      </c>
      <c r="CB83" s="19" t="n">
        <v>6150.3991</v>
      </c>
      <c r="CC83" s="19" t="n">
        <v>522.4555</v>
      </c>
      <c r="CD83" s="19" t="n">
        <v>718.0798</v>
      </c>
      <c r="CE83" s="19" t="n">
        <v>552.4772</v>
      </c>
      <c r="CF83" s="19" t="n">
        <v>2366.1675</v>
      </c>
      <c r="CG83" s="19" t="n">
        <v>2576.0247</v>
      </c>
      <c r="CH83" s="19" t="n">
        <v>447.1879</v>
      </c>
      <c r="CI83" s="19" t="n">
        <v>68.7392</v>
      </c>
      <c r="CJ83" s="19" t="n">
        <v>32.7493</v>
      </c>
      <c r="CK83" s="19" t="n">
        <v>15.0542</v>
      </c>
      <c r="CL83" s="19" t="n">
        <v>179.6848</v>
      </c>
      <c r="CM83" s="19" t="n">
        <v>1.4811</v>
      </c>
      <c r="CN83" s="19" t="n">
        <v>63.8339</v>
      </c>
      <c r="CO83" s="19" t="n">
        <v>62.9182</v>
      </c>
      <c r="CP83" s="19" t="n">
        <v>614.9167</v>
      </c>
      <c r="CQ83" s="19" t="n">
        <v>508.4214</v>
      </c>
      <c r="CR83" s="19" t="n">
        <v>36.6471</v>
      </c>
      <c r="CS83" s="19" t="n">
        <v>12.4838</v>
      </c>
      <c r="CT83" s="19" t="n">
        <v>211.4598</v>
      </c>
      <c r="CU83" s="19" t="n">
        <v>916.4852</v>
      </c>
      <c r="CV83" s="19" t="n">
        <v>206.088</v>
      </c>
      <c r="CW83" s="19" t="n">
        <v>332.6363</v>
      </c>
      <c r="CX83" s="19" t="n">
        <v>237.7512</v>
      </c>
      <c r="CY83" s="19" t="n">
        <v>685.2625</v>
      </c>
      <c r="CZ83" s="19" t="n">
        <v>181.5075</v>
      </c>
      <c r="DA83" s="19" t="n">
        <v>164.511</v>
      </c>
      <c r="DB83" s="19" t="n">
        <v>356.463</v>
      </c>
      <c r="DC83" s="19" t="n">
        <v>468.7886</v>
      </c>
      <c r="DD83" s="19" t="n">
        <v>56.5187</v>
      </c>
      <c r="DE83" s="19" t="n">
        <v>893.9293</v>
      </c>
      <c r="DF83" s="19" t="n">
        <v>685.4065000000001</v>
      </c>
      <c r="DG83" s="19" t="n">
        <v>83.0483</v>
      </c>
      <c r="DH83" s="19" t="n">
        <v>167.1733</v>
      </c>
      <c r="DI83" s="19" t="n">
        <v>86.63200000000001</v>
      </c>
      <c r="DJ83" s="19" t="n">
        <v>197.5334</v>
      </c>
      <c r="DK83" s="19" t="n">
        <v>391.7651</v>
      </c>
      <c r="DL83" s="19" t="n">
        <v>75.82040000000001</v>
      </c>
      <c r="DM83" s="19" t="n">
        <v>17.3075</v>
      </c>
      <c r="DN83" s="19" t="n">
        <v>13317.6827</v>
      </c>
      <c r="DO83" s="19" t="n">
        <v>1914.1456</v>
      </c>
      <c r="DP83" s="19" t="n">
        <v>1764.0893</v>
      </c>
      <c r="DQ83" s="19" t="n">
        <v>144.9008</v>
      </c>
      <c r="DR83" s="19" t="n">
        <v>521.6285</v>
      </c>
      <c r="DS83" s="19" t="n">
        <v>167.1499</v>
      </c>
      <c r="DT83" s="19" t="n">
        <v>9647.3616</v>
      </c>
    </row>
    <row r="84">
      <c r="A84" s="2" t="inlineStr">
        <is>
          <t>4701</t>
        </is>
      </c>
      <c r="B84" s="2" t="inlineStr">
        <is>
          <t>Rail transport</t>
        </is>
      </c>
      <c r="C84" s="19" t="n">
        <v>60.0303</v>
      </c>
      <c r="D84" s="19" t="n">
        <v>12.9137</v>
      </c>
      <c r="E84" s="19" t="n">
        <v>53.7589</v>
      </c>
      <c r="F84" s="19" t="n">
        <v>1.4033</v>
      </c>
      <c r="G84" s="19" t="n">
        <v>5.7243</v>
      </c>
      <c r="H84" s="19" t="n">
        <v>0.8712</v>
      </c>
      <c r="I84" s="19" t="n">
        <v>2.6982</v>
      </c>
      <c r="J84" s="19" t="n">
        <v>1793.3962</v>
      </c>
      <c r="K84" s="19" t="n">
        <v>47.4603</v>
      </c>
      <c r="L84" s="19" t="n">
        <v>711.6378999999999</v>
      </c>
      <c r="M84" s="19" t="n">
        <v>406.0307</v>
      </c>
      <c r="N84" s="19" t="n">
        <v>33.2999</v>
      </c>
      <c r="O84" s="19" t="n">
        <v>5.0542</v>
      </c>
      <c r="P84" s="19" t="n">
        <v>30.1335</v>
      </c>
      <c r="Q84" s="19" t="n">
        <v>2.9133</v>
      </c>
      <c r="R84" s="19" t="n">
        <v>26.7924</v>
      </c>
      <c r="S84" s="19" t="n">
        <v>9.1807</v>
      </c>
      <c r="T84" s="19" t="n">
        <v>1.9225</v>
      </c>
      <c r="U84" s="19" t="n">
        <v>46.2019</v>
      </c>
      <c r="V84" s="19" t="n">
        <v>7.0671</v>
      </c>
      <c r="W84" s="19" t="n">
        <v>6.2025</v>
      </c>
      <c r="X84" s="19" t="n">
        <v>15.263</v>
      </c>
      <c r="Y84" s="19" t="n">
        <v>9.2019</v>
      </c>
      <c r="Z84" s="19" t="n">
        <v>15.3393</v>
      </c>
      <c r="AA84" s="19" t="n">
        <v>10.9949</v>
      </c>
      <c r="AB84" s="19" t="n">
        <v>1.5364</v>
      </c>
      <c r="AC84" s="19" t="n">
        <v>0.6788999999999999</v>
      </c>
      <c r="AD84" s="19" t="n">
        <v>4.3794</v>
      </c>
      <c r="AE84" s="19" t="n">
        <v>0.0399</v>
      </c>
      <c r="AF84" s="19" t="n">
        <v>0.0677</v>
      </c>
      <c r="AG84" s="19" t="n">
        <v>0.3657</v>
      </c>
      <c r="AH84" s="19" t="n">
        <v>11.0601</v>
      </c>
      <c r="AI84" s="19" t="n">
        <v>11.4179</v>
      </c>
      <c r="AJ84" s="19" t="n">
        <v>3.0821</v>
      </c>
      <c r="AK84" s="19" t="n">
        <v>13.5428</v>
      </c>
      <c r="AL84" s="19" t="n">
        <v>3.2545</v>
      </c>
      <c r="AM84" s="19" t="n">
        <v>5.0617</v>
      </c>
      <c r="AN84" s="19" t="n">
        <v>16.0534</v>
      </c>
      <c r="AO84" s="19" t="n">
        <v>2.4575</v>
      </c>
      <c r="AP84" s="19" t="n">
        <v>27.1925</v>
      </c>
      <c r="AQ84" s="19" t="n">
        <v>15.8401</v>
      </c>
      <c r="AR84" s="19" t="n">
        <v>12.8943</v>
      </c>
      <c r="AS84" s="19" t="n">
        <v>0.309</v>
      </c>
      <c r="AT84" s="19" t="n">
        <v>5.1611</v>
      </c>
      <c r="AU84" s="19" t="n">
        <v>1.2488</v>
      </c>
      <c r="AV84" s="19" t="n">
        <v>26.064</v>
      </c>
      <c r="AW84" s="19" t="n">
        <v>3.4284</v>
      </c>
      <c r="AX84" s="19" t="n">
        <v>3.3505</v>
      </c>
      <c r="AY84" s="19" t="n">
        <v>120.5576</v>
      </c>
      <c r="AZ84" s="19" t="n">
        <v>274.4254</v>
      </c>
      <c r="BA84" s="19" t="n">
        <v>2.0123</v>
      </c>
      <c r="BB84" s="19" t="n">
        <v>43.1957</v>
      </c>
      <c r="BC84" s="19" t="n">
        <v>11.659</v>
      </c>
      <c r="BD84" s="19" t="n">
        <v>14.1716</v>
      </c>
      <c r="BE84" s="19" t="n">
        <v>13.4181</v>
      </c>
      <c r="BF84" s="19" t="n">
        <v>5.2963</v>
      </c>
      <c r="BG84" s="19" t="n">
        <v>20.15</v>
      </c>
      <c r="BH84" s="19" t="n">
        <v>3.6374</v>
      </c>
      <c r="BI84" s="19" t="n">
        <v>3.9098</v>
      </c>
      <c r="BJ84" s="19" t="n">
        <v>2.7094</v>
      </c>
      <c r="BK84" s="19" t="n">
        <v>0.9370000000000001</v>
      </c>
      <c r="BL84" s="19" t="n">
        <v>11.3061</v>
      </c>
      <c r="BM84" s="19" t="n">
        <v>5.1242</v>
      </c>
      <c r="BN84" s="19" t="n">
        <v>1.1418</v>
      </c>
      <c r="BO84" s="19" t="n">
        <v>50.4581</v>
      </c>
      <c r="BP84" s="19" t="n">
        <v>3.2263</v>
      </c>
      <c r="BQ84" s="19" t="n">
        <v>1.0673</v>
      </c>
      <c r="BR84" s="19" t="n">
        <v>3.228</v>
      </c>
      <c r="BS84" s="19" t="n">
        <v>226.4457</v>
      </c>
      <c r="BT84" s="19" t="n">
        <v>47.8838</v>
      </c>
      <c r="BU84" s="19" t="n">
        <v>48.7591</v>
      </c>
      <c r="BV84" s="19" t="n">
        <v>81.7598</v>
      </c>
      <c r="BW84" s="19" t="n">
        <v>161.1573</v>
      </c>
      <c r="BX84" s="19" t="n">
        <v>1310.3728</v>
      </c>
      <c r="BY84" s="19" t="n">
        <v>131.1634</v>
      </c>
      <c r="BZ84" s="19" t="n">
        <v>7.3557</v>
      </c>
      <c r="CA84" s="19" t="n">
        <v>63.0786</v>
      </c>
      <c r="CB84" s="19" t="n">
        <v>767.4571999999999</v>
      </c>
      <c r="CC84" s="19" t="n">
        <v>624.3719</v>
      </c>
      <c r="CD84" s="19" t="n">
        <v>85.7465</v>
      </c>
      <c r="CE84" s="19" t="n">
        <v>17.6167</v>
      </c>
      <c r="CF84" s="19" t="n">
        <v>97.5235</v>
      </c>
      <c r="CG84" s="19" t="n">
        <v>600.0181</v>
      </c>
      <c r="CH84" s="19" t="n">
        <v>11.0868</v>
      </c>
      <c r="CI84" s="19" t="n">
        <v>3.4488</v>
      </c>
      <c r="CJ84" s="19" t="n">
        <v>1.2399</v>
      </c>
      <c r="CK84" s="19" t="n">
        <v>2.6759</v>
      </c>
      <c r="CL84" s="19" t="n">
        <v>36.3073</v>
      </c>
      <c r="CM84" s="19" t="n">
        <v>0.073</v>
      </c>
      <c r="CN84" s="19" t="n">
        <v>5.1627</v>
      </c>
      <c r="CO84" s="19" t="n">
        <v>8.157299999999999</v>
      </c>
      <c r="CP84" s="19" t="n">
        <v>12.4727</v>
      </c>
      <c r="CQ84" s="19" t="n">
        <v>39.1707</v>
      </c>
      <c r="CR84" s="19" t="n">
        <v>0.3869</v>
      </c>
      <c r="CS84" s="19" t="n">
        <v>0.1235</v>
      </c>
      <c r="CT84" s="19" t="n">
        <v>20.926</v>
      </c>
      <c r="CU84" s="19" t="n">
        <v>67.75790000000001</v>
      </c>
      <c r="CV84" s="19" t="n">
        <v>14.5442</v>
      </c>
      <c r="CW84" s="19" t="n">
        <v>33.0098</v>
      </c>
      <c r="CX84" s="19" t="n">
        <v>17.5759</v>
      </c>
      <c r="CY84" s="19" t="n">
        <v>55.3038</v>
      </c>
      <c r="CZ84" s="19" t="n">
        <v>7.5244</v>
      </c>
      <c r="DA84" s="19" t="n">
        <v>9.0776</v>
      </c>
      <c r="DB84" s="19" t="n">
        <v>17.6746</v>
      </c>
      <c r="DC84" s="19" t="n">
        <v>22.0066</v>
      </c>
      <c r="DD84" s="19" t="n">
        <v>4.6832</v>
      </c>
      <c r="DE84" s="19" t="n">
        <v>23.3717</v>
      </c>
      <c r="DF84" s="19" t="n">
        <v>23.407</v>
      </c>
      <c r="DG84" s="19" t="n">
        <v>6.0216</v>
      </c>
      <c r="DH84" s="19" t="n">
        <v>21.0766</v>
      </c>
      <c r="DI84" s="19" t="n">
        <v>4.7293</v>
      </c>
      <c r="DJ84" s="19" t="n">
        <v>9.792</v>
      </c>
      <c r="DK84" s="19" t="n">
        <v>11.2582</v>
      </c>
      <c r="DL84" s="19" t="n">
        <v>4.818</v>
      </c>
      <c r="DM84" s="19" t="n">
        <v>0.6804</v>
      </c>
      <c r="DN84" s="19" t="n">
        <v>5633.1573</v>
      </c>
      <c r="DO84" s="19" t="n">
        <v>12.5146</v>
      </c>
      <c r="DP84" s="19" t="n">
        <v>491.5816</v>
      </c>
      <c r="DQ84" s="19" t="n">
        <v>215.4335</v>
      </c>
      <c r="DR84" s="19" t="n">
        <v>260.3224</v>
      </c>
      <c r="DS84" s="19" t="n">
        <v>-18.604</v>
      </c>
      <c r="DT84" s="19" t="n">
        <v>5573.7296</v>
      </c>
    </row>
    <row r="85">
      <c r="A85" s="2" t="inlineStr">
        <is>
          <t>4801</t>
        </is>
      </c>
      <c r="B85" s="2" t="inlineStr">
        <is>
          <t>Water, pipeline and other transport</t>
        </is>
      </c>
      <c r="C85" s="19" t="n">
        <v>41.1741</v>
      </c>
      <c r="D85" s="19" t="n">
        <v>3.1481</v>
      </c>
      <c r="E85" s="19" t="n">
        <v>13.9606</v>
      </c>
      <c r="F85" s="19" t="n">
        <v>20.5726</v>
      </c>
      <c r="G85" s="19" t="n">
        <v>1.4662</v>
      </c>
      <c r="H85" s="19" t="n">
        <v>32.6008</v>
      </c>
      <c r="I85" s="19" t="n">
        <v>7.1335</v>
      </c>
      <c r="J85" s="19" t="n">
        <v>47.6736</v>
      </c>
      <c r="K85" s="19" t="n">
        <v>226.0119</v>
      </c>
      <c r="L85" s="19" t="n">
        <v>92.0467</v>
      </c>
      <c r="M85" s="19" t="n">
        <v>145.6047</v>
      </c>
      <c r="N85" s="19" t="n">
        <v>14.4044</v>
      </c>
      <c r="O85" s="19" t="n">
        <v>48.0973</v>
      </c>
      <c r="P85" s="19" t="n">
        <v>30.2693</v>
      </c>
      <c r="Q85" s="19" t="n">
        <v>0.5911</v>
      </c>
      <c r="R85" s="19" t="n">
        <v>30.8487</v>
      </c>
      <c r="S85" s="19" t="n">
        <v>8.244</v>
      </c>
      <c r="T85" s="19" t="n">
        <v>11.9812</v>
      </c>
      <c r="U85" s="19" t="n">
        <v>19.5442</v>
      </c>
      <c r="V85" s="19" t="n">
        <v>12.3002</v>
      </c>
      <c r="W85" s="19" t="n">
        <v>15.443</v>
      </c>
      <c r="X85" s="19" t="n">
        <v>36.602</v>
      </c>
      <c r="Y85" s="19" t="n">
        <v>25.3516</v>
      </c>
      <c r="Z85" s="19" t="n">
        <v>16.3515</v>
      </c>
      <c r="AA85" s="19" t="n">
        <v>12.8573</v>
      </c>
      <c r="AB85" s="19" t="n">
        <v>0.3157</v>
      </c>
      <c r="AC85" s="19" t="n">
        <v>0.2174</v>
      </c>
      <c r="AD85" s="19" t="n">
        <v>4.7975</v>
      </c>
      <c r="AE85" s="19" t="n">
        <v>0.0186</v>
      </c>
      <c r="AF85" s="19" t="n">
        <v>0.2435</v>
      </c>
      <c r="AG85" s="19" t="n">
        <v>0.3009</v>
      </c>
      <c r="AH85" s="19" t="n">
        <v>3.5287</v>
      </c>
      <c r="AI85" s="19" t="n">
        <v>9.067</v>
      </c>
      <c r="AJ85" s="19" t="n">
        <v>24.0122</v>
      </c>
      <c r="AK85" s="19" t="n">
        <v>55.6332</v>
      </c>
      <c r="AL85" s="19" t="n">
        <v>5.8431</v>
      </c>
      <c r="AM85" s="19" t="n">
        <v>30.9261</v>
      </c>
      <c r="AN85" s="19" t="n">
        <v>33.125</v>
      </c>
      <c r="AO85" s="19" t="n">
        <v>3.784</v>
      </c>
      <c r="AP85" s="19" t="n">
        <v>160.6075</v>
      </c>
      <c r="AQ85" s="19" t="n">
        <v>16.9581</v>
      </c>
      <c r="AR85" s="19" t="n">
        <v>25.3079</v>
      </c>
      <c r="AS85" s="19" t="n">
        <v>0.5141</v>
      </c>
      <c r="AT85" s="19" t="n">
        <v>36.6422</v>
      </c>
      <c r="AU85" s="19" t="n">
        <v>6.8326</v>
      </c>
      <c r="AV85" s="19" t="n">
        <v>24.755</v>
      </c>
      <c r="AW85" s="19" t="n">
        <v>17.7131</v>
      </c>
      <c r="AX85" s="19" t="n">
        <v>6.277</v>
      </c>
      <c r="AY85" s="19" t="n">
        <v>42.6088</v>
      </c>
      <c r="AZ85" s="19" t="n">
        <v>206.4115</v>
      </c>
      <c r="BA85" s="19" t="n">
        <v>1.9514</v>
      </c>
      <c r="BB85" s="19" t="n">
        <v>68.863</v>
      </c>
      <c r="BC85" s="19" t="n">
        <v>25.4993</v>
      </c>
      <c r="BD85" s="19" t="n">
        <v>18.9089</v>
      </c>
      <c r="BE85" s="19" t="n">
        <v>20.9298</v>
      </c>
      <c r="BF85" s="19" t="n">
        <v>5.7437</v>
      </c>
      <c r="BG85" s="19" t="n">
        <v>1.6422</v>
      </c>
      <c r="BH85" s="19" t="n">
        <v>1.3118</v>
      </c>
      <c r="BI85" s="19" t="n">
        <v>2.7331</v>
      </c>
      <c r="BJ85" s="19" t="n">
        <v>2.1578</v>
      </c>
      <c r="BK85" s="19" t="n">
        <v>0.5988</v>
      </c>
      <c r="BL85" s="19" t="n">
        <v>7.1439</v>
      </c>
      <c r="BM85" s="19" t="n">
        <v>3.7974</v>
      </c>
      <c r="BN85" s="19" t="n">
        <v>0.8423</v>
      </c>
      <c r="BO85" s="19" t="n">
        <v>281.0308</v>
      </c>
      <c r="BP85" s="19" t="n">
        <v>9.2377</v>
      </c>
      <c r="BQ85" s="19" t="n">
        <v>122.2014</v>
      </c>
      <c r="BR85" s="19" t="n">
        <v>3.9581</v>
      </c>
      <c r="BS85" s="19" t="n">
        <v>13.3268</v>
      </c>
      <c r="BT85" s="19" t="n">
        <v>155.0529</v>
      </c>
      <c r="BU85" s="19" t="n">
        <v>94.27760000000001</v>
      </c>
      <c r="BV85" s="19" t="n">
        <v>133.3846</v>
      </c>
      <c r="BW85" s="19" t="n">
        <v>221.5695</v>
      </c>
      <c r="BX85" s="19" t="n">
        <v>1723.8182</v>
      </c>
      <c r="BY85" s="19" t="n">
        <v>136.256</v>
      </c>
      <c r="BZ85" s="19" t="n">
        <v>85.01300000000001</v>
      </c>
      <c r="CA85" s="19" t="n">
        <v>122.8304</v>
      </c>
      <c r="CB85" s="19" t="n">
        <v>258.6773</v>
      </c>
      <c r="CC85" s="19" t="n">
        <v>8.470700000000001</v>
      </c>
      <c r="CD85" s="19" t="n">
        <v>1038.3343</v>
      </c>
      <c r="CE85" s="19" t="n">
        <v>105.7323</v>
      </c>
      <c r="CF85" s="19" t="n">
        <v>57.656</v>
      </c>
      <c r="CG85" s="19" t="n">
        <v>270.3991</v>
      </c>
      <c r="CH85" s="19" t="n">
        <v>7.1535</v>
      </c>
      <c r="CI85" s="19" t="n">
        <v>2.394</v>
      </c>
      <c r="CJ85" s="19" t="n">
        <v>1.5969</v>
      </c>
      <c r="CK85" s="19" t="n">
        <v>1.4818</v>
      </c>
      <c r="CL85" s="19" t="n">
        <v>52.7896</v>
      </c>
      <c r="CM85" s="19" t="n">
        <v>0.09379999999999999</v>
      </c>
      <c r="CN85" s="19" t="n">
        <v>29.9059</v>
      </c>
      <c r="CO85" s="19" t="n">
        <v>21.2241</v>
      </c>
      <c r="CP85" s="19" t="n">
        <v>8.0589</v>
      </c>
      <c r="CQ85" s="19" t="n">
        <v>33.3218</v>
      </c>
      <c r="CR85" s="19" t="n">
        <v>13.1866</v>
      </c>
      <c r="CS85" s="19" t="n">
        <v>4.5858</v>
      </c>
      <c r="CT85" s="19" t="n">
        <v>63.4542</v>
      </c>
      <c r="CU85" s="19" t="n">
        <v>238.046</v>
      </c>
      <c r="CV85" s="19" t="n">
        <v>6.2691</v>
      </c>
      <c r="CW85" s="19" t="n">
        <v>242.7149</v>
      </c>
      <c r="CX85" s="19" t="n">
        <v>31.1086</v>
      </c>
      <c r="CY85" s="19" t="n">
        <v>264.7019</v>
      </c>
      <c r="CZ85" s="19" t="n">
        <v>199.7141</v>
      </c>
      <c r="DA85" s="19" t="n">
        <v>41.9379</v>
      </c>
      <c r="DB85" s="19" t="n">
        <v>93.5792</v>
      </c>
      <c r="DC85" s="19" t="n">
        <v>119.4121</v>
      </c>
      <c r="DD85" s="19" t="n">
        <v>10.9405</v>
      </c>
      <c r="DE85" s="19" t="n">
        <v>72.0416</v>
      </c>
      <c r="DF85" s="19" t="n">
        <v>85.6546</v>
      </c>
      <c r="DG85" s="19" t="n">
        <v>8.7149</v>
      </c>
      <c r="DH85" s="19" t="n">
        <v>19.9696</v>
      </c>
      <c r="DI85" s="19" t="n">
        <v>10.5687</v>
      </c>
      <c r="DJ85" s="19" t="n">
        <v>37.8396</v>
      </c>
      <c r="DK85" s="19" t="n">
        <v>38.568</v>
      </c>
      <c r="DL85" s="19" t="n">
        <v>17.4537</v>
      </c>
      <c r="DM85" s="19" t="n">
        <v>6.7054</v>
      </c>
      <c r="DN85" s="19" t="n">
        <v>2595.4719</v>
      </c>
      <c r="DO85" s="19" t="n">
        <v>209.0959</v>
      </c>
      <c r="DP85" s="19" t="n">
        <v>583.1567</v>
      </c>
      <c r="DQ85" s="19" t="n">
        <v>273.2348</v>
      </c>
      <c r="DR85" s="19" t="n">
        <v>260.4099</v>
      </c>
      <c r="DS85" s="19" t="n">
        <v>8.348000000000001</v>
      </c>
      <c r="DT85" s="19" t="n">
        <v>1029.0259</v>
      </c>
    </row>
    <row r="86">
      <c r="A86" s="2" t="inlineStr">
        <is>
          <t>4901</t>
        </is>
      </c>
      <c r="B86" s="2" t="inlineStr">
        <is>
          <t>Air and space transport</t>
        </is>
      </c>
      <c r="C86" s="19" t="n">
        <v>59.2078</v>
      </c>
      <c r="D86" s="19" t="n">
        <v>5.4385</v>
      </c>
      <c r="E86" s="19" t="n">
        <v>41.212</v>
      </c>
      <c r="F86" s="19" t="n">
        <v>1.4519</v>
      </c>
      <c r="G86" s="19" t="n">
        <v>0.6912</v>
      </c>
      <c r="H86" s="19" t="n">
        <v>1.0583</v>
      </c>
      <c r="I86" s="19" t="n">
        <v>12.0335</v>
      </c>
      <c r="J86" s="19" t="n">
        <v>128.5118</v>
      </c>
      <c r="K86" s="19" t="n">
        <v>71.71259999999999</v>
      </c>
      <c r="L86" s="19" t="n">
        <v>72.1186</v>
      </c>
      <c r="M86" s="19" t="n">
        <v>128.3073</v>
      </c>
      <c r="N86" s="19" t="n">
        <v>34.1288</v>
      </c>
      <c r="O86" s="19" t="n">
        <v>31.969</v>
      </c>
      <c r="P86" s="19" t="n">
        <v>6.2359</v>
      </c>
      <c r="Q86" s="19" t="n">
        <v>4.8395</v>
      </c>
      <c r="R86" s="19" t="n">
        <v>4.8896</v>
      </c>
      <c r="S86" s="19" t="n">
        <v>14.8477</v>
      </c>
      <c r="T86" s="19" t="n">
        <v>5.8036</v>
      </c>
      <c r="U86" s="19" t="n">
        <v>36.7767</v>
      </c>
      <c r="V86" s="19" t="n">
        <v>9.496</v>
      </c>
      <c r="W86" s="19" t="n">
        <v>21.3765</v>
      </c>
      <c r="X86" s="19" t="n">
        <v>25.1549</v>
      </c>
      <c r="Y86" s="19" t="n">
        <v>19.8525</v>
      </c>
      <c r="Z86" s="19" t="n">
        <v>7.5453</v>
      </c>
      <c r="AA86" s="19" t="n">
        <v>12.0106</v>
      </c>
      <c r="AB86" s="19" t="n">
        <v>0.2483</v>
      </c>
      <c r="AC86" s="19" t="n">
        <v>0.1586</v>
      </c>
      <c r="AD86" s="19" t="n">
        <v>7.9908</v>
      </c>
      <c r="AE86" s="19" t="n">
        <v>0.0376</v>
      </c>
      <c r="AF86" s="19" t="n">
        <v>1.167</v>
      </c>
      <c r="AG86" s="19" t="n">
        <v>0.415</v>
      </c>
      <c r="AH86" s="19" t="n">
        <v>1.4022</v>
      </c>
      <c r="AI86" s="19" t="n">
        <v>14.8085</v>
      </c>
      <c r="AJ86" s="19" t="n">
        <v>2.7964</v>
      </c>
      <c r="AK86" s="19" t="n">
        <v>37.7478</v>
      </c>
      <c r="AL86" s="19" t="n">
        <v>16.1616</v>
      </c>
      <c r="AM86" s="19" t="n">
        <v>10.533</v>
      </c>
      <c r="AN86" s="19" t="n">
        <v>15.5986</v>
      </c>
      <c r="AO86" s="19" t="n">
        <v>0.8393</v>
      </c>
      <c r="AP86" s="19" t="n">
        <v>73.1938</v>
      </c>
      <c r="AQ86" s="19" t="n">
        <v>12.252</v>
      </c>
      <c r="AR86" s="19" t="n">
        <v>63.2186</v>
      </c>
      <c r="AS86" s="19" t="n">
        <v>0.6136</v>
      </c>
      <c r="AT86" s="19" t="n">
        <v>2.6651</v>
      </c>
      <c r="AU86" s="19" t="n">
        <v>1.4372</v>
      </c>
      <c r="AV86" s="19" t="n">
        <v>29.8536</v>
      </c>
      <c r="AW86" s="19" t="n">
        <v>1.97</v>
      </c>
      <c r="AX86" s="19" t="n">
        <v>3.1314</v>
      </c>
      <c r="AY86" s="19" t="n">
        <v>12.9294</v>
      </c>
      <c r="AZ86" s="19" t="n">
        <v>0.8555</v>
      </c>
      <c r="BA86" s="19" t="n">
        <v>0.5893</v>
      </c>
      <c r="BB86" s="19" t="n">
        <v>73.1848</v>
      </c>
      <c r="BC86" s="19" t="n">
        <v>8.5959</v>
      </c>
      <c r="BD86" s="19" t="n">
        <v>22.3216</v>
      </c>
      <c r="BE86" s="19" t="n">
        <v>38.6057</v>
      </c>
      <c r="BF86" s="19" t="n">
        <v>21.0219</v>
      </c>
      <c r="BG86" s="19" t="n">
        <v>1.754</v>
      </c>
      <c r="BH86" s="19" t="n">
        <v>2.2562</v>
      </c>
      <c r="BI86" s="19" t="n">
        <v>33.4303</v>
      </c>
      <c r="BJ86" s="19" t="n">
        <v>21.8525</v>
      </c>
      <c r="BK86" s="19" t="n">
        <v>5.7478</v>
      </c>
      <c r="BL86" s="19" t="n">
        <v>92.24939999999999</v>
      </c>
      <c r="BM86" s="19" t="n">
        <v>9.418900000000001</v>
      </c>
      <c r="BN86" s="19" t="n">
        <v>2.3839</v>
      </c>
      <c r="BO86" s="19" t="n">
        <v>49.7313</v>
      </c>
      <c r="BP86" s="19" t="n">
        <v>88.93689999999999</v>
      </c>
      <c r="BQ86" s="19" t="n">
        <v>2.9611</v>
      </c>
      <c r="BR86" s="19" t="n">
        <v>128.3063</v>
      </c>
      <c r="BS86" s="19" t="n">
        <v>35.1141</v>
      </c>
      <c r="BT86" s="19" t="n">
        <v>156.2524</v>
      </c>
      <c r="BU86" s="19" t="n">
        <v>83.884</v>
      </c>
      <c r="BV86" s="19" t="n">
        <v>91.36920000000001</v>
      </c>
      <c r="BW86" s="19" t="n">
        <v>156.7309</v>
      </c>
      <c r="BX86" s="19" t="n">
        <v>821.6871</v>
      </c>
      <c r="BY86" s="19" t="n">
        <v>479.5098</v>
      </c>
      <c r="BZ86" s="19" t="n">
        <v>132.5989</v>
      </c>
      <c r="CA86" s="19" t="n">
        <v>128.0753</v>
      </c>
      <c r="CB86" s="19" t="n">
        <v>219.425</v>
      </c>
      <c r="CC86" s="19" t="n">
        <v>25.288</v>
      </c>
      <c r="CD86" s="19" t="n">
        <v>32.4966</v>
      </c>
      <c r="CE86" s="19" t="n">
        <v>1052.1072</v>
      </c>
      <c r="CF86" s="19" t="n">
        <v>252.6628</v>
      </c>
      <c r="CG86" s="19" t="n">
        <v>1630.6458</v>
      </c>
      <c r="CH86" s="19" t="n">
        <v>303.673</v>
      </c>
      <c r="CI86" s="19" t="n">
        <v>43.2946</v>
      </c>
      <c r="CJ86" s="19" t="n">
        <v>50.2444</v>
      </c>
      <c r="CK86" s="19" t="n">
        <v>43.3478</v>
      </c>
      <c r="CL86" s="19" t="n">
        <v>108.1684</v>
      </c>
      <c r="CM86" s="19" t="n">
        <v>1.041</v>
      </c>
      <c r="CN86" s="19" t="n">
        <v>142.7687</v>
      </c>
      <c r="CO86" s="19" t="n">
        <v>90.9939</v>
      </c>
      <c r="CP86" s="19" t="n">
        <v>362.6717</v>
      </c>
      <c r="CQ86" s="19" t="n">
        <v>38.8111</v>
      </c>
      <c r="CR86" s="19" t="n">
        <v>0.07439999999999999</v>
      </c>
      <c r="CS86" s="19" t="n">
        <v>0.0245</v>
      </c>
      <c r="CT86" s="19" t="n">
        <v>79.265</v>
      </c>
      <c r="CU86" s="19" t="n">
        <v>1755.2529</v>
      </c>
      <c r="CV86" s="19" t="n">
        <v>891.8376</v>
      </c>
      <c r="CW86" s="19" t="n">
        <v>773.7949</v>
      </c>
      <c r="CX86" s="19" t="n">
        <v>144.3957</v>
      </c>
      <c r="CY86" s="19" t="n">
        <v>967.8604</v>
      </c>
      <c r="CZ86" s="19" t="n">
        <v>379.3447</v>
      </c>
      <c r="DA86" s="19" t="n">
        <v>170.5634</v>
      </c>
      <c r="DB86" s="19" t="n">
        <v>345.6246</v>
      </c>
      <c r="DC86" s="19" t="n">
        <v>424.2096</v>
      </c>
      <c r="DD86" s="19" t="n">
        <v>51.992</v>
      </c>
      <c r="DE86" s="19" t="n">
        <v>139.7223</v>
      </c>
      <c r="DF86" s="19" t="n">
        <v>148.7039</v>
      </c>
      <c r="DG86" s="19" t="n">
        <v>69.63509999999999</v>
      </c>
      <c r="DH86" s="19" t="n">
        <v>201.9524</v>
      </c>
      <c r="DI86" s="19" t="n">
        <v>125.5464</v>
      </c>
      <c r="DJ86" s="19" t="n">
        <v>29.4452</v>
      </c>
      <c r="DK86" s="19" t="n">
        <v>91.34690000000001</v>
      </c>
      <c r="DL86" s="19" t="n">
        <v>38.1957</v>
      </c>
      <c r="DM86" s="19" t="n">
        <v>2.5859</v>
      </c>
      <c r="DN86" s="19" t="n">
        <v>37063.8062</v>
      </c>
      <c r="DO86" s="19" t="n">
        <v>69.3069</v>
      </c>
      <c r="DP86" s="19" t="n">
        <v>135.6865</v>
      </c>
      <c r="DQ86" s="19" t="n">
        <v>4.0304</v>
      </c>
      <c r="DR86" s="19" t="n">
        <v>24.3632</v>
      </c>
      <c r="DS86" s="19" t="n">
        <v>5.7572</v>
      </c>
      <c r="DT86" s="19" t="n">
        <v>10080.7713</v>
      </c>
    </row>
    <row r="87">
      <c r="A87" s="2" t="inlineStr">
        <is>
          <t>5101</t>
        </is>
      </c>
      <c r="B87" s="2" t="inlineStr">
        <is>
          <t>Postal and courier pick-up and delivery service</t>
        </is>
      </c>
      <c r="C87" s="19" t="n">
        <v>81.09950000000001</v>
      </c>
      <c r="D87" s="19" t="n">
        <v>18.2966</v>
      </c>
      <c r="E87" s="19" t="n">
        <v>53.6964</v>
      </c>
      <c r="F87" s="19" t="n">
        <v>3.6502</v>
      </c>
      <c r="G87" s="19" t="n">
        <v>6.9255</v>
      </c>
      <c r="H87" s="19" t="n">
        <v>2.8362</v>
      </c>
      <c r="I87" s="19" t="n">
        <v>14.5921</v>
      </c>
      <c r="J87" s="19" t="n">
        <v>149.7195</v>
      </c>
      <c r="K87" s="19" t="n">
        <v>156.3532</v>
      </c>
      <c r="L87" s="19" t="n">
        <v>56.2785</v>
      </c>
      <c r="M87" s="19" t="n">
        <v>188.0736</v>
      </c>
      <c r="N87" s="19" t="n">
        <v>36.0942</v>
      </c>
      <c r="O87" s="19" t="n">
        <v>30.6587</v>
      </c>
      <c r="P87" s="19" t="n">
        <v>26.4004</v>
      </c>
      <c r="Q87" s="19" t="n">
        <v>3.4624</v>
      </c>
      <c r="R87" s="19" t="n">
        <v>37.4144</v>
      </c>
      <c r="S87" s="19" t="n">
        <v>10.5548</v>
      </c>
      <c r="T87" s="19" t="n">
        <v>2.7458</v>
      </c>
      <c r="U87" s="19" t="n">
        <v>22.335</v>
      </c>
      <c r="V87" s="19" t="n">
        <v>12.5224</v>
      </c>
      <c r="W87" s="19" t="n">
        <v>13.3946</v>
      </c>
      <c r="X87" s="19" t="n">
        <v>24.8282</v>
      </c>
      <c r="Y87" s="19" t="n">
        <v>22.1642</v>
      </c>
      <c r="Z87" s="19" t="n">
        <v>12.0582</v>
      </c>
      <c r="AA87" s="19" t="n">
        <v>7.2652</v>
      </c>
      <c r="AB87" s="19" t="n">
        <v>1.6736</v>
      </c>
      <c r="AC87" s="19" t="n">
        <v>0.9524</v>
      </c>
      <c r="AD87" s="19" t="n">
        <v>6.3872</v>
      </c>
      <c r="AE87" s="19" t="n">
        <v>0.07729999999999999</v>
      </c>
      <c r="AF87" s="19" t="n">
        <v>1.499</v>
      </c>
      <c r="AG87" s="19" t="n">
        <v>0.8364</v>
      </c>
      <c r="AH87" s="19" t="n">
        <v>10.9192</v>
      </c>
      <c r="AI87" s="19" t="n">
        <v>14.8064</v>
      </c>
      <c r="AJ87" s="19" t="n">
        <v>5.0863</v>
      </c>
      <c r="AK87" s="19" t="n">
        <v>19.3296</v>
      </c>
      <c r="AL87" s="19" t="n">
        <v>17.0856</v>
      </c>
      <c r="AM87" s="19" t="n">
        <v>4.2793</v>
      </c>
      <c r="AN87" s="19" t="n">
        <v>15.5819</v>
      </c>
      <c r="AO87" s="19" t="n">
        <v>0.9816</v>
      </c>
      <c r="AP87" s="19" t="n">
        <v>50.7071</v>
      </c>
      <c r="AQ87" s="19" t="n">
        <v>6.0628</v>
      </c>
      <c r="AR87" s="19" t="n">
        <v>87.0146</v>
      </c>
      <c r="AS87" s="19" t="n">
        <v>0.5161</v>
      </c>
      <c r="AT87" s="19" t="n">
        <v>6.6438</v>
      </c>
      <c r="AU87" s="19" t="n">
        <v>3.101</v>
      </c>
      <c r="AV87" s="19" t="n">
        <v>50.5408</v>
      </c>
      <c r="AW87" s="19" t="n">
        <v>11.3897</v>
      </c>
      <c r="AX87" s="19" t="n">
        <v>7.0385</v>
      </c>
      <c r="AY87" s="19" t="n">
        <v>17.2722</v>
      </c>
      <c r="AZ87" s="19" t="n">
        <v>11.2061</v>
      </c>
      <c r="BA87" s="19" t="n">
        <v>1.3241</v>
      </c>
      <c r="BB87" s="19" t="n">
        <v>33.0141</v>
      </c>
      <c r="BC87" s="19" t="n">
        <v>8.131600000000001</v>
      </c>
      <c r="BD87" s="19" t="n">
        <v>18.0705</v>
      </c>
      <c r="BE87" s="19" t="n">
        <v>16.0271</v>
      </c>
      <c r="BF87" s="19" t="n">
        <v>12.3295</v>
      </c>
      <c r="BG87" s="19" t="n">
        <v>7.8268</v>
      </c>
      <c r="BH87" s="19" t="n">
        <v>2.0181</v>
      </c>
      <c r="BI87" s="19" t="n">
        <v>16.6046</v>
      </c>
      <c r="BJ87" s="19" t="n">
        <v>20.7947</v>
      </c>
      <c r="BK87" s="19" t="n">
        <v>4.0538</v>
      </c>
      <c r="BL87" s="19" t="n">
        <v>51.1058</v>
      </c>
      <c r="BM87" s="19" t="n">
        <v>13.5429</v>
      </c>
      <c r="BN87" s="19" t="n">
        <v>5.7854</v>
      </c>
      <c r="BO87" s="19" t="n">
        <v>31.5906</v>
      </c>
      <c r="BP87" s="19" t="n">
        <v>54.3829</v>
      </c>
      <c r="BQ87" s="19" t="n">
        <v>4.2565</v>
      </c>
      <c r="BR87" s="19" t="n">
        <v>67.69710000000001</v>
      </c>
      <c r="BS87" s="19" t="n">
        <v>185.1139</v>
      </c>
      <c r="BT87" s="19" t="n">
        <v>490.3891</v>
      </c>
      <c r="BU87" s="19" t="n">
        <v>235.9208</v>
      </c>
      <c r="BV87" s="19" t="n">
        <v>221.5039</v>
      </c>
      <c r="BW87" s="19" t="n">
        <v>540.8631</v>
      </c>
      <c r="BX87" s="19" t="n">
        <v>973.4201</v>
      </c>
      <c r="BY87" s="19" t="n">
        <v>1002.9516</v>
      </c>
      <c r="BZ87" s="19" t="n">
        <v>69.85809999999999</v>
      </c>
      <c r="CA87" s="19" t="n">
        <v>42.1617</v>
      </c>
      <c r="CB87" s="19" t="n">
        <v>907.484</v>
      </c>
      <c r="CC87" s="19" t="n">
        <v>21.3588</v>
      </c>
      <c r="CD87" s="19" t="n">
        <v>25.5636</v>
      </c>
      <c r="CE87" s="19" t="n">
        <v>142.0049</v>
      </c>
      <c r="CF87" s="19" t="n">
        <v>1568.9702</v>
      </c>
      <c r="CG87" s="19" t="n">
        <v>982.8184</v>
      </c>
      <c r="CH87" s="19" t="n">
        <v>182.0647</v>
      </c>
      <c r="CI87" s="19" t="n">
        <v>49.5375</v>
      </c>
      <c r="CJ87" s="19" t="n">
        <v>21.886</v>
      </c>
      <c r="CK87" s="19" t="n">
        <v>11.4864</v>
      </c>
      <c r="CL87" s="19" t="n">
        <v>184.8354</v>
      </c>
      <c r="CM87" s="19" t="n">
        <v>1.0436</v>
      </c>
      <c r="CN87" s="19" t="n">
        <v>214.7673</v>
      </c>
      <c r="CO87" s="19" t="n">
        <v>700.1301</v>
      </c>
      <c r="CP87" s="19" t="n">
        <v>1793.1138</v>
      </c>
      <c r="CQ87" s="19" t="n">
        <v>222.0126</v>
      </c>
      <c r="CR87" s="19" t="n">
        <v>1.814</v>
      </c>
      <c r="CS87" s="19" t="n">
        <v>0.5155</v>
      </c>
      <c r="CT87" s="19" t="n">
        <v>162.9145</v>
      </c>
      <c r="CU87" s="19" t="n">
        <v>1738.9385</v>
      </c>
      <c r="CV87" s="19" t="n">
        <v>19.7932</v>
      </c>
      <c r="CW87" s="19" t="n">
        <v>711.3715999999999</v>
      </c>
      <c r="CX87" s="19" t="n">
        <v>171.9382</v>
      </c>
      <c r="CY87" s="19" t="n">
        <v>1665.1666</v>
      </c>
      <c r="CZ87" s="19" t="n">
        <v>38.0697</v>
      </c>
      <c r="DA87" s="19" t="n">
        <v>251.6111</v>
      </c>
      <c r="DB87" s="19" t="n">
        <v>494.4642</v>
      </c>
      <c r="DC87" s="19" t="n">
        <v>484.7491</v>
      </c>
      <c r="DD87" s="19" t="n">
        <v>68.9918</v>
      </c>
      <c r="DE87" s="19" t="n">
        <v>720.7516000000001</v>
      </c>
      <c r="DF87" s="19" t="n">
        <v>873.3766000000001</v>
      </c>
      <c r="DG87" s="19" t="n">
        <v>82.9757</v>
      </c>
      <c r="DH87" s="19" t="n">
        <v>203.6276</v>
      </c>
      <c r="DI87" s="19" t="n">
        <v>145.6221</v>
      </c>
      <c r="DJ87" s="19" t="n">
        <v>125.9295</v>
      </c>
      <c r="DK87" s="19" t="n">
        <v>73.5102</v>
      </c>
      <c r="DL87" s="19" t="n">
        <v>214.2917</v>
      </c>
      <c r="DM87" s="19" t="n">
        <v>11.8649</v>
      </c>
      <c r="DN87" s="19" t="n">
        <v>2237.9606</v>
      </c>
      <c r="DO87" s="19" t="n">
        <v>47.397</v>
      </c>
      <c r="DP87" s="19" t="n">
        <v>234.0863</v>
      </c>
      <c r="DQ87" s="19" t="n">
        <v>28.2479</v>
      </c>
      <c r="DR87" s="19" t="n">
        <v>49.7478</v>
      </c>
      <c r="DS87" s="19" t="n">
        <v>15.4005</v>
      </c>
      <c r="DT87" s="19" t="n">
        <v>2394.648</v>
      </c>
    </row>
    <row r="88">
      <c r="A88" s="2" t="inlineStr">
        <is>
          <t>5201</t>
        </is>
      </c>
      <c r="B88" s="2" t="inlineStr">
        <is>
          <t>Transport support services and storage</t>
        </is>
      </c>
      <c r="C88" s="19" t="n">
        <v>1259.2847</v>
      </c>
      <c r="D88" s="19" t="n">
        <v>57.0815</v>
      </c>
      <c r="E88" s="19" t="n">
        <v>235.8568</v>
      </c>
      <c r="F88" s="19" t="n">
        <v>33.3746</v>
      </c>
      <c r="G88" s="19" t="n">
        <v>29.745</v>
      </c>
      <c r="H88" s="19" t="n">
        <v>39.1245</v>
      </c>
      <c r="I88" s="19" t="n">
        <v>67.3407</v>
      </c>
      <c r="J88" s="19" t="n">
        <v>1582.7689</v>
      </c>
      <c r="K88" s="19" t="n">
        <v>608.9258</v>
      </c>
      <c r="L88" s="19" t="n">
        <v>372.9495</v>
      </c>
      <c r="M88" s="19" t="n">
        <v>861.0219</v>
      </c>
      <c r="N88" s="19" t="n">
        <v>242.1685</v>
      </c>
      <c r="O88" s="19" t="n">
        <v>43.2041</v>
      </c>
      <c r="P88" s="19" t="n">
        <v>220.8387</v>
      </c>
      <c r="Q88" s="19" t="n">
        <v>6.7642</v>
      </c>
      <c r="R88" s="19" t="n">
        <v>173.3178</v>
      </c>
      <c r="S88" s="19" t="n">
        <v>47.3384</v>
      </c>
      <c r="T88" s="19" t="n">
        <v>23.7664</v>
      </c>
      <c r="U88" s="19" t="n">
        <v>272.4445</v>
      </c>
      <c r="V88" s="19" t="n">
        <v>73.65170000000001</v>
      </c>
      <c r="W88" s="19" t="n">
        <v>110.01</v>
      </c>
      <c r="X88" s="19" t="n">
        <v>202.5974</v>
      </c>
      <c r="Y88" s="19" t="n">
        <v>380.7696</v>
      </c>
      <c r="Z88" s="19" t="n">
        <v>256.552</v>
      </c>
      <c r="AA88" s="19" t="n">
        <v>164.9269</v>
      </c>
      <c r="AB88" s="19" t="n">
        <v>6.2123</v>
      </c>
      <c r="AC88" s="19" t="n">
        <v>4.5607</v>
      </c>
      <c r="AD88" s="19" t="n">
        <v>24.4162</v>
      </c>
      <c r="AE88" s="19" t="n">
        <v>0.3093</v>
      </c>
      <c r="AF88" s="19" t="n">
        <v>2.1152</v>
      </c>
      <c r="AG88" s="19" t="n">
        <v>4.7317</v>
      </c>
      <c r="AH88" s="19" t="n">
        <v>54.1188</v>
      </c>
      <c r="AI88" s="19" t="n">
        <v>71.35590000000001</v>
      </c>
      <c r="AJ88" s="19" t="n">
        <v>40.4684</v>
      </c>
      <c r="AK88" s="19" t="n">
        <v>549.1310999999999</v>
      </c>
      <c r="AL88" s="19" t="n">
        <v>90.67</v>
      </c>
      <c r="AM88" s="19" t="n">
        <v>108.0676</v>
      </c>
      <c r="AN88" s="19" t="n">
        <v>585.3978</v>
      </c>
      <c r="AO88" s="19" t="n">
        <v>59.4551</v>
      </c>
      <c r="AP88" s="19" t="n">
        <v>383.1519</v>
      </c>
      <c r="AQ88" s="19" t="n">
        <v>290.4003</v>
      </c>
      <c r="AR88" s="19" t="n">
        <v>343.3865</v>
      </c>
      <c r="AS88" s="19" t="n">
        <v>3.7572</v>
      </c>
      <c r="AT88" s="19" t="n">
        <v>38.0238</v>
      </c>
      <c r="AU88" s="19" t="n">
        <v>13.8381</v>
      </c>
      <c r="AV88" s="19" t="n">
        <v>328.7641</v>
      </c>
      <c r="AW88" s="19" t="n">
        <v>32.7649</v>
      </c>
      <c r="AX88" s="19" t="n">
        <v>22.1575</v>
      </c>
      <c r="AY88" s="19" t="n">
        <v>112.4914</v>
      </c>
      <c r="AZ88" s="19" t="n">
        <v>74.73260000000001</v>
      </c>
      <c r="BA88" s="19" t="n">
        <v>16.8854</v>
      </c>
      <c r="BB88" s="19" t="n">
        <v>1083.9513</v>
      </c>
      <c r="BC88" s="19" t="n">
        <v>388.3443</v>
      </c>
      <c r="BD88" s="19" t="n">
        <v>257.4636</v>
      </c>
      <c r="BE88" s="19" t="n">
        <v>370.4798</v>
      </c>
      <c r="BF88" s="19" t="n">
        <v>97.85769999999999</v>
      </c>
      <c r="BG88" s="19" t="n">
        <v>27.0277</v>
      </c>
      <c r="BH88" s="19" t="n">
        <v>20.4465</v>
      </c>
      <c r="BI88" s="19" t="n">
        <v>41.1253</v>
      </c>
      <c r="BJ88" s="19" t="n">
        <v>36.5159</v>
      </c>
      <c r="BK88" s="19" t="n">
        <v>7.144</v>
      </c>
      <c r="BL88" s="19" t="n">
        <v>114.9163</v>
      </c>
      <c r="BM88" s="19" t="n">
        <v>57.8327</v>
      </c>
      <c r="BN88" s="19" t="n">
        <v>14.8466</v>
      </c>
      <c r="BO88" s="19" t="n">
        <v>37.393</v>
      </c>
      <c r="BP88" s="19" t="n">
        <v>68.0377</v>
      </c>
      <c r="BQ88" s="19" t="n">
        <v>5.5142</v>
      </c>
      <c r="BR88" s="19" t="n">
        <v>54.7691</v>
      </c>
      <c r="BS88" s="19" t="n">
        <v>128.4775</v>
      </c>
      <c r="BT88" s="19" t="n">
        <v>886.0993999999999</v>
      </c>
      <c r="BU88" s="19" t="n">
        <v>1079.9258</v>
      </c>
      <c r="BV88" s="19" t="n">
        <v>1605.2358</v>
      </c>
      <c r="BW88" s="19" t="n">
        <v>2066.0484</v>
      </c>
      <c r="BX88" s="19" t="n">
        <v>8556.744699999999</v>
      </c>
      <c r="BY88" s="19" t="n">
        <v>1714.2013</v>
      </c>
      <c r="BZ88" s="19" t="n">
        <v>41.67</v>
      </c>
      <c r="CA88" s="19" t="n">
        <v>313.0087</v>
      </c>
      <c r="CB88" s="19" t="n">
        <v>2012.1998</v>
      </c>
      <c r="CC88" s="19" t="n">
        <v>426.1292</v>
      </c>
      <c r="CD88" s="19" t="n">
        <v>539.2152</v>
      </c>
      <c r="CE88" s="19" t="n">
        <v>3321.3929</v>
      </c>
      <c r="CF88" s="19" t="n">
        <v>922.9639</v>
      </c>
      <c r="CG88" s="19" t="n">
        <v>9018.8909</v>
      </c>
      <c r="CH88" s="19" t="n">
        <v>96.3065</v>
      </c>
      <c r="CI88" s="19" t="n">
        <v>28.4794</v>
      </c>
      <c r="CJ88" s="19" t="n">
        <v>7.7019</v>
      </c>
      <c r="CK88" s="19" t="n">
        <v>15.1936</v>
      </c>
      <c r="CL88" s="19" t="n">
        <v>1384.1232</v>
      </c>
      <c r="CM88" s="19" t="n">
        <v>1.7035</v>
      </c>
      <c r="CN88" s="19" t="n">
        <v>354.3295</v>
      </c>
      <c r="CO88" s="19" t="n">
        <v>94.4541</v>
      </c>
      <c r="CP88" s="19" t="n">
        <v>129.46</v>
      </c>
      <c r="CQ88" s="19" t="n">
        <v>343.3357</v>
      </c>
      <c r="CR88" s="19" t="n">
        <v>6.4422</v>
      </c>
      <c r="CS88" s="19" t="n">
        <v>1.9624</v>
      </c>
      <c r="CT88" s="19" t="n">
        <v>408.6108</v>
      </c>
      <c r="CU88" s="19" t="n">
        <v>2450.3173</v>
      </c>
      <c r="CV88" s="19" t="n">
        <v>94.2128</v>
      </c>
      <c r="CW88" s="19" t="n">
        <v>1285.9089</v>
      </c>
      <c r="CX88" s="19" t="n">
        <v>316.6915</v>
      </c>
      <c r="CY88" s="19" t="n">
        <v>1148.373</v>
      </c>
      <c r="CZ88" s="19" t="n">
        <v>367.7389</v>
      </c>
      <c r="DA88" s="19" t="n">
        <v>323.5591</v>
      </c>
      <c r="DB88" s="19" t="n">
        <v>442.2453</v>
      </c>
      <c r="DC88" s="19" t="n">
        <v>624.955</v>
      </c>
      <c r="DD88" s="19" t="n">
        <v>170.2764</v>
      </c>
      <c r="DE88" s="19" t="n">
        <v>409.1351</v>
      </c>
      <c r="DF88" s="19" t="n">
        <v>360.7337</v>
      </c>
      <c r="DG88" s="19" t="n">
        <v>56.893</v>
      </c>
      <c r="DH88" s="19" t="n">
        <v>141.9067</v>
      </c>
      <c r="DI88" s="19" t="n">
        <v>86.852</v>
      </c>
      <c r="DJ88" s="19" t="n">
        <v>335.7696</v>
      </c>
      <c r="DK88" s="19" t="n">
        <v>170.4939</v>
      </c>
      <c r="DL88" s="19" t="n">
        <v>163.4348</v>
      </c>
      <c r="DM88" s="19" t="n">
        <v>7.5446</v>
      </c>
      <c r="DN88" s="19" t="n">
        <v>3839.2144</v>
      </c>
      <c r="DO88" s="19" t="n">
        <v>23966.3438</v>
      </c>
      <c r="DP88" s="19" t="n">
        <v>1180.4708</v>
      </c>
      <c r="DQ88" s="19" t="n">
        <v>245.7269</v>
      </c>
      <c r="DR88" s="19" t="n">
        <v>587.3863</v>
      </c>
      <c r="DS88" s="19" t="n">
        <v>43.7323</v>
      </c>
      <c r="DT88" s="19" t="n">
        <v>3145.924</v>
      </c>
    </row>
    <row r="89">
      <c r="A89" s="2" t="inlineStr">
        <is>
          <t>5401</t>
        </is>
      </c>
      <c r="B89" s="2" t="inlineStr">
        <is>
          <t>Publishing (except internet and music publishing)</t>
        </is>
      </c>
      <c r="C89" s="19" t="n">
        <v>31.0382</v>
      </c>
      <c r="D89" s="19" t="n">
        <v>1.3275</v>
      </c>
      <c r="E89" s="19" t="n">
        <v>12.8642</v>
      </c>
      <c r="F89" s="19" t="n">
        <v>0.5052</v>
      </c>
      <c r="G89" s="19" t="n">
        <v>0.1904</v>
      </c>
      <c r="H89" s="19" t="n">
        <v>0.5269</v>
      </c>
      <c r="I89" s="19" t="n">
        <v>6.6934</v>
      </c>
      <c r="J89" s="19" t="n">
        <v>11.5628</v>
      </c>
      <c r="K89" s="19" t="n">
        <v>10.6093</v>
      </c>
      <c r="L89" s="19" t="n">
        <v>4.9767</v>
      </c>
      <c r="M89" s="19" t="n">
        <v>19.4435</v>
      </c>
      <c r="N89" s="19" t="n">
        <v>1.4633</v>
      </c>
      <c r="O89" s="19" t="n">
        <v>89.22150000000001</v>
      </c>
      <c r="P89" s="19" t="n">
        <v>19.6292</v>
      </c>
      <c r="Q89" s="19" t="n">
        <v>1.4204</v>
      </c>
      <c r="R89" s="19" t="n">
        <v>13.1892</v>
      </c>
      <c r="S89" s="19" t="n">
        <v>8.848000000000001</v>
      </c>
      <c r="T89" s="19" t="n">
        <v>0.3809</v>
      </c>
      <c r="U89" s="19" t="n">
        <v>16.3422</v>
      </c>
      <c r="V89" s="19" t="n">
        <v>15.2574</v>
      </c>
      <c r="W89" s="19" t="n">
        <v>18.7234</v>
      </c>
      <c r="X89" s="19" t="n">
        <v>44.017</v>
      </c>
      <c r="Y89" s="19" t="n">
        <v>27.6024</v>
      </c>
      <c r="Z89" s="19" t="n">
        <v>4.0884</v>
      </c>
      <c r="AA89" s="19" t="n">
        <v>11.3972</v>
      </c>
      <c r="AB89" s="19" t="n">
        <v>0.3489</v>
      </c>
      <c r="AC89" s="19" t="n">
        <v>0.8079</v>
      </c>
      <c r="AD89" s="19" t="n">
        <v>17.9965</v>
      </c>
      <c r="AE89" s="19" t="n">
        <v>0.1685</v>
      </c>
      <c r="AF89" s="19" t="n">
        <v>0.1744</v>
      </c>
      <c r="AG89" s="19" t="n">
        <v>0.2879</v>
      </c>
      <c r="AH89" s="19" t="n">
        <v>2.0698</v>
      </c>
      <c r="AI89" s="19" t="n">
        <v>12.2953</v>
      </c>
      <c r="AJ89" s="19" t="n">
        <v>17.4854</v>
      </c>
      <c r="AK89" s="19" t="n">
        <v>44.6478</v>
      </c>
      <c r="AL89" s="19" t="n">
        <v>15.1647</v>
      </c>
      <c r="AM89" s="19" t="n">
        <v>5.6474</v>
      </c>
      <c r="AN89" s="19" t="n">
        <v>68.1307</v>
      </c>
      <c r="AO89" s="19" t="n">
        <v>0.36</v>
      </c>
      <c r="AP89" s="19" t="n">
        <v>116.2203</v>
      </c>
      <c r="AQ89" s="19" t="n">
        <v>2.781</v>
      </c>
      <c r="AR89" s="19" t="n">
        <v>59.0966</v>
      </c>
      <c r="AS89" s="19" t="n">
        <v>6.4608</v>
      </c>
      <c r="AT89" s="19" t="n">
        <v>14.6313</v>
      </c>
      <c r="AU89" s="19" t="n">
        <v>5.7199</v>
      </c>
      <c r="AV89" s="19" t="n">
        <v>49.6328</v>
      </c>
      <c r="AW89" s="19" t="n">
        <v>5.045</v>
      </c>
      <c r="AX89" s="19" t="n">
        <v>2.0407</v>
      </c>
      <c r="AY89" s="19" t="n">
        <v>15.2299</v>
      </c>
      <c r="AZ89" s="19" t="n">
        <v>0.5058</v>
      </c>
      <c r="BA89" s="19" t="n">
        <v>2.7539</v>
      </c>
      <c r="BB89" s="19" t="n">
        <v>166.7422</v>
      </c>
      <c r="BC89" s="19" t="n">
        <v>16.9672</v>
      </c>
      <c r="BD89" s="19" t="n">
        <v>25.5492</v>
      </c>
      <c r="BE89" s="19" t="n">
        <v>52.1965</v>
      </c>
      <c r="BF89" s="19" t="n">
        <v>10.4294</v>
      </c>
      <c r="BG89" s="19" t="n">
        <v>13.4648</v>
      </c>
      <c r="BH89" s="19" t="n">
        <v>1.192</v>
      </c>
      <c r="BI89" s="19" t="n">
        <v>20.328</v>
      </c>
      <c r="BJ89" s="19" t="n">
        <v>8.043100000000001</v>
      </c>
      <c r="BK89" s="19" t="n">
        <v>5.3109</v>
      </c>
      <c r="BL89" s="19" t="n">
        <v>30.6092</v>
      </c>
      <c r="BM89" s="19" t="n">
        <v>9.6812</v>
      </c>
      <c r="BN89" s="19" t="n">
        <v>1.7009</v>
      </c>
      <c r="BO89" s="19" t="n">
        <v>1.4174</v>
      </c>
      <c r="BP89" s="19" t="n">
        <v>3.4816</v>
      </c>
      <c r="BQ89" s="19" t="n">
        <v>3.5488</v>
      </c>
      <c r="BR89" s="19" t="n">
        <v>9.0723</v>
      </c>
      <c r="BS89" s="19" t="n">
        <v>136.9506</v>
      </c>
      <c r="BT89" s="19" t="n">
        <v>60.1932</v>
      </c>
      <c r="BU89" s="19" t="n">
        <v>48.7363</v>
      </c>
      <c r="BV89" s="19" t="n">
        <v>72.2561</v>
      </c>
      <c r="BW89" s="19" t="n">
        <v>411.4974</v>
      </c>
      <c r="BX89" s="19" t="n">
        <v>926.6608</v>
      </c>
      <c r="BY89" s="19" t="n">
        <v>1142.757</v>
      </c>
      <c r="BZ89" s="19" t="n">
        <v>60.8383</v>
      </c>
      <c r="CA89" s="19" t="n">
        <v>127.7365</v>
      </c>
      <c r="CB89" s="19" t="n">
        <v>516.8843000000001</v>
      </c>
      <c r="CC89" s="19" t="n">
        <v>33.354</v>
      </c>
      <c r="CD89" s="19" t="n">
        <v>17.0234</v>
      </c>
      <c r="CE89" s="19" t="n">
        <v>57.2082</v>
      </c>
      <c r="CF89" s="19" t="n">
        <v>308.707</v>
      </c>
      <c r="CG89" s="19" t="n">
        <v>136.5323</v>
      </c>
      <c r="CH89" s="19" t="n">
        <v>2920.664</v>
      </c>
      <c r="CI89" s="19" t="n">
        <v>62.964</v>
      </c>
      <c r="CJ89" s="19" t="n">
        <v>13.1027</v>
      </c>
      <c r="CK89" s="19" t="n">
        <v>464.6896</v>
      </c>
      <c r="CL89" s="19" t="n">
        <v>376.694</v>
      </c>
      <c r="CM89" s="19" t="n">
        <v>15.4533</v>
      </c>
      <c r="CN89" s="19" t="n">
        <v>2752.7481</v>
      </c>
      <c r="CO89" s="19" t="n">
        <v>3305.2293</v>
      </c>
      <c r="CP89" s="19" t="n">
        <v>98.55500000000001</v>
      </c>
      <c r="CQ89" s="19" t="n">
        <v>186.3454</v>
      </c>
      <c r="CR89" s="19" t="n">
        <v>0.0827</v>
      </c>
      <c r="CS89" s="19" t="n">
        <v>0.0306</v>
      </c>
      <c r="CT89" s="19" t="n">
        <v>221.6285</v>
      </c>
      <c r="CU89" s="19" t="n">
        <v>2276.7969</v>
      </c>
      <c r="CV89" s="19" t="n">
        <v>1755.7938</v>
      </c>
      <c r="CW89" s="19" t="n">
        <v>958.9826</v>
      </c>
      <c r="CX89" s="19" t="n">
        <v>272.7835</v>
      </c>
      <c r="CY89" s="19" t="n">
        <v>2224.2569</v>
      </c>
      <c r="CZ89" s="19" t="n">
        <v>35.566</v>
      </c>
      <c r="DA89" s="19" t="n">
        <v>260.8263</v>
      </c>
      <c r="DB89" s="19" t="n">
        <v>648.3577</v>
      </c>
      <c r="DC89" s="19" t="n">
        <v>899.5898999999999</v>
      </c>
      <c r="DD89" s="19" t="n">
        <v>122.2696</v>
      </c>
      <c r="DE89" s="19" t="n">
        <v>65.8488</v>
      </c>
      <c r="DF89" s="19" t="n">
        <v>456.7873</v>
      </c>
      <c r="DG89" s="19" t="n">
        <v>141.9281</v>
      </c>
      <c r="DH89" s="19" t="n">
        <v>92.20489999999999</v>
      </c>
      <c r="DI89" s="19" t="n">
        <v>82.93049999999999</v>
      </c>
      <c r="DJ89" s="19" t="n">
        <v>62.896</v>
      </c>
      <c r="DK89" s="19" t="n">
        <v>18.5146</v>
      </c>
      <c r="DL89" s="19" t="n">
        <v>319.8503</v>
      </c>
      <c r="DM89" s="19" t="n">
        <v>24.1362</v>
      </c>
      <c r="DN89" s="19" t="n">
        <v>7642.9931</v>
      </c>
      <c r="DO89" s="19" t="n">
        <v>17.9024</v>
      </c>
      <c r="DP89" s="19" t="n">
        <v>4930.4572</v>
      </c>
      <c r="DQ89" s="19" t="n">
        <v>270.9073</v>
      </c>
      <c r="DR89" s="19" t="n">
        <v>1028.1263</v>
      </c>
      <c r="DS89" s="19" t="n">
        <v>134.4065</v>
      </c>
      <c r="DT89" s="19" t="n">
        <v>7747.6083</v>
      </c>
    </row>
    <row r="90">
      <c r="A90" s="2" t="inlineStr">
        <is>
          <t>5501</t>
        </is>
      </c>
      <c r="B90" s="2" t="inlineStr">
        <is>
          <t>Motion picture and sound recording</t>
        </is>
      </c>
      <c r="C90" s="19" t="n">
        <v>0.1289</v>
      </c>
      <c r="D90" s="19" t="n">
        <v>0.0259</v>
      </c>
      <c r="E90" s="19" t="n">
        <v>0.0743</v>
      </c>
      <c r="F90" s="19" t="n">
        <v>0.0214</v>
      </c>
      <c r="G90" s="19" t="n">
        <v>0.0021</v>
      </c>
      <c r="H90" s="19" t="n">
        <v>0.01</v>
      </c>
      <c r="I90" s="19" t="n">
        <v>0.0362</v>
      </c>
      <c r="J90" s="19" t="n">
        <v>0.2401</v>
      </c>
      <c r="K90" s="19" t="n">
        <v>4.8024</v>
      </c>
      <c r="L90" s="19" t="n">
        <v>0.1043</v>
      </c>
      <c r="M90" s="19" t="n">
        <v>0.3643</v>
      </c>
      <c r="N90" s="19" t="n">
        <v>0.0236</v>
      </c>
      <c r="O90" s="19" t="n">
        <v>0.116</v>
      </c>
      <c r="P90" s="19" t="n">
        <v>0.144</v>
      </c>
      <c r="Q90" s="19" t="n">
        <v>0.0044</v>
      </c>
      <c r="R90" s="19" t="n">
        <v>0.0408</v>
      </c>
      <c r="S90" s="19" t="n">
        <v>0.0356</v>
      </c>
      <c r="T90" s="19" t="n">
        <v>0.0078</v>
      </c>
      <c r="U90" s="19" t="n">
        <v>0.0703</v>
      </c>
      <c r="V90" s="19" t="n">
        <v>0.09959999999999999</v>
      </c>
      <c r="W90" s="19" t="n">
        <v>2.493</v>
      </c>
      <c r="X90" s="19" t="n">
        <v>0.08500000000000001</v>
      </c>
      <c r="Y90" s="19" t="n">
        <v>0.2318</v>
      </c>
      <c r="Z90" s="19" t="n">
        <v>0.0723</v>
      </c>
      <c r="AA90" s="19" t="n">
        <v>0.06510000000000001</v>
      </c>
      <c r="AB90" s="19" t="n">
        <v>0.0005</v>
      </c>
      <c r="AC90" s="19" t="n">
        <v>0.0056</v>
      </c>
      <c r="AD90" s="19" t="n">
        <v>0.0228</v>
      </c>
      <c r="AF90" s="19" t="n">
        <v>0.0001</v>
      </c>
      <c r="AG90" s="19" t="n">
        <v>0.0003</v>
      </c>
      <c r="AH90" s="19" t="n">
        <v>0.06519999999999999</v>
      </c>
      <c r="AI90" s="19" t="n">
        <v>0.07199999999999999</v>
      </c>
      <c r="AJ90" s="19" t="n">
        <v>0.008399999999999999</v>
      </c>
      <c r="AK90" s="19" t="n">
        <v>0.041</v>
      </c>
      <c r="AL90" s="19" t="n">
        <v>0.0486</v>
      </c>
      <c r="AM90" s="19" t="n">
        <v>0.0309</v>
      </c>
      <c r="AN90" s="19" t="n">
        <v>0.0604</v>
      </c>
      <c r="AO90" s="19" t="n">
        <v>0.0015</v>
      </c>
      <c r="AP90" s="19" t="n">
        <v>0.1387</v>
      </c>
      <c r="AQ90" s="19" t="n">
        <v>0.0302</v>
      </c>
      <c r="AR90" s="19" t="n">
        <v>0.0521</v>
      </c>
      <c r="AS90" s="19" t="n">
        <v>0.0062</v>
      </c>
      <c r="AT90" s="19" t="n">
        <v>0.028</v>
      </c>
      <c r="AU90" s="19" t="n">
        <v>0.009900000000000001</v>
      </c>
      <c r="AV90" s="19" t="n">
        <v>0.0723</v>
      </c>
      <c r="AW90" s="19" t="n">
        <v>0.0149</v>
      </c>
      <c r="AX90" s="19" t="n">
        <v>0.013</v>
      </c>
      <c r="AY90" s="19" t="n">
        <v>0.0394</v>
      </c>
      <c r="AZ90" s="19" t="n">
        <v>0.0583</v>
      </c>
      <c r="BA90" s="19" t="n">
        <v>0.007</v>
      </c>
      <c r="BB90" s="19" t="n">
        <v>0.1214</v>
      </c>
      <c r="BC90" s="19" t="n">
        <v>0.0253</v>
      </c>
      <c r="BD90" s="19" t="n">
        <v>0.0527</v>
      </c>
      <c r="BE90" s="19" t="n">
        <v>2.6545</v>
      </c>
      <c r="BF90" s="19" t="n">
        <v>0.0392</v>
      </c>
      <c r="BG90" s="19" t="n">
        <v>0.053</v>
      </c>
      <c r="BH90" s="19" t="n">
        <v>0.0374</v>
      </c>
      <c r="BI90" s="19" t="n">
        <v>0.0781</v>
      </c>
      <c r="BJ90" s="19" t="n">
        <v>0.0271</v>
      </c>
      <c r="BK90" s="19" t="n">
        <v>0.0072</v>
      </c>
      <c r="BL90" s="19" t="n">
        <v>0.0701</v>
      </c>
      <c r="BM90" s="19" t="n">
        <v>0.0377</v>
      </c>
      <c r="BN90" s="19" t="n">
        <v>0.0137</v>
      </c>
      <c r="BO90" s="19" t="n">
        <v>0.0901</v>
      </c>
      <c r="BP90" s="19" t="n">
        <v>0.1528</v>
      </c>
      <c r="BQ90" s="19" t="n">
        <v>0.0417</v>
      </c>
      <c r="BR90" s="19" t="n">
        <v>0.1469</v>
      </c>
      <c r="BS90" s="19" t="n">
        <v>0.0113</v>
      </c>
      <c r="BT90" s="19" t="n">
        <v>0.2348</v>
      </c>
      <c r="BU90" s="19" t="n">
        <v>0.1634</v>
      </c>
      <c r="BV90" s="19" t="n">
        <v>0.1479</v>
      </c>
      <c r="BW90" s="19" t="n">
        <v>47.5501</v>
      </c>
      <c r="BX90" s="19" t="n">
        <v>6.1869</v>
      </c>
      <c r="BY90" s="19" t="n">
        <v>23.334</v>
      </c>
      <c r="BZ90" s="19" t="n">
        <v>4.7973</v>
      </c>
      <c r="CA90" s="19" t="n">
        <v>14.6146</v>
      </c>
      <c r="CB90" s="19" t="n">
        <v>1.5938</v>
      </c>
      <c r="CC90" s="19" t="n">
        <v>0.0462</v>
      </c>
      <c r="CD90" s="19" t="n">
        <v>23.8108</v>
      </c>
      <c r="CE90" s="19" t="n">
        <v>3.4551</v>
      </c>
      <c r="CF90" s="19" t="n">
        <v>0.0977</v>
      </c>
      <c r="CG90" s="19" t="n">
        <v>0.9502</v>
      </c>
      <c r="CH90" s="19" t="n">
        <v>1.4768</v>
      </c>
      <c r="CI90" s="19" t="n">
        <v>2934.7814</v>
      </c>
      <c r="CJ90" s="19" t="n">
        <v>2684.3559</v>
      </c>
      <c r="CK90" s="19" t="n">
        <v>0.1566</v>
      </c>
      <c r="CL90" s="19" t="n">
        <v>321.2675</v>
      </c>
      <c r="CM90" s="19" t="n">
        <v>5.5729</v>
      </c>
      <c r="CN90" s="19" t="n">
        <v>6.5089</v>
      </c>
      <c r="CO90" s="19" t="n">
        <v>8.1356</v>
      </c>
      <c r="CP90" s="19" t="n">
        <v>1.4629</v>
      </c>
      <c r="CQ90" s="19" t="n">
        <v>110.8928</v>
      </c>
      <c r="CR90" s="19" t="n">
        <v>0.0022</v>
      </c>
      <c r="CS90" s="19" t="n">
        <v>0.0007</v>
      </c>
      <c r="CT90" s="19" t="n">
        <v>55.2111</v>
      </c>
      <c r="CU90" s="19" t="n">
        <v>419.1396</v>
      </c>
      <c r="CV90" s="19" t="n">
        <v>2.968</v>
      </c>
      <c r="CW90" s="19" t="n">
        <v>350.9356</v>
      </c>
      <c r="CX90" s="19" t="n">
        <v>1.347</v>
      </c>
      <c r="CY90" s="19" t="n">
        <v>22.4453</v>
      </c>
      <c r="CZ90" s="19" t="n">
        <v>7.2938</v>
      </c>
      <c r="DA90" s="19" t="n">
        <v>51.7391</v>
      </c>
      <c r="DB90" s="19" t="n">
        <v>59.6374</v>
      </c>
      <c r="DC90" s="19" t="n">
        <v>71.1635</v>
      </c>
      <c r="DD90" s="19" t="n">
        <v>4.3952</v>
      </c>
      <c r="DE90" s="19" t="n">
        <v>2.7461</v>
      </c>
      <c r="DF90" s="19" t="n">
        <v>11.6564</v>
      </c>
      <c r="DG90" s="19" t="n">
        <v>202.4846</v>
      </c>
      <c r="DH90" s="19" t="n">
        <v>0.7805</v>
      </c>
      <c r="DI90" s="19" t="n">
        <v>72.8605</v>
      </c>
      <c r="DJ90" s="19" t="n">
        <v>3.6859</v>
      </c>
      <c r="DK90" s="19" t="n">
        <v>0.1207</v>
      </c>
      <c r="DL90" s="19" t="n">
        <v>18.8915</v>
      </c>
      <c r="DM90" s="19" t="n">
        <v>2.3579</v>
      </c>
      <c r="DN90" s="19" t="n">
        <v>2080.1164</v>
      </c>
      <c r="DO90" s="19" t="n">
        <v>446.9846</v>
      </c>
      <c r="DP90" s="19" t="n">
        <v>1368.0072</v>
      </c>
      <c r="DQ90" s="19" t="n">
        <v>6.2924</v>
      </c>
      <c r="DR90" s="19" t="n">
        <v>523.7897</v>
      </c>
      <c r="DS90" s="19" t="n">
        <v>29.5468</v>
      </c>
      <c r="DT90" s="19" t="n">
        <v>799.0194</v>
      </c>
    </row>
    <row r="91">
      <c r="A91" s="2" t="inlineStr">
        <is>
          <t>5601</t>
        </is>
      </c>
      <c r="B91" s="2" t="inlineStr">
        <is>
          <t>Broadcasting (except internet)</t>
        </is>
      </c>
      <c r="C91" s="19" t="n">
        <v>0.5125</v>
      </c>
      <c r="D91" s="19" t="n">
        <v>0.7725</v>
      </c>
      <c r="E91" s="19" t="n">
        <v>0.4755</v>
      </c>
      <c r="F91" s="19" t="n">
        <v>6.9543</v>
      </c>
      <c r="H91" s="19" t="n">
        <v>2.7047</v>
      </c>
      <c r="I91" s="19" t="n">
        <v>3.2831</v>
      </c>
      <c r="J91" s="19" t="n">
        <v>4.753</v>
      </c>
      <c r="K91" s="19" t="n">
        <v>9.3782</v>
      </c>
      <c r="L91" s="19" t="n">
        <v>8.655799999999999</v>
      </c>
      <c r="M91" s="19" t="n">
        <v>26.5629</v>
      </c>
      <c r="N91" s="19" t="n">
        <v>1.7308</v>
      </c>
      <c r="O91" s="19" t="n">
        <v>4.9858</v>
      </c>
      <c r="P91" s="19" t="n">
        <v>19.1429</v>
      </c>
      <c r="Q91" s="19" t="n">
        <v>0.8386</v>
      </c>
      <c r="R91" s="19" t="n">
        <v>4.7514</v>
      </c>
      <c r="S91" s="19" t="n">
        <v>4.4721</v>
      </c>
      <c r="T91" s="19" t="n">
        <v>3.4533</v>
      </c>
      <c r="U91" s="19" t="n">
        <v>9.558400000000001</v>
      </c>
      <c r="V91" s="19" t="n">
        <v>6.8585</v>
      </c>
      <c r="W91" s="19" t="n">
        <v>6.4376</v>
      </c>
      <c r="X91" s="19" t="n">
        <v>4.8782</v>
      </c>
      <c r="Y91" s="19" t="n">
        <v>8.2852</v>
      </c>
      <c r="Z91" s="19" t="n">
        <v>6.2681</v>
      </c>
      <c r="AA91" s="19" t="n">
        <v>4.2326</v>
      </c>
      <c r="AB91" s="19" t="n">
        <v>0.2365</v>
      </c>
      <c r="AC91" s="19" t="n">
        <v>0.0001</v>
      </c>
      <c r="AD91" s="19" t="n">
        <v>0.4454</v>
      </c>
      <c r="AF91" s="19" t="n">
        <v>0.1481</v>
      </c>
      <c r="AG91" s="19" t="n">
        <v>0.0001</v>
      </c>
      <c r="AH91" s="19" t="n">
        <v>1.8629</v>
      </c>
      <c r="AI91" s="19" t="n">
        <v>5.3907</v>
      </c>
      <c r="AJ91" s="19" t="n">
        <v>5.7572</v>
      </c>
      <c r="AK91" s="19" t="n">
        <v>5.1412</v>
      </c>
      <c r="AL91" s="19" t="n">
        <v>0.9953</v>
      </c>
      <c r="AM91" s="19" t="n">
        <v>0.0024</v>
      </c>
      <c r="AN91" s="19" t="n">
        <v>13.1088</v>
      </c>
      <c r="AO91" s="19" t="n">
        <v>0.0001</v>
      </c>
      <c r="AP91" s="19" t="n">
        <v>16.4413</v>
      </c>
      <c r="AQ91" s="19" t="n">
        <v>7.6446</v>
      </c>
      <c r="AR91" s="19" t="n">
        <v>6.4462</v>
      </c>
      <c r="AS91" s="19" t="n">
        <v>4.5876</v>
      </c>
      <c r="AT91" s="19" t="n">
        <v>2.9021</v>
      </c>
      <c r="AU91" s="19" t="n">
        <v>1.0682</v>
      </c>
      <c r="AV91" s="19" t="n">
        <v>0.4155</v>
      </c>
      <c r="AW91" s="19" t="n">
        <v>0.6474</v>
      </c>
      <c r="AX91" s="19" t="n">
        <v>0.6918</v>
      </c>
      <c r="AY91" s="19" t="n">
        <v>1.4032</v>
      </c>
      <c r="AZ91" s="19" t="n">
        <v>0.0589</v>
      </c>
      <c r="BA91" s="19" t="n">
        <v>0.4203</v>
      </c>
      <c r="BB91" s="19" t="n">
        <v>1.8812</v>
      </c>
      <c r="BC91" s="19" t="n">
        <v>0.7403999999999999</v>
      </c>
      <c r="BD91" s="19" t="n">
        <v>1.7675</v>
      </c>
      <c r="BE91" s="19" t="n">
        <v>2.9528</v>
      </c>
      <c r="BF91" s="19" t="n">
        <v>9.403</v>
      </c>
      <c r="BG91" s="19" t="n">
        <v>35.4513</v>
      </c>
      <c r="BH91" s="19" t="n">
        <v>38.151</v>
      </c>
      <c r="BI91" s="19" t="n">
        <v>2.2531</v>
      </c>
      <c r="BJ91" s="19" t="n">
        <v>3.4588</v>
      </c>
      <c r="BK91" s="19" t="n">
        <v>2.3039</v>
      </c>
      <c r="BL91" s="19" t="n">
        <v>3.5361</v>
      </c>
      <c r="BM91" s="19" t="n">
        <v>0.5702</v>
      </c>
      <c r="BN91" s="19" t="n">
        <v>0.3655</v>
      </c>
      <c r="BO91" s="19" t="n">
        <v>2.102</v>
      </c>
      <c r="BP91" s="19" t="n">
        <v>1.0406</v>
      </c>
      <c r="BQ91" s="19" t="n">
        <v>2.274</v>
      </c>
      <c r="BR91" s="19" t="n">
        <v>14.597</v>
      </c>
      <c r="BS91" s="19" t="n">
        <v>14.0266</v>
      </c>
      <c r="BT91" s="19" t="n">
        <v>13.9186</v>
      </c>
      <c r="BU91" s="19" t="n">
        <v>5.0213</v>
      </c>
      <c r="BV91" s="19" t="n">
        <v>13.9527</v>
      </c>
      <c r="BW91" s="19" t="n">
        <v>291.996</v>
      </c>
      <c r="BX91" s="19" t="n">
        <v>157.0665</v>
      </c>
      <c r="BY91" s="19" t="n">
        <v>597.3115</v>
      </c>
      <c r="BZ91" s="19" t="n">
        <v>243.6032</v>
      </c>
      <c r="CA91" s="19" t="n">
        <v>624.6466</v>
      </c>
      <c r="CB91" s="19" t="n">
        <v>23.979</v>
      </c>
      <c r="CC91" s="19" t="n">
        <v>0.0204</v>
      </c>
      <c r="CD91" s="19" t="n">
        <v>2.4762</v>
      </c>
      <c r="CE91" s="19" t="n">
        <v>190.2031</v>
      </c>
      <c r="CF91" s="19" t="n">
        <v>17.5492</v>
      </c>
      <c r="CG91" s="19" t="n">
        <v>43.641</v>
      </c>
      <c r="CH91" s="19" t="n">
        <v>0.6615</v>
      </c>
      <c r="CI91" s="19" t="n">
        <v>100.1816</v>
      </c>
      <c r="CJ91" s="19" t="n">
        <v>14.4556</v>
      </c>
      <c r="CK91" s="19" t="n">
        <v>203.6129</v>
      </c>
      <c r="CL91" s="19" t="n">
        <v>589.4257</v>
      </c>
      <c r="CM91" s="19" t="n">
        <v>7.5521</v>
      </c>
      <c r="CN91" s="19" t="n">
        <v>63.4956</v>
      </c>
      <c r="CO91" s="19" t="n">
        <v>13.8264</v>
      </c>
      <c r="CP91" s="19" t="n">
        <v>16.4161</v>
      </c>
      <c r="CQ91" s="19" t="n">
        <v>111.614</v>
      </c>
      <c r="CT91" s="19" t="n">
        <v>206.0808</v>
      </c>
      <c r="CU91" s="19" t="n">
        <v>456.772</v>
      </c>
      <c r="CV91" s="19" t="n">
        <v>1.5504</v>
      </c>
      <c r="CW91" s="19" t="n">
        <v>185.3925</v>
      </c>
      <c r="CX91" s="19" t="n">
        <v>241.4801</v>
      </c>
      <c r="CY91" s="19" t="n">
        <v>53.6088</v>
      </c>
      <c r="CZ91" s="19" t="n">
        <v>41.3077</v>
      </c>
      <c r="DA91" s="19" t="n">
        <v>75.8092</v>
      </c>
      <c r="DB91" s="19" t="n">
        <v>42.2012</v>
      </c>
      <c r="DC91" s="19" t="n">
        <v>52.9252</v>
      </c>
      <c r="DD91" s="19" t="n">
        <v>11.4392</v>
      </c>
      <c r="DE91" s="19" t="n">
        <v>108.3017</v>
      </c>
      <c r="DF91" s="19" t="n">
        <v>259.4966</v>
      </c>
      <c r="DG91" s="19" t="n">
        <v>88.07259999999999</v>
      </c>
      <c r="DH91" s="19" t="n">
        <v>67.9372</v>
      </c>
      <c r="DI91" s="19" t="n">
        <v>112.3501</v>
      </c>
      <c r="DJ91" s="19" t="n">
        <v>13.7058</v>
      </c>
      <c r="DK91" s="19" t="n">
        <v>26.9024</v>
      </c>
      <c r="DL91" s="19" t="n">
        <v>25.4136</v>
      </c>
      <c r="DM91" s="19" t="n">
        <v>1.3954</v>
      </c>
      <c r="DN91" s="19" t="n">
        <v>2614.1885</v>
      </c>
      <c r="DO91" s="19" t="n">
        <v>1014.3284</v>
      </c>
      <c r="DP91" s="19" t="n">
        <v>613.1526</v>
      </c>
      <c r="DQ91" s="19" t="n">
        <v>15.73</v>
      </c>
      <c r="DR91" s="19" t="n">
        <v>23.2849</v>
      </c>
      <c r="DT91" s="19" t="n">
        <v>387.9091</v>
      </c>
    </row>
    <row r="92">
      <c r="A92" s="2" t="inlineStr">
        <is>
          <t>5701</t>
        </is>
      </c>
      <c r="B92" s="2" t="inlineStr">
        <is>
          <t>Internet service providers, internet publishing and broadcasting, websearch portals and data processing</t>
        </is>
      </c>
      <c r="C92" s="19" t="n">
        <v>35.2376</v>
      </c>
      <c r="D92" s="19" t="n">
        <v>1.9076</v>
      </c>
      <c r="E92" s="19" t="n">
        <v>17.0363</v>
      </c>
      <c r="F92" s="19" t="n">
        <v>3.377</v>
      </c>
      <c r="G92" s="19" t="n">
        <v>1.8906</v>
      </c>
      <c r="H92" s="19" t="n">
        <v>3.4431</v>
      </c>
      <c r="I92" s="19" t="n">
        <v>11.9176</v>
      </c>
      <c r="J92" s="19" t="n">
        <v>143.0635</v>
      </c>
      <c r="K92" s="19" t="n">
        <v>138.1975</v>
      </c>
      <c r="L92" s="19" t="n">
        <v>29.6986</v>
      </c>
      <c r="M92" s="19" t="n">
        <v>124.2757</v>
      </c>
      <c r="N92" s="19" t="n">
        <v>11.0917</v>
      </c>
      <c r="O92" s="19" t="n">
        <v>14.503</v>
      </c>
      <c r="P92" s="19" t="n">
        <v>73.1909</v>
      </c>
      <c r="Q92" s="19" t="n">
        <v>0.3034</v>
      </c>
      <c r="R92" s="19" t="n">
        <v>66.65940000000001</v>
      </c>
      <c r="S92" s="19" t="n">
        <v>7.4869</v>
      </c>
      <c r="T92" s="19" t="n">
        <v>0.2431</v>
      </c>
      <c r="U92" s="19" t="n">
        <v>11.8065</v>
      </c>
      <c r="V92" s="19" t="n">
        <v>79.45959999999999</v>
      </c>
      <c r="W92" s="19" t="n">
        <v>10.7945</v>
      </c>
      <c r="X92" s="19" t="n">
        <v>39.546</v>
      </c>
      <c r="Y92" s="19" t="n">
        <v>76.25660000000001</v>
      </c>
      <c r="Z92" s="19" t="n">
        <v>31.5074</v>
      </c>
      <c r="AA92" s="19" t="n">
        <v>36.9</v>
      </c>
      <c r="AB92" s="19" t="n">
        <v>0.8766</v>
      </c>
      <c r="AC92" s="19" t="n">
        <v>1.2086</v>
      </c>
      <c r="AD92" s="19" t="n">
        <v>20.1372</v>
      </c>
      <c r="AE92" s="19" t="n">
        <v>0.9196</v>
      </c>
      <c r="AF92" s="19" t="n">
        <v>0.6457000000000001</v>
      </c>
      <c r="AG92" s="19" t="n">
        <v>0.7606000000000001</v>
      </c>
      <c r="AH92" s="19" t="n">
        <v>7.3123</v>
      </c>
      <c r="AI92" s="19" t="n">
        <v>41.2911</v>
      </c>
      <c r="AJ92" s="19" t="n">
        <v>149.1811</v>
      </c>
      <c r="AK92" s="19" t="n">
        <v>171.5924</v>
      </c>
      <c r="AL92" s="19" t="n">
        <v>38.5522</v>
      </c>
      <c r="AM92" s="19" t="n">
        <v>23.4203</v>
      </c>
      <c r="AN92" s="19" t="n">
        <v>52.5528</v>
      </c>
      <c r="AO92" s="19" t="n">
        <v>2.5946</v>
      </c>
      <c r="AP92" s="19" t="n">
        <v>129.3981</v>
      </c>
      <c r="AQ92" s="19" t="n">
        <v>8.167400000000001</v>
      </c>
      <c r="AR92" s="19" t="n">
        <v>130.4509</v>
      </c>
      <c r="AS92" s="19" t="n">
        <v>7.8258</v>
      </c>
      <c r="AT92" s="19" t="n">
        <v>22.4707</v>
      </c>
      <c r="AU92" s="19" t="n">
        <v>14.2595</v>
      </c>
      <c r="AV92" s="19" t="n">
        <v>52.0764</v>
      </c>
      <c r="AW92" s="19" t="n">
        <v>19.495</v>
      </c>
      <c r="AX92" s="19" t="n">
        <v>15.4249</v>
      </c>
      <c r="AY92" s="19" t="n">
        <v>116.0697</v>
      </c>
      <c r="AZ92" s="19" t="n">
        <v>1.3196</v>
      </c>
      <c r="BA92" s="19" t="n">
        <v>24.2385</v>
      </c>
      <c r="BB92" s="19" t="n">
        <v>80.9849</v>
      </c>
      <c r="BC92" s="19" t="n">
        <v>26.5317</v>
      </c>
      <c r="BD92" s="19" t="n">
        <v>46.769</v>
      </c>
      <c r="BE92" s="19" t="n">
        <v>557.8658</v>
      </c>
      <c r="BF92" s="19" t="n">
        <v>25.4187</v>
      </c>
      <c r="BG92" s="19" t="n">
        <v>26.1816</v>
      </c>
      <c r="BH92" s="19" t="n">
        <v>0.0464</v>
      </c>
      <c r="BI92" s="19" t="n">
        <v>34.2817</v>
      </c>
      <c r="BJ92" s="19" t="n">
        <v>27.0402</v>
      </c>
      <c r="BK92" s="19" t="n">
        <v>13.3397</v>
      </c>
      <c r="BL92" s="19" t="n">
        <v>95.9113</v>
      </c>
      <c r="BM92" s="19" t="n">
        <v>9.1854</v>
      </c>
      <c r="BN92" s="19" t="n">
        <v>1.9111</v>
      </c>
      <c r="BO92" s="19" t="n">
        <v>100.7829</v>
      </c>
      <c r="BP92" s="19" t="n">
        <v>195.5198</v>
      </c>
      <c r="BQ92" s="19" t="n">
        <v>15.8863</v>
      </c>
      <c r="BR92" s="19" t="n">
        <v>41.7121</v>
      </c>
      <c r="BS92" s="19" t="n">
        <v>127.4744</v>
      </c>
      <c r="BT92" s="19" t="n">
        <v>451.473</v>
      </c>
      <c r="BU92" s="19" t="n">
        <v>167.6991</v>
      </c>
      <c r="BV92" s="19" t="n">
        <v>215.1658</v>
      </c>
      <c r="BW92" s="19" t="n">
        <v>990.9127999999999</v>
      </c>
      <c r="BX92" s="19" t="n">
        <v>1768.1843</v>
      </c>
      <c r="BY92" s="19" t="n">
        <v>2959.919</v>
      </c>
      <c r="BZ92" s="19" t="n">
        <v>176.5697</v>
      </c>
      <c r="CA92" s="19" t="n">
        <v>215.1415</v>
      </c>
      <c r="CB92" s="19" t="n">
        <v>393.8676</v>
      </c>
      <c r="CC92" s="19" t="n">
        <v>28.8274</v>
      </c>
      <c r="CD92" s="19" t="n">
        <v>31.7924</v>
      </c>
      <c r="CE92" s="19" t="n">
        <v>22.8813</v>
      </c>
      <c r="CF92" s="19" t="n">
        <v>278.015</v>
      </c>
      <c r="CG92" s="19" t="n">
        <v>632.5167</v>
      </c>
      <c r="CH92" s="19" t="n">
        <v>644.8081</v>
      </c>
      <c r="CI92" s="19" t="n">
        <v>35.7129</v>
      </c>
      <c r="CJ92" s="19" t="n">
        <v>65.15770000000001</v>
      </c>
      <c r="CK92" s="19" t="n">
        <v>1991.8554</v>
      </c>
      <c r="CL92" s="19" t="n">
        <v>981.6011</v>
      </c>
      <c r="CM92" s="19" t="n">
        <v>161.1514</v>
      </c>
      <c r="CN92" s="19" t="n">
        <v>839.3964</v>
      </c>
      <c r="CO92" s="19" t="n">
        <v>335.2404</v>
      </c>
      <c r="CP92" s="19" t="n">
        <v>1753.2677</v>
      </c>
      <c r="CQ92" s="19" t="n">
        <v>245.2875</v>
      </c>
      <c r="CR92" s="19" t="n">
        <v>0.39</v>
      </c>
      <c r="CS92" s="19" t="n">
        <v>0.1474</v>
      </c>
      <c r="CT92" s="19" t="n">
        <v>444.9419</v>
      </c>
      <c r="CU92" s="19" t="n">
        <v>2211.2172</v>
      </c>
      <c r="CV92" s="19" t="n">
        <v>995.0737</v>
      </c>
      <c r="CW92" s="19" t="n">
        <v>577.6041</v>
      </c>
      <c r="CX92" s="19" t="n">
        <v>262.9193</v>
      </c>
      <c r="CY92" s="19" t="n">
        <v>1041.967</v>
      </c>
      <c r="CZ92" s="19" t="n">
        <v>21.8786</v>
      </c>
      <c r="DA92" s="19" t="n">
        <v>239.9556</v>
      </c>
      <c r="DB92" s="19" t="n">
        <v>411.3463</v>
      </c>
      <c r="DC92" s="19" t="n">
        <v>685.5936</v>
      </c>
      <c r="DD92" s="19" t="n">
        <v>336.1027</v>
      </c>
      <c r="DE92" s="19" t="n">
        <v>161.2108</v>
      </c>
      <c r="DF92" s="19" t="n">
        <v>589.7612</v>
      </c>
      <c r="DG92" s="19" t="n">
        <v>371.2813</v>
      </c>
      <c r="DH92" s="19" t="n">
        <v>165.9591</v>
      </c>
      <c r="DI92" s="19" t="n">
        <v>164.652</v>
      </c>
      <c r="DJ92" s="19" t="n">
        <v>160.115</v>
      </c>
      <c r="DK92" s="19" t="n">
        <v>101.5971</v>
      </c>
      <c r="DL92" s="19" t="n">
        <v>415.1739</v>
      </c>
      <c r="DM92" s="19" t="n">
        <v>29.7948</v>
      </c>
      <c r="DN92" s="19" t="n">
        <v>7450.4188</v>
      </c>
      <c r="DO92" s="19" t="n">
        <v>72.94799999999999</v>
      </c>
      <c r="DP92" s="19" t="n">
        <v>526.0796</v>
      </c>
      <c r="DQ92" s="19" t="n">
        <v>163.972</v>
      </c>
      <c r="DR92" s="19" t="n">
        <v>204.5744</v>
      </c>
      <c r="DS92" s="19" t="n">
        <v>-0.4514</v>
      </c>
      <c r="DT92" s="19" t="n">
        <v>646.4529</v>
      </c>
    </row>
    <row r="93">
      <c r="A93" s="2" t="inlineStr">
        <is>
          <t>5801</t>
        </is>
      </c>
      <c r="B93" s="2" t="inlineStr">
        <is>
          <t>Telecommunication services</t>
        </is>
      </c>
      <c r="C93" s="19" t="n">
        <v>19.5463</v>
      </c>
      <c r="D93" s="19" t="n">
        <v>4.416</v>
      </c>
      <c r="E93" s="19" t="n">
        <v>35.3841</v>
      </c>
      <c r="F93" s="19" t="n">
        <v>2.274</v>
      </c>
      <c r="G93" s="19" t="n">
        <v>0.002</v>
      </c>
      <c r="H93" s="19" t="n">
        <v>2.1448</v>
      </c>
      <c r="I93" s="19" t="n">
        <v>6.978</v>
      </c>
      <c r="J93" s="19" t="n">
        <v>90.79989999999999</v>
      </c>
      <c r="K93" s="19" t="n">
        <v>59.6974</v>
      </c>
      <c r="L93" s="19" t="n">
        <v>17.459</v>
      </c>
      <c r="M93" s="19" t="n">
        <v>67.22539999999999</v>
      </c>
      <c r="N93" s="19" t="n">
        <v>7.7262</v>
      </c>
      <c r="O93" s="19" t="n">
        <v>31.863</v>
      </c>
      <c r="P93" s="19" t="n">
        <v>77.0055</v>
      </c>
      <c r="Q93" s="19" t="n">
        <v>0.047</v>
      </c>
      <c r="R93" s="19" t="n">
        <v>95.5399</v>
      </c>
      <c r="S93" s="19" t="n">
        <v>6.897</v>
      </c>
      <c r="T93" s="19" t="n">
        <v>0.0759</v>
      </c>
      <c r="U93" s="19" t="n">
        <v>13.4007</v>
      </c>
      <c r="V93" s="19" t="n">
        <v>5.8256</v>
      </c>
      <c r="W93" s="19" t="n">
        <v>13.9062</v>
      </c>
      <c r="X93" s="19" t="n">
        <v>15.4871</v>
      </c>
      <c r="Y93" s="19" t="n">
        <v>49.5394</v>
      </c>
      <c r="Z93" s="19" t="n">
        <v>5.9678</v>
      </c>
      <c r="AA93" s="19" t="n">
        <v>19.6058</v>
      </c>
      <c r="AB93" s="19" t="n">
        <v>0.0049</v>
      </c>
      <c r="AC93" s="19" t="n">
        <v>0.0166</v>
      </c>
      <c r="AD93" s="19" t="n">
        <v>19.2922</v>
      </c>
      <c r="AE93" s="19" t="n">
        <v>0.0961</v>
      </c>
      <c r="AF93" s="19" t="n">
        <v>0.0803</v>
      </c>
      <c r="AG93" s="19" t="n">
        <v>0.0239</v>
      </c>
      <c r="AH93" s="19" t="n">
        <v>7.9158</v>
      </c>
      <c r="AI93" s="19" t="n">
        <v>63.9972</v>
      </c>
      <c r="AJ93" s="19" t="n">
        <v>5.8941</v>
      </c>
      <c r="AK93" s="19" t="n">
        <v>49.5414</v>
      </c>
      <c r="AL93" s="19" t="n">
        <v>46.5895</v>
      </c>
      <c r="AM93" s="19" t="n">
        <v>41.0929</v>
      </c>
      <c r="AN93" s="19" t="n">
        <v>47.8036</v>
      </c>
      <c r="AO93" s="19" t="n">
        <v>0.0151</v>
      </c>
      <c r="AP93" s="19" t="n">
        <v>133.6883</v>
      </c>
      <c r="AQ93" s="19" t="n">
        <v>7.9487</v>
      </c>
      <c r="AR93" s="19" t="n">
        <v>131.3369</v>
      </c>
      <c r="AS93" s="19" t="n">
        <v>1.8897</v>
      </c>
      <c r="AT93" s="19" t="n">
        <v>11.238</v>
      </c>
      <c r="AU93" s="19" t="n">
        <v>4.2607</v>
      </c>
      <c r="AV93" s="19" t="n">
        <v>77.6855</v>
      </c>
      <c r="AW93" s="19" t="n">
        <v>19.9396</v>
      </c>
      <c r="AX93" s="19" t="n">
        <v>5.8881</v>
      </c>
      <c r="AY93" s="19" t="n">
        <v>102.3157</v>
      </c>
      <c r="AZ93" s="19" t="n">
        <v>0.2796</v>
      </c>
      <c r="BA93" s="19" t="n">
        <v>4.6775</v>
      </c>
      <c r="BB93" s="19" t="n">
        <v>152.8853</v>
      </c>
      <c r="BC93" s="19" t="n">
        <v>10.4893</v>
      </c>
      <c r="BD93" s="19" t="n">
        <v>52.6213</v>
      </c>
      <c r="BE93" s="19" t="n">
        <v>450.0815</v>
      </c>
      <c r="BF93" s="19" t="n">
        <v>52.6538</v>
      </c>
      <c r="BG93" s="19" t="n">
        <v>48.0921</v>
      </c>
      <c r="BH93" s="19" t="n">
        <v>0.3052</v>
      </c>
      <c r="BI93" s="19" t="n">
        <v>52.9338</v>
      </c>
      <c r="BJ93" s="19" t="n">
        <v>43.8034</v>
      </c>
      <c r="BK93" s="19" t="n">
        <v>13.1918</v>
      </c>
      <c r="BL93" s="19" t="n">
        <v>194.5708</v>
      </c>
      <c r="BM93" s="19" t="n">
        <v>23.4775</v>
      </c>
      <c r="BN93" s="19" t="n">
        <v>8.088100000000001</v>
      </c>
      <c r="BO93" s="19" t="n">
        <v>116.1936</v>
      </c>
      <c r="BP93" s="19" t="n">
        <v>239.3587</v>
      </c>
      <c r="BQ93" s="19" t="n">
        <v>16.9173</v>
      </c>
      <c r="BR93" s="19" t="n">
        <v>134.5581</v>
      </c>
      <c r="BS93" s="19" t="n">
        <v>125.841</v>
      </c>
      <c r="BT93" s="19" t="n">
        <v>723.979</v>
      </c>
      <c r="BU93" s="19" t="n">
        <v>484.6815</v>
      </c>
      <c r="BV93" s="19" t="n">
        <v>469.5353</v>
      </c>
      <c r="BW93" s="19" t="n">
        <v>969.7128</v>
      </c>
      <c r="BX93" s="19" t="n">
        <v>1946.7548</v>
      </c>
      <c r="BY93" s="19" t="n">
        <v>2933.831</v>
      </c>
      <c r="BZ93" s="19" t="n">
        <v>125.1517</v>
      </c>
      <c r="CA93" s="19" t="n">
        <v>210.7817</v>
      </c>
      <c r="CB93" s="19" t="n">
        <v>309.5979</v>
      </c>
      <c r="CC93" s="19" t="n">
        <v>15.1778</v>
      </c>
      <c r="CD93" s="19" t="n">
        <v>30.295</v>
      </c>
      <c r="CE93" s="19" t="n">
        <v>73.45310000000001</v>
      </c>
      <c r="CF93" s="19" t="n">
        <v>250.0944</v>
      </c>
      <c r="CG93" s="19" t="n">
        <v>657.034</v>
      </c>
      <c r="CH93" s="19" t="n">
        <v>648.5966</v>
      </c>
      <c r="CI93" s="19" t="n">
        <v>39.845</v>
      </c>
      <c r="CJ93" s="19" t="n">
        <v>148.987</v>
      </c>
      <c r="CK93" s="19" t="n">
        <v>5024.4782</v>
      </c>
      <c r="CL93" s="19" t="n">
        <v>8843.7184</v>
      </c>
      <c r="CM93" s="19" t="n">
        <v>3.3093</v>
      </c>
      <c r="CN93" s="19" t="n">
        <v>900.1169</v>
      </c>
      <c r="CO93" s="19" t="n">
        <v>354.1783</v>
      </c>
      <c r="CP93" s="19" t="n">
        <v>1426.2344</v>
      </c>
      <c r="CQ93" s="19" t="n">
        <v>354.3878</v>
      </c>
      <c r="CR93" s="19" t="n">
        <v>0.0033</v>
      </c>
      <c r="CS93" s="19" t="n">
        <v>0.0011</v>
      </c>
      <c r="CT93" s="19" t="n">
        <v>342.1118</v>
      </c>
      <c r="CU93" s="19" t="n">
        <v>1555.7022</v>
      </c>
      <c r="CV93" s="19" t="n">
        <v>997.7237</v>
      </c>
      <c r="CW93" s="19" t="n">
        <v>687.5009</v>
      </c>
      <c r="CX93" s="19" t="n">
        <v>332.1988</v>
      </c>
      <c r="CY93" s="19" t="n">
        <v>1620.558</v>
      </c>
      <c r="CZ93" s="19" t="n">
        <v>80.384</v>
      </c>
      <c r="DA93" s="19" t="n">
        <v>296.7578</v>
      </c>
      <c r="DB93" s="19" t="n">
        <v>730.0671</v>
      </c>
      <c r="DC93" s="19" t="n">
        <v>738.0413</v>
      </c>
      <c r="DD93" s="19" t="n">
        <v>159.7426</v>
      </c>
      <c r="DE93" s="19" t="n">
        <v>629.3843000000001</v>
      </c>
      <c r="DF93" s="19" t="n">
        <v>677.5198</v>
      </c>
      <c r="DG93" s="19" t="n">
        <v>145.4435</v>
      </c>
      <c r="DH93" s="19" t="n">
        <v>177.4823</v>
      </c>
      <c r="DI93" s="19" t="n">
        <v>174.3675</v>
      </c>
      <c r="DJ93" s="19" t="n">
        <v>273.2397</v>
      </c>
      <c r="DK93" s="19" t="n">
        <v>264.5464</v>
      </c>
      <c r="DL93" s="19" t="n">
        <v>519.86</v>
      </c>
      <c r="DM93" s="19" t="n">
        <v>32.6098</v>
      </c>
      <c r="DN93" s="19" t="n">
        <v>18669.6778</v>
      </c>
      <c r="DO93" s="19" t="n">
        <v>255.6476</v>
      </c>
      <c r="DP93" s="19" t="n">
        <v>1547.9974</v>
      </c>
      <c r="DQ93" s="19" t="n">
        <v>634.4464</v>
      </c>
      <c r="DR93" s="19" t="n">
        <v>655.0433</v>
      </c>
      <c r="DS93" s="19" t="n">
        <v>0.0252</v>
      </c>
      <c r="DT93" s="19" t="n">
        <v>1484.5961</v>
      </c>
    </row>
    <row r="94">
      <c r="A94" s="2" t="inlineStr">
        <is>
          <t>6001</t>
        </is>
      </c>
      <c r="B94" s="2" t="inlineStr">
        <is>
          <t>Library and other information services</t>
        </is>
      </c>
      <c r="C94" s="19" t="n">
        <v>0.0197</v>
      </c>
      <c r="D94" s="19" t="n">
        <v>0.0052</v>
      </c>
      <c r="E94" s="19" t="n">
        <v>0.0055</v>
      </c>
      <c r="F94" s="19" t="n">
        <v>0.0008</v>
      </c>
      <c r="G94" s="19" t="n">
        <v>0.0001</v>
      </c>
      <c r="H94" s="19" t="n">
        <v>0.0002</v>
      </c>
      <c r="I94" s="19" t="n">
        <v>0.0051</v>
      </c>
      <c r="J94" s="19" t="n">
        <v>0.0139</v>
      </c>
      <c r="K94" s="19" t="n">
        <v>0.0043</v>
      </c>
      <c r="L94" s="19" t="n">
        <v>0.0025</v>
      </c>
      <c r="M94" s="19" t="n">
        <v>0.0148</v>
      </c>
      <c r="N94" s="19" t="n">
        <v>0.0028</v>
      </c>
      <c r="O94" s="19" t="n">
        <v>0.0052</v>
      </c>
      <c r="P94" s="19" t="n">
        <v>0.0341</v>
      </c>
      <c r="Q94" s="19" t="n">
        <v>0.001</v>
      </c>
      <c r="R94" s="19" t="n">
        <v>0.0095</v>
      </c>
      <c r="S94" s="19" t="n">
        <v>0.0076</v>
      </c>
      <c r="T94" s="19" t="n">
        <v>0.0015</v>
      </c>
      <c r="U94" s="19" t="n">
        <v>0.0119</v>
      </c>
      <c r="V94" s="19" t="n">
        <v>0.007900000000000001</v>
      </c>
      <c r="W94" s="19" t="n">
        <v>0.0045</v>
      </c>
      <c r="X94" s="19" t="n">
        <v>0.0129</v>
      </c>
      <c r="Y94" s="19" t="n">
        <v>0.0059</v>
      </c>
      <c r="Z94" s="19" t="n">
        <v>0.003</v>
      </c>
      <c r="AA94" s="19" t="n">
        <v>0.003</v>
      </c>
      <c r="AB94" s="19" t="n">
        <v>0.0001</v>
      </c>
      <c r="AC94" s="19" t="n">
        <v>0.0014</v>
      </c>
      <c r="AD94" s="19" t="n">
        <v>0.0036</v>
      </c>
      <c r="AH94" s="19" t="n">
        <v>0.0146</v>
      </c>
      <c r="AI94" s="19" t="n">
        <v>0.0138</v>
      </c>
      <c r="AJ94" s="19" t="n">
        <v>0.0012</v>
      </c>
      <c r="AK94" s="19" t="n">
        <v>0.0029</v>
      </c>
      <c r="AL94" s="19" t="n">
        <v>0.0049</v>
      </c>
      <c r="AM94" s="19" t="n">
        <v>0.0022</v>
      </c>
      <c r="AN94" s="19" t="n">
        <v>0.0038</v>
      </c>
      <c r="AO94" s="19" t="n">
        <v>0.0003</v>
      </c>
      <c r="AP94" s="19" t="n">
        <v>0.0115</v>
      </c>
      <c r="AQ94" s="19" t="n">
        <v>0.0037</v>
      </c>
      <c r="AR94" s="19" t="n">
        <v>0.0056</v>
      </c>
      <c r="AS94" s="19" t="n">
        <v>0.001</v>
      </c>
      <c r="AT94" s="19" t="n">
        <v>0.0049</v>
      </c>
      <c r="AU94" s="19" t="n">
        <v>0.0016</v>
      </c>
      <c r="AV94" s="19" t="n">
        <v>0.0108</v>
      </c>
      <c r="AW94" s="19" t="n">
        <v>0.0023</v>
      </c>
      <c r="AX94" s="19" t="n">
        <v>0.0028</v>
      </c>
      <c r="AY94" s="19" t="n">
        <v>0.0062</v>
      </c>
      <c r="AZ94" s="19" t="n">
        <v>0.0145</v>
      </c>
      <c r="BA94" s="19" t="n">
        <v>0.0012</v>
      </c>
      <c r="BB94" s="19" t="n">
        <v>0.0095</v>
      </c>
      <c r="BC94" s="19" t="n">
        <v>0.0033</v>
      </c>
      <c r="BD94" s="19" t="n">
        <v>0.0061</v>
      </c>
      <c r="BE94" s="19" t="n">
        <v>0.0037</v>
      </c>
      <c r="BF94" s="19" t="n">
        <v>0.0052</v>
      </c>
      <c r="BG94" s="19" t="n">
        <v>0.0074</v>
      </c>
      <c r="BH94" s="19" t="n">
        <v>0.0067</v>
      </c>
      <c r="BI94" s="19" t="n">
        <v>0.0115</v>
      </c>
      <c r="BJ94" s="19" t="n">
        <v>0.0044</v>
      </c>
      <c r="BK94" s="19" t="n">
        <v>0.0011</v>
      </c>
      <c r="BL94" s="19" t="n">
        <v>0.009299999999999999</v>
      </c>
      <c r="BM94" s="19" t="n">
        <v>0.0066</v>
      </c>
      <c r="BN94" s="19" t="n">
        <v>0.002</v>
      </c>
      <c r="BO94" s="19" t="n">
        <v>0.0109</v>
      </c>
      <c r="BP94" s="19" t="n">
        <v>0.0169</v>
      </c>
      <c r="BQ94" s="19" t="n">
        <v>0.0069</v>
      </c>
      <c r="BR94" s="19" t="n">
        <v>0.0197</v>
      </c>
      <c r="BS94" s="19" t="n">
        <v>0.0014</v>
      </c>
      <c r="BT94" s="19" t="n">
        <v>0.0422</v>
      </c>
      <c r="BU94" s="19" t="n">
        <v>0.0334</v>
      </c>
      <c r="BV94" s="19" t="n">
        <v>0.0248</v>
      </c>
      <c r="BW94" s="19" t="n">
        <v>0.1234</v>
      </c>
      <c r="BX94" s="19" t="n">
        <v>0.1608</v>
      </c>
      <c r="BY94" s="19" t="n">
        <v>0.1271</v>
      </c>
      <c r="BZ94" s="19" t="n">
        <v>0.0137</v>
      </c>
      <c r="CA94" s="19" t="n">
        <v>0.0449</v>
      </c>
      <c r="CB94" s="19" t="n">
        <v>0.0257</v>
      </c>
      <c r="CC94" s="19" t="n">
        <v>0.0071</v>
      </c>
      <c r="CD94" s="19" t="n">
        <v>0.0041</v>
      </c>
      <c r="CE94" s="19" t="n">
        <v>0.008200000000000001</v>
      </c>
      <c r="CF94" s="19" t="n">
        <v>0.008200000000000001</v>
      </c>
      <c r="CG94" s="19" t="n">
        <v>0.0333</v>
      </c>
      <c r="CH94" s="19" t="n">
        <v>0.2091</v>
      </c>
      <c r="CI94" s="19" t="n">
        <v>0.0063</v>
      </c>
      <c r="CJ94" s="19" t="n">
        <v>0.0038</v>
      </c>
      <c r="CK94" s="19" t="n">
        <v>0.0262</v>
      </c>
      <c r="CL94" s="19" t="n">
        <v>0.3606</v>
      </c>
      <c r="CM94" s="19" t="n">
        <v>0.0005999999999999999</v>
      </c>
      <c r="CN94" s="19" t="n">
        <v>1.055</v>
      </c>
      <c r="CO94" s="19" t="n">
        <v>1.3508</v>
      </c>
      <c r="CP94" s="19" t="n">
        <v>0.2368</v>
      </c>
      <c r="CQ94" s="19" t="n">
        <v>0.0221</v>
      </c>
      <c r="CR94" s="19" t="n">
        <v>0.0005999999999999999</v>
      </c>
      <c r="CS94" s="19" t="n">
        <v>0.0002</v>
      </c>
      <c r="CT94" s="19" t="n">
        <v>0.0319</v>
      </c>
      <c r="CU94" s="19" t="n">
        <v>6.4766</v>
      </c>
      <c r="CV94" s="19" t="n">
        <v>0.488</v>
      </c>
      <c r="CW94" s="19" t="n">
        <v>1.1764</v>
      </c>
      <c r="CX94" s="19" t="n">
        <v>0.06569999999999999</v>
      </c>
      <c r="CY94" s="19" t="n">
        <v>3.5317</v>
      </c>
      <c r="CZ94" s="19" t="n">
        <v>0.06950000000000001</v>
      </c>
      <c r="DA94" s="19" t="n">
        <v>1.1918</v>
      </c>
      <c r="DB94" s="19" t="n">
        <v>3.105</v>
      </c>
      <c r="DC94" s="19" t="n">
        <v>5.1094</v>
      </c>
      <c r="DD94" s="19" t="n">
        <v>2.0238</v>
      </c>
      <c r="DE94" s="19" t="n">
        <v>0.0434</v>
      </c>
      <c r="DF94" s="19" t="n">
        <v>0.1024</v>
      </c>
      <c r="DG94" s="19" t="n">
        <v>0.0113</v>
      </c>
      <c r="DH94" s="19" t="n">
        <v>0.0157</v>
      </c>
      <c r="DI94" s="19" t="n">
        <v>1.9521</v>
      </c>
      <c r="DJ94" s="19" t="n">
        <v>0.006</v>
      </c>
      <c r="DK94" s="19" t="n">
        <v>0.02</v>
      </c>
      <c r="DL94" s="19" t="n">
        <v>0.0284</v>
      </c>
      <c r="DM94" s="19" t="n">
        <v>0.007900000000000001</v>
      </c>
      <c r="DN94" s="19" t="n">
        <v>613.1858</v>
      </c>
      <c r="DO94" s="19" t="n">
        <v>1553</v>
      </c>
      <c r="DP94" s="19" t="n">
        <v>6.2021</v>
      </c>
      <c r="DQ94" s="19" t="n">
        <v>0.1695</v>
      </c>
      <c r="DR94" s="19" t="n">
        <v>1.1772</v>
      </c>
      <c r="DS94" s="19" t="n">
        <v>0.0042</v>
      </c>
      <c r="DT94" s="19" t="n">
        <v>157.4448</v>
      </c>
    </row>
    <row r="95">
      <c r="A95" s="2" t="inlineStr">
        <is>
          <t>6201</t>
        </is>
      </c>
      <c r="B95" s="2" t="inlineStr">
        <is>
          <t>Finance</t>
        </is>
      </c>
      <c r="C95" s="19" t="n">
        <v>2226.7297</v>
      </c>
      <c r="D95" s="19" t="n">
        <v>180.4475</v>
      </c>
      <c r="E95" s="19" t="n">
        <v>1035.2214</v>
      </c>
      <c r="F95" s="19" t="n">
        <v>64.932</v>
      </c>
      <c r="G95" s="19" t="n">
        <v>2.2443</v>
      </c>
      <c r="H95" s="19" t="n">
        <v>79.6529</v>
      </c>
      <c r="I95" s="19" t="n">
        <v>252.1096</v>
      </c>
      <c r="J95" s="19" t="n">
        <v>1901.5732</v>
      </c>
      <c r="K95" s="19" t="n">
        <v>5199.9894</v>
      </c>
      <c r="L95" s="19" t="n">
        <v>1696.8237</v>
      </c>
      <c r="M95" s="19" t="n">
        <v>1163.9707</v>
      </c>
      <c r="N95" s="19" t="n">
        <v>326.311</v>
      </c>
      <c r="O95" s="19" t="n">
        <v>530.9065000000001</v>
      </c>
      <c r="P95" s="19" t="n">
        <v>225.6145</v>
      </c>
      <c r="Q95" s="19" t="n">
        <v>3.917</v>
      </c>
      <c r="R95" s="19" t="n">
        <v>62.0403</v>
      </c>
      <c r="S95" s="19" t="n">
        <v>30.7853</v>
      </c>
      <c r="T95" s="19" t="n">
        <v>2.1637</v>
      </c>
      <c r="U95" s="19" t="n">
        <v>105.2956</v>
      </c>
      <c r="V95" s="19" t="n">
        <v>54.2886</v>
      </c>
      <c r="W95" s="19" t="n">
        <v>52.7382</v>
      </c>
      <c r="X95" s="19" t="n">
        <v>100.0482</v>
      </c>
      <c r="Y95" s="19" t="n">
        <v>82.98090000000001</v>
      </c>
      <c r="Z95" s="19" t="n">
        <v>346.4833</v>
      </c>
      <c r="AA95" s="19" t="n">
        <v>225.7792</v>
      </c>
      <c r="AB95" s="19" t="n">
        <v>0.2418</v>
      </c>
      <c r="AC95" s="19" t="n">
        <v>0.7271</v>
      </c>
      <c r="AD95" s="19" t="n">
        <v>19.7422</v>
      </c>
      <c r="AE95" s="19" t="n">
        <v>2.4109</v>
      </c>
      <c r="AF95" s="19" t="n">
        <v>9.169600000000001</v>
      </c>
      <c r="AG95" s="19" t="n">
        <v>0.8387</v>
      </c>
      <c r="AH95" s="19" t="n">
        <v>14.1379</v>
      </c>
      <c r="AI95" s="19" t="n">
        <v>72.4016</v>
      </c>
      <c r="AJ95" s="19" t="n">
        <v>14.867</v>
      </c>
      <c r="AK95" s="19" t="n">
        <v>26.4423</v>
      </c>
      <c r="AL95" s="19" t="n">
        <v>37.1895</v>
      </c>
      <c r="AM95" s="19" t="n">
        <v>12.7603</v>
      </c>
      <c r="AN95" s="19" t="n">
        <v>122.4411</v>
      </c>
      <c r="AO95" s="19" t="n">
        <v>0.2001</v>
      </c>
      <c r="AP95" s="19" t="n">
        <v>245.9616</v>
      </c>
      <c r="AQ95" s="19" t="n">
        <v>25.0238</v>
      </c>
      <c r="AR95" s="19" t="n">
        <v>90.128</v>
      </c>
      <c r="AS95" s="19" t="n">
        <v>2.4261</v>
      </c>
      <c r="AT95" s="19" t="n">
        <v>63.6613</v>
      </c>
      <c r="AU95" s="19" t="n">
        <v>10.7032</v>
      </c>
      <c r="AV95" s="19" t="n">
        <v>53.2089</v>
      </c>
      <c r="AW95" s="19" t="n">
        <v>6.1936</v>
      </c>
      <c r="AX95" s="19" t="n">
        <v>11.3712</v>
      </c>
      <c r="AY95" s="19" t="n">
        <v>84.46510000000001</v>
      </c>
      <c r="AZ95" s="19" t="n">
        <v>207.6911</v>
      </c>
      <c r="BA95" s="19" t="n">
        <v>0.1497</v>
      </c>
      <c r="BB95" s="19" t="n">
        <v>85.0086</v>
      </c>
      <c r="BC95" s="19" t="n">
        <v>10.0477</v>
      </c>
      <c r="BD95" s="19" t="n">
        <v>40.0507</v>
      </c>
      <c r="BE95" s="19" t="n">
        <v>51.492</v>
      </c>
      <c r="BF95" s="19" t="n">
        <v>12.8512</v>
      </c>
      <c r="BG95" s="19" t="n">
        <v>57.0173</v>
      </c>
      <c r="BH95" s="19" t="n">
        <v>34.3254</v>
      </c>
      <c r="BI95" s="19" t="n">
        <v>38.7866</v>
      </c>
      <c r="BJ95" s="19" t="n">
        <v>60.6626</v>
      </c>
      <c r="BK95" s="19" t="n">
        <v>4.839</v>
      </c>
      <c r="BL95" s="19" t="n">
        <v>98.6502</v>
      </c>
      <c r="BM95" s="19" t="n">
        <v>10.6679</v>
      </c>
      <c r="BN95" s="19" t="n">
        <v>7.2841</v>
      </c>
      <c r="BO95" s="19" t="n">
        <v>1847.3756</v>
      </c>
      <c r="BP95" s="19" t="n">
        <v>2111.9831</v>
      </c>
      <c r="BQ95" s="19" t="n">
        <v>182.9434</v>
      </c>
      <c r="BR95" s="19" t="n">
        <v>2014.4274</v>
      </c>
      <c r="BS95" s="19" t="n">
        <v>119.7256</v>
      </c>
      <c r="BT95" s="19" t="n">
        <v>1590.4095</v>
      </c>
      <c r="BU95" s="19" t="n">
        <v>1384.6623</v>
      </c>
      <c r="BV95" s="19" t="n">
        <v>1055.3368</v>
      </c>
      <c r="BW95" s="19" t="n">
        <v>2418.7485</v>
      </c>
      <c r="BX95" s="19" t="n">
        <v>3123.1907</v>
      </c>
      <c r="BY95" s="19" t="n">
        <v>2023.8076</v>
      </c>
      <c r="BZ95" s="19" t="n">
        <v>729.7845</v>
      </c>
      <c r="CA95" s="19" t="n">
        <v>1070.6477</v>
      </c>
      <c r="CB95" s="19" t="n">
        <v>685.724</v>
      </c>
      <c r="CC95" s="19" t="n">
        <v>372.5206</v>
      </c>
      <c r="CD95" s="19" t="n">
        <v>476.7047</v>
      </c>
      <c r="CE95" s="19" t="n">
        <v>169.3244</v>
      </c>
      <c r="CF95" s="19" t="n">
        <v>106.9983</v>
      </c>
      <c r="CG95" s="19" t="n">
        <v>2746.7138</v>
      </c>
      <c r="CH95" s="19" t="n">
        <v>217.2979</v>
      </c>
      <c r="CI95" s="19" t="n">
        <v>73.4522</v>
      </c>
      <c r="CJ95" s="19" t="n">
        <v>136.4999</v>
      </c>
      <c r="CK95" s="19" t="n">
        <v>448.3557</v>
      </c>
      <c r="CL95" s="19" t="n">
        <v>1564.5294</v>
      </c>
      <c r="CM95" s="19" t="n">
        <v>1.2194</v>
      </c>
      <c r="CN95" s="19" t="n">
        <v>9870.875099999999</v>
      </c>
      <c r="CO95" s="19" t="n">
        <v>11895.7283</v>
      </c>
      <c r="CP95" s="19" t="n">
        <v>2492.7317</v>
      </c>
      <c r="CQ95" s="19" t="n">
        <v>1085.8268</v>
      </c>
      <c r="CR95" s="19" t="n">
        <v>12014.6688</v>
      </c>
      <c r="CS95" s="19" t="n">
        <v>10016.5482</v>
      </c>
      <c r="CT95" s="19" t="n">
        <v>9405.334000000001</v>
      </c>
      <c r="CU95" s="19" t="n">
        <v>6924.0498</v>
      </c>
      <c r="CV95" s="19" t="n">
        <v>652.9579</v>
      </c>
      <c r="CW95" s="19" t="n">
        <v>1302.4351</v>
      </c>
      <c r="CX95" s="19" t="n">
        <v>453.7228</v>
      </c>
      <c r="CY95" s="19" t="n">
        <v>2994.4774</v>
      </c>
      <c r="CZ95" s="19" t="n">
        <v>189.0197</v>
      </c>
      <c r="DA95" s="19" t="n">
        <v>346.2136</v>
      </c>
      <c r="DB95" s="19" t="n">
        <v>1194.1679</v>
      </c>
      <c r="DC95" s="19" t="n">
        <v>526.1616</v>
      </c>
      <c r="DD95" s="19" t="n">
        <v>197.8381</v>
      </c>
      <c r="DE95" s="19" t="n">
        <v>2817.3173</v>
      </c>
      <c r="DF95" s="19" t="n">
        <v>362.8956</v>
      </c>
      <c r="DG95" s="19" t="n">
        <v>60.4687</v>
      </c>
      <c r="DH95" s="19" t="n">
        <v>231.7139</v>
      </c>
      <c r="DI95" s="19" t="n">
        <v>227.2815</v>
      </c>
      <c r="DJ95" s="19" t="n">
        <v>131.7496</v>
      </c>
      <c r="DK95" s="19" t="n">
        <v>61.572</v>
      </c>
      <c r="DL95" s="19" t="n">
        <v>550.2421000000001</v>
      </c>
      <c r="DM95" s="19" t="n">
        <v>58.1129</v>
      </c>
      <c r="DN95" s="19" t="n">
        <v>32575.9689</v>
      </c>
      <c r="DO95" s="19" t="n">
        <v>145.3469</v>
      </c>
      <c r="DP95" s="19" t="n">
        <v>2001.2545</v>
      </c>
      <c r="DQ95" s="19" t="n">
        <v>18.8583</v>
      </c>
      <c r="DR95" s="19" t="n">
        <v>512.3757000000001</v>
      </c>
      <c r="DT95" s="19" t="n">
        <v>3889.4182</v>
      </c>
    </row>
    <row r="96">
      <c r="A96" s="2" t="inlineStr">
        <is>
          <t>6301</t>
        </is>
      </c>
      <c r="B96" s="2" t="inlineStr">
        <is>
          <t>Insurance and superannuation funds</t>
        </is>
      </c>
      <c r="C96" s="19" t="n">
        <v>200.3776</v>
      </c>
      <c r="D96" s="19" t="n">
        <v>21.0566</v>
      </c>
      <c r="E96" s="19" t="n">
        <v>95.7762</v>
      </c>
      <c r="F96" s="19" t="n">
        <v>10.659</v>
      </c>
      <c r="G96" s="19" t="n">
        <v>0.8089</v>
      </c>
      <c r="H96" s="19" t="n">
        <v>16.7616</v>
      </c>
      <c r="I96" s="19" t="n">
        <v>39.2756</v>
      </c>
      <c r="J96" s="19" t="n">
        <v>103.8472</v>
      </c>
      <c r="K96" s="19" t="n">
        <v>104.3577</v>
      </c>
      <c r="L96" s="19" t="n">
        <v>85.8695</v>
      </c>
      <c r="M96" s="19" t="n">
        <v>69.9751</v>
      </c>
      <c r="N96" s="19" t="n">
        <v>30.3131</v>
      </c>
      <c r="O96" s="19" t="n">
        <v>43.229</v>
      </c>
      <c r="P96" s="19" t="n">
        <v>10.1676</v>
      </c>
      <c r="Q96" s="19" t="n">
        <v>2.3461</v>
      </c>
      <c r="R96" s="19" t="n">
        <v>5.7724</v>
      </c>
      <c r="S96" s="19" t="n">
        <v>6.8697</v>
      </c>
      <c r="T96" s="19" t="n">
        <v>8.6296</v>
      </c>
      <c r="U96" s="19" t="n">
        <v>27.6914</v>
      </c>
      <c r="V96" s="19" t="n">
        <v>13.6839</v>
      </c>
      <c r="W96" s="19" t="n">
        <v>32.2229</v>
      </c>
      <c r="X96" s="19" t="n">
        <v>49.3601</v>
      </c>
      <c r="Y96" s="19" t="n">
        <v>10.3004</v>
      </c>
      <c r="Z96" s="19" t="n">
        <v>6.0226</v>
      </c>
      <c r="AA96" s="19" t="n">
        <v>8.4903</v>
      </c>
      <c r="AB96" s="19" t="n">
        <v>8.011200000000001</v>
      </c>
      <c r="AC96" s="19" t="n">
        <v>0.1855</v>
      </c>
      <c r="AD96" s="19" t="n">
        <v>6.5521</v>
      </c>
      <c r="AE96" s="19" t="n">
        <v>1.6352</v>
      </c>
      <c r="AF96" s="19" t="n">
        <v>0.7734</v>
      </c>
      <c r="AG96" s="19" t="n">
        <v>0.7043</v>
      </c>
      <c r="AH96" s="19" t="n">
        <v>9.801500000000001</v>
      </c>
      <c r="AI96" s="19" t="n">
        <v>29.236</v>
      </c>
      <c r="AJ96" s="19" t="n">
        <v>4.6992</v>
      </c>
      <c r="AK96" s="19" t="n">
        <v>7.0987</v>
      </c>
      <c r="AL96" s="19" t="n">
        <v>3.008</v>
      </c>
      <c r="AM96" s="19" t="n">
        <v>6.4125</v>
      </c>
      <c r="AN96" s="19" t="n">
        <v>19.1595</v>
      </c>
      <c r="AO96" s="19" t="n">
        <v>2.5027</v>
      </c>
      <c r="AP96" s="19" t="n">
        <v>24.0461</v>
      </c>
      <c r="AQ96" s="19" t="n">
        <v>9.104200000000001</v>
      </c>
      <c r="AR96" s="19" t="n">
        <v>21.057</v>
      </c>
      <c r="AS96" s="19" t="n">
        <v>4.5163</v>
      </c>
      <c r="AT96" s="19" t="n">
        <v>4.372</v>
      </c>
      <c r="AU96" s="19" t="n">
        <v>2.2199</v>
      </c>
      <c r="AV96" s="19" t="n">
        <v>14.4877</v>
      </c>
      <c r="AW96" s="19" t="n">
        <v>3.543</v>
      </c>
      <c r="AX96" s="19" t="n">
        <v>2.5589</v>
      </c>
      <c r="AY96" s="19" t="n">
        <v>26.7936</v>
      </c>
      <c r="AZ96" s="19" t="n">
        <v>4.5229</v>
      </c>
      <c r="BA96" s="19" t="n">
        <v>1.8111</v>
      </c>
      <c r="BB96" s="19" t="n">
        <v>36.6234</v>
      </c>
      <c r="BC96" s="19" t="n">
        <v>6.4141</v>
      </c>
      <c r="BD96" s="19" t="n">
        <v>12.324</v>
      </c>
      <c r="BE96" s="19" t="n">
        <v>11.4483</v>
      </c>
      <c r="BF96" s="19" t="n">
        <v>3.8668</v>
      </c>
      <c r="BG96" s="19" t="n">
        <v>11.8046</v>
      </c>
      <c r="BH96" s="19" t="n">
        <v>15.8898</v>
      </c>
      <c r="BI96" s="19" t="n">
        <v>14.9865</v>
      </c>
      <c r="BJ96" s="19" t="n">
        <v>11.9556</v>
      </c>
      <c r="BK96" s="19" t="n">
        <v>5.9867</v>
      </c>
      <c r="BL96" s="19" t="n">
        <v>30.6474</v>
      </c>
      <c r="BM96" s="19" t="n">
        <v>7.0463</v>
      </c>
      <c r="BN96" s="19" t="n">
        <v>6.9562</v>
      </c>
      <c r="BO96" s="19" t="n">
        <v>17.2027</v>
      </c>
      <c r="BP96" s="19" t="n">
        <v>109.1062</v>
      </c>
      <c r="BQ96" s="19" t="n">
        <v>3.6453</v>
      </c>
      <c r="BR96" s="19" t="n">
        <v>49.8207</v>
      </c>
      <c r="BS96" s="19" t="n">
        <v>27.9772</v>
      </c>
      <c r="BT96" s="19" t="n">
        <v>170.4153</v>
      </c>
      <c r="BU96" s="19" t="n">
        <v>116.8926</v>
      </c>
      <c r="BV96" s="19" t="n">
        <v>142.9346</v>
      </c>
      <c r="BW96" s="19" t="n">
        <v>605.3686</v>
      </c>
      <c r="BX96" s="19" t="n">
        <v>352.4092</v>
      </c>
      <c r="BY96" s="19" t="n">
        <v>356.6473</v>
      </c>
      <c r="BZ96" s="19" t="n">
        <v>73.9491</v>
      </c>
      <c r="CA96" s="19" t="n">
        <v>231.436</v>
      </c>
      <c r="CB96" s="19" t="n">
        <v>229.5181</v>
      </c>
      <c r="CC96" s="19" t="n">
        <v>29.5222</v>
      </c>
      <c r="CD96" s="19" t="n">
        <v>35.8586</v>
      </c>
      <c r="CE96" s="19" t="n">
        <v>63.7819</v>
      </c>
      <c r="CF96" s="19" t="n">
        <v>98.0896</v>
      </c>
      <c r="CG96" s="19" t="n">
        <v>120.9491</v>
      </c>
      <c r="CH96" s="19" t="n">
        <v>33.0518</v>
      </c>
      <c r="CI96" s="19" t="n">
        <v>12.7615</v>
      </c>
      <c r="CJ96" s="19" t="n">
        <v>5.6634</v>
      </c>
      <c r="CK96" s="19" t="n">
        <v>18.4654</v>
      </c>
      <c r="CL96" s="19" t="n">
        <v>57.968</v>
      </c>
      <c r="CM96" s="19" t="n">
        <v>0.8362000000000001</v>
      </c>
      <c r="CN96" s="19" t="n">
        <v>1608.0788</v>
      </c>
      <c r="CO96" s="19" t="n">
        <v>395.1071</v>
      </c>
      <c r="CP96" s="19" t="n">
        <v>236.7217</v>
      </c>
      <c r="CQ96" s="19" t="n">
        <v>137.6825</v>
      </c>
      <c r="CR96" s="19" t="n">
        <v>2460.5027</v>
      </c>
      <c r="CS96" s="19" t="n">
        <v>806.5005</v>
      </c>
      <c r="CT96" s="19" t="n">
        <v>353.6584</v>
      </c>
      <c r="CU96" s="19" t="n">
        <v>711.4681</v>
      </c>
      <c r="CV96" s="19" t="n">
        <v>186.9777</v>
      </c>
      <c r="CW96" s="19" t="n">
        <v>176.1074</v>
      </c>
      <c r="CX96" s="19" t="n">
        <v>92.4979</v>
      </c>
      <c r="CY96" s="19" t="n">
        <v>319.5858</v>
      </c>
      <c r="CZ96" s="19" t="n">
        <v>6.1767</v>
      </c>
      <c r="DA96" s="19" t="n">
        <v>46.9208</v>
      </c>
      <c r="DB96" s="19" t="n">
        <v>89.8279</v>
      </c>
      <c r="DC96" s="19" t="n">
        <v>31.6768</v>
      </c>
      <c r="DD96" s="19" t="n">
        <v>27.7492</v>
      </c>
      <c r="DE96" s="19" t="n">
        <v>310.5888</v>
      </c>
      <c r="DF96" s="19" t="n">
        <v>116.2106</v>
      </c>
      <c r="DG96" s="19" t="n">
        <v>17.2911</v>
      </c>
      <c r="DH96" s="19" t="n">
        <v>45.0167</v>
      </c>
      <c r="DI96" s="19" t="n">
        <v>45.4423</v>
      </c>
      <c r="DJ96" s="19" t="n">
        <v>71.3943</v>
      </c>
      <c r="DK96" s="19" t="n">
        <v>28.7692</v>
      </c>
      <c r="DL96" s="19" t="n">
        <v>110.536</v>
      </c>
      <c r="DM96" s="19" t="n">
        <v>6.7599</v>
      </c>
      <c r="DN96" s="19" t="n">
        <v>59165.2673</v>
      </c>
      <c r="DO96" s="19" t="n">
        <v>0.7335</v>
      </c>
      <c r="DP96" s="19" t="n">
        <v>415.6548</v>
      </c>
      <c r="DQ96" s="19" t="n">
        <v>13.3468</v>
      </c>
      <c r="DR96" s="19" t="n">
        <v>70.4319</v>
      </c>
      <c r="DT96" s="19" t="n">
        <v>717.4204999999999</v>
      </c>
    </row>
    <row r="97">
      <c r="A97" s="2" t="inlineStr">
        <is>
          <t>6401</t>
        </is>
      </c>
      <c r="B97" s="2" t="inlineStr">
        <is>
          <t>Auxiliary finance and insurance services</t>
        </is>
      </c>
      <c r="C97" s="19" t="n">
        <v>1339.1796</v>
      </c>
      <c r="D97" s="19" t="n">
        <v>142.0184</v>
      </c>
      <c r="E97" s="19" t="n">
        <v>1144.969</v>
      </c>
      <c r="F97" s="19" t="n">
        <v>27.884</v>
      </c>
      <c r="G97" s="19" t="n">
        <v>0.0003</v>
      </c>
      <c r="H97" s="19" t="n">
        <v>64.5761</v>
      </c>
      <c r="I97" s="19" t="n">
        <v>199.8898</v>
      </c>
      <c r="J97" s="19" t="n">
        <v>650.5786000000001</v>
      </c>
      <c r="K97" s="19" t="n">
        <v>1013.9858</v>
      </c>
      <c r="L97" s="19" t="n">
        <v>811.9588</v>
      </c>
      <c r="M97" s="19" t="n">
        <v>844.1508</v>
      </c>
      <c r="N97" s="19" t="n">
        <v>276.2899</v>
      </c>
      <c r="O97" s="19" t="n">
        <v>236.8805</v>
      </c>
      <c r="P97" s="19" t="n">
        <v>259.5868</v>
      </c>
      <c r="Q97" s="19" t="n">
        <v>2.1733</v>
      </c>
      <c r="R97" s="19" t="n">
        <v>79.92270000000001</v>
      </c>
      <c r="S97" s="19" t="n">
        <v>19.5703</v>
      </c>
      <c r="T97" s="19" t="n">
        <v>17.0091</v>
      </c>
      <c r="U97" s="19" t="n">
        <v>54.0443</v>
      </c>
      <c r="V97" s="19" t="n">
        <v>26.6736</v>
      </c>
      <c r="W97" s="19" t="n">
        <v>80.5227</v>
      </c>
      <c r="X97" s="19" t="n">
        <v>71.64360000000001</v>
      </c>
      <c r="Y97" s="19" t="n">
        <v>163.888</v>
      </c>
      <c r="Z97" s="19" t="n">
        <v>137.5657</v>
      </c>
      <c r="AA97" s="19" t="n">
        <v>77.10080000000001</v>
      </c>
      <c r="AB97" s="19" t="n">
        <v>0.3049</v>
      </c>
      <c r="AC97" s="19" t="n">
        <v>2.3054</v>
      </c>
      <c r="AD97" s="19" t="n">
        <v>31.9425</v>
      </c>
      <c r="AE97" s="19" t="n">
        <v>0.2657</v>
      </c>
      <c r="AF97" s="19" t="n">
        <v>0.8391999999999999</v>
      </c>
      <c r="AG97" s="19" t="n">
        <v>3.1548</v>
      </c>
      <c r="AH97" s="19" t="n">
        <v>19.5915</v>
      </c>
      <c r="AI97" s="19" t="n">
        <v>107.8065</v>
      </c>
      <c r="AJ97" s="19" t="n">
        <v>25.4083</v>
      </c>
      <c r="AK97" s="19" t="n">
        <v>54.6975</v>
      </c>
      <c r="AL97" s="19" t="n">
        <v>57.6964</v>
      </c>
      <c r="AM97" s="19" t="n">
        <v>61.9794</v>
      </c>
      <c r="AN97" s="19" t="n">
        <v>70.94410000000001</v>
      </c>
      <c r="AO97" s="19" t="n">
        <v>1.033</v>
      </c>
      <c r="AP97" s="19" t="n">
        <v>232.3118</v>
      </c>
      <c r="AQ97" s="19" t="n">
        <v>22.7776</v>
      </c>
      <c r="AR97" s="19" t="n">
        <v>150.641</v>
      </c>
      <c r="AS97" s="19" t="n">
        <v>12.0962</v>
      </c>
      <c r="AT97" s="19" t="n">
        <v>30.9499</v>
      </c>
      <c r="AU97" s="19" t="n">
        <v>10.3903</v>
      </c>
      <c r="AV97" s="19" t="n">
        <v>138.7587</v>
      </c>
      <c r="AW97" s="19" t="n">
        <v>14.6431</v>
      </c>
      <c r="AX97" s="19" t="n">
        <v>5.2871</v>
      </c>
      <c r="AY97" s="19" t="n">
        <v>186.382</v>
      </c>
      <c r="AZ97" s="19" t="n">
        <v>4.6028</v>
      </c>
      <c r="BA97" s="19" t="n">
        <v>6.2465</v>
      </c>
      <c r="BB97" s="19" t="n">
        <v>232.2256</v>
      </c>
      <c r="BC97" s="19" t="n">
        <v>19.0575</v>
      </c>
      <c r="BD97" s="19" t="n">
        <v>24.253</v>
      </c>
      <c r="BE97" s="19" t="n">
        <v>193.3784</v>
      </c>
      <c r="BF97" s="19" t="n">
        <v>45.2809</v>
      </c>
      <c r="BG97" s="19" t="n">
        <v>29.3661</v>
      </c>
      <c r="BH97" s="19" t="n">
        <v>1.7586</v>
      </c>
      <c r="BI97" s="19" t="n">
        <v>48.9621</v>
      </c>
      <c r="BJ97" s="19" t="n">
        <v>39.0836</v>
      </c>
      <c r="BK97" s="19" t="n">
        <v>16.6372</v>
      </c>
      <c r="BL97" s="19" t="n">
        <v>179.6898</v>
      </c>
      <c r="BM97" s="19" t="n">
        <v>50.3189</v>
      </c>
      <c r="BN97" s="19" t="n">
        <v>24.9818</v>
      </c>
      <c r="BO97" s="19" t="n">
        <v>2581.8589</v>
      </c>
      <c r="BP97" s="19" t="n">
        <v>2971.8615</v>
      </c>
      <c r="BQ97" s="19" t="n">
        <v>94.133</v>
      </c>
      <c r="BR97" s="19" t="n">
        <v>1730.1855</v>
      </c>
      <c r="BS97" s="19" t="n">
        <v>3770.4474</v>
      </c>
      <c r="BT97" s="19" t="n">
        <v>1684.4188</v>
      </c>
      <c r="BU97" s="19" t="n">
        <v>599.2819</v>
      </c>
      <c r="BV97" s="19" t="n">
        <v>393.2749</v>
      </c>
      <c r="BW97" s="19" t="n">
        <v>4452.048</v>
      </c>
      <c r="BX97" s="19" t="n">
        <v>2271.0229</v>
      </c>
      <c r="BY97" s="19" t="n">
        <v>2378.699</v>
      </c>
      <c r="BZ97" s="19" t="n">
        <v>1017.8195</v>
      </c>
      <c r="CA97" s="19" t="n">
        <v>1487.6423</v>
      </c>
      <c r="CB97" s="19" t="n">
        <v>1051.9537</v>
      </c>
      <c r="CC97" s="19" t="n">
        <v>172.9393</v>
      </c>
      <c r="CD97" s="19" t="n">
        <v>487.6642</v>
      </c>
      <c r="CE97" s="19" t="n">
        <v>114.3789</v>
      </c>
      <c r="CF97" s="19" t="n">
        <v>142.8333</v>
      </c>
      <c r="CG97" s="19" t="n">
        <v>1980.9507</v>
      </c>
      <c r="CH97" s="19" t="n">
        <v>70.7598</v>
      </c>
      <c r="CI97" s="19" t="n">
        <v>75.9091</v>
      </c>
      <c r="CJ97" s="19" t="n">
        <v>2.7698</v>
      </c>
      <c r="CK97" s="19" t="n">
        <v>119.924</v>
      </c>
      <c r="CL97" s="19" t="n">
        <v>395.5505</v>
      </c>
      <c r="CM97" s="19" t="n">
        <v>1.0993</v>
      </c>
      <c r="CN97" s="19" t="n">
        <v>671.2345</v>
      </c>
      <c r="CO97" s="19" t="n">
        <v>6966.4046</v>
      </c>
      <c r="CP97" s="19" t="n">
        <v>1897.1135</v>
      </c>
      <c r="CQ97" s="19" t="n">
        <v>884.6485</v>
      </c>
      <c r="CR97" s="19" t="n">
        <v>1.7153</v>
      </c>
      <c r="CS97" s="19" t="n">
        <v>0.6493</v>
      </c>
      <c r="CT97" s="19" t="n">
        <v>5667.1385</v>
      </c>
      <c r="CU97" s="19" t="n">
        <v>3352.1633</v>
      </c>
      <c r="CV97" s="19" t="n">
        <v>429.8446</v>
      </c>
      <c r="CW97" s="19" t="n">
        <v>1471.8583</v>
      </c>
      <c r="CX97" s="19" t="n">
        <v>458.6087</v>
      </c>
      <c r="CY97" s="19" t="n">
        <v>7690.104</v>
      </c>
      <c r="CZ97" s="19" t="n">
        <v>3.3947</v>
      </c>
      <c r="DA97" s="19" t="n">
        <v>133.2563</v>
      </c>
      <c r="DB97" s="19" t="n">
        <v>1263.5208</v>
      </c>
      <c r="DC97" s="19" t="n">
        <v>1155.1544</v>
      </c>
      <c r="DD97" s="19" t="n">
        <v>228.7226</v>
      </c>
      <c r="DE97" s="19" t="n">
        <v>2972.5902</v>
      </c>
      <c r="DF97" s="19" t="n">
        <v>772.4628</v>
      </c>
      <c r="DG97" s="19" t="n">
        <v>71.9054</v>
      </c>
      <c r="DH97" s="19" t="n">
        <v>192.2344</v>
      </c>
      <c r="DI97" s="19" t="n">
        <v>145.3047</v>
      </c>
      <c r="DJ97" s="19" t="n">
        <v>423.6759</v>
      </c>
      <c r="DK97" s="19" t="n">
        <v>168.7172</v>
      </c>
      <c r="DL97" s="19" t="n">
        <v>39.0588</v>
      </c>
      <c r="DM97" s="19" t="n">
        <v>2.2044</v>
      </c>
      <c r="DN97" s="19" t="n">
        <v>5838.9447</v>
      </c>
      <c r="DO97" s="19" t="n">
        <v>2.1511</v>
      </c>
      <c r="DP97" s="19" t="n">
        <v>614.2485</v>
      </c>
      <c r="DQ97" s="19" t="n">
        <v>9.414300000000001</v>
      </c>
      <c r="DR97" s="19" t="n">
        <v>143.431</v>
      </c>
      <c r="DT97" s="19" t="n">
        <v>1579.5865</v>
      </c>
    </row>
    <row r="98">
      <c r="A98" s="2" t="inlineStr">
        <is>
          <t>6601</t>
        </is>
      </c>
      <c r="B98" s="2" t="inlineStr">
        <is>
          <t>Rental and hiring services (except real estate)</t>
        </is>
      </c>
      <c r="C98" s="19" t="n">
        <v>257.8502</v>
      </c>
      <c r="D98" s="19" t="n">
        <v>42.8024</v>
      </c>
      <c r="E98" s="19" t="n">
        <v>129.9594</v>
      </c>
      <c r="F98" s="19" t="n">
        <v>132.876</v>
      </c>
      <c r="G98" s="19" t="n">
        <v>1.0411</v>
      </c>
      <c r="H98" s="19" t="n">
        <v>68.67959999999999</v>
      </c>
      <c r="I98" s="19" t="n">
        <v>202.6779</v>
      </c>
      <c r="J98" s="19" t="n">
        <v>817.8548</v>
      </c>
      <c r="K98" s="19" t="n">
        <v>1419.8209</v>
      </c>
      <c r="L98" s="19" t="n">
        <v>290.5925</v>
      </c>
      <c r="M98" s="19" t="n">
        <v>1105.5243</v>
      </c>
      <c r="N98" s="19" t="n">
        <v>145.3932</v>
      </c>
      <c r="O98" s="19" t="n">
        <v>61.346</v>
      </c>
      <c r="P98" s="19" t="n">
        <v>62.7552</v>
      </c>
      <c r="Q98" s="19" t="n">
        <v>0.4084</v>
      </c>
      <c r="R98" s="19" t="n">
        <v>31.2276</v>
      </c>
      <c r="S98" s="19" t="n">
        <v>7.8243</v>
      </c>
      <c r="T98" s="19" t="n">
        <v>8.247299999999999</v>
      </c>
      <c r="U98" s="19" t="n">
        <v>35.257</v>
      </c>
      <c r="V98" s="19" t="n">
        <v>23.2599</v>
      </c>
      <c r="W98" s="19" t="n">
        <v>30.5371</v>
      </c>
      <c r="X98" s="19" t="n">
        <v>26.4755</v>
      </c>
      <c r="Y98" s="19" t="n">
        <v>69.50360000000001</v>
      </c>
      <c r="Z98" s="19" t="n">
        <v>4.7143</v>
      </c>
      <c r="AA98" s="19" t="n">
        <v>6.8814</v>
      </c>
      <c r="AB98" s="19" t="n">
        <v>0.4142</v>
      </c>
      <c r="AC98" s="19" t="n">
        <v>0.7764</v>
      </c>
      <c r="AD98" s="19" t="n">
        <v>7.5421</v>
      </c>
      <c r="AE98" s="19" t="n">
        <v>0.0173</v>
      </c>
      <c r="AF98" s="19" t="n">
        <v>1.3736</v>
      </c>
      <c r="AG98" s="19" t="n">
        <v>1.3711</v>
      </c>
      <c r="AH98" s="19" t="n">
        <v>9.5359</v>
      </c>
      <c r="AI98" s="19" t="n">
        <v>37.2841</v>
      </c>
      <c r="AJ98" s="19" t="n">
        <v>18.221</v>
      </c>
      <c r="AK98" s="19" t="n">
        <v>66.98560000000001</v>
      </c>
      <c r="AL98" s="19" t="n">
        <v>44.6665</v>
      </c>
      <c r="AM98" s="19" t="n">
        <v>120.5058</v>
      </c>
      <c r="AN98" s="19" t="n">
        <v>18.3912</v>
      </c>
      <c r="AO98" s="19" t="n">
        <v>0.1104</v>
      </c>
      <c r="AP98" s="19" t="n">
        <v>65.7484</v>
      </c>
      <c r="AQ98" s="19" t="n">
        <v>11.2144</v>
      </c>
      <c r="AR98" s="19" t="n">
        <v>97.5607</v>
      </c>
      <c r="AS98" s="19" t="n">
        <v>2.4119</v>
      </c>
      <c r="AT98" s="19" t="n">
        <v>15.9876</v>
      </c>
      <c r="AU98" s="19" t="n">
        <v>9.1341</v>
      </c>
      <c r="AV98" s="19" t="n">
        <v>64.0655</v>
      </c>
      <c r="AW98" s="19" t="n">
        <v>33.4587</v>
      </c>
      <c r="AX98" s="19" t="n">
        <v>4.4991</v>
      </c>
      <c r="AY98" s="19" t="n">
        <v>97.9525</v>
      </c>
      <c r="AZ98" s="19" t="n">
        <v>12.7332</v>
      </c>
      <c r="BA98" s="19" t="n">
        <v>7.0688</v>
      </c>
      <c r="BB98" s="19" t="n">
        <v>159.0204</v>
      </c>
      <c r="BC98" s="19" t="n">
        <v>21.616</v>
      </c>
      <c r="BD98" s="19" t="n">
        <v>61.4455</v>
      </c>
      <c r="BE98" s="19" t="n">
        <v>121.0885</v>
      </c>
      <c r="BF98" s="19" t="n">
        <v>114.0525</v>
      </c>
      <c r="BG98" s="19" t="n">
        <v>48.9585</v>
      </c>
      <c r="BH98" s="19" t="n">
        <v>0.521</v>
      </c>
      <c r="BI98" s="19" t="n">
        <v>68.4622</v>
      </c>
      <c r="BJ98" s="19" t="n">
        <v>18.6429</v>
      </c>
      <c r="BK98" s="19" t="n">
        <v>5.9258</v>
      </c>
      <c r="BL98" s="19" t="n">
        <v>79.444</v>
      </c>
      <c r="BM98" s="19" t="n">
        <v>25.1043</v>
      </c>
      <c r="BN98" s="19" t="n">
        <v>22.9375</v>
      </c>
      <c r="BO98" s="19" t="n">
        <v>183.5435</v>
      </c>
      <c r="BP98" s="19" t="n">
        <v>363.0653</v>
      </c>
      <c r="BQ98" s="19" t="n">
        <v>61.5034</v>
      </c>
      <c r="BR98" s="19" t="n">
        <v>50.7766</v>
      </c>
      <c r="BS98" s="19" t="n">
        <v>29.6138</v>
      </c>
      <c r="BT98" s="19" t="n">
        <v>1086.5469</v>
      </c>
      <c r="BU98" s="19" t="n">
        <v>408.8293</v>
      </c>
      <c r="BV98" s="19" t="n">
        <v>1928.2042</v>
      </c>
      <c r="BW98" s="19" t="n">
        <v>4159.2011</v>
      </c>
      <c r="BX98" s="19" t="n">
        <v>1081.1933</v>
      </c>
      <c r="BY98" s="19" t="n">
        <v>962.8676</v>
      </c>
      <c r="BZ98" s="19" t="n">
        <v>141.7403</v>
      </c>
      <c r="CA98" s="19" t="n">
        <v>405.1735</v>
      </c>
      <c r="CB98" s="19" t="n">
        <v>358.44</v>
      </c>
      <c r="CC98" s="19" t="n">
        <v>103.2252</v>
      </c>
      <c r="CD98" s="19" t="n">
        <v>23.0584</v>
      </c>
      <c r="CE98" s="19" t="n">
        <v>77.8875</v>
      </c>
      <c r="CF98" s="19" t="n">
        <v>307.0739</v>
      </c>
      <c r="CG98" s="19" t="n">
        <v>682.2234999999999</v>
      </c>
      <c r="CH98" s="19" t="n">
        <v>265.1058</v>
      </c>
      <c r="CI98" s="19" t="n">
        <v>86.5322</v>
      </c>
      <c r="CJ98" s="19" t="n">
        <v>67.9367</v>
      </c>
      <c r="CK98" s="19" t="n">
        <v>641.9361</v>
      </c>
      <c r="CL98" s="19" t="n">
        <v>320.0051</v>
      </c>
      <c r="CM98" s="19" t="n">
        <v>2.2974</v>
      </c>
      <c r="CN98" s="19" t="n">
        <v>403.5985</v>
      </c>
      <c r="CO98" s="19" t="n">
        <v>249.8363</v>
      </c>
      <c r="CP98" s="19" t="n">
        <v>377.2031</v>
      </c>
      <c r="CQ98" s="19" t="n">
        <v>442.9952</v>
      </c>
      <c r="CR98" s="19" t="n">
        <v>0.2073</v>
      </c>
      <c r="CS98" s="19" t="n">
        <v>0.067</v>
      </c>
      <c r="CT98" s="19" t="n">
        <v>725.6539</v>
      </c>
      <c r="CU98" s="19" t="n">
        <v>1853.8308</v>
      </c>
      <c r="CV98" s="19" t="n">
        <v>1249.1062</v>
      </c>
      <c r="CW98" s="19" t="n">
        <v>605.0315000000001</v>
      </c>
      <c r="CX98" s="19" t="n">
        <v>684.0084000000001</v>
      </c>
      <c r="CY98" s="19" t="n">
        <v>943.4828</v>
      </c>
      <c r="CZ98" s="19" t="n">
        <v>104.5391</v>
      </c>
      <c r="DA98" s="19" t="n">
        <v>316.6635</v>
      </c>
      <c r="DB98" s="19" t="n">
        <v>172.8221</v>
      </c>
      <c r="DC98" s="19" t="n">
        <v>262.0175</v>
      </c>
      <c r="DD98" s="19" t="n">
        <v>33.7127</v>
      </c>
      <c r="DE98" s="19" t="n">
        <v>938.438</v>
      </c>
      <c r="DF98" s="19" t="n">
        <v>878.9803000000001</v>
      </c>
      <c r="DG98" s="19" t="n">
        <v>93.2928</v>
      </c>
      <c r="DH98" s="19" t="n">
        <v>383.8988</v>
      </c>
      <c r="DI98" s="19" t="n">
        <v>203.0772</v>
      </c>
      <c r="DJ98" s="19" t="n">
        <v>435.6204</v>
      </c>
      <c r="DK98" s="19" t="n">
        <v>1949.6985</v>
      </c>
      <c r="DL98" s="19" t="n">
        <v>455.5806</v>
      </c>
      <c r="DM98" s="19" t="n">
        <v>23.1755</v>
      </c>
      <c r="DN98" s="19" t="n">
        <v>2451.4165</v>
      </c>
      <c r="DO98" s="19" t="n">
        <v>0.5658</v>
      </c>
      <c r="DP98" s="19" t="n">
        <v>139.412</v>
      </c>
      <c r="DQ98" s="19" t="n">
        <v>2.6215</v>
      </c>
      <c r="DR98" s="19" t="n">
        <v>35.5323</v>
      </c>
      <c r="DS98" s="19" t="n">
        <v>1.5612</v>
      </c>
      <c r="DT98" s="19" t="n">
        <v>1169.6124</v>
      </c>
    </row>
    <row r="99">
      <c r="A99" s="2" t="inlineStr">
        <is>
          <t>6700</t>
        </is>
      </c>
      <c r="B99" s="2" t="inlineStr">
        <is>
          <t>Imputed rent for owner-occupiers</t>
        </is>
      </c>
      <c r="DN99" s="19" t="n">
        <v>215618</v>
      </c>
    </row>
    <row r="100">
      <c r="A100" s="2" t="inlineStr">
        <is>
          <t>6701</t>
        </is>
      </c>
      <c r="B100" s="2" t="inlineStr">
        <is>
          <t>Actual rent for housing</t>
        </is>
      </c>
      <c r="DN100" s="19" t="n">
        <v>63862</v>
      </c>
      <c r="DO100" s="19" t="n">
        <v>440</v>
      </c>
      <c r="DT100" s="19" t="n">
        <v>8555</v>
      </c>
    </row>
    <row r="101">
      <c r="A101" s="2" t="inlineStr">
        <is>
          <t>6702</t>
        </is>
      </c>
      <c r="B101" s="2" t="inlineStr">
        <is>
          <t>Non-residential property operators and real estate services</t>
        </is>
      </c>
      <c r="C101" s="19" t="n">
        <v>267.9089</v>
      </c>
      <c r="D101" s="19" t="n">
        <v>44.4486</v>
      </c>
      <c r="E101" s="19" t="n">
        <v>190.728</v>
      </c>
      <c r="F101" s="19" t="n">
        <v>0.05</v>
      </c>
      <c r="G101" s="19" t="n">
        <v>0.0213</v>
      </c>
      <c r="H101" s="19" t="n">
        <v>0.7714</v>
      </c>
      <c r="I101" s="19" t="n">
        <v>64.3907</v>
      </c>
      <c r="J101" s="19" t="n">
        <v>410.2283</v>
      </c>
      <c r="K101" s="19" t="n">
        <v>294.2058</v>
      </c>
      <c r="L101" s="19" t="n">
        <v>173.8625</v>
      </c>
      <c r="M101" s="19" t="n">
        <v>1563.6317</v>
      </c>
      <c r="N101" s="19" t="n">
        <v>90.0727</v>
      </c>
      <c r="O101" s="19" t="n">
        <v>38.1776</v>
      </c>
      <c r="P101" s="19" t="n">
        <v>303.4483</v>
      </c>
      <c r="Q101" s="19" t="n">
        <v>1.4707</v>
      </c>
      <c r="R101" s="19" t="n">
        <v>55.5314</v>
      </c>
      <c r="S101" s="19" t="n">
        <v>22.4118</v>
      </c>
      <c r="T101" s="19" t="n">
        <v>18.6116</v>
      </c>
      <c r="U101" s="19" t="n">
        <v>42.7229</v>
      </c>
      <c r="V101" s="19" t="n">
        <v>45.7326</v>
      </c>
      <c r="W101" s="19" t="n">
        <v>38.1503</v>
      </c>
      <c r="X101" s="19" t="n">
        <v>73.1069</v>
      </c>
      <c r="Y101" s="19" t="n">
        <v>30.1454</v>
      </c>
      <c r="Z101" s="19" t="n">
        <v>18.828</v>
      </c>
      <c r="AA101" s="19" t="n">
        <v>29.6858</v>
      </c>
      <c r="AB101" s="19" t="n">
        <v>0.1791</v>
      </c>
      <c r="AC101" s="19" t="n">
        <v>0.98</v>
      </c>
      <c r="AD101" s="19" t="n">
        <v>8.912699999999999</v>
      </c>
      <c r="AE101" s="19" t="n">
        <v>0.0002</v>
      </c>
      <c r="AF101" s="19" t="n">
        <v>1.1884</v>
      </c>
      <c r="AG101" s="19" t="n">
        <v>0.4752</v>
      </c>
      <c r="AH101" s="19" t="n">
        <v>29.4511</v>
      </c>
      <c r="AI101" s="19" t="n">
        <v>62.5891</v>
      </c>
      <c r="AJ101" s="19" t="n">
        <v>64.6905</v>
      </c>
      <c r="AK101" s="19" t="n">
        <v>73.64</v>
      </c>
      <c r="AL101" s="19" t="n">
        <v>51.4825</v>
      </c>
      <c r="AM101" s="19" t="n">
        <v>201.1283</v>
      </c>
      <c r="AN101" s="19" t="n">
        <v>37.2023</v>
      </c>
      <c r="AO101" s="19" t="n">
        <v>0.1627</v>
      </c>
      <c r="AP101" s="19" t="n">
        <v>83.5642</v>
      </c>
      <c r="AQ101" s="19" t="n">
        <v>13.8293</v>
      </c>
      <c r="AR101" s="19" t="n">
        <v>88.4682</v>
      </c>
      <c r="AS101" s="19" t="n">
        <v>4.4836</v>
      </c>
      <c r="AT101" s="19" t="n">
        <v>56.5669</v>
      </c>
      <c r="AU101" s="19" t="n">
        <v>16.5291</v>
      </c>
      <c r="AV101" s="19" t="n">
        <v>114.6419</v>
      </c>
      <c r="AW101" s="19" t="n">
        <v>27.6614</v>
      </c>
      <c r="AX101" s="19" t="n">
        <v>3.775</v>
      </c>
      <c r="AY101" s="19" t="n">
        <v>30.9854</v>
      </c>
      <c r="AZ101" s="19" t="n">
        <v>5.9465</v>
      </c>
      <c r="BA101" s="19" t="n">
        <v>31.5345</v>
      </c>
      <c r="BB101" s="19" t="n">
        <v>345.7641</v>
      </c>
      <c r="BC101" s="19" t="n">
        <v>69.0153</v>
      </c>
      <c r="BD101" s="19" t="n">
        <v>129.2548</v>
      </c>
      <c r="BE101" s="19" t="n">
        <v>93.7163</v>
      </c>
      <c r="BF101" s="19" t="n">
        <v>136.8869</v>
      </c>
      <c r="BG101" s="19" t="n">
        <v>46.6715</v>
      </c>
      <c r="BH101" s="19" t="n">
        <v>130.7533</v>
      </c>
      <c r="BI101" s="19" t="n">
        <v>45.3859</v>
      </c>
      <c r="BJ101" s="19" t="n">
        <v>42.7075</v>
      </c>
      <c r="BK101" s="19" t="n">
        <v>10.069</v>
      </c>
      <c r="BL101" s="19" t="n">
        <v>126.8251</v>
      </c>
      <c r="BM101" s="19" t="n">
        <v>3.8745</v>
      </c>
      <c r="BN101" s="19" t="n">
        <v>6.3135</v>
      </c>
      <c r="BO101" s="19" t="n">
        <v>23.8303</v>
      </c>
      <c r="BP101" s="19" t="n">
        <v>41.8589</v>
      </c>
      <c r="BQ101" s="19" t="n">
        <v>1.201</v>
      </c>
      <c r="BR101" s="19" t="n">
        <v>14.3201</v>
      </c>
      <c r="BS101" s="19" t="n">
        <v>385.7032</v>
      </c>
      <c r="BT101" s="19" t="n">
        <v>1143.5605</v>
      </c>
      <c r="BU101" s="19" t="n">
        <v>286.7505</v>
      </c>
      <c r="BV101" s="19" t="n">
        <v>996.146</v>
      </c>
      <c r="BW101" s="19" t="n">
        <v>5755.2251</v>
      </c>
      <c r="BX101" s="19" t="n">
        <v>10631.79</v>
      </c>
      <c r="BY101" s="19" t="n">
        <v>10794.3175</v>
      </c>
      <c r="BZ101" s="19" t="n">
        <v>339.4965</v>
      </c>
      <c r="CA101" s="19" t="n">
        <v>7686.475</v>
      </c>
      <c r="CB101" s="19" t="n">
        <v>1123.078</v>
      </c>
      <c r="CC101" s="19" t="n">
        <v>547.0503</v>
      </c>
      <c r="CD101" s="19" t="n">
        <v>85.12260000000001</v>
      </c>
      <c r="CE101" s="19" t="n">
        <v>662.2429</v>
      </c>
      <c r="CF101" s="19" t="n">
        <v>1317.8207</v>
      </c>
      <c r="CG101" s="19" t="n">
        <v>1563.1166</v>
      </c>
      <c r="CH101" s="19" t="n">
        <v>880.4508</v>
      </c>
      <c r="CI101" s="19" t="n">
        <v>228.6521</v>
      </c>
      <c r="CJ101" s="19" t="n">
        <v>199.8646</v>
      </c>
      <c r="CK101" s="19" t="n">
        <v>438.7745</v>
      </c>
      <c r="CL101" s="19" t="n">
        <v>3006.4706</v>
      </c>
      <c r="CM101" s="19" t="n">
        <v>5.8297</v>
      </c>
      <c r="CN101" s="19" t="n">
        <v>103.1244</v>
      </c>
      <c r="CO101" s="19" t="n">
        <v>730.4921000000001</v>
      </c>
      <c r="CP101" s="19" t="n">
        <v>1832.0338</v>
      </c>
      <c r="CQ101" s="19" t="n">
        <v>5875.603</v>
      </c>
      <c r="CR101" s="19" t="n">
        <v>0.0284</v>
      </c>
      <c r="CS101" s="19" t="n">
        <v>1670.7883</v>
      </c>
      <c r="CT101" s="19" t="n">
        <v>5071.9358</v>
      </c>
      <c r="CU101" s="19" t="n">
        <v>7312.2987</v>
      </c>
      <c r="CV101" s="19" t="n">
        <v>2642.2336</v>
      </c>
      <c r="CW101" s="19" t="n">
        <v>3527.1924</v>
      </c>
      <c r="CX101" s="19" t="n">
        <v>2699.8996</v>
      </c>
      <c r="CY101" s="19" t="n">
        <v>1880.4577</v>
      </c>
      <c r="CZ101" s="19" t="n">
        <v>77.7362</v>
      </c>
      <c r="DA101" s="19" t="n">
        <v>780.8251</v>
      </c>
      <c r="DB101" s="19" t="n">
        <v>1262.4971</v>
      </c>
      <c r="DC101" s="19" t="n">
        <v>1486.3374</v>
      </c>
      <c r="DD101" s="19" t="n">
        <v>557.7183</v>
      </c>
      <c r="DE101" s="19" t="n">
        <v>1047.4684</v>
      </c>
      <c r="DF101" s="19" t="n">
        <v>1541.6909</v>
      </c>
      <c r="DG101" s="19" t="n">
        <v>334.5144</v>
      </c>
      <c r="DH101" s="19" t="n">
        <v>787.2443</v>
      </c>
      <c r="DI101" s="19" t="n">
        <v>295.9582</v>
      </c>
      <c r="DJ101" s="19" t="n">
        <v>181.1495</v>
      </c>
      <c r="DK101" s="19" t="n">
        <v>105.873</v>
      </c>
      <c r="DL101" s="19" t="n">
        <v>270.9984</v>
      </c>
      <c r="DM101" s="19" t="n">
        <v>39.7242</v>
      </c>
      <c r="DN101" s="19" t="n">
        <v>28.8189</v>
      </c>
      <c r="DO101" s="19" t="n">
        <v>175.5524</v>
      </c>
      <c r="DP101" s="19" t="n">
        <v>16460.6968</v>
      </c>
      <c r="DQ101" s="19" t="n">
        <v>2.5744</v>
      </c>
      <c r="DR101" s="19" t="n">
        <v>26.2971</v>
      </c>
      <c r="DS101" s="19" t="n">
        <v>0.214</v>
      </c>
      <c r="DT101" s="19" t="n">
        <v>15.2255</v>
      </c>
    </row>
    <row r="102">
      <c r="A102" s="2" t="inlineStr">
        <is>
          <t>6901</t>
        </is>
      </c>
      <c r="B102" s="2" t="inlineStr">
        <is>
          <t>Professional, scientific and technical services</t>
        </is>
      </c>
      <c r="C102" s="19" t="n">
        <v>1825.7867</v>
      </c>
      <c r="D102" s="19" t="n">
        <v>209.45</v>
      </c>
      <c r="E102" s="19" t="n">
        <v>1085.7733</v>
      </c>
      <c r="F102" s="19" t="n">
        <v>116.8422</v>
      </c>
      <c r="G102" s="19" t="n">
        <v>0.3138</v>
      </c>
      <c r="H102" s="19" t="n">
        <v>26.8788</v>
      </c>
      <c r="I102" s="19" t="n">
        <v>377.2451</v>
      </c>
      <c r="J102" s="19" t="n">
        <v>2688.4536</v>
      </c>
      <c r="K102" s="19" t="n">
        <v>474.6126</v>
      </c>
      <c r="L102" s="19" t="n">
        <v>1967.277</v>
      </c>
      <c r="M102" s="19" t="n">
        <v>3604.2381</v>
      </c>
      <c r="N102" s="19" t="n">
        <v>335.7466</v>
      </c>
      <c r="O102" s="19" t="n">
        <v>7193.4754</v>
      </c>
      <c r="P102" s="19" t="n">
        <v>422.4755</v>
      </c>
      <c r="Q102" s="19" t="n">
        <v>20.6144</v>
      </c>
      <c r="R102" s="19" t="n">
        <v>335.109</v>
      </c>
      <c r="S102" s="19" t="n">
        <v>109.0795</v>
      </c>
      <c r="T102" s="19" t="n">
        <v>28.1885</v>
      </c>
      <c r="U102" s="19" t="n">
        <v>440.5</v>
      </c>
      <c r="V102" s="19" t="n">
        <v>133.4102</v>
      </c>
      <c r="W102" s="19" t="n">
        <v>448.039</v>
      </c>
      <c r="X102" s="19" t="n">
        <v>399.8426</v>
      </c>
      <c r="Y102" s="19" t="n">
        <v>594.3857</v>
      </c>
      <c r="Z102" s="19" t="n">
        <v>213.36</v>
      </c>
      <c r="AA102" s="19" t="n">
        <v>216.4878</v>
      </c>
      <c r="AB102" s="19" t="n">
        <v>1.1577</v>
      </c>
      <c r="AC102" s="19" t="n">
        <v>3.1538</v>
      </c>
      <c r="AD102" s="19" t="n">
        <v>83.35080000000001</v>
      </c>
      <c r="AE102" s="19" t="n">
        <v>0.9806</v>
      </c>
      <c r="AF102" s="19" t="n">
        <v>12.2134</v>
      </c>
      <c r="AG102" s="19" t="n">
        <v>4.1081</v>
      </c>
      <c r="AH102" s="19" t="n">
        <v>54.7195</v>
      </c>
      <c r="AI102" s="19" t="n">
        <v>396.6488</v>
      </c>
      <c r="AJ102" s="19" t="n">
        <v>101.3431</v>
      </c>
      <c r="AK102" s="19" t="n">
        <v>746.3489</v>
      </c>
      <c r="AL102" s="19" t="n">
        <v>489.5537</v>
      </c>
      <c r="AM102" s="19" t="n">
        <v>235.0872</v>
      </c>
      <c r="AN102" s="19" t="n">
        <v>1154.7252</v>
      </c>
      <c r="AO102" s="19" t="n">
        <v>4.1569</v>
      </c>
      <c r="AP102" s="19" t="n">
        <v>836.1536</v>
      </c>
      <c r="AQ102" s="19" t="n">
        <v>133.9701</v>
      </c>
      <c r="AR102" s="19" t="n">
        <v>791.2551999999999</v>
      </c>
      <c r="AS102" s="19" t="n">
        <v>32.4381</v>
      </c>
      <c r="AT102" s="19" t="n">
        <v>131.1661</v>
      </c>
      <c r="AU102" s="19" t="n">
        <v>85.10980000000001</v>
      </c>
      <c r="AV102" s="19" t="n">
        <v>610.4709</v>
      </c>
      <c r="AW102" s="19" t="n">
        <v>320.9388</v>
      </c>
      <c r="AX102" s="19" t="n">
        <v>41.9964</v>
      </c>
      <c r="AY102" s="19" t="n">
        <v>189.4039</v>
      </c>
      <c r="AZ102" s="19" t="n">
        <v>6.8208</v>
      </c>
      <c r="BA102" s="19" t="n">
        <v>14.1844</v>
      </c>
      <c r="BB102" s="19" t="n">
        <v>1096.115</v>
      </c>
      <c r="BC102" s="19" t="n">
        <v>157.2525</v>
      </c>
      <c r="BD102" s="19" t="n">
        <v>500.4102</v>
      </c>
      <c r="BE102" s="19" t="n">
        <v>537.5786000000001</v>
      </c>
      <c r="BF102" s="19" t="n">
        <v>1410.2792</v>
      </c>
      <c r="BG102" s="19" t="n">
        <v>354.5047</v>
      </c>
      <c r="BH102" s="19" t="n">
        <v>949.6765</v>
      </c>
      <c r="BI102" s="19" t="n">
        <v>388.3708</v>
      </c>
      <c r="BJ102" s="19" t="n">
        <v>1029.0036</v>
      </c>
      <c r="BK102" s="19" t="n">
        <v>82.1418</v>
      </c>
      <c r="BL102" s="19" t="n">
        <v>2019.0425</v>
      </c>
      <c r="BM102" s="19" t="n">
        <v>179.5479</v>
      </c>
      <c r="BN102" s="19" t="n">
        <v>52.7008</v>
      </c>
      <c r="BO102" s="19" t="n">
        <v>515.1537</v>
      </c>
      <c r="BP102" s="19" t="n">
        <v>996.0987</v>
      </c>
      <c r="BQ102" s="19" t="n">
        <v>153.9787</v>
      </c>
      <c r="BR102" s="19" t="n">
        <v>1407.2701</v>
      </c>
      <c r="BS102" s="19" t="n">
        <v>4821.9417</v>
      </c>
      <c r="BT102" s="19" t="n">
        <v>6556.1797</v>
      </c>
      <c r="BU102" s="19" t="n">
        <v>4565.8687</v>
      </c>
      <c r="BV102" s="19" t="n">
        <v>12917.6972</v>
      </c>
      <c r="BW102" s="19" t="n">
        <v>12061.9647</v>
      </c>
      <c r="BX102" s="19" t="n">
        <v>9601.7731</v>
      </c>
      <c r="BY102" s="19" t="n">
        <v>12862.2303</v>
      </c>
      <c r="BZ102" s="19" t="n">
        <v>412.1968</v>
      </c>
      <c r="CA102" s="19" t="n">
        <v>1448.1742</v>
      </c>
      <c r="CB102" s="19" t="n">
        <v>4395.894</v>
      </c>
      <c r="CC102" s="19" t="n">
        <v>108.0055</v>
      </c>
      <c r="CD102" s="19" t="n">
        <v>431.0154</v>
      </c>
      <c r="CE102" s="19" t="n">
        <v>1464.6542</v>
      </c>
      <c r="CF102" s="19" t="n">
        <v>707.7874</v>
      </c>
      <c r="CG102" s="19" t="n">
        <v>4292.1132</v>
      </c>
      <c r="CH102" s="19" t="n">
        <v>3714.6921</v>
      </c>
      <c r="CI102" s="19" t="n">
        <v>539.5342000000001</v>
      </c>
      <c r="CJ102" s="19" t="n">
        <v>692.4181</v>
      </c>
      <c r="CK102" s="19" t="n">
        <v>1054.4342</v>
      </c>
      <c r="CL102" s="19" t="n">
        <v>5327.8708</v>
      </c>
      <c r="CM102" s="19" t="n">
        <v>11.5325</v>
      </c>
      <c r="CN102" s="19" t="n">
        <v>699.5866</v>
      </c>
      <c r="CO102" s="19" t="n">
        <v>1610.8582</v>
      </c>
      <c r="CP102" s="19" t="n">
        <v>15187.9039</v>
      </c>
      <c r="CQ102" s="19" t="n">
        <v>2198.8455</v>
      </c>
      <c r="CR102" s="19" t="n">
        <v>421.7617</v>
      </c>
      <c r="CS102" s="19" t="n">
        <v>145.349</v>
      </c>
      <c r="CT102" s="19" t="n">
        <v>9823.353499999999</v>
      </c>
      <c r="CU102" s="19" t="n">
        <v>48785.1341</v>
      </c>
      <c r="CV102" s="19" t="n">
        <v>9018.2515</v>
      </c>
      <c r="CW102" s="19" t="n">
        <v>8860.234700000001</v>
      </c>
      <c r="CX102" s="19" t="n">
        <v>2214.523</v>
      </c>
      <c r="CY102" s="19" t="n">
        <v>9594.2554</v>
      </c>
      <c r="CZ102" s="19" t="n">
        <v>1284.2637</v>
      </c>
      <c r="DA102" s="19" t="n">
        <v>1064.0003</v>
      </c>
      <c r="DB102" s="19" t="n">
        <v>1817.5711</v>
      </c>
      <c r="DC102" s="19" t="n">
        <v>1996.6123</v>
      </c>
      <c r="DD102" s="19" t="n">
        <v>264.6638</v>
      </c>
      <c r="DE102" s="19" t="n">
        <v>5021.2758</v>
      </c>
      <c r="DF102" s="19" t="n">
        <v>3545.6741</v>
      </c>
      <c r="DG102" s="19" t="n">
        <v>809.9461</v>
      </c>
      <c r="DH102" s="19" t="n">
        <v>2500.4478</v>
      </c>
      <c r="DI102" s="19" t="n">
        <v>1605.5913</v>
      </c>
      <c r="DJ102" s="19" t="n">
        <v>1715.1931</v>
      </c>
      <c r="DK102" s="19" t="n">
        <v>2123.9976</v>
      </c>
      <c r="DL102" s="19" t="n">
        <v>1066.8083</v>
      </c>
      <c r="DM102" s="19" t="n">
        <v>67.2761</v>
      </c>
      <c r="DN102" s="19" t="n">
        <v>9016.784299999999</v>
      </c>
      <c r="DO102" s="19" t="n">
        <v>8150.8646</v>
      </c>
      <c r="DP102" s="19" t="n">
        <v>14104.8691</v>
      </c>
      <c r="DQ102" s="19" t="n">
        <v>61.9974</v>
      </c>
      <c r="DR102" s="19" t="n">
        <v>1256.0716</v>
      </c>
      <c r="DS102" s="19" t="n">
        <v>0.2476</v>
      </c>
      <c r="DT102" s="19" t="n">
        <v>10399.6431</v>
      </c>
    </row>
    <row r="103">
      <c r="A103" s="2" t="inlineStr">
        <is>
          <t>7001</t>
        </is>
      </c>
      <c r="B103" s="2" t="inlineStr">
        <is>
          <t>Computer systems design and related services</t>
        </is>
      </c>
      <c r="C103" s="19" t="n">
        <v>23.5369</v>
      </c>
      <c r="D103" s="19" t="n">
        <v>18.3813</v>
      </c>
      <c r="E103" s="19" t="n">
        <v>20.162</v>
      </c>
      <c r="F103" s="19" t="n">
        <v>4.7406</v>
      </c>
      <c r="G103" s="19" t="n">
        <v>0.0316</v>
      </c>
      <c r="H103" s="19" t="n">
        <v>0.332</v>
      </c>
      <c r="I103" s="19" t="n">
        <v>27.2226</v>
      </c>
      <c r="J103" s="19" t="n">
        <v>162.0115</v>
      </c>
      <c r="K103" s="19" t="n">
        <v>68.24160000000001</v>
      </c>
      <c r="L103" s="19" t="n">
        <v>23.7607</v>
      </c>
      <c r="M103" s="19" t="n">
        <v>146.651</v>
      </c>
      <c r="N103" s="19" t="n">
        <v>20.0501</v>
      </c>
      <c r="O103" s="19" t="n">
        <v>44.0551</v>
      </c>
      <c r="P103" s="19" t="n">
        <v>55.0779</v>
      </c>
      <c r="Q103" s="19" t="n">
        <v>0.3152</v>
      </c>
      <c r="R103" s="19" t="n">
        <v>21.156</v>
      </c>
      <c r="S103" s="19" t="n">
        <v>9.5914</v>
      </c>
      <c r="T103" s="19" t="n">
        <v>3.6416</v>
      </c>
      <c r="U103" s="19" t="n">
        <v>24.0804</v>
      </c>
      <c r="V103" s="19" t="n">
        <v>16.8731</v>
      </c>
      <c r="W103" s="19" t="n">
        <v>23.4435</v>
      </c>
      <c r="X103" s="19" t="n">
        <v>36.1253</v>
      </c>
      <c r="Y103" s="19" t="n">
        <v>51.6748</v>
      </c>
      <c r="Z103" s="19" t="n">
        <v>4.0896</v>
      </c>
      <c r="AA103" s="19" t="n">
        <v>12.1557</v>
      </c>
      <c r="AB103" s="19" t="n">
        <v>0.044</v>
      </c>
      <c r="AC103" s="19" t="n">
        <v>0.8371</v>
      </c>
      <c r="AD103" s="19" t="n">
        <v>32.0149</v>
      </c>
      <c r="AE103" s="19" t="n">
        <v>0.1514</v>
      </c>
      <c r="AF103" s="19" t="n">
        <v>0.2879</v>
      </c>
      <c r="AG103" s="19" t="n">
        <v>0.3876</v>
      </c>
      <c r="AH103" s="19" t="n">
        <v>5.7316</v>
      </c>
      <c r="AI103" s="19" t="n">
        <v>26.847</v>
      </c>
      <c r="AJ103" s="19" t="n">
        <v>5.8066</v>
      </c>
      <c r="AK103" s="19" t="n">
        <v>38.3643</v>
      </c>
      <c r="AL103" s="19" t="n">
        <v>44.7865</v>
      </c>
      <c r="AM103" s="19" t="n">
        <v>13.3595</v>
      </c>
      <c r="AN103" s="19" t="n">
        <v>44.8195</v>
      </c>
      <c r="AO103" s="19" t="n">
        <v>0.142</v>
      </c>
      <c r="AP103" s="19" t="n">
        <v>97.4615</v>
      </c>
      <c r="AQ103" s="19" t="n">
        <v>26.9971</v>
      </c>
      <c r="AR103" s="19" t="n">
        <v>69.50530000000001</v>
      </c>
      <c r="AS103" s="19" t="n">
        <v>8.8558</v>
      </c>
      <c r="AT103" s="19" t="n">
        <v>19.0204</v>
      </c>
      <c r="AU103" s="19" t="n">
        <v>7.9504</v>
      </c>
      <c r="AV103" s="19" t="n">
        <v>36.9609</v>
      </c>
      <c r="AW103" s="19" t="n">
        <v>12.6029</v>
      </c>
      <c r="AX103" s="19" t="n">
        <v>1.7912</v>
      </c>
      <c r="AY103" s="19" t="n">
        <v>82.8571</v>
      </c>
      <c r="AZ103" s="19" t="n">
        <v>2.2916</v>
      </c>
      <c r="BA103" s="19" t="n">
        <v>8.286799999999999</v>
      </c>
      <c r="BB103" s="19" t="n">
        <v>66.3138</v>
      </c>
      <c r="BC103" s="19" t="n">
        <v>19.2161</v>
      </c>
      <c r="BD103" s="19" t="n">
        <v>37.7266</v>
      </c>
      <c r="BE103" s="19" t="n">
        <v>248.187</v>
      </c>
      <c r="BF103" s="19" t="n">
        <v>37.0081</v>
      </c>
      <c r="BG103" s="19" t="n">
        <v>54.1897</v>
      </c>
      <c r="BH103" s="19" t="n">
        <v>32.3345</v>
      </c>
      <c r="BI103" s="19" t="n">
        <v>80.3403</v>
      </c>
      <c r="BJ103" s="19" t="n">
        <v>30.8317</v>
      </c>
      <c r="BK103" s="19" t="n">
        <v>9.4711</v>
      </c>
      <c r="BL103" s="19" t="n">
        <v>81.3158</v>
      </c>
      <c r="BM103" s="19" t="n">
        <v>30.2835</v>
      </c>
      <c r="BN103" s="19" t="n">
        <v>7.9818</v>
      </c>
      <c r="BO103" s="19" t="n">
        <v>100.2089</v>
      </c>
      <c r="BP103" s="19" t="n">
        <v>194.8461</v>
      </c>
      <c r="BQ103" s="19" t="n">
        <v>49.3493</v>
      </c>
      <c r="BR103" s="19" t="n">
        <v>129.6445</v>
      </c>
      <c r="BS103" s="19" t="n">
        <v>81.8163</v>
      </c>
      <c r="BT103" s="19" t="n">
        <v>177.1254</v>
      </c>
      <c r="BU103" s="19" t="n">
        <v>185.9183</v>
      </c>
      <c r="BV103" s="19" t="n">
        <v>176.3795</v>
      </c>
      <c r="BW103" s="19" t="n">
        <v>557.0225</v>
      </c>
      <c r="BX103" s="19" t="n">
        <v>1630.9253</v>
      </c>
      <c r="BY103" s="19" t="n">
        <v>1151.2411</v>
      </c>
      <c r="BZ103" s="19" t="n">
        <v>103.9957</v>
      </c>
      <c r="CA103" s="19" t="n">
        <v>221.2786</v>
      </c>
      <c r="CB103" s="19" t="n">
        <v>349.1591</v>
      </c>
      <c r="CC103" s="19" t="n">
        <v>68.36669999999999</v>
      </c>
      <c r="CD103" s="19" t="n">
        <v>38.5626</v>
      </c>
      <c r="CE103" s="19" t="n">
        <v>39.7605</v>
      </c>
      <c r="CF103" s="19" t="n">
        <v>89.0963</v>
      </c>
      <c r="CG103" s="19" t="n">
        <v>444.1779</v>
      </c>
      <c r="CH103" s="19" t="n">
        <v>2457.7705</v>
      </c>
      <c r="CI103" s="19" t="n">
        <v>53.966</v>
      </c>
      <c r="CJ103" s="19" t="n">
        <v>34.8494</v>
      </c>
      <c r="CK103" s="19" t="n">
        <v>698.8462</v>
      </c>
      <c r="CL103" s="19" t="n">
        <v>3507.9309</v>
      </c>
      <c r="CM103" s="19" t="n">
        <v>8.213200000000001</v>
      </c>
      <c r="CN103" s="19" t="n">
        <v>7079.6089</v>
      </c>
      <c r="CO103" s="19" t="n">
        <v>9254.6515</v>
      </c>
      <c r="CP103" s="19" t="n">
        <v>3220.4869</v>
      </c>
      <c r="CQ103" s="19" t="n">
        <v>229.1222</v>
      </c>
      <c r="CR103" s="19" t="n">
        <v>0.0251</v>
      </c>
      <c r="CS103" s="19" t="n">
        <v>0.0081</v>
      </c>
      <c r="CT103" s="19" t="n">
        <v>392.7766</v>
      </c>
      <c r="CU103" s="19" t="n">
        <v>3920.7449</v>
      </c>
      <c r="CV103" s="19" t="n">
        <v>6468.7216</v>
      </c>
      <c r="CW103" s="19" t="n">
        <v>2119.862</v>
      </c>
      <c r="CX103" s="19" t="n">
        <v>213.0713</v>
      </c>
      <c r="CY103" s="19" t="n">
        <v>5077.0695</v>
      </c>
      <c r="CZ103" s="19" t="n">
        <v>976.7874</v>
      </c>
      <c r="DA103" s="19" t="n">
        <v>2092.331</v>
      </c>
      <c r="DB103" s="19" t="n">
        <v>1041.6764</v>
      </c>
      <c r="DC103" s="19" t="n">
        <v>1062.6923</v>
      </c>
      <c r="DD103" s="19" t="n">
        <v>130.9826</v>
      </c>
      <c r="DE103" s="19" t="n">
        <v>411.8414</v>
      </c>
      <c r="DF103" s="19" t="n">
        <v>780.9778</v>
      </c>
      <c r="DG103" s="19" t="n">
        <v>148.6974</v>
      </c>
      <c r="DH103" s="19" t="n">
        <v>107.2993</v>
      </c>
      <c r="DI103" s="19" t="n">
        <v>109.592</v>
      </c>
      <c r="DJ103" s="19" t="n">
        <v>42.6782</v>
      </c>
      <c r="DK103" s="19" t="n">
        <v>170.9894</v>
      </c>
      <c r="DL103" s="19" t="n">
        <v>393.1933</v>
      </c>
      <c r="DM103" s="19" t="n">
        <v>66.3342</v>
      </c>
      <c r="DN103" s="19" t="n">
        <v>9.3809</v>
      </c>
      <c r="DO103" s="19" t="n">
        <v>29.3395</v>
      </c>
      <c r="DP103" s="19" t="n">
        <v>24989.9303</v>
      </c>
      <c r="DQ103" s="19" t="n">
        <v>863.6346</v>
      </c>
      <c r="DR103" s="19" t="n">
        <v>4002.3005</v>
      </c>
      <c r="DS103" s="19" t="n">
        <v>0.1889</v>
      </c>
      <c r="DT103" s="19" t="n">
        <v>2036.7903</v>
      </c>
    </row>
    <row r="104">
      <c r="A104" s="2" t="inlineStr">
        <is>
          <t>7210</t>
        </is>
      </c>
      <c r="B104" s="2" t="inlineStr">
        <is>
          <t>Employment, travel agency and other administrative services</t>
        </is>
      </c>
      <c r="C104" s="19" t="n">
        <v>1097.3733</v>
      </c>
      <c r="D104" s="19" t="n">
        <v>41.5261</v>
      </c>
      <c r="E104" s="19" t="n">
        <v>131.62</v>
      </c>
      <c r="F104" s="19" t="n">
        <v>67.12860000000001</v>
      </c>
      <c r="G104" s="19" t="n">
        <v>0.4424</v>
      </c>
      <c r="H104" s="19" t="n">
        <v>29.7408</v>
      </c>
      <c r="I104" s="19" t="n">
        <v>231.4793</v>
      </c>
      <c r="J104" s="19" t="n">
        <v>521.3452</v>
      </c>
      <c r="K104" s="19" t="n">
        <v>425.7635</v>
      </c>
      <c r="L104" s="19" t="n">
        <v>89.97329999999999</v>
      </c>
      <c r="M104" s="19" t="n">
        <v>476.0447</v>
      </c>
      <c r="N104" s="19" t="n">
        <v>160.5285</v>
      </c>
      <c r="O104" s="19" t="n">
        <v>425.8073</v>
      </c>
      <c r="P104" s="19" t="n">
        <v>622.5937</v>
      </c>
      <c r="Q104" s="19" t="n">
        <v>3.4451</v>
      </c>
      <c r="R104" s="19" t="n">
        <v>40.7179</v>
      </c>
      <c r="S104" s="19" t="n">
        <v>166.3583</v>
      </c>
      <c r="T104" s="19" t="n">
        <v>3.2162</v>
      </c>
      <c r="U104" s="19" t="n">
        <v>30.6767</v>
      </c>
      <c r="V104" s="19" t="n">
        <v>83.2509</v>
      </c>
      <c r="W104" s="19" t="n">
        <v>63.4244</v>
      </c>
      <c r="X104" s="19" t="n">
        <v>157.991</v>
      </c>
      <c r="Y104" s="19" t="n">
        <v>214.5859</v>
      </c>
      <c r="Z104" s="19" t="n">
        <v>8.841200000000001</v>
      </c>
      <c r="AA104" s="19" t="n">
        <v>183.6279</v>
      </c>
      <c r="AB104" s="19" t="n">
        <v>0.09710000000000001</v>
      </c>
      <c r="AC104" s="19" t="n">
        <v>0.9667</v>
      </c>
      <c r="AD104" s="19" t="n">
        <v>28.7418</v>
      </c>
      <c r="AE104" s="19" t="n">
        <v>2.411</v>
      </c>
      <c r="AF104" s="19" t="n">
        <v>78.1944</v>
      </c>
      <c r="AG104" s="19" t="n">
        <v>11.954</v>
      </c>
      <c r="AH104" s="19" t="n">
        <v>47.237</v>
      </c>
      <c r="AI104" s="19" t="n">
        <v>268.3941</v>
      </c>
      <c r="AJ104" s="19" t="n">
        <v>12.001</v>
      </c>
      <c r="AK104" s="19" t="n">
        <v>130.4238</v>
      </c>
      <c r="AL104" s="19" t="n">
        <v>102.6874</v>
      </c>
      <c r="AM104" s="19" t="n">
        <v>34.2874</v>
      </c>
      <c r="AN104" s="19" t="n">
        <v>223.2597</v>
      </c>
      <c r="AO104" s="19" t="n">
        <v>0.2847</v>
      </c>
      <c r="AP104" s="19" t="n">
        <v>171.3083</v>
      </c>
      <c r="AQ104" s="19" t="n">
        <v>30.7694</v>
      </c>
      <c r="AR104" s="19" t="n">
        <v>313.7422</v>
      </c>
      <c r="AS104" s="19" t="n">
        <v>40.3543</v>
      </c>
      <c r="AT104" s="19" t="n">
        <v>30.8555</v>
      </c>
      <c r="AU104" s="19" t="n">
        <v>8.6243</v>
      </c>
      <c r="AV104" s="19" t="n">
        <v>341.2697</v>
      </c>
      <c r="AW104" s="19" t="n">
        <v>72.6695</v>
      </c>
      <c r="AX104" s="19" t="n">
        <v>18.7587</v>
      </c>
      <c r="AY104" s="19" t="n">
        <v>169.8451</v>
      </c>
      <c r="AZ104" s="19" t="n">
        <v>32.3174</v>
      </c>
      <c r="BA104" s="19" t="n">
        <v>0.8735000000000001</v>
      </c>
      <c r="BB104" s="19" t="n">
        <v>320.9996</v>
      </c>
      <c r="BC104" s="19" t="n">
        <v>19.0802</v>
      </c>
      <c r="BD104" s="19" t="n">
        <v>59.6268</v>
      </c>
      <c r="BE104" s="19" t="n">
        <v>362.6915</v>
      </c>
      <c r="BF104" s="19" t="n">
        <v>37.3803</v>
      </c>
      <c r="BG104" s="19" t="n">
        <v>127.0175</v>
      </c>
      <c r="BH104" s="19" t="n">
        <v>50.5981</v>
      </c>
      <c r="BI104" s="19" t="n">
        <v>97.5817</v>
      </c>
      <c r="BJ104" s="19" t="n">
        <v>96.4315</v>
      </c>
      <c r="BK104" s="19" t="n">
        <v>32.1432</v>
      </c>
      <c r="BL104" s="19" t="n">
        <v>356.1273</v>
      </c>
      <c r="BM104" s="19" t="n">
        <v>89.8267</v>
      </c>
      <c r="BN104" s="19" t="n">
        <v>55.2464</v>
      </c>
      <c r="BO104" s="19" t="n">
        <v>225.0674</v>
      </c>
      <c r="BP104" s="19" t="n">
        <v>440.4364</v>
      </c>
      <c r="BQ104" s="19" t="n">
        <v>19.0957</v>
      </c>
      <c r="BR104" s="19" t="n">
        <v>491.5883</v>
      </c>
      <c r="BS104" s="19" t="n">
        <v>464.0267</v>
      </c>
      <c r="BT104" s="19" t="n">
        <v>1129.2889</v>
      </c>
      <c r="BU104" s="19" t="n">
        <v>388.1229</v>
      </c>
      <c r="BV104" s="19" t="n">
        <v>1700.0777</v>
      </c>
      <c r="BW104" s="19" t="n">
        <v>3210.1852</v>
      </c>
      <c r="BX104" s="19" t="n">
        <v>2681.1941</v>
      </c>
      <c r="BY104" s="19" t="n">
        <v>3158.3528</v>
      </c>
      <c r="BZ104" s="19" t="n">
        <v>1271.3544</v>
      </c>
      <c r="CA104" s="19" t="n">
        <v>4465.2639</v>
      </c>
      <c r="CB104" s="19" t="n">
        <v>1343.2821</v>
      </c>
      <c r="CC104" s="19" t="n">
        <v>313.2196</v>
      </c>
      <c r="CD104" s="19" t="n">
        <v>453.4045</v>
      </c>
      <c r="CE104" s="19" t="n">
        <v>3996.9317</v>
      </c>
      <c r="CF104" s="19" t="n">
        <v>570.8887999999999</v>
      </c>
      <c r="CG104" s="19" t="n">
        <v>5444.6443</v>
      </c>
      <c r="CH104" s="19" t="n">
        <v>2002.7648</v>
      </c>
      <c r="CI104" s="19" t="n">
        <v>223.5193</v>
      </c>
      <c r="CJ104" s="19" t="n">
        <v>107.0196</v>
      </c>
      <c r="CK104" s="19" t="n">
        <v>434.8149</v>
      </c>
      <c r="CL104" s="19" t="n">
        <v>521.9364</v>
      </c>
      <c r="CM104" s="19" t="n">
        <v>247.0871</v>
      </c>
      <c r="CN104" s="19" t="n">
        <v>2748.2014</v>
      </c>
      <c r="CO104" s="19" t="n">
        <v>6335.1992</v>
      </c>
      <c r="CP104" s="19" t="n">
        <v>4102.5906</v>
      </c>
      <c r="CQ104" s="19" t="n">
        <v>1812.331</v>
      </c>
      <c r="CR104" s="19" t="n">
        <v>59.8321</v>
      </c>
      <c r="CS104" s="19" t="n">
        <v>22.6478</v>
      </c>
      <c r="CT104" s="19" t="n">
        <v>1365.6061</v>
      </c>
      <c r="CU104" s="19" t="n">
        <v>13828.5197</v>
      </c>
      <c r="CV104" s="19" t="n">
        <v>4612.9624</v>
      </c>
      <c r="CW104" s="19" t="n">
        <v>5391.0649</v>
      </c>
      <c r="CX104" s="19" t="n">
        <v>1553.0754</v>
      </c>
      <c r="CY104" s="19" t="n">
        <v>2608.3756</v>
      </c>
      <c r="CZ104" s="19" t="n">
        <v>13.0462</v>
      </c>
      <c r="DA104" s="19" t="n">
        <v>2610.1443</v>
      </c>
      <c r="DB104" s="19" t="n">
        <v>2111.1666</v>
      </c>
      <c r="DC104" s="19" t="n">
        <v>2170.4465</v>
      </c>
      <c r="DD104" s="19" t="n">
        <v>364.3855</v>
      </c>
      <c r="DE104" s="19" t="n">
        <v>5926.2181</v>
      </c>
      <c r="DF104" s="19" t="n">
        <v>2692.2983</v>
      </c>
      <c r="DG104" s="19" t="n">
        <v>731.9795</v>
      </c>
      <c r="DH104" s="19" t="n">
        <v>1731.086</v>
      </c>
      <c r="DI104" s="19" t="n">
        <v>594.8102</v>
      </c>
      <c r="DJ104" s="19" t="n">
        <v>265.1037</v>
      </c>
      <c r="DK104" s="19" t="n">
        <v>591.1843</v>
      </c>
      <c r="DL104" s="19" t="n">
        <v>1165.7119</v>
      </c>
      <c r="DM104" s="19" t="n">
        <v>22.7029</v>
      </c>
      <c r="DN104" s="19" t="n">
        <v>3765.5926</v>
      </c>
      <c r="DO104" s="19" t="n">
        <v>6707.8832</v>
      </c>
      <c r="DP104" s="19" t="n">
        <v>285.1627</v>
      </c>
      <c r="DQ104" s="19" t="n">
        <v>5.7916</v>
      </c>
      <c r="DR104" s="19" t="n">
        <v>61.3219</v>
      </c>
      <c r="DS104" s="19" t="n">
        <v>0.0504</v>
      </c>
      <c r="DT104" s="19" t="n">
        <v>3432.3595</v>
      </c>
    </row>
    <row r="105">
      <c r="A105" s="2" t="inlineStr">
        <is>
          <t>7310</t>
        </is>
      </c>
      <c r="B105" s="2" t="inlineStr">
        <is>
          <t>Building cleaning, pest control and other support services</t>
        </is>
      </c>
      <c r="C105" s="19" t="n">
        <v>60.6167</v>
      </c>
      <c r="D105" s="19" t="n">
        <v>30.2827</v>
      </c>
      <c r="E105" s="19" t="n">
        <v>85.84180000000001</v>
      </c>
      <c r="F105" s="19" t="n">
        <v>40.3485</v>
      </c>
      <c r="G105" s="19" t="n">
        <v>0.3593</v>
      </c>
      <c r="H105" s="19" t="n">
        <v>12.9529</v>
      </c>
      <c r="I105" s="19" t="n">
        <v>85.2628</v>
      </c>
      <c r="J105" s="19" t="n">
        <v>72.9928</v>
      </c>
      <c r="K105" s="19" t="n">
        <v>43.8194</v>
      </c>
      <c r="L105" s="19" t="n">
        <v>15.4236</v>
      </c>
      <c r="M105" s="19" t="n">
        <v>56.5771</v>
      </c>
      <c r="N105" s="19" t="n">
        <v>6.1025</v>
      </c>
      <c r="O105" s="19" t="n">
        <v>17.6552</v>
      </c>
      <c r="P105" s="19" t="n">
        <v>226.8779</v>
      </c>
      <c r="Q105" s="19" t="n">
        <v>16.3576</v>
      </c>
      <c r="R105" s="19" t="n">
        <v>79.0057</v>
      </c>
      <c r="S105" s="19" t="n">
        <v>118.2045</v>
      </c>
      <c r="T105" s="19" t="n">
        <v>39.1488</v>
      </c>
      <c r="U105" s="19" t="n">
        <v>71.74160000000001</v>
      </c>
      <c r="V105" s="19" t="n">
        <v>92.2298</v>
      </c>
      <c r="W105" s="19" t="n">
        <v>80.67400000000001</v>
      </c>
      <c r="X105" s="19" t="n">
        <v>66.66849999999999</v>
      </c>
      <c r="Y105" s="19" t="n">
        <v>49.149</v>
      </c>
      <c r="Z105" s="19" t="n">
        <v>99.7056</v>
      </c>
      <c r="AA105" s="19" t="n">
        <v>148.7363</v>
      </c>
      <c r="AB105" s="19" t="n">
        <v>2.18</v>
      </c>
      <c r="AC105" s="19" t="n">
        <v>0.07190000000000001</v>
      </c>
      <c r="AD105" s="19" t="n">
        <v>31.5338</v>
      </c>
      <c r="AE105" s="19" t="n">
        <v>0.0002</v>
      </c>
      <c r="AF105" s="19" t="n">
        <v>0.1095</v>
      </c>
      <c r="AG105" s="19" t="n">
        <v>0.8835</v>
      </c>
      <c r="AH105" s="19" t="n">
        <v>44.9817</v>
      </c>
      <c r="AI105" s="19" t="n">
        <v>54.9801</v>
      </c>
      <c r="AJ105" s="19" t="n">
        <v>15.399</v>
      </c>
      <c r="AK105" s="19" t="n">
        <v>86.55200000000001</v>
      </c>
      <c r="AL105" s="19" t="n">
        <v>37.8593</v>
      </c>
      <c r="AM105" s="19" t="n">
        <v>5.63</v>
      </c>
      <c r="AN105" s="19" t="n">
        <v>99.39749999999999</v>
      </c>
      <c r="AO105" s="19" t="n">
        <v>0.5248</v>
      </c>
      <c r="AP105" s="19" t="n">
        <v>70.7831</v>
      </c>
      <c r="AQ105" s="19" t="n">
        <v>12.1489</v>
      </c>
      <c r="AR105" s="19" t="n">
        <v>73.0635</v>
      </c>
      <c r="AS105" s="19" t="n">
        <v>16.0995</v>
      </c>
      <c r="AT105" s="19" t="n">
        <v>69.2418</v>
      </c>
      <c r="AU105" s="19" t="n">
        <v>45.3063</v>
      </c>
      <c r="AV105" s="19" t="n">
        <v>83.73779999999999</v>
      </c>
      <c r="AW105" s="19" t="n">
        <v>39.3353</v>
      </c>
      <c r="AX105" s="19" t="n">
        <v>20.3168</v>
      </c>
      <c r="AY105" s="19" t="n">
        <v>39.4933</v>
      </c>
      <c r="AZ105" s="19" t="n">
        <v>0.2674</v>
      </c>
      <c r="BA105" s="19" t="n">
        <v>6.0771</v>
      </c>
      <c r="BB105" s="19" t="n">
        <v>24.8346</v>
      </c>
      <c r="BC105" s="19" t="n">
        <v>6.0432</v>
      </c>
      <c r="BD105" s="19" t="n">
        <v>13.4084</v>
      </c>
      <c r="BE105" s="19" t="n">
        <v>10.7086</v>
      </c>
      <c r="BF105" s="19" t="n">
        <v>34.2545</v>
      </c>
      <c r="BG105" s="19" t="n">
        <v>12.919</v>
      </c>
      <c r="BH105" s="19" t="n">
        <v>0.622</v>
      </c>
      <c r="BI105" s="19" t="n">
        <v>7.6415</v>
      </c>
      <c r="BJ105" s="19" t="n">
        <v>13.0396</v>
      </c>
      <c r="BK105" s="19" t="n">
        <v>3.6564</v>
      </c>
      <c r="BL105" s="19" t="n">
        <v>33.1513</v>
      </c>
      <c r="BM105" s="19" t="n">
        <v>14.6355</v>
      </c>
      <c r="BN105" s="19" t="n">
        <v>8.9549</v>
      </c>
      <c r="BO105" s="19" t="n">
        <v>4.0218</v>
      </c>
      <c r="BP105" s="19" t="n">
        <v>26.7216</v>
      </c>
      <c r="BQ105" s="19" t="n">
        <v>6.2078</v>
      </c>
      <c r="BR105" s="19" t="n">
        <v>32.7956</v>
      </c>
      <c r="BS105" s="19" t="n">
        <v>252.82</v>
      </c>
      <c r="BT105" s="19" t="n">
        <v>620.2714</v>
      </c>
      <c r="BU105" s="19" t="n">
        <v>299.836</v>
      </c>
      <c r="BV105" s="19" t="n">
        <v>395.2546</v>
      </c>
      <c r="BW105" s="19" t="n">
        <v>1879.72</v>
      </c>
      <c r="BX105" s="19" t="n">
        <v>1705.8887</v>
      </c>
      <c r="BY105" s="19" t="n">
        <v>737.396</v>
      </c>
      <c r="BZ105" s="19" t="n">
        <v>929.0882</v>
      </c>
      <c r="CA105" s="19" t="n">
        <v>779.6869</v>
      </c>
      <c r="CB105" s="19" t="n">
        <v>235.8521</v>
      </c>
      <c r="CC105" s="19" t="n">
        <v>172.3071</v>
      </c>
      <c r="CD105" s="19" t="n">
        <v>76.867</v>
      </c>
      <c r="CE105" s="19" t="n">
        <v>160.4443</v>
      </c>
      <c r="CF105" s="19" t="n">
        <v>301.2136</v>
      </c>
      <c r="CG105" s="19" t="n">
        <v>1430.136</v>
      </c>
      <c r="CH105" s="19" t="n">
        <v>13.2443</v>
      </c>
      <c r="CI105" s="19" t="n">
        <v>15.678</v>
      </c>
      <c r="CJ105" s="19" t="n">
        <v>3.9704</v>
      </c>
      <c r="CK105" s="19" t="n">
        <v>17.3427</v>
      </c>
      <c r="CL105" s="19" t="n">
        <v>166.3481</v>
      </c>
      <c r="CM105" s="19" t="n">
        <v>1.3718</v>
      </c>
      <c r="CN105" s="19" t="n">
        <v>24.6962</v>
      </c>
      <c r="CO105" s="19" t="n">
        <v>6.7689</v>
      </c>
      <c r="CP105" s="19" t="n">
        <v>67.8553</v>
      </c>
      <c r="CQ105" s="19" t="n">
        <v>385.1632</v>
      </c>
      <c r="CR105" s="19" t="n">
        <v>508.1129</v>
      </c>
      <c r="CS105" s="19" t="n">
        <v>190.6178</v>
      </c>
      <c r="CT105" s="19" t="n">
        <v>4159.6836</v>
      </c>
      <c r="CU105" s="19" t="n">
        <v>1581.306</v>
      </c>
      <c r="CV105" s="19" t="n">
        <v>48.6628</v>
      </c>
      <c r="CW105" s="19" t="n">
        <v>83.8026</v>
      </c>
      <c r="CX105" s="19" t="n">
        <v>1290.1677</v>
      </c>
      <c r="CY105" s="19" t="n">
        <v>930.0581</v>
      </c>
      <c r="CZ105" s="19" t="n">
        <v>80.86109999999999</v>
      </c>
      <c r="DA105" s="19" t="n">
        <v>735.1532999999999</v>
      </c>
      <c r="DB105" s="19" t="n">
        <v>784.1997</v>
      </c>
      <c r="DC105" s="19" t="n">
        <v>694.9906999999999</v>
      </c>
      <c r="DD105" s="19" t="n">
        <v>102.13</v>
      </c>
      <c r="DE105" s="19" t="n">
        <v>1224.8234</v>
      </c>
      <c r="DF105" s="19" t="n">
        <v>2130.6409</v>
      </c>
      <c r="DG105" s="19" t="n">
        <v>60.3934</v>
      </c>
      <c r="DH105" s="19" t="n">
        <v>476.2557</v>
      </c>
      <c r="DI105" s="19" t="n">
        <v>202.6419</v>
      </c>
      <c r="DJ105" s="19" t="n">
        <v>59.1401</v>
      </c>
      <c r="DK105" s="19" t="n">
        <v>94.73099999999999</v>
      </c>
      <c r="DL105" s="19" t="n">
        <v>698.7152</v>
      </c>
      <c r="DM105" s="19" t="n">
        <v>134.2265</v>
      </c>
      <c r="DN105" s="19" t="n">
        <v>1760.2715</v>
      </c>
      <c r="DO105" s="19" t="n">
        <v>0.0654</v>
      </c>
      <c r="DP105" s="19" t="n">
        <v>45.2912</v>
      </c>
      <c r="DQ105" s="19" t="n">
        <v>0.7378</v>
      </c>
      <c r="DR105" s="19" t="n">
        <v>10.5778</v>
      </c>
      <c r="DS105" s="19" t="n">
        <v>0.0546</v>
      </c>
      <c r="DT105" s="19" t="n">
        <v>9.1416</v>
      </c>
    </row>
    <row r="106">
      <c r="A106" s="2" t="inlineStr">
        <is>
          <t>7501</t>
        </is>
      </c>
      <c r="B106" s="2" t="inlineStr">
        <is>
          <t>Public administration and regulatory services</t>
        </is>
      </c>
      <c r="C106" s="19" t="n">
        <v>39.2182</v>
      </c>
      <c r="D106" s="19" t="n">
        <v>2.4188</v>
      </c>
      <c r="E106" s="19" t="n">
        <v>48.6739</v>
      </c>
      <c r="F106" s="19" t="n">
        <v>7.4462</v>
      </c>
      <c r="G106" s="19" t="n">
        <v>0.1512</v>
      </c>
      <c r="H106" s="19" t="n">
        <v>11.0205</v>
      </c>
      <c r="I106" s="19" t="n">
        <v>26.6848</v>
      </c>
      <c r="J106" s="19" t="n">
        <v>495.3284</v>
      </c>
      <c r="K106" s="19" t="n">
        <v>319.7358</v>
      </c>
      <c r="L106" s="19" t="n">
        <v>206.4885</v>
      </c>
      <c r="M106" s="19" t="n">
        <v>693.2197</v>
      </c>
      <c r="N106" s="19" t="n">
        <v>107.2793</v>
      </c>
      <c r="O106" s="19" t="n">
        <v>25.0661</v>
      </c>
      <c r="P106" s="19" t="n">
        <v>86.53570000000001</v>
      </c>
      <c r="Q106" s="19" t="n">
        <v>0.0067</v>
      </c>
      <c r="R106" s="19" t="n">
        <v>5.2073</v>
      </c>
      <c r="S106" s="19" t="n">
        <v>0.2255</v>
      </c>
      <c r="T106" s="19" t="n">
        <v>0.7024</v>
      </c>
      <c r="U106" s="19" t="n">
        <v>20.8719</v>
      </c>
      <c r="V106" s="19" t="n">
        <v>6.937</v>
      </c>
      <c r="W106" s="19" t="n">
        <v>37.8313</v>
      </c>
      <c r="X106" s="19" t="n">
        <v>55.8475</v>
      </c>
      <c r="Y106" s="19" t="n">
        <v>72.4659</v>
      </c>
      <c r="Z106" s="19" t="n">
        <v>6.7444</v>
      </c>
      <c r="AA106" s="19" t="n">
        <v>10.2703</v>
      </c>
      <c r="AB106" s="19" t="n">
        <v>0.001</v>
      </c>
      <c r="AC106" s="19" t="n">
        <v>0.0061</v>
      </c>
      <c r="AD106" s="19" t="n">
        <v>1.2329</v>
      </c>
      <c r="AE106" s="19" t="n">
        <v>0.0004</v>
      </c>
      <c r="AF106" s="19" t="n">
        <v>0.0021</v>
      </c>
      <c r="AG106" s="19" t="n">
        <v>0.0047</v>
      </c>
      <c r="AH106" s="19" t="n">
        <v>3.1552</v>
      </c>
      <c r="AI106" s="19" t="n">
        <v>21.3719</v>
      </c>
      <c r="AJ106" s="19" t="n">
        <v>11.2706</v>
      </c>
      <c r="AK106" s="19" t="n">
        <v>109.1512</v>
      </c>
      <c r="AL106" s="19" t="n">
        <v>31.7718</v>
      </c>
      <c r="AM106" s="19" t="n">
        <v>28.8828</v>
      </c>
      <c r="AN106" s="19" t="n">
        <v>6.4338</v>
      </c>
      <c r="AO106" s="19" t="n">
        <v>0.0069</v>
      </c>
      <c r="AP106" s="19" t="n">
        <v>347.1224</v>
      </c>
      <c r="AQ106" s="19" t="n">
        <v>28.0857</v>
      </c>
      <c r="AR106" s="19" t="n">
        <v>101.5977</v>
      </c>
      <c r="AS106" s="19" t="n">
        <v>0.1808</v>
      </c>
      <c r="AT106" s="19" t="n">
        <v>3.2611</v>
      </c>
      <c r="AU106" s="19" t="n">
        <v>2.1681</v>
      </c>
      <c r="AV106" s="19" t="n">
        <v>38.1483</v>
      </c>
      <c r="AW106" s="19" t="n">
        <v>3.9803</v>
      </c>
      <c r="AX106" s="19" t="n">
        <v>0.351</v>
      </c>
      <c r="AY106" s="19" t="n">
        <v>35.5665</v>
      </c>
      <c r="AZ106" s="19" t="n">
        <v>4.9665</v>
      </c>
      <c r="BA106" s="19" t="n">
        <v>1.4444</v>
      </c>
      <c r="BB106" s="19" t="n">
        <v>65.124</v>
      </c>
      <c r="BC106" s="19" t="n">
        <v>17.0225</v>
      </c>
      <c r="BD106" s="19" t="n">
        <v>22.9259</v>
      </c>
      <c r="BE106" s="19" t="n">
        <v>174.3856</v>
      </c>
      <c r="BF106" s="19" t="n">
        <v>50.7045</v>
      </c>
      <c r="BG106" s="19" t="n">
        <v>12.5478</v>
      </c>
      <c r="BH106" s="19" t="n">
        <v>0.7431</v>
      </c>
      <c r="BI106" s="19" t="n">
        <v>9.2957</v>
      </c>
      <c r="BJ106" s="19" t="n">
        <v>8.341200000000001</v>
      </c>
      <c r="BK106" s="19" t="n">
        <v>2.2009</v>
      </c>
      <c r="BL106" s="19" t="n">
        <v>31.6788</v>
      </c>
      <c r="BM106" s="19" t="n">
        <v>2.5003</v>
      </c>
      <c r="BN106" s="19" t="n">
        <v>0.08790000000000001</v>
      </c>
      <c r="BO106" s="19" t="n">
        <v>28.0023</v>
      </c>
      <c r="BP106" s="19" t="n">
        <v>49.1059</v>
      </c>
      <c r="BQ106" s="19" t="n">
        <v>0.9732</v>
      </c>
      <c r="BR106" s="19" t="n">
        <v>212.186</v>
      </c>
      <c r="BS106" s="19" t="n">
        <v>0.165</v>
      </c>
      <c r="BT106" s="19" t="n">
        <v>1231.074</v>
      </c>
      <c r="BU106" s="19" t="n">
        <v>750.0946</v>
      </c>
      <c r="BV106" s="19" t="n">
        <v>686.0897</v>
      </c>
      <c r="BW106" s="19" t="n">
        <v>714.9194</v>
      </c>
      <c r="BX106" s="19" t="n">
        <v>330.8484</v>
      </c>
      <c r="BY106" s="19" t="n">
        <v>568.2854</v>
      </c>
      <c r="BZ106" s="19" t="n">
        <v>3.3719</v>
      </c>
      <c r="CA106" s="19" t="n">
        <v>9.293100000000001</v>
      </c>
      <c r="CB106" s="19" t="n">
        <v>1788.3401</v>
      </c>
      <c r="CC106" s="19" t="n">
        <v>36.7064</v>
      </c>
      <c r="CD106" s="19" t="n">
        <v>8.2836</v>
      </c>
      <c r="CE106" s="19" t="n">
        <v>0.5351</v>
      </c>
      <c r="CF106" s="19" t="n">
        <v>273.5775</v>
      </c>
      <c r="CG106" s="19" t="n">
        <v>1020.2501</v>
      </c>
      <c r="CH106" s="19" t="n">
        <v>284.5538</v>
      </c>
      <c r="CI106" s="19" t="n">
        <v>11.6695</v>
      </c>
      <c r="CJ106" s="19" t="n">
        <v>1084.746</v>
      </c>
      <c r="CK106" s="19" t="n">
        <v>5.5451</v>
      </c>
      <c r="CL106" s="19" t="n">
        <v>258.2401</v>
      </c>
      <c r="CM106" s="19" t="n">
        <v>1.1002</v>
      </c>
      <c r="CN106" s="19" t="n">
        <v>179.2717</v>
      </c>
      <c r="CO106" s="19" t="n">
        <v>195.4204</v>
      </c>
      <c r="CP106" s="19" t="n">
        <v>546.4423</v>
      </c>
      <c r="CQ106" s="19" t="n">
        <v>155.5454</v>
      </c>
      <c r="CT106" s="19" t="n">
        <v>116.6176</v>
      </c>
      <c r="CU106" s="19" t="n">
        <v>2186.0561</v>
      </c>
      <c r="CV106" s="19" t="n">
        <v>894.1977000000001</v>
      </c>
      <c r="CW106" s="19" t="n">
        <v>531.0978</v>
      </c>
      <c r="CX106" s="19" t="n">
        <v>323.3014</v>
      </c>
      <c r="CY106" s="19" t="n">
        <v>5323.7521</v>
      </c>
      <c r="CZ106" s="19" t="n">
        <v>188.8364</v>
      </c>
      <c r="DA106" s="19" t="n">
        <v>363.1047</v>
      </c>
      <c r="DB106" s="19" t="n">
        <v>917.4192</v>
      </c>
      <c r="DC106" s="19" t="n">
        <v>853.5036</v>
      </c>
      <c r="DD106" s="19" t="n">
        <v>118.248</v>
      </c>
      <c r="DE106" s="19" t="n">
        <v>370.9099</v>
      </c>
      <c r="DF106" s="19" t="n">
        <v>676.2335</v>
      </c>
      <c r="DG106" s="19" t="n">
        <v>54.2092</v>
      </c>
      <c r="DH106" s="19" t="n">
        <v>24.6574</v>
      </c>
      <c r="DI106" s="19" t="n">
        <v>23.569</v>
      </c>
      <c r="DJ106" s="19" t="n">
        <v>289.8404</v>
      </c>
      <c r="DK106" s="19" t="n">
        <v>149.5156</v>
      </c>
      <c r="DL106" s="19" t="n">
        <v>180.9747</v>
      </c>
      <c r="DM106" s="19" t="n">
        <v>5.0246</v>
      </c>
      <c r="DN106" s="19" t="n">
        <v>1134.7306</v>
      </c>
      <c r="DO106" s="19" t="n">
        <v>117135.7247</v>
      </c>
      <c r="DP106" s="19" t="n">
        <v>2280.1546</v>
      </c>
      <c r="DQ106" s="19" t="n">
        <v>25.5144</v>
      </c>
      <c r="DR106" s="19" t="n">
        <v>230.4471</v>
      </c>
      <c r="DT106" s="19" t="n">
        <v>38.624</v>
      </c>
    </row>
    <row r="107">
      <c r="A107" s="2" t="inlineStr">
        <is>
          <t>7601</t>
        </is>
      </c>
      <c r="B107" s="2" t="inlineStr">
        <is>
          <t>Defence</t>
        </is>
      </c>
      <c r="C107" s="19" t="n">
        <v>0.6183999999999999</v>
      </c>
      <c r="D107" s="19" t="n">
        <v>0.1992</v>
      </c>
      <c r="E107" s="19" t="n">
        <v>0.5135</v>
      </c>
      <c r="F107" s="19" t="n">
        <v>0.0072</v>
      </c>
      <c r="G107" s="19" t="n">
        <v>0.0114</v>
      </c>
      <c r="H107" s="19" t="n">
        <v>0.0119</v>
      </c>
      <c r="I107" s="19" t="n">
        <v>0.4565</v>
      </c>
      <c r="J107" s="19" t="n">
        <v>1.2534</v>
      </c>
      <c r="K107" s="19" t="n">
        <v>1.3131</v>
      </c>
      <c r="L107" s="19" t="n">
        <v>0.2636</v>
      </c>
      <c r="M107" s="19" t="n">
        <v>2.6319</v>
      </c>
      <c r="N107" s="19" t="n">
        <v>0.2318</v>
      </c>
      <c r="O107" s="19" t="n">
        <v>0.4642</v>
      </c>
      <c r="P107" s="19" t="n">
        <v>0.3136</v>
      </c>
      <c r="Q107" s="19" t="n">
        <v>0.0023</v>
      </c>
      <c r="R107" s="19" t="n">
        <v>0.1577</v>
      </c>
      <c r="S107" s="19" t="n">
        <v>0.1023</v>
      </c>
      <c r="T107" s="19" t="n">
        <v>0.0365</v>
      </c>
      <c r="U107" s="19" t="n">
        <v>0.1552</v>
      </c>
      <c r="V107" s="19" t="n">
        <v>0.1618</v>
      </c>
      <c r="W107" s="19" t="n">
        <v>0.3825</v>
      </c>
      <c r="X107" s="19" t="n">
        <v>0.2713</v>
      </c>
      <c r="Y107" s="19" t="n">
        <v>0.2651</v>
      </c>
      <c r="Z107" s="19" t="n">
        <v>0.022</v>
      </c>
      <c r="AA107" s="19" t="n">
        <v>0.0791</v>
      </c>
      <c r="AB107" s="19" t="n">
        <v>0.0004</v>
      </c>
      <c r="AC107" s="19" t="n">
        <v>0.0029</v>
      </c>
      <c r="AD107" s="19" t="n">
        <v>0.1838</v>
      </c>
      <c r="AE107" s="19" t="n">
        <v>0.0001</v>
      </c>
      <c r="AF107" s="19" t="n">
        <v>0.0008</v>
      </c>
      <c r="AG107" s="19" t="n">
        <v>0.0022</v>
      </c>
      <c r="AH107" s="19" t="n">
        <v>0.0688</v>
      </c>
      <c r="AI107" s="19" t="n">
        <v>0.2547</v>
      </c>
      <c r="AJ107" s="19" t="n">
        <v>0.1399</v>
      </c>
      <c r="AK107" s="19" t="n">
        <v>0.1946</v>
      </c>
      <c r="AL107" s="19" t="n">
        <v>0.287</v>
      </c>
      <c r="AM107" s="19" t="n">
        <v>0.1039</v>
      </c>
      <c r="AN107" s="19" t="n">
        <v>0.2132</v>
      </c>
      <c r="AO107" s="19" t="n">
        <v>0.0025</v>
      </c>
      <c r="AP107" s="19" t="n">
        <v>0.4651</v>
      </c>
      <c r="AQ107" s="19" t="n">
        <v>0.2708</v>
      </c>
      <c r="AR107" s="19" t="n">
        <v>0.1943</v>
      </c>
      <c r="AS107" s="19" t="n">
        <v>0.0804</v>
      </c>
      <c r="AT107" s="19" t="n">
        <v>0.1815</v>
      </c>
      <c r="AU107" s="19" t="n">
        <v>0.0668</v>
      </c>
      <c r="AV107" s="19" t="n">
        <v>0.2625</v>
      </c>
      <c r="AW107" s="19" t="n">
        <v>0.0776</v>
      </c>
      <c r="AX107" s="19" t="n">
        <v>0.015</v>
      </c>
      <c r="AY107" s="19" t="n">
        <v>0.5799</v>
      </c>
      <c r="AZ107" s="19" t="n">
        <v>1.7044</v>
      </c>
      <c r="BA107" s="19" t="n">
        <v>0.0631</v>
      </c>
      <c r="BB107" s="19" t="n">
        <v>0.2896</v>
      </c>
      <c r="BC107" s="19" t="n">
        <v>0.1601</v>
      </c>
      <c r="BD107" s="19" t="n">
        <v>0.2766</v>
      </c>
      <c r="BE107" s="19" t="n">
        <v>0.0265</v>
      </c>
      <c r="BF107" s="19" t="n">
        <v>0.2855</v>
      </c>
      <c r="BG107" s="19" t="n">
        <v>0.4318</v>
      </c>
      <c r="BH107" s="19" t="n">
        <v>0.3581</v>
      </c>
      <c r="BI107" s="19" t="n">
        <v>0.5624</v>
      </c>
      <c r="BJ107" s="19" t="n">
        <v>0.2003</v>
      </c>
      <c r="BK107" s="19" t="n">
        <v>0.0363</v>
      </c>
      <c r="BL107" s="19" t="n">
        <v>0.4138</v>
      </c>
      <c r="BM107" s="19" t="n">
        <v>0.2571</v>
      </c>
      <c r="BN107" s="19" t="n">
        <v>0.042</v>
      </c>
      <c r="BO107" s="19" t="n">
        <v>1.1968</v>
      </c>
      <c r="BP107" s="19" t="n">
        <v>1.8376</v>
      </c>
      <c r="BQ107" s="19" t="n">
        <v>0.4661</v>
      </c>
      <c r="BR107" s="19" t="n">
        <v>1.6348</v>
      </c>
      <c r="BS107" s="19" t="n">
        <v>0.0655</v>
      </c>
      <c r="BT107" s="19" t="n">
        <v>0.6899999999999999</v>
      </c>
      <c r="BU107" s="19" t="n">
        <v>0.9674</v>
      </c>
      <c r="BV107" s="19" t="n">
        <v>0.8651</v>
      </c>
      <c r="BW107" s="19" t="n">
        <v>2.3452</v>
      </c>
      <c r="BX107" s="19" t="n">
        <v>10.9639</v>
      </c>
      <c r="BY107" s="19" t="n">
        <v>9.0024</v>
      </c>
      <c r="BZ107" s="19" t="n">
        <v>1.0217</v>
      </c>
      <c r="CA107" s="19" t="n">
        <v>3.0664</v>
      </c>
      <c r="CB107" s="19" t="n">
        <v>1.6899</v>
      </c>
      <c r="CC107" s="19" t="n">
        <v>0.7134</v>
      </c>
      <c r="CD107" s="19" t="n">
        <v>0.3419</v>
      </c>
      <c r="CE107" s="19" t="n">
        <v>0.2538</v>
      </c>
      <c r="CF107" s="19" t="n">
        <v>0.4515</v>
      </c>
      <c r="CG107" s="19" t="n">
        <v>2.3644</v>
      </c>
      <c r="CH107" s="19" t="n">
        <v>13.9993</v>
      </c>
      <c r="CI107" s="19" t="n">
        <v>0.4074</v>
      </c>
      <c r="CJ107" s="19" t="n">
        <v>0.264</v>
      </c>
      <c r="CK107" s="19" t="n">
        <v>2.0584</v>
      </c>
      <c r="CL107" s="19" t="n">
        <v>24.1678</v>
      </c>
      <c r="CM107" s="19" t="n">
        <v>0.0477</v>
      </c>
      <c r="CN107" s="19" t="n">
        <v>70.5072</v>
      </c>
      <c r="CO107" s="19" t="n">
        <v>90.2543</v>
      </c>
      <c r="CP107" s="19" t="n">
        <v>15.7894</v>
      </c>
      <c r="CQ107" s="19" t="n">
        <v>2.0456</v>
      </c>
      <c r="CT107" s="19" t="n">
        <v>2.5569</v>
      </c>
      <c r="CU107" s="19" t="n">
        <v>28.1434</v>
      </c>
      <c r="CV107" s="19" t="n">
        <v>32.7213</v>
      </c>
      <c r="CW107" s="19" t="n">
        <v>14.1302</v>
      </c>
      <c r="CX107" s="19" t="n">
        <v>0.9749</v>
      </c>
      <c r="CY107" s="19" t="n">
        <v>38.9281</v>
      </c>
      <c r="CZ107" s="19" t="n">
        <v>4.7409</v>
      </c>
      <c r="DA107" s="19" t="n">
        <v>12.8999</v>
      </c>
      <c r="DB107" s="19" t="n">
        <v>6.6419</v>
      </c>
      <c r="DC107" s="19" t="n">
        <v>6.5845</v>
      </c>
      <c r="DD107" s="19" t="n">
        <v>0.8722</v>
      </c>
      <c r="DE107" s="19" t="n">
        <v>3.1506</v>
      </c>
      <c r="DF107" s="19" t="n">
        <v>6.4975</v>
      </c>
      <c r="DG107" s="19" t="n">
        <v>0.7776</v>
      </c>
      <c r="DH107" s="19" t="n">
        <v>0.956</v>
      </c>
      <c r="DI107" s="19" t="n">
        <v>1.0142</v>
      </c>
      <c r="DJ107" s="19" t="n">
        <v>0.3524</v>
      </c>
      <c r="DK107" s="19" t="n">
        <v>1.1597</v>
      </c>
      <c r="DL107" s="19" t="n">
        <v>1.9402</v>
      </c>
      <c r="DM107" s="19" t="n">
        <v>0.546</v>
      </c>
      <c r="DN107" s="19" t="n">
        <v>13.9118</v>
      </c>
      <c r="DO107" s="19" t="n">
        <v>47800.6394</v>
      </c>
      <c r="DP107" s="19" t="n">
        <v>1079.3146</v>
      </c>
      <c r="DQ107" s="19" t="n">
        <v>17.2169</v>
      </c>
      <c r="DR107" s="19" t="n">
        <v>249.4525</v>
      </c>
      <c r="DT107" s="19" t="n">
        <v>133.7149</v>
      </c>
    </row>
    <row r="108">
      <c r="A108" s="2" t="inlineStr">
        <is>
          <t>7701</t>
        </is>
      </c>
      <c r="B108" s="2" t="inlineStr">
        <is>
          <t>Public order and safety</t>
        </is>
      </c>
      <c r="C108" s="19" t="n">
        <v>7.7017</v>
      </c>
      <c r="D108" s="19" t="n">
        <v>0.1397</v>
      </c>
      <c r="E108" s="19" t="n">
        <v>3.3671</v>
      </c>
      <c r="F108" s="19" t="n">
        <v>0.8582</v>
      </c>
      <c r="G108" s="19" t="n">
        <v>0.0103</v>
      </c>
      <c r="H108" s="19" t="n">
        <v>1.2088</v>
      </c>
      <c r="I108" s="19" t="n">
        <v>4.1864</v>
      </c>
      <c r="J108" s="19" t="n">
        <v>203.2542</v>
      </c>
      <c r="K108" s="19" t="n">
        <v>48.713</v>
      </c>
      <c r="L108" s="19" t="n">
        <v>80.03530000000001</v>
      </c>
      <c r="M108" s="19" t="n">
        <v>243.7533</v>
      </c>
      <c r="N108" s="19" t="n">
        <v>35.3381</v>
      </c>
      <c r="O108" s="19" t="n">
        <v>59.0799</v>
      </c>
      <c r="P108" s="19" t="n">
        <v>24.1477</v>
      </c>
      <c r="Q108" s="19" t="n">
        <v>0.0021</v>
      </c>
      <c r="R108" s="19" t="n">
        <v>6.7607</v>
      </c>
      <c r="S108" s="19" t="n">
        <v>0.0579</v>
      </c>
      <c r="T108" s="19" t="n">
        <v>0.0224</v>
      </c>
      <c r="U108" s="19" t="n">
        <v>2.3569</v>
      </c>
      <c r="V108" s="19" t="n">
        <v>38.2277</v>
      </c>
      <c r="W108" s="19" t="n">
        <v>8.5199</v>
      </c>
      <c r="X108" s="19" t="n">
        <v>6.406</v>
      </c>
      <c r="Y108" s="19" t="n">
        <v>24.3556</v>
      </c>
      <c r="Z108" s="19" t="n">
        <v>0.1713</v>
      </c>
      <c r="AA108" s="19" t="n">
        <v>13.7771</v>
      </c>
      <c r="AB108" s="19" t="n">
        <v>0.0003</v>
      </c>
      <c r="AC108" s="19" t="n">
        <v>0.0015</v>
      </c>
      <c r="AD108" s="19" t="n">
        <v>1.5931</v>
      </c>
      <c r="AE108" s="19" t="n">
        <v>0.0001</v>
      </c>
      <c r="AF108" s="19" t="n">
        <v>0.1262</v>
      </c>
      <c r="AG108" s="19" t="n">
        <v>0.0706</v>
      </c>
      <c r="AH108" s="19" t="n">
        <v>4.6706</v>
      </c>
      <c r="AI108" s="19" t="n">
        <v>29.1751</v>
      </c>
      <c r="AJ108" s="19" t="n">
        <v>18.729</v>
      </c>
      <c r="AK108" s="19" t="n">
        <v>53.0743</v>
      </c>
      <c r="AL108" s="19" t="n">
        <v>7.8894</v>
      </c>
      <c r="AM108" s="19" t="n">
        <v>26.7364</v>
      </c>
      <c r="AN108" s="19" t="n">
        <v>106.416</v>
      </c>
      <c r="AO108" s="19" t="n">
        <v>0.0021</v>
      </c>
      <c r="AP108" s="19" t="n">
        <v>93.3703</v>
      </c>
      <c r="AQ108" s="19" t="n">
        <v>14.0011</v>
      </c>
      <c r="AR108" s="19" t="n">
        <v>129.0409</v>
      </c>
      <c r="AS108" s="19" t="n">
        <v>6.8474</v>
      </c>
      <c r="AT108" s="19" t="n">
        <v>10.6093</v>
      </c>
      <c r="AU108" s="19" t="n">
        <v>0.1674</v>
      </c>
      <c r="AV108" s="19" t="n">
        <v>60.9731</v>
      </c>
      <c r="AW108" s="19" t="n">
        <v>26.9533</v>
      </c>
      <c r="AX108" s="19" t="n">
        <v>0.5223</v>
      </c>
      <c r="AY108" s="19" t="n">
        <v>3.7333</v>
      </c>
      <c r="AZ108" s="19" t="n">
        <v>1.5369</v>
      </c>
      <c r="BA108" s="19" t="n">
        <v>0.0338</v>
      </c>
      <c r="BB108" s="19" t="n">
        <v>123.2319</v>
      </c>
      <c r="BC108" s="19" t="n">
        <v>13.0077</v>
      </c>
      <c r="BD108" s="19" t="n">
        <v>32.3138</v>
      </c>
      <c r="BE108" s="19" t="n">
        <v>150.0494</v>
      </c>
      <c r="BF108" s="19" t="n">
        <v>19.4073</v>
      </c>
      <c r="BG108" s="19" t="n">
        <v>0.9217</v>
      </c>
      <c r="BH108" s="19" t="n">
        <v>0.1808</v>
      </c>
      <c r="BI108" s="19" t="n">
        <v>29.518</v>
      </c>
      <c r="BJ108" s="19" t="n">
        <v>14.4113</v>
      </c>
      <c r="BK108" s="19" t="n">
        <v>6.3543</v>
      </c>
      <c r="BL108" s="19" t="n">
        <v>72.24169999999999</v>
      </c>
      <c r="BM108" s="19" t="n">
        <v>13.2433</v>
      </c>
      <c r="BN108" s="19" t="n">
        <v>3.0664</v>
      </c>
      <c r="BO108" s="19" t="n">
        <v>34.5054</v>
      </c>
      <c r="BP108" s="19" t="n">
        <v>45.5349</v>
      </c>
      <c r="BQ108" s="19" t="n">
        <v>1.8488</v>
      </c>
      <c r="BR108" s="19" t="n">
        <v>42.7247</v>
      </c>
      <c r="BS108" s="19" t="n">
        <v>25.9001</v>
      </c>
      <c r="BT108" s="19" t="n">
        <v>171.6592</v>
      </c>
      <c r="BU108" s="19" t="n">
        <v>155.4691</v>
      </c>
      <c r="BV108" s="19" t="n">
        <v>160.7438</v>
      </c>
      <c r="BW108" s="19" t="n">
        <v>658.0648</v>
      </c>
      <c r="BX108" s="19" t="n">
        <v>280.2826</v>
      </c>
      <c r="BY108" s="19" t="n">
        <v>319.1986</v>
      </c>
      <c r="BZ108" s="19" t="n">
        <v>36.0757</v>
      </c>
      <c r="CA108" s="19" t="n">
        <v>226.0454</v>
      </c>
      <c r="CB108" s="19" t="n">
        <v>120.3615</v>
      </c>
      <c r="CC108" s="19" t="n">
        <v>87.4932</v>
      </c>
      <c r="CD108" s="19" t="n">
        <v>17.2863</v>
      </c>
      <c r="CE108" s="19" t="n">
        <v>10.2128</v>
      </c>
      <c r="CF108" s="19" t="n">
        <v>83.154</v>
      </c>
      <c r="CG108" s="19" t="n">
        <v>363.1044</v>
      </c>
      <c r="CH108" s="19" t="n">
        <v>80.9209</v>
      </c>
      <c r="CI108" s="19" t="n">
        <v>59.6383</v>
      </c>
      <c r="CJ108" s="19" t="n">
        <v>3.6939</v>
      </c>
      <c r="CK108" s="19" t="n">
        <v>10.9089</v>
      </c>
      <c r="CL108" s="19" t="n">
        <v>13.6372</v>
      </c>
      <c r="CM108" s="19" t="n">
        <v>1.2356</v>
      </c>
      <c r="CN108" s="19" t="n">
        <v>77.34990000000001</v>
      </c>
      <c r="CO108" s="19" t="n">
        <v>60.9217</v>
      </c>
      <c r="CP108" s="19" t="n">
        <v>46.8079</v>
      </c>
      <c r="CQ108" s="19" t="n">
        <v>253.6096</v>
      </c>
      <c r="CR108" s="19" t="n">
        <v>7.2119</v>
      </c>
      <c r="CS108" s="19" t="n">
        <v>1.7892</v>
      </c>
      <c r="CT108" s="19" t="n">
        <v>406.6996</v>
      </c>
      <c r="CU108" s="19" t="n">
        <v>1285.5423</v>
      </c>
      <c r="CV108" s="19" t="n">
        <v>470.5788</v>
      </c>
      <c r="CW108" s="19" t="n">
        <v>263.2514</v>
      </c>
      <c r="CX108" s="19" t="n">
        <v>156.4999</v>
      </c>
      <c r="CY108" s="19" t="n">
        <v>613.3782</v>
      </c>
      <c r="CZ108" s="19" t="n">
        <v>12.2228</v>
      </c>
      <c r="DA108" s="19" t="n">
        <v>258.1849</v>
      </c>
      <c r="DB108" s="19" t="n">
        <v>226.9663</v>
      </c>
      <c r="DC108" s="19" t="n">
        <v>213.2139</v>
      </c>
      <c r="DD108" s="19" t="n">
        <v>32.2173</v>
      </c>
      <c r="DE108" s="19" t="n">
        <v>232.4756</v>
      </c>
      <c r="DF108" s="19" t="n">
        <v>360.7446</v>
      </c>
      <c r="DG108" s="19" t="n">
        <v>93.20699999999999</v>
      </c>
      <c r="DH108" s="19" t="n">
        <v>106.8588</v>
      </c>
      <c r="DI108" s="19" t="n">
        <v>110.053</v>
      </c>
      <c r="DJ108" s="19" t="n">
        <v>73.1169</v>
      </c>
      <c r="DK108" s="19" t="n">
        <v>213.4966</v>
      </c>
      <c r="DL108" s="19" t="n">
        <v>146.1064</v>
      </c>
      <c r="DM108" s="19" t="n">
        <v>3.6075</v>
      </c>
      <c r="DN108" s="19" t="n">
        <v>268.3554</v>
      </c>
      <c r="DO108" s="19" t="n">
        <v>33305.1868</v>
      </c>
      <c r="DP108" s="19" t="n">
        <v>127.5035</v>
      </c>
      <c r="DQ108" s="19" t="n">
        <v>4.8736</v>
      </c>
      <c r="DR108" s="19" t="n">
        <v>18.6353</v>
      </c>
      <c r="DT108" s="19" t="n">
        <v>21.9604</v>
      </c>
    </row>
    <row r="109">
      <c r="A109" s="2" t="inlineStr">
        <is>
          <t>8010</t>
        </is>
      </c>
      <c r="B109" s="2" t="inlineStr">
        <is>
          <t>Primary and secondary education services (including pre-schools and special schools)</t>
        </is>
      </c>
      <c r="C109" s="19" t="n">
        <v>0.5826</v>
      </c>
      <c r="D109" s="19" t="n">
        <v>0.1224</v>
      </c>
      <c r="E109" s="19" t="n">
        <v>0.3214</v>
      </c>
      <c r="F109" s="19" t="n">
        <v>0.0146</v>
      </c>
      <c r="G109" s="19" t="n">
        <v>0.0083</v>
      </c>
      <c r="H109" s="19" t="n">
        <v>0.0098</v>
      </c>
      <c r="I109" s="19" t="n">
        <v>0.1953</v>
      </c>
      <c r="J109" s="19" t="n">
        <v>0.4726</v>
      </c>
      <c r="K109" s="19" t="n">
        <v>0.772</v>
      </c>
      <c r="L109" s="19" t="n">
        <v>0.154</v>
      </c>
      <c r="M109" s="19" t="n">
        <v>1.3178</v>
      </c>
      <c r="N109" s="19" t="n">
        <v>0.07920000000000001</v>
      </c>
      <c r="O109" s="19" t="n">
        <v>0.1517</v>
      </c>
      <c r="P109" s="19" t="n">
        <v>0.5327</v>
      </c>
      <c r="Q109" s="19" t="n">
        <v>0.0141</v>
      </c>
      <c r="R109" s="19" t="n">
        <v>0.1664</v>
      </c>
      <c r="S109" s="19" t="n">
        <v>0.104</v>
      </c>
      <c r="T109" s="19" t="n">
        <v>0.024</v>
      </c>
      <c r="U109" s="19" t="n">
        <v>0.1634</v>
      </c>
      <c r="V109" s="19" t="n">
        <v>0.102</v>
      </c>
      <c r="W109" s="19" t="n">
        <v>0.2123</v>
      </c>
      <c r="X109" s="19" t="n">
        <v>0.17</v>
      </c>
      <c r="Y109" s="19" t="n">
        <v>0.06850000000000001</v>
      </c>
      <c r="Z109" s="19" t="n">
        <v>0.0519</v>
      </c>
      <c r="AA109" s="19" t="n">
        <v>0.0487</v>
      </c>
      <c r="AB109" s="19" t="n">
        <v>0.0018</v>
      </c>
      <c r="AC109" s="19" t="n">
        <v>0.0176</v>
      </c>
      <c r="AD109" s="19" t="n">
        <v>0.0368</v>
      </c>
      <c r="AE109" s="19" t="n">
        <v>0.0001</v>
      </c>
      <c r="AF109" s="19" t="n">
        <v>0.0005999999999999999</v>
      </c>
      <c r="AG109" s="19" t="n">
        <v>0.0005999999999999999</v>
      </c>
      <c r="AH109" s="19" t="n">
        <v>0.2032</v>
      </c>
      <c r="AI109" s="19" t="n">
        <v>0.2145</v>
      </c>
      <c r="AJ109" s="19" t="n">
        <v>0.07489999999999999</v>
      </c>
      <c r="AK109" s="19" t="n">
        <v>0.0717</v>
      </c>
      <c r="AL109" s="19" t="n">
        <v>0.057</v>
      </c>
      <c r="AM109" s="19" t="n">
        <v>0.0585</v>
      </c>
      <c r="AN109" s="19" t="n">
        <v>0.0929</v>
      </c>
      <c r="AO109" s="19" t="n">
        <v>0.0049</v>
      </c>
      <c r="AP109" s="19" t="n">
        <v>0.2071</v>
      </c>
      <c r="AQ109" s="19" t="n">
        <v>0.0861</v>
      </c>
      <c r="AR109" s="19" t="n">
        <v>0.0902</v>
      </c>
      <c r="AS109" s="19" t="n">
        <v>0.0202</v>
      </c>
      <c r="AT109" s="19" t="n">
        <v>0.107</v>
      </c>
      <c r="AU109" s="19" t="n">
        <v>0.0253</v>
      </c>
      <c r="AV109" s="19" t="n">
        <v>0.1892</v>
      </c>
      <c r="AW109" s="19" t="n">
        <v>0.045</v>
      </c>
      <c r="AX109" s="19" t="n">
        <v>0.0379</v>
      </c>
      <c r="AY109" s="19" t="n">
        <v>0.3229</v>
      </c>
      <c r="AZ109" s="19" t="n">
        <v>1.2252</v>
      </c>
      <c r="BA109" s="19" t="n">
        <v>0.0158</v>
      </c>
      <c r="BB109" s="19" t="n">
        <v>0.1201</v>
      </c>
      <c r="BC109" s="19" t="n">
        <v>0.0359</v>
      </c>
      <c r="BD109" s="19" t="n">
        <v>0.0694</v>
      </c>
      <c r="BE109" s="19" t="n">
        <v>0.0492</v>
      </c>
      <c r="BF109" s="19" t="n">
        <v>0.0518</v>
      </c>
      <c r="BG109" s="19" t="n">
        <v>0.07190000000000001</v>
      </c>
      <c r="BH109" s="19" t="n">
        <v>0.0669</v>
      </c>
      <c r="BI109" s="19" t="n">
        <v>0.1175</v>
      </c>
      <c r="BJ109" s="19" t="n">
        <v>0.0473</v>
      </c>
      <c r="BK109" s="19" t="n">
        <v>0.0133</v>
      </c>
      <c r="BL109" s="19" t="n">
        <v>0.1025</v>
      </c>
      <c r="BM109" s="19" t="n">
        <v>0.0717</v>
      </c>
      <c r="BN109" s="19" t="n">
        <v>0.0238</v>
      </c>
      <c r="BO109" s="19" t="n">
        <v>0.484</v>
      </c>
      <c r="BP109" s="19" t="n">
        <v>0.6258</v>
      </c>
      <c r="BQ109" s="19" t="n">
        <v>0.0683</v>
      </c>
      <c r="BR109" s="19" t="n">
        <v>0.4603</v>
      </c>
      <c r="BS109" s="19" t="n">
        <v>0.037</v>
      </c>
      <c r="BT109" s="19" t="n">
        <v>0.5659999999999999</v>
      </c>
      <c r="BU109" s="19" t="n">
        <v>0.415</v>
      </c>
      <c r="BV109" s="19" t="n">
        <v>0.3631</v>
      </c>
      <c r="BW109" s="19" t="n">
        <v>1.6614</v>
      </c>
      <c r="BX109" s="19" t="n">
        <v>1.8389</v>
      </c>
      <c r="BY109" s="19" t="n">
        <v>2.0285</v>
      </c>
      <c r="BZ109" s="19" t="n">
        <v>0.3398</v>
      </c>
      <c r="CA109" s="19" t="n">
        <v>1.3623</v>
      </c>
      <c r="CB109" s="19" t="n">
        <v>0.3359</v>
      </c>
      <c r="CC109" s="19" t="n">
        <v>0.2404</v>
      </c>
      <c r="CD109" s="19" t="n">
        <v>0.08939999999999999</v>
      </c>
      <c r="CE109" s="19" t="n">
        <v>0.099</v>
      </c>
      <c r="CF109" s="19" t="n">
        <v>0.1062</v>
      </c>
      <c r="CG109" s="19" t="n">
        <v>0.407</v>
      </c>
      <c r="CH109" s="19" t="n">
        <v>1.9713</v>
      </c>
      <c r="CI109" s="19" t="n">
        <v>0.082</v>
      </c>
      <c r="CJ109" s="19" t="n">
        <v>0.056</v>
      </c>
      <c r="CK109" s="19" t="n">
        <v>0.4404</v>
      </c>
      <c r="CL109" s="19" t="n">
        <v>3.4113</v>
      </c>
      <c r="CM109" s="19" t="n">
        <v>0.0109</v>
      </c>
      <c r="CN109" s="19" t="n">
        <v>9.6092</v>
      </c>
      <c r="CO109" s="19" t="n">
        <v>12.2897</v>
      </c>
      <c r="CP109" s="19" t="n">
        <v>2.1663</v>
      </c>
      <c r="CQ109" s="19" t="n">
        <v>0.5872000000000001</v>
      </c>
      <c r="CR109" s="19" t="n">
        <v>0.0072</v>
      </c>
      <c r="CS109" s="19" t="n">
        <v>0.0023</v>
      </c>
      <c r="CT109" s="19" t="n">
        <v>0.575</v>
      </c>
      <c r="CU109" s="19" t="n">
        <v>4.1055</v>
      </c>
      <c r="CV109" s="19" t="n">
        <v>4.5397</v>
      </c>
      <c r="CW109" s="19" t="n">
        <v>1.957</v>
      </c>
      <c r="CX109" s="19" t="n">
        <v>0.1496</v>
      </c>
      <c r="CY109" s="19" t="n">
        <v>5.6293</v>
      </c>
      <c r="CZ109" s="19" t="n">
        <v>0.7786999999999999</v>
      </c>
      <c r="DA109" s="19" t="n">
        <v>1.8649</v>
      </c>
      <c r="DB109" s="19" t="n">
        <v>1.0806</v>
      </c>
      <c r="DC109" s="19" t="n">
        <v>1.0401</v>
      </c>
      <c r="DD109" s="19" t="n">
        <v>0.1438</v>
      </c>
      <c r="DE109" s="19" t="n">
        <v>1.0112</v>
      </c>
      <c r="DF109" s="19" t="n">
        <v>1.1328</v>
      </c>
      <c r="DG109" s="19" t="n">
        <v>0.1384</v>
      </c>
      <c r="DH109" s="19" t="n">
        <v>0.2098</v>
      </c>
      <c r="DI109" s="19" t="n">
        <v>0.2025</v>
      </c>
      <c r="DJ109" s="19" t="n">
        <v>0.1667</v>
      </c>
      <c r="DK109" s="19" t="n">
        <v>0.26</v>
      </c>
      <c r="DL109" s="19" t="n">
        <v>0.3381</v>
      </c>
      <c r="DM109" s="19" t="n">
        <v>0.095</v>
      </c>
      <c r="DN109" s="19" t="n">
        <v>16031.8988</v>
      </c>
      <c r="DO109" s="19" t="n">
        <v>78204.82889999999</v>
      </c>
      <c r="DP109" s="19" t="n">
        <v>35.0111</v>
      </c>
      <c r="DQ109" s="19" t="n">
        <v>1.3561</v>
      </c>
      <c r="DR109" s="19" t="n">
        <v>5.2178</v>
      </c>
      <c r="DS109" s="19" t="n">
        <v>0.0546</v>
      </c>
      <c r="DT109" s="19" t="n">
        <v>768.1438000000001</v>
      </c>
    </row>
    <row r="110">
      <c r="A110" s="2" t="inlineStr">
        <is>
          <t>8110</t>
        </is>
      </c>
      <c r="B110" s="2" t="inlineStr">
        <is>
          <t>Technical, vocational and tertiary education services (including undergraduate and postgraduate)</t>
        </is>
      </c>
      <c r="C110" s="19" t="n">
        <v>2.6398</v>
      </c>
      <c r="D110" s="19" t="n">
        <v>0.3843</v>
      </c>
      <c r="E110" s="19" t="n">
        <v>2.8957</v>
      </c>
      <c r="F110" s="19" t="n">
        <v>0.3584</v>
      </c>
      <c r="G110" s="19" t="n">
        <v>0.0097</v>
      </c>
      <c r="H110" s="19" t="n">
        <v>0.5155</v>
      </c>
      <c r="I110" s="19" t="n">
        <v>1.8669</v>
      </c>
      <c r="J110" s="19" t="n">
        <v>46.4487</v>
      </c>
      <c r="K110" s="19" t="n">
        <v>35.4459</v>
      </c>
      <c r="L110" s="19" t="n">
        <v>13.6138</v>
      </c>
      <c r="M110" s="19" t="n">
        <v>41.5841</v>
      </c>
      <c r="N110" s="19" t="n">
        <v>1.8048</v>
      </c>
      <c r="O110" s="19" t="n">
        <v>10.2453</v>
      </c>
      <c r="P110" s="19" t="n">
        <v>21.7028</v>
      </c>
      <c r="Q110" s="19" t="n">
        <v>0.0039</v>
      </c>
      <c r="R110" s="19" t="n">
        <v>8.337899999999999</v>
      </c>
      <c r="S110" s="19" t="n">
        <v>1.1703</v>
      </c>
      <c r="T110" s="19" t="n">
        <v>0.7884</v>
      </c>
      <c r="U110" s="19" t="n">
        <v>3.5811</v>
      </c>
      <c r="V110" s="19" t="n">
        <v>2.8919</v>
      </c>
      <c r="W110" s="19" t="n">
        <v>6.1379</v>
      </c>
      <c r="X110" s="19" t="n">
        <v>2.9944</v>
      </c>
      <c r="Y110" s="19" t="n">
        <v>5.8602</v>
      </c>
      <c r="Z110" s="19" t="n">
        <v>1.4804</v>
      </c>
      <c r="AA110" s="19" t="n">
        <v>1.317</v>
      </c>
      <c r="AB110" s="19" t="n">
        <v>0.0023</v>
      </c>
      <c r="AC110" s="19" t="n">
        <v>0.0103</v>
      </c>
      <c r="AD110" s="19" t="n">
        <v>1.5371</v>
      </c>
      <c r="AE110" s="19" t="n">
        <v>0.0001</v>
      </c>
      <c r="AF110" s="19" t="n">
        <v>0.2032</v>
      </c>
      <c r="AG110" s="19" t="n">
        <v>0.0067</v>
      </c>
      <c r="AH110" s="19" t="n">
        <v>0.4774</v>
      </c>
      <c r="AI110" s="19" t="n">
        <v>4.2961</v>
      </c>
      <c r="AJ110" s="19" t="n">
        <v>1.0222</v>
      </c>
      <c r="AK110" s="19" t="n">
        <v>3.814</v>
      </c>
      <c r="AL110" s="19" t="n">
        <v>5.9559</v>
      </c>
      <c r="AM110" s="19" t="n">
        <v>9.33</v>
      </c>
      <c r="AN110" s="19" t="n">
        <v>12.5707</v>
      </c>
      <c r="AO110" s="19" t="n">
        <v>0.0181</v>
      </c>
      <c r="AP110" s="19" t="n">
        <v>13.674</v>
      </c>
      <c r="AQ110" s="19" t="n">
        <v>2.7356</v>
      </c>
      <c r="AR110" s="19" t="n">
        <v>11.364</v>
      </c>
      <c r="AS110" s="19" t="n">
        <v>0.1615</v>
      </c>
      <c r="AT110" s="19" t="n">
        <v>2.0911</v>
      </c>
      <c r="AU110" s="19" t="n">
        <v>0.5263</v>
      </c>
      <c r="AV110" s="19" t="n">
        <v>17.3953</v>
      </c>
      <c r="AW110" s="19" t="n">
        <v>2.6498</v>
      </c>
      <c r="AX110" s="19" t="n">
        <v>0.2387</v>
      </c>
      <c r="AY110" s="19" t="n">
        <v>6.2089</v>
      </c>
      <c r="AZ110" s="19" t="n">
        <v>0.8501</v>
      </c>
      <c r="BA110" s="19" t="n">
        <v>0.2239</v>
      </c>
      <c r="BB110" s="19" t="n">
        <v>15.2605</v>
      </c>
      <c r="BC110" s="19" t="n">
        <v>1.0643</v>
      </c>
      <c r="BD110" s="19" t="n">
        <v>3.1057</v>
      </c>
      <c r="BE110" s="19" t="n">
        <v>18.767</v>
      </c>
      <c r="BF110" s="19" t="n">
        <v>6.875</v>
      </c>
      <c r="BG110" s="19" t="n">
        <v>5.6575</v>
      </c>
      <c r="BH110" s="19" t="n">
        <v>0.0299</v>
      </c>
      <c r="BI110" s="19" t="n">
        <v>9.059200000000001</v>
      </c>
      <c r="BJ110" s="19" t="n">
        <v>4.4599</v>
      </c>
      <c r="BK110" s="19" t="n">
        <v>1.4894</v>
      </c>
      <c r="BL110" s="19" t="n">
        <v>19.052</v>
      </c>
      <c r="BM110" s="19" t="n">
        <v>0.8374</v>
      </c>
      <c r="BN110" s="19" t="n">
        <v>0.158</v>
      </c>
      <c r="BO110" s="19" t="n">
        <v>1.9653</v>
      </c>
      <c r="BP110" s="19" t="n">
        <v>59.7378</v>
      </c>
      <c r="BQ110" s="19" t="n">
        <v>2.3242</v>
      </c>
      <c r="BR110" s="19" t="n">
        <v>10.1669</v>
      </c>
      <c r="BS110" s="19" t="n">
        <v>62.2983</v>
      </c>
      <c r="BT110" s="19" t="n">
        <v>32.5365</v>
      </c>
      <c r="BU110" s="19" t="n">
        <v>7.2613</v>
      </c>
      <c r="BV110" s="19" t="n">
        <v>11.3151</v>
      </c>
      <c r="BW110" s="19" t="n">
        <v>64.97190000000001</v>
      </c>
      <c r="BX110" s="19" t="n">
        <v>36.972</v>
      </c>
      <c r="BY110" s="19" t="n">
        <v>32.0453</v>
      </c>
      <c r="BZ110" s="19" t="n">
        <v>5.228</v>
      </c>
      <c r="CA110" s="19" t="n">
        <v>11.7263</v>
      </c>
      <c r="CB110" s="19" t="n">
        <v>22.2092</v>
      </c>
      <c r="CC110" s="19" t="n">
        <v>6.4644</v>
      </c>
      <c r="CD110" s="19" t="n">
        <v>2.2211</v>
      </c>
      <c r="CE110" s="19" t="n">
        <v>7.2216</v>
      </c>
      <c r="CF110" s="19" t="n">
        <v>10.068</v>
      </c>
      <c r="CG110" s="19" t="n">
        <v>67.6784</v>
      </c>
      <c r="CH110" s="19" t="n">
        <v>52.8597</v>
      </c>
      <c r="CI110" s="19" t="n">
        <v>2.026</v>
      </c>
      <c r="CJ110" s="19" t="n">
        <v>4.1358</v>
      </c>
      <c r="CK110" s="19" t="n">
        <v>0.2673</v>
      </c>
      <c r="CL110" s="19" t="n">
        <v>10.8086</v>
      </c>
      <c r="CM110" s="19" t="n">
        <v>1.0058</v>
      </c>
      <c r="CN110" s="19" t="n">
        <v>157.1575</v>
      </c>
      <c r="CO110" s="19" t="n">
        <v>45.0354</v>
      </c>
      <c r="CP110" s="19" t="n">
        <v>521.6559999999999</v>
      </c>
      <c r="CQ110" s="19" t="n">
        <v>34.9016</v>
      </c>
      <c r="CR110" s="19" t="n">
        <v>0.0017</v>
      </c>
      <c r="CS110" s="19" t="n">
        <v>0.0005</v>
      </c>
      <c r="CT110" s="19" t="n">
        <v>44.5033</v>
      </c>
      <c r="CU110" s="19" t="n">
        <v>442.2546</v>
      </c>
      <c r="CV110" s="19" t="n">
        <v>86.0351</v>
      </c>
      <c r="CW110" s="19" t="n">
        <v>155.3686</v>
      </c>
      <c r="CX110" s="19" t="n">
        <v>94.3815</v>
      </c>
      <c r="CY110" s="19" t="n">
        <v>124.9027</v>
      </c>
      <c r="CZ110" s="19" t="n">
        <v>24.2735</v>
      </c>
      <c r="DA110" s="19" t="n">
        <v>81.0964</v>
      </c>
      <c r="DB110" s="19" t="n">
        <v>431.9388</v>
      </c>
      <c r="DC110" s="19" t="n">
        <v>443.8585</v>
      </c>
      <c r="DD110" s="19" t="n">
        <v>48.3638</v>
      </c>
      <c r="DE110" s="19" t="n">
        <v>71.7163</v>
      </c>
      <c r="DF110" s="19" t="n">
        <v>183.2667</v>
      </c>
      <c r="DG110" s="19" t="n">
        <v>35.2337</v>
      </c>
      <c r="DH110" s="19" t="n">
        <v>4.0089</v>
      </c>
      <c r="DI110" s="19" t="n">
        <v>4.126</v>
      </c>
      <c r="DJ110" s="19" t="n">
        <v>58.2894</v>
      </c>
      <c r="DK110" s="19" t="n">
        <v>27.6283</v>
      </c>
      <c r="DL110" s="19" t="n">
        <v>80.991</v>
      </c>
      <c r="DM110" s="19" t="n">
        <v>13.2912</v>
      </c>
      <c r="DN110" s="19" t="n">
        <v>22746.6815</v>
      </c>
      <c r="DO110" s="19" t="n">
        <v>21931.061</v>
      </c>
      <c r="DP110" s="19" t="n">
        <v>1311.582</v>
      </c>
      <c r="DQ110" s="19" t="n">
        <v>12.4943</v>
      </c>
      <c r="DR110" s="19" t="n">
        <v>335.3249</v>
      </c>
      <c r="DS110" s="19" t="n">
        <v>0.0126</v>
      </c>
      <c r="DT110" s="19" t="n">
        <v>18723.7894</v>
      </c>
    </row>
    <row r="111">
      <c r="A111" s="2" t="inlineStr">
        <is>
          <t>8210</t>
        </is>
      </c>
      <c r="B111" s="2" t="inlineStr">
        <is>
          <t>Arts, sports, adult and other education services (including community education)</t>
        </is>
      </c>
      <c r="C111" s="19" t="n">
        <v>0.343</v>
      </c>
      <c r="D111" s="19" t="n">
        <v>0.2939</v>
      </c>
      <c r="E111" s="19" t="n">
        <v>0.3137</v>
      </c>
      <c r="F111" s="19" t="n">
        <v>0.0297</v>
      </c>
      <c r="G111" s="19" t="n">
        <v>0.0019</v>
      </c>
      <c r="H111" s="19" t="n">
        <v>0.0446</v>
      </c>
      <c r="I111" s="19" t="n">
        <v>0.8469</v>
      </c>
      <c r="J111" s="19" t="n">
        <v>11.5065</v>
      </c>
      <c r="K111" s="19" t="n">
        <v>5.1854</v>
      </c>
      <c r="L111" s="19" t="n">
        <v>0.8726</v>
      </c>
      <c r="M111" s="19" t="n">
        <v>23.7176</v>
      </c>
      <c r="N111" s="19" t="n">
        <v>0.0174</v>
      </c>
      <c r="O111" s="19" t="n">
        <v>1.0821</v>
      </c>
      <c r="P111" s="19" t="n">
        <v>0.4625</v>
      </c>
      <c r="Q111" s="19" t="n">
        <v>0.2584</v>
      </c>
      <c r="R111" s="19" t="n">
        <v>0.1552</v>
      </c>
      <c r="S111" s="19" t="n">
        <v>0.0555</v>
      </c>
      <c r="T111" s="19" t="n">
        <v>0.0118</v>
      </c>
      <c r="U111" s="19" t="n">
        <v>0.0534</v>
      </c>
      <c r="V111" s="19" t="n">
        <v>0.08790000000000001</v>
      </c>
      <c r="W111" s="19" t="n">
        <v>0.1789</v>
      </c>
      <c r="X111" s="19" t="n">
        <v>0.1501</v>
      </c>
      <c r="Y111" s="19" t="n">
        <v>0.9229000000000001</v>
      </c>
      <c r="Z111" s="19" t="n">
        <v>0.1039</v>
      </c>
      <c r="AA111" s="19" t="n">
        <v>0.1829</v>
      </c>
      <c r="AB111" s="19" t="n">
        <v>0.0007</v>
      </c>
      <c r="AC111" s="19" t="n">
        <v>0.0061</v>
      </c>
      <c r="AD111" s="19" t="n">
        <v>0.8778</v>
      </c>
      <c r="AE111" s="19" t="n">
        <v>0.0092</v>
      </c>
      <c r="AF111" s="19" t="n">
        <v>0.0003</v>
      </c>
      <c r="AG111" s="19" t="n">
        <v>0.0002</v>
      </c>
      <c r="AH111" s="19" t="n">
        <v>0.0604</v>
      </c>
      <c r="AI111" s="19" t="n">
        <v>1.044</v>
      </c>
      <c r="AJ111" s="19" t="n">
        <v>0.179</v>
      </c>
      <c r="AK111" s="19" t="n">
        <v>0.8521</v>
      </c>
      <c r="AL111" s="19" t="n">
        <v>1.0722</v>
      </c>
      <c r="AM111" s="19" t="n">
        <v>0.7645999999999999</v>
      </c>
      <c r="AN111" s="19" t="n">
        <v>10.2091</v>
      </c>
      <c r="AO111" s="19" t="n">
        <v>0.0207</v>
      </c>
      <c r="AP111" s="19" t="n">
        <v>3.1919</v>
      </c>
      <c r="AQ111" s="19" t="n">
        <v>0.5117</v>
      </c>
      <c r="AR111" s="19" t="n">
        <v>1.0128</v>
      </c>
      <c r="AS111" s="19" t="n">
        <v>0.0265</v>
      </c>
      <c r="AT111" s="19" t="n">
        <v>0.24</v>
      </c>
      <c r="AU111" s="19" t="n">
        <v>0.0837</v>
      </c>
      <c r="AV111" s="19" t="n">
        <v>2.0377</v>
      </c>
      <c r="AW111" s="19" t="n">
        <v>0.6655</v>
      </c>
      <c r="AX111" s="19" t="n">
        <v>0.0114</v>
      </c>
      <c r="AY111" s="19" t="n">
        <v>0.7097</v>
      </c>
      <c r="AZ111" s="19" t="n">
        <v>0.2247</v>
      </c>
      <c r="BA111" s="19" t="n">
        <v>0.006</v>
      </c>
      <c r="BB111" s="19" t="n">
        <v>1.843</v>
      </c>
      <c r="BC111" s="19" t="n">
        <v>0.9143</v>
      </c>
      <c r="BD111" s="19" t="n">
        <v>0.4681</v>
      </c>
      <c r="BE111" s="19" t="n">
        <v>0.7644</v>
      </c>
      <c r="BF111" s="19" t="n">
        <v>0.1586</v>
      </c>
      <c r="BG111" s="19" t="n">
        <v>0.0994</v>
      </c>
      <c r="BH111" s="19" t="n">
        <v>0.022</v>
      </c>
      <c r="BI111" s="19" t="n">
        <v>0.4217</v>
      </c>
      <c r="BJ111" s="19" t="n">
        <v>0.1181</v>
      </c>
      <c r="BK111" s="19" t="n">
        <v>0.1091</v>
      </c>
      <c r="BL111" s="19" t="n">
        <v>0.4405</v>
      </c>
      <c r="BM111" s="19" t="n">
        <v>0.9415</v>
      </c>
      <c r="BN111" s="19" t="n">
        <v>0.1124</v>
      </c>
      <c r="BO111" s="19" t="n">
        <v>1.1714</v>
      </c>
      <c r="BP111" s="19" t="n">
        <v>2.3263</v>
      </c>
      <c r="BQ111" s="19" t="n">
        <v>0.0222</v>
      </c>
      <c r="BR111" s="19" t="n">
        <v>3.2321</v>
      </c>
      <c r="BS111" s="19" t="n">
        <v>14.8056</v>
      </c>
      <c r="BT111" s="19" t="n">
        <v>3.3825</v>
      </c>
      <c r="BU111" s="19" t="n">
        <v>4.4098</v>
      </c>
      <c r="BV111" s="19" t="n">
        <v>9.7378</v>
      </c>
      <c r="BW111" s="19" t="n">
        <v>38.2084</v>
      </c>
      <c r="BX111" s="19" t="n">
        <v>19.1338</v>
      </c>
      <c r="BY111" s="19" t="n">
        <v>15.858</v>
      </c>
      <c r="BZ111" s="19" t="n">
        <v>1.1167</v>
      </c>
      <c r="CA111" s="19" t="n">
        <v>2.3845</v>
      </c>
      <c r="CB111" s="19" t="n">
        <v>19.7225</v>
      </c>
      <c r="CC111" s="19" t="n">
        <v>1.2031</v>
      </c>
      <c r="CD111" s="19" t="n">
        <v>1.2177</v>
      </c>
      <c r="CE111" s="19" t="n">
        <v>0.0305</v>
      </c>
      <c r="CF111" s="19" t="n">
        <v>1.2558</v>
      </c>
      <c r="CG111" s="19" t="n">
        <v>3.6662</v>
      </c>
      <c r="CH111" s="19" t="n">
        <v>9.273999999999999</v>
      </c>
      <c r="CI111" s="19" t="n">
        <v>1.0446</v>
      </c>
      <c r="CJ111" s="19" t="n">
        <v>0.0152</v>
      </c>
      <c r="CK111" s="19" t="n">
        <v>0.1135</v>
      </c>
      <c r="CL111" s="19" t="n">
        <v>1.1365</v>
      </c>
      <c r="CM111" s="19" t="n">
        <v>0.0027</v>
      </c>
      <c r="CN111" s="19" t="n">
        <v>3.2639</v>
      </c>
      <c r="CO111" s="19" t="n">
        <v>4.1769</v>
      </c>
      <c r="CP111" s="19" t="n">
        <v>0.7342</v>
      </c>
      <c r="CQ111" s="19" t="n">
        <v>4.4561</v>
      </c>
      <c r="CR111" s="19" t="n">
        <v>0.0022</v>
      </c>
      <c r="CS111" s="19" t="n">
        <v>0.0007</v>
      </c>
      <c r="CT111" s="19" t="n">
        <v>23.5111</v>
      </c>
      <c r="CU111" s="19" t="n">
        <v>56.0172</v>
      </c>
      <c r="CV111" s="19" t="n">
        <v>1.5252</v>
      </c>
      <c r="CW111" s="19" t="n">
        <v>14.1002</v>
      </c>
      <c r="CX111" s="19" t="n">
        <v>7.3605</v>
      </c>
      <c r="CY111" s="19" t="n">
        <v>58.9997</v>
      </c>
      <c r="CZ111" s="19" t="n">
        <v>0.2388</v>
      </c>
      <c r="DA111" s="19" t="n">
        <v>1.7165</v>
      </c>
      <c r="DB111" s="19" t="n">
        <v>113.4676</v>
      </c>
      <c r="DC111" s="19" t="n">
        <v>175.2398</v>
      </c>
      <c r="DD111" s="19" t="n">
        <v>240.1472</v>
      </c>
      <c r="DE111" s="19" t="n">
        <v>10.3999</v>
      </c>
      <c r="DF111" s="19" t="n">
        <v>60.3986</v>
      </c>
      <c r="DG111" s="19" t="n">
        <v>111.2736</v>
      </c>
      <c r="DH111" s="19" t="n">
        <v>239.6947</v>
      </c>
      <c r="DI111" s="19" t="n">
        <v>0.5869</v>
      </c>
      <c r="DJ111" s="19" t="n">
        <v>2.2989</v>
      </c>
      <c r="DK111" s="19" t="n">
        <v>2.1013</v>
      </c>
      <c r="DL111" s="19" t="n">
        <v>4.3345</v>
      </c>
      <c r="DM111" s="19" t="n">
        <v>0.0687</v>
      </c>
      <c r="DN111" s="19" t="n">
        <v>10187.1006</v>
      </c>
      <c r="DO111" s="19" t="n">
        <v>2226.4526</v>
      </c>
      <c r="DP111" s="19" t="n">
        <v>102.702</v>
      </c>
      <c r="DQ111" s="19" t="n">
        <v>1.2883</v>
      </c>
      <c r="DR111" s="19" t="n">
        <v>25.1237</v>
      </c>
      <c r="DS111" s="19" t="n">
        <v>0.0168</v>
      </c>
      <c r="DT111" s="19" t="n">
        <v>1533.6198</v>
      </c>
    </row>
    <row r="112">
      <c r="A112" s="2" t="inlineStr">
        <is>
          <t>8401</t>
        </is>
      </c>
      <c r="B112" s="2" t="inlineStr">
        <is>
          <t>Health care services</t>
        </is>
      </c>
      <c r="C112" s="19" t="n">
        <v>0.7371</v>
      </c>
      <c r="D112" s="19" t="n">
        <v>0.1466</v>
      </c>
      <c r="E112" s="19" t="n">
        <v>0.5742</v>
      </c>
      <c r="F112" s="19" t="n">
        <v>1.9192</v>
      </c>
      <c r="G112" s="19" t="n">
        <v>0.0827</v>
      </c>
      <c r="H112" s="19" t="n">
        <v>4.2839</v>
      </c>
      <c r="I112" s="19" t="n">
        <v>1.3683</v>
      </c>
      <c r="J112" s="19" t="n">
        <v>0.8332000000000001</v>
      </c>
      <c r="K112" s="19" t="n">
        <v>1.6066</v>
      </c>
      <c r="L112" s="19" t="n">
        <v>0.282</v>
      </c>
      <c r="M112" s="19" t="n">
        <v>2.6661</v>
      </c>
      <c r="N112" s="19" t="n">
        <v>0.1349</v>
      </c>
      <c r="O112" s="19" t="n">
        <v>3.5653</v>
      </c>
      <c r="P112" s="19" t="n">
        <v>1.5813</v>
      </c>
      <c r="Q112" s="19" t="n">
        <v>0.1021</v>
      </c>
      <c r="R112" s="19" t="n">
        <v>0.4891</v>
      </c>
      <c r="S112" s="19" t="n">
        <v>0.3904</v>
      </c>
      <c r="T112" s="19" t="n">
        <v>0.3329</v>
      </c>
      <c r="U112" s="19" t="n">
        <v>0.8893</v>
      </c>
      <c r="V112" s="19" t="n">
        <v>0.5669999999999999</v>
      </c>
      <c r="W112" s="19" t="n">
        <v>0.8467</v>
      </c>
      <c r="X112" s="19" t="n">
        <v>0.8300999999999999</v>
      </c>
      <c r="Y112" s="19" t="n">
        <v>19.2415</v>
      </c>
      <c r="Z112" s="19" t="n">
        <v>11.6412</v>
      </c>
      <c r="AA112" s="19" t="n">
        <v>9.6615</v>
      </c>
      <c r="AB112" s="19" t="n">
        <v>3.434</v>
      </c>
      <c r="AC112" s="19" t="n">
        <v>1.1005</v>
      </c>
      <c r="AD112" s="19" t="n">
        <v>9.9116</v>
      </c>
      <c r="AE112" s="19" t="n">
        <v>0.119</v>
      </c>
      <c r="AF112" s="19" t="n">
        <v>0.1094</v>
      </c>
      <c r="AG112" s="19" t="n">
        <v>0.5836</v>
      </c>
      <c r="AH112" s="19" t="n">
        <v>3.9165</v>
      </c>
      <c r="AI112" s="19" t="n">
        <v>11.907</v>
      </c>
      <c r="AJ112" s="19" t="n">
        <v>3.3085</v>
      </c>
      <c r="AK112" s="19" t="n">
        <v>4.0817</v>
      </c>
      <c r="AL112" s="19" t="n">
        <v>7.5098</v>
      </c>
      <c r="AM112" s="19" t="n">
        <v>0.8928</v>
      </c>
      <c r="AN112" s="19" t="n">
        <v>55.5659</v>
      </c>
      <c r="AO112" s="19" t="n">
        <v>4.6482</v>
      </c>
      <c r="AP112" s="19" t="n">
        <v>222.6471</v>
      </c>
      <c r="AQ112" s="19" t="n">
        <v>114.8115</v>
      </c>
      <c r="AR112" s="19" t="n">
        <v>6.1342</v>
      </c>
      <c r="AS112" s="19" t="n">
        <v>5.6112</v>
      </c>
      <c r="AT112" s="19" t="n">
        <v>0.7959000000000001</v>
      </c>
      <c r="AU112" s="19" t="n">
        <v>0.2624</v>
      </c>
      <c r="AV112" s="19" t="n">
        <v>0.9194</v>
      </c>
      <c r="AW112" s="19" t="n">
        <v>0.2314</v>
      </c>
      <c r="AX112" s="19" t="n">
        <v>0.1977</v>
      </c>
      <c r="AY112" s="19" t="n">
        <v>4.0826</v>
      </c>
      <c r="AZ112" s="19" t="n">
        <v>2.4628</v>
      </c>
      <c r="BA112" s="19" t="n">
        <v>0.5325</v>
      </c>
      <c r="BB112" s="19" t="n">
        <v>0.5601</v>
      </c>
      <c r="BC112" s="19" t="n">
        <v>0.5547</v>
      </c>
      <c r="BD112" s="19" t="n">
        <v>0.5782</v>
      </c>
      <c r="BE112" s="19" t="n">
        <v>0.07099999999999999</v>
      </c>
      <c r="BF112" s="19" t="n">
        <v>0.2614</v>
      </c>
      <c r="BG112" s="19" t="n">
        <v>1.1602</v>
      </c>
      <c r="BH112" s="19" t="n">
        <v>0.953</v>
      </c>
      <c r="BI112" s="19" t="n">
        <v>1.0735</v>
      </c>
      <c r="BJ112" s="19" t="n">
        <v>1.6104</v>
      </c>
      <c r="BK112" s="19" t="n">
        <v>1.0044</v>
      </c>
      <c r="BL112" s="19" t="n">
        <v>1.7375</v>
      </c>
      <c r="BM112" s="19" t="n">
        <v>0.6197</v>
      </c>
      <c r="BN112" s="19" t="n">
        <v>0.4064</v>
      </c>
      <c r="BO112" s="19" t="n">
        <v>3.3502</v>
      </c>
      <c r="BP112" s="19" t="n">
        <v>2.1755</v>
      </c>
      <c r="BQ112" s="19" t="n">
        <v>0.0784</v>
      </c>
      <c r="BR112" s="19" t="n">
        <v>1.8312</v>
      </c>
      <c r="BS112" s="19" t="n">
        <v>0.0508</v>
      </c>
      <c r="BT112" s="19" t="n">
        <v>0.204</v>
      </c>
      <c r="BU112" s="19" t="n">
        <v>2.4079</v>
      </c>
      <c r="BV112" s="19" t="n">
        <v>9.105600000000001</v>
      </c>
      <c r="BW112" s="19" t="n">
        <v>6.2061</v>
      </c>
      <c r="BX112" s="19" t="n">
        <v>17.7947</v>
      </c>
      <c r="BY112" s="19" t="n">
        <v>22.8696</v>
      </c>
      <c r="BZ112" s="19" t="n">
        <v>9.144500000000001</v>
      </c>
      <c r="CA112" s="19" t="n">
        <v>9.694000000000001</v>
      </c>
      <c r="CB112" s="19" t="n">
        <v>0.4249</v>
      </c>
      <c r="CC112" s="19" t="n">
        <v>0.4429</v>
      </c>
      <c r="CD112" s="19" t="n">
        <v>2.5668</v>
      </c>
      <c r="CE112" s="19" t="n">
        <v>0.0499</v>
      </c>
      <c r="CF112" s="19" t="n">
        <v>57.1177</v>
      </c>
      <c r="CG112" s="19" t="n">
        <v>19.1088</v>
      </c>
      <c r="CH112" s="19" t="n">
        <v>38.0905</v>
      </c>
      <c r="CI112" s="19" t="n">
        <v>0.1014</v>
      </c>
      <c r="CJ112" s="19" t="n">
        <v>0.0789</v>
      </c>
      <c r="CK112" s="19" t="n">
        <v>0.6922</v>
      </c>
      <c r="CL112" s="19" t="n">
        <v>3.7627</v>
      </c>
      <c r="CM112" s="19" t="n">
        <v>0.0175</v>
      </c>
      <c r="CN112" s="19" t="n">
        <v>40.0029</v>
      </c>
      <c r="CO112" s="19" t="n">
        <v>2247.0381</v>
      </c>
      <c r="CP112" s="19" t="n">
        <v>111.7202</v>
      </c>
      <c r="CQ112" s="19" t="n">
        <v>9.761900000000001</v>
      </c>
      <c r="CT112" s="19" t="n">
        <v>10.7291</v>
      </c>
      <c r="CU112" s="19" t="n">
        <v>42.3314</v>
      </c>
      <c r="CV112" s="19" t="n">
        <v>4.9586</v>
      </c>
      <c r="CW112" s="19" t="n">
        <v>31.4746</v>
      </c>
      <c r="CX112" s="19" t="n">
        <v>57.0216</v>
      </c>
      <c r="CY112" s="19" t="n">
        <v>221.2529</v>
      </c>
      <c r="CZ112" s="19" t="n">
        <v>199.5134</v>
      </c>
      <c r="DA112" s="19" t="n">
        <v>20.0851</v>
      </c>
      <c r="DB112" s="19" t="n">
        <v>125.2625</v>
      </c>
      <c r="DC112" s="19" t="n">
        <v>184.9114</v>
      </c>
      <c r="DD112" s="19" t="n">
        <v>12.8294</v>
      </c>
      <c r="DE112" s="19" t="n">
        <v>1888.6009</v>
      </c>
      <c r="DF112" s="19" t="n">
        <v>621.1387</v>
      </c>
      <c r="DG112" s="19" t="n">
        <v>0.1796</v>
      </c>
      <c r="DH112" s="19" t="n">
        <v>16.5369</v>
      </c>
      <c r="DI112" s="19" t="n">
        <v>4.9103</v>
      </c>
      <c r="DJ112" s="19" t="n">
        <v>8.2608</v>
      </c>
      <c r="DK112" s="19" t="n">
        <v>15.976</v>
      </c>
      <c r="DL112" s="19" t="n">
        <v>18.7082</v>
      </c>
      <c r="DM112" s="19" t="n">
        <v>1.351</v>
      </c>
      <c r="DN112" s="19" t="n">
        <v>60792.6993</v>
      </c>
      <c r="DO112" s="19" t="n">
        <v>97480.27860000001</v>
      </c>
      <c r="DP112" s="19" t="n">
        <v>423.8277</v>
      </c>
      <c r="DQ112" s="19" t="n">
        <v>4.9394</v>
      </c>
      <c r="DR112" s="19" t="n">
        <v>104.904</v>
      </c>
      <c r="DT112" s="19" t="n">
        <v>535.2881</v>
      </c>
    </row>
    <row r="113">
      <c r="A113" s="2" t="inlineStr">
        <is>
          <t>8601</t>
        </is>
      </c>
      <c r="B113" s="2" t="inlineStr">
        <is>
          <t>Residential care and social assistance services</t>
        </is>
      </c>
      <c r="C113" s="19" t="n">
        <v>0.1707</v>
      </c>
      <c r="D113" s="19" t="n">
        <v>0.0599</v>
      </c>
      <c r="E113" s="19" t="n">
        <v>0.1438</v>
      </c>
      <c r="F113" s="19" t="n">
        <v>0.0019</v>
      </c>
      <c r="G113" s="19" t="n">
        <v>0.003</v>
      </c>
      <c r="H113" s="19" t="n">
        <v>0.0032</v>
      </c>
      <c r="I113" s="19" t="n">
        <v>0.1367</v>
      </c>
      <c r="J113" s="19" t="n">
        <v>0.3813</v>
      </c>
      <c r="K113" s="19" t="n">
        <v>0.3603</v>
      </c>
      <c r="L113" s="19" t="n">
        <v>0.0745</v>
      </c>
      <c r="M113" s="19" t="n">
        <v>0.7517</v>
      </c>
      <c r="N113" s="19" t="n">
        <v>0.0716</v>
      </c>
      <c r="O113" s="19" t="n">
        <v>0.1435</v>
      </c>
      <c r="P113" s="19" t="n">
        <v>0.0939</v>
      </c>
      <c r="Q113" s="19" t="n">
        <v>0.0005999999999999999</v>
      </c>
      <c r="R113" s="19" t="n">
        <v>0.0474</v>
      </c>
      <c r="S113" s="19" t="n">
        <v>0.033</v>
      </c>
      <c r="T113" s="19" t="n">
        <v>0.0115</v>
      </c>
      <c r="U113" s="19" t="n">
        <v>0.0499</v>
      </c>
      <c r="V113" s="19" t="n">
        <v>0.0528</v>
      </c>
      <c r="W113" s="19" t="n">
        <v>0.1103</v>
      </c>
      <c r="X113" s="19" t="n">
        <v>0.08840000000000001</v>
      </c>
      <c r="Y113" s="19" t="n">
        <v>0.08740000000000001</v>
      </c>
      <c r="Z113" s="19" t="n">
        <v>0.0059</v>
      </c>
      <c r="AA113" s="19" t="n">
        <v>0.0249</v>
      </c>
      <c r="AB113" s="19" t="n">
        <v>0.0001</v>
      </c>
      <c r="AC113" s="19" t="n">
        <v>0.001</v>
      </c>
      <c r="AD113" s="19" t="n">
        <v>0.061</v>
      </c>
      <c r="AF113" s="19" t="n">
        <v>0.0002</v>
      </c>
      <c r="AG113" s="19" t="n">
        <v>0.0007</v>
      </c>
      <c r="AH113" s="19" t="n">
        <v>0.0212</v>
      </c>
      <c r="AI113" s="19" t="n">
        <v>0.0798</v>
      </c>
      <c r="AJ113" s="19" t="n">
        <v>0.0401</v>
      </c>
      <c r="AK113" s="19" t="n">
        <v>0.0603</v>
      </c>
      <c r="AL113" s="19" t="n">
        <v>0.09429999999999999</v>
      </c>
      <c r="AM113" s="19" t="n">
        <v>0.0311</v>
      </c>
      <c r="AN113" s="19" t="n">
        <v>0.0655</v>
      </c>
      <c r="AO113" s="19" t="n">
        <v>0.0007</v>
      </c>
      <c r="AP113" s="19" t="n">
        <v>0.1464</v>
      </c>
      <c r="AQ113" s="19" t="n">
        <v>0.0847</v>
      </c>
      <c r="AR113" s="19" t="n">
        <v>0.0617</v>
      </c>
      <c r="AS113" s="19" t="n">
        <v>0.0256</v>
      </c>
      <c r="AT113" s="19" t="n">
        <v>0.0552</v>
      </c>
      <c r="AU113" s="19" t="n">
        <v>0.0214</v>
      </c>
      <c r="AV113" s="19" t="n">
        <v>0.081</v>
      </c>
      <c r="AW113" s="19" t="n">
        <v>0.0239</v>
      </c>
      <c r="AX113" s="19" t="n">
        <v>0.0047</v>
      </c>
      <c r="AY113" s="19" t="n">
        <v>0.1663</v>
      </c>
      <c r="AZ113" s="19" t="n">
        <v>0.4575</v>
      </c>
      <c r="BA113" s="19" t="n">
        <v>0.0206</v>
      </c>
      <c r="BB113" s="19" t="n">
        <v>0.0948</v>
      </c>
      <c r="BC113" s="19" t="n">
        <v>0.0529</v>
      </c>
      <c r="BD113" s="19" t="n">
        <v>0.0912</v>
      </c>
      <c r="BE113" s="19" t="n">
        <v>0.008500000000000001</v>
      </c>
      <c r="BF113" s="19" t="n">
        <v>0.09470000000000001</v>
      </c>
      <c r="BG113" s="19" t="n">
        <v>0.1433</v>
      </c>
      <c r="BH113" s="19" t="n">
        <v>0.1188</v>
      </c>
      <c r="BI113" s="19" t="n">
        <v>0.1866</v>
      </c>
      <c r="BJ113" s="19" t="n">
        <v>0.0663</v>
      </c>
      <c r="BK113" s="19" t="n">
        <v>0.012</v>
      </c>
      <c r="BL113" s="19" t="n">
        <v>0.1369</v>
      </c>
      <c r="BM113" s="19" t="n">
        <v>0.0853</v>
      </c>
      <c r="BN113" s="19" t="n">
        <v>0.0139</v>
      </c>
      <c r="BO113" s="19" t="n">
        <v>0.358</v>
      </c>
      <c r="BP113" s="19" t="n">
        <v>0.5611</v>
      </c>
      <c r="BQ113" s="19" t="n">
        <v>0.1542</v>
      </c>
      <c r="BR113" s="19" t="n">
        <v>0.5141</v>
      </c>
      <c r="BS113" s="19" t="n">
        <v>0.0195</v>
      </c>
      <c r="BT113" s="19" t="n">
        <v>0.2235</v>
      </c>
      <c r="BU113" s="19" t="n">
        <v>0.3176</v>
      </c>
      <c r="BV113" s="19" t="n">
        <v>0.2785</v>
      </c>
      <c r="BW113" s="19" t="n">
        <v>0.76</v>
      </c>
      <c r="BX113" s="19" t="n">
        <v>3.6026</v>
      </c>
      <c r="BY113" s="19" t="n">
        <v>2.9025</v>
      </c>
      <c r="BZ113" s="19" t="n">
        <v>0.318</v>
      </c>
      <c r="CA113" s="19" t="n">
        <v>0.9266</v>
      </c>
      <c r="CB113" s="19" t="n">
        <v>0.5515</v>
      </c>
      <c r="CC113" s="19" t="n">
        <v>0.2187</v>
      </c>
      <c r="CD113" s="19" t="n">
        <v>0.1081</v>
      </c>
      <c r="CE113" s="19" t="n">
        <v>0.08359999999999999</v>
      </c>
      <c r="CF113" s="19" t="n">
        <v>0.1474</v>
      </c>
      <c r="CG113" s="19" t="n">
        <v>0.7742</v>
      </c>
      <c r="CH113" s="19" t="n">
        <v>4.6405</v>
      </c>
      <c r="CI113" s="19" t="n">
        <v>0.133</v>
      </c>
      <c r="CJ113" s="19" t="n">
        <v>0.08550000000000001</v>
      </c>
      <c r="CK113" s="19" t="n">
        <v>0.6624</v>
      </c>
      <c r="CL113" s="19" t="n">
        <v>8.01</v>
      </c>
      <c r="CM113" s="19" t="n">
        <v>0.0153</v>
      </c>
      <c r="CN113" s="19" t="n">
        <v>23.4046</v>
      </c>
      <c r="CO113" s="19" t="n">
        <v>29.9611</v>
      </c>
      <c r="CP113" s="19" t="n">
        <v>5.2405</v>
      </c>
      <c r="CQ113" s="19" t="n">
        <v>0.6391</v>
      </c>
      <c r="CT113" s="19" t="n">
        <v>0.8193</v>
      </c>
      <c r="CU113" s="19" t="n">
        <v>15.6962</v>
      </c>
      <c r="CV113" s="19" t="n">
        <v>10.8522</v>
      </c>
      <c r="CW113" s="19" t="n">
        <v>4.6875</v>
      </c>
      <c r="CX113" s="19" t="n">
        <v>0.3227</v>
      </c>
      <c r="CY113" s="19" t="n">
        <v>12.8806</v>
      </c>
      <c r="CZ113" s="19" t="n">
        <v>1.5593</v>
      </c>
      <c r="DA113" s="19" t="n">
        <v>4.2693</v>
      </c>
      <c r="DB113" s="19" t="n">
        <v>2.1871</v>
      </c>
      <c r="DC113" s="19" t="n">
        <v>2.1734</v>
      </c>
      <c r="DD113" s="19" t="n">
        <v>0.2867</v>
      </c>
      <c r="DE113" s="19" t="n">
        <v>1751.4037</v>
      </c>
      <c r="DF113" s="19" t="n">
        <v>123.3349</v>
      </c>
      <c r="DG113" s="19" t="n">
        <v>0.2546</v>
      </c>
      <c r="DH113" s="19" t="n">
        <v>0.3114</v>
      </c>
      <c r="DI113" s="19" t="n">
        <v>0.3301</v>
      </c>
      <c r="DJ113" s="19" t="n">
        <v>0.1066</v>
      </c>
      <c r="DK113" s="19" t="n">
        <v>0.3785</v>
      </c>
      <c r="DL113" s="19" t="n">
        <v>0.6362</v>
      </c>
      <c r="DM113" s="19" t="n">
        <v>0.179</v>
      </c>
      <c r="DN113" s="19" t="n">
        <v>26036.7324</v>
      </c>
      <c r="DO113" s="19" t="n">
        <v>113340.2447</v>
      </c>
      <c r="DP113" s="19" t="n">
        <v>257.0286</v>
      </c>
      <c r="DQ113" s="19" t="n">
        <v>4.7917</v>
      </c>
      <c r="DR113" s="19" t="n">
        <v>56.7663</v>
      </c>
      <c r="DT113" s="19" t="n">
        <v>171.5374</v>
      </c>
    </row>
    <row r="114">
      <c r="A114" s="2" t="inlineStr">
        <is>
          <t>8901</t>
        </is>
      </c>
      <c r="B114" s="2" t="inlineStr">
        <is>
          <t>Heritage, creative and performing arts</t>
        </is>
      </c>
      <c r="C114" s="19" t="n">
        <v>4.9462</v>
      </c>
      <c r="D114" s="19" t="n">
        <v>0.4273</v>
      </c>
      <c r="E114" s="19" t="n">
        <v>1.1649</v>
      </c>
      <c r="F114" s="19" t="n">
        <v>1.6439</v>
      </c>
      <c r="G114" s="19" t="n">
        <v>0.1808</v>
      </c>
      <c r="H114" s="19" t="n">
        <v>1.0956</v>
      </c>
      <c r="I114" s="19" t="n">
        <v>3.7205</v>
      </c>
      <c r="J114" s="19" t="n">
        <v>6.0138</v>
      </c>
      <c r="K114" s="19" t="n">
        <v>5.3694</v>
      </c>
      <c r="L114" s="19" t="n">
        <v>4.1994</v>
      </c>
      <c r="M114" s="19" t="n">
        <v>13.8755</v>
      </c>
      <c r="N114" s="19" t="n">
        <v>1.3699</v>
      </c>
      <c r="O114" s="19" t="n">
        <v>14.2086</v>
      </c>
      <c r="P114" s="19" t="n">
        <v>0.7161</v>
      </c>
      <c r="Q114" s="19" t="n">
        <v>0.0152</v>
      </c>
      <c r="R114" s="19" t="n">
        <v>0.2992</v>
      </c>
      <c r="S114" s="19" t="n">
        <v>0.1618</v>
      </c>
      <c r="T114" s="19" t="n">
        <v>0.1633</v>
      </c>
      <c r="U114" s="19" t="n">
        <v>0.6284999999999999</v>
      </c>
      <c r="V114" s="19" t="n">
        <v>0.328</v>
      </c>
      <c r="W114" s="19" t="n">
        <v>0.7105</v>
      </c>
      <c r="X114" s="19" t="n">
        <v>0.554</v>
      </c>
      <c r="Y114" s="19" t="n">
        <v>2.9083</v>
      </c>
      <c r="Z114" s="19" t="n">
        <v>1.2267</v>
      </c>
      <c r="AA114" s="19" t="n">
        <v>0.703</v>
      </c>
      <c r="AB114" s="19" t="n">
        <v>0.0029</v>
      </c>
      <c r="AC114" s="19" t="n">
        <v>0.0175</v>
      </c>
      <c r="AD114" s="19" t="n">
        <v>0.1788</v>
      </c>
      <c r="AE114" s="19" t="n">
        <v>0.0004</v>
      </c>
      <c r="AF114" s="19" t="n">
        <v>0.026</v>
      </c>
      <c r="AG114" s="19" t="n">
        <v>0.0252</v>
      </c>
      <c r="AH114" s="19" t="n">
        <v>0.5728</v>
      </c>
      <c r="AI114" s="19" t="n">
        <v>0.8369</v>
      </c>
      <c r="AJ114" s="19" t="n">
        <v>0.288</v>
      </c>
      <c r="AK114" s="19" t="n">
        <v>0.7554999999999999</v>
      </c>
      <c r="AL114" s="19" t="n">
        <v>0.4609</v>
      </c>
      <c r="AM114" s="19" t="n">
        <v>0.552</v>
      </c>
      <c r="AN114" s="19" t="n">
        <v>0.5634</v>
      </c>
      <c r="AO114" s="19" t="n">
        <v>0.0049</v>
      </c>
      <c r="AP114" s="19" t="n">
        <v>1.5405</v>
      </c>
      <c r="AQ114" s="19" t="n">
        <v>0.2622</v>
      </c>
      <c r="AR114" s="19" t="n">
        <v>1.1813</v>
      </c>
      <c r="AS114" s="19" t="n">
        <v>0.035</v>
      </c>
      <c r="AT114" s="19" t="n">
        <v>0.3489</v>
      </c>
      <c r="AU114" s="19" t="n">
        <v>0.1848</v>
      </c>
      <c r="AV114" s="19" t="n">
        <v>1.1257</v>
      </c>
      <c r="AW114" s="19" t="n">
        <v>0.6014</v>
      </c>
      <c r="AX114" s="19" t="n">
        <v>0.0926</v>
      </c>
      <c r="AY114" s="19" t="n">
        <v>0.4244</v>
      </c>
      <c r="AZ114" s="19" t="n">
        <v>0.4503</v>
      </c>
      <c r="BA114" s="19" t="n">
        <v>0.0621</v>
      </c>
      <c r="BB114" s="19" t="n">
        <v>1.9015</v>
      </c>
      <c r="BC114" s="19" t="n">
        <v>0.3401</v>
      </c>
      <c r="BD114" s="19" t="n">
        <v>0.6909</v>
      </c>
      <c r="BE114" s="19" t="n">
        <v>1.6908</v>
      </c>
      <c r="BF114" s="19" t="n">
        <v>1.6282</v>
      </c>
      <c r="BG114" s="19" t="n">
        <v>0.5653</v>
      </c>
      <c r="BH114" s="19" t="n">
        <v>0.1913</v>
      </c>
      <c r="BI114" s="19" t="n">
        <v>1.2389</v>
      </c>
      <c r="BJ114" s="19" t="n">
        <v>0.2242</v>
      </c>
      <c r="BK114" s="19" t="n">
        <v>0.09370000000000001</v>
      </c>
      <c r="BL114" s="19" t="n">
        <v>0.7665</v>
      </c>
      <c r="BM114" s="19" t="n">
        <v>1.0743</v>
      </c>
      <c r="BN114" s="19" t="n">
        <v>0.6042</v>
      </c>
      <c r="BO114" s="19" t="n">
        <v>6.8486</v>
      </c>
      <c r="BP114" s="19" t="n">
        <v>20.8565</v>
      </c>
      <c r="BQ114" s="19" t="n">
        <v>0.0881</v>
      </c>
      <c r="BR114" s="19" t="n">
        <v>3.424</v>
      </c>
      <c r="BS114" s="19" t="n">
        <v>0.7625</v>
      </c>
      <c r="BT114" s="19" t="n">
        <v>15.1254</v>
      </c>
      <c r="BU114" s="19" t="n">
        <v>1.7105</v>
      </c>
      <c r="BV114" s="19" t="n">
        <v>3.0086</v>
      </c>
      <c r="BW114" s="19" t="n">
        <v>24.542</v>
      </c>
      <c r="BX114" s="19" t="n">
        <v>22.3817</v>
      </c>
      <c r="BY114" s="19" t="n">
        <v>37.0068</v>
      </c>
      <c r="BZ114" s="19" t="n">
        <v>21.4206</v>
      </c>
      <c r="CA114" s="19" t="n">
        <v>37.4024</v>
      </c>
      <c r="CB114" s="19" t="n">
        <v>4.7652</v>
      </c>
      <c r="CC114" s="19" t="n">
        <v>18.514</v>
      </c>
      <c r="CD114" s="19" t="n">
        <v>1.5016</v>
      </c>
      <c r="CE114" s="19" t="n">
        <v>1.0822</v>
      </c>
      <c r="CF114" s="19" t="n">
        <v>2.6696</v>
      </c>
      <c r="CG114" s="19" t="n">
        <v>3.3566</v>
      </c>
      <c r="CH114" s="19" t="n">
        <v>293.0901</v>
      </c>
      <c r="CI114" s="19" t="n">
        <v>238.2125</v>
      </c>
      <c r="CJ114" s="19" t="n">
        <v>82.91330000000001</v>
      </c>
      <c r="CK114" s="19" t="n">
        <v>30.1349</v>
      </c>
      <c r="CL114" s="19" t="n">
        <v>52.0706</v>
      </c>
      <c r="CM114" s="19" t="n">
        <v>1.45</v>
      </c>
      <c r="CN114" s="19" t="n">
        <v>60.8784</v>
      </c>
      <c r="CO114" s="19" t="n">
        <v>10.9362</v>
      </c>
      <c r="CP114" s="19" t="n">
        <v>15.2203</v>
      </c>
      <c r="CQ114" s="19" t="n">
        <v>46.6671</v>
      </c>
      <c r="CR114" s="19" t="n">
        <v>0.0045</v>
      </c>
      <c r="CS114" s="19" t="n">
        <v>0.0014</v>
      </c>
      <c r="CT114" s="19" t="n">
        <v>14.9272</v>
      </c>
      <c r="CU114" s="19" t="n">
        <v>443.1598</v>
      </c>
      <c r="CV114" s="19" t="n">
        <v>19.3217</v>
      </c>
      <c r="CW114" s="19" t="n">
        <v>199.6187</v>
      </c>
      <c r="CX114" s="19" t="n">
        <v>62.258</v>
      </c>
      <c r="CY114" s="19" t="n">
        <v>57.5907</v>
      </c>
      <c r="CZ114" s="19" t="n">
        <v>40.7578</v>
      </c>
      <c r="DA114" s="19" t="n">
        <v>32.5085</v>
      </c>
      <c r="DB114" s="19" t="n">
        <v>403.0299</v>
      </c>
      <c r="DC114" s="19" t="n">
        <v>467.4476</v>
      </c>
      <c r="DD114" s="19" t="n">
        <v>62.2783</v>
      </c>
      <c r="DE114" s="19" t="n">
        <v>56.7641</v>
      </c>
      <c r="DF114" s="19" t="n">
        <v>231.236</v>
      </c>
      <c r="DG114" s="19" t="n">
        <v>864.5445999999999</v>
      </c>
      <c r="DH114" s="19" t="n">
        <v>252.4113</v>
      </c>
      <c r="DI114" s="19" t="n">
        <v>100.6051</v>
      </c>
      <c r="DJ114" s="19" t="n">
        <v>3.5338</v>
      </c>
      <c r="DK114" s="19" t="n">
        <v>4.3172</v>
      </c>
      <c r="DL114" s="19" t="n">
        <v>26.0909</v>
      </c>
      <c r="DM114" s="19" t="n">
        <v>23.2636</v>
      </c>
      <c r="DN114" s="19" t="n">
        <v>2123.8045</v>
      </c>
      <c r="DO114" s="19" t="n">
        <v>4526.0694</v>
      </c>
      <c r="DP114" s="19" t="n">
        <v>461.3975</v>
      </c>
      <c r="DQ114" s="19" t="n">
        <v>1.2063</v>
      </c>
      <c r="DR114" s="19" t="n">
        <v>9.372400000000001</v>
      </c>
      <c r="DS114" s="19" t="n">
        <v>0.0336</v>
      </c>
      <c r="DT114" s="19" t="n">
        <v>721.1703</v>
      </c>
    </row>
    <row r="115">
      <c r="A115" s="2" t="inlineStr">
        <is>
          <t>9101</t>
        </is>
      </c>
      <c r="B115" s="2" t="inlineStr">
        <is>
          <t>Sports and recreation</t>
        </is>
      </c>
      <c r="C115" s="19" t="n">
        <v>6.6888</v>
      </c>
      <c r="D115" s="19" t="n">
        <v>2.3889</v>
      </c>
      <c r="E115" s="19" t="n">
        <v>4.1178</v>
      </c>
      <c r="F115" s="19" t="n">
        <v>3.5412</v>
      </c>
      <c r="G115" s="19" t="n">
        <v>0.0261</v>
      </c>
      <c r="H115" s="19" t="n">
        <v>0.2372</v>
      </c>
      <c r="I115" s="19" t="n">
        <v>2.2766</v>
      </c>
      <c r="J115" s="19" t="n">
        <v>81.7213</v>
      </c>
      <c r="K115" s="19" t="n">
        <v>100.7133</v>
      </c>
      <c r="L115" s="19" t="n">
        <v>31.9147</v>
      </c>
      <c r="M115" s="19" t="n">
        <v>98.2658</v>
      </c>
      <c r="N115" s="19" t="n">
        <v>15.5833</v>
      </c>
      <c r="O115" s="19" t="n">
        <v>2.1078</v>
      </c>
      <c r="P115" s="19" t="n">
        <v>1.2782</v>
      </c>
      <c r="Q115" s="19" t="n">
        <v>0.0073</v>
      </c>
      <c r="R115" s="19" t="n">
        <v>1.0851</v>
      </c>
      <c r="S115" s="19" t="n">
        <v>0.3854</v>
      </c>
      <c r="T115" s="19" t="n">
        <v>0.7919</v>
      </c>
      <c r="U115" s="19" t="n">
        <v>1.8306</v>
      </c>
      <c r="V115" s="19" t="n">
        <v>0.5392</v>
      </c>
      <c r="W115" s="19" t="n">
        <v>2.2582</v>
      </c>
      <c r="X115" s="19" t="n">
        <v>1.1123</v>
      </c>
      <c r="Y115" s="19" t="n">
        <v>4.4283</v>
      </c>
      <c r="Z115" s="19" t="n">
        <v>0.2879</v>
      </c>
      <c r="AA115" s="19" t="n">
        <v>0.5188</v>
      </c>
      <c r="AB115" s="19" t="n">
        <v>0.0105</v>
      </c>
      <c r="AC115" s="19" t="n">
        <v>0.0345</v>
      </c>
      <c r="AD115" s="19" t="n">
        <v>0.5928</v>
      </c>
      <c r="AE115" s="19" t="n">
        <v>0.0019</v>
      </c>
      <c r="AF115" s="19" t="n">
        <v>0.1509</v>
      </c>
      <c r="AG115" s="19" t="n">
        <v>0.1501</v>
      </c>
      <c r="AH115" s="19" t="n">
        <v>0.134</v>
      </c>
      <c r="AI115" s="19" t="n">
        <v>0.2588</v>
      </c>
      <c r="AJ115" s="19" t="n">
        <v>1.2411</v>
      </c>
      <c r="AK115" s="19" t="n">
        <v>2.358</v>
      </c>
      <c r="AL115" s="19" t="n">
        <v>1.0626</v>
      </c>
      <c r="AM115" s="19" t="n">
        <v>1.2435</v>
      </c>
      <c r="AN115" s="19" t="n">
        <v>0.484</v>
      </c>
      <c r="AO115" s="19" t="n">
        <v>0.0016</v>
      </c>
      <c r="AP115" s="19" t="n">
        <v>3.4118</v>
      </c>
      <c r="AQ115" s="19" t="n">
        <v>0.7597</v>
      </c>
      <c r="AR115" s="19" t="n">
        <v>5.1609</v>
      </c>
      <c r="AS115" s="19" t="n">
        <v>0.138</v>
      </c>
      <c r="AT115" s="19" t="n">
        <v>1.2718</v>
      </c>
      <c r="AU115" s="19" t="n">
        <v>0.8502999999999999</v>
      </c>
      <c r="AV115" s="19" t="n">
        <v>4.0818</v>
      </c>
      <c r="AW115" s="19" t="n">
        <v>3.1407</v>
      </c>
      <c r="AX115" s="19" t="n">
        <v>0.3067</v>
      </c>
      <c r="AY115" s="19" t="n">
        <v>1.4262</v>
      </c>
      <c r="AZ115" s="19" t="n">
        <v>1.5026</v>
      </c>
      <c r="BA115" s="19" t="n">
        <v>0.1492</v>
      </c>
      <c r="BB115" s="19" t="n">
        <v>5.0365</v>
      </c>
      <c r="BC115" s="19" t="n">
        <v>1.0865</v>
      </c>
      <c r="BD115" s="19" t="n">
        <v>2.1456</v>
      </c>
      <c r="BE115" s="19" t="n">
        <v>8.292299999999999</v>
      </c>
      <c r="BF115" s="19" t="n">
        <v>4.9832</v>
      </c>
      <c r="BG115" s="19" t="n">
        <v>1.7799</v>
      </c>
      <c r="BH115" s="19" t="n">
        <v>0.3962</v>
      </c>
      <c r="BI115" s="19" t="n">
        <v>5.6649</v>
      </c>
      <c r="BJ115" s="19" t="n">
        <v>0.7644</v>
      </c>
      <c r="BK115" s="19" t="n">
        <v>0.358</v>
      </c>
      <c r="BL115" s="19" t="n">
        <v>2.2157</v>
      </c>
      <c r="BM115" s="19" t="n">
        <v>1.4818</v>
      </c>
      <c r="BN115" s="19" t="n">
        <v>2.2042</v>
      </c>
      <c r="BO115" s="19" t="n">
        <v>20.2944</v>
      </c>
      <c r="BP115" s="19" t="n">
        <v>15.9273</v>
      </c>
      <c r="BQ115" s="19" t="n">
        <v>0.1163</v>
      </c>
      <c r="BR115" s="19" t="n">
        <v>5.7153</v>
      </c>
      <c r="BS115" s="19" t="n">
        <v>1.1159</v>
      </c>
      <c r="BT115" s="19" t="n">
        <v>166.8128</v>
      </c>
      <c r="BU115" s="19" t="n">
        <v>92.72880000000001</v>
      </c>
      <c r="BV115" s="19" t="n">
        <v>95.3128</v>
      </c>
      <c r="BW115" s="19" t="n">
        <v>258.2852</v>
      </c>
      <c r="BX115" s="19" t="n">
        <v>379.3173</v>
      </c>
      <c r="BY115" s="19" t="n">
        <v>379.6442</v>
      </c>
      <c r="BZ115" s="19" t="n">
        <v>22.1107</v>
      </c>
      <c r="CA115" s="19" t="n">
        <v>40.4345</v>
      </c>
      <c r="CB115" s="19" t="n">
        <v>15.2204</v>
      </c>
      <c r="CC115" s="19" t="n">
        <v>2.5755</v>
      </c>
      <c r="CD115" s="19" t="n">
        <v>10.402</v>
      </c>
      <c r="CE115" s="19" t="n">
        <v>26.3204</v>
      </c>
      <c r="CF115" s="19" t="n">
        <v>5.8368</v>
      </c>
      <c r="CG115" s="19" t="n">
        <v>4.6183</v>
      </c>
      <c r="CH115" s="19" t="n">
        <v>3.2657</v>
      </c>
      <c r="CI115" s="19" t="n">
        <v>182.4799</v>
      </c>
      <c r="CJ115" s="19" t="n">
        <v>0.6132</v>
      </c>
      <c r="CK115" s="19" t="n">
        <v>71.5949</v>
      </c>
      <c r="CL115" s="19" t="n">
        <v>9.1525</v>
      </c>
      <c r="CM115" s="19" t="n">
        <v>1.212</v>
      </c>
      <c r="CN115" s="19" t="n">
        <v>40.7498</v>
      </c>
      <c r="CO115" s="19" t="n">
        <v>44.2757</v>
      </c>
      <c r="CP115" s="19" t="n">
        <v>142.0712</v>
      </c>
      <c r="CQ115" s="19" t="n">
        <v>60.418</v>
      </c>
      <c r="CR115" s="19" t="n">
        <v>0.0005999999999999999</v>
      </c>
      <c r="CS115" s="19" t="n">
        <v>0.0002</v>
      </c>
      <c r="CT115" s="19" t="n">
        <v>102.1648</v>
      </c>
      <c r="CU115" s="19" t="n">
        <v>549.2893</v>
      </c>
      <c r="CV115" s="19" t="n">
        <v>53.762</v>
      </c>
      <c r="CW115" s="19" t="n">
        <v>257.0061</v>
      </c>
      <c r="CX115" s="19" t="n">
        <v>21.0785</v>
      </c>
      <c r="CY115" s="19" t="n">
        <v>195.0775</v>
      </c>
      <c r="CZ115" s="19" t="n">
        <v>150.1073</v>
      </c>
      <c r="DA115" s="19" t="n">
        <v>83.6052</v>
      </c>
      <c r="DB115" s="19" t="n">
        <v>470.7537</v>
      </c>
      <c r="DC115" s="19" t="n">
        <v>462.5723</v>
      </c>
      <c r="DD115" s="19" t="n">
        <v>67.57899999999999</v>
      </c>
      <c r="DE115" s="19" t="n">
        <v>289.5055</v>
      </c>
      <c r="DF115" s="19" t="n">
        <v>482.8273</v>
      </c>
      <c r="DG115" s="19" t="n">
        <v>76.2889</v>
      </c>
      <c r="DH115" s="19" t="n">
        <v>2430.8003</v>
      </c>
      <c r="DI115" s="19" t="n">
        <v>418.1949</v>
      </c>
      <c r="DJ115" s="19" t="n">
        <v>14.1465</v>
      </c>
      <c r="DK115" s="19" t="n">
        <v>16.8279</v>
      </c>
      <c r="DL115" s="19" t="n">
        <v>97.0889</v>
      </c>
      <c r="DM115" s="19" t="n">
        <v>17.5829</v>
      </c>
      <c r="DN115" s="19" t="n">
        <v>16113.0391</v>
      </c>
      <c r="DO115" s="19" t="n">
        <v>4113.5265</v>
      </c>
      <c r="DP115" s="19" t="n">
        <v>99.8612</v>
      </c>
      <c r="DQ115" s="19" t="n">
        <v>1.2445</v>
      </c>
      <c r="DR115" s="19" t="n">
        <v>24.4223</v>
      </c>
      <c r="DS115" s="19" t="n">
        <v>0.0042</v>
      </c>
      <c r="DT115" s="19" t="n">
        <v>946.5819</v>
      </c>
    </row>
    <row r="116">
      <c r="A116" s="2" t="inlineStr">
        <is>
          <t>9201</t>
        </is>
      </c>
      <c r="B116" s="2" t="inlineStr">
        <is>
          <t>Gambling</t>
        </is>
      </c>
      <c r="C116" s="19" t="n">
        <v>5.6273</v>
      </c>
      <c r="D116" s="19" t="n">
        <v>1.5152</v>
      </c>
      <c r="E116" s="19" t="n">
        <v>3.7555</v>
      </c>
      <c r="F116" s="19" t="n">
        <v>2.5653</v>
      </c>
      <c r="G116" s="19" t="n">
        <v>0.0147</v>
      </c>
      <c r="H116" s="19" t="n">
        <v>0.2982</v>
      </c>
      <c r="I116" s="19" t="n">
        <v>0.9772999999999999</v>
      </c>
      <c r="J116" s="19" t="n">
        <v>13.1069</v>
      </c>
      <c r="K116" s="19" t="n">
        <v>8.4674</v>
      </c>
      <c r="L116" s="19" t="n">
        <v>4.6958</v>
      </c>
      <c r="M116" s="19" t="n">
        <v>12.4219</v>
      </c>
      <c r="N116" s="19" t="n">
        <v>2.0023</v>
      </c>
      <c r="O116" s="19" t="n">
        <v>2.6015</v>
      </c>
      <c r="P116" s="19" t="n">
        <v>0.3763</v>
      </c>
      <c r="Q116" s="19" t="n">
        <v>0.0156</v>
      </c>
      <c r="R116" s="19" t="n">
        <v>0.6283</v>
      </c>
      <c r="S116" s="19" t="n">
        <v>0.2809</v>
      </c>
      <c r="T116" s="19" t="n">
        <v>0.5313</v>
      </c>
      <c r="U116" s="19" t="n">
        <v>1.6775</v>
      </c>
      <c r="V116" s="19" t="n">
        <v>0.6432</v>
      </c>
      <c r="W116" s="19" t="n">
        <v>2.109</v>
      </c>
      <c r="X116" s="19" t="n">
        <v>1.1887</v>
      </c>
      <c r="Y116" s="19" t="n">
        <v>8.158799999999999</v>
      </c>
      <c r="Z116" s="19" t="n">
        <v>2.9012</v>
      </c>
      <c r="AA116" s="19" t="n">
        <v>1.7051</v>
      </c>
      <c r="AB116" s="19" t="n">
        <v>0.0069</v>
      </c>
      <c r="AC116" s="19" t="n">
        <v>0.0236</v>
      </c>
      <c r="AD116" s="19" t="n">
        <v>0.5143</v>
      </c>
      <c r="AE116" s="19" t="n">
        <v>0.0014</v>
      </c>
      <c r="AF116" s="19" t="n">
        <v>0.1016</v>
      </c>
      <c r="AG116" s="19" t="n">
        <v>0.1015</v>
      </c>
      <c r="AH116" s="19" t="n">
        <v>0.0541</v>
      </c>
      <c r="AI116" s="19" t="n">
        <v>0.2158</v>
      </c>
      <c r="AJ116" s="19" t="n">
        <v>0.7661</v>
      </c>
      <c r="AK116" s="19" t="n">
        <v>2.2068</v>
      </c>
      <c r="AL116" s="19" t="n">
        <v>1.0707</v>
      </c>
      <c r="AM116" s="19" t="n">
        <v>1.2777</v>
      </c>
      <c r="AN116" s="19" t="n">
        <v>1.351</v>
      </c>
      <c r="AO116" s="19" t="n">
        <v>0.0058</v>
      </c>
      <c r="AP116" s="19" t="n">
        <v>4.3676</v>
      </c>
      <c r="AQ116" s="19" t="n">
        <v>0.7251</v>
      </c>
      <c r="AR116" s="19" t="n">
        <v>3.9355</v>
      </c>
      <c r="AS116" s="19" t="n">
        <v>0.0827</v>
      </c>
      <c r="AT116" s="19" t="n">
        <v>0.8864</v>
      </c>
      <c r="AU116" s="19" t="n">
        <v>0.5995</v>
      </c>
      <c r="AV116" s="19" t="n">
        <v>3.2347</v>
      </c>
      <c r="AW116" s="19" t="n">
        <v>2.2046</v>
      </c>
      <c r="AX116" s="19" t="n">
        <v>0.2448</v>
      </c>
      <c r="AY116" s="19" t="n">
        <v>1.0608</v>
      </c>
      <c r="AZ116" s="19" t="n">
        <v>0.5251</v>
      </c>
      <c r="BA116" s="19" t="n">
        <v>0.0465</v>
      </c>
      <c r="BB116" s="19" t="n">
        <v>4.5649</v>
      </c>
      <c r="BC116" s="19" t="n">
        <v>0.8054</v>
      </c>
      <c r="BD116" s="19" t="n">
        <v>1.6753</v>
      </c>
      <c r="BE116" s="19" t="n">
        <v>4.3313</v>
      </c>
      <c r="BF116" s="19" t="n">
        <v>3.4005</v>
      </c>
      <c r="BG116" s="19" t="n">
        <v>1.3893</v>
      </c>
      <c r="BH116" s="19" t="n">
        <v>0.0072</v>
      </c>
      <c r="BI116" s="19" t="n">
        <v>4.2819</v>
      </c>
      <c r="BJ116" s="19" t="n">
        <v>0.5487</v>
      </c>
      <c r="BK116" s="19" t="n">
        <v>0.2709</v>
      </c>
      <c r="BL116" s="19" t="n">
        <v>1.9109</v>
      </c>
      <c r="BM116" s="19" t="n">
        <v>1.1347</v>
      </c>
      <c r="BN116" s="19" t="n">
        <v>1.5381</v>
      </c>
      <c r="BO116" s="19" t="n">
        <v>0.76</v>
      </c>
      <c r="BP116" s="19" t="n">
        <v>2.8284</v>
      </c>
      <c r="BQ116" s="19" t="n">
        <v>0.1019</v>
      </c>
      <c r="BR116" s="19" t="n">
        <v>4.683</v>
      </c>
      <c r="BS116" s="19" t="n">
        <v>0.778</v>
      </c>
      <c r="BT116" s="19" t="n">
        <v>9.888</v>
      </c>
      <c r="BU116" s="19" t="n">
        <v>4.7395</v>
      </c>
      <c r="BV116" s="19" t="n">
        <v>6.7923</v>
      </c>
      <c r="BW116" s="19" t="n">
        <v>64.81319999999999</v>
      </c>
      <c r="BX116" s="19" t="n">
        <v>7.6186</v>
      </c>
      <c r="BY116" s="19" t="n">
        <v>7.4816</v>
      </c>
      <c r="BZ116" s="19" t="n">
        <v>0.61</v>
      </c>
      <c r="CA116" s="19" t="n">
        <v>1.8858</v>
      </c>
      <c r="CB116" s="19" t="n">
        <v>6.8744</v>
      </c>
      <c r="CC116" s="19" t="n">
        <v>0.7444</v>
      </c>
      <c r="CD116" s="19" t="n">
        <v>0.8145</v>
      </c>
      <c r="CE116" s="19" t="n">
        <v>1.3152</v>
      </c>
      <c r="CF116" s="19" t="n">
        <v>3.1549</v>
      </c>
      <c r="CG116" s="19" t="n">
        <v>3.1192</v>
      </c>
      <c r="CH116" s="19" t="n">
        <v>0.9026</v>
      </c>
      <c r="CI116" s="19" t="n">
        <v>0.7611</v>
      </c>
      <c r="CJ116" s="19" t="n">
        <v>0.4189</v>
      </c>
      <c r="CK116" s="19" t="n">
        <v>47.9721</v>
      </c>
      <c r="CL116" s="19" t="n">
        <v>4.5453</v>
      </c>
      <c r="CM116" s="19" t="n">
        <v>0.0409</v>
      </c>
      <c r="CN116" s="19" t="n">
        <v>6.6981</v>
      </c>
      <c r="CO116" s="19" t="n">
        <v>2.852</v>
      </c>
      <c r="CP116" s="19" t="n">
        <v>4.2141</v>
      </c>
      <c r="CQ116" s="19" t="n">
        <v>5.9236</v>
      </c>
      <c r="CR116" s="19" t="n">
        <v>0.0005999999999999999</v>
      </c>
      <c r="CS116" s="19" t="n">
        <v>0.0002</v>
      </c>
      <c r="CT116" s="19" t="n">
        <v>10.5737</v>
      </c>
      <c r="CU116" s="19" t="n">
        <v>82.35469999999999</v>
      </c>
      <c r="CV116" s="19" t="n">
        <v>32.682</v>
      </c>
      <c r="CW116" s="19" t="n">
        <v>41.3072</v>
      </c>
      <c r="CX116" s="19" t="n">
        <v>7.3814</v>
      </c>
      <c r="CY116" s="19" t="n">
        <v>9.815099999999999</v>
      </c>
      <c r="CZ116" s="19" t="n">
        <v>2.1824</v>
      </c>
      <c r="DA116" s="19" t="n">
        <v>8.1381</v>
      </c>
      <c r="DB116" s="19" t="n">
        <v>5.8365</v>
      </c>
      <c r="DC116" s="19" t="n">
        <v>9.2209</v>
      </c>
      <c r="DD116" s="19" t="n">
        <v>0.9885</v>
      </c>
      <c r="DE116" s="19" t="n">
        <v>3.7728</v>
      </c>
      <c r="DF116" s="19" t="n">
        <v>3.9571</v>
      </c>
      <c r="DG116" s="19" t="n">
        <v>0.6581</v>
      </c>
      <c r="DH116" s="19" t="n">
        <v>2.3119</v>
      </c>
      <c r="DI116" s="19" t="n">
        <v>266.6858</v>
      </c>
      <c r="DJ116" s="19" t="n">
        <v>9.555099999999999</v>
      </c>
      <c r="DK116" s="19" t="n">
        <v>10.7809</v>
      </c>
      <c r="DL116" s="19" t="n">
        <v>1.9945</v>
      </c>
      <c r="DM116" s="19" t="n">
        <v>0.5049</v>
      </c>
      <c r="DN116" s="19" t="n">
        <v>12147.2783</v>
      </c>
      <c r="DO116" s="19" t="n">
        <v>213.1711</v>
      </c>
      <c r="DP116" s="19" t="n">
        <v>56.2981</v>
      </c>
      <c r="DQ116" s="19" t="n">
        <v>0.6365</v>
      </c>
      <c r="DR116" s="19" t="n">
        <v>14.0224</v>
      </c>
      <c r="DS116" s="19" t="n">
        <v>0.0042</v>
      </c>
      <c r="DT116" s="19" t="n">
        <v>1089.8208</v>
      </c>
    </row>
    <row r="117">
      <c r="A117" s="2" t="inlineStr">
        <is>
          <t>9401</t>
        </is>
      </c>
      <c r="B117" s="2" t="inlineStr">
        <is>
          <t>Automotive repair and maintenance</t>
        </is>
      </c>
      <c r="C117" s="19" t="n">
        <v>85.77630000000001</v>
      </c>
      <c r="D117" s="19" t="n">
        <v>3.4705</v>
      </c>
      <c r="E117" s="19" t="n">
        <v>57.8057</v>
      </c>
      <c r="F117" s="19" t="n">
        <v>19.7961</v>
      </c>
      <c r="G117" s="19" t="n">
        <v>0.7457</v>
      </c>
      <c r="H117" s="19" t="n">
        <v>18.6142</v>
      </c>
      <c r="I117" s="19" t="n">
        <v>56.3451</v>
      </c>
      <c r="J117" s="19" t="n">
        <v>218.9479</v>
      </c>
      <c r="K117" s="19" t="n">
        <v>120.5927</v>
      </c>
      <c r="L117" s="19" t="n">
        <v>105.4646</v>
      </c>
      <c r="M117" s="19" t="n">
        <v>366.9654</v>
      </c>
      <c r="N117" s="19" t="n">
        <v>51.3137</v>
      </c>
      <c r="O117" s="19" t="n">
        <v>73.6823</v>
      </c>
      <c r="P117" s="19" t="n">
        <v>19.0972</v>
      </c>
      <c r="Q117" s="19" t="n">
        <v>0.3004</v>
      </c>
      <c r="R117" s="19" t="n">
        <v>2.8876</v>
      </c>
      <c r="S117" s="19" t="n">
        <v>7.9718</v>
      </c>
      <c r="T117" s="19" t="n">
        <v>3.159</v>
      </c>
      <c r="U117" s="19" t="n">
        <v>24.0719</v>
      </c>
      <c r="V117" s="19" t="n">
        <v>13.4705</v>
      </c>
      <c r="W117" s="19" t="n">
        <v>25.7367</v>
      </c>
      <c r="X117" s="19" t="n">
        <v>22.0361</v>
      </c>
      <c r="Y117" s="19" t="n">
        <v>45.5108</v>
      </c>
      <c r="Z117" s="19" t="n">
        <v>3.1876</v>
      </c>
      <c r="AA117" s="19" t="n">
        <v>1.2128</v>
      </c>
      <c r="AB117" s="19" t="n">
        <v>0.0032</v>
      </c>
      <c r="AC117" s="19" t="n">
        <v>0.0331</v>
      </c>
      <c r="AD117" s="19" t="n">
        <v>0.0228</v>
      </c>
      <c r="AF117" s="19" t="n">
        <v>0.0004</v>
      </c>
      <c r="AG117" s="19" t="n">
        <v>0.0004</v>
      </c>
      <c r="AH117" s="19" t="n">
        <v>6.7016</v>
      </c>
      <c r="AI117" s="19" t="n">
        <v>16.5172</v>
      </c>
      <c r="AJ117" s="19" t="n">
        <v>6.3514</v>
      </c>
      <c r="AK117" s="19" t="n">
        <v>6.7374</v>
      </c>
      <c r="AL117" s="19" t="n">
        <v>23.6123</v>
      </c>
      <c r="AM117" s="19" t="n">
        <v>25.9508</v>
      </c>
      <c r="AN117" s="19" t="n">
        <v>28.0274</v>
      </c>
      <c r="AO117" s="19" t="n">
        <v>0.0309</v>
      </c>
      <c r="AP117" s="19" t="n">
        <v>61.864</v>
      </c>
      <c r="AQ117" s="19" t="n">
        <v>11.9229</v>
      </c>
      <c r="AR117" s="19" t="n">
        <v>11.8347</v>
      </c>
      <c r="AS117" s="19" t="n">
        <v>0.1461</v>
      </c>
      <c r="AT117" s="19" t="n">
        <v>4.9435</v>
      </c>
      <c r="AU117" s="19" t="n">
        <v>2.7044</v>
      </c>
      <c r="AV117" s="19" t="n">
        <v>15.8479</v>
      </c>
      <c r="AW117" s="19" t="n">
        <v>2.7077</v>
      </c>
      <c r="AX117" s="19" t="n">
        <v>1.6891</v>
      </c>
      <c r="AY117" s="19" t="n">
        <v>7.4193</v>
      </c>
      <c r="AZ117" s="19" t="n">
        <v>0.5831</v>
      </c>
      <c r="BA117" s="19" t="n">
        <v>2.4794</v>
      </c>
      <c r="BB117" s="19" t="n">
        <v>30.4101</v>
      </c>
      <c r="BC117" s="19" t="n">
        <v>5.1844</v>
      </c>
      <c r="BD117" s="19" t="n">
        <v>9.365500000000001</v>
      </c>
      <c r="BE117" s="19" t="n">
        <v>70.7101</v>
      </c>
      <c r="BF117" s="19" t="n">
        <v>0.3733</v>
      </c>
      <c r="BG117" s="19" t="n">
        <v>0.0415</v>
      </c>
      <c r="BH117" s="19" t="n">
        <v>0.0347</v>
      </c>
      <c r="BI117" s="19" t="n">
        <v>2.3096</v>
      </c>
      <c r="BJ117" s="19" t="n">
        <v>4.1929</v>
      </c>
      <c r="BK117" s="19" t="n">
        <v>0.0905</v>
      </c>
      <c r="BL117" s="19" t="n">
        <v>20.5878</v>
      </c>
      <c r="BM117" s="19" t="n">
        <v>23.4164</v>
      </c>
      <c r="BN117" s="19" t="n">
        <v>11.1814</v>
      </c>
      <c r="BO117" s="19" t="n">
        <v>34.1162</v>
      </c>
      <c r="BP117" s="19" t="n">
        <v>78.22020000000001</v>
      </c>
      <c r="BQ117" s="19" t="n">
        <v>1.0301</v>
      </c>
      <c r="BR117" s="19" t="n">
        <v>110.7639</v>
      </c>
      <c r="BS117" s="19" t="n">
        <v>423.2365</v>
      </c>
      <c r="BT117" s="19" t="n">
        <v>240.1401</v>
      </c>
      <c r="BU117" s="19" t="n">
        <v>41.1938</v>
      </c>
      <c r="BV117" s="19" t="n">
        <v>223.7968</v>
      </c>
      <c r="BW117" s="19" t="n">
        <v>2041.6154</v>
      </c>
      <c r="BX117" s="19" t="n">
        <v>622.6905</v>
      </c>
      <c r="BY117" s="19" t="n">
        <v>363.7743</v>
      </c>
      <c r="BZ117" s="19" t="n">
        <v>6.1842</v>
      </c>
      <c r="CA117" s="19" t="n">
        <v>34.8741</v>
      </c>
      <c r="CB117" s="19" t="n">
        <v>4906.989</v>
      </c>
      <c r="CC117" s="19" t="n">
        <v>34.1711</v>
      </c>
      <c r="CD117" s="19" t="n">
        <v>60.1445</v>
      </c>
      <c r="CE117" s="19" t="n">
        <v>18.9763</v>
      </c>
      <c r="CF117" s="19" t="n">
        <v>591.8019</v>
      </c>
      <c r="CG117" s="19" t="n">
        <v>198.746</v>
      </c>
      <c r="CH117" s="19" t="n">
        <v>142.7517</v>
      </c>
      <c r="CI117" s="19" t="n">
        <v>22.4889</v>
      </c>
      <c r="CJ117" s="19" t="n">
        <v>2.5748</v>
      </c>
      <c r="CK117" s="19" t="n">
        <v>0.0131</v>
      </c>
      <c r="CL117" s="19" t="n">
        <v>258.2353</v>
      </c>
      <c r="CM117" s="19" t="n">
        <v>0.6172</v>
      </c>
      <c r="CN117" s="19" t="n">
        <v>113.116</v>
      </c>
      <c r="CO117" s="19" t="n">
        <v>86.55200000000001</v>
      </c>
      <c r="CP117" s="19" t="n">
        <v>118.918</v>
      </c>
      <c r="CQ117" s="19" t="n">
        <v>139.8733</v>
      </c>
      <c r="CR117" s="19" t="n">
        <v>0.0139</v>
      </c>
      <c r="CS117" s="19" t="n">
        <v>0.0045</v>
      </c>
      <c r="CT117" s="19" t="n">
        <v>108.3251</v>
      </c>
      <c r="CU117" s="19" t="n">
        <v>216.3209</v>
      </c>
      <c r="CV117" s="19" t="n">
        <v>508.6159</v>
      </c>
      <c r="CW117" s="19" t="n">
        <v>214.9214</v>
      </c>
      <c r="CX117" s="19" t="n">
        <v>305.628</v>
      </c>
      <c r="CY117" s="19" t="n">
        <v>249.6545</v>
      </c>
      <c r="CZ117" s="19" t="n">
        <v>75.2538</v>
      </c>
      <c r="DA117" s="19" t="n">
        <v>127.6526</v>
      </c>
      <c r="DB117" s="19" t="n">
        <v>72.1348</v>
      </c>
      <c r="DC117" s="19" t="n">
        <v>105.9971</v>
      </c>
      <c r="DD117" s="19" t="n">
        <v>7.9505</v>
      </c>
      <c r="DE117" s="19" t="n">
        <v>118.2864</v>
      </c>
      <c r="DF117" s="19" t="n">
        <v>91.90009999999999</v>
      </c>
      <c r="DG117" s="19" t="n">
        <v>53.948</v>
      </c>
      <c r="DH117" s="19" t="n">
        <v>35.8747</v>
      </c>
      <c r="DI117" s="19" t="n">
        <v>24.1796</v>
      </c>
      <c r="DJ117" s="19" t="n">
        <v>123.7641</v>
      </c>
      <c r="DK117" s="19" t="n">
        <v>270.4029</v>
      </c>
      <c r="DL117" s="19" t="n">
        <v>36.3457</v>
      </c>
      <c r="DM117" s="19" t="n">
        <v>4.1146</v>
      </c>
      <c r="DN117" s="19" t="n">
        <v>14897.7435</v>
      </c>
      <c r="DP117" s="19" t="n">
        <v>52.2893</v>
      </c>
      <c r="DQ117" s="19" t="n">
        <v>0.5622</v>
      </c>
      <c r="DR117" s="19" t="n">
        <v>13.4471</v>
      </c>
      <c r="DS117" s="19" t="n">
        <v>0.1049</v>
      </c>
      <c r="DT117" s="19" t="n">
        <v>163.7667</v>
      </c>
    </row>
    <row r="118">
      <c r="A118" s="2" t="inlineStr">
        <is>
          <t>9402</t>
        </is>
      </c>
      <c r="B118" s="2" t="inlineStr">
        <is>
          <t>Other repair and maintenance</t>
        </is>
      </c>
      <c r="C118" s="19" t="n">
        <v>381.3351</v>
      </c>
      <c r="D118" s="19" t="n">
        <v>18.6377</v>
      </c>
      <c r="E118" s="19" t="n">
        <v>158.1619</v>
      </c>
      <c r="F118" s="19" t="n">
        <v>68.9383</v>
      </c>
      <c r="G118" s="19" t="n">
        <v>0.8456</v>
      </c>
      <c r="H118" s="19" t="n">
        <v>16.9559</v>
      </c>
      <c r="I118" s="19" t="n">
        <v>188.3516</v>
      </c>
      <c r="J118" s="19" t="n">
        <v>1140.8817</v>
      </c>
      <c r="K118" s="19" t="n">
        <v>689.856</v>
      </c>
      <c r="L118" s="19" t="n">
        <v>306.994</v>
      </c>
      <c r="M118" s="19" t="n">
        <v>2973.7997</v>
      </c>
      <c r="N118" s="19" t="n">
        <v>169.9929</v>
      </c>
      <c r="O118" s="19" t="n">
        <v>506.5742</v>
      </c>
      <c r="P118" s="19" t="n">
        <v>105.447</v>
      </c>
      <c r="Q118" s="19" t="n">
        <v>6.212</v>
      </c>
      <c r="R118" s="19" t="n">
        <v>34.0321</v>
      </c>
      <c r="S118" s="19" t="n">
        <v>9.1349</v>
      </c>
      <c r="T118" s="19" t="n">
        <v>16.8785</v>
      </c>
      <c r="U118" s="19" t="n">
        <v>21.9589</v>
      </c>
      <c r="V118" s="19" t="n">
        <v>41.5989</v>
      </c>
      <c r="W118" s="19" t="n">
        <v>15.7299</v>
      </c>
      <c r="X118" s="19" t="n">
        <v>48.3934</v>
      </c>
      <c r="Y118" s="19" t="n">
        <v>8.836600000000001</v>
      </c>
      <c r="Z118" s="19" t="n">
        <v>2.4331</v>
      </c>
      <c r="AA118" s="19" t="n">
        <v>19.0144</v>
      </c>
      <c r="AB118" s="19" t="n">
        <v>0.2266</v>
      </c>
      <c r="AC118" s="19" t="n">
        <v>0.3181</v>
      </c>
      <c r="AD118" s="19" t="n">
        <v>76.8295</v>
      </c>
      <c r="AF118" s="19" t="n">
        <v>0.5735</v>
      </c>
      <c r="AG118" s="19" t="n">
        <v>4.026</v>
      </c>
      <c r="AH118" s="19" t="n">
        <v>44.3179</v>
      </c>
      <c r="AI118" s="19" t="n">
        <v>227.2155</v>
      </c>
      <c r="AJ118" s="19" t="n">
        <v>37.26</v>
      </c>
      <c r="AK118" s="19" t="n">
        <v>118.3957</v>
      </c>
      <c r="AL118" s="19" t="n">
        <v>61.1234</v>
      </c>
      <c r="AM118" s="19" t="n">
        <v>261.7991</v>
      </c>
      <c r="AN118" s="19" t="n">
        <v>60.0309</v>
      </c>
      <c r="AO118" s="19" t="n">
        <v>0.0049</v>
      </c>
      <c r="AP118" s="19" t="n">
        <v>47.9179</v>
      </c>
      <c r="AQ118" s="19" t="n">
        <v>6.0079</v>
      </c>
      <c r="AR118" s="19" t="n">
        <v>237.8622</v>
      </c>
      <c r="AS118" s="19" t="n">
        <v>2.0365</v>
      </c>
      <c r="AT118" s="19" t="n">
        <v>13.5658</v>
      </c>
      <c r="AU118" s="19" t="n">
        <v>6.536</v>
      </c>
      <c r="AV118" s="19" t="n">
        <v>311.6047</v>
      </c>
      <c r="AW118" s="19" t="n">
        <v>17.7197</v>
      </c>
      <c r="AX118" s="19" t="n">
        <v>0.5915</v>
      </c>
      <c r="AY118" s="19" t="n">
        <v>29.2957</v>
      </c>
      <c r="AZ118" s="19" t="n">
        <v>0.6029</v>
      </c>
      <c r="BA118" s="19" t="n">
        <v>1.878</v>
      </c>
      <c r="BB118" s="19" t="n">
        <v>111.6394</v>
      </c>
      <c r="BC118" s="19" t="n">
        <v>17.3673</v>
      </c>
      <c r="BD118" s="19" t="n">
        <v>45.3787</v>
      </c>
      <c r="BE118" s="19" t="n">
        <v>25.2383</v>
      </c>
      <c r="BF118" s="19" t="n">
        <v>54.4516</v>
      </c>
      <c r="BG118" s="19" t="n">
        <v>5.3398</v>
      </c>
      <c r="BH118" s="19" t="n">
        <v>81.4753</v>
      </c>
      <c r="BI118" s="19" t="n">
        <v>27.5132</v>
      </c>
      <c r="BJ118" s="19" t="n">
        <v>16.5466</v>
      </c>
      <c r="BK118" s="19" t="n">
        <v>1.0977</v>
      </c>
      <c r="BL118" s="19" t="n">
        <v>93.5882</v>
      </c>
      <c r="BM118" s="19" t="n">
        <v>43.4416</v>
      </c>
      <c r="BN118" s="19" t="n">
        <v>14.2759</v>
      </c>
      <c r="BO118" s="19" t="n">
        <v>160.6868</v>
      </c>
      <c r="BP118" s="19" t="n">
        <v>311.1177</v>
      </c>
      <c r="BQ118" s="19" t="n">
        <v>27.7779</v>
      </c>
      <c r="BR118" s="19" t="n">
        <v>306.3511</v>
      </c>
      <c r="BS118" s="19" t="n">
        <v>112.9064</v>
      </c>
      <c r="BT118" s="19" t="n">
        <v>780.9941</v>
      </c>
      <c r="BU118" s="19" t="n">
        <v>125.8774</v>
      </c>
      <c r="BV118" s="19" t="n">
        <v>430.5131</v>
      </c>
      <c r="BW118" s="19" t="n">
        <v>986.0948</v>
      </c>
      <c r="BX118" s="19" t="n">
        <v>1193.6002</v>
      </c>
      <c r="BY118" s="19" t="n">
        <v>1218.8006</v>
      </c>
      <c r="BZ118" s="19" t="n">
        <v>19.7202</v>
      </c>
      <c r="CA118" s="19" t="n">
        <v>107.9182</v>
      </c>
      <c r="CB118" s="19" t="n">
        <v>334.9924</v>
      </c>
      <c r="CC118" s="19" t="n">
        <v>101.4542</v>
      </c>
      <c r="CD118" s="19" t="n">
        <v>106.4344</v>
      </c>
      <c r="CE118" s="19" t="n">
        <v>165.5109</v>
      </c>
      <c r="CF118" s="19" t="n">
        <v>587.4102</v>
      </c>
      <c r="CG118" s="19" t="n">
        <v>878.0765</v>
      </c>
      <c r="CH118" s="19" t="n">
        <v>171.2837</v>
      </c>
      <c r="CI118" s="19" t="n">
        <v>11.2676</v>
      </c>
      <c r="CJ118" s="19" t="n">
        <v>15.8007</v>
      </c>
      <c r="CK118" s="19" t="n">
        <v>482.5624</v>
      </c>
      <c r="CL118" s="19" t="n">
        <v>1342.6198</v>
      </c>
      <c r="CM118" s="19" t="n">
        <v>0.3561</v>
      </c>
      <c r="CN118" s="19" t="n">
        <v>502.6372</v>
      </c>
      <c r="CO118" s="19" t="n">
        <v>52.9008</v>
      </c>
      <c r="CP118" s="19" t="n">
        <v>400.5834</v>
      </c>
      <c r="CQ118" s="19" t="n">
        <v>219.0377</v>
      </c>
      <c r="CR118" s="19" t="n">
        <v>52.7297</v>
      </c>
      <c r="CS118" s="19" t="n">
        <v>18.7989</v>
      </c>
      <c r="CT118" s="19" t="n">
        <v>291.7</v>
      </c>
      <c r="CU118" s="19" t="n">
        <v>1526.7492</v>
      </c>
      <c r="CV118" s="19" t="n">
        <v>343.5162</v>
      </c>
      <c r="CW118" s="19" t="n">
        <v>582.6781</v>
      </c>
      <c r="CX118" s="19" t="n">
        <v>726.7981</v>
      </c>
      <c r="CY118" s="19" t="n">
        <v>284.2234</v>
      </c>
      <c r="CZ118" s="19" t="n">
        <v>127.2264</v>
      </c>
      <c r="DA118" s="19" t="n">
        <v>168.8731</v>
      </c>
      <c r="DB118" s="19" t="n">
        <v>329.8284</v>
      </c>
      <c r="DC118" s="19" t="n">
        <v>350.7329</v>
      </c>
      <c r="DD118" s="19" t="n">
        <v>47.664</v>
      </c>
      <c r="DE118" s="19" t="n">
        <v>126.535</v>
      </c>
      <c r="DF118" s="19" t="n">
        <v>488.0216</v>
      </c>
      <c r="DG118" s="19" t="n">
        <v>22.3872</v>
      </c>
      <c r="DH118" s="19" t="n">
        <v>38.1086</v>
      </c>
      <c r="DI118" s="19" t="n">
        <v>39.7148</v>
      </c>
      <c r="DJ118" s="19" t="n">
        <v>12.088</v>
      </c>
      <c r="DK118" s="19" t="n">
        <v>145.4101</v>
      </c>
      <c r="DL118" s="19" t="n">
        <v>226.9633</v>
      </c>
      <c r="DM118" s="19" t="n">
        <v>17.9817</v>
      </c>
      <c r="DN118" s="19" t="n">
        <v>891.9525</v>
      </c>
      <c r="DO118" s="19" t="n">
        <v>1.0281</v>
      </c>
      <c r="DP118" s="19" t="n">
        <v>36.3438</v>
      </c>
      <c r="DQ118" s="19" t="n">
        <v>0.5838</v>
      </c>
      <c r="DR118" s="19" t="n">
        <v>8.592000000000001</v>
      </c>
      <c r="DS118" s="19" t="n">
        <v>0.06710000000000001</v>
      </c>
      <c r="DT118" s="19" t="n">
        <v>4.3296</v>
      </c>
    </row>
    <row r="119">
      <c r="A119" s="2" t="inlineStr">
        <is>
          <t>9501</t>
        </is>
      </c>
      <c r="B119" s="2" t="inlineStr">
        <is>
          <t>Personal services</t>
        </is>
      </c>
      <c r="C119" s="19" t="n">
        <v>10.2508</v>
      </c>
      <c r="D119" s="19" t="n">
        <v>1.2642</v>
      </c>
      <c r="E119" s="19" t="n">
        <v>10.0061</v>
      </c>
      <c r="F119" s="19" t="n">
        <v>3.9582</v>
      </c>
      <c r="G119" s="19" t="n">
        <v>6.2644</v>
      </c>
      <c r="H119" s="19" t="n">
        <v>1.4636</v>
      </c>
      <c r="I119" s="19" t="n">
        <v>1.2974</v>
      </c>
      <c r="J119" s="19" t="n">
        <v>16.6809</v>
      </c>
      <c r="K119" s="19" t="n">
        <v>17.4564</v>
      </c>
      <c r="L119" s="19" t="n">
        <v>2.482</v>
      </c>
      <c r="M119" s="19" t="n">
        <v>33.4201</v>
      </c>
      <c r="N119" s="19" t="n">
        <v>0.0172</v>
      </c>
      <c r="O119" s="19" t="n">
        <v>2.0969</v>
      </c>
      <c r="P119" s="19" t="n">
        <v>2.1215</v>
      </c>
      <c r="Q119" s="19" t="n">
        <v>0.1058</v>
      </c>
      <c r="R119" s="19" t="n">
        <v>0.5909</v>
      </c>
      <c r="S119" s="19" t="n">
        <v>0.5171</v>
      </c>
      <c r="T119" s="19" t="n">
        <v>0.5084</v>
      </c>
      <c r="U119" s="19" t="n">
        <v>0.9756</v>
      </c>
      <c r="V119" s="19" t="n">
        <v>0.7212</v>
      </c>
      <c r="W119" s="19" t="n">
        <v>0.8136</v>
      </c>
      <c r="X119" s="19" t="n">
        <v>0.6971000000000001</v>
      </c>
      <c r="Y119" s="19" t="n">
        <v>3.3212</v>
      </c>
      <c r="Z119" s="19" t="n">
        <v>1.8111</v>
      </c>
      <c r="AA119" s="19" t="n">
        <v>1.4246</v>
      </c>
      <c r="AB119" s="19" t="n">
        <v>0.0936</v>
      </c>
      <c r="AC119" s="19" t="n">
        <v>0.1648</v>
      </c>
      <c r="AD119" s="19" t="n">
        <v>2.2226</v>
      </c>
      <c r="AE119" s="19" t="n">
        <v>0.0252</v>
      </c>
      <c r="AF119" s="19" t="n">
        <v>0.0211</v>
      </c>
      <c r="AG119" s="19" t="n">
        <v>0.1255</v>
      </c>
      <c r="AH119" s="19" t="n">
        <v>0.253</v>
      </c>
      <c r="AI119" s="19" t="n">
        <v>0.7193000000000001</v>
      </c>
      <c r="AJ119" s="19" t="n">
        <v>0.9939</v>
      </c>
      <c r="AK119" s="19" t="n">
        <v>0.9872</v>
      </c>
      <c r="AL119" s="19" t="n">
        <v>1.0503</v>
      </c>
      <c r="AM119" s="19" t="n">
        <v>1.6603</v>
      </c>
      <c r="AN119" s="19" t="n">
        <v>2.2777</v>
      </c>
      <c r="AO119" s="19" t="n">
        <v>0.101</v>
      </c>
      <c r="AP119" s="19" t="n">
        <v>2.661</v>
      </c>
      <c r="AQ119" s="19" t="n">
        <v>1.8226</v>
      </c>
      <c r="AR119" s="19" t="n">
        <v>0.4859</v>
      </c>
      <c r="AS119" s="19" t="n">
        <v>0.475</v>
      </c>
      <c r="AT119" s="19" t="n">
        <v>1.5708</v>
      </c>
      <c r="AU119" s="19" t="n">
        <v>0.9297</v>
      </c>
      <c r="AV119" s="19" t="n">
        <v>1.379</v>
      </c>
      <c r="AW119" s="19" t="n">
        <v>0.5964</v>
      </c>
      <c r="AX119" s="19" t="n">
        <v>0.4968</v>
      </c>
      <c r="AY119" s="19" t="n">
        <v>1.332</v>
      </c>
      <c r="AZ119" s="19" t="n">
        <v>0.0674</v>
      </c>
      <c r="BA119" s="19" t="n">
        <v>0.3064</v>
      </c>
      <c r="BB119" s="19" t="n">
        <v>0.7218</v>
      </c>
      <c r="BC119" s="19" t="n">
        <v>0.3939</v>
      </c>
      <c r="BD119" s="19" t="n">
        <v>0.6564</v>
      </c>
      <c r="BE119" s="19" t="n">
        <v>1.659</v>
      </c>
      <c r="BF119" s="19" t="n">
        <v>0.2358</v>
      </c>
      <c r="BG119" s="19" t="n">
        <v>0.0504</v>
      </c>
      <c r="BH119" s="19" t="n">
        <v>0.0417</v>
      </c>
      <c r="BI119" s="19" t="n">
        <v>0.453</v>
      </c>
      <c r="BJ119" s="19" t="n">
        <v>0.634</v>
      </c>
      <c r="BK119" s="19" t="n">
        <v>0.3662</v>
      </c>
      <c r="BL119" s="19" t="n">
        <v>0.702</v>
      </c>
      <c r="BM119" s="19" t="n">
        <v>0.6455</v>
      </c>
      <c r="BN119" s="19" t="n">
        <v>1.1876</v>
      </c>
      <c r="BO119" s="19" t="n">
        <v>10.5204</v>
      </c>
      <c r="BP119" s="19" t="n">
        <v>6.535</v>
      </c>
      <c r="BQ119" s="19" t="n">
        <v>0.0535</v>
      </c>
      <c r="BR119" s="19" t="n">
        <v>5.0954</v>
      </c>
      <c r="BS119" s="19" t="n">
        <v>65.8657</v>
      </c>
      <c r="BT119" s="19" t="n">
        <v>15.489</v>
      </c>
      <c r="BU119" s="19" t="n">
        <v>17.0979</v>
      </c>
      <c r="BV119" s="19" t="n">
        <v>66.8745</v>
      </c>
      <c r="BW119" s="19" t="n">
        <v>65.2333</v>
      </c>
      <c r="BX119" s="19" t="n">
        <v>82.53149999999999</v>
      </c>
      <c r="BY119" s="19" t="n">
        <v>258.5482</v>
      </c>
      <c r="BZ119" s="19" t="n">
        <v>62.7615</v>
      </c>
      <c r="CA119" s="19" t="n">
        <v>30.1095</v>
      </c>
      <c r="CB119" s="19" t="n">
        <v>264.6373</v>
      </c>
      <c r="CC119" s="19" t="n">
        <v>3.4366</v>
      </c>
      <c r="CD119" s="19" t="n">
        <v>15.7453</v>
      </c>
      <c r="CE119" s="19" t="n">
        <v>2.1559</v>
      </c>
      <c r="CF119" s="19" t="n">
        <v>9.0451</v>
      </c>
      <c r="CG119" s="19" t="n">
        <v>60.1619</v>
      </c>
      <c r="CH119" s="19" t="n">
        <v>43.4309</v>
      </c>
      <c r="CI119" s="19" t="n">
        <v>153.8805</v>
      </c>
      <c r="CJ119" s="19" t="n">
        <v>7.8828</v>
      </c>
      <c r="CK119" s="19" t="n">
        <v>0.2023</v>
      </c>
      <c r="CL119" s="19" t="n">
        <v>2.8038</v>
      </c>
      <c r="CM119" s="19" t="n">
        <v>0.9968</v>
      </c>
      <c r="CN119" s="19" t="n">
        <v>18.9284</v>
      </c>
      <c r="CO119" s="19" t="n">
        <v>10.5588</v>
      </c>
      <c r="CP119" s="19" t="n">
        <v>1.8453</v>
      </c>
      <c r="CQ119" s="19" t="n">
        <v>23.5889</v>
      </c>
      <c r="CR119" s="19" t="n">
        <v>19.1571</v>
      </c>
      <c r="CS119" s="19" t="n">
        <v>6.3369</v>
      </c>
      <c r="CT119" s="19" t="n">
        <v>22.196</v>
      </c>
      <c r="CU119" s="19" t="n">
        <v>341.542</v>
      </c>
      <c r="CV119" s="19" t="n">
        <v>3.8095</v>
      </c>
      <c r="CW119" s="19" t="n">
        <v>43.2381</v>
      </c>
      <c r="CX119" s="19" t="n">
        <v>21.5493</v>
      </c>
      <c r="CY119" s="19" t="n">
        <v>71.7223</v>
      </c>
      <c r="CZ119" s="19" t="n">
        <v>165.3196</v>
      </c>
      <c r="DA119" s="19" t="n">
        <v>14.6286</v>
      </c>
      <c r="DB119" s="19" t="n">
        <v>50.9486</v>
      </c>
      <c r="DC119" s="19" t="n">
        <v>91.6186</v>
      </c>
      <c r="DD119" s="19" t="n">
        <v>1.0999</v>
      </c>
      <c r="DE119" s="19" t="n">
        <v>1897.2226</v>
      </c>
      <c r="DF119" s="19" t="n">
        <v>693.2766</v>
      </c>
      <c r="DG119" s="19" t="n">
        <v>104.3976</v>
      </c>
      <c r="DH119" s="19" t="n">
        <v>26.9757</v>
      </c>
      <c r="DI119" s="19" t="n">
        <v>51.6673</v>
      </c>
      <c r="DJ119" s="19" t="n">
        <v>2.1115</v>
      </c>
      <c r="DK119" s="19" t="n">
        <v>17.5216</v>
      </c>
      <c r="DL119" s="19" t="n">
        <v>245.786</v>
      </c>
      <c r="DM119" s="19" t="n">
        <v>5.8839</v>
      </c>
      <c r="DN119" s="19" t="n">
        <v>13587.3529</v>
      </c>
      <c r="DO119" s="19" t="n">
        <v>1248</v>
      </c>
      <c r="DP119" s="19" t="n">
        <v>81.7564</v>
      </c>
      <c r="DQ119" s="19" t="n">
        <v>1.6083</v>
      </c>
      <c r="DR119" s="19" t="n">
        <v>17.7355</v>
      </c>
      <c r="DT119" s="19" t="n">
        <v>370.6892</v>
      </c>
    </row>
    <row r="120">
      <c r="A120" s="2" t="inlineStr">
        <is>
          <t>9502</t>
        </is>
      </c>
      <c r="B120" s="2" t="inlineStr">
        <is>
          <t>Other services</t>
        </is>
      </c>
      <c r="C120" s="19" t="n">
        <v>0.0902</v>
      </c>
      <c r="D120" s="19" t="n">
        <v>0.0288</v>
      </c>
      <c r="E120" s="19" t="n">
        <v>0.07480000000000001</v>
      </c>
      <c r="F120" s="19" t="n">
        <v>0.0011</v>
      </c>
      <c r="G120" s="19" t="n">
        <v>0.0017</v>
      </c>
      <c r="H120" s="19" t="n">
        <v>0.0017</v>
      </c>
      <c r="I120" s="19" t="n">
        <v>0.066</v>
      </c>
      <c r="J120" s="19" t="n">
        <v>10.6285</v>
      </c>
      <c r="K120" s="19" t="n">
        <v>13.5359</v>
      </c>
      <c r="L120" s="19" t="n">
        <v>12.7482</v>
      </c>
      <c r="M120" s="19" t="n">
        <v>55.5775</v>
      </c>
      <c r="N120" s="19" t="n">
        <v>0.8188</v>
      </c>
      <c r="O120" s="19" t="n">
        <v>0.0669</v>
      </c>
      <c r="P120" s="19" t="n">
        <v>8.199400000000001</v>
      </c>
      <c r="Q120" s="19" t="n">
        <v>0.0003</v>
      </c>
      <c r="R120" s="19" t="n">
        <v>0.0228</v>
      </c>
      <c r="S120" s="19" t="n">
        <v>0.2419</v>
      </c>
      <c r="T120" s="19" t="n">
        <v>0.0053</v>
      </c>
      <c r="U120" s="19" t="n">
        <v>0.7816</v>
      </c>
      <c r="V120" s="19" t="n">
        <v>2.5061</v>
      </c>
      <c r="W120" s="19" t="n">
        <v>0.5402</v>
      </c>
      <c r="X120" s="19" t="n">
        <v>0.3939</v>
      </c>
      <c r="Y120" s="19" t="n">
        <v>0.4152</v>
      </c>
      <c r="Z120" s="19" t="n">
        <v>0.0032</v>
      </c>
      <c r="AA120" s="19" t="n">
        <v>3.7996</v>
      </c>
      <c r="AB120" s="19" t="n">
        <v>0.1753</v>
      </c>
      <c r="AC120" s="19" t="n">
        <v>0.0456</v>
      </c>
      <c r="AD120" s="19" t="n">
        <v>0.4544</v>
      </c>
      <c r="AE120" s="19" t="n">
        <v>0.0236</v>
      </c>
      <c r="AF120" s="19" t="n">
        <v>0.0431</v>
      </c>
      <c r="AG120" s="19" t="n">
        <v>0.073</v>
      </c>
      <c r="AH120" s="19" t="n">
        <v>0.0591</v>
      </c>
      <c r="AI120" s="19" t="n">
        <v>0.9717</v>
      </c>
      <c r="AJ120" s="19" t="n">
        <v>1.4669</v>
      </c>
      <c r="AK120" s="19" t="n">
        <v>6.6177</v>
      </c>
      <c r="AL120" s="19" t="n">
        <v>2.1116</v>
      </c>
      <c r="AM120" s="19" t="n">
        <v>0.7943</v>
      </c>
      <c r="AN120" s="19" t="n">
        <v>5.0499</v>
      </c>
      <c r="AO120" s="19" t="n">
        <v>0.0004</v>
      </c>
      <c r="AP120" s="19" t="n">
        <v>15.5082</v>
      </c>
      <c r="AQ120" s="19" t="n">
        <v>3.0603</v>
      </c>
      <c r="AR120" s="19" t="n">
        <v>9.119400000000001</v>
      </c>
      <c r="AS120" s="19" t="n">
        <v>0.2014</v>
      </c>
      <c r="AT120" s="19" t="n">
        <v>0.1538</v>
      </c>
      <c r="AU120" s="19" t="n">
        <v>0.009599999999999999</v>
      </c>
      <c r="AV120" s="19" t="n">
        <v>2.9978</v>
      </c>
      <c r="AW120" s="19" t="n">
        <v>0.7111</v>
      </c>
      <c r="AX120" s="19" t="n">
        <v>0.0022</v>
      </c>
      <c r="AY120" s="19" t="n">
        <v>2.9959</v>
      </c>
      <c r="AZ120" s="19" t="n">
        <v>0.3365</v>
      </c>
      <c r="BA120" s="19" t="n">
        <v>0.008999999999999999</v>
      </c>
      <c r="BB120" s="19" t="n">
        <v>4.2092</v>
      </c>
      <c r="BC120" s="19" t="n">
        <v>0.2574</v>
      </c>
      <c r="BD120" s="19" t="n">
        <v>1.7438</v>
      </c>
      <c r="BE120" s="19" t="n">
        <v>20.1173</v>
      </c>
      <c r="BF120" s="19" t="n">
        <v>4.042</v>
      </c>
      <c r="BG120" s="19" t="n">
        <v>3.4343</v>
      </c>
      <c r="BH120" s="19" t="n">
        <v>0.0512</v>
      </c>
      <c r="BI120" s="19" t="n">
        <v>1.6358</v>
      </c>
      <c r="BJ120" s="19" t="n">
        <v>0.0435</v>
      </c>
      <c r="BK120" s="19" t="n">
        <v>0.1206</v>
      </c>
      <c r="BL120" s="19" t="n">
        <v>2.4342</v>
      </c>
      <c r="BM120" s="19" t="n">
        <v>2.7434</v>
      </c>
      <c r="BN120" s="19" t="n">
        <v>0.2903</v>
      </c>
      <c r="BO120" s="19" t="n">
        <v>2.6046</v>
      </c>
      <c r="BP120" s="19" t="n">
        <v>6.0984</v>
      </c>
      <c r="BQ120" s="19" t="n">
        <v>0.06660000000000001</v>
      </c>
      <c r="BR120" s="19" t="n">
        <v>1.2907</v>
      </c>
      <c r="BS120" s="19" t="n">
        <v>45.0082</v>
      </c>
      <c r="BT120" s="19" t="n">
        <v>201.9813</v>
      </c>
      <c r="BU120" s="19" t="n">
        <v>160.0526</v>
      </c>
      <c r="BV120" s="19" t="n">
        <v>118.8727</v>
      </c>
      <c r="BW120" s="19" t="n">
        <v>178.7539</v>
      </c>
      <c r="BX120" s="19" t="n">
        <v>9.619199999999999</v>
      </c>
      <c r="BY120" s="19" t="n">
        <v>25.7985</v>
      </c>
      <c r="BZ120" s="19" t="n">
        <v>2.2916</v>
      </c>
      <c r="CA120" s="19" t="n">
        <v>7.2765</v>
      </c>
      <c r="CB120" s="19" t="n">
        <v>5.9452</v>
      </c>
      <c r="CC120" s="19" t="n">
        <v>1.0515</v>
      </c>
      <c r="CD120" s="19" t="n">
        <v>4.9883</v>
      </c>
      <c r="CE120" s="19" t="n">
        <v>0.0363</v>
      </c>
      <c r="CF120" s="19" t="n">
        <v>1.234</v>
      </c>
      <c r="CG120" s="19" t="n">
        <v>4.4394</v>
      </c>
      <c r="CH120" s="19" t="n">
        <v>9.589700000000001</v>
      </c>
      <c r="CI120" s="19" t="n">
        <v>0.0583</v>
      </c>
      <c r="CJ120" s="19" t="n">
        <v>0.0378</v>
      </c>
      <c r="CK120" s="19" t="n">
        <v>0.2952</v>
      </c>
      <c r="CL120" s="19" t="n">
        <v>3.4533</v>
      </c>
      <c r="CM120" s="19" t="n">
        <v>0.0068</v>
      </c>
      <c r="CN120" s="19" t="n">
        <v>15.2318</v>
      </c>
      <c r="CO120" s="19" t="n">
        <v>20.2713</v>
      </c>
      <c r="CP120" s="19" t="n">
        <v>2.2557</v>
      </c>
      <c r="CQ120" s="19" t="n">
        <v>8.7959</v>
      </c>
      <c r="CT120" s="19" t="n">
        <v>4.3541</v>
      </c>
      <c r="CU120" s="19" t="n">
        <v>153.2466</v>
      </c>
      <c r="CV120" s="19" t="n">
        <v>4.675</v>
      </c>
      <c r="CW120" s="19" t="n">
        <v>25.2601</v>
      </c>
      <c r="CX120" s="19" t="n">
        <v>6.1026</v>
      </c>
      <c r="CY120" s="19" t="n">
        <v>9.7181</v>
      </c>
      <c r="CZ120" s="19" t="n">
        <v>403.7013</v>
      </c>
      <c r="DA120" s="19" t="n">
        <v>13.8771</v>
      </c>
      <c r="DB120" s="19" t="n">
        <v>53.2689</v>
      </c>
      <c r="DC120" s="19" t="n">
        <v>62.3329</v>
      </c>
      <c r="DD120" s="19" t="n">
        <v>2.1176</v>
      </c>
      <c r="DE120" s="19" t="n">
        <v>102.0114</v>
      </c>
      <c r="DF120" s="19" t="n">
        <v>145.4046</v>
      </c>
      <c r="DG120" s="19" t="n">
        <v>0.1113</v>
      </c>
      <c r="DH120" s="19" t="n">
        <v>34.4707</v>
      </c>
      <c r="DI120" s="19" t="n">
        <v>2.103</v>
      </c>
      <c r="DJ120" s="19" t="n">
        <v>0.5331</v>
      </c>
      <c r="DK120" s="19" t="n">
        <v>0.6511</v>
      </c>
      <c r="DL120" s="19" t="n">
        <v>30.5796</v>
      </c>
      <c r="DM120" s="19" t="n">
        <v>1.3189</v>
      </c>
      <c r="DN120" s="19" t="n">
        <v>13235.599</v>
      </c>
      <c r="DO120" s="19" t="n">
        <v>187.6789</v>
      </c>
      <c r="DP120" s="19" t="n">
        <v>81.1966</v>
      </c>
      <c r="DQ120" s="19" t="n">
        <v>1.7937</v>
      </c>
      <c r="DR120" s="19" t="n">
        <v>16.8646</v>
      </c>
      <c r="DT120" s="19" t="n">
        <v>57.9601</v>
      </c>
    </row>
  </sheetData>
  <mergeCells count="1">
    <mergeCell ref="A2:L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T12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10" customWidth="1" min="78" max="78"/>
    <col width="10" customWidth="1" min="79" max="79"/>
    <col width="10" customWidth="1" min="80" max="80"/>
    <col width="10" customWidth="1" min="81" max="81"/>
    <col width="10" customWidth="1" min="82" max="82"/>
    <col width="10" customWidth="1" min="83" max="83"/>
    <col width="10" customWidth="1" min="84" max="84"/>
    <col width="10" customWidth="1" min="85" max="85"/>
    <col width="10" customWidth="1" min="86" max="86"/>
    <col width="10" customWidth="1" min="87" max="87"/>
    <col width="10" customWidth="1" min="88" max="88"/>
    <col width="10" customWidth="1" min="89" max="89"/>
    <col width="10" customWidth="1" min="90" max="90"/>
    <col width="10" customWidth="1" min="91" max="91"/>
    <col width="10" customWidth="1" min="92" max="92"/>
    <col width="10" customWidth="1" min="93" max="93"/>
    <col width="10" customWidth="1" min="94" max="94"/>
    <col width="10" customWidth="1" min="95" max="95"/>
    <col width="10" customWidth="1" min="96" max="96"/>
    <col width="10" customWidth="1" min="97" max="97"/>
    <col width="10" customWidth="1" min="98" max="98"/>
    <col width="10" customWidth="1" min="99" max="99"/>
    <col width="10" customWidth="1" min="100" max="100"/>
    <col width="10" customWidth="1" min="101" max="101"/>
    <col width="10" customWidth="1" min="102" max="102"/>
    <col width="10" customWidth="1" min="103" max="103"/>
    <col width="10" customWidth="1" min="104" max="104"/>
    <col width="10" customWidth="1" min="105" max="105"/>
    <col width="10" customWidth="1" min="106" max="106"/>
    <col width="10" customWidth="1" min="107" max="107"/>
    <col width="10" customWidth="1" min="108" max="108"/>
    <col width="10" customWidth="1" min="109" max="109"/>
    <col width="10" customWidth="1" min="110" max="110"/>
    <col width="10" customWidth="1" min="111" max="111"/>
    <col width="10" customWidth="1" min="112" max="112"/>
    <col width="10" customWidth="1" min="113" max="113"/>
    <col width="10" customWidth="1" min="114" max="114"/>
    <col width="10" customWidth="1" min="115" max="115"/>
    <col width="10" customWidth="1" min="116" max="116"/>
    <col width="10"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s>
  <sheetData>
    <row r="1">
      <c r="A1" s="1" t="inlineStr">
        <is>
          <t>RAW — Table 5, state (PLACEHOLDER)</t>
        </is>
      </c>
    </row>
    <row r="2">
      <c r="A2" s="14" t="inlineStr">
        <is>
          <t>*** PLACEHOLDER DATA — NSW 2021-22, USED FOR EVERY NON-AUSTRALIA REGION. NOT A REAL STATE TABLE. ***</t>
        </is>
      </c>
    </row>
    <row r="3" ht="32" customHeight="1">
      <c r="A3" s="5" t="inlineStr">
        <is>
          <t>Placeholder content: the NSW block from Master_IO_model_v3_28April26.xlsm, Table 5 tab, vintage 2021-22, 114 industries expanded onto the 115-code spine with 6700 set to zero. Replace with the real nine-region set.</t>
        </is>
      </c>
    </row>
    <row r="4">
      <c r="A4" s="15" t="inlineStr">
        <is>
          <t>IOIG</t>
        </is>
      </c>
      <c r="B4" s="15" t="inlineStr">
        <is>
          <t>Product / industry</t>
        </is>
      </c>
      <c r="C4" s="16" t="inlineStr">
        <is>
          <t>0101</t>
        </is>
      </c>
      <c r="D4" s="16" t="inlineStr">
        <is>
          <t>0102</t>
        </is>
      </c>
      <c r="E4" s="16" t="inlineStr">
        <is>
          <t>0103</t>
        </is>
      </c>
      <c r="F4" s="16" t="inlineStr">
        <is>
          <t>0201</t>
        </is>
      </c>
      <c r="G4" s="16" t="inlineStr">
        <is>
          <t>0301</t>
        </is>
      </c>
      <c r="H4" s="16" t="inlineStr">
        <is>
          <t>0401</t>
        </is>
      </c>
      <c r="I4" s="16" t="inlineStr">
        <is>
          <t>0501</t>
        </is>
      </c>
      <c r="J4" s="16" t="inlineStr">
        <is>
          <t>0601</t>
        </is>
      </c>
      <c r="K4" s="16" t="inlineStr">
        <is>
          <t>0701</t>
        </is>
      </c>
      <c r="L4" s="16" t="inlineStr">
        <is>
          <t>0801</t>
        </is>
      </c>
      <c r="M4" s="16" t="inlineStr">
        <is>
          <t>0802</t>
        </is>
      </c>
      <c r="N4" s="16" t="inlineStr">
        <is>
          <t>0901</t>
        </is>
      </c>
      <c r="O4" s="16" t="inlineStr">
        <is>
          <t>1001</t>
        </is>
      </c>
      <c r="P4" s="16" t="inlineStr">
        <is>
          <t>1101</t>
        </is>
      </c>
      <c r="Q4" s="16" t="inlineStr">
        <is>
          <t>1102</t>
        </is>
      </c>
      <c r="R4" s="16" t="inlineStr">
        <is>
          <t>1103</t>
        </is>
      </c>
      <c r="S4" s="16" t="inlineStr">
        <is>
          <t>1104</t>
        </is>
      </c>
      <c r="T4" s="16" t="inlineStr">
        <is>
          <t>1105</t>
        </is>
      </c>
      <c r="U4" s="16" t="inlineStr">
        <is>
          <t>1106</t>
        </is>
      </c>
      <c r="V4" s="16" t="inlineStr">
        <is>
          <t>1107</t>
        </is>
      </c>
      <c r="W4" s="16" t="inlineStr">
        <is>
          <t>1108</t>
        </is>
      </c>
      <c r="X4" s="16" t="inlineStr">
        <is>
          <t>1109</t>
        </is>
      </c>
      <c r="Y4" s="16" t="inlineStr">
        <is>
          <t>1201</t>
        </is>
      </c>
      <c r="Z4" s="16" t="inlineStr">
        <is>
          <t>1202</t>
        </is>
      </c>
      <c r="AA4" s="16" t="inlineStr">
        <is>
          <t>1205</t>
        </is>
      </c>
      <c r="AB4" s="16" t="inlineStr">
        <is>
          <t>1301</t>
        </is>
      </c>
      <c r="AC4" s="16" t="inlineStr">
        <is>
          <t>1302</t>
        </is>
      </c>
      <c r="AD4" s="16" t="inlineStr">
        <is>
          <t>1303</t>
        </is>
      </c>
      <c r="AE4" s="16" t="inlineStr">
        <is>
          <t>1304</t>
        </is>
      </c>
      <c r="AF4" s="16" t="inlineStr">
        <is>
          <t>1305</t>
        </is>
      </c>
      <c r="AG4" s="16" t="inlineStr">
        <is>
          <t>1306</t>
        </is>
      </c>
      <c r="AH4" s="16" t="inlineStr">
        <is>
          <t>1401</t>
        </is>
      </c>
      <c r="AI4" s="16" t="inlineStr">
        <is>
          <t>1402</t>
        </is>
      </c>
      <c r="AJ4" s="16" t="inlineStr">
        <is>
          <t>1501</t>
        </is>
      </c>
      <c r="AK4" s="16" t="inlineStr">
        <is>
          <t>1502</t>
        </is>
      </c>
      <c r="AL4" s="16" t="inlineStr">
        <is>
          <t>1601</t>
        </is>
      </c>
      <c r="AM4" s="16" t="inlineStr">
        <is>
          <t>1701</t>
        </is>
      </c>
      <c r="AN4" s="16" t="inlineStr">
        <is>
          <t>1801</t>
        </is>
      </c>
      <c r="AO4" s="16" t="inlineStr">
        <is>
          <t>1802</t>
        </is>
      </c>
      <c r="AP4" s="16" t="inlineStr">
        <is>
          <t>1803</t>
        </is>
      </c>
      <c r="AQ4" s="16" t="inlineStr">
        <is>
          <t>1804</t>
        </is>
      </c>
      <c r="AR4" s="16" t="inlineStr">
        <is>
          <t>1901</t>
        </is>
      </c>
      <c r="AS4" s="16" t="inlineStr">
        <is>
          <t>1902</t>
        </is>
      </c>
      <c r="AT4" s="16" t="inlineStr">
        <is>
          <t>2001</t>
        </is>
      </c>
      <c r="AU4" s="16" t="inlineStr">
        <is>
          <t>2002</t>
        </is>
      </c>
      <c r="AV4" s="16" t="inlineStr">
        <is>
          <t>2003</t>
        </is>
      </c>
      <c r="AW4" s="16" t="inlineStr">
        <is>
          <t>2004</t>
        </is>
      </c>
      <c r="AX4" s="16" t="inlineStr">
        <is>
          <t>2005</t>
        </is>
      </c>
      <c r="AY4" s="16" t="inlineStr">
        <is>
          <t>2101</t>
        </is>
      </c>
      <c r="AZ4" s="16" t="inlineStr">
        <is>
          <t>2102</t>
        </is>
      </c>
      <c r="BA4" s="16" t="inlineStr">
        <is>
          <t>2201</t>
        </is>
      </c>
      <c r="BB4" s="16" t="inlineStr">
        <is>
          <t>2202</t>
        </is>
      </c>
      <c r="BC4" s="16" t="inlineStr">
        <is>
          <t>2203</t>
        </is>
      </c>
      <c r="BD4" s="16" t="inlineStr">
        <is>
          <t>2204</t>
        </is>
      </c>
      <c r="BE4" s="16" t="inlineStr">
        <is>
          <t>2301</t>
        </is>
      </c>
      <c r="BF4" s="16" t="inlineStr">
        <is>
          <t>2302</t>
        </is>
      </c>
      <c r="BG4" s="16" t="inlineStr">
        <is>
          <t>2303</t>
        </is>
      </c>
      <c r="BH4" s="16" t="inlineStr">
        <is>
          <t>2304</t>
        </is>
      </c>
      <c r="BI4" s="16" t="inlineStr">
        <is>
          <t>2401</t>
        </is>
      </c>
      <c r="BJ4" s="16" t="inlineStr">
        <is>
          <t>2403</t>
        </is>
      </c>
      <c r="BK4" s="16" t="inlineStr">
        <is>
          <t>2404</t>
        </is>
      </c>
      <c r="BL4" s="16" t="inlineStr">
        <is>
          <t>2405</t>
        </is>
      </c>
      <c r="BM4" s="16" t="inlineStr">
        <is>
          <t>2501</t>
        </is>
      </c>
      <c r="BN4" s="16" t="inlineStr">
        <is>
          <t>2502</t>
        </is>
      </c>
      <c r="BO4" s="16" t="inlineStr">
        <is>
          <t>2601</t>
        </is>
      </c>
      <c r="BP4" s="16" t="inlineStr">
        <is>
          <t>2605</t>
        </is>
      </c>
      <c r="BQ4" s="16" t="inlineStr">
        <is>
          <t>2701</t>
        </is>
      </c>
      <c r="BR4" s="16" t="inlineStr">
        <is>
          <t>2801</t>
        </is>
      </c>
      <c r="BS4" s="16" t="inlineStr">
        <is>
          <t>2901</t>
        </is>
      </c>
      <c r="BT4" s="16" t="inlineStr">
        <is>
          <t>3001</t>
        </is>
      </c>
      <c r="BU4" s="16" t="inlineStr">
        <is>
          <t>3002</t>
        </is>
      </c>
      <c r="BV4" s="16" t="inlineStr">
        <is>
          <t>3101</t>
        </is>
      </c>
      <c r="BW4" s="16" t="inlineStr">
        <is>
          <t>3201</t>
        </is>
      </c>
      <c r="BX4" s="16" t="inlineStr">
        <is>
          <t>3301</t>
        </is>
      </c>
      <c r="BY4" s="16" t="inlineStr">
        <is>
          <t>3901</t>
        </is>
      </c>
      <c r="BZ4" s="16" t="inlineStr">
        <is>
          <t>4401</t>
        </is>
      </c>
      <c r="CA4" s="16" t="inlineStr">
        <is>
          <t>4501</t>
        </is>
      </c>
      <c r="CB4" s="16" t="inlineStr">
        <is>
          <t>4601</t>
        </is>
      </c>
      <c r="CC4" s="16" t="inlineStr">
        <is>
          <t>4701</t>
        </is>
      </c>
      <c r="CD4" s="16" t="inlineStr">
        <is>
          <t>4801</t>
        </is>
      </c>
      <c r="CE4" s="16" t="inlineStr">
        <is>
          <t>4901</t>
        </is>
      </c>
      <c r="CF4" s="16" t="inlineStr">
        <is>
          <t>5101</t>
        </is>
      </c>
      <c r="CG4" s="16" t="inlineStr">
        <is>
          <t>5201</t>
        </is>
      </c>
      <c r="CH4" s="16" t="inlineStr">
        <is>
          <t>5401</t>
        </is>
      </c>
      <c r="CI4" s="16" t="inlineStr">
        <is>
          <t>5501</t>
        </is>
      </c>
      <c r="CJ4" s="16" t="inlineStr">
        <is>
          <t>5601</t>
        </is>
      </c>
      <c r="CK4" s="16" t="inlineStr">
        <is>
          <t>5701</t>
        </is>
      </c>
      <c r="CL4" s="16" t="inlineStr">
        <is>
          <t>5801</t>
        </is>
      </c>
      <c r="CM4" s="16" t="inlineStr">
        <is>
          <t>6001</t>
        </is>
      </c>
      <c r="CN4" s="16" t="inlineStr">
        <is>
          <t>6201</t>
        </is>
      </c>
      <c r="CO4" s="16" t="inlineStr">
        <is>
          <t>6301</t>
        </is>
      </c>
      <c r="CP4" s="16" t="inlineStr">
        <is>
          <t>6401</t>
        </is>
      </c>
      <c r="CQ4" s="16" t="inlineStr">
        <is>
          <t>6601</t>
        </is>
      </c>
      <c r="CR4" s="16" t="inlineStr">
        <is>
          <t>6700</t>
        </is>
      </c>
      <c r="CS4" s="16" t="inlineStr">
        <is>
          <t>6701</t>
        </is>
      </c>
      <c r="CT4" s="16" t="inlineStr">
        <is>
          <t>6702</t>
        </is>
      </c>
      <c r="CU4" s="16" t="inlineStr">
        <is>
          <t>6901</t>
        </is>
      </c>
      <c r="CV4" s="16" t="inlineStr">
        <is>
          <t>7001</t>
        </is>
      </c>
      <c r="CW4" s="16" t="inlineStr">
        <is>
          <t>7210</t>
        </is>
      </c>
      <c r="CX4" s="16" t="inlineStr">
        <is>
          <t>7310</t>
        </is>
      </c>
      <c r="CY4" s="16" t="inlineStr">
        <is>
          <t>7501</t>
        </is>
      </c>
      <c r="CZ4" s="16" t="inlineStr">
        <is>
          <t>7601</t>
        </is>
      </c>
      <c r="DA4" s="16" t="inlineStr">
        <is>
          <t>7701</t>
        </is>
      </c>
      <c r="DB4" s="16" t="inlineStr">
        <is>
          <t>8010</t>
        </is>
      </c>
      <c r="DC4" s="16" t="inlineStr">
        <is>
          <t>8110</t>
        </is>
      </c>
      <c r="DD4" s="16" t="inlineStr">
        <is>
          <t>8210</t>
        </is>
      </c>
      <c r="DE4" s="16" t="inlineStr">
        <is>
          <t>8401</t>
        </is>
      </c>
      <c r="DF4" s="16" t="inlineStr">
        <is>
          <t>8601</t>
        </is>
      </c>
      <c r="DG4" s="16" t="inlineStr">
        <is>
          <t>8901</t>
        </is>
      </c>
      <c r="DH4" s="16" t="inlineStr">
        <is>
          <t>9101</t>
        </is>
      </c>
      <c r="DI4" s="16" t="inlineStr">
        <is>
          <t>9201</t>
        </is>
      </c>
      <c r="DJ4" s="16" t="inlineStr">
        <is>
          <t>9401</t>
        </is>
      </c>
      <c r="DK4" s="16" t="inlineStr">
        <is>
          <t>9402</t>
        </is>
      </c>
      <c r="DL4" s="16" t="inlineStr">
        <is>
          <t>9501</t>
        </is>
      </c>
      <c r="DM4" s="16" t="inlineStr">
        <is>
          <t>9502</t>
        </is>
      </c>
      <c r="DN4" s="17" t="inlineStr">
        <is>
          <t>Q1</t>
        </is>
      </c>
      <c r="DO4" s="17" t="inlineStr">
        <is>
          <t>Q2</t>
        </is>
      </c>
      <c r="DP4" s="17" t="inlineStr">
        <is>
          <t>Q3</t>
        </is>
      </c>
      <c r="DQ4" s="17" t="inlineStr">
        <is>
          <t>Q4</t>
        </is>
      </c>
      <c r="DR4" s="17" t="inlineStr">
        <is>
          <t>Q5</t>
        </is>
      </c>
      <c r="DS4" s="17" t="inlineStr">
        <is>
          <t>Q6</t>
        </is>
      </c>
      <c r="DT4" s="17" t="inlineStr">
        <is>
          <t>Q7</t>
        </is>
      </c>
    </row>
    <row r="5">
      <c r="C5" s="18" t="inlineStr">
        <is>
          <t>Sheep, grains, beef and dairy cattle</t>
        </is>
      </c>
      <c r="D5" s="18" t="inlineStr">
        <is>
          <t>Poultry and other livestock</t>
        </is>
      </c>
      <c r="E5" s="18" t="inlineStr">
        <is>
          <t>Other agriculture</t>
        </is>
      </c>
      <c r="F5" s="18" t="inlineStr">
        <is>
          <t>Aquaculture</t>
        </is>
      </c>
      <c r="G5" s="18" t="inlineStr">
        <is>
          <t>Forestry and logging</t>
        </is>
      </c>
      <c r="H5" s="18" t="inlineStr">
        <is>
          <t>Fishing, hunting and trapping</t>
        </is>
      </c>
      <c r="I5" s="18" t="inlineStr">
        <is>
          <t>Agriculture, forestry and fishing support services</t>
        </is>
      </c>
      <c r="J5" s="18" t="inlineStr">
        <is>
          <t>Coal mining</t>
        </is>
      </c>
      <c r="K5" s="18" t="inlineStr">
        <is>
          <t>Oil and gas extraction</t>
        </is>
      </c>
      <c r="L5" s="18" t="inlineStr">
        <is>
          <t>Iron ore mining</t>
        </is>
      </c>
      <c r="M5" s="18" t="inlineStr">
        <is>
          <t>Non-ferrous metal ore mining</t>
        </is>
      </c>
      <c r="N5" s="18" t="inlineStr">
        <is>
          <t>Non-metallic mineral mining</t>
        </is>
      </c>
      <c r="O5" s="18" t="inlineStr">
        <is>
          <t>Exploration and mining support services</t>
        </is>
      </c>
      <c r="P5" s="18" t="inlineStr">
        <is>
          <t>Meat and meat product manufacturing</t>
        </is>
      </c>
      <c r="Q5" s="18" t="inlineStr">
        <is>
          <t>Processed seafood manufacturing</t>
        </is>
      </c>
      <c r="R5" s="18" t="inlineStr">
        <is>
          <t>Dairy product manufacturing</t>
        </is>
      </c>
      <c r="S5" s="18" t="inlineStr">
        <is>
          <t>Fruit and vegetable product manufacturing</t>
        </is>
      </c>
      <c r="T5" s="18" t="inlineStr">
        <is>
          <t>Oils and fats manufacturing</t>
        </is>
      </c>
      <c r="U5" s="18" t="inlineStr">
        <is>
          <t>Grain mill and cereal product manufacturing</t>
        </is>
      </c>
      <c r="V5" s="18" t="inlineStr">
        <is>
          <t>Bakery product manufacturing</t>
        </is>
      </c>
      <c r="W5" s="18" t="inlineStr">
        <is>
          <t>Sugar and confectionery manufacturing</t>
        </is>
      </c>
      <c r="X5" s="18" t="inlineStr">
        <is>
          <t>Other food product manufacturing</t>
        </is>
      </c>
      <c r="Y5" s="18" t="inlineStr">
        <is>
          <t>Soft drinks, cordials and syrup manufacturing</t>
        </is>
      </c>
      <c r="Z5" s="18" t="inlineStr">
        <is>
          <t>Beer manufacturing</t>
        </is>
      </c>
      <c r="AA5" s="18" t="inlineStr">
        <is>
          <t>Wine, spirits and tobacco</t>
        </is>
      </c>
      <c r="AB5" s="18" t="inlineStr">
        <is>
          <t>Textile manufacturing</t>
        </is>
      </c>
      <c r="AC5" s="18" t="inlineStr">
        <is>
          <t>Tanned leather, dressed fur and leather product manufacturing</t>
        </is>
      </c>
      <c r="AD5" s="18" t="inlineStr">
        <is>
          <t>Textile product manufacturing</t>
        </is>
      </c>
      <c r="AE5" s="18" t="inlineStr">
        <is>
          <t>Knitted product manufacturing</t>
        </is>
      </c>
      <c r="AF5" s="18" t="inlineStr">
        <is>
          <t>Clothing manufacturing</t>
        </is>
      </c>
      <c r="AG5" s="18" t="inlineStr">
        <is>
          <t>Footwear manufacturing</t>
        </is>
      </c>
      <c r="AH5" s="18" t="inlineStr">
        <is>
          <t>Sawmill product manufacturing</t>
        </is>
      </c>
      <c r="AI5" s="18" t="inlineStr">
        <is>
          <t>Other wood product manufacturing</t>
        </is>
      </c>
      <c r="AJ5" s="18" t="inlineStr">
        <is>
          <t>Pulp, paper and paperboard manufacturing</t>
        </is>
      </c>
      <c r="AK5" s="18" t="inlineStr">
        <is>
          <t>Paper stationery and other converted paper product manufacturing</t>
        </is>
      </c>
      <c r="AL5" s="18" t="inlineStr">
        <is>
          <t>Printing (including the reproduction of recorded media)</t>
        </is>
      </c>
      <c r="AM5" s="18" t="inlineStr">
        <is>
          <t>Petroleum and coal product manufacturing</t>
        </is>
      </c>
      <c r="AN5" s="18" t="inlineStr">
        <is>
          <t>Human pharmaceutical and medicinal product manufacturing</t>
        </is>
      </c>
      <c r="AO5" s="18" t="inlineStr">
        <is>
          <t>Veterinary pharmaceutical and medicinal product manufacturing</t>
        </is>
      </c>
      <c r="AP5" s="18" t="inlineStr">
        <is>
          <t>Basic chemical manufacturing</t>
        </is>
      </c>
      <c r="AQ5" s="18" t="inlineStr">
        <is>
          <t>Cleaning compounds and toiletry preparation manufacturing</t>
        </is>
      </c>
      <c r="AR5" s="18" t="inlineStr">
        <is>
          <t>Polymer product manufacturing</t>
        </is>
      </c>
      <c r="AS5" s="18" t="inlineStr">
        <is>
          <t>Natural rubber product manufacturing</t>
        </is>
      </c>
      <c r="AT5" s="18" t="inlineStr">
        <is>
          <t>Glass and glass product manufacturing</t>
        </is>
      </c>
      <c r="AU5" s="18" t="inlineStr">
        <is>
          <t>Ceramic product manufacturing</t>
        </is>
      </c>
      <c r="AV5" s="18" t="inlineStr">
        <is>
          <t>Cement, lime and ready-mixed concrete manufacturing</t>
        </is>
      </c>
      <c r="AW5" s="18" t="inlineStr">
        <is>
          <t>Plaster and concrete product manufacturing</t>
        </is>
      </c>
      <c r="AX5" s="18" t="inlineStr">
        <is>
          <t>Other non-metallic mineral product manufacturing</t>
        </is>
      </c>
      <c r="AY5" s="18" t="inlineStr">
        <is>
          <t>Iron and steel manufacturing</t>
        </is>
      </c>
      <c r="AZ5" s="18" t="inlineStr">
        <is>
          <t>Basic non-ferrous metal manufacturing</t>
        </is>
      </c>
      <c r="BA5" s="18" t="inlineStr">
        <is>
          <t>Forged iron and steel product manufacturing</t>
        </is>
      </c>
      <c r="BB5" s="18" t="inlineStr">
        <is>
          <t>Structural metal product manufacturing</t>
        </is>
      </c>
      <c r="BC5" s="18" t="inlineStr">
        <is>
          <t>Metal containers and other sheet metal product manufacturing</t>
        </is>
      </c>
      <c r="BD5" s="18" t="inlineStr">
        <is>
          <t>Other fabricated metal product manufacturing</t>
        </is>
      </c>
      <c r="BE5" s="18" t="inlineStr">
        <is>
          <t>Motor vehicles and parts; other transport equipment manufacturing</t>
        </is>
      </c>
      <c r="BF5" s="18" t="inlineStr">
        <is>
          <t>Ships and boat manufacturing</t>
        </is>
      </c>
      <c r="BG5" s="18" t="inlineStr">
        <is>
          <t>Railway rolling stock manufacturing</t>
        </is>
      </c>
      <c r="BH5" s="18" t="inlineStr">
        <is>
          <t>Aircraft manufacturing</t>
        </is>
      </c>
      <c r="BI5" s="18" t="inlineStr">
        <is>
          <t>Professional, scientific, computer and electronic equipment manufacturing</t>
        </is>
      </c>
      <c r="BJ5" s="18" t="inlineStr">
        <is>
          <t>Electrical equipment manufacturing</t>
        </is>
      </c>
      <c r="BK5" s="18" t="inlineStr">
        <is>
          <t>Domestic appliance manufacturing</t>
        </is>
      </c>
      <c r="BL5" s="18" t="inlineStr">
        <is>
          <t>Specialised and other machinery and equipment manufacturing</t>
        </is>
      </c>
      <c r="BM5" s="18" t="inlineStr">
        <is>
          <t>Furniture manufacturing</t>
        </is>
      </c>
      <c r="BN5" s="18" t="inlineStr">
        <is>
          <t>Other manufactured products</t>
        </is>
      </c>
      <c r="BO5" s="18" t="inlineStr">
        <is>
          <t>Electricity generation</t>
        </is>
      </c>
      <c r="BP5" s="18" t="inlineStr">
        <is>
          <t>Electricity transmission, distribution, on selling and electricity market operation</t>
        </is>
      </c>
      <c r="BQ5" s="18" t="inlineStr">
        <is>
          <t>Gas supply</t>
        </is>
      </c>
      <c r="BR5" s="18" t="inlineStr">
        <is>
          <t>Water supply, sewerage and drainage services</t>
        </is>
      </c>
      <c r="BS5" s="18" t="inlineStr">
        <is>
          <t>Waste collection, treatment and disposal services</t>
        </is>
      </c>
      <c r="BT5" s="18" t="inlineStr">
        <is>
          <t>Residential building construction</t>
        </is>
      </c>
      <c r="BU5" s="18" t="inlineStr">
        <is>
          <t>Non-residential building construction</t>
        </is>
      </c>
      <c r="BV5" s="18" t="inlineStr">
        <is>
          <t>Heavy and civil engineering construction</t>
        </is>
      </c>
      <c r="BW5" s="18" t="inlineStr">
        <is>
          <t>Construction services</t>
        </is>
      </c>
      <c r="BX5" s="18" t="inlineStr">
        <is>
          <t>Wholesale trade</t>
        </is>
      </c>
      <c r="BY5" s="18" t="inlineStr">
        <is>
          <t>Retail trade</t>
        </is>
      </c>
      <c r="BZ5" s="18" t="inlineStr">
        <is>
          <t>Accommodation</t>
        </is>
      </c>
      <c r="CA5" s="18" t="inlineStr">
        <is>
          <t>Food and beverage services</t>
        </is>
      </c>
      <c r="CB5" s="18" t="inlineStr">
        <is>
          <t>Road transport</t>
        </is>
      </c>
      <c r="CC5" s="18" t="inlineStr">
        <is>
          <t>Rail transport</t>
        </is>
      </c>
      <c r="CD5" s="18" t="inlineStr">
        <is>
          <t>Water, pipeline and other transport</t>
        </is>
      </c>
      <c r="CE5" s="18" t="inlineStr">
        <is>
          <t>Air and space transport</t>
        </is>
      </c>
      <c r="CF5" s="18" t="inlineStr">
        <is>
          <t>Postal and courier pick-up and delivery service</t>
        </is>
      </c>
      <c r="CG5" s="18" t="inlineStr">
        <is>
          <t>Transport support services and storage</t>
        </is>
      </c>
      <c r="CH5" s="18" t="inlineStr">
        <is>
          <t>Publishing (except internet and music publishing)</t>
        </is>
      </c>
      <c r="CI5" s="18" t="inlineStr">
        <is>
          <t>Motion picture and sound recording</t>
        </is>
      </c>
      <c r="CJ5" s="18" t="inlineStr">
        <is>
          <t>Broadcasting (except internet)</t>
        </is>
      </c>
      <c r="CK5" s="18" t="inlineStr">
        <is>
          <t>Internet service providers, internet publishing and broadcasting, websearch portals and data processing</t>
        </is>
      </c>
      <c r="CL5" s="18" t="inlineStr">
        <is>
          <t>Telecommunication services</t>
        </is>
      </c>
      <c r="CM5" s="18" t="inlineStr">
        <is>
          <t>Library and other information services</t>
        </is>
      </c>
      <c r="CN5" s="18" t="inlineStr">
        <is>
          <t>Finance</t>
        </is>
      </c>
      <c r="CO5" s="18" t="inlineStr">
        <is>
          <t>Insurance and superannuation funds</t>
        </is>
      </c>
      <c r="CP5" s="18" t="inlineStr">
        <is>
          <t>Auxiliary finance and insurance services</t>
        </is>
      </c>
      <c r="CQ5" s="18" t="inlineStr">
        <is>
          <t>Rental and hiring services (except real estate)</t>
        </is>
      </c>
      <c r="CR5" s="18" t="inlineStr">
        <is>
          <t>Imputed rent for owner-occupiers</t>
        </is>
      </c>
      <c r="CS5" s="18" t="inlineStr">
        <is>
          <t>Actual rent for housing</t>
        </is>
      </c>
      <c r="CT5" s="18" t="inlineStr">
        <is>
          <t>Non-residential property operators and real estate services</t>
        </is>
      </c>
      <c r="CU5" s="18" t="inlineStr">
        <is>
          <t>Professional, scientific and technical services</t>
        </is>
      </c>
      <c r="CV5" s="18" t="inlineStr">
        <is>
          <t>Computer systems design and related services</t>
        </is>
      </c>
      <c r="CW5" s="18" t="inlineStr">
        <is>
          <t>Employment, travel agency and other administrative services</t>
        </is>
      </c>
      <c r="CX5" s="18" t="inlineStr">
        <is>
          <t>Building cleaning, pest control and other support services</t>
        </is>
      </c>
      <c r="CY5" s="18" t="inlineStr">
        <is>
          <t>Public administration and regulatory services</t>
        </is>
      </c>
      <c r="CZ5" s="18" t="inlineStr">
        <is>
          <t>Defence</t>
        </is>
      </c>
      <c r="DA5" s="18" t="inlineStr">
        <is>
          <t>Public order and safety</t>
        </is>
      </c>
      <c r="DB5" s="18" t="inlineStr">
        <is>
          <t>Primary and secondary education services (including pre-schools and special schools)</t>
        </is>
      </c>
      <c r="DC5" s="18" t="inlineStr">
        <is>
          <t>Technical, vocational and tertiary education services (including undergraduate and postgraduate)</t>
        </is>
      </c>
      <c r="DD5" s="18" t="inlineStr">
        <is>
          <t>Arts, sports, adult and other education services (including community education)</t>
        </is>
      </c>
      <c r="DE5" s="18" t="inlineStr">
        <is>
          <t>Health care services</t>
        </is>
      </c>
      <c r="DF5" s="18" t="inlineStr">
        <is>
          <t>Residential care and social assistance services</t>
        </is>
      </c>
      <c r="DG5" s="18" t="inlineStr">
        <is>
          <t>Heritage, creative and performing arts</t>
        </is>
      </c>
      <c r="DH5" s="18" t="inlineStr">
        <is>
          <t>Sports and recreation</t>
        </is>
      </c>
      <c r="DI5" s="18" t="inlineStr">
        <is>
          <t>Gambling</t>
        </is>
      </c>
      <c r="DJ5" s="18" t="inlineStr">
        <is>
          <t>Automotive repair and maintenance</t>
        </is>
      </c>
      <c r="DK5" s="18" t="inlineStr">
        <is>
          <t>Other repair and maintenance</t>
        </is>
      </c>
      <c r="DL5" s="18" t="inlineStr">
        <is>
          <t>Personal services</t>
        </is>
      </c>
      <c r="DM5" s="18" t="inlineStr">
        <is>
          <t>Other services</t>
        </is>
      </c>
      <c r="DN5" s="18" t="inlineStr">
        <is>
          <t>Households FCE</t>
        </is>
      </c>
      <c r="DO5" s="18" t="inlineStr">
        <is>
          <t>General Government FCE</t>
        </is>
      </c>
      <c r="DP5" s="18" t="inlineStr">
        <is>
          <t>Private GFCF</t>
        </is>
      </c>
      <c r="DQ5" s="18" t="inlineStr">
        <is>
          <t>Public Corporations GFCF</t>
        </is>
      </c>
      <c r="DR5" s="18" t="inlineStr">
        <is>
          <t>General Government GFCF</t>
        </is>
      </c>
      <c r="DS5" s="18" t="inlineStr">
        <is>
          <t>Changes in Inventories</t>
        </is>
      </c>
      <c r="DT5" s="18" t="inlineStr">
        <is>
          <t>Exports of Goods and Services</t>
        </is>
      </c>
    </row>
    <row r="6">
      <c r="A6" s="2" t="inlineStr">
        <is>
          <t>0101</t>
        </is>
      </c>
      <c r="B6" s="2" t="inlineStr">
        <is>
          <t>Sheep, grains, beef and dairy cattle</t>
        </is>
      </c>
      <c r="C6" s="19" t="n">
        <v>801.6515000000001</v>
      </c>
      <c r="D6" s="19" t="n">
        <v>88.52460000000001</v>
      </c>
      <c r="E6" s="19" t="n">
        <v>83.8236</v>
      </c>
      <c r="F6" s="19" t="n">
        <v>0.0893</v>
      </c>
      <c r="G6" s="19" t="n">
        <v>0.0135</v>
      </c>
      <c r="H6" s="19" t="n">
        <v>0.1185</v>
      </c>
      <c r="I6" s="19" t="n">
        <v>7.4833</v>
      </c>
      <c r="J6" s="19" t="n">
        <v>0.2779</v>
      </c>
      <c r="K6" s="19" t="n">
        <v>0.0067</v>
      </c>
      <c r="L6" s="19" t="n">
        <v>0.002</v>
      </c>
      <c r="M6" s="19" t="n">
        <v>0.0682</v>
      </c>
      <c r="N6" s="19" t="n">
        <v>0.008699999999999999</v>
      </c>
      <c r="O6" s="19" t="n">
        <v>0.0076</v>
      </c>
      <c r="P6" s="19" t="n">
        <v>4846.7678</v>
      </c>
      <c r="Q6" s="19" t="n">
        <v>0.0498</v>
      </c>
      <c r="R6" s="19" t="n">
        <v>883.1468</v>
      </c>
      <c r="S6" s="19" t="n">
        <v>0.486</v>
      </c>
      <c r="T6" s="19" t="n">
        <v>44.4918</v>
      </c>
      <c r="U6" s="19" t="n">
        <v>1009.2707</v>
      </c>
      <c r="V6" s="19" t="n">
        <v>19.6826</v>
      </c>
      <c r="W6" s="19" t="n">
        <v>6.6822</v>
      </c>
      <c r="X6" s="19" t="n">
        <v>29.0049</v>
      </c>
      <c r="Y6" s="19" t="n">
        <v>5.0027</v>
      </c>
      <c r="Z6" s="19" t="n">
        <v>122.9971</v>
      </c>
      <c r="AA6" s="19" t="n">
        <v>50.2645</v>
      </c>
      <c r="AB6" s="19" t="n">
        <v>17.2105</v>
      </c>
      <c r="AC6" s="19" t="n">
        <v>2.064</v>
      </c>
      <c r="AD6" s="19" t="n">
        <v>107.0515</v>
      </c>
      <c r="AE6" s="19" t="n">
        <v>0.0001</v>
      </c>
      <c r="AF6" s="19" t="n">
        <v>0.0036</v>
      </c>
      <c r="AG6" s="19" t="n">
        <v>0.0011</v>
      </c>
      <c r="AH6" s="19" t="n">
        <v>0.7904</v>
      </c>
      <c r="AI6" s="19" t="n">
        <v>0.9806</v>
      </c>
      <c r="AJ6" s="19" t="n">
        <v>0.0554</v>
      </c>
      <c r="AK6" s="19" t="n">
        <v>0.2999</v>
      </c>
      <c r="AL6" s="19" t="n">
        <v>0.0663</v>
      </c>
      <c r="AM6" s="19" t="n">
        <v>0.09329999999999999</v>
      </c>
      <c r="AN6" s="19" t="n">
        <v>9.356</v>
      </c>
      <c r="AO6" s="19" t="n">
        <v>50.2627</v>
      </c>
      <c r="AP6" s="19" t="n">
        <v>22.4781</v>
      </c>
      <c r="AQ6" s="19" t="n">
        <v>10.9375</v>
      </c>
      <c r="AR6" s="19" t="n">
        <v>0.1799</v>
      </c>
      <c r="AS6" s="19" t="n">
        <v>0.0068</v>
      </c>
      <c r="AT6" s="19" t="n">
        <v>0.1318</v>
      </c>
      <c r="AU6" s="19" t="n">
        <v>0.0353</v>
      </c>
      <c r="AV6" s="19" t="n">
        <v>0.3833</v>
      </c>
      <c r="AW6" s="19" t="n">
        <v>0.0742</v>
      </c>
      <c r="AX6" s="19" t="n">
        <v>0.138</v>
      </c>
      <c r="AY6" s="19" t="n">
        <v>0.391</v>
      </c>
      <c r="AZ6" s="19" t="n">
        <v>0.4723</v>
      </c>
      <c r="BA6" s="19" t="n">
        <v>0.0256</v>
      </c>
      <c r="BB6" s="19" t="n">
        <v>0.3645</v>
      </c>
      <c r="BC6" s="19" t="n">
        <v>0.0519</v>
      </c>
      <c r="BD6" s="19" t="n">
        <v>0.149</v>
      </c>
      <c r="BE6" s="19" t="n">
        <v>0.0999</v>
      </c>
      <c r="BF6" s="19" t="n">
        <v>0.0441</v>
      </c>
      <c r="BG6" s="19" t="n">
        <v>0.0532</v>
      </c>
      <c r="BH6" s="19" t="n">
        <v>0.0497</v>
      </c>
      <c r="BI6" s="19" t="n">
        <v>0.2075</v>
      </c>
      <c r="BJ6" s="19" t="n">
        <v>0.1037</v>
      </c>
      <c r="BK6" s="19" t="n">
        <v>0.048</v>
      </c>
      <c r="BL6" s="19" t="n">
        <v>0.194</v>
      </c>
      <c r="BM6" s="19" t="n">
        <v>0.1356</v>
      </c>
      <c r="BN6" s="19" t="n">
        <v>0.0929</v>
      </c>
      <c r="BO6" s="19" t="n">
        <v>0.1444</v>
      </c>
      <c r="BP6" s="19" t="n">
        <v>0.064</v>
      </c>
      <c r="BQ6" s="19" t="n">
        <v>0.0029</v>
      </c>
      <c r="BR6" s="19" t="n">
        <v>0.1145</v>
      </c>
      <c r="BS6" s="19" t="n">
        <v>0.0784</v>
      </c>
      <c r="BT6" s="19" t="n">
        <v>2.0178</v>
      </c>
      <c r="BU6" s="19" t="n">
        <v>1.1589</v>
      </c>
      <c r="BV6" s="19" t="n">
        <v>0.8028999999999999</v>
      </c>
      <c r="BW6" s="19" t="n">
        <v>4.8547</v>
      </c>
      <c r="BX6" s="19" t="n">
        <v>139.0311</v>
      </c>
      <c r="BY6" s="19" t="n">
        <v>523.6301</v>
      </c>
      <c r="BZ6" s="19" t="n">
        <v>22.0292</v>
      </c>
      <c r="CA6" s="19" t="n">
        <v>33.1891</v>
      </c>
      <c r="CB6" s="19" t="n">
        <v>0.3036</v>
      </c>
      <c r="CC6" s="19" t="n">
        <v>0.07389999999999999</v>
      </c>
      <c r="CD6" s="19" t="n">
        <v>0.0147</v>
      </c>
      <c r="CE6" s="19" t="n">
        <v>0.3797</v>
      </c>
      <c r="CF6" s="19" t="n">
        <v>0.219</v>
      </c>
      <c r="CG6" s="19" t="n">
        <v>2.7202</v>
      </c>
      <c r="CH6" s="19" t="n">
        <v>0.1148</v>
      </c>
      <c r="CI6" s="19" t="n">
        <v>0.06759999999999999</v>
      </c>
      <c r="CJ6" s="19" t="n">
        <v>0.0399</v>
      </c>
      <c r="CK6" s="19" t="n">
        <v>0.0357</v>
      </c>
      <c r="CL6" s="19" t="n">
        <v>0.1842</v>
      </c>
      <c r="CM6" s="19" t="n">
        <v>0.0009</v>
      </c>
      <c r="CN6" s="19" t="n">
        <v>0.1169</v>
      </c>
      <c r="CO6" s="19" t="n">
        <v>0.0823</v>
      </c>
      <c r="CP6" s="19" t="n">
        <v>0.0851</v>
      </c>
      <c r="CQ6" s="19" t="n">
        <v>0.0858</v>
      </c>
      <c r="CS6" s="19" t="n">
        <v>0.0447</v>
      </c>
      <c r="CT6" s="19" t="n">
        <v>499.8258</v>
      </c>
      <c r="CU6" s="19" t="n">
        <v>7.4225</v>
      </c>
      <c r="CV6" s="19" t="n">
        <v>0.0877</v>
      </c>
      <c r="CW6" s="19" t="n">
        <v>0.0795</v>
      </c>
      <c r="CX6" s="19" t="n">
        <v>1.1745</v>
      </c>
      <c r="CY6" s="19" t="n">
        <v>2.275</v>
      </c>
      <c r="CZ6" s="19" t="n">
        <v>0.1606</v>
      </c>
      <c r="DA6" s="19" t="n">
        <v>1.4038</v>
      </c>
      <c r="DB6" s="19" t="n">
        <v>0.5905</v>
      </c>
      <c r="DC6" s="19" t="n">
        <v>0.5891</v>
      </c>
      <c r="DD6" s="19" t="n">
        <v>0.0344</v>
      </c>
      <c r="DE6" s="19" t="n">
        <v>3.0116</v>
      </c>
      <c r="DF6" s="19" t="n">
        <v>7.8125</v>
      </c>
      <c r="DG6" s="19" t="n">
        <v>0.036</v>
      </c>
      <c r="DH6" s="19" t="n">
        <v>0.1168</v>
      </c>
      <c r="DI6" s="19" t="n">
        <v>0.07630000000000001</v>
      </c>
      <c r="DJ6" s="19" t="n">
        <v>0.2075</v>
      </c>
      <c r="DK6" s="19" t="n">
        <v>0.2048</v>
      </c>
      <c r="DL6" s="19" t="n">
        <v>0.2387</v>
      </c>
      <c r="DM6" s="19" t="n">
        <v>7.2035</v>
      </c>
      <c r="DN6" s="19" t="n">
        <v>95.42829999999999</v>
      </c>
      <c r="DO6" s="19" t="n">
        <v>3.1601</v>
      </c>
      <c r="DP6" s="19" t="n">
        <v>833.8314</v>
      </c>
      <c r="DQ6" s="19" t="n">
        <v>19.3344</v>
      </c>
      <c r="DR6" s="19" t="n">
        <v>86.0412</v>
      </c>
      <c r="DT6" s="19" t="n">
        <v>7495.8808</v>
      </c>
    </row>
    <row r="7">
      <c r="A7" s="2" t="inlineStr">
        <is>
          <t>0102</t>
        </is>
      </c>
      <c r="B7" s="2" t="inlineStr">
        <is>
          <t>Poultry and other livestock</t>
        </is>
      </c>
      <c r="C7" s="19" t="n">
        <v>17.1538</v>
      </c>
      <c r="D7" s="19" t="n">
        <v>34.49</v>
      </c>
      <c r="E7" s="19" t="n">
        <v>32.2595</v>
      </c>
      <c r="F7" s="19" t="n">
        <v>0.012</v>
      </c>
      <c r="G7" s="19" t="n">
        <v>0.0057</v>
      </c>
      <c r="H7" s="19" t="n">
        <v>0.5555</v>
      </c>
      <c r="I7" s="19" t="n">
        <v>0.5295</v>
      </c>
      <c r="J7" s="19" t="n">
        <v>0.196</v>
      </c>
      <c r="K7" s="19" t="n">
        <v>0.0037</v>
      </c>
      <c r="L7" s="19" t="n">
        <v>0.0013</v>
      </c>
      <c r="M7" s="19" t="n">
        <v>0.0453</v>
      </c>
      <c r="N7" s="19" t="n">
        <v>0.0057</v>
      </c>
      <c r="O7" s="19" t="n">
        <v>0.0051</v>
      </c>
      <c r="P7" s="19" t="n">
        <v>1242.3418</v>
      </c>
      <c r="Q7" s="19" t="n">
        <v>0.0247</v>
      </c>
      <c r="R7" s="19" t="n">
        <v>19.3097</v>
      </c>
      <c r="S7" s="19" t="n">
        <v>0.1584</v>
      </c>
      <c r="T7" s="19" t="n">
        <v>0.4815</v>
      </c>
      <c r="U7" s="19" t="n">
        <v>1.6716</v>
      </c>
      <c r="V7" s="19" t="n">
        <v>15.8762</v>
      </c>
      <c r="W7" s="19" t="n">
        <v>5.1758</v>
      </c>
      <c r="X7" s="19" t="n">
        <v>54.2601</v>
      </c>
      <c r="Y7" s="19" t="n">
        <v>0.09329999999999999</v>
      </c>
      <c r="Z7" s="19" t="n">
        <v>0.101</v>
      </c>
      <c r="AA7" s="19" t="n">
        <v>0.0604</v>
      </c>
      <c r="AB7" s="19" t="n">
        <v>0.0043</v>
      </c>
      <c r="AC7" s="19" t="n">
        <v>0.0374</v>
      </c>
      <c r="AD7" s="19" t="n">
        <v>0.0351</v>
      </c>
      <c r="AE7" s="19" t="n">
        <v>0.0001</v>
      </c>
      <c r="AF7" s="19" t="n">
        <v>0.0012</v>
      </c>
      <c r="AG7" s="19" t="n">
        <v>0.0005999999999999999</v>
      </c>
      <c r="AH7" s="19" t="n">
        <v>0.5698</v>
      </c>
      <c r="AI7" s="19" t="n">
        <v>0.7056</v>
      </c>
      <c r="AJ7" s="19" t="n">
        <v>0.0387</v>
      </c>
      <c r="AK7" s="19" t="n">
        <v>0.0485</v>
      </c>
      <c r="AL7" s="19" t="n">
        <v>0.0475</v>
      </c>
      <c r="AM7" s="19" t="n">
        <v>0.0655</v>
      </c>
      <c r="AN7" s="19" t="n">
        <v>2.7392</v>
      </c>
      <c r="AO7" s="19" t="n">
        <v>0.1387</v>
      </c>
      <c r="AP7" s="19" t="n">
        <v>0.2794</v>
      </c>
      <c r="AQ7" s="19" t="n">
        <v>0.1514</v>
      </c>
      <c r="AR7" s="19" t="n">
        <v>0.1281</v>
      </c>
      <c r="AS7" s="19" t="n">
        <v>0.0042</v>
      </c>
      <c r="AT7" s="19" t="n">
        <v>0.09379999999999999</v>
      </c>
      <c r="AU7" s="19" t="n">
        <v>0.0252</v>
      </c>
      <c r="AV7" s="19" t="n">
        <v>0.2748</v>
      </c>
      <c r="AW7" s="19" t="n">
        <v>0.053</v>
      </c>
      <c r="AX7" s="19" t="n">
        <v>0.09950000000000001</v>
      </c>
      <c r="AY7" s="19" t="n">
        <v>0.2751</v>
      </c>
      <c r="AZ7" s="19" t="n">
        <v>0.3282</v>
      </c>
      <c r="BA7" s="19" t="n">
        <v>0.018</v>
      </c>
      <c r="BB7" s="19" t="n">
        <v>0.2615</v>
      </c>
      <c r="BC7" s="19" t="n">
        <v>0.0372</v>
      </c>
      <c r="BD7" s="19" t="n">
        <v>0.1069</v>
      </c>
      <c r="BE7" s="19" t="n">
        <v>0.0711</v>
      </c>
      <c r="BF7" s="19" t="n">
        <v>0.0316</v>
      </c>
      <c r="BG7" s="19" t="n">
        <v>0.038</v>
      </c>
      <c r="BH7" s="19" t="n">
        <v>0.0355</v>
      </c>
      <c r="BI7" s="19" t="n">
        <v>0.1473</v>
      </c>
      <c r="BJ7" s="19" t="n">
        <v>0.0689</v>
      </c>
      <c r="BK7" s="19" t="n">
        <v>0.0337</v>
      </c>
      <c r="BL7" s="19" t="n">
        <v>0.1352</v>
      </c>
      <c r="BM7" s="19" t="n">
        <v>0.09710000000000001</v>
      </c>
      <c r="BN7" s="19" t="n">
        <v>0.0478</v>
      </c>
      <c r="BO7" s="19" t="n">
        <v>0.1013</v>
      </c>
      <c r="BP7" s="19" t="n">
        <v>0.0423</v>
      </c>
      <c r="BQ7" s="19" t="n">
        <v>0.002</v>
      </c>
      <c r="BR7" s="19" t="n">
        <v>0.0762</v>
      </c>
      <c r="BS7" s="19" t="n">
        <v>0.0473</v>
      </c>
      <c r="BT7" s="19" t="n">
        <v>1.4545</v>
      </c>
      <c r="BU7" s="19" t="n">
        <v>0.8322000000000001</v>
      </c>
      <c r="BV7" s="19" t="n">
        <v>0.5716</v>
      </c>
      <c r="BW7" s="19" t="n">
        <v>3.4286</v>
      </c>
      <c r="BX7" s="19" t="n">
        <v>76.8408</v>
      </c>
      <c r="BY7" s="19" t="n">
        <v>195.7381</v>
      </c>
      <c r="BZ7" s="19" t="n">
        <v>37.1494</v>
      </c>
      <c r="CA7" s="19" t="n">
        <v>67.5325</v>
      </c>
      <c r="CB7" s="19" t="n">
        <v>0.2177</v>
      </c>
      <c r="CC7" s="19" t="n">
        <v>0.0503</v>
      </c>
      <c r="CD7" s="19" t="n">
        <v>0.0106</v>
      </c>
      <c r="CE7" s="19" t="n">
        <v>0.2732</v>
      </c>
      <c r="CF7" s="19" t="n">
        <v>0.1564</v>
      </c>
      <c r="CG7" s="19" t="n">
        <v>0.0374</v>
      </c>
      <c r="CH7" s="19" t="n">
        <v>0.08019999999999999</v>
      </c>
      <c r="CI7" s="19" t="n">
        <v>0.7868000000000001</v>
      </c>
      <c r="CJ7" s="19" t="n">
        <v>0.0286</v>
      </c>
      <c r="CK7" s="19" t="n">
        <v>0.024</v>
      </c>
      <c r="CL7" s="19" t="n">
        <v>0.1188</v>
      </c>
      <c r="CM7" s="19" t="n">
        <v>0.0005999999999999999</v>
      </c>
      <c r="CN7" s="19" t="n">
        <v>0.0327</v>
      </c>
      <c r="CO7" s="19" t="n">
        <v>0.0223</v>
      </c>
      <c r="CP7" s="19" t="n">
        <v>0.0534</v>
      </c>
      <c r="CQ7" s="19" t="n">
        <v>0.0488</v>
      </c>
      <c r="CS7" s="19" t="n">
        <v>0.0322</v>
      </c>
      <c r="CT7" s="19" t="n">
        <v>39.4881</v>
      </c>
      <c r="CU7" s="19" t="n">
        <v>2.0044</v>
      </c>
      <c r="CV7" s="19" t="n">
        <v>0.0486</v>
      </c>
      <c r="CW7" s="19" t="n">
        <v>0.0408</v>
      </c>
      <c r="CX7" s="19" t="n">
        <v>0.0345</v>
      </c>
      <c r="CY7" s="19" t="n">
        <v>0.2601</v>
      </c>
      <c r="CZ7" s="19" t="n">
        <v>0.102</v>
      </c>
      <c r="DA7" s="19" t="n">
        <v>1.5134</v>
      </c>
      <c r="DB7" s="19" t="n">
        <v>7.0121</v>
      </c>
      <c r="DC7" s="19" t="n">
        <v>6.4553</v>
      </c>
      <c r="DD7" s="19" t="n">
        <v>0.5836</v>
      </c>
      <c r="DE7" s="19" t="n">
        <v>13.4356</v>
      </c>
      <c r="DF7" s="19" t="n">
        <v>8.254</v>
      </c>
      <c r="DG7" s="19" t="n">
        <v>0.0172</v>
      </c>
      <c r="DH7" s="19" t="n">
        <v>16.8803</v>
      </c>
      <c r="DI7" s="19" t="n">
        <v>4.2402</v>
      </c>
      <c r="DJ7" s="19" t="n">
        <v>0.1257</v>
      </c>
      <c r="DK7" s="19" t="n">
        <v>0.147</v>
      </c>
      <c r="DL7" s="19" t="n">
        <v>0.2569</v>
      </c>
      <c r="DM7" s="19" t="n">
        <v>0.0101</v>
      </c>
      <c r="DN7" s="19" t="n">
        <v>268.0042</v>
      </c>
      <c r="DO7" s="19" t="n">
        <v>0.291</v>
      </c>
      <c r="DP7" s="19" t="n">
        <v>321.2178</v>
      </c>
      <c r="DQ7" s="19" t="n">
        <v>0.5225</v>
      </c>
      <c r="DR7" s="19" t="n">
        <v>1.7371</v>
      </c>
      <c r="DT7" s="19" t="n">
        <v>96.0261</v>
      </c>
    </row>
    <row r="8">
      <c r="A8" s="2" t="inlineStr">
        <is>
          <t>0103</t>
        </is>
      </c>
      <c r="B8" s="2" t="inlineStr">
        <is>
          <t>Other agriculture</t>
        </is>
      </c>
      <c r="C8" s="19" t="n">
        <v>583.1819</v>
      </c>
      <c r="D8" s="19" t="n">
        <v>108.4997</v>
      </c>
      <c r="E8" s="19" t="n">
        <v>126.0089</v>
      </c>
      <c r="F8" s="19" t="n">
        <v>0.1185</v>
      </c>
      <c r="G8" s="19" t="n">
        <v>0.0213</v>
      </c>
      <c r="H8" s="19" t="n">
        <v>0.0722</v>
      </c>
      <c r="I8" s="19" t="n">
        <v>520.106</v>
      </c>
      <c r="J8" s="19" t="n">
        <v>0.0568</v>
      </c>
      <c r="K8" s="19" t="n">
        <v>0.0011</v>
      </c>
      <c r="L8" s="19" t="n">
        <v>0.0004</v>
      </c>
      <c r="M8" s="19" t="n">
        <v>0.0131</v>
      </c>
      <c r="N8" s="19" t="n">
        <v>0.0016</v>
      </c>
      <c r="O8" s="19" t="n">
        <v>0.0015</v>
      </c>
      <c r="P8" s="19" t="n">
        <v>5.6445</v>
      </c>
      <c r="Q8" s="19" t="n">
        <v>0.1365</v>
      </c>
      <c r="R8" s="19" t="n">
        <v>2.9145</v>
      </c>
      <c r="S8" s="19" t="n">
        <v>244.8086</v>
      </c>
      <c r="T8" s="19" t="n">
        <v>11.8933</v>
      </c>
      <c r="U8" s="19" t="n">
        <v>2.2549</v>
      </c>
      <c r="V8" s="19" t="n">
        <v>45.7687</v>
      </c>
      <c r="W8" s="19" t="n">
        <v>388.552</v>
      </c>
      <c r="X8" s="19" t="n">
        <v>328.8208</v>
      </c>
      <c r="Y8" s="19" t="n">
        <v>4.9141</v>
      </c>
      <c r="Z8" s="19" t="n">
        <v>1.0448</v>
      </c>
      <c r="AA8" s="19" t="n">
        <v>352.1288</v>
      </c>
      <c r="AB8" s="19" t="n">
        <v>0.4693</v>
      </c>
      <c r="AC8" s="19" t="n">
        <v>0.0887</v>
      </c>
      <c r="AD8" s="19" t="n">
        <v>0.8698</v>
      </c>
      <c r="AE8" s="19" t="n">
        <v>0.0004</v>
      </c>
      <c r="AF8" s="19" t="n">
        <v>0.0095</v>
      </c>
      <c r="AG8" s="19" t="n">
        <v>0.0165</v>
      </c>
      <c r="AH8" s="19" t="n">
        <v>0.3843</v>
      </c>
      <c r="AI8" s="19" t="n">
        <v>0.778</v>
      </c>
      <c r="AJ8" s="19" t="n">
        <v>0.127</v>
      </c>
      <c r="AK8" s="19" t="n">
        <v>0.9941</v>
      </c>
      <c r="AL8" s="19" t="n">
        <v>0.374</v>
      </c>
      <c r="AM8" s="19" t="n">
        <v>0.019</v>
      </c>
      <c r="AN8" s="19" t="n">
        <v>1.3271</v>
      </c>
      <c r="AO8" s="19" t="n">
        <v>0.0198</v>
      </c>
      <c r="AP8" s="19" t="n">
        <v>0.4684</v>
      </c>
      <c r="AQ8" s="19" t="n">
        <v>0.0341</v>
      </c>
      <c r="AR8" s="19" t="n">
        <v>87.044</v>
      </c>
      <c r="AS8" s="19" t="n">
        <v>5.9491</v>
      </c>
      <c r="AT8" s="19" t="n">
        <v>0.6457000000000001</v>
      </c>
      <c r="AU8" s="19" t="n">
        <v>0.5198</v>
      </c>
      <c r="AV8" s="19" t="n">
        <v>0.8391999999999999</v>
      </c>
      <c r="AW8" s="19" t="n">
        <v>0.339</v>
      </c>
      <c r="AX8" s="19" t="n">
        <v>0.2807</v>
      </c>
      <c r="AY8" s="19" t="n">
        <v>0.07969999999999999</v>
      </c>
      <c r="AZ8" s="19" t="n">
        <v>0.0951</v>
      </c>
      <c r="BA8" s="19" t="n">
        <v>0.0052</v>
      </c>
      <c r="BB8" s="19" t="n">
        <v>0.1767</v>
      </c>
      <c r="BC8" s="19" t="n">
        <v>0.0168</v>
      </c>
      <c r="BD8" s="19" t="n">
        <v>0.1049</v>
      </c>
      <c r="BE8" s="19" t="n">
        <v>0.0206</v>
      </c>
      <c r="BF8" s="19" t="n">
        <v>0.0092</v>
      </c>
      <c r="BG8" s="19" t="n">
        <v>0.011</v>
      </c>
      <c r="BH8" s="19" t="n">
        <v>0.0103</v>
      </c>
      <c r="BI8" s="19" t="n">
        <v>0.0431</v>
      </c>
      <c r="BJ8" s="19" t="n">
        <v>0.0211</v>
      </c>
      <c r="BK8" s="19" t="n">
        <v>0.009900000000000001</v>
      </c>
      <c r="BL8" s="19" t="n">
        <v>0.0399</v>
      </c>
      <c r="BM8" s="19" t="n">
        <v>5.9446</v>
      </c>
      <c r="BN8" s="19" t="n">
        <v>0.0161</v>
      </c>
      <c r="BO8" s="19" t="n">
        <v>0.4003</v>
      </c>
      <c r="BP8" s="19" t="n">
        <v>0.761</v>
      </c>
      <c r="BQ8" s="19" t="n">
        <v>0.021</v>
      </c>
      <c r="BR8" s="19" t="n">
        <v>5.463</v>
      </c>
      <c r="BS8" s="19" t="n">
        <v>0.0156</v>
      </c>
      <c r="BT8" s="19" t="n">
        <v>37.3548</v>
      </c>
      <c r="BU8" s="19" t="n">
        <v>15.6636</v>
      </c>
      <c r="BV8" s="19" t="n">
        <v>13.2494</v>
      </c>
      <c r="BW8" s="19" t="n">
        <v>156.5828</v>
      </c>
      <c r="BX8" s="19" t="n">
        <v>39.6244</v>
      </c>
      <c r="BY8" s="19" t="n">
        <v>205.6444</v>
      </c>
      <c r="BZ8" s="19" t="n">
        <v>126.1933</v>
      </c>
      <c r="CA8" s="19" t="n">
        <v>314.4012</v>
      </c>
      <c r="CB8" s="19" t="n">
        <v>1.4411</v>
      </c>
      <c r="CC8" s="19" t="n">
        <v>3.0293</v>
      </c>
      <c r="CD8" s="19" t="n">
        <v>1.7726</v>
      </c>
      <c r="CE8" s="19" t="n">
        <v>1.4648</v>
      </c>
      <c r="CF8" s="19" t="n">
        <v>3.5179</v>
      </c>
      <c r="CG8" s="19" t="n">
        <v>19.1351</v>
      </c>
      <c r="CH8" s="19" t="n">
        <v>0.0232</v>
      </c>
      <c r="CI8" s="19" t="n">
        <v>11.3914</v>
      </c>
      <c r="CJ8" s="19" t="n">
        <v>0.0083</v>
      </c>
      <c r="CK8" s="19" t="n">
        <v>0.007</v>
      </c>
      <c r="CL8" s="19" t="n">
        <v>0.0344</v>
      </c>
      <c r="CM8" s="19" t="n">
        <v>0.0683</v>
      </c>
      <c r="CN8" s="19" t="n">
        <v>0.3129</v>
      </c>
      <c r="CO8" s="19" t="n">
        <v>0.0065</v>
      </c>
      <c r="CP8" s="19" t="n">
        <v>0.0155</v>
      </c>
      <c r="CQ8" s="19" t="n">
        <v>12.415</v>
      </c>
      <c r="CS8" s="19" t="n">
        <v>0.009299999999999999</v>
      </c>
      <c r="CT8" s="19" t="n">
        <v>67.95659999999999</v>
      </c>
      <c r="CU8" s="19" t="n">
        <v>9.4026</v>
      </c>
      <c r="CV8" s="19" t="n">
        <v>0.0141</v>
      </c>
      <c r="CW8" s="19" t="n">
        <v>5.4417</v>
      </c>
      <c r="CX8" s="19" t="n">
        <v>3.5485</v>
      </c>
      <c r="CY8" s="19" t="n">
        <v>13.3113</v>
      </c>
      <c r="CZ8" s="19" t="n">
        <v>3.0557</v>
      </c>
      <c r="DA8" s="19" t="n">
        <v>4.6199</v>
      </c>
      <c r="DB8" s="19" t="n">
        <v>12.6948</v>
      </c>
      <c r="DC8" s="19" t="n">
        <v>15.1151</v>
      </c>
      <c r="DD8" s="19" t="n">
        <v>1.5998</v>
      </c>
      <c r="DE8" s="19" t="n">
        <v>62.8723</v>
      </c>
      <c r="DF8" s="19" t="n">
        <v>41.8378</v>
      </c>
      <c r="DG8" s="19" t="n">
        <v>6.0838</v>
      </c>
      <c r="DH8" s="19" t="n">
        <v>29.8561</v>
      </c>
      <c r="DI8" s="19" t="n">
        <v>18.0675</v>
      </c>
      <c r="DJ8" s="19" t="n">
        <v>1.3532</v>
      </c>
      <c r="DK8" s="19" t="n">
        <v>0.8759</v>
      </c>
      <c r="DL8" s="19" t="n">
        <v>21.87</v>
      </c>
      <c r="DM8" s="19" t="n">
        <v>0.3751</v>
      </c>
      <c r="DN8" s="19" t="n">
        <v>2724.0152</v>
      </c>
      <c r="DO8" s="19" t="n">
        <v>1.2968</v>
      </c>
      <c r="DP8" s="19" t="n">
        <v>303.92</v>
      </c>
      <c r="DQ8" s="19" t="n">
        <v>6.9934</v>
      </c>
      <c r="DR8" s="19" t="n">
        <v>34.368</v>
      </c>
      <c r="DT8" s="19" t="n">
        <v>1543.5199</v>
      </c>
    </row>
    <row r="9">
      <c r="A9" s="2" t="inlineStr">
        <is>
          <t>0201</t>
        </is>
      </c>
      <c r="B9" s="2" t="inlineStr">
        <is>
          <t>Aquaculture</t>
        </is>
      </c>
      <c r="C9" s="19" t="n">
        <v>0.0011</v>
      </c>
      <c r="D9" s="19" t="n">
        <v>0.0002</v>
      </c>
      <c r="E9" s="19" t="n">
        <v>0.0005</v>
      </c>
      <c r="F9" s="19" t="n">
        <v>0.6877</v>
      </c>
      <c r="G9" s="19" t="n">
        <v>0</v>
      </c>
      <c r="H9" s="19" t="n">
        <v>0.0001</v>
      </c>
      <c r="I9" s="19" t="n">
        <v>0.001</v>
      </c>
      <c r="J9" s="19" t="n">
        <v>0.0041</v>
      </c>
      <c r="K9" s="19" t="n">
        <v>0.0003</v>
      </c>
      <c r="L9" s="19" t="n">
        <v>0</v>
      </c>
      <c r="M9" s="19" t="n">
        <v>0.0013</v>
      </c>
      <c r="N9" s="19" t="n">
        <v>0.0002</v>
      </c>
      <c r="O9" s="19" t="n">
        <v>0</v>
      </c>
      <c r="P9" s="19" t="n">
        <v>0</v>
      </c>
      <c r="Q9" s="19" t="n">
        <v>12.0175</v>
      </c>
      <c r="R9" s="19" t="n">
        <v>0.0001</v>
      </c>
      <c r="S9" s="19" t="n">
        <v>0</v>
      </c>
      <c r="T9" s="19" t="n">
        <v>12.7052</v>
      </c>
      <c r="U9" s="19" t="n">
        <v>0.0524</v>
      </c>
      <c r="V9" s="19" t="n">
        <v>1.553</v>
      </c>
      <c r="W9" s="19" t="n">
        <v>0.7024</v>
      </c>
      <c r="X9" s="19" t="n">
        <v>16.594</v>
      </c>
      <c r="Y9" s="19" t="n">
        <v>0.0004</v>
      </c>
      <c r="Z9" s="19" t="n">
        <v>0</v>
      </c>
      <c r="AA9" s="19" t="n">
        <v>0</v>
      </c>
      <c r="AD9" s="19" t="n">
        <v>0</v>
      </c>
      <c r="AF9" s="19" t="n">
        <v>0</v>
      </c>
      <c r="AG9" s="19" t="n">
        <v>0</v>
      </c>
      <c r="AH9" s="19" t="n">
        <v>0</v>
      </c>
      <c r="AI9" s="19" t="n">
        <v>0</v>
      </c>
      <c r="AJ9" s="19" t="n">
        <v>0.0001</v>
      </c>
      <c r="AK9" s="19" t="n">
        <v>0.0003</v>
      </c>
      <c r="AL9" s="19" t="n">
        <v>0.0002</v>
      </c>
      <c r="AM9" s="19" t="n">
        <v>0.0007</v>
      </c>
      <c r="AN9" s="19" t="n">
        <v>0.0001</v>
      </c>
      <c r="AP9" s="19" t="n">
        <v>0.0002</v>
      </c>
      <c r="AQ9" s="19" t="n">
        <v>0.0001</v>
      </c>
      <c r="AR9" s="19" t="n">
        <v>0.0004</v>
      </c>
      <c r="AS9" s="19" t="n">
        <v>0</v>
      </c>
      <c r="AT9" s="19" t="n">
        <v>0.0001</v>
      </c>
      <c r="AU9" s="19" t="n">
        <v>0.0001</v>
      </c>
      <c r="AV9" s="19" t="n">
        <v>0.0005</v>
      </c>
      <c r="AW9" s="19" t="n">
        <v>0.0003</v>
      </c>
      <c r="AX9" s="19" t="n">
        <v>0</v>
      </c>
      <c r="AY9" s="19" t="n">
        <v>0.0009</v>
      </c>
      <c r="AZ9" s="19" t="n">
        <v>0</v>
      </c>
      <c r="BA9" s="19" t="n">
        <v>0</v>
      </c>
      <c r="BB9" s="19" t="n">
        <v>0.0005999999999999999</v>
      </c>
      <c r="BC9" s="19" t="n">
        <v>0.0001</v>
      </c>
      <c r="BD9" s="19" t="n">
        <v>0.0002</v>
      </c>
      <c r="BE9" s="19" t="n">
        <v>0.0003</v>
      </c>
      <c r="BF9" s="19" t="n">
        <v>0.0004</v>
      </c>
      <c r="BG9" s="19" t="n">
        <v>0.0001</v>
      </c>
      <c r="BI9" s="19" t="n">
        <v>0.0007</v>
      </c>
      <c r="BJ9" s="19" t="n">
        <v>0.0001</v>
      </c>
      <c r="BK9" s="19" t="n">
        <v>0</v>
      </c>
      <c r="BL9" s="19" t="n">
        <v>0.0002</v>
      </c>
      <c r="BM9" s="19" t="n">
        <v>0.0001</v>
      </c>
      <c r="BN9" s="19" t="n">
        <v>0.0002</v>
      </c>
      <c r="BO9" s="19" t="n">
        <v>0.0004</v>
      </c>
      <c r="BP9" s="19" t="n">
        <v>0.0014</v>
      </c>
      <c r="BQ9" s="19" t="n">
        <v>0.0002</v>
      </c>
      <c r="BR9" s="19" t="n">
        <v>0.0004</v>
      </c>
      <c r="BS9" s="19" t="n">
        <v>0</v>
      </c>
      <c r="BT9" s="19" t="n">
        <v>0.004</v>
      </c>
      <c r="BU9" s="19" t="n">
        <v>0.0012</v>
      </c>
      <c r="BV9" s="19" t="n">
        <v>0.0061</v>
      </c>
      <c r="BW9" s="19" t="n">
        <v>0.0139</v>
      </c>
      <c r="BX9" s="19" t="n">
        <v>1.0521</v>
      </c>
      <c r="BY9" s="19" t="n">
        <v>27.3822</v>
      </c>
      <c r="BZ9" s="19" t="n">
        <v>13.5386</v>
      </c>
      <c r="CA9" s="19" t="n">
        <v>12.6245</v>
      </c>
      <c r="CB9" s="19" t="n">
        <v>0.0014</v>
      </c>
      <c r="CC9" s="19" t="n">
        <v>0.0005999999999999999</v>
      </c>
      <c r="CD9" s="19" t="n">
        <v>0.0001</v>
      </c>
      <c r="CE9" s="19" t="n">
        <v>0.0002</v>
      </c>
      <c r="CF9" s="19" t="n">
        <v>0.0008</v>
      </c>
      <c r="CG9" s="19" t="n">
        <v>0.0031</v>
      </c>
      <c r="CI9" s="19" t="n">
        <v>0.0001</v>
      </c>
      <c r="CJ9" s="19" t="n">
        <v>0</v>
      </c>
      <c r="CK9" s="19" t="n">
        <v>0.009299999999999999</v>
      </c>
      <c r="CL9" s="19" t="n">
        <v>0.0003</v>
      </c>
      <c r="CM9" s="19" t="n">
        <v>0</v>
      </c>
      <c r="CN9" s="19" t="n">
        <v>0.0005</v>
      </c>
      <c r="CO9" s="19" t="n">
        <v>0.0003</v>
      </c>
      <c r="CP9" s="19" t="n">
        <v>0.0004</v>
      </c>
      <c r="CQ9" s="19" t="n">
        <v>0.0016</v>
      </c>
      <c r="CT9" s="19" t="n">
        <v>0.0043</v>
      </c>
      <c r="CU9" s="19" t="n">
        <v>0.011</v>
      </c>
      <c r="CV9" s="19" t="n">
        <v>0.0053</v>
      </c>
      <c r="CW9" s="19" t="n">
        <v>0.0052</v>
      </c>
      <c r="CX9" s="19" t="n">
        <v>0.0033</v>
      </c>
      <c r="CY9" s="19" t="n">
        <v>0.001</v>
      </c>
      <c r="CZ9" s="19" t="n">
        <v>0.0004</v>
      </c>
      <c r="DA9" s="19" t="n">
        <v>0.0015</v>
      </c>
      <c r="DB9" s="19" t="n">
        <v>0.0007</v>
      </c>
      <c r="DC9" s="19" t="n">
        <v>0.0008</v>
      </c>
      <c r="DD9" s="19" t="n">
        <v>0.0001</v>
      </c>
      <c r="DE9" s="19" t="n">
        <v>0.0024</v>
      </c>
      <c r="DF9" s="19" t="n">
        <v>0.0015</v>
      </c>
      <c r="DG9" s="19" t="n">
        <v>0.0001</v>
      </c>
      <c r="DH9" s="19" t="n">
        <v>0.0004</v>
      </c>
      <c r="DI9" s="19" t="n">
        <v>0.6928</v>
      </c>
      <c r="DJ9" s="19" t="n">
        <v>0.0013</v>
      </c>
      <c r="DK9" s="19" t="n">
        <v>0.005</v>
      </c>
      <c r="DL9" s="19" t="n">
        <v>0.001</v>
      </c>
      <c r="DM9" s="19" t="n">
        <v>0</v>
      </c>
      <c r="DN9" s="19" t="n">
        <v>46.6314</v>
      </c>
      <c r="DP9" s="19" t="n">
        <v>0.5328000000000001</v>
      </c>
      <c r="DQ9" s="19" t="n">
        <v>0.0059</v>
      </c>
      <c r="DR9" s="19" t="n">
        <v>0.1313</v>
      </c>
      <c r="DT9" s="19" t="n">
        <v>17.1338</v>
      </c>
    </row>
    <row r="10">
      <c r="A10" s="2" t="inlineStr">
        <is>
          <t>0301</t>
        </is>
      </c>
      <c r="B10" s="2" t="inlineStr">
        <is>
          <t>Forestry and logging</t>
        </is>
      </c>
      <c r="C10" s="19" t="n">
        <v>4.6272</v>
      </c>
      <c r="D10" s="19" t="n">
        <v>1.4064</v>
      </c>
      <c r="E10" s="19" t="n">
        <v>1.7353</v>
      </c>
      <c r="F10" s="19" t="n">
        <v>0.0241</v>
      </c>
      <c r="G10" s="19" t="n">
        <v>16.1132</v>
      </c>
      <c r="H10" s="19" t="n">
        <v>0.004</v>
      </c>
      <c r="I10" s="19" t="n">
        <v>0.0701</v>
      </c>
      <c r="J10" s="19" t="n">
        <v>1.5279</v>
      </c>
      <c r="K10" s="19" t="n">
        <v>0.0683</v>
      </c>
      <c r="L10" s="19" t="n">
        <v>0.0018</v>
      </c>
      <c r="M10" s="19" t="n">
        <v>0.1284</v>
      </c>
      <c r="N10" s="19" t="n">
        <v>0.0173</v>
      </c>
      <c r="O10" s="19" t="n">
        <v>0.0094</v>
      </c>
      <c r="P10" s="19" t="n">
        <v>0.1143</v>
      </c>
      <c r="Q10" s="19" t="n">
        <v>0.0028</v>
      </c>
      <c r="R10" s="19" t="n">
        <v>0.0461</v>
      </c>
      <c r="S10" s="19" t="n">
        <v>0.0242</v>
      </c>
      <c r="T10" s="19" t="n">
        <v>0.042</v>
      </c>
      <c r="U10" s="19" t="n">
        <v>0.1778</v>
      </c>
      <c r="V10" s="19" t="n">
        <v>0.038</v>
      </c>
      <c r="W10" s="19" t="n">
        <v>0.0602</v>
      </c>
      <c r="X10" s="19" t="n">
        <v>0.0813</v>
      </c>
      <c r="Y10" s="19" t="n">
        <v>0.1386</v>
      </c>
      <c r="Z10" s="19" t="n">
        <v>0.0162</v>
      </c>
      <c r="AA10" s="19" t="n">
        <v>0.0152</v>
      </c>
      <c r="AB10" s="19" t="n">
        <v>0.0005999999999999999</v>
      </c>
      <c r="AC10" s="19" t="n">
        <v>0.0051</v>
      </c>
      <c r="AD10" s="19" t="n">
        <v>0.0114</v>
      </c>
      <c r="AE10" s="19" t="n">
        <v>0.0001</v>
      </c>
      <c r="AF10" s="19" t="n">
        <v>0.0064</v>
      </c>
      <c r="AG10" s="19" t="n">
        <v>0.0035</v>
      </c>
      <c r="AH10" s="19" t="n">
        <v>323.748</v>
      </c>
      <c r="AI10" s="19" t="n">
        <v>184.1873</v>
      </c>
      <c r="AJ10" s="19" t="n">
        <v>0.0341</v>
      </c>
      <c r="AK10" s="19" t="n">
        <v>0.07290000000000001</v>
      </c>
      <c r="AL10" s="19" t="n">
        <v>0.4942</v>
      </c>
      <c r="AM10" s="19" t="n">
        <v>0.5201</v>
      </c>
      <c r="AN10" s="19" t="n">
        <v>2.828</v>
      </c>
      <c r="AO10" s="19" t="n">
        <v>0.0197</v>
      </c>
      <c r="AP10" s="19" t="n">
        <v>13.5222</v>
      </c>
      <c r="AQ10" s="19" t="n">
        <v>4.9245</v>
      </c>
      <c r="AR10" s="19" t="n">
        <v>3.3432</v>
      </c>
      <c r="AS10" s="19" t="n">
        <v>0.0044</v>
      </c>
      <c r="AT10" s="19" t="n">
        <v>0.0471</v>
      </c>
      <c r="AU10" s="19" t="n">
        <v>0.0269</v>
      </c>
      <c r="AV10" s="19" t="n">
        <v>0.1735</v>
      </c>
      <c r="AW10" s="19" t="n">
        <v>0.0934</v>
      </c>
      <c r="AX10" s="19" t="n">
        <v>0.0201</v>
      </c>
      <c r="AY10" s="19" t="n">
        <v>0.1209</v>
      </c>
      <c r="AZ10" s="19" t="n">
        <v>0.0522</v>
      </c>
      <c r="BA10" s="19" t="n">
        <v>0.0042</v>
      </c>
      <c r="BB10" s="19" t="n">
        <v>0.147</v>
      </c>
      <c r="BC10" s="19" t="n">
        <v>0.0238</v>
      </c>
      <c r="BD10" s="19" t="n">
        <v>0.06610000000000001</v>
      </c>
      <c r="BE10" s="19" t="n">
        <v>0.0788</v>
      </c>
      <c r="BF10" s="19" t="n">
        <v>0.1022</v>
      </c>
      <c r="BG10" s="19" t="n">
        <v>0.0472</v>
      </c>
      <c r="BH10" s="19" t="n">
        <v>0.004</v>
      </c>
      <c r="BI10" s="19" t="n">
        <v>0.2322</v>
      </c>
      <c r="BJ10" s="19" t="n">
        <v>0.0283</v>
      </c>
      <c r="BK10" s="19" t="n">
        <v>0.0146</v>
      </c>
      <c r="BL10" s="19" t="n">
        <v>0.06710000000000001</v>
      </c>
      <c r="BM10" s="19" t="n">
        <v>0.0457</v>
      </c>
      <c r="BN10" s="19" t="n">
        <v>0.08</v>
      </c>
      <c r="BO10" s="19" t="n">
        <v>0.0115</v>
      </c>
      <c r="BP10" s="19" t="n">
        <v>0.0827</v>
      </c>
      <c r="BQ10" s="19" t="n">
        <v>0.0024</v>
      </c>
      <c r="BR10" s="19" t="n">
        <v>0.1368</v>
      </c>
      <c r="BS10" s="19" t="n">
        <v>0.0053</v>
      </c>
      <c r="BT10" s="19" t="n">
        <v>0.5617</v>
      </c>
      <c r="BU10" s="19" t="n">
        <v>0.266</v>
      </c>
      <c r="BV10" s="19" t="n">
        <v>0.2996</v>
      </c>
      <c r="BW10" s="19" t="n">
        <v>1.5564</v>
      </c>
      <c r="BX10" s="19" t="n">
        <v>0.1949</v>
      </c>
      <c r="BY10" s="19" t="n">
        <v>0.1683</v>
      </c>
      <c r="BZ10" s="19" t="n">
        <v>0.074</v>
      </c>
      <c r="CA10" s="19" t="n">
        <v>0.1704</v>
      </c>
      <c r="CB10" s="19" t="n">
        <v>0.2762</v>
      </c>
      <c r="CC10" s="19" t="n">
        <v>0.6554</v>
      </c>
      <c r="CD10" s="19" t="n">
        <v>0.0281</v>
      </c>
      <c r="CE10" s="19" t="n">
        <v>0.0593</v>
      </c>
      <c r="CF10" s="19" t="n">
        <v>0.095</v>
      </c>
      <c r="CG10" s="19" t="n">
        <v>0.029</v>
      </c>
      <c r="CH10" s="19" t="n">
        <v>0.0091</v>
      </c>
      <c r="CI10" s="19" t="n">
        <v>0.0054</v>
      </c>
      <c r="CJ10" s="19" t="n">
        <v>0.0032</v>
      </c>
      <c r="CK10" s="19" t="n">
        <v>2.9707</v>
      </c>
      <c r="CL10" s="19" t="n">
        <v>0.0135</v>
      </c>
      <c r="CM10" s="19" t="n">
        <v>0.0011</v>
      </c>
      <c r="CN10" s="19" t="n">
        <v>0.1737</v>
      </c>
      <c r="CO10" s="19" t="n">
        <v>0.08359999999999999</v>
      </c>
      <c r="CP10" s="19" t="n">
        <v>0.1338</v>
      </c>
      <c r="CQ10" s="19" t="n">
        <v>0.3289</v>
      </c>
      <c r="CS10" s="19" t="n">
        <v>0.0037</v>
      </c>
      <c r="CT10" s="19" t="n">
        <v>7.1257</v>
      </c>
      <c r="CU10" s="19" t="n">
        <v>3.2678</v>
      </c>
      <c r="CV10" s="19" t="n">
        <v>1.6901</v>
      </c>
      <c r="CW10" s="19" t="n">
        <v>1.6019</v>
      </c>
      <c r="CX10" s="19" t="n">
        <v>0.3924</v>
      </c>
      <c r="CY10" s="19" t="n">
        <v>0.08500000000000001</v>
      </c>
      <c r="CZ10" s="19" t="n">
        <v>0.1069</v>
      </c>
      <c r="DA10" s="19" t="n">
        <v>0.2823</v>
      </c>
      <c r="DB10" s="19" t="n">
        <v>0.1989</v>
      </c>
      <c r="DC10" s="19" t="n">
        <v>0.2422</v>
      </c>
      <c r="DD10" s="19" t="n">
        <v>0.0307</v>
      </c>
      <c r="DE10" s="19" t="n">
        <v>0.2506</v>
      </c>
      <c r="DF10" s="19" t="n">
        <v>0.2072</v>
      </c>
      <c r="DG10" s="19" t="n">
        <v>0.0019</v>
      </c>
      <c r="DH10" s="19" t="n">
        <v>0.0473</v>
      </c>
      <c r="DI10" s="19" t="n">
        <v>0.0252</v>
      </c>
      <c r="DJ10" s="19" t="n">
        <v>0.4069</v>
      </c>
      <c r="DK10" s="19" t="n">
        <v>0.3864</v>
      </c>
      <c r="DL10" s="19" t="n">
        <v>0.0451</v>
      </c>
      <c r="DM10" s="19" t="n">
        <v>0.0126</v>
      </c>
      <c r="DN10" s="19" t="n">
        <v>14.0004</v>
      </c>
      <c r="DO10" s="19" t="n">
        <v>13.9069</v>
      </c>
      <c r="DP10" s="19" t="n">
        <v>7.5561</v>
      </c>
      <c r="DQ10" s="19" t="n">
        <v>0.0946</v>
      </c>
      <c r="DR10" s="19" t="n">
        <v>1.8784</v>
      </c>
      <c r="DT10" s="19" t="n">
        <v>149.9333</v>
      </c>
    </row>
    <row r="11">
      <c r="A11" s="2" t="inlineStr">
        <is>
          <t>0401</t>
        </is>
      </c>
      <c r="B11" s="2" t="inlineStr">
        <is>
          <t>Fishing, hunting and trapping</t>
        </is>
      </c>
      <c r="C11" s="19" t="n">
        <v>2.1014</v>
      </c>
      <c r="D11" s="19" t="n">
        <v>0.5185999999999999</v>
      </c>
      <c r="E11" s="19" t="n">
        <v>1.5251</v>
      </c>
      <c r="F11" s="19" t="n">
        <v>0.0178</v>
      </c>
      <c r="G11" s="19" t="n">
        <v>0.002</v>
      </c>
      <c r="H11" s="19" t="n">
        <v>0.2224</v>
      </c>
      <c r="I11" s="19" t="n">
        <v>0.2475</v>
      </c>
      <c r="J11" s="19" t="n">
        <v>0.8607</v>
      </c>
      <c r="K11" s="19" t="n">
        <v>0.0694</v>
      </c>
      <c r="L11" s="19" t="n">
        <v>0.0028</v>
      </c>
      <c r="M11" s="19" t="n">
        <v>0.2679</v>
      </c>
      <c r="N11" s="19" t="n">
        <v>0.032</v>
      </c>
      <c r="O11" s="19" t="n">
        <v>0.0065</v>
      </c>
      <c r="P11" s="19" t="n">
        <v>0.0359</v>
      </c>
      <c r="Q11" s="19" t="n">
        <v>13.5228</v>
      </c>
      <c r="R11" s="19" t="n">
        <v>0.0105</v>
      </c>
      <c r="T11" s="19" t="n">
        <v>0.0405</v>
      </c>
      <c r="W11" s="19" t="n">
        <v>0.0061</v>
      </c>
      <c r="X11" s="19" t="n">
        <v>1.627</v>
      </c>
      <c r="Y11" s="19" t="n">
        <v>0.2348</v>
      </c>
      <c r="Z11" s="19" t="n">
        <v>0.0035</v>
      </c>
      <c r="AA11" s="19" t="n">
        <v>0.0026</v>
      </c>
      <c r="AB11" s="19" t="n">
        <v>0.0001</v>
      </c>
      <c r="AC11" s="19" t="n">
        <v>0.8893</v>
      </c>
      <c r="AD11" s="19" t="n">
        <v>0.002</v>
      </c>
      <c r="AE11" s="19" t="n">
        <v>0</v>
      </c>
      <c r="AF11" s="19" t="n">
        <v>0.0002</v>
      </c>
      <c r="AG11" s="19" t="n">
        <v>0.0001</v>
      </c>
      <c r="AH11" s="19" t="n">
        <v>0.0205</v>
      </c>
      <c r="AI11" s="19" t="n">
        <v>0.0311</v>
      </c>
      <c r="AJ11" s="19" t="n">
        <v>0.0063</v>
      </c>
      <c r="AK11" s="19" t="n">
        <v>0.029</v>
      </c>
      <c r="AL11" s="19" t="n">
        <v>0.0199</v>
      </c>
      <c r="AM11" s="19" t="n">
        <v>0.1579</v>
      </c>
      <c r="AN11" s="19" t="n">
        <v>0.0034</v>
      </c>
      <c r="AO11" s="19" t="n">
        <v>0.0013</v>
      </c>
      <c r="AP11" s="19" t="n">
        <v>0.0182</v>
      </c>
      <c r="AQ11" s="19" t="n">
        <v>0.002</v>
      </c>
      <c r="AR11" s="19" t="n">
        <v>0.0152</v>
      </c>
      <c r="AS11" s="19" t="n">
        <v>0.0012</v>
      </c>
      <c r="AT11" s="19" t="n">
        <v>0.0062</v>
      </c>
      <c r="AU11" s="19" t="n">
        <v>0.0021</v>
      </c>
      <c r="AV11" s="19" t="n">
        <v>0.0241</v>
      </c>
      <c r="AW11" s="19" t="n">
        <v>0.0058</v>
      </c>
      <c r="AX11" s="19" t="n">
        <v>0.004</v>
      </c>
      <c r="AY11" s="19" t="n">
        <v>0.1804</v>
      </c>
      <c r="AZ11" s="19" t="n">
        <v>0.0114</v>
      </c>
      <c r="BA11" s="19" t="n">
        <v>0.0052</v>
      </c>
      <c r="BB11" s="19" t="n">
        <v>0.0756</v>
      </c>
      <c r="BC11" s="19" t="n">
        <v>0.0044</v>
      </c>
      <c r="BD11" s="19" t="n">
        <v>0.0186</v>
      </c>
      <c r="BE11" s="19" t="n">
        <v>0.0353</v>
      </c>
      <c r="BF11" s="19" t="n">
        <v>0.0374</v>
      </c>
      <c r="BG11" s="19" t="n">
        <v>0.0058</v>
      </c>
      <c r="BH11" s="19" t="n">
        <v>0.0012</v>
      </c>
      <c r="BI11" s="19" t="n">
        <v>0.0124</v>
      </c>
      <c r="BJ11" s="19" t="n">
        <v>0.0035</v>
      </c>
      <c r="BK11" s="19" t="n">
        <v>0.0019</v>
      </c>
      <c r="BL11" s="19" t="n">
        <v>0.0108</v>
      </c>
      <c r="BM11" s="19" t="n">
        <v>0.0044</v>
      </c>
      <c r="BO11" s="19" t="n">
        <v>0.1109</v>
      </c>
      <c r="BP11" s="19" t="n">
        <v>0.3228</v>
      </c>
      <c r="BQ11" s="19" t="n">
        <v>0.05</v>
      </c>
      <c r="BR11" s="19" t="n">
        <v>0.0058</v>
      </c>
      <c r="BS11" s="19" t="n">
        <v>0.0148</v>
      </c>
      <c r="BT11" s="19" t="n">
        <v>0.8334</v>
      </c>
      <c r="BU11" s="19" t="n">
        <v>0.2225</v>
      </c>
      <c r="BV11" s="19" t="n">
        <v>1.5514</v>
      </c>
      <c r="BW11" s="19" t="n">
        <v>3.0543</v>
      </c>
      <c r="BX11" s="19" t="n">
        <v>3.2144</v>
      </c>
      <c r="BY11" s="19" t="n">
        <v>58.4394</v>
      </c>
      <c r="BZ11" s="19" t="n">
        <v>15.4707</v>
      </c>
      <c r="CA11" s="19" t="n">
        <v>21.3124</v>
      </c>
      <c r="CB11" s="19" t="n">
        <v>0.1892</v>
      </c>
      <c r="CC11" s="19" t="n">
        <v>0.1305</v>
      </c>
      <c r="CD11" s="19" t="n">
        <v>0.0042</v>
      </c>
      <c r="CE11" s="19" t="n">
        <v>0.0427</v>
      </c>
      <c r="CF11" s="19" t="n">
        <v>0.1543</v>
      </c>
      <c r="CG11" s="19" t="n">
        <v>0.8518</v>
      </c>
      <c r="CH11" s="19" t="n">
        <v>0.004</v>
      </c>
      <c r="CI11" s="19" t="n">
        <v>0.0288</v>
      </c>
      <c r="CJ11" s="19" t="n">
        <v>0.01</v>
      </c>
      <c r="CK11" s="19" t="n">
        <v>0.0759</v>
      </c>
      <c r="CL11" s="19" t="n">
        <v>0.1003</v>
      </c>
      <c r="CM11" s="19" t="n">
        <v>0.0001</v>
      </c>
      <c r="CN11" s="19" t="n">
        <v>0.0054</v>
      </c>
      <c r="CO11" s="19" t="n">
        <v>0.0028</v>
      </c>
      <c r="CP11" s="19" t="n">
        <v>0.005</v>
      </c>
      <c r="CQ11" s="19" t="n">
        <v>0.1791</v>
      </c>
      <c r="CS11" s="19" t="n">
        <v>0.0011</v>
      </c>
      <c r="CT11" s="19" t="n">
        <v>0.3109</v>
      </c>
      <c r="CU11" s="19" t="n">
        <v>0.3185</v>
      </c>
      <c r="CV11" s="19" t="n">
        <v>0.0442</v>
      </c>
      <c r="CW11" s="19" t="n">
        <v>0.0804</v>
      </c>
      <c r="CX11" s="19" t="n">
        <v>0.6025</v>
      </c>
      <c r="CY11" s="19" t="n">
        <v>0.911</v>
      </c>
      <c r="CZ11" s="19" t="n">
        <v>0.048</v>
      </c>
      <c r="DA11" s="19" t="n">
        <v>0.1974</v>
      </c>
      <c r="DB11" s="19" t="n">
        <v>0.0512</v>
      </c>
      <c r="DC11" s="19" t="n">
        <v>0.0456</v>
      </c>
      <c r="DD11" s="19" t="n">
        <v>0.0016</v>
      </c>
      <c r="DE11" s="19" t="n">
        <v>0.5106000000000001</v>
      </c>
      <c r="DF11" s="19" t="n">
        <v>0.3063</v>
      </c>
      <c r="DG11" s="19" t="n">
        <v>0.3739</v>
      </c>
      <c r="DH11" s="19" t="n">
        <v>0.132</v>
      </c>
      <c r="DI11" s="19" t="n">
        <v>0.2004</v>
      </c>
      <c r="DJ11" s="19" t="n">
        <v>0.0397</v>
      </c>
      <c r="DK11" s="19" t="n">
        <v>1.1154</v>
      </c>
      <c r="DL11" s="19" t="n">
        <v>0.2403</v>
      </c>
      <c r="DM11" s="19" t="n">
        <v>0.0005999999999999999</v>
      </c>
      <c r="DN11" s="19" t="n">
        <v>80.5994</v>
      </c>
      <c r="DO11" s="19" t="n">
        <v>2.7729</v>
      </c>
      <c r="DP11" s="19" t="n">
        <v>3.3567</v>
      </c>
      <c r="DQ11" s="19" t="n">
        <v>0.0404</v>
      </c>
      <c r="DR11" s="19" t="n">
        <v>0.8318</v>
      </c>
      <c r="DT11" s="19" t="n">
        <v>79.91079999999999</v>
      </c>
    </row>
    <row r="12">
      <c r="A12" s="2" t="inlineStr">
        <is>
          <t>0501</t>
        </is>
      </c>
      <c r="B12" s="2" t="inlineStr">
        <is>
          <t>Agriculture, forestry and fishing support services</t>
        </is>
      </c>
      <c r="C12" s="19" t="n">
        <v>912.6668</v>
      </c>
      <c r="D12" s="19" t="n">
        <v>46.5032</v>
      </c>
      <c r="E12" s="19" t="n">
        <v>789.3094</v>
      </c>
      <c r="F12" s="19" t="n">
        <v>3.2681</v>
      </c>
      <c r="G12" s="19" t="n">
        <v>120.4367</v>
      </c>
      <c r="H12" s="19" t="n">
        <v>28.5782</v>
      </c>
      <c r="I12" s="19" t="n">
        <v>71.71899999999999</v>
      </c>
      <c r="J12" s="19" t="n">
        <v>12.8416</v>
      </c>
      <c r="K12" s="19" t="n">
        <v>0.1298</v>
      </c>
      <c r="L12" s="19" t="n">
        <v>0.2327</v>
      </c>
      <c r="M12" s="19" t="n">
        <v>15.7289</v>
      </c>
      <c r="N12" s="19" t="n">
        <v>1.4761</v>
      </c>
      <c r="O12" s="19" t="n">
        <v>0.0179</v>
      </c>
      <c r="P12" s="19" t="n">
        <v>0.5796</v>
      </c>
      <c r="Q12" s="19" t="n">
        <v>0.0146</v>
      </c>
      <c r="R12" s="19" t="n">
        <v>0.1472</v>
      </c>
      <c r="S12" s="19" t="n">
        <v>0.09569999999999999</v>
      </c>
      <c r="T12" s="19" t="n">
        <v>0.0568</v>
      </c>
      <c r="U12" s="19" t="n">
        <v>0.4836</v>
      </c>
      <c r="V12" s="19" t="n">
        <v>0.1456</v>
      </c>
      <c r="W12" s="19" t="n">
        <v>0.0775</v>
      </c>
      <c r="X12" s="19" t="n">
        <v>0.2805</v>
      </c>
      <c r="Y12" s="19" t="n">
        <v>0.1187</v>
      </c>
      <c r="Z12" s="19" t="n">
        <v>0.0617</v>
      </c>
      <c r="AA12" s="19" t="n">
        <v>0.0403</v>
      </c>
      <c r="AB12" s="19" t="n">
        <v>0.0026</v>
      </c>
      <c r="AC12" s="19" t="n">
        <v>0.0224</v>
      </c>
      <c r="AD12" s="19" t="n">
        <v>0.0256</v>
      </c>
      <c r="AE12" s="19" t="n">
        <v>0.0001</v>
      </c>
      <c r="AF12" s="19" t="n">
        <v>0.0035</v>
      </c>
      <c r="AG12" s="19" t="n">
        <v>0.0018</v>
      </c>
      <c r="AH12" s="19" t="n">
        <v>0.34</v>
      </c>
      <c r="AI12" s="19" t="n">
        <v>0.4331</v>
      </c>
      <c r="AJ12" s="19" t="n">
        <v>0.0439</v>
      </c>
      <c r="AK12" s="19" t="n">
        <v>0.1054</v>
      </c>
      <c r="AL12" s="19" t="n">
        <v>0.0762</v>
      </c>
      <c r="AM12" s="19" t="n">
        <v>0.3367</v>
      </c>
      <c r="AN12" s="19" t="n">
        <v>0.0625</v>
      </c>
      <c r="AO12" s="19" t="n">
        <v>0.0235</v>
      </c>
      <c r="AP12" s="19" t="n">
        <v>0.2123</v>
      </c>
      <c r="AQ12" s="19" t="n">
        <v>0.0318</v>
      </c>
      <c r="AR12" s="19" t="n">
        <v>0.1482</v>
      </c>
      <c r="AS12" s="19" t="n">
        <v>0.0065</v>
      </c>
      <c r="AT12" s="19" t="n">
        <v>0.0774</v>
      </c>
      <c r="AU12" s="19" t="n">
        <v>0.0275</v>
      </c>
      <c r="AV12" s="19" t="n">
        <v>0.249</v>
      </c>
      <c r="AW12" s="19" t="n">
        <v>0.0737</v>
      </c>
      <c r="AX12" s="19" t="n">
        <v>0.06370000000000001</v>
      </c>
      <c r="AY12" s="19" t="n">
        <v>0.5022</v>
      </c>
      <c r="AZ12" s="19" t="n">
        <v>0.2006</v>
      </c>
      <c r="BA12" s="19" t="n">
        <v>0.02</v>
      </c>
      <c r="BB12" s="19" t="n">
        <v>0.3205</v>
      </c>
      <c r="BC12" s="19" t="n">
        <v>0.036</v>
      </c>
      <c r="BD12" s="19" t="n">
        <v>0.1128</v>
      </c>
      <c r="BE12" s="19" t="n">
        <v>0.1283</v>
      </c>
      <c r="BF12" s="19" t="n">
        <v>0.1224</v>
      </c>
      <c r="BG12" s="19" t="n">
        <v>0.0487</v>
      </c>
      <c r="BH12" s="19" t="n">
        <v>0.0217</v>
      </c>
      <c r="BI12" s="19" t="n">
        <v>0.1951</v>
      </c>
      <c r="BJ12" s="19" t="n">
        <v>0.0537</v>
      </c>
      <c r="BK12" s="19" t="n">
        <v>0.026</v>
      </c>
      <c r="BL12" s="19" t="n">
        <v>0.1165</v>
      </c>
      <c r="BM12" s="19" t="n">
        <v>0.074</v>
      </c>
      <c r="BN12" s="19" t="n">
        <v>0.0598</v>
      </c>
      <c r="BO12" s="19" t="n">
        <v>0.251</v>
      </c>
      <c r="BP12" s="19" t="n">
        <v>0.6266</v>
      </c>
      <c r="BQ12" s="19" t="n">
        <v>0.091</v>
      </c>
      <c r="BR12" s="19" t="n">
        <v>0.1013</v>
      </c>
      <c r="BS12" s="19" t="n">
        <v>0.0514</v>
      </c>
      <c r="BT12" s="19" t="n">
        <v>2.4084</v>
      </c>
      <c r="BU12" s="19" t="n">
        <v>0.905</v>
      </c>
      <c r="BV12" s="19" t="n">
        <v>3.1399</v>
      </c>
      <c r="BW12" s="19" t="n">
        <v>7.692</v>
      </c>
      <c r="BX12" s="19" t="n">
        <v>5.1714</v>
      </c>
      <c r="BY12" s="19" t="n">
        <v>0.953</v>
      </c>
      <c r="BZ12" s="19" t="n">
        <v>0.3621</v>
      </c>
      <c r="CA12" s="19" t="n">
        <v>0.6371</v>
      </c>
      <c r="CB12" s="19" t="n">
        <v>2.5874</v>
      </c>
      <c r="CC12" s="19" t="n">
        <v>0.2816</v>
      </c>
      <c r="CD12" s="19" t="n">
        <v>0.0258</v>
      </c>
      <c r="CE12" s="19" t="n">
        <v>0.236</v>
      </c>
      <c r="CF12" s="19" t="n">
        <v>0.3991</v>
      </c>
      <c r="CG12" s="19" t="n">
        <v>2.3381</v>
      </c>
      <c r="CH12" s="19" t="n">
        <v>0.0808</v>
      </c>
      <c r="CI12" s="19" t="n">
        <v>0.0784</v>
      </c>
      <c r="CJ12" s="19" t="n">
        <v>0.0329</v>
      </c>
      <c r="CK12" s="19" t="n">
        <v>1.3404</v>
      </c>
      <c r="CL12" s="19" t="n">
        <v>0.5995</v>
      </c>
      <c r="CM12" s="19" t="n">
        <v>0.0014</v>
      </c>
      <c r="CN12" s="19" t="n">
        <v>1.9242</v>
      </c>
      <c r="CO12" s="19" t="n">
        <v>1.4472</v>
      </c>
      <c r="CP12" s="19" t="n">
        <v>0.3024</v>
      </c>
      <c r="CQ12" s="19" t="n">
        <v>0.4891</v>
      </c>
      <c r="CS12" s="19" t="n">
        <v>0.019</v>
      </c>
      <c r="CT12" s="19" t="n">
        <v>1.0245</v>
      </c>
      <c r="CU12" s="19" t="n">
        <v>4.0968</v>
      </c>
      <c r="CV12" s="19" t="n">
        <v>1.3043</v>
      </c>
      <c r="CW12" s="19" t="n">
        <v>0.9865</v>
      </c>
      <c r="CX12" s="19" t="n">
        <v>1.2485</v>
      </c>
      <c r="CY12" s="19" t="n">
        <v>24.3728</v>
      </c>
      <c r="CZ12" s="19" t="n">
        <v>0.2326</v>
      </c>
      <c r="DA12" s="19" t="n">
        <v>0.9963</v>
      </c>
      <c r="DB12" s="19" t="n">
        <v>0.3482</v>
      </c>
      <c r="DC12" s="19" t="n">
        <v>0.3194</v>
      </c>
      <c r="DD12" s="19" t="n">
        <v>0.0326</v>
      </c>
      <c r="DE12" s="19" t="n">
        <v>1.2518</v>
      </c>
      <c r="DF12" s="19" t="n">
        <v>0.9042</v>
      </c>
      <c r="DG12" s="19" t="n">
        <v>0.1006</v>
      </c>
      <c r="DH12" s="19" t="n">
        <v>0.2032</v>
      </c>
      <c r="DI12" s="19" t="n">
        <v>0.1019</v>
      </c>
      <c r="DJ12" s="19" t="n">
        <v>0.2916</v>
      </c>
      <c r="DK12" s="19" t="n">
        <v>2.1967</v>
      </c>
      <c r="DL12" s="19" t="n">
        <v>0.4796</v>
      </c>
      <c r="DM12" s="19" t="n">
        <v>0.0151</v>
      </c>
      <c r="DN12" s="19" t="n">
        <v>5.1103</v>
      </c>
      <c r="DO12" s="19" t="n">
        <v>209.2695</v>
      </c>
      <c r="DP12" s="19" t="n">
        <v>32.3991</v>
      </c>
      <c r="DQ12" s="19" t="n">
        <v>0.575</v>
      </c>
      <c r="DR12" s="19" t="n">
        <v>7.933</v>
      </c>
      <c r="DT12" s="19" t="n">
        <v>994.633</v>
      </c>
    </row>
    <row r="13">
      <c r="A13" s="2" t="inlineStr">
        <is>
          <t>0601</t>
        </is>
      </c>
      <c r="B13" s="2" t="inlineStr">
        <is>
          <t>Coal mining</t>
        </is>
      </c>
      <c r="C13" s="19" t="n">
        <v>8.0634</v>
      </c>
      <c r="D13" s="19" t="n">
        <v>0.8846000000000001</v>
      </c>
      <c r="E13" s="19" t="n">
        <v>2.2801</v>
      </c>
      <c r="F13" s="19" t="n">
        <v>0.0585</v>
      </c>
      <c r="G13" s="19" t="n">
        <v>0.0173</v>
      </c>
      <c r="H13" s="19" t="n">
        <v>0.0888</v>
      </c>
      <c r="I13" s="19" t="n">
        <v>1.4071</v>
      </c>
      <c r="J13" s="19" t="n">
        <v>582.9829</v>
      </c>
      <c r="K13" s="19" t="n">
        <v>3.1797</v>
      </c>
      <c r="L13" s="19" t="n">
        <v>3.1142</v>
      </c>
      <c r="M13" s="19" t="n">
        <v>79.0548</v>
      </c>
      <c r="N13" s="19" t="n">
        <v>20.1827</v>
      </c>
      <c r="O13" s="19" t="n">
        <v>1.1583</v>
      </c>
      <c r="P13" s="19" t="n">
        <v>1.917</v>
      </c>
      <c r="Q13" s="19" t="n">
        <v>0.0141</v>
      </c>
      <c r="R13" s="19" t="n">
        <v>0.3755</v>
      </c>
      <c r="S13" s="19" t="n">
        <v>0.6012999999999999</v>
      </c>
      <c r="T13" s="19" t="n">
        <v>0.6249</v>
      </c>
      <c r="U13" s="19" t="n">
        <v>5.1939</v>
      </c>
      <c r="V13" s="19" t="n">
        <v>0.4085</v>
      </c>
      <c r="W13" s="19" t="n">
        <v>1.4209</v>
      </c>
      <c r="X13" s="19" t="n">
        <v>1.3418</v>
      </c>
      <c r="Y13" s="19" t="n">
        <v>1.5607</v>
      </c>
      <c r="Z13" s="19" t="n">
        <v>0.6994</v>
      </c>
      <c r="AA13" s="19" t="n">
        <v>0.5102</v>
      </c>
      <c r="AB13" s="19" t="n">
        <v>0.1971</v>
      </c>
      <c r="AC13" s="19" t="n">
        <v>0.0097</v>
      </c>
      <c r="AD13" s="19" t="n">
        <v>0.1812</v>
      </c>
      <c r="AE13" s="19" t="n">
        <v>0.0008</v>
      </c>
      <c r="AF13" s="19" t="n">
        <v>0.0393</v>
      </c>
      <c r="AG13" s="19" t="n">
        <v>0.0147</v>
      </c>
      <c r="AH13" s="19" t="n">
        <v>0.2241</v>
      </c>
      <c r="AI13" s="19" t="n">
        <v>0.7443</v>
      </c>
      <c r="AJ13" s="19" t="n">
        <v>2.6279</v>
      </c>
      <c r="AK13" s="19" t="n">
        <v>1.9357</v>
      </c>
      <c r="AL13" s="19" t="n">
        <v>0.5213</v>
      </c>
      <c r="AM13" s="19" t="n">
        <v>2.8048</v>
      </c>
      <c r="AN13" s="19" t="n">
        <v>2.6771</v>
      </c>
      <c r="AO13" s="19" t="n">
        <v>0.5402</v>
      </c>
      <c r="AP13" s="19" t="n">
        <v>9.532999999999999</v>
      </c>
      <c r="AQ13" s="19" t="n">
        <v>0.7333</v>
      </c>
      <c r="AR13" s="19" t="n">
        <v>1.0815</v>
      </c>
      <c r="AS13" s="19" t="n">
        <v>0.0377</v>
      </c>
      <c r="AT13" s="19" t="n">
        <v>0.3605</v>
      </c>
      <c r="AU13" s="19" t="n">
        <v>0.0578</v>
      </c>
      <c r="AV13" s="19" t="n">
        <v>6.4679</v>
      </c>
      <c r="AW13" s="19" t="n">
        <v>0.1532</v>
      </c>
      <c r="AX13" s="19" t="n">
        <v>0.224</v>
      </c>
      <c r="AY13" s="19" t="n">
        <v>390.6017</v>
      </c>
      <c r="AZ13" s="19" t="n">
        <v>66.36799999999999</v>
      </c>
      <c r="BA13" s="19" t="n">
        <v>0.1418</v>
      </c>
      <c r="BB13" s="19" t="n">
        <v>13.1994</v>
      </c>
      <c r="BC13" s="19" t="n">
        <v>7.8764</v>
      </c>
      <c r="BD13" s="19" t="n">
        <v>1.2252</v>
      </c>
      <c r="BE13" s="19" t="n">
        <v>0.8126</v>
      </c>
      <c r="BF13" s="19" t="n">
        <v>0.3741</v>
      </c>
      <c r="BG13" s="19" t="n">
        <v>0.1308</v>
      </c>
      <c r="BH13" s="19" t="n">
        <v>0.1872</v>
      </c>
      <c r="BI13" s="19" t="n">
        <v>0.3934</v>
      </c>
      <c r="BJ13" s="19" t="n">
        <v>0.2237</v>
      </c>
      <c r="BK13" s="19" t="n">
        <v>0.0585</v>
      </c>
      <c r="BL13" s="19" t="n">
        <v>0.7246</v>
      </c>
      <c r="BM13" s="19" t="n">
        <v>0.2587</v>
      </c>
      <c r="BN13" s="19" t="n">
        <v>0.0737</v>
      </c>
      <c r="BO13" s="19" t="n">
        <v>559.9569</v>
      </c>
      <c r="BP13" s="19" t="n">
        <v>2.4191</v>
      </c>
      <c r="BQ13" s="19" t="n">
        <v>0.5209</v>
      </c>
      <c r="BR13" s="19" t="n">
        <v>0.7141999999999999</v>
      </c>
      <c r="BS13" s="19" t="n">
        <v>0.9891</v>
      </c>
      <c r="BT13" s="19" t="n">
        <v>15.3665</v>
      </c>
      <c r="BU13" s="19" t="n">
        <v>2.9804</v>
      </c>
      <c r="BV13" s="19" t="n">
        <v>16.3109</v>
      </c>
      <c r="BW13" s="19" t="n">
        <v>18.9177</v>
      </c>
      <c r="BX13" s="19" t="n">
        <v>46.5819</v>
      </c>
      <c r="BY13" s="19" t="n">
        <v>12.8213</v>
      </c>
      <c r="BZ13" s="19" t="n">
        <v>3.8213</v>
      </c>
      <c r="CA13" s="19" t="n">
        <v>3.5329</v>
      </c>
      <c r="CB13" s="19" t="n">
        <v>6.1535</v>
      </c>
      <c r="CC13" s="19" t="n">
        <v>5.0142</v>
      </c>
      <c r="CD13" s="19" t="n">
        <v>0.5194</v>
      </c>
      <c r="CE13" s="19" t="n">
        <v>0.6375</v>
      </c>
      <c r="CF13" s="19" t="n">
        <v>2.0336</v>
      </c>
      <c r="CG13" s="19" t="n">
        <v>14.0026</v>
      </c>
      <c r="CH13" s="19" t="n">
        <v>0.5982</v>
      </c>
      <c r="CI13" s="19" t="n">
        <v>1.1213</v>
      </c>
      <c r="CJ13" s="19" t="n">
        <v>0.4358</v>
      </c>
      <c r="CK13" s="19" t="n">
        <v>3.1374</v>
      </c>
      <c r="CL13" s="19" t="n">
        <v>5.0959</v>
      </c>
      <c r="CM13" s="19" t="n">
        <v>0.0111</v>
      </c>
      <c r="CN13" s="19" t="n">
        <v>5.4713</v>
      </c>
      <c r="CO13" s="19" t="n">
        <v>3.527</v>
      </c>
      <c r="CP13" s="19" t="n">
        <v>11.7447</v>
      </c>
      <c r="CQ13" s="19" t="n">
        <v>3.0554</v>
      </c>
      <c r="CS13" s="19" t="n">
        <v>37.0626</v>
      </c>
      <c r="CT13" s="19" t="n">
        <v>19.301</v>
      </c>
      <c r="CU13" s="19" t="n">
        <v>76.9448</v>
      </c>
      <c r="CV13" s="19" t="n">
        <v>16.1563</v>
      </c>
      <c r="CW13" s="19" t="n">
        <v>32.8538</v>
      </c>
      <c r="CX13" s="19" t="n">
        <v>2.3547</v>
      </c>
      <c r="CY13" s="19" t="n">
        <v>15.1222</v>
      </c>
      <c r="CZ13" s="19" t="n">
        <v>11.4389</v>
      </c>
      <c r="DA13" s="19" t="n">
        <v>1.5336</v>
      </c>
      <c r="DB13" s="19" t="n">
        <v>3.8491</v>
      </c>
      <c r="DC13" s="19" t="n">
        <v>3.246</v>
      </c>
      <c r="DD13" s="19" t="n">
        <v>0.4181</v>
      </c>
      <c r="DE13" s="19" t="n">
        <v>6.2211</v>
      </c>
      <c r="DF13" s="19" t="n">
        <v>4.3404</v>
      </c>
      <c r="DG13" s="19" t="n">
        <v>0.4661</v>
      </c>
      <c r="DH13" s="19" t="n">
        <v>0.7813</v>
      </c>
      <c r="DI13" s="19" t="n">
        <v>0.6324</v>
      </c>
      <c r="DJ13" s="19" t="n">
        <v>1.9084</v>
      </c>
      <c r="DK13" s="19" t="n">
        <v>3.6438</v>
      </c>
      <c r="DL13" s="19" t="n">
        <v>1.5017</v>
      </c>
      <c r="DM13" s="19" t="n">
        <v>0.0474</v>
      </c>
      <c r="DN13" s="19" t="n">
        <v>12.923</v>
      </c>
      <c r="DO13" s="19" t="n">
        <v>13.6457</v>
      </c>
      <c r="DP13" s="19" t="n">
        <v>41.3051</v>
      </c>
      <c r="DQ13" s="19" t="n">
        <v>12.0515</v>
      </c>
      <c r="DR13" s="19" t="n">
        <v>21.841</v>
      </c>
      <c r="DT13" s="19" t="n">
        <v>32101.1037</v>
      </c>
    </row>
    <row r="14">
      <c r="A14" s="2" t="inlineStr">
        <is>
          <t>0701</t>
        </is>
      </c>
      <c r="B14" s="2" t="inlineStr">
        <is>
          <t>Oil and gas extraction</t>
        </is>
      </c>
      <c r="C14" s="19" t="n">
        <v>0.775</v>
      </c>
      <c r="D14" s="19" t="n">
        <v>0.0267</v>
      </c>
      <c r="E14" s="19" t="n">
        <v>0.1635</v>
      </c>
      <c r="F14" s="19" t="n">
        <v>0.007900000000000001</v>
      </c>
      <c r="G14" s="19" t="n">
        <v>0.0014</v>
      </c>
      <c r="H14" s="19" t="n">
        <v>0.0057</v>
      </c>
      <c r="I14" s="19" t="n">
        <v>0.0731</v>
      </c>
      <c r="J14" s="19" t="n">
        <v>7.2075</v>
      </c>
      <c r="K14" s="19" t="n">
        <v>0.5603</v>
      </c>
      <c r="L14" s="19" t="n">
        <v>0.0788</v>
      </c>
      <c r="M14" s="19" t="n">
        <v>1.2357</v>
      </c>
      <c r="N14" s="19" t="n">
        <v>0.3281</v>
      </c>
      <c r="O14" s="19" t="n">
        <v>0.0376</v>
      </c>
      <c r="P14" s="19" t="n">
        <v>0.9987</v>
      </c>
      <c r="Q14" s="19" t="n">
        <v>0.0033</v>
      </c>
      <c r="R14" s="19" t="n">
        <v>0.6725</v>
      </c>
      <c r="S14" s="19" t="n">
        <v>0.16</v>
      </c>
      <c r="T14" s="19" t="n">
        <v>0.7671</v>
      </c>
      <c r="U14" s="19" t="n">
        <v>0.9312</v>
      </c>
      <c r="V14" s="19" t="n">
        <v>0.3903</v>
      </c>
      <c r="W14" s="19" t="n">
        <v>0.3422</v>
      </c>
      <c r="X14" s="19" t="n">
        <v>1.1641</v>
      </c>
      <c r="Y14" s="19" t="n">
        <v>0.3815</v>
      </c>
      <c r="Z14" s="19" t="n">
        <v>0.2753</v>
      </c>
      <c r="AA14" s="19" t="n">
        <v>0.3507</v>
      </c>
      <c r="AB14" s="19" t="n">
        <v>0.0016</v>
      </c>
      <c r="AC14" s="19" t="n">
        <v>0.0009</v>
      </c>
      <c r="AD14" s="19" t="n">
        <v>0.079</v>
      </c>
      <c r="AE14" s="19" t="n">
        <v>0.0007</v>
      </c>
      <c r="AF14" s="19" t="n">
        <v>0.0105</v>
      </c>
      <c r="AG14" s="19" t="n">
        <v>0.0018</v>
      </c>
      <c r="AH14" s="19" t="n">
        <v>0.1374</v>
      </c>
      <c r="AI14" s="19" t="n">
        <v>1.4023</v>
      </c>
      <c r="AJ14" s="19" t="n">
        <v>1.4029</v>
      </c>
      <c r="AK14" s="19" t="n">
        <v>1.6825</v>
      </c>
      <c r="AL14" s="19" t="n">
        <v>0.4103</v>
      </c>
      <c r="AN14" s="19" t="n">
        <v>0.0586</v>
      </c>
      <c r="AO14" s="19" t="n">
        <v>0.006</v>
      </c>
      <c r="AP14" s="19" t="n">
        <v>20.9362</v>
      </c>
      <c r="AQ14" s="19" t="n">
        <v>0.1719</v>
      </c>
      <c r="AR14" s="19" t="n">
        <v>2.019</v>
      </c>
      <c r="AS14" s="19" t="n">
        <v>0.1487</v>
      </c>
      <c r="AT14" s="19" t="n">
        <v>2.6851</v>
      </c>
      <c r="AU14" s="19" t="n">
        <v>0.5123</v>
      </c>
      <c r="AV14" s="19" t="n">
        <v>0.5759</v>
      </c>
      <c r="AW14" s="19" t="n">
        <v>1.1161</v>
      </c>
      <c r="AX14" s="19" t="n">
        <v>0.3647</v>
      </c>
      <c r="AY14" s="19" t="n">
        <v>3.1178</v>
      </c>
      <c r="AZ14" s="19" t="n">
        <v>5.191</v>
      </c>
      <c r="BA14" s="19" t="n">
        <v>0.1557</v>
      </c>
      <c r="BB14" s="19" t="n">
        <v>0.7836</v>
      </c>
      <c r="BC14" s="19" t="n">
        <v>0.3188</v>
      </c>
      <c r="BD14" s="19" t="n">
        <v>0.4435</v>
      </c>
      <c r="BE14" s="19" t="n">
        <v>0.1258</v>
      </c>
      <c r="BF14" s="19" t="n">
        <v>0.0465</v>
      </c>
      <c r="BG14" s="19" t="n">
        <v>0.09810000000000001</v>
      </c>
      <c r="BH14" s="19" t="n">
        <v>0.0597</v>
      </c>
      <c r="BI14" s="19" t="n">
        <v>0.1564</v>
      </c>
      <c r="BJ14" s="19" t="n">
        <v>0.0584</v>
      </c>
      <c r="BK14" s="19" t="n">
        <v>0.0476</v>
      </c>
      <c r="BL14" s="19" t="n">
        <v>0.1562</v>
      </c>
      <c r="BM14" s="19" t="n">
        <v>0.07439999999999999</v>
      </c>
      <c r="BN14" s="19" t="n">
        <v>0.021</v>
      </c>
      <c r="BO14" s="19" t="n">
        <v>14.8176</v>
      </c>
      <c r="BP14" s="19" t="n">
        <v>0.2681</v>
      </c>
      <c r="BQ14" s="19" t="n">
        <v>0.2166</v>
      </c>
      <c r="BR14" s="19" t="n">
        <v>0.1934</v>
      </c>
      <c r="BS14" s="19" t="n">
        <v>0.0368</v>
      </c>
      <c r="BT14" s="19" t="n">
        <v>2.729</v>
      </c>
      <c r="BU14" s="19" t="n">
        <v>3.0852</v>
      </c>
      <c r="BV14" s="19" t="n">
        <v>0.9811</v>
      </c>
      <c r="BW14" s="19" t="n">
        <v>3.3746</v>
      </c>
      <c r="BY14" s="19" t="n">
        <v>1.0984</v>
      </c>
      <c r="BZ14" s="19" t="n">
        <v>0.5655</v>
      </c>
      <c r="CA14" s="19" t="n">
        <v>7.2521</v>
      </c>
      <c r="CB14" s="19" t="n">
        <v>3.2808</v>
      </c>
      <c r="CC14" s="19" t="n">
        <v>0.2157</v>
      </c>
      <c r="CD14" s="19" t="n">
        <v>0.1705</v>
      </c>
      <c r="CE14" s="19" t="n">
        <v>0.0411</v>
      </c>
      <c r="CF14" s="19" t="n">
        <v>2.1216</v>
      </c>
      <c r="CG14" s="19" t="n">
        <v>0.7374000000000001</v>
      </c>
      <c r="CH14" s="19" t="n">
        <v>0.8747</v>
      </c>
      <c r="CI14" s="19" t="n">
        <v>0.2164</v>
      </c>
      <c r="CJ14" s="19" t="n">
        <v>0.0163</v>
      </c>
      <c r="CK14" s="19" t="n">
        <v>0.0412</v>
      </c>
      <c r="CL14" s="19" t="n">
        <v>0.5441</v>
      </c>
      <c r="CM14" s="19" t="n">
        <v>0.0003</v>
      </c>
      <c r="CN14" s="19" t="n">
        <v>0.1973</v>
      </c>
      <c r="CO14" s="19" t="n">
        <v>0.0477</v>
      </c>
      <c r="CP14" s="19" t="n">
        <v>0.0892</v>
      </c>
      <c r="CQ14" s="19" t="n">
        <v>1.0545</v>
      </c>
      <c r="CS14" s="19" t="n">
        <v>0.7985</v>
      </c>
      <c r="CT14" s="19" t="n">
        <v>1.3477</v>
      </c>
      <c r="CU14" s="19" t="n">
        <v>3.597</v>
      </c>
      <c r="CV14" s="19" t="n">
        <v>0.0877</v>
      </c>
      <c r="CW14" s="19" t="n">
        <v>1.1284</v>
      </c>
      <c r="CX14" s="19" t="n">
        <v>0.1269</v>
      </c>
      <c r="CY14" s="19" t="n">
        <v>1.7674</v>
      </c>
      <c r="CZ14" s="19" t="n">
        <v>0.6528</v>
      </c>
      <c r="DA14" s="19" t="n">
        <v>0.2042</v>
      </c>
      <c r="DB14" s="19" t="n">
        <v>0.9476</v>
      </c>
      <c r="DC14" s="19" t="n">
        <v>0.5161</v>
      </c>
      <c r="DD14" s="19" t="n">
        <v>0.08</v>
      </c>
      <c r="DE14" s="19" t="n">
        <v>1.9472</v>
      </c>
      <c r="DF14" s="19" t="n">
        <v>2.3793</v>
      </c>
      <c r="DG14" s="19" t="n">
        <v>0.0325</v>
      </c>
      <c r="DH14" s="19" t="n">
        <v>0.0863</v>
      </c>
      <c r="DI14" s="19" t="n">
        <v>0.0646</v>
      </c>
      <c r="DJ14" s="19" t="n">
        <v>0.2611</v>
      </c>
      <c r="DK14" s="19" t="n">
        <v>0.2874</v>
      </c>
      <c r="DL14" s="19" t="n">
        <v>0.2576</v>
      </c>
      <c r="DM14" s="19" t="n">
        <v>0.09080000000000001</v>
      </c>
      <c r="DN14" s="19" t="n">
        <v>65.95740000000001</v>
      </c>
      <c r="DO14" s="19" t="n">
        <v>0.1498</v>
      </c>
      <c r="DP14" s="19" t="n">
        <v>17.8912</v>
      </c>
      <c r="DQ14" s="19" t="n">
        <v>2.5755</v>
      </c>
      <c r="DR14" s="19" t="n">
        <v>6.9495</v>
      </c>
      <c r="DT14" s="19" t="n">
        <v>1638.5157</v>
      </c>
    </row>
    <row r="15">
      <c r="A15" s="2" t="inlineStr">
        <is>
          <t>0801</t>
        </is>
      </c>
      <c r="B15" s="2" t="inlineStr">
        <is>
          <t>Iron ore mining</t>
        </is>
      </c>
      <c r="C15" s="19" t="n">
        <v>0.2128</v>
      </c>
      <c r="D15" s="19" t="n">
        <v>0.0184</v>
      </c>
      <c r="E15" s="19" t="n">
        <v>0.0888</v>
      </c>
      <c r="F15" s="19" t="n">
        <v>0.0032</v>
      </c>
      <c r="G15" s="19" t="n">
        <v>0.0008</v>
      </c>
      <c r="H15" s="19" t="n">
        <v>0.0052</v>
      </c>
      <c r="I15" s="19" t="n">
        <v>0.0568</v>
      </c>
      <c r="J15" s="19" t="n">
        <v>2.0307</v>
      </c>
      <c r="K15" s="19" t="n">
        <v>0.0193</v>
      </c>
      <c r="L15" s="19" t="n">
        <v>0.008800000000000001</v>
      </c>
      <c r="M15" s="19" t="n">
        <v>0.1891</v>
      </c>
      <c r="N15" s="19" t="n">
        <v>0.017</v>
      </c>
      <c r="O15" s="19" t="n">
        <v>0.0048</v>
      </c>
      <c r="P15" s="19" t="n">
        <v>0.0264</v>
      </c>
      <c r="Q15" s="19" t="n">
        <v>0.0015</v>
      </c>
      <c r="R15" s="19" t="n">
        <v>0.0115</v>
      </c>
      <c r="S15" s="19" t="n">
        <v>0.006</v>
      </c>
      <c r="T15" s="19" t="n">
        <v>0.0045</v>
      </c>
      <c r="U15" s="19" t="n">
        <v>0.1026</v>
      </c>
      <c r="V15" s="19" t="n">
        <v>0.0108</v>
      </c>
      <c r="W15" s="19" t="n">
        <v>0.018</v>
      </c>
      <c r="X15" s="19" t="n">
        <v>0.0244</v>
      </c>
      <c r="Y15" s="19" t="n">
        <v>0.0448</v>
      </c>
      <c r="Z15" s="19" t="n">
        <v>0.0192</v>
      </c>
      <c r="AA15" s="19" t="n">
        <v>0.0148</v>
      </c>
      <c r="AB15" s="19" t="n">
        <v>0.0007</v>
      </c>
      <c r="AC15" s="19" t="n">
        <v>0.0002</v>
      </c>
      <c r="AD15" s="19" t="n">
        <v>0.0049</v>
      </c>
      <c r="AE15" s="19" t="n">
        <v>0.0001</v>
      </c>
      <c r="AF15" s="19" t="n">
        <v>0.0013</v>
      </c>
      <c r="AG15" s="19" t="n">
        <v>0.0004</v>
      </c>
      <c r="AH15" s="19" t="n">
        <v>0.0056</v>
      </c>
      <c r="AI15" s="19" t="n">
        <v>0.0182</v>
      </c>
      <c r="AJ15" s="19" t="n">
        <v>0.0111</v>
      </c>
      <c r="AK15" s="19" t="n">
        <v>0.0522</v>
      </c>
      <c r="AL15" s="19" t="n">
        <v>0.0163</v>
      </c>
      <c r="AM15" s="19" t="n">
        <v>0.0654</v>
      </c>
      <c r="AN15" s="19" t="n">
        <v>0.07199999999999999</v>
      </c>
      <c r="AO15" s="19" t="n">
        <v>0.0152</v>
      </c>
      <c r="AP15" s="19" t="n">
        <v>0.08840000000000001</v>
      </c>
      <c r="AQ15" s="19" t="n">
        <v>0.0345</v>
      </c>
      <c r="AR15" s="19" t="n">
        <v>0.0341</v>
      </c>
      <c r="AS15" s="19" t="n">
        <v>0.003</v>
      </c>
      <c r="AT15" s="19" t="n">
        <v>0.0095</v>
      </c>
      <c r="AU15" s="19" t="n">
        <v>0.0023</v>
      </c>
      <c r="AV15" s="19" t="n">
        <v>0.0415</v>
      </c>
      <c r="AW15" s="19" t="n">
        <v>0.0055</v>
      </c>
      <c r="AX15" s="19" t="n">
        <v>0.0014</v>
      </c>
      <c r="AY15" s="19" t="n">
        <v>12.6098</v>
      </c>
      <c r="AZ15" s="19" t="n">
        <v>0.2599</v>
      </c>
      <c r="BA15" s="19" t="n">
        <v>0.0065</v>
      </c>
      <c r="BB15" s="19" t="n">
        <v>0.121</v>
      </c>
      <c r="BC15" s="19" t="n">
        <v>0.026</v>
      </c>
      <c r="BD15" s="19" t="n">
        <v>0.0352</v>
      </c>
      <c r="BE15" s="19" t="n">
        <v>0.0266</v>
      </c>
      <c r="BF15" s="19" t="n">
        <v>0.0153</v>
      </c>
      <c r="BG15" s="19" t="n">
        <v>0.004</v>
      </c>
      <c r="BH15" s="19" t="n">
        <v>0.008399999999999999</v>
      </c>
      <c r="BI15" s="19" t="n">
        <v>0.0081</v>
      </c>
      <c r="BJ15" s="19" t="n">
        <v>0.0069</v>
      </c>
      <c r="BK15" s="19" t="n">
        <v>0.002</v>
      </c>
      <c r="BL15" s="19" t="n">
        <v>0.0195</v>
      </c>
      <c r="BM15" s="19" t="n">
        <v>0.0068</v>
      </c>
      <c r="BN15" s="19" t="n">
        <v>0.0034</v>
      </c>
      <c r="BO15" s="19" t="n">
        <v>0.1068</v>
      </c>
      <c r="BP15" s="19" t="n">
        <v>0.0983</v>
      </c>
      <c r="BQ15" s="19" t="n">
        <v>0.0244</v>
      </c>
      <c r="BR15" s="19" t="n">
        <v>0.0321</v>
      </c>
      <c r="BS15" s="19" t="n">
        <v>0.2625</v>
      </c>
      <c r="BT15" s="19" t="n">
        <v>0.3768</v>
      </c>
      <c r="BU15" s="19" t="n">
        <v>0.0892</v>
      </c>
      <c r="BV15" s="19" t="n">
        <v>0.6063</v>
      </c>
      <c r="BW15" s="19" t="n">
        <v>0.9822</v>
      </c>
      <c r="BX15" s="19" t="n">
        <v>3.2094</v>
      </c>
      <c r="BY15" s="19" t="n">
        <v>0.7768</v>
      </c>
      <c r="BZ15" s="19" t="n">
        <v>0.0581</v>
      </c>
      <c r="CA15" s="19" t="n">
        <v>0.1972</v>
      </c>
      <c r="CB15" s="19" t="n">
        <v>0.7573</v>
      </c>
      <c r="CC15" s="19" t="n">
        <v>0.7173</v>
      </c>
      <c r="CD15" s="19" t="n">
        <v>0.07190000000000001</v>
      </c>
      <c r="CE15" s="19" t="n">
        <v>0.0306</v>
      </c>
      <c r="CF15" s="19" t="n">
        <v>0.1329</v>
      </c>
      <c r="CG15" s="19" t="n">
        <v>0.9826</v>
      </c>
      <c r="CH15" s="19" t="n">
        <v>0.0297</v>
      </c>
      <c r="CI15" s="19" t="n">
        <v>0.06560000000000001</v>
      </c>
      <c r="CJ15" s="19" t="n">
        <v>0.0146</v>
      </c>
      <c r="CK15" s="19" t="n">
        <v>0.1674</v>
      </c>
      <c r="CL15" s="19" t="n">
        <v>0.2274</v>
      </c>
      <c r="CM15" s="19" t="n">
        <v>0.0005999999999999999</v>
      </c>
      <c r="CN15" s="19" t="n">
        <v>0.2021</v>
      </c>
      <c r="CO15" s="19" t="n">
        <v>0.1104</v>
      </c>
      <c r="CP15" s="19" t="n">
        <v>0.6587</v>
      </c>
      <c r="CQ15" s="19" t="n">
        <v>0.2661</v>
      </c>
      <c r="CS15" s="19" t="n">
        <v>0.0073</v>
      </c>
      <c r="CT15" s="19" t="n">
        <v>0.541</v>
      </c>
      <c r="CU15" s="19" t="n">
        <v>4</v>
      </c>
      <c r="CV15" s="19" t="n">
        <v>0.8192</v>
      </c>
      <c r="CW15" s="19" t="n">
        <v>1.7618</v>
      </c>
      <c r="CX15" s="19" t="n">
        <v>0.1726</v>
      </c>
      <c r="CY15" s="19" t="n">
        <v>0.3204</v>
      </c>
      <c r="CZ15" s="19" t="n">
        <v>0.0311</v>
      </c>
      <c r="DA15" s="19" t="n">
        <v>0.07770000000000001</v>
      </c>
      <c r="DB15" s="19" t="n">
        <v>0.173</v>
      </c>
      <c r="DC15" s="19" t="n">
        <v>0.1266</v>
      </c>
      <c r="DD15" s="19" t="n">
        <v>0.0236</v>
      </c>
      <c r="DE15" s="19" t="n">
        <v>0.2163</v>
      </c>
      <c r="DF15" s="19" t="n">
        <v>0.1627</v>
      </c>
      <c r="DG15" s="19" t="n">
        <v>0.0273</v>
      </c>
      <c r="DH15" s="19" t="n">
        <v>0.0451</v>
      </c>
      <c r="DI15" s="19" t="n">
        <v>0.0331</v>
      </c>
      <c r="DJ15" s="19" t="n">
        <v>0.0636</v>
      </c>
      <c r="DK15" s="19" t="n">
        <v>0.2264</v>
      </c>
      <c r="DL15" s="19" t="n">
        <v>0.0769</v>
      </c>
      <c r="DM15" s="19" t="n">
        <v>0.0018</v>
      </c>
      <c r="DN15" s="19" t="n">
        <v>0.5143</v>
      </c>
      <c r="DO15" s="19" t="n">
        <v>0.09180000000000001</v>
      </c>
      <c r="DP15" s="19" t="n">
        <v>1.6981</v>
      </c>
      <c r="DQ15" s="19" t="n">
        <v>0.2409</v>
      </c>
      <c r="DR15" s="19" t="n">
        <v>0.7554</v>
      </c>
      <c r="DT15" s="19" t="n">
        <v>1105.8486</v>
      </c>
    </row>
    <row r="16">
      <c r="A16" s="2" t="inlineStr">
        <is>
          <t>0802</t>
        </is>
      </c>
      <c r="B16" s="2" t="inlineStr">
        <is>
          <t>Non-ferrous metal ore mining</t>
        </is>
      </c>
      <c r="C16" s="19" t="n">
        <v>2.035</v>
      </c>
      <c r="D16" s="19" t="n">
        <v>0.2572</v>
      </c>
      <c r="E16" s="19" t="n">
        <v>1.0213</v>
      </c>
      <c r="F16" s="19" t="n">
        <v>0.0074</v>
      </c>
      <c r="G16" s="19" t="n">
        <v>0.0102</v>
      </c>
      <c r="H16" s="19" t="n">
        <v>0.0109</v>
      </c>
      <c r="I16" s="19" t="n">
        <v>0.3413</v>
      </c>
      <c r="J16" s="19" t="n">
        <v>31.9</v>
      </c>
      <c r="K16" s="19" t="n">
        <v>0.5573</v>
      </c>
      <c r="L16" s="19" t="n">
        <v>0.2305</v>
      </c>
      <c r="M16" s="19" t="n">
        <v>6.4597</v>
      </c>
      <c r="N16" s="19" t="n">
        <v>1.3419</v>
      </c>
      <c r="O16" s="19" t="n">
        <v>0.6188</v>
      </c>
      <c r="P16" s="19" t="n">
        <v>0.7377</v>
      </c>
      <c r="Q16" s="19" t="n">
        <v>0.0072</v>
      </c>
      <c r="R16" s="19" t="n">
        <v>0.1988</v>
      </c>
      <c r="S16" s="19" t="n">
        <v>0.0731</v>
      </c>
      <c r="T16" s="19" t="n">
        <v>0.067</v>
      </c>
      <c r="U16" s="19" t="n">
        <v>0.2707</v>
      </c>
      <c r="V16" s="19" t="n">
        <v>0.0954</v>
      </c>
      <c r="W16" s="19" t="n">
        <v>0.6437</v>
      </c>
      <c r="X16" s="19" t="n">
        <v>0.1942</v>
      </c>
      <c r="Y16" s="19" t="n">
        <v>0.1832</v>
      </c>
      <c r="Z16" s="19" t="n">
        <v>0.1762</v>
      </c>
      <c r="AA16" s="19" t="n">
        <v>0.1402</v>
      </c>
      <c r="AB16" s="19" t="n">
        <v>0.015</v>
      </c>
      <c r="AC16" s="19" t="n">
        <v>0.0104</v>
      </c>
      <c r="AD16" s="19" t="n">
        <v>0.076</v>
      </c>
      <c r="AE16" s="19" t="n">
        <v>0.0095</v>
      </c>
      <c r="AF16" s="19" t="n">
        <v>0.1087</v>
      </c>
      <c r="AG16" s="19" t="n">
        <v>0.0173</v>
      </c>
      <c r="AH16" s="19" t="n">
        <v>0.3001</v>
      </c>
      <c r="AI16" s="19" t="n">
        <v>0.823</v>
      </c>
      <c r="AJ16" s="19" t="n">
        <v>0.4618</v>
      </c>
      <c r="AK16" s="19" t="n">
        <v>0.2199</v>
      </c>
      <c r="AL16" s="19" t="n">
        <v>0.1061</v>
      </c>
      <c r="AM16" s="19" t="n">
        <v>0.5135999999999999</v>
      </c>
      <c r="AN16" s="19" t="n">
        <v>0.5988</v>
      </c>
      <c r="AO16" s="19" t="n">
        <v>0.06370000000000001</v>
      </c>
      <c r="AP16" s="19" t="n">
        <v>63.4822</v>
      </c>
      <c r="AQ16" s="19" t="n">
        <v>1.9167</v>
      </c>
      <c r="AR16" s="19" t="n">
        <v>0.4948</v>
      </c>
      <c r="AS16" s="19" t="n">
        <v>0.1806</v>
      </c>
      <c r="AT16" s="19" t="n">
        <v>0.3232</v>
      </c>
      <c r="AU16" s="19" t="n">
        <v>0.5411</v>
      </c>
      <c r="AV16" s="19" t="n">
        <v>69.89149999999999</v>
      </c>
      <c r="AW16" s="19" t="n">
        <v>1.9387</v>
      </c>
      <c r="AX16" s="19" t="n">
        <v>20.4762</v>
      </c>
      <c r="AY16" s="19" t="n">
        <v>217.4499</v>
      </c>
      <c r="AZ16" s="19" t="n">
        <v>2026.394</v>
      </c>
      <c r="BA16" s="19" t="n">
        <v>0.1324</v>
      </c>
      <c r="BB16" s="19" t="n">
        <v>0.529</v>
      </c>
      <c r="BC16" s="19" t="n">
        <v>0.0842</v>
      </c>
      <c r="BD16" s="19" t="n">
        <v>0.1887</v>
      </c>
      <c r="BE16" s="19" t="n">
        <v>0.2899</v>
      </c>
      <c r="BF16" s="19" t="n">
        <v>0.0658</v>
      </c>
      <c r="BG16" s="19" t="n">
        <v>0.1086</v>
      </c>
      <c r="BH16" s="19" t="n">
        <v>0.1217</v>
      </c>
      <c r="BI16" s="19" t="n">
        <v>0.1423</v>
      </c>
      <c r="BJ16" s="19" t="n">
        <v>0.1744</v>
      </c>
      <c r="BK16" s="19" t="n">
        <v>0.0646</v>
      </c>
      <c r="BL16" s="19" t="n">
        <v>0.4305</v>
      </c>
      <c r="BM16" s="19" t="n">
        <v>0.2678</v>
      </c>
      <c r="BN16" s="19" t="n">
        <v>0.2573</v>
      </c>
      <c r="BO16" s="19" t="n">
        <v>1.0578</v>
      </c>
      <c r="BP16" s="19" t="n">
        <v>2.9104</v>
      </c>
      <c r="BQ16" s="19" t="n">
        <v>0.1606</v>
      </c>
      <c r="BR16" s="19" t="n">
        <v>2.4818</v>
      </c>
      <c r="BS16" s="19" t="n">
        <v>0.2761</v>
      </c>
      <c r="BT16" s="19" t="n">
        <v>26.9688</v>
      </c>
      <c r="BU16" s="19" t="n">
        <v>21.1275</v>
      </c>
      <c r="BV16" s="19" t="n">
        <v>14.881</v>
      </c>
      <c r="BW16" s="19" t="n">
        <v>61.0091</v>
      </c>
      <c r="BX16" s="19" t="n">
        <v>12.7824</v>
      </c>
      <c r="BY16" s="19" t="n">
        <v>6.9154</v>
      </c>
      <c r="BZ16" s="19" t="n">
        <v>2.3837</v>
      </c>
      <c r="CA16" s="19" t="n">
        <v>3.3384</v>
      </c>
      <c r="CB16" s="19" t="n">
        <v>0.856</v>
      </c>
      <c r="CC16" s="19" t="n">
        <v>1.5018</v>
      </c>
      <c r="CD16" s="19" t="n">
        <v>0.09420000000000001</v>
      </c>
      <c r="CE16" s="19" t="n">
        <v>0.2415</v>
      </c>
      <c r="CF16" s="19" t="n">
        <v>0.4137</v>
      </c>
      <c r="CG16" s="19" t="n">
        <v>3.7754</v>
      </c>
      <c r="CH16" s="19" t="n">
        <v>0.5456</v>
      </c>
      <c r="CI16" s="19" t="n">
        <v>0.4553</v>
      </c>
      <c r="CJ16" s="19" t="n">
        <v>0.1953</v>
      </c>
      <c r="CK16" s="19" t="n">
        <v>0.8357</v>
      </c>
      <c r="CL16" s="19" t="n">
        <v>2.1573</v>
      </c>
      <c r="CM16" s="19" t="n">
        <v>0.0065</v>
      </c>
      <c r="CN16" s="19" t="n">
        <v>2.4593</v>
      </c>
      <c r="CO16" s="19" t="n">
        <v>1.5178</v>
      </c>
      <c r="CP16" s="19" t="n">
        <v>2.6551</v>
      </c>
      <c r="CQ16" s="19" t="n">
        <v>3.5019</v>
      </c>
      <c r="CS16" s="19" t="n">
        <v>4.9175</v>
      </c>
      <c r="CT16" s="19" t="n">
        <v>8.7197</v>
      </c>
      <c r="CU16" s="19" t="n">
        <v>19.4721</v>
      </c>
      <c r="CV16" s="19" t="n">
        <v>4.1233</v>
      </c>
      <c r="CW16" s="19" t="n">
        <v>6.4051</v>
      </c>
      <c r="CX16" s="19" t="n">
        <v>0.5079</v>
      </c>
      <c r="CY16" s="19" t="n">
        <v>12.9267</v>
      </c>
      <c r="CZ16" s="19" t="n">
        <v>1.634</v>
      </c>
      <c r="DA16" s="19" t="n">
        <v>0.4863</v>
      </c>
      <c r="DB16" s="19" t="n">
        <v>1.14</v>
      </c>
      <c r="DC16" s="19" t="n">
        <v>0.7922</v>
      </c>
      <c r="DD16" s="19" t="n">
        <v>0.147</v>
      </c>
      <c r="DE16" s="19" t="n">
        <v>3.1087</v>
      </c>
      <c r="DF16" s="19" t="n">
        <v>1.4091</v>
      </c>
      <c r="DG16" s="19" t="n">
        <v>0.1146</v>
      </c>
      <c r="DH16" s="19" t="n">
        <v>0.2059</v>
      </c>
      <c r="DI16" s="19" t="n">
        <v>0.224</v>
      </c>
      <c r="DJ16" s="19" t="n">
        <v>0.3644</v>
      </c>
      <c r="DK16" s="19" t="n">
        <v>0.4209</v>
      </c>
      <c r="DL16" s="19" t="n">
        <v>0.3634</v>
      </c>
      <c r="DM16" s="19" t="n">
        <v>0.0456</v>
      </c>
      <c r="DN16" s="19" t="n">
        <v>34.9391</v>
      </c>
      <c r="DO16" s="19" t="n">
        <v>0.9911</v>
      </c>
      <c r="DP16" s="19" t="n">
        <v>75.11150000000001</v>
      </c>
      <c r="DQ16" s="19" t="n">
        <v>9.898999999999999</v>
      </c>
      <c r="DR16" s="19" t="n">
        <v>31.8875</v>
      </c>
      <c r="DT16" s="19" t="n">
        <v>2557.7529</v>
      </c>
    </row>
    <row r="17">
      <c r="A17" s="2" t="inlineStr">
        <is>
          <t>0901</t>
        </is>
      </c>
      <c r="B17" s="2" t="inlineStr">
        <is>
          <t>Non-metallic mineral mining</t>
        </is>
      </c>
      <c r="C17" s="19" t="n">
        <v>2.3169</v>
      </c>
      <c r="D17" s="19" t="n">
        <v>0.3185</v>
      </c>
      <c r="E17" s="19" t="n">
        <v>1.0034</v>
      </c>
      <c r="F17" s="19" t="n">
        <v>0.0182</v>
      </c>
      <c r="G17" s="19" t="n">
        <v>0.0077</v>
      </c>
      <c r="H17" s="19" t="n">
        <v>0.0296</v>
      </c>
      <c r="I17" s="19" t="n">
        <v>0.4446</v>
      </c>
      <c r="J17" s="19" t="n">
        <v>13.6665</v>
      </c>
      <c r="K17" s="19" t="n">
        <v>0.2023</v>
      </c>
      <c r="L17" s="19" t="n">
        <v>0.1002</v>
      </c>
      <c r="M17" s="19" t="n">
        <v>4.1393</v>
      </c>
      <c r="N17" s="19" t="n">
        <v>0.6163999999999999</v>
      </c>
      <c r="O17" s="19" t="n">
        <v>0.4449</v>
      </c>
      <c r="P17" s="19" t="n">
        <v>0.4723</v>
      </c>
      <c r="Q17" s="19" t="n">
        <v>0.0145</v>
      </c>
      <c r="R17" s="19" t="n">
        <v>0.1669</v>
      </c>
      <c r="S17" s="19" t="n">
        <v>0.1368</v>
      </c>
      <c r="T17" s="19" t="n">
        <v>0.08169999999999999</v>
      </c>
      <c r="U17" s="19" t="n">
        <v>0.4785</v>
      </c>
      <c r="V17" s="19" t="n">
        <v>0.1835</v>
      </c>
      <c r="W17" s="19" t="n">
        <v>0.1973</v>
      </c>
      <c r="X17" s="19" t="n">
        <v>13.0992</v>
      </c>
      <c r="Y17" s="19" t="n">
        <v>0.2698</v>
      </c>
      <c r="Z17" s="19" t="n">
        <v>0.06850000000000001</v>
      </c>
      <c r="AA17" s="19" t="n">
        <v>0.0915</v>
      </c>
      <c r="AB17" s="19" t="n">
        <v>0.0033</v>
      </c>
      <c r="AC17" s="19" t="n">
        <v>0.017</v>
      </c>
      <c r="AD17" s="19" t="n">
        <v>0.057</v>
      </c>
      <c r="AE17" s="19" t="n">
        <v>0.0013</v>
      </c>
      <c r="AF17" s="19" t="n">
        <v>0.0145</v>
      </c>
      <c r="AG17" s="19" t="n">
        <v>0.0061</v>
      </c>
      <c r="AH17" s="19" t="n">
        <v>0.2175</v>
      </c>
      <c r="AI17" s="19" t="n">
        <v>0.4557</v>
      </c>
      <c r="AJ17" s="19" t="n">
        <v>0.0547</v>
      </c>
      <c r="AK17" s="19" t="n">
        <v>0.0983</v>
      </c>
      <c r="AL17" s="19" t="n">
        <v>0.1219</v>
      </c>
      <c r="AM17" s="19" t="n">
        <v>0.419</v>
      </c>
      <c r="AN17" s="19" t="n">
        <v>0.2263</v>
      </c>
      <c r="AO17" s="19" t="n">
        <v>0.0302</v>
      </c>
      <c r="AP17" s="19" t="n">
        <v>6.6799</v>
      </c>
      <c r="AQ17" s="19" t="n">
        <v>0.09370000000000001</v>
      </c>
      <c r="AR17" s="19" t="n">
        <v>0.3325</v>
      </c>
      <c r="AS17" s="19" t="n">
        <v>0.03</v>
      </c>
      <c r="AT17" s="19" t="n">
        <v>48.2256</v>
      </c>
      <c r="AU17" s="19" t="n">
        <v>24.7599</v>
      </c>
      <c r="AV17" s="19" t="n">
        <v>125.5139</v>
      </c>
      <c r="AW17" s="19" t="n">
        <v>9.3561</v>
      </c>
      <c r="AX17" s="19" t="n">
        <v>51.1793</v>
      </c>
      <c r="AY17" s="19" t="n">
        <v>38.0448</v>
      </c>
      <c r="AZ17" s="19" t="n">
        <v>0.3369</v>
      </c>
      <c r="BA17" s="19" t="n">
        <v>5.9805</v>
      </c>
      <c r="BB17" s="19" t="n">
        <v>0.9540999999999999</v>
      </c>
      <c r="BC17" s="19" t="n">
        <v>0.2974</v>
      </c>
      <c r="BD17" s="19" t="n">
        <v>2.2736</v>
      </c>
      <c r="BE17" s="19" t="n">
        <v>0.1546</v>
      </c>
      <c r="BF17" s="19" t="n">
        <v>0.0998</v>
      </c>
      <c r="BG17" s="19" t="n">
        <v>0.1998</v>
      </c>
      <c r="BH17" s="19" t="n">
        <v>0.1434</v>
      </c>
      <c r="BI17" s="19" t="n">
        <v>0.2482</v>
      </c>
      <c r="BJ17" s="19" t="n">
        <v>0.432</v>
      </c>
      <c r="BK17" s="19" t="n">
        <v>0.08459999999999999</v>
      </c>
      <c r="BL17" s="19" t="n">
        <v>0.7252</v>
      </c>
      <c r="BM17" s="19" t="n">
        <v>0.1354</v>
      </c>
      <c r="BN17" s="19" t="n">
        <v>8.862399999999999</v>
      </c>
      <c r="BO17" s="19" t="n">
        <v>0.4713</v>
      </c>
      <c r="BP17" s="19" t="n">
        <v>1.1928</v>
      </c>
      <c r="BQ17" s="19" t="n">
        <v>0.2091</v>
      </c>
      <c r="BR17" s="19" t="n">
        <v>3.882</v>
      </c>
      <c r="BS17" s="19" t="n">
        <v>3.4866</v>
      </c>
      <c r="BT17" s="19" t="n">
        <v>36.4895</v>
      </c>
      <c r="BU17" s="19" t="n">
        <v>30.9421</v>
      </c>
      <c r="BV17" s="19" t="n">
        <v>46.3963</v>
      </c>
      <c r="BW17" s="19" t="n">
        <v>453.5559</v>
      </c>
      <c r="BX17" s="19" t="n">
        <v>14.246</v>
      </c>
      <c r="BY17" s="19" t="n">
        <v>8.036</v>
      </c>
      <c r="BZ17" s="19" t="n">
        <v>1.1408</v>
      </c>
      <c r="CA17" s="19" t="n">
        <v>1.6367</v>
      </c>
      <c r="CB17" s="19" t="n">
        <v>1.6365</v>
      </c>
      <c r="CC17" s="19" t="n">
        <v>0.8296</v>
      </c>
      <c r="CD17" s="19" t="n">
        <v>0.2221</v>
      </c>
      <c r="CE17" s="19" t="n">
        <v>0.3167</v>
      </c>
      <c r="CF17" s="19" t="n">
        <v>0.496</v>
      </c>
      <c r="CG17" s="19" t="n">
        <v>3.6359</v>
      </c>
      <c r="CH17" s="19" t="n">
        <v>0.2307</v>
      </c>
      <c r="CI17" s="19" t="n">
        <v>0.5541</v>
      </c>
      <c r="CJ17" s="19" t="n">
        <v>0.1207</v>
      </c>
      <c r="CK17" s="19" t="n">
        <v>1.4436</v>
      </c>
      <c r="CL17" s="19" t="n">
        <v>3.6729</v>
      </c>
      <c r="CM17" s="19" t="n">
        <v>0.0945</v>
      </c>
      <c r="CN17" s="19" t="n">
        <v>1.5659</v>
      </c>
      <c r="CO17" s="19" t="n">
        <v>0.6215000000000001</v>
      </c>
      <c r="CP17" s="19" t="n">
        <v>6.0837</v>
      </c>
      <c r="CQ17" s="19" t="n">
        <v>1.4081</v>
      </c>
      <c r="CS17" s="19" t="n">
        <v>6.1745</v>
      </c>
      <c r="CT17" s="19" t="n">
        <v>9.670400000000001</v>
      </c>
      <c r="CU17" s="19" t="n">
        <v>41.3501</v>
      </c>
      <c r="CV17" s="19" t="n">
        <v>10.4562</v>
      </c>
      <c r="CW17" s="19" t="n">
        <v>17.4432</v>
      </c>
      <c r="CX17" s="19" t="n">
        <v>1.6576</v>
      </c>
      <c r="CY17" s="19" t="n">
        <v>6.441</v>
      </c>
      <c r="CZ17" s="19" t="n">
        <v>1.6772</v>
      </c>
      <c r="DA17" s="19" t="n">
        <v>0.8763</v>
      </c>
      <c r="DB17" s="19" t="n">
        <v>1.7018</v>
      </c>
      <c r="DC17" s="19" t="n">
        <v>1.5099</v>
      </c>
      <c r="DD17" s="19" t="n">
        <v>0.3591</v>
      </c>
      <c r="DE17" s="19" t="n">
        <v>4.7782</v>
      </c>
      <c r="DF17" s="19" t="n">
        <v>2.8936</v>
      </c>
      <c r="DG17" s="19" t="n">
        <v>0.3881</v>
      </c>
      <c r="DH17" s="19" t="n">
        <v>1.7622</v>
      </c>
      <c r="DI17" s="19" t="n">
        <v>1.9927</v>
      </c>
      <c r="DJ17" s="19" t="n">
        <v>0.6588000000000001</v>
      </c>
      <c r="DK17" s="19" t="n">
        <v>1.2029</v>
      </c>
      <c r="DL17" s="19" t="n">
        <v>0.9231</v>
      </c>
      <c r="DM17" s="19" t="n">
        <v>0.053</v>
      </c>
      <c r="DN17" s="19" t="n">
        <v>13.1238</v>
      </c>
      <c r="DO17" s="19" t="n">
        <v>1.0512</v>
      </c>
      <c r="DP17" s="19" t="n">
        <v>14.0995</v>
      </c>
      <c r="DQ17" s="19" t="n">
        <v>1.2291</v>
      </c>
      <c r="DR17" s="19" t="n">
        <v>4.048</v>
      </c>
      <c r="DT17" s="19" t="n">
        <v>397.4492</v>
      </c>
    </row>
    <row r="18">
      <c r="A18" s="2" t="inlineStr">
        <is>
          <t>1001</t>
        </is>
      </c>
      <c r="B18" s="2" t="inlineStr">
        <is>
          <t>Exploration and mining support services</t>
        </is>
      </c>
      <c r="C18" s="19" t="n">
        <v>2.239</v>
      </c>
      <c r="D18" s="19" t="n">
        <v>0.2381</v>
      </c>
      <c r="E18" s="19" t="n">
        <v>0.6937</v>
      </c>
      <c r="F18" s="19" t="n">
        <v>0.01</v>
      </c>
      <c r="G18" s="19" t="n">
        <v>0.0142</v>
      </c>
      <c r="H18" s="19" t="n">
        <v>0.0169</v>
      </c>
      <c r="I18" s="19" t="n">
        <v>0.2499</v>
      </c>
      <c r="J18" s="19" t="n">
        <v>336.5907</v>
      </c>
      <c r="K18" s="19" t="n">
        <v>1.8813</v>
      </c>
      <c r="L18" s="19" t="n">
        <v>1.9037</v>
      </c>
      <c r="M18" s="19" t="n">
        <v>49.4158</v>
      </c>
      <c r="N18" s="19" t="n">
        <v>12.3275</v>
      </c>
      <c r="O18" s="19" t="n">
        <v>0.7014</v>
      </c>
      <c r="P18" s="19" t="n">
        <v>0.1788</v>
      </c>
      <c r="Q18" s="19" t="n">
        <v>0.0078</v>
      </c>
      <c r="R18" s="19" t="n">
        <v>0.2792</v>
      </c>
      <c r="S18" s="19" t="n">
        <v>0.0853</v>
      </c>
      <c r="T18" s="19" t="n">
        <v>0.0911</v>
      </c>
      <c r="U18" s="19" t="n">
        <v>0.7428</v>
      </c>
      <c r="V18" s="19" t="n">
        <v>0.1765</v>
      </c>
      <c r="W18" s="19" t="n">
        <v>0.2438</v>
      </c>
      <c r="X18" s="19" t="n">
        <v>0.5993000000000001</v>
      </c>
      <c r="Y18" s="19" t="n">
        <v>0.8468</v>
      </c>
      <c r="Z18" s="19" t="n">
        <v>0.404</v>
      </c>
      <c r="AA18" s="19" t="n">
        <v>0.2405</v>
      </c>
      <c r="AB18" s="19" t="n">
        <v>0.0107</v>
      </c>
      <c r="AC18" s="19" t="n">
        <v>0.0054</v>
      </c>
      <c r="AD18" s="19" t="n">
        <v>0.0582</v>
      </c>
      <c r="AE18" s="19" t="n">
        <v>0.0013</v>
      </c>
      <c r="AF18" s="19" t="n">
        <v>0.0177</v>
      </c>
      <c r="AG18" s="19" t="n">
        <v>0.0128</v>
      </c>
      <c r="AH18" s="19" t="n">
        <v>0.0513</v>
      </c>
      <c r="AI18" s="19" t="n">
        <v>0.2912</v>
      </c>
      <c r="AJ18" s="19" t="n">
        <v>0.1097</v>
      </c>
      <c r="AK18" s="19" t="n">
        <v>1.1944</v>
      </c>
      <c r="AL18" s="19" t="n">
        <v>0.2757</v>
      </c>
      <c r="AM18" s="19" t="n">
        <v>0.4879</v>
      </c>
      <c r="AN18" s="19" t="n">
        <v>1.7129</v>
      </c>
      <c r="AO18" s="19" t="n">
        <v>0.2881</v>
      </c>
      <c r="AP18" s="19" t="n">
        <v>0.5726</v>
      </c>
      <c r="AQ18" s="19" t="n">
        <v>0.4672</v>
      </c>
      <c r="AR18" s="19" t="n">
        <v>0.6125</v>
      </c>
      <c r="AS18" s="19" t="n">
        <v>0.0206</v>
      </c>
      <c r="AT18" s="19" t="n">
        <v>0.1058</v>
      </c>
      <c r="AU18" s="19" t="n">
        <v>0.0221</v>
      </c>
      <c r="AV18" s="19" t="n">
        <v>0.856</v>
      </c>
      <c r="AW18" s="19" t="n">
        <v>0.0678</v>
      </c>
      <c r="AX18" s="19" t="n">
        <v>0.0281</v>
      </c>
      <c r="AY18" s="19" t="n">
        <v>0.8821</v>
      </c>
      <c r="AZ18" s="19" t="n">
        <v>0.1704</v>
      </c>
      <c r="BA18" s="19" t="n">
        <v>0.0545</v>
      </c>
      <c r="BB18" s="19" t="n">
        <v>2.1461</v>
      </c>
      <c r="BC18" s="19" t="n">
        <v>0.5635</v>
      </c>
      <c r="BD18" s="19" t="n">
        <v>0.5862000000000001</v>
      </c>
      <c r="BE18" s="19" t="n">
        <v>0.4246</v>
      </c>
      <c r="BF18" s="19" t="n">
        <v>0.1505</v>
      </c>
      <c r="BG18" s="19" t="n">
        <v>0.0579</v>
      </c>
      <c r="BH18" s="19" t="n">
        <v>0.05</v>
      </c>
      <c r="BI18" s="19" t="n">
        <v>0.1859</v>
      </c>
      <c r="BJ18" s="19" t="n">
        <v>0.1122</v>
      </c>
      <c r="BK18" s="19" t="n">
        <v>0.0256</v>
      </c>
      <c r="BL18" s="19" t="n">
        <v>0.3671</v>
      </c>
      <c r="BM18" s="19" t="n">
        <v>0.1379</v>
      </c>
      <c r="BN18" s="19" t="n">
        <v>0.0481</v>
      </c>
      <c r="BO18" s="19" t="n">
        <v>0.2022</v>
      </c>
      <c r="BP18" s="19" t="n">
        <v>0.5</v>
      </c>
      <c r="BQ18" s="19" t="n">
        <v>0.044</v>
      </c>
      <c r="BR18" s="19" t="n">
        <v>0.2621</v>
      </c>
      <c r="BS18" s="19" t="n">
        <v>1.1264</v>
      </c>
      <c r="BT18" s="19" t="n">
        <v>3.114</v>
      </c>
      <c r="BU18" s="19" t="n">
        <v>1.3785</v>
      </c>
      <c r="BV18" s="19" t="n">
        <v>3.773</v>
      </c>
      <c r="BW18" s="19" t="n">
        <v>3.5764</v>
      </c>
      <c r="BX18" s="19" t="n">
        <v>13.6931</v>
      </c>
      <c r="BY18" s="19" t="n">
        <v>3.7087</v>
      </c>
      <c r="BZ18" s="19" t="n">
        <v>1.0301</v>
      </c>
      <c r="CA18" s="19" t="n">
        <v>0.8961</v>
      </c>
      <c r="CB18" s="19" t="n">
        <v>3.871</v>
      </c>
      <c r="CC18" s="19" t="n">
        <v>1.0199</v>
      </c>
      <c r="CD18" s="19" t="n">
        <v>0.1559</v>
      </c>
      <c r="CE18" s="19" t="n">
        <v>0.1477</v>
      </c>
      <c r="CF18" s="19" t="n">
        <v>1.2546</v>
      </c>
      <c r="CG18" s="19" t="n">
        <v>5.1497</v>
      </c>
      <c r="CH18" s="19" t="n">
        <v>0.2223</v>
      </c>
      <c r="CI18" s="19" t="n">
        <v>0.0935</v>
      </c>
      <c r="CJ18" s="19" t="n">
        <v>0.0873</v>
      </c>
      <c r="CK18" s="19" t="n">
        <v>0.0892</v>
      </c>
      <c r="CL18" s="19" t="n">
        <v>3.4033</v>
      </c>
      <c r="CM18" s="19" t="n">
        <v>0.0027</v>
      </c>
      <c r="CN18" s="19" t="n">
        <v>1.519</v>
      </c>
      <c r="CO18" s="19" t="n">
        <v>0.6907</v>
      </c>
      <c r="CP18" s="19" t="n">
        <v>0.2979</v>
      </c>
      <c r="CQ18" s="19" t="n">
        <v>0.5328000000000001</v>
      </c>
      <c r="CS18" s="19" t="n">
        <v>9.311999999999999</v>
      </c>
      <c r="CT18" s="19" t="n">
        <v>3.7983</v>
      </c>
      <c r="CU18" s="19" t="n">
        <v>4.3504</v>
      </c>
      <c r="CV18" s="19" t="n">
        <v>1.2797</v>
      </c>
      <c r="CW18" s="19" t="n">
        <v>1.7292</v>
      </c>
      <c r="CX18" s="19" t="n">
        <v>0.4217</v>
      </c>
      <c r="CY18" s="19" t="n">
        <v>3.8696</v>
      </c>
      <c r="CZ18" s="19" t="n">
        <v>2.9333</v>
      </c>
      <c r="DA18" s="19" t="n">
        <v>0.4809</v>
      </c>
      <c r="DB18" s="19" t="n">
        <v>1.0707</v>
      </c>
      <c r="DC18" s="19" t="n">
        <v>1.146</v>
      </c>
      <c r="DD18" s="19" t="n">
        <v>0.1953</v>
      </c>
      <c r="DE18" s="19" t="n">
        <v>2.2894</v>
      </c>
      <c r="DF18" s="19" t="n">
        <v>1.2151</v>
      </c>
      <c r="DG18" s="19" t="n">
        <v>0.1742</v>
      </c>
      <c r="DH18" s="19" t="n">
        <v>0.1571</v>
      </c>
      <c r="DI18" s="19" t="n">
        <v>0.1148</v>
      </c>
      <c r="DJ18" s="19" t="n">
        <v>0.7866</v>
      </c>
      <c r="DK18" s="19" t="n">
        <v>0.4336</v>
      </c>
      <c r="DL18" s="19" t="n">
        <v>0.2533</v>
      </c>
      <c r="DM18" s="19" t="n">
        <v>0.0183</v>
      </c>
      <c r="DN18" s="19" t="n">
        <v>8.330500000000001</v>
      </c>
      <c r="DO18" s="19" t="n">
        <v>12.0965</v>
      </c>
      <c r="DP18" s="19" t="n">
        <v>242.3777</v>
      </c>
      <c r="DQ18" s="19" t="n">
        <v>0.3047</v>
      </c>
      <c r="DR18" s="19" t="n">
        <v>3.3002</v>
      </c>
      <c r="DT18" s="19" t="n">
        <v>346.0541</v>
      </c>
    </row>
    <row r="19">
      <c r="A19" s="2" t="inlineStr">
        <is>
          <t>1101</t>
        </is>
      </c>
      <c r="B19" s="2" t="inlineStr">
        <is>
          <t>Meat and meat product manufacturing</t>
        </is>
      </c>
      <c r="C19" s="19" t="n">
        <v>33.296</v>
      </c>
      <c r="D19" s="19" t="n">
        <v>13.8941</v>
      </c>
      <c r="E19" s="19" t="n">
        <v>0.571</v>
      </c>
      <c r="F19" s="19" t="n">
        <v>0.386</v>
      </c>
      <c r="G19" s="19" t="n">
        <v>0.0154</v>
      </c>
      <c r="H19" s="19" t="n">
        <v>0.1751</v>
      </c>
      <c r="I19" s="19" t="n">
        <v>1.7887</v>
      </c>
      <c r="J19" s="19" t="n">
        <v>2.004</v>
      </c>
      <c r="K19" s="19" t="n">
        <v>0.1707</v>
      </c>
      <c r="L19" s="19" t="n">
        <v>0.0178</v>
      </c>
      <c r="M19" s="19" t="n">
        <v>0.8035</v>
      </c>
      <c r="N19" s="19" t="n">
        <v>0.0741</v>
      </c>
      <c r="O19" s="19" t="n">
        <v>0.0678</v>
      </c>
      <c r="P19" s="19" t="n">
        <v>158.4312</v>
      </c>
      <c r="Q19" s="19" t="n">
        <v>0.3335</v>
      </c>
      <c r="R19" s="19" t="n">
        <v>1.1443</v>
      </c>
      <c r="S19" s="19" t="n">
        <v>16.5906</v>
      </c>
      <c r="T19" s="19" t="n">
        <v>13.1463</v>
      </c>
      <c r="U19" s="19" t="n">
        <v>17.8434</v>
      </c>
      <c r="V19" s="19" t="n">
        <v>155.4299</v>
      </c>
      <c r="W19" s="19" t="n">
        <v>8.616099999999999</v>
      </c>
      <c r="X19" s="19" t="n">
        <v>247.1323</v>
      </c>
      <c r="Y19" s="19" t="n">
        <v>1.9879</v>
      </c>
      <c r="Z19" s="19" t="n">
        <v>0.2906</v>
      </c>
      <c r="AA19" s="19" t="n">
        <v>0.2991</v>
      </c>
      <c r="AB19" s="19" t="n">
        <v>0.0062</v>
      </c>
      <c r="AC19" s="19" t="n">
        <v>59.6711</v>
      </c>
      <c r="AD19" s="19" t="n">
        <v>0.3066</v>
      </c>
      <c r="AE19" s="19" t="n">
        <v>0.0002</v>
      </c>
      <c r="AF19" s="19" t="n">
        <v>0.0207</v>
      </c>
      <c r="AG19" s="19" t="n">
        <v>0.0225</v>
      </c>
      <c r="AH19" s="19" t="n">
        <v>0.5869</v>
      </c>
      <c r="AI19" s="19" t="n">
        <v>0.7906</v>
      </c>
      <c r="AJ19" s="19" t="n">
        <v>0.1818</v>
      </c>
      <c r="AK19" s="19" t="n">
        <v>0.2076</v>
      </c>
      <c r="AL19" s="19" t="n">
        <v>0.2358</v>
      </c>
      <c r="AM19" s="19" t="n">
        <v>0.4221</v>
      </c>
      <c r="AN19" s="19" t="n">
        <v>0.8252</v>
      </c>
      <c r="AO19" s="19" t="n">
        <v>1.2781</v>
      </c>
      <c r="AP19" s="19" t="n">
        <v>18.9443</v>
      </c>
      <c r="AQ19" s="19" t="n">
        <v>5.6882</v>
      </c>
      <c r="AR19" s="19" t="n">
        <v>0.268</v>
      </c>
      <c r="AS19" s="19" t="n">
        <v>0.0311</v>
      </c>
      <c r="AT19" s="19" t="n">
        <v>0.1361</v>
      </c>
      <c r="AU19" s="19" t="n">
        <v>0.0516</v>
      </c>
      <c r="AV19" s="19" t="n">
        <v>0.3773</v>
      </c>
      <c r="AW19" s="19" t="n">
        <v>0.0863</v>
      </c>
      <c r="AX19" s="19" t="n">
        <v>0.1018</v>
      </c>
      <c r="AY19" s="19" t="n">
        <v>0.8046</v>
      </c>
      <c r="AZ19" s="19" t="n">
        <v>0.5039</v>
      </c>
      <c r="BA19" s="19" t="n">
        <v>0.0387</v>
      </c>
      <c r="BB19" s="19" t="n">
        <v>0.5262</v>
      </c>
      <c r="BC19" s="19" t="n">
        <v>0.0634</v>
      </c>
      <c r="BD19" s="19" t="n">
        <v>0.2249</v>
      </c>
      <c r="BE19" s="19" t="n">
        <v>0.2022</v>
      </c>
      <c r="BF19" s="19" t="n">
        <v>0.1395</v>
      </c>
      <c r="BG19" s="19" t="n">
        <v>0.1001</v>
      </c>
      <c r="BH19" s="19" t="n">
        <v>0.09420000000000001</v>
      </c>
      <c r="BI19" s="19" t="n">
        <v>0.4678</v>
      </c>
      <c r="BJ19" s="19" t="n">
        <v>0.2849</v>
      </c>
      <c r="BK19" s="19" t="n">
        <v>0.0717</v>
      </c>
      <c r="BL19" s="19" t="n">
        <v>0.4824</v>
      </c>
      <c r="BM19" s="19" t="n">
        <v>0.7381</v>
      </c>
      <c r="BN19" s="19" t="n">
        <v>2.3831</v>
      </c>
      <c r="BO19" s="19" t="n">
        <v>0.3428</v>
      </c>
      <c r="BP19" s="19" t="n">
        <v>0.9379</v>
      </c>
      <c r="BQ19" s="19" t="n">
        <v>0.0864</v>
      </c>
      <c r="BR19" s="19" t="n">
        <v>0.521</v>
      </c>
      <c r="BS19" s="19" t="n">
        <v>5.5416</v>
      </c>
      <c r="BT19" s="19" t="n">
        <v>3.9313</v>
      </c>
      <c r="BU19" s="19" t="n">
        <v>3.2841</v>
      </c>
      <c r="BV19" s="19" t="n">
        <v>5.864</v>
      </c>
      <c r="BW19" s="19" t="n">
        <v>24.4904</v>
      </c>
      <c r="BX19" s="19" t="n">
        <v>266.0307</v>
      </c>
      <c r="BY19" s="19" t="n">
        <v>149.5894</v>
      </c>
      <c r="BZ19" s="19" t="n">
        <v>191.7726</v>
      </c>
      <c r="CA19" s="19" t="n">
        <v>1894.2347</v>
      </c>
      <c r="CB19" s="19" t="n">
        <v>1.1392</v>
      </c>
      <c r="CC19" s="19" t="n">
        <v>1.0526</v>
      </c>
      <c r="CD19" s="19" t="n">
        <v>0.065</v>
      </c>
      <c r="CE19" s="19" t="n">
        <v>0.4585</v>
      </c>
      <c r="CF19" s="19" t="n">
        <v>1.1631</v>
      </c>
      <c r="CG19" s="19" t="n">
        <v>2.7485</v>
      </c>
      <c r="CH19" s="19" t="n">
        <v>0.1988</v>
      </c>
      <c r="CI19" s="19" t="n">
        <v>0.2446</v>
      </c>
      <c r="CJ19" s="19" t="n">
        <v>0.1551</v>
      </c>
      <c r="CK19" s="19" t="n">
        <v>0.2386</v>
      </c>
      <c r="CL19" s="19" t="n">
        <v>1.3438</v>
      </c>
      <c r="CM19" s="19" t="n">
        <v>0.0025</v>
      </c>
      <c r="CN19" s="19" t="n">
        <v>0.7141999999999999</v>
      </c>
      <c r="CO19" s="19" t="n">
        <v>1.1498</v>
      </c>
      <c r="CP19" s="19" t="n">
        <v>0.6925</v>
      </c>
      <c r="CQ19" s="19" t="n">
        <v>3.2055</v>
      </c>
      <c r="CS19" s="19" t="n">
        <v>0.3216</v>
      </c>
      <c r="CT19" s="19" t="n">
        <v>3.185</v>
      </c>
      <c r="CU19" s="19" t="n">
        <v>29.8907</v>
      </c>
      <c r="CV19" s="19" t="n">
        <v>1.2239</v>
      </c>
      <c r="CW19" s="19" t="n">
        <v>7.8748</v>
      </c>
      <c r="CX19" s="19" t="n">
        <v>5.3175</v>
      </c>
      <c r="CY19" s="19" t="n">
        <v>3.2464</v>
      </c>
      <c r="CZ19" s="19" t="n">
        <v>2.0257</v>
      </c>
      <c r="DA19" s="19" t="n">
        <v>9.4672</v>
      </c>
      <c r="DB19" s="19" t="n">
        <v>11.6559</v>
      </c>
      <c r="DC19" s="19" t="n">
        <v>10.8011</v>
      </c>
      <c r="DD19" s="19" t="n">
        <v>0.5747</v>
      </c>
      <c r="DE19" s="19" t="n">
        <v>64.7341</v>
      </c>
      <c r="DF19" s="19" t="n">
        <v>120.4705</v>
      </c>
      <c r="DG19" s="19" t="n">
        <v>0.8576</v>
      </c>
      <c r="DH19" s="19" t="n">
        <v>6.4788</v>
      </c>
      <c r="DI19" s="19" t="n">
        <v>2.3671</v>
      </c>
      <c r="DJ19" s="19" t="n">
        <v>6.2762</v>
      </c>
      <c r="DK19" s="19" t="n">
        <v>2.2611</v>
      </c>
      <c r="DL19" s="19" t="n">
        <v>2.3005</v>
      </c>
      <c r="DM19" s="19" t="n">
        <v>2.7808</v>
      </c>
      <c r="DN19" s="19" t="n">
        <v>2484.1463</v>
      </c>
      <c r="DO19" s="19" t="n">
        <v>0.0501</v>
      </c>
      <c r="DP19" s="19" t="n">
        <v>32.1532</v>
      </c>
      <c r="DQ19" s="19" t="n">
        <v>0.7495000000000001</v>
      </c>
      <c r="DR19" s="19" t="n">
        <v>8.2761</v>
      </c>
      <c r="DT19" s="19" t="n">
        <v>4370.7724</v>
      </c>
    </row>
    <row r="20">
      <c r="A20" s="2" t="inlineStr">
        <is>
          <t>1102</t>
        </is>
      </c>
      <c r="B20" s="2" t="inlineStr">
        <is>
          <t>Processed seafood manufacturing</t>
        </is>
      </c>
      <c r="C20" s="19" t="n">
        <v>0.5046</v>
      </c>
      <c r="D20" s="19" t="n">
        <v>0.0419</v>
      </c>
      <c r="E20" s="19" t="n">
        <v>0.154</v>
      </c>
      <c r="G20" s="19" t="n">
        <v>0.0075</v>
      </c>
      <c r="H20" s="19" t="n">
        <v>0.0599</v>
      </c>
      <c r="I20" s="19" t="n">
        <v>0.0266</v>
      </c>
      <c r="J20" s="19" t="n">
        <v>0.9340000000000001</v>
      </c>
      <c r="K20" s="19" t="n">
        <v>0.023</v>
      </c>
      <c r="L20" s="19" t="n">
        <v>0.003</v>
      </c>
      <c r="M20" s="19" t="n">
        <v>0.4605</v>
      </c>
      <c r="N20" s="19" t="n">
        <v>0.032</v>
      </c>
      <c r="O20" s="19" t="n">
        <v>0.0998</v>
      </c>
      <c r="P20" s="19" t="n">
        <v>0.2294</v>
      </c>
      <c r="Q20" s="19" t="n">
        <v>0.0398</v>
      </c>
      <c r="R20" s="19" t="n">
        <v>0.464</v>
      </c>
      <c r="S20" s="19" t="n">
        <v>1.56</v>
      </c>
      <c r="T20" s="19" t="n">
        <v>0.1479</v>
      </c>
      <c r="U20" s="19" t="n">
        <v>1.4535</v>
      </c>
      <c r="V20" s="19" t="n">
        <v>1.5215</v>
      </c>
      <c r="W20" s="19" t="n">
        <v>0.2669</v>
      </c>
      <c r="X20" s="19" t="n">
        <v>9.867800000000001</v>
      </c>
      <c r="Y20" s="19" t="n">
        <v>0.07199999999999999</v>
      </c>
      <c r="Z20" s="19" t="n">
        <v>0.0162</v>
      </c>
      <c r="AA20" s="19" t="n">
        <v>0.0276</v>
      </c>
      <c r="AB20" s="19" t="n">
        <v>0.0021</v>
      </c>
      <c r="AC20" s="19" t="n">
        <v>0.0081</v>
      </c>
      <c r="AD20" s="19" t="n">
        <v>0.0619</v>
      </c>
      <c r="AE20" s="19" t="n">
        <v>0</v>
      </c>
      <c r="AF20" s="19" t="n">
        <v>0.0109</v>
      </c>
      <c r="AG20" s="19" t="n">
        <v>0.0064</v>
      </c>
      <c r="AH20" s="19" t="n">
        <v>0.0977</v>
      </c>
      <c r="AI20" s="19" t="n">
        <v>0.3167</v>
      </c>
      <c r="AJ20" s="19" t="n">
        <v>0.0359</v>
      </c>
      <c r="AK20" s="19" t="n">
        <v>0.0964</v>
      </c>
      <c r="AL20" s="19" t="n">
        <v>0.0864</v>
      </c>
      <c r="AM20" s="19" t="n">
        <v>0.269</v>
      </c>
      <c r="AN20" s="19" t="n">
        <v>0.1298</v>
      </c>
      <c r="AO20" s="19" t="n">
        <v>0.0211</v>
      </c>
      <c r="AP20" s="19" t="n">
        <v>0.8044</v>
      </c>
      <c r="AQ20" s="19" t="n">
        <v>0.2049</v>
      </c>
      <c r="AR20" s="19" t="n">
        <v>0.1535</v>
      </c>
      <c r="AS20" s="19" t="n">
        <v>0.007</v>
      </c>
      <c r="AT20" s="19" t="n">
        <v>0.0342</v>
      </c>
      <c r="AU20" s="19" t="n">
        <v>0.0132</v>
      </c>
      <c r="AV20" s="19" t="n">
        <v>0.2365</v>
      </c>
      <c r="AW20" s="19" t="n">
        <v>0.0322</v>
      </c>
      <c r="AX20" s="19" t="n">
        <v>0.0185</v>
      </c>
      <c r="AY20" s="19" t="n">
        <v>0.1847</v>
      </c>
      <c r="AZ20" s="19" t="n">
        <v>0.0412</v>
      </c>
      <c r="BA20" s="19" t="n">
        <v>0.0105</v>
      </c>
      <c r="BB20" s="19" t="n">
        <v>0.1868</v>
      </c>
      <c r="BC20" s="19" t="n">
        <v>0.0247</v>
      </c>
      <c r="BD20" s="19" t="n">
        <v>0.1051</v>
      </c>
      <c r="BE20" s="19" t="n">
        <v>0.0794</v>
      </c>
      <c r="BF20" s="19" t="n">
        <v>0.0591</v>
      </c>
      <c r="BG20" s="19" t="n">
        <v>0.0366</v>
      </c>
      <c r="BH20" s="19" t="n">
        <v>0.0635</v>
      </c>
      <c r="BI20" s="19" t="n">
        <v>0.1833</v>
      </c>
      <c r="BJ20" s="19" t="n">
        <v>0.063</v>
      </c>
      <c r="BK20" s="19" t="n">
        <v>0.0187</v>
      </c>
      <c r="BL20" s="19" t="n">
        <v>0.2426</v>
      </c>
      <c r="BM20" s="19" t="n">
        <v>0.0819</v>
      </c>
      <c r="BN20" s="19" t="n">
        <v>0.0249</v>
      </c>
      <c r="BO20" s="19" t="n">
        <v>0.0988</v>
      </c>
      <c r="BP20" s="19" t="n">
        <v>0.2467</v>
      </c>
      <c r="BQ20" s="19" t="n">
        <v>0.022</v>
      </c>
      <c r="BR20" s="19" t="n">
        <v>0.1816</v>
      </c>
      <c r="BS20" s="19" t="n">
        <v>0.1185</v>
      </c>
      <c r="BT20" s="19" t="n">
        <v>1.1769</v>
      </c>
      <c r="BU20" s="19" t="n">
        <v>0.4044</v>
      </c>
      <c r="BV20" s="19" t="n">
        <v>0.6785</v>
      </c>
      <c r="BW20" s="19" t="n">
        <v>2.3438</v>
      </c>
      <c r="BX20" s="19" t="n">
        <v>10.7978</v>
      </c>
      <c r="BY20" s="19" t="n">
        <v>8.044600000000001</v>
      </c>
      <c r="BZ20" s="19" t="n">
        <v>12.7007</v>
      </c>
      <c r="CA20" s="19" t="n">
        <v>7.0575</v>
      </c>
      <c r="CB20" s="19" t="n">
        <v>0.4229</v>
      </c>
      <c r="CC20" s="19" t="n">
        <v>0.1315</v>
      </c>
      <c r="CD20" s="19" t="n">
        <v>0.0342</v>
      </c>
      <c r="CE20" s="19" t="n">
        <v>0.1144</v>
      </c>
      <c r="CF20" s="19" t="n">
        <v>0.4392</v>
      </c>
      <c r="CG20" s="19" t="n">
        <v>0.7939000000000001</v>
      </c>
      <c r="CH20" s="19" t="n">
        <v>0.0822</v>
      </c>
      <c r="CI20" s="19" t="n">
        <v>0.0459</v>
      </c>
      <c r="CJ20" s="19" t="n">
        <v>0.0464</v>
      </c>
      <c r="CK20" s="19" t="n">
        <v>0.4365</v>
      </c>
      <c r="CL20" s="19" t="n">
        <v>1.0592</v>
      </c>
      <c r="CM20" s="19" t="n">
        <v>0.0009</v>
      </c>
      <c r="CN20" s="19" t="n">
        <v>0.5863</v>
      </c>
      <c r="CO20" s="19" t="n">
        <v>0.1544</v>
      </c>
      <c r="CP20" s="19" t="n">
        <v>0.1725</v>
      </c>
      <c r="CQ20" s="19" t="n">
        <v>0.2547</v>
      </c>
      <c r="CS20" s="19" t="n">
        <v>0.0415</v>
      </c>
      <c r="CT20" s="19" t="n">
        <v>1.6178</v>
      </c>
      <c r="CU20" s="19" t="n">
        <v>1.3913</v>
      </c>
      <c r="CV20" s="19" t="n">
        <v>0.3803</v>
      </c>
      <c r="CW20" s="19" t="n">
        <v>0.6185</v>
      </c>
      <c r="CX20" s="19" t="n">
        <v>0.5616</v>
      </c>
      <c r="CY20" s="19" t="n">
        <v>0.3783</v>
      </c>
      <c r="CZ20" s="19" t="n">
        <v>0.5082</v>
      </c>
      <c r="DA20" s="19" t="n">
        <v>0.5552</v>
      </c>
      <c r="DB20" s="19" t="n">
        <v>0.5556</v>
      </c>
      <c r="DC20" s="19" t="n">
        <v>0.1294</v>
      </c>
      <c r="DE20" s="19" t="n">
        <v>3.341</v>
      </c>
      <c r="DF20" s="19" t="n">
        <v>10.9186</v>
      </c>
      <c r="DG20" s="19" t="n">
        <v>0.06469999999999999</v>
      </c>
      <c r="DH20" s="19" t="n">
        <v>0.1954</v>
      </c>
      <c r="DI20" s="19" t="n">
        <v>0.8901</v>
      </c>
      <c r="DJ20" s="19" t="n">
        <v>0.3305</v>
      </c>
      <c r="DK20" s="19" t="n">
        <v>0.4415</v>
      </c>
      <c r="DL20" s="19" t="n">
        <v>0.1755</v>
      </c>
      <c r="DM20" s="19" t="n">
        <v>0.0151</v>
      </c>
      <c r="DN20" s="19" t="n">
        <v>36.6601</v>
      </c>
      <c r="DO20" s="19" t="n">
        <v>0.1567</v>
      </c>
      <c r="DP20" s="19" t="n">
        <v>2.7719</v>
      </c>
      <c r="DQ20" s="19" t="n">
        <v>0.1295</v>
      </c>
      <c r="DR20" s="19" t="n">
        <v>0.5508</v>
      </c>
      <c r="DT20" s="19" t="n">
        <v>117.631</v>
      </c>
    </row>
    <row r="21">
      <c r="A21" s="2" t="inlineStr">
        <is>
          <t>1103</t>
        </is>
      </c>
      <c r="B21" s="2" t="inlineStr">
        <is>
          <t>Dairy product manufacturing</t>
        </is>
      </c>
      <c r="C21" s="19" t="n">
        <v>7.6799</v>
      </c>
      <c r="D21" s="19" t="n">
        <v>2.306</v>
      </c>
      <c r="E21" s="19" t="n">
        <v>0.1744</v>
      </c>
      <c r="F21" s="19" t="n">
        <v>0.0166</v>
      </c>
      <c r="G21" s="19" t="n">
        <v>0.0034</v>
      </c>
      <c r="H21" s="19" t="n">
        <v>0.0114</v>
      </c>
      <c r="I21" s="19" t="n">
        <v>0.1624</v>
      </c>
      <c r="J21" s="19" t="n">
        <v>0.7309</v>
      </c>
      <c r="K21" s="19" t="n">
        <v>0.0384</v>
      </c>
      <c r="L21" s="19" t="n">
        <v>0.0138</v>
      </c>
      <c r="M21" s="19" t="n">
        <v>0.6463</v>
      </c>
      <c r="N21" s="19" t="n">
        <v>0.0282</v>
      </c>
      <c r="O21" s="19" t="n">
        <v>0.0454</v>
      </c>
      <c r="P21" s="19" t="n">
        <v>3.2192</v>
      </c>
      <c r="Q21" s="19" t="n">
        <v>0.0454</v>
      </c>
      <c r="R21" s="19" t="n">
        <v>181.9516</v>
      </c>
      <c r="S21" s="19" t="n">
        <v>2.3874</v>
      </c>
      <c r="T21" s="19" t="n">
        <v>29.2494</v>
      </c>
      <c r="U21" s="19" t="n">
        <v>6.4082</v>
      </c>
      <c r="V21" s="19" t="n">
        <v>28.2745</v>
      </c>
      <c r="W21" s="19" t="n">
        <v>15.6467</v>
      </c>
      <c r="X21" s="19" t="n">
        <v>69.16249999999999</v>
      </c>
      <c r="Y21" s="19" t="n">
        <v>1.6058</v>
      </c>
      <c r="Z21" s="19" t="n">
        <v>0.0407</v>
      </c>
      <c r="AA21" s="19" t="n">
        <v>0.8814</v>
      </c>
      <c r="AB21" s="19" t="n">
        <v>0.0092</v>
      </c>
      <c r="AC21" s="19" t="n">
        <v>0.0105</v>
      </c>
      <c r="AD21" s="19" t="n">
        <v>0.0517</v>
      </c>
      <c r="AE21" s="19" t="n">
        <v>0.0188</v>
      </c>
      <c r="AF21" s="19" t="n">
        <v>0.007900000000000001</v>
      </c>
      <c r="AG21" s="19" t="n">
        <v>0.0069</v>
      </c>
      <c r="AH21" s="19" t="n">
        <v>0.1241</v>
      </c>
      <c r="AI21" s="19" t="n">
        <v>0.2118</v>
      </c>
      <c r="AJ21" s="19" t="n">
        <v>0.0298</v>
      </c>
      <c r="AK21" s="19" t="n">
        <v>0.0761</v>
      </c>
      <c r="AL21" s="19" t="n">
        <v>0.0578</v>
      </c>
      <c r="AM21" s="19" t="n">
        <v>0.1354</v>
      </c>
      <c r="AN21" s="19" t="n">
        <v>3.945</v>
      </c>
      <c r="AO21" s="19" t="n">
        <v>0.0241</v>
      </c>
      <c r="AP21" s="19" t="n">
        <v>0.509</v>
      </c>
      <c r="AQ21" s="19" t="n">
        <v>4.7815</v>
      </c>
      <c r="AR21" s="19" t="n">
        <v>0.1359</v>
      </c>
      <c r="AS21" s="19" t="n">
        <v>0.0074</v>
      </c>
      <c r="AT21" s="19" t="n">
        <v>0.0527</v>
      </c>
      <c r="AU21" s="19" t="n">
        <v>0.0225</v>
      </c>
      <c r="AV21" s="19" t="n">
        <v>0.1753</v>
      </c>
      <c r="AW21" s="19" t="n">
        <v>0.0542</v>
      </c>
      <c r="AX21" s="19" t="n">
        <v>0.1192</v>
      </c>
      <c r="AY21" s="19" t="n">
        <v>0.18</v>
      </c>
      <c r="AZ21" s="19" t="n">
        <v>0.0761</v>
      </c>
      <c r="BA21" s="19" t="n">
        <v>0.0083</v>
      </c>
      <c r="BB21" s="19" t="n">
        <v>0.16</v>
      </c>
      <c r="BC21" s="19" t="n">
        <v>0.021</v>
      </c>
      <c r="BD21" s="19" t="n">
        <v>0.0682</v>
      </c>
      <c r="BE21" s="19" t="n">
        <v>0.1262</v>
      </c>
      <c r="BF21" s="19" t="n">
        <v>0.2055</v>
      </c>
      <c r="BG21" s="19" t="n">
        <v>0.2923</v>
      </c>
      <c r="BH21" s="19" t="n">
        <v>0.155</v>
      </c>
      <c r="BI21" s="19" t="n">
        <v>0.3678</v>
      </c>
      <c r="BJ21" s="19" t="n">
        <v>0.1549</v>
      </c>
      <c r="BK21" s="19" t="n">
        <v>0.057</v>
      </c>
      <c r="BL21" s="19" t="n">
        <v>0.1687</v>
      </c>
      <c r="BM21" s="19" t="n">
        <v>0.07580000000000001</v>
      </c>
      <c r="BN21" s="19" t="n">
        <v>0.2752</v>
      </c>
      <c r="BO21" s="19" t="n">
        <v>0.096</v>
      </c>
      <c r="BP21" s="19" t="n">
        <v>0.3207</v>
      </c>
      <c r="BQ21" s="19" t="n">
        <v>0.0232</v>
      </c>
      <c r="BR21" s="19" t="n">
        <v>0.958</v>
      </c>
      <c r="BS21" s="19" t="n">
        <v>7.1451</v>
      </c>
      <c r="BT21" s="19" t="n">
        <v>2.5806</v>
      </c>
      <c r="BU21" s="19" t="n">
        <v>1.9441</v>
      </c>
      <c r="BV21" s="19" t="n">
        <v>2.7083</v>
      </c>
      <c r="BW21" s="19" t="n">
        <v>6.3895</v>
      </c>
      <c r="BX21" s="19" t="n">
        <v>12.8199</v>
      </c>
      <c r="BY21" s="19" t="n">
        <v>58.3764</v>
      </c>
      <c r="BZ21" s="19" t="n">
        <v>27.8581</v>
      </c>
      <c r="CA21" s="19" t="n">
        <v>97.84699999999999</v>
      </c>
      <c r="CB21" s="19" t="n">
        <v>0.7612</v>
      </c>
      <c r="CC21" s="19" t="n">
        <v>0.4696</v>
      </c>
      <c r="CD21" s="19" t="n">
        <v>0.0275</v>
      </c>
      <c r="CE21" s="19" t="n">
        <v>0.111</v>
      </c>
      <c r="CF21" s="19" t="n">
        <v>2.7271</v>
      </c>
      <c r="CG21" s="19" t="n">
        <v>0.6826</v>
      </c>
      <c r="CH21" s="19" t="n">
        <v>0.0876</v>
      </c>
      <c r="CI21" s="19" t="n">
        <v>0.1702</v>
      </c>
      <c r="CJ21" s="19" t="n">
        <v>0.0276</v>
      </c>
      <c r="CK21" s="19" t="n">
        <v>1.1407</v>
      </c>
      <c r="CL21" s="19" t="n">
        <v>0.9368</v>
      </c>
      <c r="CM21" s="19" t="n">
        <v>0.001</v>
      </c>
      <c r="CN21" s="19" t="n">
        <v>0.8505</v>
      </c>
      <c r="CO21" s="19" t="n">
        <v>0.6225000000000001</v>
      </c>
      <c r="CP21" s="19" t="n">
        <v>0.5477</v>
      </c>
      <c r="CQ21" s="19" t="n">
        <v>1.0726</v>
      </c>
      <c r="CS21" s="19" t="n">
        <v>1.2491</v>
      </c>
      <c r="CT21" s="19" t="n">
        <v>3.5902</v>
      </c>
      <c r="CU21" s="19" t="n">
        <v>18.4586</v>
      </c>
      <c r="CV21" s="19" t="n">
        <v>2.1554</v>
      </c>
      <c r="CW21" s="19" t="n">
        <v>7.7382</v>
      </c>
      <c r="CX21" s="19" t="n">
        <v>3.6643</v>
      </c>
      <c r="CY21" s="19" t="n">
        <v>1.0911</v>
      </c>
      <c r="CZ21" s="19" t="n">
        <v>1.5042</v>
      </c>
      <c r="DA21" s="19" t="n">
        <v>9.037100000000001</v>
      </c>
      <c r="DB21" s="19" t="n">
        <v>11.2935</v>
      </c>
      <c r="DC21" s="19" t="n">
        <v>10.9586</v>
      </c>
      <c r="DD21" s="19" t="n">
        <v>1.1325</v>
      </c>
      <c r="DE21" s="19" t="n">
        <v>64.6049</v>
      </c>
      <c r="DF21" s="19" t="n">
        <v>123.4513</v>
      </c>
      <c r="DG21" s="19" t="n">
        <v>0.5741000000000001</v>
      </c>
      <c r="DH21" s="19" t="n">
        <v>0.3442</v>
      </c>
      <c r="DI21" s="19" t="n">
        <v>2.9718</v>
      </c>
      <c r="DJ21" s="19" t="n">
        <v>2.3426</v>
      </c>
      <c r="DK21" s="19" t="n">
        <v>1.1382</v>
      </c>
      <c r="DL21" s="19" t="n">
        <v>2.2678</v>
      </c>
      <c r="DM21" s="19" t="n">
        <v>2.9901</v>
      </c>
      <c r="DN21" s="19" t="n">
        <v>1113.0661</v>
      </c>
      <c r="DO21" s="19" t="n">
        <v>0.0638</v>
      </c>
      <c r="DP21" s="19" t="n">
        <v>9.3591</v>
      </c>
      <c r="DQ21" s="19" t="n">
        <v>0.1446</v>
      </c>
      <c r="DR21" s="19" t="n">
        <v>2.2643</v>
      </c>
      <c r="DT21" s="19" t="n">
        <v>857.1058</v>
      </c>
    </row>
    <row r="22">
      <c r="A22" s="2" t="inlineStr">
        <is>
          <t>1104</t>
        </is>
      </c>
      <c r="B22" s="2" t="inlineStr">
        <is>
          <t>Fruit and vegetable product manufacturing</t>
        </is>
      </c>
      <c r="C22" s="19" t="n">
        <v>0.4866</v>
      </c>
      <c r="D22" s="19" t="n">
        <v>0.0868</v>
      </c>
      <c r="E22" s="19" t="n">
        <v>0.1226</v>
      </c>
      <c r="F22" s="19" t="n">
        <v>0.1335</v>
      </c>
      <c r="G22" s="19" t="n">
        <v>0.015</v>
      </c>
      <c r="H22" s="19" t="n">
        <v>0.1396</v>
      </c>
      <c r="I22" s="19" t="n">
        <v>1.4104</v>
      </c>
      <c r="J22" s="19" t="n">
        <v>0.5278</v>
      </c>
      <c r="K22" s="19" t="n">
        <v>0.0726</v>
      </c>
      <c r="L22" s="19" t="n">
        <v>0.005</v>
      </c>
      <c r="M22" s="19" t="n">
        <v>0.198</v>
      </c>
      <c r="N22" s="19" t="n">
        <v>0.02</v>
      </c>
      <c r="O22" s="19" t="n">
        <v>0.1813</v>
      </c>
      <c r="P22" s="19" t="n">
        <v>11.4247</v>
      </c>
      <c r="Q22" s="19" t="n">
        <v>0.082</v>
      </c>
      <c r="R22" s="19" t="n">
        <v>3.3652</v>
      </c>
      <c r="S22" s="19" t="n">
        <v>6.3884</v>
      </c>
      <c r="T22" s="19" t="n">
        <v>0.6373</v>
      </c>
      <c r="U22" s="19" t="n">
        <v>10.8397</v>
      </c>
      <c r="V22" s="19" t="n">
        <v>19.9284</v>
      </c>
      <c r="W22" s="19" t="n">
        <v>1.2746</v>
      </c>
      <c r="X22" s="19" t="n">
        <v>45.9485</v>
      </c>
      <c r="Y22" s="19" t="n">
        <v>0.9156</v>
      </c>
      <c r="Z22" s="19" t="n">
        <v>0.0827</v>
      </c>
      <c r="AA22" s="19" t="n">
        <v>0.0524</v>
      </c>
      <c r="AB22" s="19" t="n">
        <v>0.0023</v>
      </c>
      <c r="AC22" s="19" t="n">
        <v>0.008</v>
      </c>
      <c r="AD22" s="19" t="n">
        <v>0.0436</v>
      </c>
      <c r="AE22" s="19" t="n">
        <v>0.0012</v>
      </c>
      <c r="AF22" s="19" t="n">
        <v>0.0115</v>
      </c>
      <c r="AG22" s="19" t="n">
        <v>0.0051</v>
      </c>
      <c r="AH22" s="19" t="n">
        <v>0.0827</v>
      </c>
      <c r="AI22" s="19" t="n">
        <v>0.1927</v>
      </c>
      <c r="AJ22" s="19" t="n">
        <v>0.032</v>
      </c>
      <c r="AK22" s="19" t="n">
        <v>0.0531</v>
      </c>
      <c r="AL22" s="19" t="n">
        <v>0.0575</v>
      </c>
      <c r="AM22" s="19" t="n">
        <v>0.0703</v>
      </c>
      <c r="AN22" s="19" t="n">
        <v>0.3291</v>
      </c>
      <c r="AO22" s="19" t="n">
        <v>0.0052</v>
      </c>
      <c r="AP22" s="19" t="n">
        <v>0.6194</v>
      </c>
      <c r="AQ22" s="19" t="n">
        <v>0.2985</v>
      </c>
      <c r="AR22" s="19" t="n">
        <v>0.0726</v>
      </c>
      <c r="AS22" s="19" t="n">
        <v>0.0094</v>
      </c>
      <c r="AT22" s="19" t="n">
        <v>0.0288</v>
      </c>
      <c r="AU22" s="19" t="n">
        <v>0.0124</v>
      </c>
      <c r="AV22" s="19" t="n">
        <v>0.0709</v>
      </c>
      <c r="AW22" s="19" t="n">
        <v>0.028</v>
      </c>
      <c r="AX22" s="19" t="n">
        <v>0.0189</v>
      </c>
      <c r="AY22" s="19" t="n">
        <v>0.1725</v>
      </c>
      <c r="AZ22" s="19" t="n">
        <v>0.055</v>
      </c>
      <c r="BA22" s="19" t="n">
        <v>0.0109</v>
      </c>
      <c r="BB22" s="19" t="n">
        <v>0.1557</v>
      </c>
      <c r="BC22" s="19" t="n">
        <v>0.022</v>
      </c>
      <c r="BD22" s="19" t="n">
        <v>0.0958</v>
      </c>
      <c r="BE22" s="19" t="n">
        <v>0.1014</v>
      </c>
      <c r="BF22" s="19" t="n">
        <v>0.0707</v>
      </c>
      <c r="BG22" s="19" t="n">
        <v>0.0389</v>
      </c>
      <c r="BH22" s="19" t="n">
        <v>0.0504</v>
      </c>
      <c r="BI22" s="19" t="n">
        <v>0.1927</v>
      </c>
      <c r="BJ22" s="19" t="n">
        <v>0.07340000000000001</v>
      </c>
      <c r="BK22" s="19" t="n">
        <v>0.0283</v>
      </c>
      <c r="BL22" s="19" t="n">
        <v>0.2317</v>
      </c>
      <c r="BM22" s="19" t="n">
        <v>0.0713</v>
      </c>
      <c r="BN22" s="19" t="n">
        <v>0.0162</v>
      </c>
      <c r="BO22" s="19" t="n">
        <v>0.06560000000000001</v>
      </c>
      <c r="BP22" s="19" t="n">
        <v>0.1596</v>
      </c>
      <c r="BQ22" s="19" t="n">
        <v>0.0144</v>
      </c>
      <c r="BR22" s="19" t="n">
        <v>0.091</v>
      </c>
      <c r="BS22" s="19" t="n">
        <v>0.1233</v>
      </c>
      <c r="BT22" s="19" t="n">
        <v>1.1931</v>
      </c>
      <c r="BU22" s="19" t="n">
        <v>0.4177</v>
      </c>
      <c r="BV22" s="19" t="n">
        <v>0.6871</v>
      </c>
      <c r="BW22" s="19" t="n">
        <v>2.17</v>
      </c>
      <c r="BX22" s="19" t="n">
        <v>3.8121</v>
      </c>
      <c r="BY22" s="19" t="n">
        <v>9.794600000000001</v>
      </c>
      <c r="BZ22" s="19" t="n">
        <v>9.666700000000001</v>
      </c>
      <c r="CA22" s="19" t="n">
        <v>37.4362</v>
      </c>
      <c r="CB22" s="19" t="n">
        <v>0.3586</v>
      </c>
      <c r="CC22" s="19" t="n">
        <v>0.2047</v>
      </c>
      <c r="CD22" s="19" t="n">
        <v>0.0159</v>
      </c>
      <c r="CE22" s="19" t="n">
        <v>0.0759</v>
      </c>
      <c r="CF22" s="19" t="n">
        <v>0.1814</v>
      </c>
      <c r="CG22" s="19" t="n">
        <v>0.3359</v>
      </c>
      <c r="CH22" s="19" t="n">
        <v>0.0644</v>
      </c>
      <c r="CI22" s="19" t="n">
        <v>0.0529</v>
      </c>
      <c r="CJ22" s="19" t="n">
        <v>0.0439</v>
      </c>
      <c r="CK22" s="19" t="n">
        <v>0.061</v>
      </c>
      <c r="CL22" s="19" t="n">
        <v>0.2791</v>
      </c>
      <c r="CM22" s="19" t="n">
        <v>0.0008</v>
      </c>
      <c r="CN22" s="19" t="n">
        <v>0.3294</v>
      </c>
      <c r="CO22" s="19" t="n">
        <v>0.2263</v>
      </c>
      <c r="CP22" s="19" t="n">
        <v>0.0961</v>
      </c>
      <c r="CQ22" s="19" t="n">
        <v>0.2012</v>
      </c>
      <c r="CS22" s="19" t="n">
        <v>0.9462</v>
      </c>
      <c r="CT22" s="19" t="n">
        <v>0.6231</v>
      </c>
      <c r="CU22" s="19" t="n">
        <v>0.7593</v>
      </c>
      <c r="CV22" s="19" t="n">
        <v>0.1528</v>
      </c>
      <c r="CW22" s="19" t="n">
        <v>0.2878</v>
      </c>
      <c r="CX22" s="19" t="n">
        <v>0.2473</v>
      </c>
      <c r="CY22" s="19" t="n">
        <v>0.6921</v>
      </c>
      <c r="CZ22" s="19" t="n">
        <v>3.4221</v>
      </c>
      <c r="DA22" s="19" t="n">
        <v>3.5456</v>
      </c>
      <c r="DB22" s="19" t="n">
        <v>2.3934</v>
      </c>
      <c r="DC22" s="19" t="n">
        <v>2.0646</v>
      </c>
      <c r="DD22" s="19" t="n">
        <v>0.1609</v>
      </c>
      <c r="DE22" s="19" t="n">
        <v>9.318300000000001</v>
      </c>
      <c r="DF22" s="19" t="n">
        <v>25.906</v>
      </c>
      <c r="DG22" s="19" t="n">
        <v>0.1782</v>
      </c>
      <c r="DH22" s="19" t="n">
        <v>0.4771</v>
      </c>
      <c r="DI22" s="19" t="n">
        <v>1.5569</v>
      </c>
      <c r="DJ22" s="19" t="n">
        <v>0.3757</v>
      </c>
      <c r="DK22" s="19" t="n">
        <v>0.4425</v>
      </c>
      <c r="DL22" s="19" t="n">
        <v>0.1731</v>
      </c>
      <c r="DM22" s="19" t="n">
        <v>0.6143</v>
      </c>
      <c r="DN22" s="19" t="n">
        <v>471.875</v>
      </c>
      <c r="DO22" s="19" t="n">
        <v>0.0081</v>
      </c>
      <c r="DP22" s="19" t="n">
        <v>8.6379</v>
      </c>
      <c r="DQ22" s="19" t="n">
        <v>0.5021</v>
      </c>
      <c r="DR22" s="19" t="n">
        <v>2.449</v>
      </c>
      <c r="DT22" s="19" t="n">
        <v>591.1004</v>
      </c>
    </row>
    <row r="23">
      <c r="A23" s="2" t="inlineStr">
        <is>
          <t>1105</t>
        </is>
      </c>
      <c r="B23" s="2" t="inlineStr">
        <is>
          <t>Oils and fats manufacturing</t>
        </is>
      </c>
      <c r="C23" s="19" t="n">
        <v>0.8695000000000001</v>
      </c>
      <c r="D23" s="19" t="n">
        <v>0.1855</v>
      </c>
      <c r="E23" s="19" t="n">
        <v>0.3592</v>
      </c>
      <c r="F23" s="19" t="n">
        <v>0.0212</v>
      </c>
      <c r="G23" s="19" t="n">
        <v>0.0059</v>
      </c>
      <c r="H23" s="19" t="n">
        <v>0.0315</v>
      </c>
      <c r="I23" s="19" t="n">
        <v>0.311</v>
      </c>
      <c r="J23" s="19" t="n">
        <v>1.0362</v>
      </c>
      <c r="K23" s="19" t="n">
        <v>0.0704</v>
      </c>
      <c r="L23" s="19" t="n">
        <v>0.0038</v>
      </c>
      <c r="M23" s="19" t="n">
        <v>0.3332</v>
      </c>
      <c r="N23" s="19" t="n">
        <v>0.0377</v>
      </c>
      <c r="O23" s="19" t="n">
        <v>0.0121</v>
      </c>
      <c r="P23" s="19" t="n">
        <v>0.3839</v>
      </c>
      <c r="Q23" s="19" t="n">
        <v>0.308</v>
      </c>
      <c r="R23" s="19" t="n">
        <v>3.5751</v>
      </c>
      <c r="S23" s="19" t="n">
        <v>8.7507</v>
      </c>
      <c r="T23" s="19" t="n">
        <v>184.6418</v>
      </c>
      <c r="U23" s="19" t="n">
        <v>6.4027</v>
      </c>
      <c r="V23" s="19" t="n">
        <v>42.1147</v>
      </c>
      <c r="W23" s="19" t="n">
        <v>5.4986</v>
      </c>
      <c r="X23" s="19" t="n">
        <v>31.2691</v>
      </c>
      <c r="Y23" s="19" t="n">
        <v>0.6966</v>
      </c>
      <c r="Z23" s="19" t="n">
        <v>0.367</v>
      </c>
      <c r="AA23" s="19" t="n">
        <v>0.0136</v>
      </c>
      <c r="AB23" s="19" t="n">
        <v>0.0015</v>
      </c>
      <c r="AC23" s="19" t="n">
        <v>0.0052</v>
      </c>
      <c r="AD23" s="19" t="n">
        <v>0.0491</v>
      </c>
      <c r="AE23" s="19" t="n">
        <v>0.0001</v>
      </c>
      <c r="AF23" s="19" t="n">
        <v>0.0213</v>
      </c>
      <c r="AG23" s="19" t="n">
        <v>0.0037</v>
      </c>
      <c r="AH23" s="19" t="n">
        <v>0.0375</v>
      </c>
      <c r="AI23" s="19" t="n">
        <v>0.1065</v>
      </c>
      <c r="AJ23" s="19" t="n">
        <v>0.0191</v>
      </c>
      <c r="AK23" s="19" t="n">
        <v>0.0528</v>
      </c>
      <c r="AL23" s="19" t="n">
        <v>0.05</v>
      </c>
      <c r="AM23" s="19" t="n">
        <v>0.1713</v>
      </c>
      <c r="AN23" s="19" t="n">
        <v>2.8724</v>
      </c>
      <c r="AO23" s="19" t="n">
        <v>0.1462</v>
      </c>
      <c r="AP23" s="19" t="n">
        <v>3.3268</v>
      </c>
      <c r="AQ23" s="19" t="n">
        <v>1.3471</v>
      </c>
      <c r="AR23" s="19" t="n">
        <v>4.9588</v>
      </c>
      <c r="AS23" s="19" t="n">
        <v>0.008399999999999999</v>
      </c>
      <c r="AT23" s="19" t="n">
        <v>0.019</v>
      </c>
      <c r="AU23" s="19" t="n">
        <v>0.008500000000000001</v>
      </c>
      <c r="AV23" s="19" t="n">
        <v>0.0417</v>
      </c>
      <c r="AW23" s="19" t="n">
        <v>0.0166</v>
      </c>
      <c r="AX23" s="19" t="n">
        <v>0.011</v>
      </c>
      <c r="AY23" s="19" t="n">
        <v>0.2492</v>
      </c>
      <c r="AZ23" s="19" t="n">
        <v>0.0177</v>
      </c>
      <c r="BA23" s="19" t="n">
        <v>0.022</v>
      </c>
      <c r="BB23" s="19" t="n">
        <v>0.172</v>
      </c>
      <c r="BC23" s="19" t="n">
        <v>0.0191</v>
      </c>
      <c r="BD23" s="19" t="n">
        <v>0.0863</v>
      </c>
      <c r="BE23" s="19" t="n">
        <v>0.07820000000000001</v>
      </c>
      <c r="BF23" s="19" t="n">
        <v>0.0581</v>
      </c>
      <c r="BG23" s="19" t="n">
        <v>0.0294</v>
      </c>
      <c r="BH23" s="19" t="n">
        <v>0.032</v>
      </c>
      <c r="BI23" s="19" t="n">
        <v>0.1167</v>
      </c>
      <c r="BJ23" s="19" t="n">
        <v>0.0403</v>
      </c>
      <c r="BK23" s="19" t="n">
        <v>0.0226</v>
      </c>
      <c r="BL23" s="19" t="n">
        <v>0.1511</v>
      </c>
      <c r="BM23" s="19" t="n">
        <v>0.0446</v>
      </c>
      <c r="BN23" s="19" t="n">
        <v>0.0092</v>
      </c>
      <c r="BO23" s="19" t="n">
        <v>0.1276</v>
      </c>
      <c r="BP23" s="19" t="n">
        <v>0.3525</v>
      </c>
      <c r="BQ23" s="19" t="n">
        <v>0.0514</v>
      </c>
      <c r="BR23" s="19" t="n">
        <v>0.0403</v>
      </c>
      <c r="BS23" s="19" t="n">
        <v>0.0659</v>
      </c>
      <c r="BT23" s="19" t="n">
        <v>1.3053</v>
      </c>
      <c r="BU23" s="19" t="n">
        <v>0.4207</v>
      </c>
      <c r="BV23" s="19" t="n">
        <v>1.7111</v>
      </c>
      <c r="BW23" s="19" t="n">
        <v>3.9144</v>
      </c>
      <c r="BX23" s="19" t="n">
        <v>1.7589</v>
      </c>
      <c r="BY23" s="19" t="n">
        <v>4.3737</v>
      </c>
      <c r="BZ23" s="19" t="n">
        <v>3.9907</v>
      </c>
      <c r="CA23" s="19" t="n">
        <v>11.1591</v>
      </c>
      <c r="CB23" s="19" t="n">
        <v>0.3622</v>
      </c>
      <c r="CC23" s="19" t="n">
        <v>0.163</v>
      </c>
      <c r="CD23" s="19" t="n">
        <v>0.0146</v>
      </c>
      <c r="CE23" s="19" t="n">
        <v>0.0679</v>
      </c>
      <c r="CF23" s="19" t="n">
        <v>0.2053</v>
      </c>
      <c r="CG23" s="19" t="n">
        <v>0.8539</v>
      </c>
      <c r="CH23" s="19" t="n">
        <v>0.0376</v>
      </c>
      <c r="CI23" s="19" t="n">
        <v>0.0519</v>
      </c>
      <c r="CJ23" s="19" t="n">
        <v>0.0297</v>
      </c>
      <c r="CK23" s="19" t="n">
        <v>0.0192</v>
      </c>
      <c r="CL23" s="19" t="n">
        <v>0.1739</v>
      </c>
      <c r="CM23" s="19" t="n">
        <v>0.0005</v>
      </c>
      <c r="CN23" s="19" t="n">
        <v>0.0376</v>
      </c>
      <c r="CO23" s="19" t="n">
        <v>0.0146</v>
      </c>
      <c r="CP23" s="19" t="n">
        <v>0.0323</v>
      </c>
      <c r="CQ23" s="19" t="n">
        <v>0.1982</v>
      </c>
      <c r="CS23" s="19" t="n">
        <v>0.0183</v>
      </c>
      <c r="CT23" s="19" t="n">
        <v>0.312</v>
      </c>
      <c r="CU23" s="19" t="n">
        <v>0.5528</v>
      </c>
      <c r="CV23" s="19" t="n">
        <v>0.027</v>
      </c>
      <c r="CW23" s="19" t="n">
        <v>0.0944</v>
      </c>
      <c r="CX23" s="19" t="n">
        <v>0.6224</v>
      </c>
      <c r="CY23" s="19" t="n">
        <v>0.2837</v>
      </c>
      <c r="CZ23" s="19" t="n">
        <v>0.578</v>
      </c>
      <c r="DA23" s="19" t="n">
        <v>0.3164</v>
      </c>
      <c r="DB23" s="19" t="n">
        <v>1.5954</v>
      </c>
      <c r="DC23" s="19" t="n">
        <v>1.632</v>
      </c>
      <c r="DD23" s="19" t="n">
        <v>0.0919</v>
      </c>
      <c r="DE23" s="19" t="n">
        <v>3.3423</v>
      </c>
      <c r="DF23" s="19" t="n">
        <v>8.3353</v>
      </c>
      <c r="DG23" s="19" t="n">
        <v>0.06469999999999999</v>
      </c>
      <c r="DH23" s="19" t="n">
        <v>0.1522</v>
      </c>
      <c r="DI23" s="19" t="n">
        <v>0.3145</v>
      </c>
      <c r="DJ23" s="19" t="n">
        <v>0.2522</v>
      </c>
      <c r="DK23" s="19" t="n">
        <v>1.2622</v>
      </c>
      <c r="DL23" s="19" t="n">
        <v>0.2836</v>
      </c>
      <c r="DM23" s="19" t="n">
        <v>0.0104</v>
      </c>
      <c r="DN23" s="19" t="n">
        <v>140.1107</v>
      </c>
      <c r="DP23" s="19" t="n">
        <v>3.7432</v>
      </c>
      <c r="DQ23" s="19" t="n">
        <v>0.1069</v>
      </c>
      <c r="DR23" s="19" t="n">
        <v>0.8215</v>
      </c>
      <c r="DT23" s="19" t="n">
        <v>514.3051</v>
      </c>
    </row>
    <row r="24">
      <c r="A24" s="2" t="inlineStr">
        <is>
          <t>1106</t>
        </is>
      </c>
      <c r="B24" s="2" t="inlineStr">
        <is>
          <t>Grain mill and cereal product manufacturing</t>
        </is>
      </c>
      <c r="C24" s="19" t="n">
        <v>5.2078</v>
      </c>
      <c r="D24" s="19" t="n">
        <v>3.5772</v>
      </c>
      <c r="E24" s="19" t="n">
        <v>2.0528</v>
      </c>
      <c r="F24" s="19" t="n">
        <v>0.08450000000000001</v>
      </c>
      <c r="G24" s="19" t="n">
        <v>0.0574</v>
      </c>
      <c r="H24" s="19" t="n">
        <v>0.122</v>
      </c>
      <c r="I24" s="19" t="n">
        <v>1.0305</v>
      </c>
      <c r="J24" s="19" t="n">
        <v>0.8943</v>
      </c>
      <c r="K24" s="19" t="n">
        <v>0.0357</v>
      </c>
      <c r="L24" s="19" t="n">
        <v>0.0049</v>
      </c>
      <c r="M24" s="19" t="n">
        <v>0.2852</v>
      </c>
      <c r="N24" s="19" t="n">
        <v>0.0306</v>
      </c>
      <c r="O24" s="19" t="n">
        <v>0.099</v>
      </c>
      <c r="P24" s="19" t="n">
        <v>6.7287</v>
      </c>
      <c r="Q24" s="19" t="n">
        <v>0.0786</v>
      </c>
      <c r="R24" s="19" t="n">
        <v>4.5117</v>
      </c>
      <c r="S24" s="19" t="n">
        <v>10.9412</v>
      </c>
      <c r="T24" s="19" t="n">
        <v>1.772</v>
      </c>
      <c r="U24" s="19" t="n">
        <v>58.3126</v>
      </c>
      <c r="V24" s="19" t="n">
        <v>176.3286</v>
      </c>
      <c r="W24" s="19" t="n">
        <v>25.0815</v>
      </c>
      <c r="X24" s="19" t="n">
        <v>44.2663</v>
      </c>
      <c r="Y24" s="19" t="n">
        <v>11.1409</v>
      </c>
      <c r="Z24" s="19" t="n">
        <v>16.5724</v>
      </c>
      <c r="AA24" s="19" t="n">
        <v>0.0848</v>
      </c>
      <c r="AB24" s="19" t="n">
        <v>0.0066</v>
      </c>
      <c r="AC24" s="19" t="n">
        <v>0.0208</v>
      </c>
      <c r="AD24" s="19" t="n">
        <v>0.1687</v>
      </c>
      <c r="AE24" s="19" t="n">
        <v>0.0002</v>
      </c>
      <c r="AF24" s="19" t="n">
        <v>0.0646</v>
      </c>
      <c r="AG24" s="19" t="n">
        <v>0.016</v>
      </c>
      <c r="AH24" s="19" t="n">
        <v>0.1464</v>
      </c>
      <c r="AI24" s="19" t="n">
        <v>0.4337</v>
      </c>
      <c r="AJ24" s="19" t="n">
        <v>0.0641</v>
      </c>
      <c r="AK24" s="19" t="n">
        <v>0.1222</v>
      </c>
      <c r="AL24" s="19" t="n">
        <v>0.1503</v>
      </c>
      <c r="AM24" s="19" t="n">
        <v>0.0853</v>
      </c>
      <c r="AN24" s="19" t="n">
        <v>0.2953</v>
      </c>
      <c r="AO24" s="19" t="n">
        <v>0.5074</v>
      </c>
      <c r="AP24" s="19" t="n">
        <v>0.2746</v>
      </c>
      <c r="AQ24" s="19" t="n">
        <v>0.0924</v>
      </c>
      <c r="AR24" s="19" t="n">
        <v>0.2042</v>
      </c>
      <c r="AS24" s="19" t="n">
        <v>0.0293</v>
      </c>
      <c r="AT24" s="19" t="n">
        <v>0.0736</v>
      </c>
      <c r="AU24" s="19" t="n">
        <v>0.0497</v>
      </c>
      <c r="AV24" s="19" t="n">
        <v>0.1552</v>
      </c>
      <c r="AW24" s="19" t="n">
        <v>0.1622</v>
      </c>
      <c r="AX24" s="19" t="n">
        <v>0.0751</v>
      </c>
      <c r="AY24" s="19" t="n">
        <v>0.3698</v>
      </c>
      <c r="AZ24" s="19" t="n">
        <v>0.0697</v>
      </c>
      <c r="BA24" s="19" t="n">
        <v>0.0527</v>
      </c>
      <c r="BB24" s="19" t="n">
        <v>0.4458</v>
      </c>
      <c r="BC24" s="19" t="n">
        <v>0.0667</v>
      </c>
      <c r="BD24" s="19" t="n">
        <v>0.2985</v>
      </c>
      <c r="BE24" s="19" t="n">
        <v>0.2174</v>
      </c>
      <c r="BF24" s="19" t="n">
        <v>0.1107</v>
      </c>
      <c r="BG24" s="19" t="n">
        <v>0.1136</v>
      </c>
      <c r="BH24" s="19" t="n">
        <v>0.1422</v>
      </c>
      <c r="BI24" s="19" t="n">
        <v>0.5629999999999999</v>
      </c>
      <c r="BJ24" s="19" t="n">
        <v>0.2066</v>
      </c>
      <c r="BK24" s="19" t="n">
        <v>0.1541</v>
      </c>
      <c r="BL24" s="19" t="n">
        <v>0.6751</v>
      </c>
      <c r="BM24" s="19" t="n">
        <v>0.202</v>
      </c>
      <c r="BN24" s="19" t="n">
        <v>0.0409</v>
      </c>
      <c r="BO24" s="19" t="n">
        <v>0.0958</v>
      </c>
      <c r="BP24" s="19" t="n">
        <v>0.1708</v>
      </c>
      <c r="BQ24" s="19" t="n">
        <v>0.0098</v>
      </c>
      <c r="BR24" s="19" t="n">
        <v>0.1801</v>
      </c>
      <c r="BS24" s="19" t="n">
        <v>0.3092</v>
      </c>
      <c r="BT24" s="19" t="n">
        <v>2.4701</v>
      </c>
      <c r="BU24" s="19" t="n">
        <v>1.0509</v>
      </c>
      <c r="BV24" s="19" t="n">
        <v>0.9353</v>
      </c>
      <c r="BW24" s="19" t="n">
        <v>5.1169</v>
      </c>
      <c r="BX24" s="19" t="n">
        <v>5.5398</v>
      </c>
      <c r="BY24" s="19" t="n">
        <v>76.7343</v>
      </c>
      <c r="BZ24" s="19" t="n">
        <v>53.3769</v>
      </c>
      <c r="CA24" s="19" t="n">
        <v>71.3359</v>
      </c>
      <c r="CB24" s="19" t="n">
        <v>0.8917</v>
      </c>
      <c r="CC24" s="19" t="n">
        <v>0.1765</v>
      </c>
      <c r="CD24" s="19" t="n">
        <v>0.0468</v>
      </c>
      <c r="CE24" s="19" t="n">
        <v>0.1604</v>
      </c>
      <c r="CF24" s="19" t="n">
        <v>0.2853</v>
      </c>
      <c r="CG24" s="19" t="n">
        <v>0.0897</v>
      </c>
      <c r="CH24" s="19" t="n">
        <v>0.171</v>
      </c>
      <c r="CI24" s="19" t="n">
        <v>0.124</v>
      </c>
      <c r="CJ24" s="19" t="n">
        <v>0.0984</v>
      </c>
      <c r="CK24" s="19" t="n">
        <v>0.1018</v>
      </c>
      <c r="CL24" s="19" t="n">
        <v>0.4395</v>
      </c>
      <c r="CM24" s="19" t="n">
        <v>0.0023</v>
      </c>
      <c r="CN24" s="19" t="n">
        <v>0.3472</v>
      </c>
      <c r="CO24" s="19" t="n">
        <v>0.212</v>
      </c>
      <c r="CP24" s="19" t="n">
        <v>0.213</v>
      </c>
      <c r="CQ24" s="19" t="n">
        <v>0.1982</v>
      </c>
      <c r="CS24" s="19" t="n">
        <v>0.0835</v>
      </c>
      <c r="CT24" s="19" t="n">
        <v>0.2074</v>
      </c>
      <c r="CU24" s="19" t="n">
        <v>1.5877</v>
      </c>
      <c r="CV24" s="19" t="n">
        <v>0.2217</v>
      </c>
      <c r="CW24" s="19" t="n">
        <v>0.3417</v>
      </c>
      <c r="CX24" s="19" t="n">
        <v>0.2377</v>
      </c>
      <c r="CY24" s="19" t="n">
        <v>0.4739</v>
      </c>
      <c r="CZ24" s="19" t="n">
        <v>4.0703</v>
      </c>
      <c r="DA24" s="19" t="n">
        <v>4.9094</v>
      </c>
      <c r="DB24" s="19" t="n">
        <v>7.1215</v>
      </c>
      <c r="DC24" s="19" t="n">
        <v>7.2922</v>
      </c>
      <c r="DD24" s="19" t="n">
        <v>0.6676</v>
      </c>
      <c r="DE24" s="19" t="n">
        <v>31.5895</v>
      </c>
      <c r="DF24" s="19" t="n">
        <v>98.652</v>
      </c>
      <c r="DG24" s="19" t="n">
        <v>0.2512</v>
      </c>
      <c r="DH24" s="19" t="n">
        <v>2.0533</v>
      </c>
      <c r="DI24" s="19" t="n">
        <v>3.226</v>
      </c>
      <c r="DJ24" s="19" t="n">
        <v>1.0831</v>
      </c>
      <c r="DK24" s="19" t="n">
        <v>0.9143</v>
      </c>
      <c r="DL24" s="19" t="n">
        <v>0.2887</v>
      </c>
      <c r="DM24" s="19" t="n">
        <v>0.0497</v>
      </c>
      <c r="DN24" s="19" t="n">
        <v>828.8896999999999</v>
      </c>
      <c r="DO24" s="19" t="n">
        <v>0.0014</v>
      </c>
      <c r="DP24" s="19" t="n">
        <v>14.7599</v>
      </c>
      <c r="DQ24" s="19" t="n">
        <v>0.477</v>
      </c>
      <c r="DR24" s="19" t="n">
        <v>3.1531</v>
      </c>
      <c r="DT24" s="19" t="n">
        <v>2108.5381</v>
      </c>
    </row>
    <row r="25">
      <c r="A25" s="2" t="inlineStr">
        <is>
          <t>1107</t>
        </is>
      </c>
      <c r="B25" s="2" t="inlineStr">
        <is>
          <t>Bakery product manufacturing</t>
        </is>
      </c>
      <c r="C25" s="19" t="n">
        <v>1.1852</v>
      </c>
      <c r="D25" s="19" t="n">
        <v>0.5366</v>
      </c>
      <c r="E25" s="19" t="n">
        <v>0.6425999999999999</v>
      </c>
      <c r="F25" s="19" t="n">
        <v>0.0329</v>
      </c>
      <c r="G25" s="19" t="n">
        <v>0.0086</v>
      </c>
      <c r="H25" s="19" t="n">
        <v>0.0433</v>
      </c>
      <c r="I25" s="19" t="n">
        <v>0.491</v>
      </c>
      <c r="J25" s="19" t="n">
        <v>5.8722</v>
      </c>
      <c r="K25" s="19" t="n">
        <v>0.0442</v>
      </c>
      <c r="L25" s="19" t="n">
        <v>0.0338</v>
      </c>
      <c r="M25" s="19" t="n">
        <v>2.0237</v>
      </c>
      <c r="N25" s="19" t="n">
        <v>0.1162</v>
      </c>
      <c r="O25" s="19" t="n">
        <v>0.748</v>
      </c>
      <c r="P25" s="19" t="n">
        <v>1.2914</v>
      </c>
      <c r="Q25" s="19" t="n">
        <v>0.1093</v>
      </c>
      <c r="R25" s="19" t="n">
        <v>4.2136</v>
      </c>
      <c r="S25" s="19" t="n">
        <v>4.0188</v>
      </c>
      <c r="T25" s="19" t="n">
        <v>0.9019</v>
      </c>
      <c r="U25" s="19" t="n">
        <v>10.9527</v>
      </c>
      <c r="V25" s="19" t="n">
        <v>54.2805</v>
      </c>
      <c r="W25" s="19" t="n">
        <v>7.9177</v>
      </c>
      <c r="X25" s="19" t="n">
        <v>19.0452</v>
      </c>
      <c r="Y25" s="19" t="n">
        <v>1.3043</v>
      </c>
      <c r="Z25" s="19" t="n">
        <v>0.8671</v>
      </c>
      <c r="AA25" s="19" t="n">
        <v>0.0664</v>
      </c>
      <c r="AB25" s="19" t="n">
        <v>0.0026</v>
      </c>
      <c r="AC25" s="19" t="n">
        <v>0.007900000000000001</v>
      </c>
      <c r="AD25" s="19" t="n">
        <v>0.2619</v>
      </c>
      <c r="AE25" s="19" t="n">
        <v>0.0027</v>
      </c>
      <c r="AF25" s="19" t="n">
        <v>0.0125</v>
      </c>
      <c r="AG25" s="19" t="n">
        <v>0.0056</v>
      </c>
      <c r="AH25" s="19" t="n">
        <v>0.0946</v>
      </c>
      <c r="AI25" s="19" t="n">
        <v>0.3296</v>
      </c>
      <c r="AJ25" s="19" t="n">
        <v>0.3463</v>
      </c>
      <c r="AK25" s="19" t="n">
        <v>0.5951</v>
      </c>
      <c r="AL25" s="19" t="n">
        <v>0.227</v>
      </c>
      <c r="AM25" s="19" t="n">
        <v>3.4938</v>
      </c>
      <c r="AN25" s="19" t="n">
        <v>0.774</v>
      </c>
      <c r="AO25" s="19" t="n">
        <v>0.1532</v>
      </c>
      <c r="AP25" s="19" t="n">
        <v>0.7713</v>
      </c>
      <c r="AQ25" s="19" t="n">
        <v>0.4925</v>
      </c>
      <c r="AR25" s="19" t="n">
        <v>0.4745</v>
      </c>
      <c r="AS25" s="19" t="n">
        <v>0.4483</v>
      </c>
      <c r="AT25" s="19" t="n">
        <v>0.1584</v>
      </c>
      <c r="AU25" s="19" t="n">
        <v>0.0611</v>
      </c>
      <c r="AV25" s="19" t="n">
        <v>0.314</v>
      </c>
      <c r="AW25" s="19" t="n">
        <v>0.0682</v>
      </c>
      <c r="AX25" s="19" t="n">
        <v>0.0475</v>
      </c>
      <c r="AY25" s="19" t="n">
        <v>0.8448</v>
      </c>
      <c r="AZ25" s="19" t="n">
        <v>0.0452</v>
      </c>
      <c r="BA25" s="19" t="n">
        <v>0.1457</v>
      </c>
      <c r="BB25" s="19" t="n">
        <v>0.6749000000000001</v>
      </c>
      <c r="BC25" s="19" t="n">
        <v>0.1846</v>
      </c>
      <c r="BD25" s="19" t="n">
        <v>0.5379</v>
      </c>
      <c r="BE25" s="19" t="n">
        <v>0.1253</v>
      </c>
      <c r="BF25" s="19" t="n">
        <v>0.3831</v>
      </c>
      <c r="BG25" s="19" t="n">
        <v>0.4748</v>
      </c>
      <c r="BH25" s="19" t="n">
        <v>0.5397999999999999</v>
      </c>
      <c r="BI25" s="19" t="n">
        <v>0.5737</v>
      </c>
      <c r="BJ25" s="19" t="n">
        <v>1.4785</v>
      </c>
      <c r="BK25" s="19" t="n">
        <v>0.08459999999999999</v>
      </c>
      <c r="BL25" s="19" t="n">
        <v>0.6786</v>
      </c>
      <c r="BM25" s="19" t="n">
        <v>0.2826</v>
      </c>
      <c r="BN25" s="19" t="n">
        <v>0.0323</v>
      </c>
      <c r="BO25" s="19" t="n">
        <v>0.1052</v>
      </c>
      <c r="BP25" s="19" t="n">
        <v>0.2584</v>
      </c>
      <c r="BQ25" s="19" t="n">
        <v>0.3686</v>
      </c>
      <c r="BR25" s="19" t="n">
        <v>0.4722</v>
      </c>
      <c r="BS25" s="19" t="n">
        <v>5.4073</v>
      </c>
      <c r="BT25" s="19" t="n">
        <v>1.1397</v>
      </c>
      <c r="BU25" s="19" t="n">
        <v>0.4498</v>
      </c>
      <c r="BV25" s="19" t="n">
        <v>0.7368</v>
      </c>
      <c r="BW25" s="19" t="n">
        <v>5.1502</v>
      </c>
      <c r="BX25" s="19" t="n">
        <v>14.9037</v>
      </c>
      <c r="BY25" s="19" t="n">
        <v>57.5999</v>
      </c>
      <c r="BZ25" s="19" t="n">
        <v>35.1823</v>
      </c>
      <c r="CA25" s="19" t="n">
        <v>289.0822</v>
      </c>
      <c r="CB25" s="19" t="n">
        <v>0.5834</v>
      </c>
      <c r="CC25" s="19" t="n">
        <v>0.5335</v>
      </c>
      <c r="CD25" s="19" t="n">
        <v>1.0375</v>
      </c>
      <c r="CE25" s="19" t="n">
        <v>0.08169999999999999</v>
      </c>
      <c r="CF25" s="19" t="n">
        <v>1.1243</v>
      </c>
      <c r="CG25" s="19" t="n">
        <v>0.2983</v>
      </c>
      <c r="CH25" s="19" t="n">
        <v>0.06619999999999999</v>
      </c>
      <c r="CI25" s="19" t="n">
        <v>0.275</v>
      </c>
      <c r="CJ25" s="19" t="n">
        <v>0.0389</v>
      </c>
      <c r="CK25" s="19" t="n">
        <v>0.2635</v>
      </c>
      <c r="CL25" s="19" t="n">
        <v>0.295</v>
      </c>
      <c r="CM25" s="19" t="n">
        <v>0.001</v>
      </c>
      <c r="CN25" s="19" t="n">
        <v>0.2019</v>
      </c>
      <c r="CO25" s="19" t="n">
        <v>0.106</v>
      </c>
      <c r="CP25" s="19" t="n">
        <v>0.1545</v>
      </c>
      <c r="CQ25" s="19" t="n">
        <v>0.6562</v>
      </c>
      <c r="CS25" s="19" t="n">
        <v>0.0307</v>
      </c>
      <c r="CT25" s="19" t="n">
        <v>0.9412</v>
      </c>
      <c r="CU25" s="19" t="n">
        <v>9.7041</v>
      </c>
      <c r="CV25" s="19" t="n">
        <v>0.2584</v>
      </c>
      <c r="CW25" s="19" t="n">
        <v>2.2806</v>
      </c>
      <c r="CX25" s="19" t="n">
        <v>1.4727</v>
      </c>
      <c r="CY25" s="19" t="n">
        <v>2.6451</v>
      </c>
      <c r="CZ25" s="19" t="n">
        <v>11.8572</v>
      </c>
      <c r="DA25" s="19" t="n">
        <v>5.5872</v>
      </c>
      <c r="DB25" s="19" t="n">
        <v>16.2174</v>
      </c>
      <c r="DC25" s="19" t="n">
        <v>19.5206</v>
      </c>
      <c r="DD25" s="19" t="n">
        <v>1.5371</v>
      </c>
      <c r="DE25" s="19" t="n">
        <v>13.9046</v>
      </c>
      <c r="DF25" s="19" t="n">
        <v>76.402</v>
      </c>
      <c r="DG25" s="19" t="n">
        <v>0.5152</v>
      </c>
      <c r="DH25" s="19" t="n">
        <v>1.182</v>
      </c>
      <c r="DI25" s="19" t="n">
        <v>4.5349</v>
      </c>
      <c r="DJ25" s="19" t="n">
        <v>0.5557</v>
      </c>
      <c r="DK25" s="19" t="n">
        <v>0.6328</v>
      </c>
      <c r="DL25" s="19" t="n">
        <v>1.1074</v>
      </c>
      <c r="DM25" s="19" t="n">
        <v>0.5051</v>
      </c>
      <c r="DN25" s="19" t="n">
        <v>1509.4433</v>
      </c>
      <c r="DO25" s="19" t="n">
        <v>0.0011</v>
      </c>
      <c r="DP25" s="19" t="n">
        <v>7.9126</v>
      </c>
      <c r="DQ25" s="19" t="n">
        <v>0.1982</v>
      </c>
      <c r="DR25" s="19" t="n">
        <v>1.7899</v>
      </c>
      <c r="DT25" s="19" t="n">
        <v>446.3331</v>
      </c>
    </row>
    <row r="26">
      <c r="A26" s="2" t="inlineStr">
        <is>
          <t>1108</t>
        </is>
      </c>
      <c r="B26" s="2" t="inlineStr">
        <is>
          <t>Sugar and confectionery manufacturing</t>
        </is>
      </c>
      <c r="C26" s="19" t="n">
        <v>1.8922</v>
      </c>
      <c r="D26" s="19" t="n">
        <v>0.6247</v>
      </c>
      <c r="E26" s="19" t="n">
        <v>0.6814</v>
      </c>
      <c r="F26" s="19" t="n">
        <v>0.09470000000000001</v>
      </c>
      <c r="G26" s="19" t="n">
        <v>0.0076</v>
      </c>
      <c r="H26" s="19" t="n">
        <v>0.0828</v>
      </c>
      <c r="I26" s="19" t="n">
        <v>0.7317</v>
      </c>
      <c r="J26" s="19" t="n">
        <v>4.5074</v>
      </c>
      <c r="K26" s="19" t="n">
        <v>0.2221</v>
      </c>
      <c r="L26" s="19" t="n">
        <v>0.0324</v>
      </c>
      <c r="M26" s="19" t="n">
        <v>2.5734</v>
      </c>
      <c r="N26" s="19" t="n">
        <v>0.1554</v>
      </c>
      <c r="O26" s="19" t="n">
        <v>0.1406</v>
      </c>
      <c r="P26" s="19" t="n">
        <v>0.4368</v>
      </c>
      <c r="Q26" s="19" t="n">
        <v>0.4894</v>
      </c>
      <c r="R26" s="19" t="n">
        <v>13.1279</v>
      </c>
      <c r="S26" s="19" t="n">
        <v>2.9706</v>
      </c>
      <c r="T26" s="19" t="n">
        <v>1.2727</v>
      </c>
      <c r="U26" s="19" t="n">
        <v>61.6255</v>
      </c>
      <c r="V26" s="19" t="n">
        <v>78.8617</v>
      </c>
      <c r="W26" s="19" t="n">
        <v>157.6793</v>
      </c>
      <c r="X26" s="19" t="n">
        <v>132.2239</v>
      </c>
      <c r="Y26" s="19" t="n">
        <v>54.6135</v>
      </c>
      <c r="Z26" s="19" t="n">
        <v>6.6499</v>
      </c>
      <c r="AA26" s="19" t="n">
        <v>1.6232</v>
      </c>
      <c r="AB26" s="19" t="n">
        <v>0.0028</v>
      </c>
      <c r="AC26" s="19" t="n">
        <v>0.0063</v>
      </c>
      <c r="AD26" s="19" t="n">
        <v>0.06469999999999999</v>
      </c>
      <c r="AE26" s="19" t="n">
        <v>0.0124</v>
      </c>
      <c r="AF26" s="19" t="n">
        <v>0.0241</v>
      </c>
      <c r="AG26" s="19" t="n">
        <v>0.0118</v>
      </c>
      <c r="AH26" s="19" t="n">
        <v>0.0958</v>
      </c>
      <c r="AI26" s="19" t="n">
        <v>0.4626</v>
      </c>
      <c r="AJ26" s="19" t="n">
        <v>0.1446</v>
      </c>
      <c r="AK26" s="19" t="n">
        <v>0.3437</v>
      </c>
      <c r="AL26" s="19" t="n">
        <v>0.2311</v>
      </c>
      <c r="AM26" s="19" t="n">
        <v>1.2137</v>
      </c>
      <c r="AN26" s="19" t="n">
        <v>3.6851</v>
      </c>
      <c r="AO26" s="19" t="n">
        <v>0.0112</v>
      </c>
      <c r="AP26" s="19" t="n">
        <v>0.4617</v>
      </c>
      <c r="AQ26" s="19" t="n">
        <v>1.0208</v>
      </c>
      <c r="AR26" s="19" t="n">
        <v>0.5705</v>
      </c>
      <c r="AS26" s="19" t="n">
        <v>0.0289</v>
      </c>
      <c r="AT26" s="19" t="n">
        <v>0.145</v>
      </c>
      <c r="AU26" s="19" t="n">
        <v>0.0709</v>
      </c>
      <c r="AV26" s="19" t="n">
        <v>0.8864</v>
      </c>
      <c r="AW26" s="19" t="n">
        <v>0.2286</v>
      </c>
      <c r="AX26" s="19" t="n">
        <v>0.0299</v>
      </c>
      <c r="AY26" s="19" t="n">
        <v>0.6848</v>
      </c>
      <c r="AZ26" s="19" t="n">
        <v>0.2819</v>
      </c>
      <c r="BA26" s="19" t="n">
        <v>0.0255</v>
      </c>
      <c r="BB26" s="19" t="n">
        <v>0.663</v>
      </c>
      <c r="BC26" s="19" t="n">
        <v>0.1651</v>
      </c>
      <c r="BD26" s="19" t="n">
        <v>0.4938</v>
      </c>
      <c r="BE26" s="19" t="n">
        <v>0.2578</v>
      </c>
      <c r="BF26" s="19" t="n">
        <v>0.3248</v>
      </c>
      <c r="BG26" s="19" t="n">
        <v>0.1225</v>
      </c>
      <c r="BH26" s="19" t="n">
        <v>0.07580000000000001</v>
      </c>
      <c r="BI26" s="19" t="n">
        <v>0.5606</v>
      </c>
      <c r="BJ26" s="19" t="n">
        <v>0.4409</v>
      </c>
      <c r="BK26" s="19" t="n">
        <v>0.1683</v>
      </c>
      <c r="BL26" s="19" t="n">
        <v>0.3741</v>
      </c>
      <c r="BM26" s="19" t="n">
        <v>0.1878</v>
      </c>
      <c r="BN26" s="19" t="n">
        <v>0.3769</v>
      </c>
      <c r="BO26" s="19" t="n">
        <v>0.4696</v>
      </c>
      <c r="BP26" s="19" t="n">
        <v>1.4108</v>
      </c>
      <c r="BQ26" s="19" t="n">
        <v>0.182</v>
      </c>
      <c r="BR26" s="19" t="n">
        <v>0.6559</v>
      </c>
      <c r="BS26" s="19" t="n">
        <v>0.2988</v>
      </c>
      <c r="BT26" s="19" t="n">
        <v>4.6321</v>
      </c>
      <c r="BU26" s="19" t="n">
        <v>0.9808</v>
      </c>
      <c r="BV26" s="19" t="n">
        <v>3.9255</v>
      </c>
      <c r="BW26" s="19" t="n">
        <v>9.5374</v>
      </c>
      <c r="BX26" s="19" t="n">
        <v>9.347300000000001</v>
      </c>
      <c r="BY26" s="19" t="n">
        <v>29.0582</v>
      </c>
      <c r="BZ26" s="19" t="n">
        <v>58.0039</v>
      </c>
      <c r="CA26" s="19" t="n">
        <v>213.6282</v>
      </c>
      <c r="CB26" s="19" t="n">
        <v>3.2486</v>
      </c>
      <c r="CC26" s="19" t="n">
        <v>1.4515</v>
      </c>
      <c r="CD26" s="19" t="n">
        <v>0.3724</v>
      </c>
      <c r="CE26" s="19" t="n">
        <v>0.459</v>
      </c>
      <c r="CF26" s="19" t="n">
        <v>1.7909</v>
      </c>
      <c r="CG26" s="19" t="n">
        <v>3.211</v>
      </c>
      <c r="CH26" s="19" t="n">
        <v>0.3707</v>
      </c>
      <c r="CI26" s="19" t="n">
        <v>0.9937</v>
      </c>
      <c r="CJ26" s="19" t="n">
        <v>0.0711</v>
      </c>
      <c r="CK26" s="19" t="n">
        <v>7.6037</v>
      </c>
      <c r="CL26" s="19" t="n">
        <v>5.1091</v>
      </c>
      <c r="CM26" s="19" t="n">
        <v>0.0076</v>
      </c>
      <c r="CN26" s="19" t="n">
        <v>4.4726</v>
      </c>
      <c r="CO26" s="19" t="n">
        <v>2.293</v>
      </c>
      <c r="CP26" s="19" t="n">
        <v>5.7313</v>
      </c>
      <c r="CQ26" s="19" t="n">
        <v>1.8308</v>
      </c>
      <c r="CS26" s="19" t="n">
        <v>4.1067</v>
      </c>
      <c r="CT26" s="19" t="n">
        <v>5.9649</v>
      </c>
      <c r="CU26" s="19" t="n">
        <v>30.7002</v>
      </c>
      <c r="CV26" s="19" t="n">
        <v>10.4372</v>
      </c>
      <c r="CW26" s="19" t="n">
        <v>9.4001</v>
      </c>
      <c r="CX26" s="19" t="n">
        <v>5.9684</v>
      </c>
      <c r="CY26" s="19" t="n">
        <v>4.1372</v>
      </c>
      <c r="CZ26" s="19" t="n">
        <v>6.8241</v>
      </c>
      <c r="DA26" s="19" t="n">
        <v>6.245</v>
      </c>
      <c r="DB26" s="19" t="n">
        <v>5.1391</v>
      </c>
      <c r="DC26" s="19" t="n">
        <v>4.664</v>
      </c>
      <c r="DD26" s="19" t="n">
        <v>0.408</v>
      </c>
      <c r="DE26" s="19" t="n">
        <v>7.671</v>
      </c>
      <c r="DF26" s="19" t="n">
        <v>70.46040000000001</v>
      </c>
      <c r="DG26" s="19" t="n">
        <v>2.6975</v>
      </c>
      <c r="DH26" s="19" t="n">
        <v>6.9457</v>
      </c>
      <c r="DI26" s="19" t="n">
        <v>5.0282</v>
      </c>
      <c r="DJ26" s="19" t="n">
        <v>1.1822</v>
      </c>
      <c r="DK26" s="19" t="n">
        <v>2.7468</v>
      </c>
      <c r="DL26" s="19" t="n">
        <v>1.8815</v>
      </c>
      <c r="DM26" s="19" t="n">
        <v>0.0992</v>
      </c>
      <c r="DN26" s="19" t="n">
        <v>688.2665</v>
      </c>
      <c r="DO26" s="19" t="n">
        <v>0.1086</v>
      </c>
      <c r="DP26" s="19" t="n">
        <v>16.9892</v>
      </c>
      <c r="DQ26" s="19" t="n">
        <v>1.7309</v>
      </c>
      <c r="DR26" s="19" t="n">
        <v>5.997</v>
      </c>
      <c r="DT26" s="19" t="n">
        <v>641.0396</v>
      </c>
    </row>
    <row r="27">
      <c r="A27" s="2" t="inlineStr">
        <is>
          <t>1109</t>
        </is>
      </c>
      <c r="B27" s="2" t="inlineStr">
        <is>
          <t>Other food product manufacturing</t>
        </is>
      </c>
      <c r="C27" s="19" t="n">
        <v>211.8582</v>
      </c>
      <c r="D27" s="19" t="n">
        <v>119.9212</v>
      </c>
      <c r="E27" s="19" t="n">
        <v>1.7229</v>
      </c>
      <c r="F27" s="19" t="n">
        <v>5.7577</v>
      </c>
      <c r="G27" s="19" t="n">
        <v>0.0822</v>
      </c>
      <c r="H27" s="19" t="n">
        <v>1.932</v>
      </c>
      <c r="I27" s="19" t="n">
        <v>19.8081</v>
      </c>
      <c r="J27" s="19" t="n">
        <v>2.7948</v>
      </c>
      <c r="K27" s="19" t="n">
        <v>0.1631</v>
      </c>
      <c r="L27" s="19" t="n">
        <v>0.017</v>
      </c>
      <c r="M27" s="19" t="n">
        <v>0.8535</v>
      </c>
      <c r="N27" s="19" t="n">
        <v>0.0985</v>
      </c>
      <c r="O27" s="19" t="n">
        <v>0.4436</v>
      </c>
      <c r="P27" s="19" t="n">
        <v>6.3446</v>
      </c>
      <c r="Q27" s="19" t="n">
        <v>0.4621</v>
      </c>
      <c r="R27" s="19" t="n">
        <v>22.6644</v>
      </c>
      <c r="T27" s="19" t="n">
        <v>5.1628</v>
      </c>
      <c r="U27" s="19" t="n">
        <v>43.8452</v>
      </c>
      <c r="V27" s="19" t="n">
        <v>96.77160000000001</v>
      </c>
      <c r="W27" s="19" t="n">
        <v>23.0806</v>
      </c>
      <c r="X27" s="19" t="n">
        <v>151.9354</v>
      </c>
      <c r="Y27" s="19" t="n">
        <v>3.5697</v>
      </c>
      <c r="Z27" s="19" t="n">
        <v>0.2813</v>
      </c>
      <c r="AA27" s="19" t="n">
        <v>0.3609</v>
      </c>
      <c r="AB27" s="19" t="n">
        <v>0.0222</v>
      </c>
      <c r="AC27" s="19" t="n">
        <v>0.08500000000000001</v>
      </c>
      <c r="AD27" s="19" t="n">
        <v>0.369</v>
      </c>
      <c r="AE27" s="19" t="n">
        <v>0.0232</v>
      </c>
      <c r="AF27" s="19" t="n">
        <v>0.0998</v>
      </c>
      <c r="AG27" s="19" t="n">
        <v>0.0446</v>
      </c>
      <c r="AH27" s="19" t="n">
        <v>0.9046999999999999</v>
      </c>
      <c r="AI27" s="19" t="n">
        <v>1.8561</v>
      </c>
      <c r="AJ27" s="19" t="n">
        <v>0.222</v>
      </c>
      <c r="AK27" s="19" t="n">
        <v>0.4194</v>
      </c>
      <c r="AL27" s="19" t="n">
        <v>0.4755</v>
      </c>
      <c r="AM27" s="19" t="n">
        <v>0.4167</v>
      </c>
      <c r="AN27" s="19" t="n">
        <v>0.793</v>
      </c>
      <c r="AO27" s="19" t="n">
        <v>2.826</v>
      </c>
      <c r="AP27" s="19" t="n">
        <v>6.9537</v>
      </c>
      <c r="AQ27" s="19" t="n">
        <v>3.4725</v>
      </c>
      <c r="AR27" s="19" t="n">
        <v>0.3373</v>
      </c>
      <c r="AS27" s="19" t="n">
        <v>0.0602</v>
      </c>
      <c r="AT27" s="19" t="n">
        <v>0.2831</v>
      </c>
      <c r="AU27" s="19" t="n">
        <v>0.1159</v>
      </c>
      <c r="AV27" s="19" t="n">
        <v>0.6751</v>
      </c>
      <c r="AW27" s="19" t="n">
        <v>0.3239</v>
      </c>
      <c r="AX27" s="19" t="n">
        <v>0.201</v>
      </c>
      <c r="AY27" s="19" t="n">
        <v>1.3057</v>
      </c>
      <c r="AZ27" s="19" t="n">
        <v>0.5027</v>
      </c>
      <c r="BA27" s="19" t="n">
        <v>0.0864</v>
      </c>
      <c r="BB27" s="19" t="n">
        <v>1.3849</v>
      </c>
      <c r="BC27" s="19" t="n">
        <v>0.1956</v>
      </c>
      <c r="BD27" s="19" t="n">
        <v>0.8324</v>
      </c>
      <c r="BE27" s="19" t="n">
        <v>0.6812</v>
      </c>
      <c r="BF27" s="19" t="n">
        <v>0.3652</v>
      </c>
      <c r="BG27" s="19" t="n">
        <v>0.3326</v>
      </c>
      <c r="BH27" s="19" t="n">
        <v>0.4325</v>
      </c>
      <c r="BI27" s="19" t="n">
        <v>1.7534</v>
      </c>
      <c r="BJ27" s="19" t="n">
        <v>0.6636</v>
      </c>
      <c r="BK27" s="19" t="n">
        <v>0.2522</v>
      </c>
      <c r="BL27" s="19" t="n">
        <v>2.1421</v>
      </c>
      <c r="BM27" s="19" t="n">
        <v>0.7329</v>
      </c>
      <c r="BN27" s="19" t="n">
        <v>0.1877</v>
      </c>
      <c r="BO27" s="19" t="n">
        <v>0.3773</v>
      </c>
      <c r="BP27" s="19" t="n">
        <v>0.635</v>
      </c>
      <c r="BQ27" s="19" t="n">
        <v>0.2134</v>
      </c>
      <c r="BR27" s="19" t="n">
        <v>0.8028999999999999</v>
      </c>
      <c r="BS27" s="19" t="n">
        <v>9.7319</v>
      </c>
      <c r="BT27" s="19" t="n">
        <v>8.335100000000001</v>
      </c>
      <c r="BU27" s="19" t="n">
        <v>3.7742</v>
      </c>
      <c r="BV27" s="19" t="n">
        <v>3.331</v>
      </c>
      <c r="BW27" s="19" t="n">
        <v>20.8941</v>
      </c>
      <c r="BX27" s="19" t="n">
        <v>23.4163</v>
      </c>
      <c r="BY27" s="19" t="n">
        <v>107.9891</v>
      </c>
      <c r="BZ27" s="19" t="n">
        <v>47.0207</v>
      </c>
      <c r="CA27" s="19" t="n">
        <v>152.7796</v>
      </c>
      <c r="CB27" s="19" t="n">
        <v>2.9228</v>
      </c>
      <c r="CC27" s="19" t="n">
        <v>0.6642</v>
      </c>
      <c r="CD27" s="19" t="n">
        <v>0.1008</v>
      </c>
      <c r="CE27" s="19" t="n">
        <v>0.6850000000000001</v>
      </c>
      <c r="CF27" s="19" t="n">
        <v>1.5031</v>
      </c>
      <c r="CG27" s="19" t="n">
        <v>0.7166</v>
      </c>
      <c r="CH27" s="19" t="n">
        <v>0.5556</v>
      </c>
      <c r="CI27" s="19" t="n">
        <v>3.2879</v>
      </c>
      <c r="CJ27" s="19" t="n">
        <v>0.2903</v>
      </c>
      <c r="CK27" s="19" t="n">
        <v>1.1286</v>
      </c>
      <c r="CL27" s="19" t="n">
        <v>1.5876</v>
      </c>
      <c r="CM27" s="19" t="n">
        <v>0.008200000000000001</v>
      </c>
      <c r="CN27" s="19" t="n">
        <v>1.449</v>
      </c>
      <c r="CO27" s="19" t="n">
        <v>0.8685</v>
      </c>
      <c r="CP27" s="19" t="n">
        <v>0.706</v>
      </c>
      <c r="CQ27" s="19" t="n">
        <v>0.9336</v>
      </c>
      <c r="CS27" s="19" t="n">
        <v>0.2616</v>
      </c>
      <c r="CT27" s="19" t="n">
        <v>1.3636</v>
      </c>
      <c r="CU27" s="19" t="n">
        <v>6.4498</v>
      </c>
      <c r="CV27" s="19" t="n">
        <v>1.2013</v>
      </c>
      <c r="CW27" s="19" t="n">
        <v>2.7384</v>
      </c>
      <c r="CX27" s="19" t="n">
        <v>1.6769</v>
      </c>
      <c r="CY27" s="19" t="n">
        <v>9.757099999999999</v>
      </c>
      <c r="CZ27" s="19" t="n">
        <v>18.7865</v>
      </c>
      <c r="DA27" s="19" t="n">
        <v>18.5833</v>
      </c>
      <c r="DB27" s="19" t="n">
        <v>12.3646</v>
      </c>
      <c r="DC27" s="19" t="n">
        <v>13.5554</v>
      </c>
      <c r="DD27" s="19" t="n">
        <v>0.9239000000000001</v>
      </c>
      <c r="DE27" s="19" t="n">
        <v>28.6431</v>
      </c>
      <c r="DF27" s="19" t="n">
        <v>142.7469</v>
      </c>
      <c r="DG27" s="19" t="n">
        <v>11.0094</v>
      </c>
      <c r="DH27" s="19" t="n">
        <v>133.8961</v>
      </c>
      <c r="DI27" s="19" t="n">
        <v>9.3748</v>
      </c>
      <c r="DJ27" s="19" t="n">
        <v>3.5036</v>
      </c>
      <c r="DK27" s="19" t="n">
        <v>3.2282</v>
      </c>
      <c r="DL27" s="19" t="n">
        <v>9.5871</v>
      </c>
      <c r="DM27" s="19" t="n">
        <v>0.5969</v>
      </c>
      <c r="DN27" s="19" t="n">
        <v>1676.7198</v>
      </c>
      <c r="DP27" s="19" t="n">
        <v>33.9289</v>
      </c>
      <c r="DQ27" s="19" t="n">
        <v>1.3388</v>
      </c>
      <c r="DR27" s="19" t="n">
        <v>7.1375</v>
      </c>
      <c r="DT27" s="19" t="n">
        <v>1785.53</v>
      </c>
    </row>
    <row r="28">
      <c r="A28" s="2" t="inlineStr">
        <is>
          <t>1201</t>
        </is>
      </c>
      <c r="B28" s="2" t="inlineStr">
        <is>
          <t>Soft drinks, cordials and syrup manufacturing</t>
        </is>
      </c>
      <c r="C28" s="19" t="n">
        <v>0.6274999999999999</v>
      </c>
      <c r="D28" s="19" t="n">
        <v>0.1712</v>
      </c>
      <c r="E28" s="19" t="n">
        <v>0.1485</v>
      </c>
      <c r="F28" s="19" t="n">
        <v>0.0136</v>
      </c>
      <c r="G28" s="19" t="n">
        <v>0.0062</v>
      </c>
      <c r="H28" s="19" t="n">
        <v>0.0152</v>
      </c>
      <c r="I28" s="19" t="n">
        <v>0.1816</v>
      </c>
      <c r="J28" s="19" t="n">
        <v>0.573</v>
      </c>
      <c r="K28" s="19" t="n">
        <v>0.028</v>
      </c>
      <c r="L28" s="19" t="n">
        <v>0.0033</v>
      </c>
      <c r="M28" s="19" t="n">
        <v>0.1757</v>
      </c>
      <c r="N28" s="19" t="n">
        <v>0.0223</v>
      </c>
      <c r="O28" s="19" t="n">
        <v>0.0083</v>
      </c>
      <c r="P28" s="19" t="n">
        <v>0.1803</v>
      </c>
      <c r="Q28" s="19" t="n">
        <v>0.0108</v>
      </c>
      <c r="R28" s="19" t="n">
        <v>4.8073</v>
      </c>
      <c r="S28" s="19" t="n">
        <v>7.796</v>
      </c>
      <c r="T28" s="19" t="n">
        <v>1.2851</v>
      </c>
      <c r="U28" s="19" t="n">
        <v>0.7723</v>
      </c>
      <c r="V28" s="19" t="n">
        <v>1.9383</v>
      </c>
      <c r="W28" s="19" t="n">
        <v>1.253</v>
      </c>
      <c r="X28" s="19" t="n">
        <v>3.7702</v>
      </c>
      <c r="Y28" s="19" t="n">
        <v>14.3638</v>
      </c>
      <c r="Z28" s="19" t="n">
        <v>0.037</v>
      </c>
      <c r="AA28" s="19" t="n">
        <v>0.5568</v>
      </c>
      <c r="AB28" s="19" t="n">
        <v>0.0019</v>
      </c>
      <c r="AC28" s="19" t="n">
        <v>0.0042</v>
      </c>
      <c r="AD28" s="19" t="n">
        <v>0.195</v>
      </c>
      <c r="AE28" s="19" t="n">
        <v>0.0001</v>
      </c>
      <c r="AF28" s="19" t="n">
        <v>0.0117</v>
      </c>
      <c r="AG28" s="19" t="n">
        <v>0.0052</v>
      </c>
      <c r="AH28" s="19" t="n">
        <v>0.0175</v>
      </c>
      <c r="AI28" s="19" t="n">
        <v>0.3525</v>
      </c>
      <c r="AJ28" s="19" t="n">
        <v>0.0205</v>
      </c>
      <c r="AK28" s="19" t="n">
        <v>0.2361</v>
      </c>
      <c r="AL28" s="19" t="n">
        <v>0.2759</v>
      </c>
      <c r="AM28" s="19" t="n">
        <v>0.0772</v>
      </c>
      <c r="AN28" s="19" t="n">
        <v>0.2995</v>
      </c>
      <c r="AO28" s="19" t="n">
        <v>0.0185</v>
      </c>
      <c r="AP28" s="19" t="n">
        <v>0.0854</v>
      </c>
      <c r="AQ28" s="19" t="n">
        <v>0.2276</v>
      </c>
      <c r="AR28" s="19" t="n">
        <v>0.1361</v>
      </c>
      <c r="AS28" s="19" t="n">
        <v>0.1012</v>
      </c>
      <c r="AT28" s="19" t="n">
        <v>0.0227</v>
      </c>
      <c r="AU28" s="19" t="n">
        <v>0.0121</v>
      </c>
      <c r="AV28" s="19" t="n">
        <v>0.0493</v>
      </c>
      <c r="AW28" s="19" t="n">
        <v>0.0285</v>
      </c>
      <c r="AX28" s="19" t="n">
        <v>0.0101</v>
      </c>
      <c r="AY28" s="19" t="n">
        <v>0.4557</v>
      </c>
      <c r="AZ28" s="19" t="n">
        <v>0.0076</v>
      </c>
      <c r="BA28" s="19" t="n">
        <v>0.0089</v>
      </c>
      <c r="BB28" s="19" t="n">
        <v>0.1447</v>
      </c>
      <c r="BC28" s="19" t="n">
        <v>0.0194</v>
      </c>
      <c r="BD28" s="19" t="n">
        <v>0.0876</v>
      </c>
      <c r="BE28" s="19" t="n">
        <v>0.132</v>
      </c>
      <c r="BF28" s="19" t="n">
        <v>0.1269</v>
      </c>
      <c r="BG28" s="19" t="n">
        <v>0.1052</v>
      </c>
      <c r="BH28" s="19" t="n">
        <v>0.1109</v>
      </c>
      <c r="BI28" s="19" t="n">
        <v>0.1788</v>
      </c>
      <c r="BJ28" s="19" t="n">
        <v>0.0503</v>
      </c>
      <c r="BK28" s="19" t="n">
        <v>0.0147</v>
      </c>
      <c r="BL28" s="19" t="n">
        <v>0.2086</v>
      </c>
      <c r="BM28" s="19" t="n">
        <v>0.06510000000000001</v>
      </c>
      <c r="BN28" s="19" t="n">
        <v>0.0196</v>
      </c>
      <c r="BO28" s="19" t="n">
        <v>0.0614</v>
      </c>
      <c r="BP28" s="19" t="n">
        <v>0.1705</v>
      </c>
      <c r="BQ28" s="19" t="n">
        <v>0.0256</v>
      </c>
      <c r="BR28" s="19" t="n">
        <v>0.0667</v>
      </c>
      <c r="BS28" s="19" t="n">
        <v>0.2014</v>
      </c>
      <c r="BT28" s="19" t="n">
        <v>1.0633</v>
      </c>
      <c r="BU28" s="19" t="n">
        <v>0.3668</v>
      </c>
      <c r="BV28" s="19" t="n">
        <v>0.8146</v>
      </c>
      <c r="BW28" s="19" t="n">
        <v>2.4509</v>
      </c>
      <c r="BX28" s="19" t="n">
        <v>1.2543</v>
      </c>
      <c r="BY28" s="19" t="n">
        <v>2.0757</v>
      </c>
      <c r="BZ28" s="19" t="n">
        <v>1.8451</v>
      </c>
      <c r="CA28" s="19" t="n">
        <v>14.8937</v>
      </c>
      <c r="CB28" s="19" t="n">
        <v>0.3583</v>
      </c>
      <c r="CC28" s="19" t="n">
        <v>0.1353</v>
      </c>
      <c r="CD28" s="19" t="n">
        <v>0.0128</v>
      </c>
      <c r="CE28" s="19" t="n">
        <v>0.0531</v>
      </c>
      <c r="CF28" s="19" t="n">
        <v>0.1488</v>
      </c>
      <c r="CG28" s="19" t="n">
        <v>0.3541</v>
      </c>
      <c r="CH28" s="19" t="n">
        <v>0.06</v>
      </c>
      <c r="CI28" s="19" t="n">
        <v>0.056</v>
      </c>
      <c r="CJ28" s="19" t="n">
        <v>0.0346</v>
      </c>
      <c r="CK28" s="19" t="n">
        <v>0.4104</v>
      </c>
      <c r="CL28" s="19" t="n">
        <v>0.2892</v>
      </c>
      <c r="CM28" s="19" t="n">
        <v>0.001</v>
      </c>
      <c r="CN28" s="19" t="n">
        <v>0.7197</v>
      </c>
      <c r="CO28" s="19" t="n">
        <v>2.7672</v>
      </c>
      <c r="CP28" s="19" t="n">
        <v>0.7751</v>
      </c>
      <c r="CQ28" s="19" t="n">
        <v>0.1674</v>
      </c>
      <c r="CS28" s="19" t="n">
        <v>0.3588</v>
      </c>
      <c r="CT28" s="19" t="n">
        <v>0.4008</v>
      </c>
      <c r="CU28" s="19" t="n">
        <v>1.1117</v>
      </c>
      <c r="CV28" s="19" t="n">
        <v>0.4681</v>
      </c>
      <c r="CW28" s="19" t="n">
        <v>0.5</v>
      </c>
      <c r="CX28" s="19" t="n">
        <v>0.3664</v>
      </c>
      <c r="CY28" s="19" t="n">
        <v>0.42</v>
      </c>
      <c r="CZ28" s="19" t="n">
        <v>2.5332</v>
      </c>
      <c r="DA28" s="19" t="n">
        <v>0.5541</v>
      </c>
      <c r="DB28" s="19" t="n">
        <v>0.6246</v>
      </c>
      <c r="DC28" s="19" t="n">
        <v>0.6101</v>
      </c>
      <c r="DD28" s="19" t="n">
        <v>0.0519</v>
      </c>
      <c r="DE28" s="19" t="n">
        <v>3.1806</v>
      </c>
      <c r="DF28" s="19" t="n">
        <v>12.3793</v>
      </c>
      <c r="DG28" s="19" t="n">
        <v>0.1854</v>
      </c>
      <c r="DH28" s="19" t="n">
        <v>3.9671</v>
      </c>
      <c r="DI28" s="19" t="n">
        <v>4.7095</v>
      </c>
      <c r="DJ28" s="19" t="n">
        <v>0.5167</v>
      </c>
      <c r="DK28" s="19" t="n">
        <v>0.703</v>
      </c>
      <c r="DL28" s="19" t="n">
        <v>0.305</v>
      </c>
      <c r="DM28" s="19" t="n">
        <v>1.3682</v>
      </c>
      <c r="DN28" s="19" t="n">
        <v>1532.7334</v>
      </c>
      <c r="DO28" s="19" t="n">
        <v>0.0032</v>
      </c>
      <c r="DP28" s="19" t="n">
        <v>8.5776</v>
      </c>
      <c r="DQ28" s="19" t="n">
        <v>0.3259</v>
      </c>
      <c r="DR28" s="19" t="n">
        <v>1.983</v>
      </c>
      <c r="DT28" s="19" t="n">
        <v>361.4441</v>
      </c>
    </row>
    <row r="29">
      <c r="A29" s="2" t="inlineStr">
        <is>
          <t>1202</t>
        </is>
      </c>
      <c r="B29" s="2" t="inlineStr">
        <is>
          <t>Beer manufacturing</t>
        </is>
      </c>
      <c r="C29" s="19" t="n">
        <v>2.0012</v>
      </c>
      <c r="D29" s="19" t="n">
        <v>0.0383</v>
      </c>
      <c r="E29" s="19" t="n">
        <v>0.3292</v>
      </c>
      <c r="F29" s="19" t="n">
        <v>0.0009</v>
      </c>
      <c r="G29" s="19" t="n">
        <v>0.0003</v>
      </c>
      <c r="H29" s="19" t="n">
        <v>0.0008</v>
      </c>
      <c r="I29" s="19" t="n">
        <v>1.8687</v>
      </c>
      <c r="J29" s="19" t="n">
        <v>0.4585</v>
      </c>
      <c r="K29" s="19" t="n">
        <v>0.0245</v>
      </c>
      <c r="L29" s="19" t="n">
        <v>0.0013</v>
      </c>
      <c r="M29" s="19" t="n">
        <v>0.308</v>
      </c>
      <c r="N29" s="19" t="n">
        <v>0.0537</v>
      </c>
      <c r="O29" s="19" t="n">
        <v>0.0013</v>
      </c>
      <c r="P29" s="19" t="n">
        <v>0.0069</v>
      </c>
      <c r="Q29" s="19" t="n">
        <v>0.0056</v>
      </c>
      <c r="R29" s="19" t="n">
        <v>0.0209</v>
      </c>
      <c r="S29" s="19" t="n">
        <v>0.0185</v>
      </c>
      <c r="T29" s="19" t="n">
        <v>0.0379</v>
      </c>
      <c r="U29" s="19" t="n">
        <v>0.0273</v>
      </c>
      <c r="V29" s="19" t="n">
        <v>0.0418</v>
      </c>
      <c r="W29" s="19" t="n">
        <v>0.0251</v>
      </c>
      <c r="X29" s="19" t="n">
        <v>0.0519</v>
      </c>
      <c r="Y29" s="19" t="n">
        <v>2.7566</v>
      </c>
      <c r="Z29" s="19" t="n">
        <v>27.0277</v>
      </c>
      <c r="AA29" s="19" t="n">
        <v>0.6601</v>
      </c>
      <c r="AB29" s="19" t="n">
        <v>0.0001</v>
      </c>
      <c r="AC29" s="19" t="n">
        <v>0.0002</v>
      </c>
      <c r="AD29" s="19" t="n">
        <v>0.136</v>
      </c>
      <c r="AF29" s="19" t="n">
        <v>0.0005999999999999999</v>
      </c>
      <c r="AG29" s="19" t="n">
        <v>0.0003</v>
      </c>
      <c r="AH29" s="19" t="n">
        <v>0.002</v>
      </c>
      <c r="AI29" s="19" t="n">
        <v>0.22</v>
      </c>
      <c r="AJ29" s="19" t="n">
        <v>0.1425</v>
      </c>
      <c r="AK29" s="19" t="n">
        <v>0.0039</v>
      </c>
      <c r="AL29" s="19" t="n">
        <v>0.09669999999999999</v>
      </c>
      <c r="AM29" s="19" t="n">
        <v>0.0035</v>
      </c>
      <c r="AN29" s="19" t="n">
        <v>0.0255</v>
      </c>
      <c r="AO29" s="19" t="n">
        <v>0.0005999999999999999</v>
      </c>
      <c r="AP29" s="19" t="n">
        <v>0.0045</v>
      </c>
      <c r="AQ29" s="19" t="n">
        <v>0.0013</v>
      </c>
      <c r="AR29" s="19" t="n">
        <v>0.143</v>
      </c>
      <c r="AS29" s="19" t="n">
        <v>0.0003</v>
      </c>
      <c r="AT29" s="19" t="n">
        <v>0.03</v>
      </c>
      <c r="AU29" s="19" t="n">
        <v>0.0282</v>
      </c>
      <c r="AV29" s="19" t="n">
        <v>0.0285</v>
      </c>
      <c r="AW29" s="19" t="n">
        <v>0.0246</v>
      </c>
      <c r="AX29" s="19" t="n">
        <v>0.0259</v>
      </c>
      <c r="AY29" s="19" t="n">
        <v>0.3788</v>
      </c>
      <c r="AZ29" s="19" t="n">
        <v>0.0042</v>
      </c>
      <c r="BA29" s="19" t="n">
        <v>0.0004</v>
      </c>
      <c r="BB29" s="19" t="n">
        <v>0.1691</v>
      </c>
      <c r="BC29" s="19" t="n">
        <v>0.0012</v>
      </c>
      <c r="BD29" s="19" t="n">
        <v>0.0045</v>
      </c>
      <c r="BE29" s="19" t="n">
        <v>0.0043</v>
      </c>
      <c r="BF29" s="19" t="n">
        <v>0.1267</v>
      </c>
      <c r="BG29" s="19" t="n">
        <v>0.0024</v>
      </c>
      <c r="BH29" s="19" t="n">
        <v>0.0015</v>
      </c>
      <c r="BI29" s="19" t="n">
        <v>0.0114</v>
      </c>
      <c r="BJ29" s="19" t="n">
        <v>0.0049</v>
      </c>
      <c r="BK29" s="19" t="n">
        <v>0.0008</v>
      </c>
      <c r="BL29" s="19" t="n">
        <v>0.1723</v>
      </c>
      <c r="BM29" s="19" t="n">
        <v>0.0029</v>
      </c>
      <c r="BN29" s="19" t="n">
        <v>0.0834</v>
      </c>
      <c r="BO29" s="19" t="n">
        <v>0.0015</v>
      </c>
      <c r="BP29" s="19" t="n">
        <v>0.0095</v>
      </c>
      <c r="BQ29" s="19" t="n">
        <v>0.0002</v>
      </c>
      <c r="BR29" s="19" t="n">
        <v>0.0872</v>
      </c>
      <c r="BS29" s="19" t="n">
        <v>0.0035</v>
      </c>
      <c r="BT29" s="19" t="n">
        <v>0.2359</v>
      </c>
      <c r="BU29" s="19" t="n">
        <v>0.0154</v>
      </c>
      <c r="BV29" s="19" t="n">
        <v>0.2205</v>
      </c>
      <c r="BW29" s="19" t="n">
        <v>0.2765</v>
      </c>
      <c r="BX29" s="19" t="n">
        <v>1.1415</v>
      </c>
      <c r="BY29" s="19" t="n">
        <v>1.0961</v>
      </c>
      <c r="BZ29" s="19" t="n">
        <v>67.92749999999999</v>
      </c>
      <c r="CA29" s="19" t="n">
        <v>174.4627</v>
      </c>
      <c r="CB29" s="19" t="n">
        <v>0.2398</v>
      </c>
      <c r="CC29" s="19" t="n">
        <v>0.2644</v>
      </c>
      <c r="CD29" s="19" t="n">
        <v>0.0012</v>
      </c>
      <c r="CE29" s="19" t="n">
        <v>1.3899</v>
      </c>
      <c r="CF29" s="19" t="n">
        <v>0.0102</v>
      </c>
      <c r="CG29" s="19" t="n">
        <v>0.011</v>
      </c>
      <c r="CH29" s="19" t="n">
        <v>0.0023</v>
      </c>
      <c r="CI29" s="19" t="n">
        <v>0.0023</v>
      </c>
      <c r="CJ29" s="19" t="n">
        <v>0.0023</v>
      </c>
      <c r="CK29" s="19" t="n">
        <v>0.08840000000000001</v>
      </c>
      <c r="CL29" s="19" t="n">
        <v>0.0174</v>
      </c>
      <c r="CM29" s="19" t="n">
        <v>0.0001</v>
      </c>
      <c r="CN29" s="19" t="n">
        <v>8.886900000000001</v>
      </c>
      <c r="CO29" s="19" t="n">
        <v>0.011</v>
      </c>
      <c r="CP29" s="19" t="n">
        <v>0.0118</v>
      </c>
      <c r="CQ29" s="19" t="n">
        <v>0.3053</v>
      </c>
      <c r="CS29" s="19" t="n">
        <v>0.0008</v>
      </c>
      <c r="CT29" s="19" t="n">
        <v>0.4529</v>
      </c>
      <c r="CU29" s="19" t="n">
        <v>0.4057</v>
      </c>
      <c r="CV29" s="19" t="n">
        <v>0.0603</v>
      </c>
      <c r="CW29" s="19" t="n">
        <v>0.2413</v>
      </c>
      <c r="CX29" s="19" t="n">
        <v>0.1156</v>
      </c>
      <c r="CY29" s="19" t="n">
        <v>4.0384</v>
      </c>
      <c r="CZ29" s="19" t="n">
        <v>1.4466</v>
      </c>
      <c r="DA29" s="19" t="n">
        <v>0.1968</v>
      </c>
      <c r="DB29" s="19" t="n">
        <v>0.0175</v>
      </c>
      <c r="DC29" s="19" t="n">
        <v>2.511</v>
      </c>
      <c r="DD29" s="19" t="n">
        <v>0.1535</v>
      </c>
      <c r="DE29" s="19" t="n">
        <v>0.1317</v>
      </c>
      <c r="DF29" s="19" t="n">
        <v>0.6875</v>
      </c>
      <c r="DG29" s="19" t="n">
        <v>0.0024</v>
      </c>
      <c r="DH29" s="19" t="n">
        <v>0.801</v>
      </c>
      <c r="DI29" s="19" t="n">
        <v>5.0141</v>
      </c>
      <c r="DJ29" s="19" t="n">
        <v>0.266</v>
      </c>
      <c r="DK29" s="19" t="n">
        <v>0.0191</v>
      </c>
      <c r="DL29" s="19" t="n">
        <v>0.2701</v>
      </c>
      <c r="DM29" s="19" t="n">
        <v>0.0707</v>
      </c>
      <c r="DN29" s="19" t="n">
        <v>823.6929</v>
      </c>
      <c r="DO29" s="19" t="n">
        <v>0.0005</v>
      </c>
      <c r="DP29" s="19" t="n">
        <v>2.9318</v>
      </c>
      <c r="DQ29" s="19" t="n">
        <v>0.0356</v>
      </c>
      <c r="DR29" s="19" t="n">
        <v>0.7171</v>
      </c>
      <c r="DT29" s="19" t="n">
        <v>149.6452</v>
      </c>
    </row>
    <row r="30">
      <c r="A30" s="2" t="inlineStr">
        <is>
          <t>1205</t>
        </is>
      </c>
      <c r="B30" s="2" t="inlineStr">
        <is>
          <t>Wine, spirits and tobacco</t>
        </is>
      </c>
      <c r="C30" s="19" t="n">
        <v>0.2694</v>
      </c>
      <c r="D30" s="19" t="n">
        <v>0.0623</v>
      </c>
      <c r="E30" s="19" t="n">
        <v>0.0798</v>
      </c>
      <c r="F30" s="19" t="n">
        <v>0.0126</v>
      </c>
      <c r="G30" s="19" t="n">
        <v>0.0056</v>
      </c>
      <c r="H30" s="19" t="n">
        <v>0.0125</v>
      </c>
      <c r="I30" s="19" t="n">
        <v>0.1787</v>
      </c>
      <c r="J30" s="19" t="n">
        <v>0.6061</v>
      </c>
      <c r="K30" s="19" t="n">
        <v>0.0164</v>
      </c>
      <c r="L30" s="19" t="n">
        <v>0.0038</v>
      </c>
      <c r="M30" s="19" t="n">
        <v>0.3384</v>
      </c>
      <c r="N30" s="19" t="n">
        <v>0.0367</v>
      </c>
      <c r="O30" s="19" t="n">
        <v>0.0244</v>
      </c>
      <c r="P30" s="19" t="n">
        <v>0.0456</v>
      </c>
      <c r="Q30" s="19" t="n">
        <v>0.0109</v>
      </c>
      <c r="R30" s="19" t="n">
        <v>0.08309999999999999</v>
      </c>
      <c r="S30" s="19" t="n">
        <v>0.1028</v>
      </c>
      <c r="T30" s="19" t="n">
        <v>0.08890000000000001</v>
      </c>
      <c r="U30" s="19" t="n">
        <v>0.2508</v>
      </c>
      <c r="V30" s="19" t="n">
        <v>0.0699</v>
      </c>
      <c r="W30" s="19" t="n">
        <v>0.1482</v>
      </c>
      <c r="X30" s="19" t="n">
        <v>0.0924</v>
      </c>
      <c r="Y30" s="19" t="n">
        <v>0.1355</v>
      </c>
      <c r="Z30" s="19" t="n">
        <v>0.183</v>
      </c>
      <c r="AA30" s="19" t="n">
        <v>13.9705</v>
      </c>
      <c r="AB30" s="19" t="n">
        <v>0.0017</v>
      </c>
      <c r="AC30" s="19" t="n">
        <v>0.0066</v>
      </c>
      <c r="AD30" s="19" t="n">
        <v>0.2176</v>
      </c>
      <c r="AE30" s="19" t="n">
        <v>0.0001</v>
      </c>
      <c r="AF30" s="19" t="n">
        <v>0.0112</v>
      </c>
      <c r="AG30" s="19" t="n">
        <v>0.0052</v>
      </c>
      <c r="AH30" s="19" t="n">
        <v>0.0365</v>
      </c>
      <c r="AI30" s="19" t="n">
        <v>0.1745</v>
      </c>
      <c r="AJ30" s="19" t="n">
        <v>0.186</v>
      </c>
      <c r="AK30" s="19" t="n">
        <v>0.1961</v>
      </c>
      <c r="AL30" s="19" t="n">
        <v>0.217</v>
      </c>
      <c r="AM30" s="19" t="n">
        <v>0.344</v>
      </c>
      <c r="AN30" s="19" t="n">
        <v>1.4692</v>
      </c>
      <c r="AO30" s="19" t="n">
        <v>0.024</v>
      </c>
      <c r="AP30" s="19" t="n">
        <v>0.7105</v>
      </c>
      <c r="AQ30" s="19" t="n">
        <v>0.0935</v>
      </c>
      <c r="AR30" s="19" t="n">
        <v>2.0387</v>
      </c>
      <c r="AS30" s="19" t="n">
        <v>0.0844</v>
      </c>
      <c r="AT30" s="19" t="n">
        <v>0.3203</v>
      </c>
      <c r="AU30" s="19" t="n">
        <v>0.0382</v>
      </c>
      <c r="AV30" s="19" t="n">
        <v>0.2903</v>
      </c>
      <c r="AW30" s="19" t="n">
        <v>0.152</v>
      </c>
      <c r="AX30" s="19" t="n">
        <v>0.0756</v>
      </c>
      <c r="AY30" s="19" t="n">
        <v>0.3679</v>
      </c>
      <c r="AZ30" s="19" t="n">
        <v>0.0201</v>
      </c>
      <c r="BA30" s="19" t="n">
        <v>0.0127</v>
      </c>
      <c r="BB30" s="19" t="n">
        <v>0.2326</v>
      </c>
      <c r="BC30" s="19" t="n">
        <v>0.06859999999999999</v>
      </c>
      <c r="BD30" s="19" t="n">
        <v>0.308</v>
      </c>
      <c r="BE30" s="19" t="n">
        <v>0.0867</v>
      </c>
      <c r="BF30" s="19" t="n">
        <v>0.0665</v>
      </c>
      <c r="BG30" s="19" t="n">
        <v>0.08359999999999999</v>
      </c>
      <c r="BH30" s="19" t="n">
        <v>0.0569</v>
      </c>
      <c r="BI30" s="19" t="n">
        <v>0.2123</v>
      </c>
      <c r="BJ30" s="19" t="n">
        <v>0.0548</v>
      </c>
      <c r="BK30" s="19" t="n">
        <v>0.0191</v>
      </c>
      <c r="BL30" s="19" t="n">
        <v>0.2105</v>
      </c>
      <c r="BM30" s="19" t="n">
        <v>0.1156</v>
      </c>
      <c r="BN30" s="19" t="n">
        <v>0.1178</v>
      </c>
      <c r="BO30" s="19" t="n">
        <v>0.0987</v>
      </c>
      <c r="BP30" s="19" t="n">
        <v>0.2736</v>
      </c>
      <c r="BQ30" s="19" t="n">
        <v>0.0334</v>
      </c>
      <c r="BR30" s="19" t="n">
        <v>0.6113</v>
      </c>
      <c r="BS30" s="19" t="n">
        <v>0.1315</v>
      </c>
      <c r="BT30" s="19" t="n">
        <v>0.9142</v>
      </c>
      <c r="BU30" s="19" t="n">
        <v>0.5031</v>
      </c>
      <c r="BV30" s="19" t="n">
        <v>0.6124000000000001</v>
      </c>
      <c r="BW30" s="19" t="n">
        <v>2.3797</v>
      </c>
      <c r="BX30" s="19" t="n">
        <v>1.2606</v>
      </c>
      <c r="BY30" s="19" t="n">
        <v>0.8253</v>
      </c>
      <c r="BZ30" s="19" t="n">
        <v>15.948</v>
      </c>
      <c r="CA30" s="19" t="n">
        <v>58.734</v>
      </c>
      <c r="CB30" s="19" t="n">
        <v>0.3102</v>
      </c>
      <c r="CC30" s="19" t="n">
        <v>0.1304</v>
      </c>
      <c r="CD30" s="19" t="n">
        <v>0.0187</v>
      </c>
      <c r="CE30" s="19" t="n">
        <v>0.4706</v>
      </c>
      <c r="CF30" s="19" t="n">
        <v>0.134</v>
      </c>
      <c r="CG30" s="19" t="n">
        <v>0.1072</v>
      </c>
      <c r="CH30" s="19" t="n">
        <v>0.1607</v>
      </c>
      <c r="CI30" s="19" t="n">
        <v>0.06809999999999999</v>
      </c>
      <c r="CJ30" s="19" t="n">
        <v>0.0268</v>
      </c>
      <c r="CK30" s="19" t="n">
        <v>0.6347</v>
      </c>
      <c r="CL30" s="19" t="n">
        <v>0.1659</v>
      </c>
      <c r="CM30" s="19" t="n">
        <v>0.0009</v>
      </c>
      <c r="CN30" s="19" t="n">
        <v>12.8513</v>
      </c>
      <c r="CO30" s="19" t="n">
        <v>0.1815</v>
      </c>
      <c r="CP30" s="19" t="n">
        <v>0.0926</v>
      </c>
      <c r="CQ30" s="19" t="n">
        <v>0.1836</v>
      </c>
      <c r="CS30" s="19" t="n">
        <v>0.021</v>
      </c>
      <c r="CT30" s="19" t="n">
        <v>0.3698</v>
      </c>
      <c r="CU30" s="19" t="n">
        <v>1.0445</v>
      </c>
      <c r="CV30" s="19" t="n">
        <v>0.441</v>
      </c>
      <c r="CW30" s="19" t="n">
        <v>0.4376</v>
      </c>
      <c r="CX30" s="19" t="n">
        <v>0.2682</v>
      </c>
      <c r="CY30" s="19" t="n">
        <v>2.5438</v>
      </c>
      <c r="CZ30" s="19" t="n">
        <v>0.1707</v>
      </c>
      <c r="DA30" s="19" t="n">
        <v>0.1856</v>
      </c>
      <c r="DB30" s="19" t="n">
        <v>0.3663</v>
      </c>
      <c r="DC30" s="19" t="n">
        <v>1.275</v>
      </c>
      <c r="DD30" s="19" t="n">
        <v>0.0397</v>
      </c>
      <c r="DE30" s="19" t="n">
        <v>0.8909</v>
      </c>
      <c r="DF30" s="19" t="n">
        <v>0.7255</v>
      </c>
      <c r="DG30" s="19" t="n">
        <v>0.058</v>
      </c>
      <c r="DH30" s="19" t="n">
        <v>0.1093</v>
      </c>
      <c r="DI30" s="19" t="n">
        <v>0.9303</v>
      </c>
      <c r="DJ30" s="19" t="n">
        <v>0.4643</v>
      </c>
      <c r="DK30" s="19" t="n">
        <v>0.4788</v>
      </c>
      <c r="DL30" s="19" t="n">
        <v>0.1452</v>
      </c>
      <c r="DM30" s="19" t="n">
        <v>0.015</v>
      </c>
      <c r="DN30" s="19" t="n">
        <v>568.5947</v>
      </c>
      <c r="DO30" s="19" t="n">
        <v>0.9424</v>
      </c>
      <c r="DP30" s="19" t="n">
        <v>5.57</v>
      </c>
      <c r="DQ30" s="19" t="n">
        <v>0.1533</v>
      </c>
      <c r="DR30" s="19" t="n">
        <v>1.2378</v>
      </c>
      <c r="DT30" s="19" t="n">
        <v>723.7197</v>
      </c>
    </row>
    <row r="31">
      <c r="A31" s="2" t="inlineStr">
        <is>
          <t>1301</t>
        </is>
      </c>
      <c r="B31" s="2" t="inlineStr">
        <is>
          <t>Textile manufacturing</t>
        </is>
      </c>
      <c r="D31" s="19" t="n">
        <v>0.0018</v>
      </c>
      <c r="E31" s="19" t="n">
        <v>0.0166</v>
      </c>
      <c r="G31" s="19" t="n">
        <v>0.0003</v>
      </c>
      <c r="J31" s="19" t="n">
        <v>0.2075</v>
      </c>
      <c r="K31" s="19" t="n">
        <v>0.0011</v>
      </c>
      <c r="L31" s="19" t="n">
        <v>0.0001</v>
      </c>
      <c r="N31" s="19" t="n">
        <v>0.012</v>
      </c>
      <c r="O31" s="19" t="n">
        <v>0.0005999999999999999</v>
      </c>
      <c r="P31" s="19" t="n">
        <v>0.4053</v>
      </c>
      <c r="Q31" s="19" t="n">
        <v>0.001</v>
      </c>
      <c r="R31" s="19" t="n">
        <v>0.0118</v>
      </c>
      <c r="S31" s="19" t="n">
        <v>0.008</v>
      </c>
      <c r="T31" s="19" t="n">
        <v>0.0069</v>
      </c>
      <c r="U31" s="19" t="n">
        <v>0.0227</v>
      </c>
      <c r="V31" s="19" t="n">
        <v>0.0138</v>
      </c>
      <c r="W31" s="19" t="n">
        <v>0.0106</v>
      </c>
      <c r="X31" s="19" t="n">
        <v>0.0293</v>
      </c>
      <c r="AB31" s="19" t="n">
        <v>1.0087</v>
      </c>
      <c r="AC31" s="19" t="n">
        <v>0.0005</v>
      </c>
      <c r="AH31" s="19" t="n">
        <v>0.0125</v>
      </c>
      <c r="AI31" s="19" t="n">
        <v>1.1215</v>
      </c>
      <c r="AJ31" s="19" t="n">
        <v>0.0127</v>
      </c>
      <c r="AK31" s="19" t="n">
        <v>0.722</v>
      </c>
      <c r="AL31" s="19" t="n">
        <v>0.55</v>
      </c>
      <c r="AM31" s="19" t="n">
        <v>0.0887</v>
      </c>
      <c r="AN31" s="19" t="n">
        <v>4.4098</v>
      </c>
      <c r="AO31" s="19" t="n">
        <v>0.0504</v>
      </c>
      <c r="AP31" s="19" t="n">
        <v>0.7768</v>
      </c>
      <c r="AQ31" s="19" t="n">
        <v>0.7399</v>
      </c>
      <c r="AR31" s="19" t="n">
        <v>12.098</v>
      </c>
      <c r="AT31" s="19" t="n">
        <v>0.0259</v>
      </c>
      <c r="AU31" s="19" t="n">
        <v>0.0015</v>
      </c>
      <c r="AV31" s="19" t="n">
        <v>0.0156</v>
      </c>
      <c r="AW31" s="19" t="n">
        <v>0.0105</v>
      </c>
      <c r="AX31" s="19" t="n">
        <v>0.2476</v>
      </c>
      <c r="AY31" s="19" t="n">
        <v>0.1365</v>
      </c>
      <c r="AZ31" s="19" t="n">
        <v>0.0044</v>
      </c>
      <c r="BA31" s="19" t="n">
        <v>0.0024</v>
      </c>
      <c r="BB31" s="19" t="n">
        <v>0.06560000000000001</v>
      </c>
      <c r="BC31" s="19" t="n">
        <v>0.0385</v>
      </c>
      <c r="BD31" s="19" t="n">
        <v>0.09810000000000001</v>
      </c>
      <c r="BF31" s="19" t="n">
        <v>0.2235</v>
      </c>
      <c r="BJ31" s="19" t="n">
        <v>1.5116</v>
      </c>
      <c r="BK31" s="19" t="n">
        <v>0.0563</v>
      </c>
      <c r="BO31" s="19" t="n">
        <v>0.0035</v>
      </c>
      <c r="BP31" s="19" t="n">
        <v>0.0055</v>
      </c>
      <c r="BQ31" s="19" t="n">
        <v>0.0004</v>
      </c>
      <c r="BR31" s="19" t="n">
        <v>0.1891</v>
      </c>
      <c r="BS31" s="19" t="n">
        <v>0.0313</v>
      </c>
      <c r="BT31" s="19" t="n">
        <v>0.2455</v>
      </c>
      <c r="BU31" s="19" t="n">
        <v>0.3162</v>
      </c>
      <c r="BV31" s="19" t="n">
        <v>0.3263</v>
      </c>
      <c r="BW31" s="19" t="n">
        <v>0.6971000000000001</v>
      </c>
      <c r="BX31" s="19" t="n">
        <v>0.1919</v>
      </c>
      <c r="BY31" s="19" t="n">
        <v>0.09030000000000001</v>
      </c>
      <c r="BZ31" s="19" t="n">
        <v>0.0512</v>
      </c>
      <c r="CA31" s="19" t="n">
        <v>0.107</v>
      </c>
      <c r="CB31" s="19" t="n">
        <v>0.0759</v>
      </c>
      <c r="CC31" s="19" t="n">
        <v>0.0154</v>
      </c>
      <c r="CD31" s="19" t="n">
        <v>0.0032</v>
      </c>
      <c r="CE31" s="19" t="n">
        <v>0.007900000000000001</v>
      </c>
      <c r="CF31" s="19" t="n">
        <v>0.0215</v>
      </c>
      <c r="CG31" s="19" t="n">
        <v>0.0162</v>
      </c>
      <c r="CH31" s="19" t="n">
        <v>0.0063</v>
      </c>
      <c r="CI31" s="19" t="n">
        <v>0.0081</v>
      </c>
      <c r="CJ31" s="19" t="n">
        <v>0.0047</v>
      </c>
      <c r="CK31" s="19" t="n">
        <v>0.0042</v>
      </c>
      <c r="CL31" s="19" t="n">
        <v>0.0277</v>
      </c>
      <c r="CM31" s="19" t="n">
        <v>0.0002</v>
      </c>
      <c r="CN31" s="19" t="n">
        <v>0.0191</v>
      </c>
      <c r="CO31" s="19" t="n">
        <v>0.0158</v>
      </c>
      <c r="CP31" s="19" t="n">
        <v>0.0136</v>
      </c>
      <c r="CQ31" s="19" t="n">
        <v>0.0353</v>
      </c>
      <c r="CS31" s="19" t="n">
        <v>0.018</v>
      </c>
      <c r="CT31" s="19" t="n">
        <v>1.0207</v>
      </c>
      <c r="CU31" s="19" t="n">
        <v>0.219</v>
      </c>
      <c r="CV31" s="19" t="n">
        <v>0.046</v>
      </c>
      <c r="CW31" s="19" t="n">
        <v>0.034</v>
      </c>
      <c r="CX31" s="19" t="n">
        <v>0.0257</v>
      </c>
      <c r="CY31" s="19" t="n">
        <v>0.0413</v>
      </c>
      <c r="CZ31" s="19" t="n">
        <v>0.0355</v>
      </c>
      <c r="DA31" s="19" t="n">
        <v>0.0288</v>
      </c>
      <c r="DD31" s="19" t="n">
        <v>0.0043</v>
      </c>
      <c r="DG31" s="19" t="n">
        <v>0.0052</v>
      </c>
      <c r="DH31" s="19" t="n">
        <v>0.0144</v>
      </c>
      <c r="DI31" s="19" t="n">
        <v>0.0095</v>
      </c>
      <c r="DL31" s="19" t="n">
        <v>0.026</v>
      </c>
      <c r="DM31" s="19" t="n">
        <v>0.0081</v>
      </c>
      <c r="DO31" s="19" t="n">
        <v>0.0005</v>
      </c>
      <c r="DP31" s="19" t="n">
        <v>0.5881999999999999</v>
      </c>
      <c r="DQ31" s="19" t="n">
        <v>0.0154</v>
      </c>
      <c r="DR31" s="19" t="n">
        <v>0.1355</v>
      </c>
      <c r="DT31" s="19" t="n">
        <v>42.068</v>
      </c>
    </row>
    <row r="32">
      <c r="A32" s="2" t="inlineStr">
        <is>
          <t>1302</t>
        </is>
      </c>
      <c r="B32" s="2" t="inlineStr">
        <is>
          <t>Tanned leather, dressed fur and leather product manufacturing</t>
        </is>
      </c>
      <c r="C32" s="19" t="n">
        <v>0.0379</v>
      </c>
      <c r="D32" s="19" t="n">
        <v>0.0048</v>
      </c>
      <c r="E32" s="19" t="n">
        <v>0.0414</v>
      </c>
      <c r="F32" s="19" t="n">
        <v>0.0005</v>
      </c>
      <c r="G32" s="19" t="n">
        <v>0.0005</v>
      </c>
      <c r="H32" s="19" t="n">
        <v>0.0005</v>
      </c>
      <c r="I32" s="19" t="n">
        <v>0.008800000000000001</v>
      </c>
      <c r="J32" s="19" t="n">
        <v>0.027</v>
      </c>
      <c r="K32" s="19" t="n">
        <v>0.0004</v>
      </c>
      <c r="L32" s="19" t="n">
        <v>0.0002</v>
      </c>
      <c r="M32" s="19" t="n">
        <v>0.0102</v>
      </c>
      <c r="N32" s="19" t="n">
        <v>0.001</v>
      </c>
      <c r="O32" s="19" t="n">
        <v>0.0005999999999999999</v>
      </c>
      <c r="P32" s="19" t="n">
        <v>0.0827</v>
      </c>
      <c r="AC32" s="19" t="n">
        <v>2.7063</v>
      </c>
      <c r="AD32" s="19" t="n">
        <v>0.6973</v>
      </c>
      <c r="AE32" s="19" t="n">
        <v>0</v>
      </c>
      <c r="AL32" s="19" t="n">
        <v>0.3579</v>
      </c>
      <c r="BG32" s="19" t="n">
        <v>0.0257</v>
      </c>
      <c r="BH32" s="19" t="n">
        <v>0.0045</v>
      </c>
      <c r="BI32" s="19" t="n">
        <v>0.1748</v>
      </c>
      <c r="BJ32" s="19" t="n">
        <v>0.0119</v>
      </c>
      <c r="BM32" s="19" t="n">
        <v>2.2433</v>
      </c>
      <c r="BS32" s="19" t="n">
        <v>0.0101</v>
      </c>
      <c r="BX32" s="19" t="n">
        <v>25.6436</v>
      </c>
      <c r="BZ32" s="19" t="n">
        <v>0.3837</v>
      </c>
      <c r="CA32" s="19" t="n">
        <v>0.0425</v>
      </c>
      <c r="CG32" s="19" t="n">
        <v>0.0279</v>
      </c>
      <c r="CH32" s="19" t="n">
        <v>0.0131</v>
      </c>
      <c r="CI32" s="19" t="n">
        <v>0.1363</v>
      </c>
      <c r="CJ32" s="19" t="n">
        <v>0.007</v>
      </c>
      <c r="CK32" s="19" t="n">
        <v>0.0128</v>
      </c>
      <c r="CL32" s="19" t="n">
        <v>0.1166</v>
      </c>
      <c r="CM32" s="19" t="n">
        <v>0.0002</v>
      </c>
      <c r="CO32" s="19" t="n">
        <v>0.2861</v>
      </c>
      <c r="CP32" s="19" t="n">
        <v>0.06710000000000001</v>
      </c>
      <c r="CQ32" s="19" t="n">
        <v>0.07829999999999999</v>
      </c>
      <c r="CS32" s="19" t="n">
        <v>0.0024</v>
      </c>
      <c r="CT32" s="19" t="n">
        <v>1.2797</v>
      </c>
      <c r="CV32" s="19" t="n">
        <v>0.1389</v>
      </c>
      <c r="DO32" s="19" t="n">
        <v>0.0018</v>
      </c>
      <c r="DP32" s="19" t="n">
        <v>0.8861</v>
      </c>
      <c r="DQ32" s="19" t="n">
        <v>0.0477</v>
      </c>
      <c r="DR32" s="19" t="n">
        <v>0.1832</v>
      </c>
      <c r="DT32" s="19" t="n">
        <v>181.3524</v>
      </c>
    </row>
    <row r="33">
      <c r="A33" s="2" t="inlineStr">
        <is>
          <t>1303</t>
        </is>
      </c>
      <c r="B33" s="2" t="inlineStr">
        <is>
          <t>Textile product manufacturing</t>
        </is>
      </c>
      <c r="C33" s="19" t="n">
        <v>0.1337</v>
      </c>
      <c r="D33" s="19" t="n">
        <v>0.0461</v>
      </c>
      <c r="J33" s="19" t="n">
        <v>0.5894</v>
      </c>
      <c r="K33" s="19" t="n">
        <v>0.2104</v>
      </c>
      <c r="L33" s="19" t="n">
        <v>0.0104</v>
      </c>
      <c r="O33" s="19" t="n">
        <v>0.0346</v>
      </c>
      <c r="S33" s="19" t="n">
        <v>0.2082</v>
      </c>
      <c r="Y33" s="19" t="n">
        <v>0.1619</v>
      </c>
      <c r="Z33" s="19" t="n">
        <v>0.0987</v>
      </c>
      <c r="AA33" s="19" t="n">
        <v>0.0402</v>
      </c>
      <c r="AD33" s="19" t="n">
        <v>7.833</v>
      </c>
      <c r="AE33" s="19" t="n">
        <v>0.0046</v>
      </c>
      <c r="AF33" s="19" t="n">
        <v>0.3227</v>
      </c>
      <c r="AH33" s="19" t="n">
        <v>0.119</v>
      </c>
      <c r="AI33" s="19" t="n">
        <v>1.1007</v>
      </c>
      <c r="AJ33" s="19" t="n">
        <v>0.0213</v>
      </c>
      <c r="AK33" s="19" t="n">
        <v>0.2804</v>
      </c>
      <c r="AL33" s="19" t="n">
        <v>0.2546</v>
      </c>
      <c r="AO33" s="19" t="n">
        <v>0.0688</v>
      </c>
      <c r="AZ33" s="19" t="n">
        <v>0.0713</v>
      </c>
      <c r="BE33" s="19" t="n">
        <v>0.8166</v>
      </c>
      <c r="BF33" s="19" t="n">
        <v>0.5296999999999999</v>
      </c>
      <c r="BJ33" s="19" t="n">
        <v>0.7116</v>
      </c>
      <c r="BK33" s="19" t="n">
        <v>0.1033</v>
      </c>
      <c r="BL33" s="19" t="n">
        <v>1.0469</v>
      </c>
      <c r="BN33" s="19" t="n">
        <v>0.07770000000000001</v>
      </c>
      <c r="BO33" s="19" t="n">
        <v>0.1139</v>
      </c>
      <c r="BP33" s="19" t="n">
        <v>0.2446</v>
      </c>
      <c r="BQ33" s="19" t="n">
        <v>0.0156</v>
      </c>
      <c r="BR33" s="19" t="n">
        <v>2.7343</v>
      </c>
      <c r="BT33" s="19" t="n">
        <v>102.2855</v>
      </c>
      <c r="BU33" s="19" t="n">
        <v>73.833</v>
      </c>
      <c r="BV33" s="19" t="n">
        <v>4.607</v>
      </c>
      <c r="BW33" s="19" t="n">
        <v>95.18519999999999</v>
      </c>
      <c r="BX33" s="19" t="n">
        <v>2.1188</v>
      </c>
      <c r="BY33" s="19" t="n">
        <v>2.1871</v>
      </c>
      <c r="BZ33" s="19" t="n">
        <v>9.196999999999999</v>
      </c>
      <c r="CA33" s="19" t="n">
        <v>2.4283</v>
      </c>
      <c r="CE33" s="19" t="n">
        <v>0.2217</v>
      </c>
      <c r="CF33" s="19" t="n">
        <v>0.3143</v>
      </c>
      <c r="CG33" s="19" t="n">
        <v>0.2381</v>
      </c>
      <c r="CH33" s="19" t="n">
        <v>1.1985</v>
      </c>
      <c r="CJ33" s="19" t="n">
        <v>0.1044</v>
      </c>
      <c r="CK33" s="19" t="n">
        <v>0.867</v>
      </c>
      <c r="CL33" s="19" t="n">
        <v>0.8633</v>
      </c>
      <c r="CM33" s="19" t="n">
        <v>0.0027</v>
      </c>
      <c r="CN33" s="19" t="n">
        <v>0.8564000000000001</v>
      </c>
      <c r="CO33" s="19" t="n">
        <v>0.2999</v>
      </c>
      <c r="CP33" s="19" t="n">
        <v>0.4006</v>
      </c>
      <c r="CS33" s="19" t="n">
        <v>0.2475</v>
      </c>
      <c r="CT33" s="19" t="n">
        <v>0.8023</v>
      </c>
      <c r="CU33" s="19" t="n">
        <v>0.1035</v>
      </c>
      <c r="CV33" s="19" t="n">
        <v>0.6405999999999999</v>
      </c>
      <c r="CW33" s="19" t="n">
        <v>0.5391</v>
      </c>
      <c r="CY33" s="19" t="n">
        <v>0.3464</v>
      </c>
      <c r="DB33" s="19" t="n">
        <v>3.7968</v>
      </c>
      <c r="DF33" s="19" t="n">
        <v>2.4663</v>
      </c>
      <c r="DG33" s="19" t="n">
        <v>0.0337</v>
      </c>
      <c r="DI33" s="19" t="n">
        <v>0.0806</v>
      </c>
      <c r="DJ33" s="19" t="n">
        <v>0.2646</v>
      </c>
      <c r="DK33" s="19" t="n">
        <v>0.5361</v>
      </c>
      <c r="DN33" s="19" t="n">
        <v>176.8157</v>
      </c>
      <c r="DP33" s="19" t="n">
        <v>95.7346</v>
      </c>
      <c r="DQ33" s="19" t="n">
        <v>8.0604</v>
      </c>
      <c r="DR33" s="19" t="n">
        <v>81.17</v>
      </c>
      <c r="DT33" s="19" t="n">
        <v>119.9104</v>
      </c>
    </row>
    <row r="34">
      <c r="A34" s="2" t="inlineStr">
        <is>
          <t>1304</t>
        </is>
      </c>
      <c r="B34" s="2" t="inlineStr">
        <is>
          <t>Knitted product manufacturing</t>
        </is>
      </c>
      <c r="C34" s="19" t="n">
        <v>0.0032</v>
      </c>
      <c r="D34" s="19" t="n">
        <v>0.0003</v>
      </c>
      <c r="E34" s="19" t="n">
        <v>0.0011</v>
      </c>
      <c r="F34" s="19" t="n">
        <v>0.0002</v>
      </c>
      <c r="G34" s="19" t="n">
        <v>0.0001</v>
      </c>
      <c r="H34" s="19" t="n">
        <v>0.0005999999999999999</v>
      </c>
      <c r="I34" s="19" t="n">
        <v>0.0019</v>
      </c>
      <c r="J34" s="19" t="n">
        <v>0.0044</v>
      </c>
      <c r="K34" s="19" t="n">
        <v>0.0001</v>
      </c>
      <c r="L34" s="19" t="n">
        <v>0</v>
      </c>
      <c r="M34" s="19" t="n">
        <v>0.0045</v>
      </c>
      <c r="N34" s="19" t="n">
        <v>0.0001</v>
      </c>
      <c r="O34" s="19" t="n">
        <v>0.0001</v>
      </c>
      <c r="P34" s="19" t="n">
        <v>0.0012</v>
      </c>
      <c r="Q34" s="19" t="n">
        <v>0.0001</v>
      </c>
      <c r="R34" s="19" t="n">
        <v>0.001</v>
      </c>
      <c r="S34" s="19" t="n">
        <v>0.0012</v>
      </c>
      <c r="T34" s="19" t="n">
        <v>0.0008</v>
      </c>
      <c r="U34" s="19" t="n">
        <v>0.0023</v>
      </c>
      <c r="V34" s="19" t="n">
        <v>0.0016</v>
      </c>
      <c r="W34" s="19" t="n">
        <v>0.001</v>
      </c>
      <c r="X34" s="19" t="n">
        <v>0.0033</v>
      </c>
      <c r="Y34" s="19" t="n">
        <v>0.0011</v>
      </c>
      <c r="Z34" s="19" t="n">
        <v>0.0002</v>
      </c>
      <c r="AA34" s="19" t="n">
        <v>0.0003</v>
      </c>
      <c r="AC34" s="19" t="n">
        <v>0</v>
      </c>
      <c r="AG34" s="19" t="n">
        <v>0.0001</v>
      </c>
      <c r="AH34" s="19" t="n">
        <v>0.0003</v>
      </c>
      <c r="AI34" s="19" t="n">
        <v>0.002</v>
      </c>
      <c r="AJ34" s="19" t="n">
        <v>0.0003</v>
      </c>
      <c r="AL34" s="19" t="n">
        <v>0.0105</v>
      </c>
      <c r="AM34" s="19" t="n">
        <v>0.0005</v>
      </c>
      <c r="AN34" s="19" t="n">
        <v>0.0012</v>
      </c>
      <c r="AO34" s="19" t="n">
        <v>0.0003</v>
      </c>
      <c r="AP34" s="19" t="n">
        <v>0.0015</v>
      </c>
      <c r="AQ34" s="19" t="n">
        <v>0.0008</v>
      </c>
      <c r="AR34" s="19" t="n">
        <v>0.0264</v>
      </c>
      <c r="AS34" s="19" t="n">
        <v>0.0009</v>
      </c>
      <c r="AT34" s="19" t="n">
        <v>0.0007</v>
      </c>
      <c r="AU34" s="19" t="n">
        <v>0.0003</v>
      </c>
      <c r="AV34" s="19" t="n">
        <v>0.0011</v>
      </c>
      <c r="AY34" s="19" t="n">
        <v>0.0019</v>
      </c>
      <c r="AZ34" s="19" t="n">
        <v>0.0001</v>
      </c>
      <c r="BA34" s="19" t="n">
        <v>0.0002</v>
      </c>
      <c r="BD34" s="19" t="n">
        <v>0.0014</v>
      </c>
      <c r="BE34" s="19" t="n">
        <v>0.0106</v>
      </c>
      <c r="BF34" s="19" t="n">
        <v>0.009599999999999999</v>
      </c>
      <c r="BG34" s="19" t="n">
        <v>0.0028</v>
      </c>
      <c r="BH34" s="19" t="n">
        <v>0.0985</v>
      </c>
      <c r="BI34" s="19" t="n">
        <v>0.0147</v>
      </c>
      <c r="BJ34" s="19" t="n">
        <v>0.0019</v>
      </c>
      <c r="BK34" s="19" t="n">
        <v>0.0025</v>
      </c>
      <c r="BL34" s="19" t="n">
        <v>0.0147</v>
      </c>
      <c r="BM34" s="19" t="n">
        <v>0.5589</v>
      </c>
      <c r="BO34" s="19" t="n">
        <v>0.0005999999999999999</v>
      </c>
      <c r="BP34" s="19" t="n">
        <v>0.0014</v>
      </c>
      <c r="BQ34" s="19" t="n">
        <v>0.0002</v>
      </c>
      <c r="BR34" s="19" t="n">
        <v>0.0008</v>
      </c>
      <c r="BS34" s="19" t="n">
        <v>0.0009</v>
      </c>
      <c r="BU34" s="19" t="n">
        <v>0.0049</v>
      </c>
      <c r="BV34" s="19" t="n">
        <v>0.0045</v>
      </c>
      <c r="BW34" s="19" t="n">
        <v>0.0225</v>
      </c>
      <c r="BZ34" s="19" t="n">
        <v>0.004</v>
      </c>
      <c r="CB34" s="19" t="n">
        <v>0.0056</v>
      </c>
      <c r="CC34" s="19" t="n">
        <v>0.0015</v>
      </c>
      <c r="CD34" s="19" t="n">
        <v>0.0005</v>
      </c>
      <c r="CE34" s="19" t="n">
        <v>0.0013</v>
      </c>
      <c r="CF34" s="19" t="n">
        <v>0.0035</v>
      </c>
      <c r="CG34" s="19" t="n">
        <v>0.0037</v>
      </c>
      <c r="CH34" s="19" t="n">
        <v>0.0063</v>
      </c>
      <c r="CI34" s="19" t="n">
        <v>0.0009</v>
      </c>
      <c r="CJ34" s="19" t="n">
        <v>0.0005</v>
      </c>
      <c r="CK34" s="19" t="n">
        <v>0.0047</v>
      </c>
      <c r="CL34" s="19" t="n">
        <v>0.0663</v>
      </c>
      <c r="CM34" s="19" t="n">
        <v>0.0001</v>
      </c>
      <c r="CN34" s="19" t="n">
        <v>0.3302</v>
      </c>
      <c r="CO34" s="19" t="n">
        <v>0.252</v>
      </c>
      <c r="CP34" s="19" t="n">
        <v>0.0393</v>
      </c>
      <c r="CQ34" s="19" t="n">
        <v>0.0041</v>
      </c>
      <c r="CS34" s="19" t="n">
        <v>0.0004</v>
      </c>
      <c r="CT34" s="19" t="n">
        <v>0.0066</v>
      </c>
      <c r="CV34" s="19" t="n">
        <v>0.09710000000000001</v>
      </c>
      <c r="CY34" s="19" t="n">
        <v>0.08400000000000001</v>
      </c>
      <c r="DA34" s="19" t="n">
        <v>0.0294</v>
      </c>
      <c r="DB34" s="19" t="n">
        <v>0.1111</v>
      </c>
      <c r="DC34" s="19" t="n">
        <v>0.0482</v>
      </c>
      <c r="DD34" s="19" t="n">
        <v>0.0024</v>
      </c>
      <c r="DG34" s="19" t="n">
        <v>0.0035</v>
      </c>
      <c r="DJ34" s="19" t="n">
        <v>0.007900000000000001</v>
      </c>
      <c r="DK34" s="19" t="n">
        <v>0.0031</v>
      </c>
      <c r="DL34" s="19" t="n">
        <v>0.004</v>
      </c>
      <c r="DM34" s="19" t="n">
        <v>0.0009</v>
      </c>
      <c r="DP34" s="19" t="n">
        <v>0.4813</v>
      </c>
      <c r="DQ34" s="19" t="n">
        <v>0.0356</v>
      </c>
      <c r="DR34" s="19" t="n">
        <v>0.0915</v>
      </c>
      <c r="DT34" s="19" t="n">
        <v>2.9788</v>
      </c>
    </row>
    <row r="35">
      <c r="A35" s="2" t="inlineStr">
        <is>
          <t>1305</t>
        </is>
      </c>
      <c r="B35" s="2" t="inlineStr">
        <is>
          <t>Clothing manufacturing</t>
        </is>
      </c>
      <c r="C35" s="19" t="n">
        <v>0.5195</v>
      </c>
      <c r="G35" s="19" t="n">
        <v>0.0448</v>
      </c>
      <c r="O35" s="19" t="n">
        <v>0.095</v>
      </c>
      <c r="Q35" s="19" t="n">
        <v>0.0538</v>
      </c>
      <c r="R35" s="19" t="n">
        <v>0.4641</v>
      </c>
      <c r="S35" s="19" t="n">
        <v>0.5552</v>
      </c>
      <c r="T35" s="19" t="n">
        <v>0.3563</v>
      </c>
      <c r="U35" s="19" t="n">
        <v>0.9453</v>
      </c>
      <c r="V35" s="19" t="n">
        <v>0.4556</v>
      </c>
      <c r="X35" s="19" t="n">
        <v>1.3716</v>
      </c>
      <c r="Y35" s="19" t="n">
        <v>0.1997</v>
      </c>
      <c r="Z35" s="19" t="n">
        <v>0.1209</v>
      </c>
      <c r="AA35" s="19" t="n">
        <v>0.0905</v>
      </c>
      <c r="AB35" s="19" t="n">
        <v>0.5729</v>
      </c>
      <c r="AC35" s="19" t="n">
        <v>0.3399</v>
      </c>
      <c r="AE35" s="19" t="n">
        <v>0.0119</v>
      </c>
      <c r="AH35" s="19" t="n">
        <v>0.1653</v>
      </c>
      <c r="AI35" s="19" t="n">
        <v>0.7869</v>
      </c>
      <c r="AJ35" s="19" t="n">
        <v>0.1255</v>
      </c>
      <c r="AL35" s="19" t="n">
        <v>0.0675</v>
      </c>
      <c r="AN35" s="19" t="n">
        <v>0.3267</v>
      </c>
      <c r="AO35" s="19" t="n">
        <v>0.1403</v>
      </c>
      <c r="AP35" s="19" t="n">
        <v>0.3391</v>
      </c>
      <c r="AQ35" s="19" t="n">
        <v>0.1715</v>
      </c>
      <c r="AR35" s="19" t="n">
        <v>0.466</v>
      </c>
      <c r="AS35" s="19" t="n">
        <v>0.0461</v>
      </c>
      <c r="AT35" s="19" t="n">
        <v>1.1575</v>
      </c>
      <c r="AU35" s="19" t="n">
        <v>0.0456</v>
      </c>
      <c r="AW35" s="19" t="n">
        <v>0.0053</v>
      </c>
      <c r="AX35" s="19" t="n">
        <v>0.0485</v>
      </c>
      <c r="AY35" s="19" t="n">
        <v>0.5497</v>
      </c>
      <c r="AZ35" s="19" t="n">
        <v>0.0589</v>
      </c>
      <c r="BA35" s="19" t="n">
        <v>0.0435</v>
      </c>
      <c r="BE35" s="19" t="n">
        <v>0.3088</v>
      </c>
      <c r="BI35" s="19" t="n">
        <v>0.502</v>
      </c>
      <c r="BJ35" s="19" t="n">
        <v>0.105</v>
      </c>
      <c r="BL35" s="19" t="n">
        <v>0.7508</v>
      </c>
      <c r="BM35" s="19" t="n">
        <v>0.3368</v>
      </c>
      <c r="BO35" s="19" t="n">
        <v>0.0269</v>
      </c>
      <c r="BP35" s="19" t="n">
        <v>0.2236</v>
      </c>
      <c r="BR35" s="19" t="n">
        <v>0.3351</v>
      </c>
      <c r="BT35" s="19" t="n">
        <v>3.3834</v>
      </c>
      <c r="BU35" s="19" t="n">
        <v>1.5555</v>
      </c>
      <c r="BV35" s="19" t="n">
        <v>1.3482</v>
      </c>
      <c r="BW35" s="19" t="n">
        <v>2.9957</v>
      </c>
      <c r="BX35" s="19" t="n">
        <v>2.4316</v>
      </c>
      <c r="BY35" s="19" t="n">
        <v>1.6274</v>
      </c>
      <c r="BZ35" s="19" t="n">
        <v>3.1112</v>
      </c>
      <c r="CA35" s="19" t="n">
        <v>3.1699</v>
      </c>
      <c r="CB35" s="19" t="n">
        <v>1.4272</v>
      </c>
      <c r="CE35" s="19" t="n">
        <v>0.3112</v>
      </c>
      <c r="CH35" s="19" t="n">
        <v>0.3791</v>
      </c>
      <c r="CK35" s="19" t="n">
        <v>0.5445</v>
      </c>
      <c r="CN35" s="19" t="n">
        <v>0.3497</v>
      </c>
      <c r="CO35" s="19" t="n">
        <v>0.1862</v>
      </c>
      <c r="CP35" s="19" t="n">
        <v>0.4727</v>
      </c>
      <c r="CQ35" s="19" t="n">
        <v>0.1791</v>
      </c>
      <c r="CS35" s="19" t="n">
        <v>0.3288</v>
      </c>
      <c r="CT35" s="19" t="n">
        <v>0.7053</v>
      </c>
      <c r="CU35" s="19" t="n">
        <v>1.3981</v>
      </c>
      <c r="CV35" s="19" t="n">
        <v>0.5359</v>
      </c>
      <c r="CW35" s="19" t="n">
        <v>0.1133</v>
      </c>
      <c r="DI35" s="19" t="n">
        <v>0.0953</v>
      </c>
      <c r="DJ35" s="19" t="n">
        <v>1.2259</v>
      </c>
      <c r="DK35" s="19" t="n">
        <v>1.0293</v>
      </c>
      <c r="DO35" s="19" t="n">
        <v>0.0018</v>
      </c>
      <c r="DP35" s="19" t="n">
        <v>23.6444</v>
      </c>
      <c r="DQ35" s="19" t="n">
        <v>0.9605</v>
      </c>
      <c r="DR35" s="19" t="n">
        <v>4.6326</v>
      </c>
      <c r="DT35" s="19" t="n">
        <v>339.4467</v>
      </c>
    </row>
    <row r="36">
      <c r="A36" s="2" t="inlineStr">
        <is>
          <t>1306</t>
        </is>
      </c>
      <c r="B36" s="2" t="inlineStr">
        <is>
          <t>Footwear manufacturing</t>
        </is>
      </c>
      <c r="G36" s="19" t="n">
        <v>0.0027</v>
      </c>
      <c r="N36" s="19" t="n">
        <v>0.0095</v>
      </c>
      <c r="O36" s="19" t="n">
        <v>0.0058</v>
      </c>
      <c r="Q36" s="19" t="n">
        <v>0.005</v>
      </c>
      <c r="T36" s="19" t="n">
        <v>0.0041</v>
      </c>
      <c r="X36" s="19" t="n">
        <v>0.06560000000000001</v>
      </c>
      <c r="AE36" s="19" t="n">
        <v>0.0001</v>
      </c>
      <c r="AH36" s="19" t="n">
        <v>0.0193</v>
      </c>
      <c r="AJ36" s="19" t="n">
        <v>0.0175</v>
      </c>
      <c r="AK36" s="19" t="n">
        <v>0.0409</v>
      </c>
      <c r="AM36" s="19" t="n">
        <v>0.031</v>
      </c>
      <c r="AO36" s="19" t="n">
        <v>0.0143</v>
      </c>
      <c r="AZ36" s="19" t="n">
        <v>0.0045</v>
      </c>
      <c r="BE36" s="19" t="n">
        <v>0.0354</v>
      </c>
      <c r="BR36" s="19" t="n">
        <v>0.0668</v>
      </c>
      <c r="BS36" s="19" t="n">
        <v>0.0704</v>
      </c>
      <c r="BU36" s="19" t="n">
        <v>0.2601</v>
      </c>
      <c r="BV36" s="19" t="n">
        <v>0.2699</v>
      </c>
      <c r="BW36" s="19" t="n">
        <v>0.229</v>
      </c>
      <c r="BZ36" s="19" t="n">
        <v>1.8845</v>
      </c>
      <c r="CA36" s="19" t="n">
        <v>0.2799</v>
      </c>
      <c r="CD36" s="19" t="n">
        <v>0.009900000000000001</v>
      </c>
      <c r="CE36" s="19" t="n">
        <v>0.0367</v>
      </c>
      <c r="CH36" s="19" t="n">
        <v>0.0483</v>
      </c>
      <c r="CJ36" s="19" t="n">
        <v>0.0259</v>
      </c>
      <c r="CK36" s="19" t="n">
        <v>0.3934</v>
      </c>
      <c r="CM36" s="19" t="n">
        <v>0.0007</v>
      </c>
      <c r="CN36" s="19" t="n">
        <v>0.07539999999999999</v>
      </c>
      <c r="CO36" s="19" t="n">
        <v>0.0415</v>
      </c>
      <c r="CP36" s="19" t="n">
        <v>0.1457</v>
      </c>
      <c r="CQ36" s="19" t="n">
        <v>0.1231</v>
      </c>
      <c r="CS36" s="19" t="n">
        <v>0.02</v>
      </c>
      <c r="CT36" s="19" t="n">
        <v>0.722</v>
      </c>
      <c r="CV36" s="19" t="n">
        <v>0.294</v>
      </c>
      <c r="CW36" s="19" t="n">
        <v>0.1874</v>
      </c>
      <c r="CY36" s="19" t="n">
        <v>0.0961</v>
      </c>
      <c r="DD36" s="19" t="n">
        <v>0.0173</v>
      </c>
      <c r="DO36" s="19" t="n">
        <v>0.0068</v>
      </c>
      <c r="DP36" s="19" t="n">
        <v>2.2951</v>
      </c>
      <c r="DQ36" s="19" t="n">
        <v>0.0978</v>
      </c>
      <c r="DR36" s="19" t="n">
        <v>0.442</v>
      </c>
      <c r="DT36" s="19" t="n">
        <v>83.3567</v>
      </c>
    </row>
    <row r="37">
      <c r="A37" s="2" t="inlineStr">
        <is>
          <t>1401</t>
        </is>
      </c>
      <c r="B37" s="2" t="inlineStr">
        <is>
          <t>Sawmill product manufacturing</t>
        </is>
      </c>
      <c r="C37" s="19" t="n">
        <v>1.913</v>
      </c>
      <c r="D37" s="19" t="n">
        <v>0.4211</v>
      </c>
      <c r="E37" s="19" t="n">
        <v>0.4185</v>
      </c>
      <c r="F37" s="19" t="n">
        <v>0.0286</v>
      </c>
      <c r="G37" s="19" t="n">
        <v>0.0411</v>
      </c>
      <c r="H37" s="19" t="n">
        <v>0.0587</v>
      </c>
      <c r="I37" s="19" t="n">
        <v>0.8669</v>
      </c>
      <c r="J37" s="19" t="n">
        <v>0.4873</v>
      </c>
      <c r="K37" s="19" t="n">
        <v>0.008500000000000001</v>
      </c>
      <c r="L37" s="19" t="n">
        <v>0.009299999999999999</v>
      </c>
      <c r="M37" s="19" t="n">
        <v>0.2961</v>
      </c>
      <c r="N37" s="19" t="n">
        <v>0.0123</v>
      </c>
      <c r="O37" s="19" t="n">
        <v>0.0111</v>
      </c>
      <c r="P37" s="19" t="n">
        <v>0.2399</v>
      </c>
      <c r="Q37" s="19" t="n">
        <v>0.0037</v>
      </c>
      <c r="R37" s="19" t="n">
        <v>0.0358</v>
      </c>
      <c r="S37" s="19" t="n">
        <v>0.0296</v>
      </c>
      <c r="T37" s="19" t="n">
        <v>0.0151</v>
      </c>
      <c r="U37" s="19" t="n">
        <v>0.0963</v>
      </c>
      <c r="V37" s="19" t="n">
        <v>0.0375</v>
      </c>
      <c r="W37" s="19" t="n">
        <v>0.1108</v>
      </c>
      <c r="X37" s="19" t="n">
        <v>0.0871</v>
      </c>
      <c r="Y37" s="19" t="n">
        <v>0.0156</v>
      </c>
      <c r="Z37" s="19" t="n">
        <v>0.0149</v>
      </c>
      <c r="AA37" s="19" t="n">
        <v>0.0102</v>
      </c>
      <c r="AB37" s="19" t="n">
        <v>0.0005999999999999999</v>
      </c>
      <c r="AC37" s="19" t="n">
        <v>0.0046</v>
      </c>
      <c r="AD37" s="19" t="n">
        <v>0.0969</v>
      </c>
      <c r="AE37" s="19" t="n">
        <v>0</v>
      </c>
      <c r="AF37" s="19" t="n">
        <v>0.001</v>
      </c>
      <c r="AG37" s="19" t="n">
        <v>0.0008</v>
      </c>
      <c r="AH37" s="19" t="n">
        <v>14.5858</v>
      </c>
      <c r="AI37" s="19" t="n">
        <v>259.7109</v>
      </c>
      <c r="AJ37" s="19" t="n">
        <v>98.2325</v>
      </c>
      <c r="AK37" s="19" t="n">
        <v>0.0466</v>
      </c>
      <c r="AL37" s="19" t="n">
        <v>0.0206</v>
      </c>
      <c r="AM37" s="19" t="n">
        <v>0.0851</v>
      </c>
      <c r="AN37" s="19" t="n">
        <v>0.0227</v>
      </c>
      <c r="AO37" s="19" t="n">
        <v>0.0058</v>
      </c>
      <c r="AP37" s="19" t="n">
        <v>0.0422</v>
      </c>
      <c r="AQ37" s="19" t="n">
        <v>0.0063</v>
      </c>
      <c r="AR37" s="19" t="n">
        <v>0.06809999999999999</v>
      </c>
      <c r="AS37" s="19" t="n">
        <v>0.0014</v>
      </c>
      <c r="AT37" s="19" t="n">
        <v>0.0032</v>
      </c>
      <c r="AU37" s="19" t="n">
        <v>0.0014</v>
      </c>
      <c r="AV37" s="19" t="n">
        <v>0.0917</v>
      </c>
      <c r="AW37" s="19" t="n">
        <v>0.0204</v>
      </c>
      <c r="AX37" s="19" t="n">
        <v>0.0178</v>
      </c>
      <c r="AY37" s="19" t="n">
        <v>0.8851</v>
      </c>
      <c r="AZ37" s="19" t="n">
        <v>0.1703</v>
      </c>
      <c r="BA37" s="19" t="n">
        <v>0.0049</v>
      </c>
      <c r="BB37" s="19" t="n">
        <v>0.4556</v>
      </c>
      <c r="BC37" s="19" t="n">
        <v>0.0467</v>
      </c>
      <c r="BD37" s="19" t="n">
        <v>0.0358</v>
      </c>
      <c r="BE37" s="19" t="n">
        <v>0.0248</v>
      </c>
      <c r="BF37" s="19" t="n">
        <v>0.1395</v>
      </c>
      <c r="BG37" s="19" t="n">
        <v>0.0622</v>
      </c>
      <c r="BH37" s="19" t="n">
        <v>0.0168</v>
      </c>
      <c r="BI37" s="19" t="n">
        <v>0.1806</v>
      </c>
      <c r="BJ37" s="19" t="n">
        <v>0.0217</v>
      </c>
      <c r="BK37" s="19" t="n">
        <v>0.0183</v>
      </c>
      <c r="BL37" s="19" t="n">
        <v>0.2539</v>
      </c>
      <c r="BM37" s="19" t="n">
        <v>28.8309</v>
      </c>
      <c r="BN37" s="19" t="n">
        <v>0.3869</v>
      </c>
      <c r="BO37" s="19" t="n">
        <v>0.0551</v>
      </c>
      <c r="BP37" s="19" t="n">
        <v>0.2567</v>
      </c>
      <c r="BQ37" s="19" t="n">
        <v>0.0065</v>
      </c>
      <c r="BR37" s="19" t="n">
        <v>0.2537</v>
      </c>
      <c r="BS37" s="19" t="n">
        <v>0.06710000000000001</v>
      </c>
      <c r="BT37" s="19" t="n">
        <v>136.3608</v>
      </c>
      <c r="BU37" s="19" t="n">
        <v>18.8369</v>
      </c>
      <c r="BV37" s="19" t="n">
        <v>44.4554</v>
      </c>
      <c r="BW37" s="19" t="n">
        <v>342.8265</v>
      </c>
      <c r="BX37" s="19" t="n">
        <v>21.0259</v>
      </c>
      <c r="BY37" s="19" t="n">
        <v>19.3256</v>
      </c>
      <c r="BZ37" s="19" t="n">
        <v>0.6271</v>
      </c>
      <c r="CA37" s="19" t="n">
        <v>1.4946</v>
      </c>
      <c r="CB37" s="19" t="n">
        <v>0.4213</v>
      </c>
      <c r="CC37" s="19" t="n">
        <v>0.7558</v>
      </c>
      <c r="CD37" s="19" t="n">
        <v>0.0119</v>
      </c>
      <c r="CE37" s="19" t="n">
        <v>0.0699</v>
      </c>
      <c r="CF37" s="19" t="n">
        <v>0.2137</v>
      </c>
      <c r="CG37" s="19" t="n">
        <v>0.5161</v>
      </c>
      <c r="CH37" s="19" t="n">
        <v>0.0305</v>
      </c>
      <c r="CI37" s="19" t="n">
        <v>0.0367</v>
      </c>
      <c r="CJ37" s="19" t="n">
        <v>0.0409</v>
      </c>
      <c r="CK37" s="19" t="n">
        <v>0.1045</v>
      </c>
      <c r="CL37" s="19" t="n">
        <v>0.511</v>
      </c>
      <c r="CM37" s="19" t="n">
        <v>0.0026</v>
      </c>
      <c r="CN37" s="19" t="n">
        <v>0.1935</v>
      </c>
      <c r="CO37" s="19" t="n">
        <v>0.2038</v>
      </c>
      <c r="CP37" s="19" t="n">
        <v>0.1449</v>
      </c>
      <c r="CQ37" s="19" t="n">
        <v>0.9703000000000001</v>
      </c>
      <c r="CS37" s="19" t="n">
        <v>1.0337</v>
      </c>
      <c r="CT37" s="19" t="n">
        <v>1.0966</v>
      </c>
      <c r="CU37" s="19" t="n">
        <v>0.9964</v>
      </c>
      <c r="CV37" s="19" t="n">
        <v>0.2549</v>
      </c>
      <c r="CW37" s="19" t="n">
        <v>0.3394</v>
      </c>
      <c r="CX37" s="19" t="n">
        <v>0.2706</v>
      </c>
      <c r="CY37" s="19" t="n">
        <v>1.5941</v>
      </c>
      <c r="CZ37" s="19" t="n">
        <v>1.1487</v>
      </c>
      <c r="DA37" s="19" t="n">
        <v>0.08359999999999999</v>
      </c>
      <c r="DB37" s="19" t="n">
        <v>0.9836</v>
      </c>
      <c r="DC37" s="19" t="n">
        <v>0.8065</v>
      </c>
      <c r="DD37" s="19" t="n">
        <v>0.07920000000000001</v>
      </c>
      <c r="DE37" s="19" t="n">
        <v>0.2087</v>
      </c>
      <c r="DF37" s="19" t="n">
        <v>0.2631</v>
      </c>
      <c r="DG37" s="19" t="n">
        <v>0.0405</v>
      </c>
      <c r="DH37" s="19" t="n">
        <v>0.0672</v>
      </c>
      <c r="DI37" s="19" t="n">
        <v>0.0227</v>
      </c>
      <c r="DJ37" s="19" t="n">
        <v>0.08160000000000001</v>
      </c>
      <c r="DK37" s="19" t="n">
        <v>4.1699</v>
      </c>
      <c r="DL37" s="19" t="n">
        <v>0.038</v>
      </c>
      <c r="DM37" s="19" t="n">
        <v>0.0172</v>
      </c>
      <c r="DN37" s="19" t="n">
        <v>12.4424</v>
      </c>
      <c r="DO37" s="19" t="n">
        <v>0.0172</v>
      </c>
      <c r="DP37" s="19" t="n">
        <v>3.9003</v>
      </c>
      <c r="DQ37" s="19" t="n">
        <v>0.2193</v>
      </c>
      <c r="DR37" s="19" t="n">
        <v>1.1073</v>
      </c>
      <c r="DT37" s="19" t="n">
        <v>438.6554</v>
      </c>
    </row>
    <row r="38">
      <c r="A38" s="2" t="inlineStr">
        <is>
          <t>1402</t>
        </is>
      </c>
      <c r="B38" s="2" t="inlineStr">
        <is>
          <t>Other wood product manufacturing</t>
        </is>
      </c>
      <c r="C38" s="19" t="n">
        <v>2.6467</v>
      </c>
      <c r="D38" s="19" t="n">
        <v>0.645</v>
      </c>
      <c r="E38" s="19" t="n">
        <v>0.9372</v>
      </c>
      <c r="F38" s="19" t="n">
        <v>0.0849</v>
      </c>
      <c r="G38" s="19" t="n">
        <v>0.0294</v>
      </c>
      <c r="H38" s="19" t="n">
        <v>0.1288</v>
      </c>
      <c r="I38" s="19" t="n">
        <v>1.0465</v>
      </c>
      <c r="J38" s="19" t="n">
        <v>2.7812</v>
      </c>
      <c r="K38" s="19" t="n">
        <v>0.0835</v>
      </c>
      <c r="L38" s="19" t="n">
        <v>0.0387</v>
      </c>
      <c r="M38" s="19" t="n">
        <v>2.1967</v>
      </c>
      <c r="N38" s="19" t="n">
        <v>0.1639</v>
      </c>
      <c r="O38" s="19" t="n">
        <v>0.1273</v>
      </c>
      <c r="P38" s="19" t="n">
        <v>0.7672</v>
      </c>
      <c r="Q38" s="19" t="n">
        <v>0.0481</v>
      </c>
      <c r="R38" s="19" t="n">
        <v>0.3881</v>
      </c>
      <c r="S38" s="19" t="n">
        <v>0.386</v>
      </c>
      <c r="T38" s="19" t="n">
        <v>0.2519</v>
      </c>
      <c r="U38" s="19" t="n">
        <v>0.8942</v>
      </c>
      <c r="V38" s="19" t="n">
        <v>0.5651</v>
      </c>
      <c r="W38" s="19" t="n">
        <v>0.2808</v>
      </c>
      <c r="X38" s="19" t="n">
        <v>1.0798</v>
      </c>
      <c r="Y38" s="19" t="n">
        <v>0.4709</v>
      </c>
      <c r="Z38" s="19" t="n">
        <v>0.1735</v>
      </c>
      <c r="AA38" s="19" t="n">
        <v>0.1217</v>
      </c>
      <c r="AB38" s="19" t="n">
        <v>0.0095</v>
      </c>
      <c r="AC38" s="19" t="n">
        <v>0.0339</v>
      </c>
      <c r="AD38" s="19" t="n">
        <v>1.5693</v>
      </c>
      <c r="AE38" s="19" t="n">
        <v>0.0002</v>
      </c>
      <c r="AF38" s="19" t="n">
        <v>0.0682</v>
      </c>
      <c r="AG38" s="19" t="n">
        <v>0.024</v>
      </c>
      <c r="AH38" s="19" t="n">
        <v>6.8438</v>
      </c>
      <c r="AI38" s="19" t="n">
        <v>92.1434</v>
      </c>
      <c r="AJ38" s="19" t="n">
        <v>0.7654</v>
      </c>
      <c r="AK38" s="19" t="n">
        <v>0.3016</v>
      </c>
      <c r="AL38" s="19" t="n">
        <v>0.4028</v>
      </c>
      <c r="AM38" s="19" t="n">
        <v>1.7385</v>
      </c>
      <c r="AN38" s="19" t="n">
        <v>0.2982</v>
      </c>
      <c r="AO38" s="19" t="n">
        <v>0.1189</v>
      </c>
      <c r="AP38" s="19" t="n">
        <v>0.6601</v>
      </c>
      <c r="AQ38" s="19" t="n">
        <v>0.1126</v>
      </c>
      <c r="AR38" s="19" t="n">
        <v>4.6481</v>
      </c>
      <c r="AS38" s="19" t="n">
        <v>0.1401</v>
      </c>
      <c r="AT38" s="19" t="n">
        <v>2.4954</v>
      </c>
      <c r="AU38" s="19" t="n">
        <v>0.1206</v>
      </c>
      <c r="AV38" s="19" t="n">
        <v>0.7027</v>
      </c>
      <c r="AW38" s="19" t="n">
        <v>6.0321</v>
      </c>
      <c r="AX38" s="19" t="n">
        <v>0.5853</v>
      </c>
      <c r="AY38" s="19" t="n">
        <v>3.7628</v>
      </c>
      <c r="AZ38" s="19" t="n">
        <v>0.1852</v>
      </c>
      <c r="BA38" s="19" t="n">
        <v>0.0563</v>
      </c>
      <c r="BB38" s="19" t="n">
        <v>34.2056</v>
      </c>
      <c r="BC38" s="19" t="n">
        <v>0.8222</v>
      </c>
      <c r="BD38" s="19" t="n">
        <v>2.3256</v>
      </c>
      <c r="BE38" s="19" t="n">
        <v>0.5231</v>
      </c>
      <c r="BF38" s="19" t="n">
        <v>4.0788</v>
      </c>
      <c r="BG38" s="19" t="n">
        <v>6.6373</v>
      </c>
      <c r="BH38" s="19" t="n">
        <v>2.3936</v>
      </c>
      <c r="BI38" s="19" t="n">
        <v>1.0595</v>
      </c>
      <c r="BJ38" s="19" t="n">
        <v>0.4346</v>
      </c>
      <c r="BK38" s="19" t="n">
        <v>0.248</v>
      </c>
      <c r="BL38" s="19" t="n">
        <v>7.2851</v>
      </c>
      <c r="BM38" s="19" t="n">
        <v>129.5114</v>
      </c>
      <c r="BN38" s="19" t="n">
        <v>2.0795</v>
      </c>
      <c r="BO38" s="19" t="n">
        <v>0.289</v>
      </c>
      <c r="BP38" s="19" t="n">
        <v>0.6499</v>
      </c>
      <c r="BQ38" s="19" t="n">
        <v>0.059</v>
      </c>
      <c r="BR38" s="19" t="n">
        <v>5.565</v>
      </c>
      <c r="BS38" s="19" t="n">
        <v>3.7999</v>
      </c>
      <c r="BT38" s="19" t="n">
        <v>1529.5579</v>
      </c>
      <c r="BU38" s="19" t="n">
        <v>186.9934</v>
      </c>
      <c r="BV38" s="19" t="n">
        <v>104.1045</v>
      </c>
      <c r="BW38" s="19" t="n">
        <v>810.075</v>
      </c>
      <c r="BX38" s="19" t="n">
        <v>13.4316</v>
      </c>
      <c r="BY38" s="19" t="n">
        <v>11.9113</v>
      </c>
      <c r="BZ38" s="19" t="n">
        <v>2.8027</v>
      </c>
      <c r="CA38" s="19" t="n">
        <v>6.4239</v>
      </c>
      <c r="CB38" s="19" t="n">
        <v>4.2032</v>
      </c>
      <c r="CC38" s="19" t="n">
        <v>1.8383</v>
      </c>
      <c r="CD38" s="19" t="n">
        <v>0.1701</v>
      </c>
      <c r="CE38" s="19" t="n">
        <v>0.5031</v>
      </c>
      <c r="CF38" s="19" t="n">
        <v>1.668</v>
      </c>
      <c r="CG38" s="19" t="n">
        <v>5.4536</v>
      </c>
      <c r="CH38" s="19" t="n">
        <v>0.3608</v>
      </c>
      <c r="CI38" s="19" t="n">
        <v>1.0088</v>
      </c>
      <c r="CJ38" s="19" t="n">
        <v>0.3712</v>
      </c>
      <c r="CK38" s="19" t="n">
        <v>0.6907</v>
      </c>
      <c r="CL38" s="19" t="n">
        <v>2.9444</v>
      </c>
      <c r="CM38" s="19" t="n">
        <v>0.1096</v>
      </c>
      <c r="CN38" s="19" t="n">
        <v>1.0068</v>
      </c>
      <c r="CO38" s="19" t="n">
        <v>1.1927</v>
      </c>
      <c r="CP38" s="19" t="n">
        <v>1.1295</v>
      </c>
      <c r="CQ38" s="19" t="n">
        <v>3.3172</v>
      </c>
      <c r="CS38" s="19" t="n">
        <v>8.813499999999999</v>
      </c>
      <c r="CT38" s="19" t="n">
        <v>5.984</v>
      </c>
      <c r="CU38" s="19" t="n">
        <v>5.4382</v>
      </c>
      <c r="CV38" s="19" t="n">
        <v>2.0464</v>
      </c>
      <c r="CW38" s="19" t="n">
        <v>2.1505</v>
      </c>
      <c r="CX38" s="19" t="n">
        <v>1.6661</v>
      </c>
      <c r="CY38" s="19" t="n">
        <v>3.6306</v>
      </c>
      <c r="CZ38" s="19" t="n">
        <v>6.1116</v>
      </c>
      <c r="DA38" s="19" t="n">
        <v>1.4475</v>
      </c>
      <c r="DB38" s="19" t="n">
        <v>17.9016</v>
      </c>
      <c r="DC38" s="19" t="n">
        <v>22.4311</v>
      </c>
      <c r="DD38" s="19" t="n">
        <v>4.6772</v>
      </c>
      <c r="DE38" s="19" t="n">
        <v>4.9566</v>
      </c>
      <c r="DF38" s="19" t="n">
        <v>3.5893</v>
      </c>
      <c r="DG38" s="19" t="n">
        <v>2.3873</v>
      </c>
      <c r="DH38" s="19" t="n">
        <v>0.6553</v>
      </c>
      <c r="DI38" s="19" t="n">
        <v>0.3233</v>
      </c>
      <c r="DJ38" s="19" t="n">
        <v>2.4199</v>
      </c>
      <c r="DK38" s="19" t="n">
        <v>11.5652</v>
      </c>
      <c r="DL38" s="19" t="n">
        <v>0.5934</v>
      </c>
      <c r="DM38" s="19" t="n">
        <v>0.07679999999999999</v>
      </c>
      <c r="DN38" s="19" t="n">
        <v>110.3277</v>
      </c>
      <c r="DO38" s="19" t="n">
        <v>0.1332</v>
      </c>
      <c r="DP38" s="19" t="n">
        <v>90.1407</v>
      </c>
      <c r="DQ38" s="19" t="n">
        <v>7.0717</v>
      </c>
      <c r="DR38" s="19" t="n">
        <v>34.1002</v>
      </c>
      <c r="DT38" s="19" t="n">
        <v>712.6688</v>
      </c>
    </row>
    <row r="39">
      <c r="A39" s="2" t="inlineStr">
        <is>
          <t>1501</t>
        </is>
      </c>
      <c r="B39" s="2" t="inlineStr">
        <is>
          <t>Pulp, paper and paperboard manufacturing</t>
        </is>
      </c>
      <c r="C39" s="19" t="n">
        <v>0.1255</v>
      </c>
      <c r="D39" s="19" t="n">
        <v>2.0096</v>
      </c>
      <c r="E39" s="19" t="n">
        <v>0.1384</v>
      </c>
      <c r="F39" s="19" t="n">
        <v>0.0011</v>
      </c>
      <c r="G39" s="19" t="n">
        <v>0.0015</v>
      </c>
      <c r="H39" s="19" t="n">
        <v>0.0015</v>
      </c>
      <c r="I39" s="19" t="n">
        <v>0.0265</v>
      </c>
      <c r="J39" s="19" t="n">
        <v>0.1639</v>
      </c>
      <c r="K39" s="19" t="n">
        <v>0.0311</v>
      </c>
      <c r="L39" s="19" t="n">
        <v>0.0132</v>
      </c>
      <c r="M39" s="19" t="n">
        <v>0.4175</v>
      </c>
      <c r="O39" s="19" t="n">
        <v>0.3366</v>
      </c>
      <c r="P39" s="19" t="n">
        <v>7.5299</v>
      </c>
      <c r="Q39" s="19" t="n">
        <v>0.4048</v>
      </c>
      <c r="R39" s="19" t="n">
        <v>9.9694</v>
      </c>
      <c r="S39" s="19" t="n">
        <v>3.8669</v>
      </c>
      <c r="T39" s="19" t="n">
        <v>1.9902</v>
      </c>
      <c r="U39" s="19" t="n">
        <v>14.8998</v>
      </c>
      <c r="V39" s="19" t="n">
        <v>2.4772</v>
      </c>
      <c r="W39" s="19" t="n">
        <v>8.425000000000001</v>
      </c>
      <c r="X39" s="19" t="n">
        <v>11.293</v>
      </c>
      <c r="Y39" s="19" t="n">
        <v>27.7894</v>
      </c>
      <c r="Z39" s="19" t="n">
        <v>3.001</v>
      </c>
      <c r="AA39" s="19" t="n">
        <v>1.9504</v>
      </c>
      <c r="AB39" s="19" t="n">
        <v>0.0017</v>
      </c>
      <c r="AC39" s="19" t="n">
        <v>0.0029</v>
      </c>
      <c r="AD39" s="19" t="n">
        <v>0.1672</v>
      </c>
      <c r="AE39" s="19" t="n">
        <v>0.0009</v>
      </c>
      <c r="AF39" s="19" t="n">
        <v>0.03</v>
      </c>
      <c r="AG39" s="19" t="n">
        <v>0.008999999999999999</v>
      </c>
      <c r="AH39" s="19" t="n">
        <v>0.1397</v>
      </c>
      <c r="AI39" s="19" t="n">
        <v>2.5968</v>
      </c>
      <c r="AJ39" s="19" t="n">
        <v>11.2519</v>
      </c>
      <c r="AK39" s="19" t="n">
        <v>40.8983</v>
      </c>
      <c r="AL39" s="19" t="n">
        <v>31.6673</v>
      </c>
      <c r="AM39" s="19" t="n">
        <v>0.3825</v>
      </c>
      <c r="AN39" s="19" t="n">
        <v>15.5699</v>
      </c>
      <c r="AO39" s="19" t="n">
        <v>0.2214</v>
      </c>
      <c r="AP39" s="19" t="n">
        <v>4.9995</v>
      </c>
      <c r="AQ39" s="19" t="n">
        <v>2.1357</v>
      </c>
      <c r="AR39" s="19" t="n">
        <v>4.4536</v>
      </c>
      <c r="AS39" s="19" t="n">
        <v>0.6991000000000001</v>
      </c>
      <c r="AT39" s="19" t="n">
        <v>0.3438</v>
      </c>
      <c r="AU39" s="19" t="n">
        <v>0.2513</v>
      </c>
      <c r="AV39" s="19" t="n">
        <v>8.2819</v>
      </c>
      <c r="AW39" s="19" t="n">
        <v>1.5298</v>
      </c>
      <c r="AX39" s="19" t="n">
        <v>0.1938</v>
      </c>
      <c r="AY39" s="19" t="n">
        <v>0.4353</v>
      </c>
      <c r="AZ39" s="19" t="n">
        <v>0.3292</v>
      </c>
      <c r="BA39" s="19" t="n">
        <v>0.03</v>
      </c>
      <c r="BB39" s="19" t="n">
        <v>1.0029</v>
      </c>
      <c r="BC39" s="19" t="n">
        <v>0.08169999999999999</v>
      </c>
      <c r="BD39" s="19" t="n">
        <v>1.2924</v>
      </c>
      <c r="BE39" s="19" t="n">
        <v>0.3608</v>
      </c>
      <c r="BF39" s="19" t="n">
        <v>0.0856</v>
      </c>
      <c r="BG39" s="19" t="n">
        <v>0.0327</v>
      </c>
      <c r="BH39" s="19" t="n">
        <v>0.0123</v>
      </c>
      <c r="BI39" s="19" t="n">
        <v>1.4826</v>
      </c>
      <c r="BJ39" s="19" t="n">
        <v>0.498</v>
      </c>
      <c r="BK39" s="19" t="n">
        <v>0.5508</v>
      </c>
      <c r="BL39" s="19" t="n">
        <v>1.6849</v>
      </c>
      <c r="BM39" s="19" t="n">
        <v>0.2353</v>
      </c>
      <c r="BN39" s="19" t="n">
        <v>0.0559</v>
      </c>
      <c r="BO39" s="19" t="n">
        <v>0.3983</v>
      </c>
      <c r="BP39" s="19" t="n">
        <v>1.2998</v>
      </c>
      <c r="BQ39" s="19" t="n">
        <v>0.2552</v>
      </c>
      <c r="BR39" s="19" t="n">
        <v>0.3231</v>
      </c>
      <c r="BS39" s="19" t="n">
        <v>1.3345</v>
      </c>
      <c r="BT39" s="19" t="n">
        <v>25.8207</v>
      </c>
      <c r="BU39" s="19" t="n">
        <v>0.5584</v>
      </c>
      <c r="BV39" s="19" t="n">
        <v>12.0405</v>
      </c>
      <c r="BW39" s="19" t="n">
        <v>7.5101</v>
      </c>
      <c r="BX39" s="19" t="n">
        <v>87.51990000000001</v>
      </c>
      <c r="BY39" s="19" t="n">
        <v>54.4469</v>
      </c>
      <c r="BZ39" s="19" t="n">
        <v>1.5823</v>
      </c>
      <c r="CA39" s="19" t="n">
        <v>2.2489</v>
      </c>
      <c r="CB39" s="19" t="n">
        <v>1.7481</v>
      </c>
      <c r="CC39" s="19" t="n">
        <v>1.0606</v>
      </c>
      <c r="CD39" s="19" t="n">
        <v>0.8026</v>
      </c>
      <c r="CE39" s="19" t="n">
        <v>1.4502</v>
      </c>
      <c r="CF39" s="19" t="n">
        <v>1.8667</v>
      </c>
      <c r="CG39" s="19" t="n">
        <v>0.2826</v>
      </c>
      <c r="CH39" s="19" t="n">
        <v>74.09780000000001</v>
      </c>
      <c r="CI39" s="19" t="n">
        <v>0.3173</v>
      </c>
      <c r="CJ39" s="19" t="n">
        <v>0.0306</v>
      </c>
      <c r="CK39" s="19" t="n">
        <v>0.0272</v>
      </c>
      <c r="CL39" s="19" t="n">
        <v>0.4909</v>
      </c>
      <c r="CM39" s="19" t="n">
        <v>0.1064</v>
      </c>
      <c r="CN39" s="19" t="n">
        <v>1.9855</v>
      </c>
      <c r="CO39" s="19" t="n">
        <v>0.1361</v>
      </c>
      <c r="CP39" s="19" t="n">
        <v>4.3038</v>
      </c>
      <c r="CQ39" s="19" t="n">
        <v>1.6524</v>
      </c>
      <c r="CS39" s="19" t="n">
        <v>0.0179</v>
      </c>
      <c r="CT39" s="19" t="n">
        <v>1.7408</v>
      </c>
      <c r="CU39" s="19" t="n">
        <v>1.5878</v>
      </c>
      <c r="CV39" s="19" t="n">
        <v>0.2312</v>
      </c>
      <c r="CW39" s="19" t="n">
        <v>2.2383</v>
      </c>
      <c r="CX39" s="19" t="n">
        <v>1.0517</v>
      </c>
      <c r="CY39" s="19" t="n">
        <v>16.4777</v>
      </c>
      <c r="CZ39" s="19" t="n">
        <v>0.2548</v>
      </c>
      <c r="DA39" s="19" t="n">
        <v>1.4794</v>
      </c>
      <c r="DB39" s="19" t="n">
        <v>0.6077</v>
      </c>
      <c r="DC39" s="19" t="n">
        <v>0.6451</v>
      </c>
      <c r="DD39" s="19" t="n">
        <v>0.0829</v>
      </c>
      <c r="DE39" s="19" t="n">
        <v>1.5831</v>
      </c>
      <c r="DF39" s="19" t="n">
        <v>4.0778</v>
      </c>
      <c r="DG39" s="19" t="n">
        <v>1.3058</v>
      </c>
      <c r="DH39" s="19" t="n">
        <v>0.1096</v>
      </c>
      <c r="DI39" s="19" t="n">
        <v>0.1032</v>
      </c>
      <c r="DJ39" s="19" t="n">
        <v>0.3015</v>
      </c>
      <c r="DK39" s="19" t="n">
        <v>0.6922</v>
      </c>
      <c r="DL39" s="19" t="n">
        <v>1.2913</v>
      </c>
      <c r="DM39" s="19" t="n">
        <v>0.0968</v>
      </c>
      <c r="DN39" s="19" t="n">
        <v>28.2556</v>
      </c>
      <c r="DO39" s="19" t="n">
        <v>0.0005999999999999999</v>
      </c>
      <c r="DP39" s="19" t="n">
        <v>1.1306</v>
      </c>
      <c r="DQ39" s="19" t="n">
        <v>0.0311</v>
      </c>
      <c r="DR39" s="19" t="n">
        <v>0.2485</v>
      </c>
      <c r="DT39" s="19" t="n">
        <v>212.1902</v>
      </c>
    </row>
    <row r="40">
      <c r="A40" s="2" t="inlineStr">
        <is>
          <t>1502</t>
        </is>
      </c>
      <c r="B40" s="2" t="inlineStr">
        <is>
          <t>Paper stationery and other converted paper product manufacturing</t>
        </is>
      </c>
      <c r="C40" s="19" t="n">
        <v>0.8483000000000001</v>
      </c>
      <c r="D40" s="19" t="n">
        <v>5.2903</v>
      </c>
      <c r="E40" s="19" t="n">
        <v>0.5975</v>
      </c>
      <c r="F40" s="19" t="n">
        <v>0.033</v>
      </c>
      <c r="G40" s="19" t="n">
        <v>0.0171</v>
      </c>
      <c r="H40" s="19" t="n">
        <v>0.0303</v>
      </c>
      <c r="I40" s="19" t="n">
        <v>0.4002</v>
      </c>
      <c r="J40" s="19" t="n">
        <v>1.4482</v>
      </c>
      <c r="K40" s="19" t="n">
        <v>0.0888</v>
      </c>
      <c r="L40" s="19" t="n">
        <v>0.0104</v>
      </c>
      <c r="M40" s="19" t="n">
        <v>0.827</v>
      </c>
      <c r="N40" s="19" t="n">
        <v>0.058</v>
      </c>
      <c r="O40" s="19" t="n">
        <v>0.2511</v>
      </c>
      <c r="P40" s="19" t="n">
        <v>18.4366</v>
      </c>
      <c r="Q40" s="19" t="n">
        <v>0.9967</v>
      </c>
      <c r="R40" s="19" t="n">
        <v>23.7401</v>
      </c>
      <c r="S40" s="19" t="n">
        <v>9.742000000000001</v>
      </c>
      <c r="T40" s="19" t="n">
        <v>4.9909</v>
      </c>
      <c r="U40" s="19" t="n">
        <v>35.1958</v>
      </c>
      <c r="V40" s="19" t="n">
        <v>6.2919</v>
      </c>
      <c r="W40" s="19" t="n">
        <v>20.4393</v>
      </c>
      <c r="X40" s="19" t="n">
        <v>29.6862</v>
      </c>
      <c r="Y40" s="19" t="n">
        <v>63.3536</v>
      </c>
      <c r="Z40" s="19" t="n">
        <v>6.8882</v>
      </c>
      <c r="AA40" s="19" t="n">
        <v>4.0815</v>
      </c>
      <c r="AB40" s="19" t="n">
        <v>0.0254</v>
      </c>
      <c r="AC40" s="19" t="n">
        <v>0.0265</v>
      </c>
      <c r="AD40" s="19" t="n">
        <v>0.3151</v>
      </c>
      <c r="AE40" s="19" t="n">
        <v>0.0005</v>
      </c>
      <c r="AF40" s="19" t="n">
        <v>0.218</v>
      </c>
      <c r="AG40" s="19" t="n">
        <v>0.0639</v>
      </c>
      <c r="AH40" s="19" t="n">
        <v>0.1514</v>
      </c>
      <c r="AK40" s="19" t="n">
        <v>27.4135</v>
      </c>
      <c r="AL40" s="19" t="n">
        <v>22.9151</v>
      </c>
      <c r="AM40" s="19" t="n">
        <v>0.7998</v>
      </c>
      <c r="AN40" s="19" t="n">
        <v>39.8467</v>
      </c>
      <c r="AO40" s="19" t="n">
        <v>0.5813</v>
      </c>
      <c r="AP40" s="19" t="n">
        <v>8.503299999999999</v>
      </c>
      <c r="AQ40" s="19" t="n">
        <v>5.854</v>
      </c>
      <c r="AR40" s="19" t="n">
        <v>7.9381</v>
      </c>
      <c r="AS40" s="19" t="n">
        <v>0.8842</v>
      </c>
      <c r="AT40" s="19" t="n">
        <v>0.8711</v>
      </c>
      <c r="AU40" s="19" t="n">
        <v>0.296</v>
      </c>
      <c r="AV40" s="19" t="n">
        <v>15.6764</v>
      </c>
      <c r="AW40" s="19" t="n">
        <v>2.0937</v>
      </c>
      <c r="AX40" s="19" t="n">
        <v>0.3881</v>
      </c>
      <c r="AY40" s="19" t="n">
        <v>1.0107</v>
      </c>
      <c r="AZ40" s="19" t="n">
        <v>0.1026</v>
      </c>
      <c r="BA40" s="19" t="n">
        <v>0.0337</v>
      </c>
      <c r="BB40" s="19" t="n">
        <v>2.2155</v>
      </c>
      <c r="BC40" s="19" t="n">
        <v>0.279</v>
      </c>
      <c r="BD40" s="19" t="n">
        <v>3.3607</v>
      </c>
      <c r="BE40" s="19" t="n">
        <v>1.1795</v>
      </c>
      <c r="BF40" s="19" t="n">
        <v>0.5538</v>
      </c>
      <c r="BG40" s="19" t="n">
        <v>0.6052</v>
      </c>
      <c r="BH40" s="19" t="n">
        <v>0.4339</v>
      </c>
      <c r="BI40" s="19" t="n">
        <v>5.1504</v>
      </c>
      <c r="BJ40" s="19" t="n">
        <v>1.5421</v>
      </c>
      <c r="BK40" s="19" t="n">
        <v>1.4536</v>
      </c>
      <c r="BL40" s="19" t="n">
        <v>4.8235</v>
      </c>
      <c r="BM40" s="19" t="n">
        <v>0.6804</v>
      </c>
      <c r="BN40" s="19" t="n">
        <v>0.2329</v>
      </c>
      <c r="BO40" s="19" t="n">
        <v>2.3279</v>
      </c>
      <c r="BP40" s="19" t="n">
        <v>2.711</v>
      </c>
      <c r="BQ40" s="19" t="n">
        <v>0.1795</v>
      </c>
      <c r="BR40" s="19" t="n">
        <v>0.6870000000000001</v>
      </c>
      <c r="BS40" s="19" t="n">
        <v>3.7254</v>
      </c>
      <c r="BT40" s="19" t="n">
        <v>61.5941</v>
      </c>
      <c r="BU40" s="19" t="n">
        <v>2.7569</v>
      </c>
      <c r="BV40" s="19" t="n">
        <v>28.6058</v>
      </c>
      <c r="BW40" s="19" t="n">
        <v>25.2863</v>
      </c>
      <c r="BX40" s="19" t="n">
        <v>189.8453</v>
      </c>
      <c r="BY40" s="19" t="n">
        <v>132.3333</v>
      </c>
      <c r="BZ40" s="19" t="n">
        <v>10.8334</v>
      </c>
      <c r="CA40" s="19" t="n">
        <v>20.6622</v>
      </c>
      <c r="CB40" s="19" t="n">
        <v>3.8536</v>
      </c>
      <c r="CC40" s="19" t="n">
        <v>1.7192</v>
      </c>
      <c r="CD40" s="19" t="n">
        <v>1.4958</v>
      </c>
      <c r="CE40" s="19" t="n">
        <v>3.0912</v>
      </c>
      <c r="CF40" s="19" t="n">
        <v>4.7438</v>
      </c>
      <c r="CG40" s="19" t="n">
        <v>0.2528</v>
      </c>
      <c r="CH40" s="19" t="n">
        <v>63.5635</v>
      </c>
      <c r="CI40" s="19" t="n">
        <v>0.7709</v>
      </c>
      <c r="CJ40" s="19" t="n">
        <v>0.156</v>
      </c>
      <c r="CK40" s="19" t="n">
        <v>1.7004</v>
      </c>
      <c r="CL40" s="19" t="n">
        <v>3.7873</v>
      </c>
      <c r="CM40" s="19" t="n">
        <v>0.1206</v>
      </c>
      <c r="CN40" s="19" t="n">
        <v>8.2021</v>
      </c>
      <c r="CO40" s="19" t="n">
        <v>2.6364</v>
      </c>
      <c r="CP40" s="19" t="n">
        <v>9.1533</v>
      </c>
      <c r="CQ40" s="19" t="n">
        <v>2.4433</v>
      </c>
      <c r="CS40" s="19" t="n">
        <v>0.2027</v>
      </c>
      <c r="CT40" s="19" t="n">
        <v>3.5284</v>
      </c>
      <c r="CU40" s="19" t="n">
        <v>11.3976</v>
      </c>
      <c r="CV40" s="19" t="n">
        <v>2.8439</v>
      </c>
      <c r="CW40" s="19" t="n">
        <v>10.5873</v>
      </c>
      <c r="CX40" s="19" t="n">
        <v>2.3132</v>
      </c>
      <c r="CY40" s="19" t="n">
        <v>32.1865</v>
      </c>
      <c r="CZ40" s="19" t="n">
        <v>2.7215</v>
      </c>
      <c r="DA40" s="19" t="n">
        <v>3.7669</v>
      </c>
      <c r="DB40" s="19" t="n">
        <v>7.4771</v>
      </c>
      <c r="DC40" s="19" t="n">
        <v>7.2645</v>
      </c>
      <c r="DD40" s="19" t="n">
        <v>0.5828</v>
      </c>
      <c r="DE40" s="19" t="n">
        <v>36.3213</v>
      </c>
      <c r="DF40" s="19" t="n">
        <v>43.3246</v>
      </c>
      <c r="DG40" s="19" t="n">
        <v>1.8509</v>
      </c>
      <c r="DH40" s="19" t="n">
        <v>0.5384</v>
      </c>
      <c r="DI40" s="19" t="n">
        <v>0.4874</v>
      </c>
      <c r="DJ40" s="19" t="n">
        <v>2.2171</v>
      </c>
      <c r="DK40" s="19" t="n">
        <v>3.2435</v>
      </c>
      <c r="DL40" s="19" t="n">
        <v>5.1004</v>
      </c>
      <c r="DM40" s="19" t="n">
        <v>0.3907</v>
      </c>
      <c r="DN40" s="19" t="n">
        <v>449.3439</v>
      </c>
      <c r="DO40" s="19" t="n">
        <v>0.0014</v>
      </c>
      <c r="DP40" s="19" t="n">
        <v>7.9932</v>
      </c>
      <c r="DQ40" s="19" t="n">
        <v>0.3798</v>
      </c>
      <c r="DR40" s="19" t="n">
        <v>1.5012</v>
      </c>
      <c r="DT40" s="19" t="n">
        <v>362.928</v>
      </c>
    </row>
    <row r="41">
      <c r="A41" s="2" t="inlineStr">
        <is>
          <t>1601</t>
        </is>
      </c>
      <c r="B41" s="2" t="inlineStr">
        <is>
          <t>Printing (including the reproduction of recorded media)</t>
        </is>
      </c>
      <c r="C41" s="19" t="n">
        <v>8.940300000000001</v>
      </c>
      <c r="D41" s="19" t="n">
        <v>1.7441</v>
      </c>
      <c r="E41" s="19" t="n">
        <v>26.719</v>
      </c>
      <c r="F41" s="19" t="n">
        <v>0.2694</v>
      </c>
      <c r="G41" s="19" t="n">
        <v>0.0476</v>
      </c>
      <c r="H41" s="19" t="n">
        <v>0.6474</v>
      </c>
      <c r="I41" s="19" t="n">
        <v>10.7672</v>
      </c>
      <c r="J41" s="19" t="n">
        <v>7.2451</v>
      </c>
      <c r="K41" s="19" t="n">
        <v>0.2116</v>
      </c>
      <c r="L41" s="19" t="n">
        <v>0.0205</v>
      </c>
      <c r="M41" s="19" t="n">
        <v>2.2593</v>
      </c>
      <c r="N41" s="19" t="n">
        <v>0.2158</v>
      </c>
      <c r="O41" s="19" t="n">
        <v>0.3126</v>
      </c>
      <c r="P41" s="19" t="n">
        <v>1.5854</v>
      </c>
      <c r="Q41" s="19" t="n">
        <v>0.3384</v>
      </c>
      <c r="R41" s="19" t="n">
        <v>2.1908</v>
      </c>
      <c r="S41" s="19" t="n">
        <v>0.4386</v>
      </c>
      <c r="T41" s="19" t="n">
        <v>0.4218</v>
      </c>
      <c r="U41" s="19" t="n">
        <v>11.9688</v>
      </c>
      <c r="V41" s="19" t="n">
        <v>1.0069</v>
      </c>
      <c r="W41" s="19" t="n">
        <v>5.5293</v>
      </c>
      <c r="X41" s="19" t="n">
        <v>5.3575</v>
      </c>
      <c r="Y41" s="19" t="n">
        <v>2.8101</v>
      </c>
      <c r="Z41" s="19" t="n">
        <v>0.9863</v>
      </c>
      <c r="AA41" s="19" t="n">
        <v>1.6548</v>
      </c>
      <c r="AB41" s="19" t="n">
        <v>0.0181</v>
      </c>
      <c r="AC41" s="19" t="n">
        <v>0.0307</v>
      </c>
      <c r="AD41" s="19" t="n">
        <v>0.4247</v>
      </c>
      <c r="AE41" s="19" t="n">
        <v>0.0049</v>
      </c>
      <c r="AF41" s="19" t="n">
        <v>0.0922</v>
      </c>
      <c r="AG41" s="19" t="n">
        <v>0.0386</v>
      </c>
      <c r="AH41" s="19" t="n">
        <v>0.3539</v>
      </c>
      <c r="AI41" s="19" t="n">
        <v>2.4526</v>
      </c>
      <c r="AJ41" s="19" t="n">
        <v>1.9284</v>
      </c>
      <c r="AK41" s="19" t="n">
        <v>13.0635</v>
      </c>
      <c r="AL41" s="19" t="n">
        <v>41.1492</v>
      </c>
      <c r="AM41" s="19" t="n">
        <v>1.5665</v>
      </c>
      <c r="AN41" s="19" t="n">
        <v>3.4044</v>
      </c>
      <c r="AO41" s="19" t="n">
        <v>0.0582</v>
      </c>
      <c r="AP41" s="19" t="n">
        <v>1.8892</v>
      </c>
      <c r="AQ41" s="19" t="n">
        <v>0.3861</v>
      </c>
      <c r="AR41" s="19" t="n">
        <v>3.5341</v>
      </c>
      <c r="AS41" s="19" t="n">
        <v>0.07770000000000001</v>
      </c>
      <c r="AT41" s="19" t="n">
        <v>0.4738</v>
      </c>
      <c r="AU41" s="19" t="n">
        <v>0.421</v>
      </c>
      <c r="AV41" s="19" t="n">
        <v>3.3764</v>
      </c>
      <c r="AW41" s="19" t="n">
        <v>1.3722</v>
      </c>
      <c r="AX41" s="19" t="n">
        <v>0.3411</v>
      </c>
      <c r="AY41" s="19" t="n">
        <v>2.2535</v>
      </c>
      <c r="AZ41" s="19" t="n">
        <v>0.1306</v>
      </c>
      <c r="BA41" s="19" t="n">
        <v>0.1587</v>
      </c>
      <c r="BB41" s="19" t="n">
        <v>4.4506</v>
      </c>
      <c r="BC41" s="19" t="n">
        <v>1.3792</v>
      </c>
      <c r="BD41" s="19" t="n">
        <v>5.0201</v>
      </c>
      <c r="BE41" s="19" t="n">
        <v>2.212</v>
      </c>
      <c r="BF41" s="19" t="n">
        <v>0.7849</v>
      </c>
      <c r="BG41" s="19" t="n">
        <v>0.4203</v>
      </c>
      <c r="BH41" s="19" t="n">
        <v>0.3323</v>
      </c>
      <c r="BI41" s="19" t="n">
        <v>3.7852</v>
      </c>
      <c r="BJ41" s="19" t="n">
        <v>1.6227</v>
      </c>
      <c r="BK41" s="19" t="n">
        <v>0.5112</v>
      </c>
      <c r="BL41" s="19" t="n">
        <v>4.1885</v>
      </c>
      <c r="BM41" s="19" t="n">
        <v>1.6109</v>
      </c>
      <c r="BN41" s="19" t="n">
        <v>0.3949</v>
      </c>
      <c r="BO41" s="19" t="n">
        <v>1.375</v>
      </c>
      <c r="BP41" s="19" t="n">
        <v>4.7631</v>
      </c>
      <c r="BQ41" s="19" t="n">
        <v>0.9563</v>
      </c>
      <c r="BR41" s="19" t="n">
        <v>1.117</v>
      </c>
      <c r="BS41" s="19" t="n">
        <v>5.3711</v>
      </c>
      <c r="BT41" s="19" t="n">
        <v>31.5266</v>
      </c>
      <c r="BU41" s="19" t="n">
        <v>9.5243</v>
      </c>
      <c r="BV41" s="19" t="n">
        <v>17.8377</v>
      </c>
      <c r="BW41" s="19" t="n">
        <v>42.8498</v>
      </c>
      <c r="BX41" s="19" t="n">
        <v>56.2206</v>
      </c>
      <c r="BY41" s="19" t="n">
        <v>149.9647</v>
      </c>
      <c r="BZ41" s="19" t="n">
        <v>7.2527</v>
      </c>
      <c r="CA41" s="19" t="n">
        <v>11.3079</v>
      </c>
      <c r="CB41" s="19" t="n">
        <v>11.798</v>
      </c>
      <c r="CC41" s="19" t="n">
        <v>1.2241</v>
      </c>
      <c r="CD41" s="19" t="n">
        <v>12.8679</v>
      </c>
      <c r="CE41" s="19" t="n">
        <v>35.4731</v>
      </c>
      <c r="CF41" s="19" t="n">
        <v>12.3116</v>
      </c>
      <c r="CG41" s="19" t="n">
        <v>17.6792</v>
      </c>
      <c r="CH41" s="19" t="n">
        <v>144.7815</v>
      </c>
      <c r="CI41" s="19" t="n">
        <v>66.0462</v>
      </c>
      <c r="CJ41" s="19" t="n">
        <v>11.5175</v>
      </c>
      <c r="CK41" s="19" t="n">
        <v>1.7439</v>
      </c>
      <c r="CL41" s="19" t="n">
        <v>22.4044</v>
      </c>
      <c r="CM41" s="19" t="n">
        <v>0.1985</v>
      </c>
      <c r="CN41" s="19" t="n">
        <v>21.4648</v>
      </c>
      <c r="CO41" s="19" t="n">
        <v>39.6953</v>
      </c>
      <c r="CP41" s="19" t="n">
        <v>36.0117</v>
      </c>
      <c r="CQ41" s="19" t="n">
        <v>8.543900000000001</v>
      </c>
      <c r="CS41" s="19" t="n">
        <v>0.1775</v>
      </c>
      <c r="CT41" s="19" t="n">
        <v>104.3636</v>
      </c>
      <c r="CU41" s="19" t="n">
        <v>200.0545</v>
      </c>
      <c r="CV41" s="19" t="n">
        <v>19.9938</v>
      </c>
      <c r="CW41" s="19" t="n">
        <v>32.9259</v>
      </c>
      <c r="CX41" s="19" t="n">
        <v>12.1123</v>
      </c>
      <c r="CY41" s="19" t="n">
        <v>69.3447</v>
      </c>
      <c r="CZ41" s="19" t="n">
        <v>16.526</v>
      </c>
      <c r="DA41" s="19" t="n">
        <v>6.8436</v>
      </c>
      <c r="DB41" s="19" t="n">
        <v>23.3634</v>
      </c>
      <c r="DC41" s="19" t="n">
        <v>18.1127</v>
      </c>
      <c r="DD41" s="19" t="n">
        <v>4.3305</v>
      </c>
      <c r="DE41" s="19" t="n">
        <v>16.8134</v>
      </c>
      <c r="DF41" s="19" t="n">
        <v>13.1821</v>
      </c>
      <c r="DG41" s="19" t="n">
        <v>17.088</v>
      </c>
      <c r="DH41" s="19" t="n">
        <v>14.5819</v>
      </c>
      <c r="DI41" s="19" t="n">
        <v>14.5712</v>
      </c>
      <c r="DJ41" s="19" t="n">
        <v>8.9329</v>
      </c>
      <c r="DK41" s="19" t="n">
        <v>5.5972</v>
      </c>
      <c r="DL41" s="19" t="n">
        <v>9.8108</v>
      </c>
      <c r="DM41" s="19" t="n">
        <v>0.6908</v>
      </c>
      <c r="DN41" s="19" t="n">
        <v>71.3548</v>
      </c>
      <c r="DO41" s="19" t="n">
        <v>0.0311</v>
      </c>
      <c r="DP41" s="19" t="n">
        <v>25.9079</v>
      </c>
      <c r="DQ41" s="19" t="n">
        <v>7.7145</v>
      </c>
      <c r="DR41" s="19" t="n">
        <v>9.8718</v>
      </c>
      <c r="DT41" s="19" t="n">
        <v>256.4368</v>
      </c>
    </row>
    <row r="42">
      <c r="A42" s="2" t="inlineStr">
        <is>
          <t>1701</t>
        </is>
      </c>
      <c r="B42" s="2" t="inlineStr">
        <is>
          <t>Petroleum and coal product manufacturing</t>
        </is>
      </c>
      <c r="D42" s="19" t="n">
        <v>1.7815</v>
      </c>
      <c r="F42" s="19" t="n">
        <v>0.2616</v>
      </c>
      <c r="H42" s="19" t="n">
        <v>1.328</v>
      </c>
      <c r="I42" s="19" t="n">
        <v>0.7184</v>
      </c>
      <c r="L42" s="19" t="n">
        <v>1.0862</v>
      </c>
      <c r="M42" s="19" t="n">
        <v>6.5223</v>
      </c>
      <c r="O42" s="19" t="n">
        <v>3.0715</v>
      </c>
      <c r="P42" s="19" t="n">
        <v>1.9877</v>
      </c>
      <c r="Q42" s="19" t="n">
        <v>0.0435</v>
      </c>
      <c r="R42" s="19" t="n">
        <v>0.913</v>
      </c>
      <c r="S42" s="19" t="n">
        <v>0.4742</v>
      </c>
      <c r="T42" s="19" t="n">
        <v>0.7</v>
      </c>
      <c r="U42" s="19" t="n">
        <v>1.2228</v>
      </c>
      <c r="V42" s="19" t="n">
        <v>1.3119</v>
      </c>
      <c r="W42" s="19" t="n">
        <v>0.4222</v>
      </c>
      <c r="X42" s="19" t="n">
        <v>2.1388</v>
      </c>
      <c r="Y42" s="19" t="n">
        <v>0.5375</v>
      </c>
      <c r="Z42" s="19" t="n">
        <v>0.4257</v>
      </c>
      <c r="AA42" s="19" t="n">
        <v>0.2271</v>
      </c>
      <c r="AB42" s="19" t="n">
        <v>0.022</v>
      </c>
      <c r="AC42" s="19" t="n">
        <v>0.1025</v>
      </c>
      <c r="AD42" s="19" t="n">
        <v>0.1399</v>
      </c>
      <c r="AE42" s="19" t="n">
        <v>0.0005</v>
      </c>
      <c r="AF42" s="19" t="n">
        <v>0.0682</v>
      </c>
      <c r="AG42" s="19" t="n">
        <v>0.023</v>
      </c>
      <c r="AI42" s="19" t="n">
        <v>1.105</v>
      </c>
      <c r="AJ42" s="19" t="n">
        <v>0.0496</v>
      </c>
      <c r="AK42" s="19" t="n">
        <v>0.09520000000000001</v>
      </c>
      <c r="AN42" s="19" t="n">
        <v>0.4776</v>
      </c>
      <c r="AO42" s="19" t="n">
        <v>0.0819</v>
      </c>
      <c r="AP42" s="19" t="n">
        <v>5.7988</v>
      </c>
      <c r="AQ42" s="19" t="n">
        <v>0.2304</v>
      </c>
      <c r="AT42" s="19" t="n">
        <v>0.0104</v>
      </c>
      <c r="AW42" s="19" t="n">
        <v>0.0977</v>
      </c>
      <c r="AZ42" s="19" t="n">
        <v>85.4927</v>
      </c>
      <c r="BB42" s="19" t="n">
        <v>3.5915</v>
      </c>
      <c r="BC42" s="19" t="n">
        <v>0.1417</v>
      </c>
      <c r="BD42" s="19" t="n">
        <v>0.0259</v>
      </c>
      <c r="BE42" s="19" t="n">
        <v>0.6568000000000001</v>
      </c>
      <c r="BF42" s="19" t="n">
        <v>0.4122</v>
      </c>
      <c r="BG42" s="19" t="n">
        <v>0.8192</v>
      </c>
      <c r="BH42" s="19" t="n">
        <v>0.1082</v>
      </c>
      <c r="BI42" s="19" t="n">
        <v>0.7622</v>
      </c>
      <c r="BJ42" s="19" t="n">
        <v>0.1896</v>
      </c>
      <c r="BK42" s="19" t="n">
        <v>0.0416</v>
      </c>
      <c r="BL42" s="19" t="n">
        <v>1.2666</v>
      </c>
      <c r="BM42" s="19" t="n">
        <v>0.3337</v>
      </c>
      <c r="BN42" s="19" t="n">
        <v>0.0755</v>
      </c>
      <c r="BO42" s="19" t="n">
        <v>9.745900000000001</v>
      </c>
      <c r="BP42" s="19" t="n">
        <v>3.2322</v>
      </c>
      <c r="BQ42" s="19" t="n">
        <v>0.1302</v>
      </c>
      <c r="BR42" s="19" t="n">
        <v>6.5375</v>
      </c>
      <c r="BS42" s="19" t="n">
        <v>15.6958</v>
      </c>
      <c r="BT42" s="19" t="n">
        <v>11.6437</v>
      </c>
      <c r="BU42" s="19" t="n">
        <v>5.659</v>
      </c>
      <c r="BV42" s="19" t="n">
        <v>67.3454</v>
      </c>
      <c r="BW42" s="19" t="n">
        <v>44.6672</v>
      </c>
      <c r="BX42" s="19" t="n">
        <v>56.0777</v>
      </c>
      <c r="BY42" s="19" t="n">
        <v>38.787</v>
      </c>
      <c r="BZ42" s="19" t="n">
        <v>11.6513</v>
      </c>
      <c r="CA42" s="19" t="n">
        <v>11.8155</v>
      </c>
      <c r="CB42" s="19" t="n">
        <v>296.4459</v>
      </c>
      <c r="CC42" s="19" t="n">
        <v>40.4593</v>
      </c>
      <c r="CD42" s="19" t="n">
        <v>96.4049</v>
      </c>
      <c r="CF42" s="19" t="n">
        <v>35.9103</v>
      </c>
      <c r="CG42" s="19" t="n">
        <v>27.6561</v>
      </c>
      <c r="CH42" s="19" t="n">
        <v>6.3374</v>
      </c>
      <c r="CI42" s="19" t="n">
        <v>2.5878</v>
      </c>
      <c r="CJ42" s="19" t="n">
        <v>1.1171</v>
      </c>
      <c r="CK42" s="19" t="n">
        <v>0.1681</v>
      </c>
      <c r="CL42" s="19" t="n">
        <v>41.9022</v>
      </c>
      <c r="CM42" s="19" t="n">
        <v>0.0906</v>
      </c>
      <c r="CN42" s="19" t="n">
        <v>26.9778</v>
      </c>
      <c r="CO42" s="19" t="n">
        <v>10.1791</v>
      </c>
      <c r="CP42" s="19" t="n">
        <v>16.1438</v>
      </c>
      <c r="CQ42" s="19" t="n">
        <v>6.1518</v>
      </c>
      <c r="CS42" s="19" t="n">
        <v>0.1474</v>
      </c>
      <c r="CT42" s="19" t="n">
        <v>6.6312</v>
      </c>
      <c r="CU42" s="19" t="n">
        <v>34.5014</v>
      </c>
      <c r="CV42" s="19" t="n">
        <v>0.3149</v>
      </c>
      <c r="CW42" s="19" t="n">
        <v>6.1899</v>
      </c>
      <c r="CX42" s="19" t="n">
        <v>0.0501</v>
      </c>
      <c r="CY42" s="19" t="n">
        <v>5.7389</v>
      </c>
      <c r="CZ42" s="19" t="n">
        <v>9.456099999999999</v>
      </c>
      <c r="DA42" s="19" t="n">
        <v>12.8898</v>
      </c>
      <c r="DB42" s="19" t="n">
        <v>2.0338</v>
      </c>
      <c r="DC42" s="19" t="n">
        <v>1.1916</v>
      </c>
      <c r="DD42" s="19" t="n">
        <v>0.0868</v>
      </c>
      <c r="DE42" s="19" t="n">
        <v>14.1962</v>
      </c>
      <c r="DF42" s="19" t="n">
        <v>4.2941</v>
      </c>
      <c r="DG42" s="19" t="n">
        <v>0.7815</v>
      </c>
      <c r="DH42" s="19" t="n">
        <v>2.3887</v>
      </c>
      <c r="DI42" s="19" t="n">
        <v>0.5417</v>
      </c>
      <c r="DK42" s="19" t="n">
        <v>0.9595</v>
      </c>
      <c r="DL42" s="19" t="n">
        <v>0.1491</v>
      </c>
      <c r="DM42" s="19" t="n">
        <v>0.2917</v>
      </c>
      <c r="DN42" s="19" t="n">
        <v>972.9931</v>
      </c>
      <c r="DP42" s="19" t="n">
        <v>25.8018</v>
      </c>
      <c r="DQ42" s="19" t="n">
        <v>0.8297</v>
      </c>
      <c r="DR42" s="19" t="n">
        <v>5.3948</v>
      </c>
      <c r="DT42" s="19" t="n">
        <v>1662.0883</v>
      </c>
    </row>
    <row r="43">
      <c r="A43" s="2" t="inlineStr">
        <is>
          <t>1801</t>
        </is>
      </c>
      <c r="B43" s="2" t="inlineStr">
        <is>
          <t>Human pharmaceutical and medicinal product manufacturing</t>
        </is>
      </c>
      <c r="C43" s="19" t="n">
        <v>10.2295</v>
      </c>
      <c r="D43" s="19" t="n">
        <v>0.733</v>
      </c>
      <c r="E43" s="19" t="n">
        <v>1.4953</v>
      </c>
      <c r="F43" s="19" t="n">
        <v>0.08749999999999999</v>
      </c>
      <c r="G43" s="19" t="n">
        <v>0.0732</v>
      </c>
      <c r="H43" s="19" t="n">
        <v>0.0882</v>
      </c>
      <c r="I43" s="19" t="n">
        <v>1.4387</v>
      </c>
      <c r="J43" s="19" t="n">
        <v>3.8555</v>
      </c>
      <c r="K43" s="19" t="n">
        <v>0.0603</v>
      </c>
      <c r="L43" s="19" t="n">
        <v>0.0258</v>
      </c>
      <c r="M43" s="19" t="n">
        <v>1.2775</v>
      </c>
      <c r="N43" s="19" t="n">
        <v>0.1242</v>
      </c>
      <c r="O43" s="19" t="n">
        <v>0.9637</v>
      </c>
      <c r="P43" s="19" t="n">
        <v>1.13</v>
      </c>
      <c r="Q43" s="19" t="n">
        <v>0.09080000000000001</v>
      </c>
      <c r="R43" s="19" t="n">
        <v>0.8324</v>
      </c>
      <c r="S43" s="19" t="n">
        <v>0.9359</v>
      </c>
      <c r="T43" s="19" t="n">
        <v>0.6122</v>
      </c>
      <c r="U43" s="19" t="n">
        <v>1.7632</v>
      </c>
      <c r="V43" s="19" t="n">
        <v>1.1308</v>
      </c>
      <c r="W43" s="19" t="n">
        <v>0.7302</v>
      </c>
      <c r="X43" s="19" t="n">
        <v>2.5011</v>
      </c>
      <c r="Y43" s="19" t="n">
        <v>0.5993000000000001</v>
      </c>
      <c r="Z43" s="19" t="n">
        <v>0.216</v>
      </c>
      <c r="AA43" s="19" t="n">
        <v>0.2285</v>
      </c>
      <c r="AB43" s="19" t="n">
        <v>0.0227</v>
      </c>
      <c r="AC43" s="19" t="n">
        <v>0.059</v>
      </c>
      <c r="AD43" s="19" t="n">
        <v>0.4569</v>
      </c>
      <c r="AE43" s="19" t="n">
        <v>0.0005999999999999999</v>
      </c>
      <c r="AF43" s="19" t="n">
        <v>0.1388</v>
      </c>
      <c r="AG43" s="19" t="n">
        <v>0.0598</v>
      </c>
      <c r="AH43" s="19" t="n">
        <v>0.322</v>
      </c>
      <c r="AI43" s="19" t="n">
        <v>1.5334</v>
      </c>
      <c r="AJ43" s="19" t="n">
        <v>0.373</v>
      </c>
      <c r="AK43" s="19" t="n">
        <v>0.7469</v>
      </c>
      <c r="AL43" s="19" t="n">
        <v>0.8280999999999999</v>
      </c>
      <c r="AM43" s="19" t="n">
        <v>0.3901</v>
      </c>
      <c r="AN43" s="19" t="n">
        <v>5.2205</v>
      </c>
      <c r="AO43" s="19" t="n">
        <v>7.3103</v>
      </c>
      <c r="AP43" s="19" t="n">
        <v>1.1691</v>
      </c>
      <c r="AQ43" s="19" t="n">
        <v>0.4948</v>
      </c>
      <c r="AR43" s="19" t="n">
        <v>0.9719</v>
      </c>
      <c r="AS43" s="19" t="n">
        <v>0.1398</v>
      </c>
      <c r="AT43" s="19" t="n">
        <v>0.4281</v>
      </c>
      <c r="AU43" s="19" t="n">
        <v>0.1239</v>
      </c>
      <c r="AV43" s="19" t="n">
        <v>0.5817</v>
      </c>
      <c r="AW43" s="19" t="n">
        <v>0.2974</v>
      </c>
      <c r="AX43" s="19" t="n">
        <v>0.1554</v>
      </c>
      <c r="AY43" s="19" t="n">
        <v>1.8753</v>
      </c>
      <c r="AZ43" s="19" t="n">
        <v>0.1312</v>
      </c>
      <c r="BA43" s="19" t="n">
        <v>0.0998</v>
      </c>
      <c r="BB43" s="19" t="n">
        <v>1.8978</v>
      </c>
      <c r="BC43" s="19" t="n">
        <v>0.2586</v>
      </c>
      <c r="BD43" s="19" t="n">
        <v>1.2191</v>
      </c>
      <c r="BE43" s="19" t="n">
        <v>0.9482</v>
      </c>
      <c r="BF43" s="19" t="n">
        <v>0.5736</v>
      </c>
      <c r="BG43" s="19" t="n">
        <v>0.5188</v>
      </c>
      <c r="BH43" s="19" t="n">
        <v>0.8184</v>
      </c>
      <c r="BI43" s="19" t="n">
        <v>2.4596</v>
      </c>
      <c r="BJ43" s="19" t="n">
        <v>0.8123</v>
      </c>
      <c r="BK43" s="19" t="n">
        <v>0.2333</v>
      </c>
      <c r="BL43" s="19" t="n">
        <v>2.9429</v>
      </c>
      <c r="BM43" s="19" t="n">
        <v>0.8280999999999999</v>
      </c>
      <c r="BN43" s="19" t="n">
        <v>0.1674</v>
      </c>
      <c r="BO43" s="19" t="n">
        <v>0.4755</v>
      </c>
      <c r="BP43" s="19" t="n">
        <v>1.0971</v>
      </c>
      <c r="BQ43" s="19" t="n">
        <v>0.0658</v>
      </c>
      <c r="BR43" s="19" t="n">
        <v>0.7086</v>
      </c>
      <c r="BS43" s="19" t="n">
        <v>0.7914</v>
      </c>
      <c r="BT43" s="19" t="n">
        <v>10.1061</v>
      </c>
      <c r="BU43" s="19" t="n">
        <v>6.5455</v>
      </c>
      <c r="BV43" s="19" t="n">
        <v>7.3035</v>
      </c>
      <c r="BW43" s="19" t="n">
        <v>19.4686</v>
      </c>
      <c r="BX43" s="19" t="n">
        <v>9.4902</v>
      </c>
      <c r="BY43" s="19" t="n">
        <v>6.7858</v>
      </c>
      <c r="BZ43" s="19" t="n">
        <v>2.2716</v>
      </c>
      <c r="CA43" s="19" t="n">
        <v>7.4104</v>
      </c>
      <c r="CB43" s="19" t="n">
        <v>3.6985</v>
      </c>
      <c r="CC43" s="19" t="n">
        <v>0.7831</v>
      </c>
      <c r="CD43" s="19" t="n">
        <v>0.1565</v>
      </c>
      <c r="CE43" s="19" t="n">
        <v>0.6253</v>
      </c>
      <c r="CF43" s="19" t="n">
        <v>1.12</v>
      </c>
      <c r="CG43" s="19" t="n">
        <v>1.6466</v>
      </c>
      <c r="CH43" s="19" t="n">
        <v>0.698</v>
      </c>
      <c r="CI43" s="19" t="n">
        <v>0.6022999999999999</v>
      </c>
      <c r="CJ43" s="19" t="n">
        <v>0.3854</v>
      </c>
      <c r="CK43" s="19" t="n">
        <v>0.8819</v>
      </c>
      <c r="CL43" s="19" t="n">
        <v>9.897399999999999</v>
      </c>
      <c r="CM43" s="19" t="n">
        <v>0.0109</v>
      </c>
      <c r="CN43" s="19" t="n">
        <v>3.1763</v>
      </c>
      <c r="CO43" s="19" t="n">
        <v>2.1234</v>
      </c>
      <c r="CP43" s="19" t="n">
        <v>2.563</v>
      </c>
      <c r="CQ43" s="19" t="n">
        <v>0.9719</v>
      </c>
      <c r="CS43" s="19" t="n">
        <v>0.5491</v>
      </c>
      <c r="CT43" s="19" t="n">
        <v>3.0302</v>
      </c>
      <c r="CU43" s="19" t="n">
        <v>16.3084</v>
      </c>
      <c r="CV43" s="19" t="n">
        <v>4.8074</v>
      </c>
      <c r="CW43" s="19" t="n">
        <v>4.3229</v>
      </c>
      <c r="CX43" s="19" t="n">
        <v>1.225</v>
      </c>
      <c r="CY43" s="19" t="n">
        <v>4.6793</v>
      </c>
      <c r="CZ43" s="19" t="n">
        <v>2.0485</v>
      </c>
      <c r="DA43" s="19" t="n">
        <v>1.5241</v>
      </c>
      <c r="DB43" s="19" t="n">
        <v>4.5253</v>
      </c>
      <c r="DC43" s="19" t="n">
        <v>4.1282</v>
      </c>
      <c r="DD43" s="19" t="n">
        <v>0.3881</v>
      </c>
      <c r="DE43" s="19" t="n">
        <v>28.9372</v>
      </c>
      <c r="DF43" s="19" t="n">
        <v>9.7674</v>
      </c>
      <c r="DG43" s="19" t="n">
        <v>0.5249</v>
      </c>
      <c r="DH43" s="19" t="n">
        <v>6.34</v>
      </c>
      <c r="DI43" s="19" t="n">
        <v>0.7242</v>
      </c>
      <c r="DJ43" s="19" t="n">
        <v>4.3279</v>
      </c>
      <c r="DK43" s="19" t="n">
        <v>3.7832</v>
      </c>
      <c r="DL43" s="19" t="n">
        <v>1.2063</v>
      </c>
      <c r="DM43" s="19" t="n">
        <v>0.1607</v>
      </c>
      <c r="DN43" s="19" t="n">
        <v>654.2103</v>
      </c>
      <c r="DO43" s="19" t="n">
        <v>832.1105</v>
      </c>
      <c r="DP43" s="19" t="n">
        <v>100.8479</v>
      </c>
      <c r="DQ43" s="19" t="n">
        <v>2.3982</v>
      </c>
      <c r="DR43" s="19" t="n">
        <v>22.8313</v>
      </c>
      <c r="DT43" s="19" t="n">
        <v>2037.5818</v>
      </c>
    </row>
    <row r="44">
      <c r="A44" s="2" t="inlineStr">
        <is>
          <t>1802</t>
        </is>
      </c>
      <c r="B44" s="2" t="inlineStr">
        <is>
          <t>Veterinary pharmaceutical and medicinal product manufacturing</t>
        </is>
      </c>
      <c r="G44" s="19" t="n">
        <v>0.0023</v>
      </c>
      <c r="J44" s="19" t="n">
        <v>0.6248</v>
      </c>
      <c r="K44" s="19" t="n">
        <v>0.0193</v>
      </c>
      <c r="L44" s="19" t="n">
        <v>0.0052</v>
      </c>
      <c r="M44" s="19" t="n">
        <v>0.1492</v>
      </c>
      <c r="N44" s="19" t="n">
        <v>0.0159</v>
      </c>
      <c r="O44" s="19" t="n">
        <v>0.2614</v>
      </c>
      <c r="P44" s="19" t="n">
        <v>0.0442</v>
      </c>
      <c r="Q44" s="19" t="n">
        <v>0.0015</v>
      </c>
      <c r="R44" s="19" t="n">
        <v>0.0304</v>
      </c>
      <c r="S44" s="19" t="n">
        <v>0</v>
      </c>
      <c r="T44" s="19" t="n">
        <v>0.0132</v>
      </c>
      <c r="U44" s="19" t="n">
        <v>0.0645</v>
      </c>
      <c r="V44" s="19" t="n">
        <v>0.0362</v>
      </c>
      <c r="Y44" s="19" t="n">
        <v>0.0263</v>
      </c>
      <c r="Z44" s="19" t="n">
        <v>0.0061</v>
      </c>
      <c r="AA44" s="19" t="n">
        <v>0.0155</v>
      </c>
      <c r="AB44" s="19" t="n">
        <v>0.0005</v>
      </c>
      <c r="AC44" s="19" t="n">
        <v>0.0017</v>
      </c>
      <c r="AD44" s="19" t="n">
        <v>0.015</v>
      </c>
      <c r="AE44" s="19" t="n">
        <v>0</v>
      </c>
      <c r="AF44" s="19" t="n">
        <v>0.0035</v>
      </c>
      <c r="AG44" s="19" t="n">
        <v>0.0014</v>
      </c>
      <c r="AH44" s="19" t="n">
        <v>0.0128</v>
      </c>
      <c r="AI44" s="19" t="n">
        <v>0.0735</v>
      </c>
      <c r="AJ44" s="19" t="n">
        <v>0.0108</v>
      </c>
      <c r="AK44" s="19" t="n">
        <v>0.0549</v>
      </c>
      <c r="AL44" s="19" t="n">
        <v>0.07199999999999999</v>
      </c>
      <c r="AM44" s="19" t="n">
        <v>0.058</v>
      </c>
      <c r="AP44" s="19" t="n">
        <v>0.0857</v>
      </c>
      <c r="AR44" s="19" t="n">
        <v>0.0977</v>
      </c>
      <c r="AS44" s="19" t="n">
        <v>0.0127</v>
      </c>
      <c r="AT44" s="19" t="n">
        <v>0.0225</v>
      </c>
      <c r="AU44" s="19" t="n">
        <v>0.0068</v>
      </c>
      <c r="AV44" s="19" t="n">
        <v>0.07240000000000001</v>
      </c>
      <c r="AW44" s="19" t="n">
        <v>0.0125</v>
      </c>
      <c r="AX44" s="19" t="n">
        <v>0.0041</v>
      </c>
      <c r="AY44" s="19" t="n">
        <v>0.1279</v>
      </c>
      <c r="AZ44" s="19" t="n">
        <v>0.005</v>
      </c>
      <c r="BA44" s="19" t="n">
        <v>0.0053</v>
      </c>
      <c r="BB44" s="19" t="n">
        <v>0.176</v>
      </c>
      <c r="BC44" s="19" t="n">
        <v>0.0137</v>
      </c>
      <c r="BD44" s="19" t="n">
        <v>0.0492</v>
      </c>
      <c r="BE44" s="19" t="n">
        <v>0.0478</v>
      </c>
      <c r="BF44" s="19" t="n">
        <v>0.0983</v>
      </c>
      <c r="BG44" s="19" t="n">
        <v>0.0455</v>
      </c>
      <c r="BH44" s="19" t="n">
        <v>0.0888</v>
      </c>
      <c r="BI44" s="19" t="n">
        <v>0.1459</v>
      </c>
      <c r="BJ44" s="19" t="n">
        <v>0.112</v>
      </c>
      <c r="BK44" s="19" t="n">
        <v>0.0174</v>
      </c>
      <c r="BL44" s="19" t="n">
        <v>0.2161</v>
      </c>
      <c r="BM44" s="19" t="n">
        <v>0.0278</v>
      </c>
      <c r="BN44" s="19" t="n">
        <v>0.0074</v>
      </c>
      <c r="BO44" s="19" t="n">
        <v>0.0644</v>
      </c>
      <c r="BP44" s="19" t="n">
        <v>0.1853</v>
      </c>
      <c r="BQ44" s="19" t="n">
        <v>0.0201</v>
      </c>
      <c r="BR44" s="19" t="n">
        <v>0.045</v>
      </c>
      <c r="BS44" s="19" t="n">
        <v>0.0586</v>
      </c>
      <c r="BT44" s="19" t="n">
        <v>0.6752</v>
      </c>
      <c r="BU44" s="19" t="n">
        <v>0.6656</v>
      </c>
      <c r="BV44" s="19" t="n">
        <v>1.5759</v>
      </c>
      <c r="BW44" s="19" t="n">
        <v>1.2996</v>
      </c>
      <c r="BX44" s="19" t="n">
        <v>1.1474</v>
      </c>
      <c r="BY44" s="19" t="n">
        <v>0.7354000000000001</v>
      </c>
      <c r="BZ44" s="19" t="n">
        <v>0.1501</v>
      </c>
      <c r="CA44" s="19" t="n">
        <v>0.3688</v>
      </c>
      <c r="CB44" s="19" t="n">
        <v>0.2441</v>
      </c>
      <c r="CC44" s="19" t="n">
        <v>0.0698</v>
      </c>
      <c r="CE44" s="19" t="n">
        <v>0.0613</v>
      </c>
      <c r="CF44" s="19" t="n">
        <v>0.1022</v>
      </c>
      <c r="CG44" s="19" t="n">
        <v>0.8004</v>
      </c>
      <c r="CH44" s="19" t="n">
        <v>0.0313</v>
      </c>
      <c r="CJ44" s="19" t="n">
        <v>0.0297</v>
      </c>
      <c r="CK44" s="19" t="n">
        <v>0.07340000000000001</v>
      </c>
      <c r="CL44" s="19" t="n">
        <v>1.8615</v>
      </c>
      <c r="CM44" s="19" t="n">
        <v>0.0021</v>
      </c>
      <c r="CN44" s="19" t="n">
        <v>0.4684</v>
      </c>
      <c r="CO44" s="19" t="n">
        <v>0.2836</v>
      </c>
      <c r="CP44" s="19" t="n">
        <v>0.321</v>
      </c>
      <c r="CQ44" s="19" t="n">
        <v>0.2062</v>
      </c>
      <c r="CS44" s="19" t="n">
        <v>0.0136</v>
      </c>
      <c r="CT44" s="19" t="n">
        <v>1.7504</v>
      </c>
      <c r="CU44" s="19" t="n">
        <v>5.7075</v>
      </c>
      <c r="CV44" s="19" t="n">
        <v>1.8505</v>
      </c>
      <c r="CW44" s="19" t="n">
        <v>1.008</v>
      </c>
      <c r="CY44" s="19" t="n">
        <v>1.7923</v>
      </c>
      <c r="CZ44" s="19" t="n">
        <v>0.0948</v>
      </c>
      <c r="DA44" s="19" t="n">
        <v>0.1048</v>
      </c>
      <c r="DJ44" s="19" t="n">
        <v>0.2893</v>
      </c>
      <c r="DK44" s="19" t="n">
        <v>0.5758</v>
      </c>
      <c r="DM44" s="19" t="n">
        <v>0.0055</v>
      </c>
      <c r="DO44" s="19" t="n">
        <v>3.1489</v>
      </c>
      <c r="DP44" s="19" t="n">
        <v>10.0696</v>
      </c>
      <c r="DQ44" s="19" t="n">
        <v>0.1445</v>
      </c>
      <c r="DR44" s="19" t="n">
        <v>2.2892</v>
      </c>
      <c r="DT44" s="19" t="n">
        <v>884.3306</v>
      </c>
    </row>
    <row r="45">
      <c r="A45" s="2" t="inlineStr">
        <is>
          <t>1803</t>
        </is>
      </c>
      <c r="B45" s="2" t="inlineStr">
        <is>
          <t>Basic chemical manufacturing</t>
        </is>
      </c>
      <c r="C45" s="19" t="n">
        <v>124.418</v>
      </c>
      <c r="D45" s="19" t="n">
        <v>5.115</v>
      </c>
      <c r="E45" s="19" t="n">
        <v>68.5493</v>
      </c>
      <c r="F45" s="19" t="n">
        <v>0.1548</v>
      </c>
      <c r="G45" s="19" t="n">
        <v>0.011</v>
      </c>
      <c r="H45" s="19" t="n">
        <v>0.08840000000000001</v>
      </c>
      <c r="I45" s="19" t="n">
        <v>32.6893</v>
      </c>
      <c r="J45" s="19" t="n">
        <v>79.416</v>
      </c>
      <c r="K45" s="19" t="n">
        <v>0.1474</v>
      </c>
      <c r="L45" s="19" t="n">
        <v>0.3739</v>
      </c>
      <c r="M45" s="19" t="n">
        <v>32.9757</v>
      </c>
      <c r="N45" s="19" t="n">
        <v>1.4465</v>
      </c>
      <c r="O45" s="19" t="n">
        <v>5.1817</v>
      </c>
      <c r="P45" s="19" t="n">
        <v>3.3059</v>
      </c>
      <c r="Q45" s="19" t="n">
        <v>0.0951</v>
      </c>
      <c r="R45" s="19" t="n">
        <v>1.2582</v>
      </c>
      <c r="S45" s="19" t="n">
        <v>0.8499</v>
      </c>
      <c r="T45" s="19" t="n">
        <v>0.6133999999999999</v>
      </c>
      <c r="U45" s="19" t="n">
        <v>1.9909</v>
      </c>
      <c r="V45" s="19" t="n">
        <v>1.136</v>
      </c>
      <c r="X45" s="19" t="n">
        <v>1.3285</v>
      </c>
      <c r="Y45" s="19" t="n">
        <v>1.7965</v>
      </c>
      <c r="Z45" s="19" t="n">
        <v>0.5312</v>
      </c>
      <c r="AA45" s="19" t="n">
        <v>0.4532</v>
      </c>
      <c r="AB45" s="19" t="n">
        <v>0.0275</v>
      </c>
      <c r="AC45" s="19" t="n">
        <v>0.0852</v>
      </c>
      <c r="AD45" s="19" t="n">
        <v>1.3277</v>
      </c>
      <c r="AE45" s="19" t="n">
        <v>0.0015</v>
      </c>
      <c r="AF45" s="19" t="n">
        <v>0.176</v>
      </c>
      <c r="AG45" s="19" t="n">
        <v>0.0366</v>
      </c>
      <c r="AH45" s="19" t="n">
        <v>0.7882</v>
      </c>
      <c r="AI45" s="19" t="n">
        <v>19.4058</v>
      </c>
      <c r="AK45" s="19" t="n">
        <v>8.4399</v>
      </c>
      <c r="AL45" s="19" t="n">
        <v>4.5133</v>
      </c>
      <c r="AN45" s="19" t="n">
        <v>43.6578</v>
      </c>
      <c r="AO45" s="19" t="n">
        <v>1.1307</v>
      </c>
      <c r="AP45" s="19" t="n">
        <v>177.1874</v>
      </c>
      <c r="AQ45" s="19" t="n">
        <v>8.8651</v>
      </c>
      <c r="AR45" s="19" t="n">
        <v>218.0558</v>
      </c>
      <c r="AV45" s="19" t="n">
        <v>0.5954</v>
      </c>
      <c r="AW45" s="19" t="n">
        <v>1.362</v>
      </c>
      <c r="AX45" s="19" t="n">
        <v>3.7051</v>
      </c>
      <c r="AY45" s="19" t="n">
        <v>10.0078</v>
      </c>
      <c r="AZ45" s="19" t="n">
        <v>2.0299</v>
      </c>
      <c r="BA45" s="19" t="n">
        <v>0.2386</v>
      </c>
      <c r="BB45" s="19" t="n">
        <v>4.9801</v>
      </c>
      <c r="BC45" s="19" t="n">
        <v>0.6124000000000001</v>
      </c>
      <c r="BD45" s="19" t="n">
        <v>2.2589</v>
      </c>
      <c r="BE45" s="19" t="n">
        <v>3.5326</v>
      </c>
      <c r="BF45" s="19" t="n">
        <v>7.441</v>
      </c>
      <c r="BG45" s="19" t="n">
        <v>4.5367</v>
      </c>
      <c r="BH45" s="19" t="n">
        <v>2.0813</v>
      </c>
      <c r="BI45" s="19" t="n">
        <v>8.7964</v>
      </c>
      <c r="BJ45" s="19" t="n">
        <v>26.388</v>
      </c>
      <c r="BK45" s="19" t="n">
        <v>2.996</v>
      </c>
      <c r="BL45" s="19" t="n">
        <v>11.1767</v>
      </c>
      <c r="BM45" s="19" t="n">
        <v>1.0483</v>
      </c>
      <c r="BN45" s="19" t="n">
        <v>0.8082</v>
      </c>
      <c r="BO45" s="19" t="n">
        <v>1.5619</v>
      </c>
      <c r="BP45" s="19" t="n">
        <v>5.704</v>
      </c>
      <c r="BQ45" s="19" t="n">
        <v>0.3365</v>
      </c>
      <c r="BR45" s="19" t="n">
        <v>3.0049</v>
      </c>
      <c r="BS45" s="19" t="n">
        <v>11.6057</v>
      </c>
      <c r="BT45" s="19" t="n">
        <v>40.6872</v>
      </c>
      <c r="BU45" s="19" t="n">
        <v>1.3639</v>
      </c>
      <c r="BV45" s="19" t="n">
        <v>58.7087</v>
      </c>
      <c r="BW45" s="19" t="n">
        <v>322.526</v>
      </c>
      <c r="BX45" s="19" t="n">
        <v>46.4216</v>
      </c>
      <c r="BY45" s="19" t="n">
        <v>19.0248</v>
      </c>
      <c r="BZ45" s="19" t="n">
        <v>7.7096</v>
      </c>
      <c r="CA45" s="19" t="n">
        <v>9.249599999999999</v>
      </c>
      <c r="CB45" s="19" t="n">
        <v>10.0805</v>
      </c>
      <c r="CC45" s="19" t="n">
        <v>2.7534</v>
      </c>
      <c r="CD45" s="19" t="n">
        <v>0.4809</v>
      </c>
      <c r="CE45" s="19" t="n">
        <v>1.0699</v>
      </c>
      <c r="CF45" s="19" t="n">
        <v>3.3652</v>
      </c>
      <c r="CG45" s="19" t="n">
        <v>10.8505</v>
      </c>
      <c r="CI45" s="19" t="n">
        <v>2.0689</v>
      </c>
      <c r="CJ45" s="19" t="n">
        <v>0.4735</v>
      </c>
      <c r="CK45" s="19" t="n">
        <v>6.3121</v>
      </c>
      <c r="CL45" s="19" t="n">
        <v>25.1603</v>
      </c>
      <c r="CM45" s="19" t="n">
        <v>0.0443</v>
      </c>
      <c r="CN45" s="19" t="n">
        <v>5.1513</v>
      </c>
      <c r="CO45" s="19" t="n">
        <v>1.9982</v>
      </c>
      <c r="CP45" s="19" t="n">
        <v>4.2107</v>
      </c>
      <c r="CQ45" s="19" t="n">
        <v>10.8861</v>
      </c>
      <c r="CS45" s="19" t="n">
        <v>2.5071</v>
      </c>
      <c r="CT45" s="19" t="n">
        <v>25.0476</v>
      </c>
      <c r="CU45" s="19" t="n">
        <v>105.1075</v>
      </c>
      <c r="CV45" s="19" t="n">
        <v>19.0958</v>
      </c>
      <c r="CW45" s="19" t="n">
        <v>15.4416</v>
      </c>
      <c r="CX45" s="19" t="n">
        <v>15.6424</v>
      </c>
      <c r="CY45" s="19" t="n">
        <v>25.8417</v>
      </c>
      <c r="CZ45" s="19" t="n">
        <v>20.3087</v>
      </c>
      <c r="DA45" s="19" t="n">
        <v>8.469799999999999</v>
      </c>
      <c r="DB45" s="19" t="n">
        <v>7.6885</v>
      </c>
      <c r="DC45" s="19" t="n">
        <v>5.685</v>
      </c>
      <c r="DD45" s="19" t="n">
        <v>0.1985</v>
      </c>
      <c r="DE45" s="19" t="n">
        <v>70.0658</v>
      </c>
      <c r="DF45" s="19" t="n">
        <v>102.7815</v>
      </c>
      <c r="DG45" s="19" t="n">
        <v>1.7792</v>
      </c>
      <c r="DH45" s="19" t="n">
        <v>4.9303</v>
      </c>
      <c r="DI45" s="19" t="n">
        <v>6.8913</v>
      </c>
      <c r="DJ45" s="19" t="n">
        <v>8.2448</v>
      </c>
      <c r="DK45" s="19" t="n">
        <v>9.788399999999999</v>
      </c>
      <c r="DL45" s="19" t="n">
        <v>3.4622</v>
      </c>
      <c r="DM45" s="19" t="n">
        <v>0.2085</v>
      </c>
      <c r="DN45" s="19" t="n">
        <v>344.9922</v>
      </c>
      <c r="DO45" s="19" t="n">
        <v>31.4216</v>
      </c>
      <c r="DP45" s="19" t="n">
        <v>275.3067</v>
      </c>
      <c r="DQ45" s="19" t="n">
        <v>4.583</v>
      </c>
      <c r="DR45" s="19" t="n">
        <v>61.744</v>
      </c>
      <c r="DT45" s="19" t="n">
        <v>1694.1076</v>
      </c>
    </row>
    <row r="46">
      <c r="A46" s="2" t="inlineStr">
        <is>
          <t>1804</t>
        </is>
      </c>
      <c r="B46" s="2" t="inlineStr">
        <is>
          <t>Cleaning compounds and toiletry preparation manufacturing</t>
        </is>
      </c>
      <c r="C46" s="19" t="n">
        <v>2.9272</v>
      </c>
      <c r="D46" s="19" t="n">
        <v>0.2391</v>
      </c>
      <c r="E46" s="19" t="n">
        <v>0.7060999999999999</v>
      </c>
      <c r="F46" s="19" t="n">
        <v>0.0109</v>
      </c>
      <c r="G46" s="19" t="n">
        <v>0.0344</v>
      </c>
      <c r="H46" s="19" t="n">
        <v>0.0003</v>
      </c>
      <c r="I46" s="19" t="n">
        <v>0.3227</v>
      </c>
      <c r="L46" s="19" t="n">
        <v>0.0091</v>
      </c>
      <c r="M46" s="19" t="n">
        <v>0.6464</v>
      </c>
      <c r="O46" s="19" t="n">
        <v>0.1867</v>
      </c>
      <c r="Q46" s="19" t="n">
        <v>0.0653</v>
      </c>
      <c r="R46" s="19" t="n">
        <v>1.0539</v>
      </c>
      <c r="S46" s="19" t="n">
        <v>1.1282</v>
      </c>
      <c r="T46" s="19" t="n">
        <v>0.4213</v>
      </c>
      <c r="U46" s="19" t="n">
        <v>2.3322</v>
      </c>
      <c r="V46" s="19" t="n">
        <v>2.5152</v>
      </c>
      <c r="X46" s="19" t="n">
        <v>3.2794</v>
      </c>
      <c r="Z46" s="19" t="n">
        <v>0.1241</v>
      </c>
      <c r="AB46" s="19" t="n">
        <v>0.0117</v>
      </c>
      <c r="AC46" s="19" t="n">
        <v>0.0438</v>
      </c>
      <c r="AD46" s="19" t="n">
        <v>0.233</v>
      </c>
      <c r="AE46" s="19" t="n">
        <v>0.0003</v>
      </c>
      <c r="AF46" s="19" t="n">
        <v>0.0592</v>
      </c>
      <c r="AG46" s="19" t="n">
        <v>0.0273</v>
      </c>
      <c r="AH46" s="19" t="n">
        <v>0.4396</v>
      </c>
      <c r="AI46" s="19" t="n">
        <v>1.0989</v>
      </c>
      <c r="AJ46" s="19" t="n">
        <v>0.2389</v>
      </c>
      <c r="AK46" s="19" t="n">
        <v>0.2965</v>
      </c>
      <c r="AL46" s="19" t="n">
        <v>0.7169</v>
      </c>
      <c r="AO46" s="19" t="n">
        <v>0.1467</v>
      </c>
      <c r="AP46" s="19" t="n">
        <v>4.3647</v>
      </c>
      <c r="AR46" s="19" t="n">
        <v>6.7668</v>
      </c>
      <c r="AU46" s="19" t="n">
        <v>0.0425</v>
      </c>
      <c r="AV46" s="19" t="n">
        <v>0.2134</v>
      </c>
      <c r="AW46" s="19" t="n">
        <v>0.1743</v>
      </c>
      <c r="AX46" s="19" t="n">
        <v>0.0596</v>
      </c>
      <c r="AY46" s="19" t="n">
        <v>1.4243</v>
      </c>
      <c r="AZ46" s="19" t="n">
        <v>0.2177</v>
      </c>
      <c r="BA46" s="19" t="n">
        <v>0.0606</v>
      </c>
      <c r="BB46" s="19" t="n">
        <v>0.8955</v>
      </c>
      <c r="BC46" s="19" t="n">
        <v>0.1264</v>
      </c>
      <c r="BD46" s="19" t="n">
        <v>0.775</v>
      </c>
      <c r="BE46" s="19" t="n">
        <v>0.4228</v>
      </c>
      <c r="BF46" s="19" t="n">
        <v>0.2656</v>
      </c>
      <c r="BG46" s="19" t="n">
        <v>0.3242</v>
      </c>
      <c r="BH46" s="19" t="n">
        <v>0.307</v>
      </c>
      <c r="BI46" s="19" t="n">
        <v>0.4458</v>
      </c>
      <c r="BJ46" s="19" t="n">
        <v>0.0931</v>
      </c>
      <c r="BK46" s="19" t="n">
        <v>0.0391</v>
      </c>
      <c r="BL46" s="19" t="n">
        <v>0.5936</v>
      </c>
      <c r="BM46" s="19" t="n">
        <v>0.4036</v>
      </c>
      <c r="BN46" s="19" t="n">
        <v>0.1146</v>
      </c>
      <c r="BO46" s="19" t="n">
        <v>0.2848</v>
      </c>
      <c r="BP46" s="19" t="n">
        <v>0.6831</v>
      </c>
      <c r="BQ46" s="19" t="n">
        <v>0.0445</v>
      </c>
      <c r="BS46" s="19" t="n">
        <v>0.8929</v>
      </c>
      <c r="BT46" s="19" t="n">
        <v>4.4966</v>
      </c>
      <c r="BU46" s="19" t="n">
        <v>2.2447</v>
      </c>
      <c r="BV46" s="19" t="n">
        <v>2.3567</v>
      </c>
      <c r="BW46" s="19" t="n">
        <v>7.7243</v>
      </c>
      <c r="BX46" s="19" t="n">
        <v>10.4077</v>
      </c>
      <c r="BY46" s="19" t="n">
        <v>6.2228</v>
      </c>
      <c r="BZ46" s="19" t="n">
        <v>9.696</v>
      </c>
      <c r="CA46" s="19" t="n">
        <v>2.8687</v>
      </c>
      <c r="CB46" s="19" t="n">
        <v>1.2187</v>
      </c>
      <c r="CD46" s="19" t="n">
        <v>0.067</v>
      </c>
      <c r="CE46" s="19" t="n">
        <v>0.4185</v>
      </c>
      <c r="CF46" s="19" t="n">
        <v>0.8101</v>
      </c>
      <c r="CG46" s="19" t="n">
        <v>1.2846</v>
      </c>
      <c r="CH46" s="19" t="n">
        <v>0.4692</v>
      </c>
      <c r="CI46" s="19" t="n">
        <v>0.3198</v>
      </c>
      <c r="CK46" s="19" t="n">
        <v>0.4317</v>
      </c>
      <c r="CL46" s="19" t="n">
        <v>2.2293</v>
      </c>
      <c r="CM46" s="19" t="n">
        <v>0.0063</v>
      </c>
      <c r="CN46" s="19" t="n">
        <v>1.2153</v>
      </c>
      <c r="CO46" s="19" t="n">
        <v>0.5281</v>
      </c>
      <c r="CP46" s="19" t="n">
        <v>0.4936</v>
      </c>
      <c r="CQ46" s="19" t="n">
        <v>0.4979</v>
      </c>
      <c r="CS46" s="19" t="n">
        <v>0.2886</v>
      </c>
      <c r="CT46" s="19" t="n">
        <v>5.032</v>
      </c>
      <c r="CU46" s="19" t="n">
        <v>6.39</v>
      </c>
      <c r="CV46" s="19" t="n">
        <v>1.6876</v>
      </c>
      <c r="CW46" s="19" t="n">
        <v>3.7714</v>
      </c>
      <c r="CX46" s="19" t="n">
        <v>6.0756</v>
      </c>
      <c r="CY46" s="19" t="n">
        <v>2.0319</v>
      </c>
      <c r="DA46" s="19" t="n">
        <v>0.1934</v>
      </c>
      <c r="DE46" s="19" t="n">
        <v>6.124</v>
      </c>
      <c r="DF46" s="19" t="n">
        <v>8.095499999999999</v>
      </c>
      <c r="DG46" s="19" t="n">
        <v>0.2525</v>
      </c>
      <c r="DH46" s="19" t="n">
        <v>0.3209</v>
      </c>
      <c r="DI46" s="19" t="n">
        <v>0.4091</v>
      </c>
      <c r="DJ46" s="19" t="n">
        <v>1.5661</v>
      </c>
      <c r="DK46" s="19" t="n">
        <v>1.5408</v>
      </c>
      <c r="DO46" s="19" t="n">
        <v>30.6173</v>
      </c>
      <c r="DP46" s="19" t="n">
        <v>56.5509</v>
      </c>
      <c r="DQ46" s="19" t="n">
        <v>1.1769</v>
      </c>
      <c r="DR46" s="19" t="n">
        <v>13.1008</v>
      </c>
      <c r="DT46" s="19" t="n">
        <v>1253.4229</v>
      </c>
    </row>
    <row r="47">
      <c r="A47" s="2" t="inlineStr">
        <is>
          <t>1901</t>
        </is>
      </c>
      <c r="B47" s="2" t="inlineStr">
        <is>
          <t>Polymer product manufacturing</t>
        </is>
      </c>
      <c r="C47" s="19" t="n">
        <v>3.3637</v>
      </c>
      <c r="D47" s="19" t="n">
        <v>0.5444</v>
      </c>
      <c r="E47" s="19" t="n">
        <v>2.1323</v>
      </c>
      <c r="F47" s="19" t="n">
        <v>0.2272</v>
      </c>
      <c r="G47" s="19" t="n">
        <v>0.0297</v>
      </c>
      <c r="H47" s="19" t="n">
        <v>0.4281</v>
      </c>
      <c r="I47" s="19" t="n">
        <v>1.865</v>
      </c>
      <c r="J47" s="19" t="n">
        <v>4.6437</v>
      </c>
      <c r="K47" s="19" t="n">
        <v>0.1816</v>
      </c>
      <c r="M47" s="19" t="n">
        <v>2.4662</v>
      </c>
      <c r="O47" s="19" t="n">
        <v>0.5517</v>
      </c>
      <c r="P47" s="19" t="n">
        <v>4.3264</v>
      </c>
      <c r="Q47" s="19" t="n">
        <v>0.117</v>
      </c>
      <c r="R47" s="19" t="n">
        <v>10.401</v>
      </c>
      <c r="S47" s="19" t="n">
        <v>0.6586</v>
      </c>
      <c r="T47" s="19" t="n">
        <v>1.6529</v>
      </c>
      <c r="U47" s="19" t="n">
        <v>9.2057</v>
      </c>
      <c r="V47" s="19" t="n">
        <v>3.617</v>
      </c>
      <c r="W47" s="19" t="n">
        <v>3.9931</v>
      </c>
      <c r="X47" s="19" t="n">
        <v>7.4178</v>
      </c>
      <c r="Y47" s="19" t="n">
        <v>7.2468</v>
      </c>
      <c r="Z47" s="19" t="n">
        <v>1.2425</v>
      </c>
      <c r="AA47" s="19" t="n">
        <v>0.764</v>
      </c>
      <c r="AB47" s="19" t="n">
        <v>0.018</v>
      </c>
      <c r="AC47" s="19" t="n">
        <v>0.0543</v>
      </c>
      <c r="AD47" s="19" t="n">
        <v>1.4847</v>
      </c>
      <c r="AF47" s="19" t="n">
        <v>0.1568</v>
      </c>
      <c r="AG47" s="19" t="n">
        <v>0.0694</v>
      </c>
      <c r="AH47" s="19" t="n">
        <v>1.0109</v>
      </c>
      <c r="AI47" s="19" t="n">
        <v>48.3433</v>
      </c>
      <c r="AJ47" s="19" t="n">
        <v>1.5488</v>
      </c>
      <c r="AK47" s="19" t="n">
        <v>17.8363</v>
      </c>
      <c r="AM47" s="19" t="n">
        <v>5.0933</v>
      </c>
      <c r="AN47" s="19" t="n">
        <v>34.6783</v>
      </c>
      <c r="AO47" s="19" t="n">
        <v>1.4012</v>
      </c>
      <c r="AP47" s="19" t="n">
        <v>32.9234</v>
      </c>
      <c r="AQ47" s="19" t="n">
        <v>6.3077</v>
      </c>
      <c r="AR47" s="19" t="n">
        <v>129.6901</v>
      </c>
      <c r="AS47" s="19" t="n">
        <v>0.5084</v>
      </c>
      <c r="AT47" s="19" t="n">
        <v>3.7558</v>
      </c>
      <c r="AU47" s="19" t="n">
        <v>0.6866</v>
      </c>
      <c r="AV47" s="19" t="n">
        <v>4.311</v>
      </c>
      <c r="AW47" s="19" t="n">
        <v>3.3688</v>
      </c>
      <c r="AX47" s="19" t="n">
        <v>2.4326</v>
      </c>
      <c r="AY47" s="19" t="n">
        <v>5.0247</v>
      </c>
      <c r="AZ47" s="19" t="n">
        <v>0.3659</v>
      </c>
      <c r="BA47" s="19" t="n">
        <v>0.1603</v>
      </c>
      <c r="BB47" s="19" t="n">
        <v>18.1157</v>
      </c>
      <c r="BC47" s="19" t="n">
        <v>1.7024</v>
      </c>
      <c r="BD47" s="19" t="n">
        <v>5.7876</v>
      </c>
      <c r="BE47" s="19" t="n">
        <v>2.4857</v>
      </c>
      <c r="BF47" s="19" t="n">
        <v>5.1711</v>
      </c>
      <c r="BG47" s="19" t="n">
        <v>8.619199999999999</v>
      </c>
      <c r="BI47" s="19" t="n">
        <v>14.7242</v>
      </c>
      <c r="BJ47" s="19" t="n">
        <v>8.860300000000001</v>
      </c>
      <c r="BK47" s="19" t="n">
        <v>3.7108</v>
      </c>
      <c r="BL47" s="19" t="n">
        <v>10.5763</v>
      </c>
      <c r="BM47" s="19" t="n">
        <v>18.1922</v>
      </c>
      <c r="BN47" s="19" t="n">
        <v>7.6263</v>
      </c>
      <c r="BO47" s="19" t="n">
        <v>1.1623</v>
      </c>
      <c r="BP47" s="19" t="n">
        <v>3.0515</v>
      </c>
      <c r="BQ47" s="19" t="n">
        <v>0.5407999999999999</v>
      </c>
      <c r="BR47" s="19" t="n">
        <v>15.7835</v>
      </c>
      <c r="BS47" s="19" t="n">
        <v>1.9212</v>
      </c>
      <c r="BT47" s="19" t="n">
        <v>195.2077</v>
      </c>
      <c r="BU47" s="19" t="n">
        <v>83.42659999999999</v>
      </c>
      <c r="BV47" s="19" t="n">
        <v>155.5039</v>
      </c>
      <c r="BW47" s="19" t="n">
        <v>884.7364</v>
      </c>
      <c r="BX47" s="19" t="n">
        <v>145.208</v>
      </c>
      <c r="BY47" s="19" t="n">
        <v>66.3777</v>
      </c>
      <c r="BZ47" s="19" t="n">
        <v>21.6315</v>
      </c>
      <c r="CA47" s="19" t="n">
        <v>11.2491</v>
      </c>
      <c r="CC47" s="19" t="n">
        <v>2.1215</v>
      </c>
      <c r="CD47" s="19" t="n">
        <v>1.174</v>
      </c>
      <c r="CF47" s="19" t="n">
        <v>12.5632</v>
      </c>
      <c r="CG47" s="19" t="n">
        <v>2.7733</v>
      </c>
      <c r="CI47" s="19" t="n">
        <v>0.9318</v>
      </c>
      <c r="CJ47" s="19" t="n">
        <v>0.4061</v>
      </c>
      <c r="CK47" s="19" t="n">
        <v>2.0606</v>
      </c>
      <c r="CL47" s="19" t="n">
        <v>3.5078</v>
      </c>
      <c r="CM47" s="19" t="n">
        <v>0.0507</v>
      </c>
      <c r="CN47" s="19" t="n">
        <v>2.4773</v>
      </c>
      <c r="CO47" s="19" t="n">
        <v>1.0988</v>
      </c>
      <c r="CP47" s="19" t="n">
        <v>0.8461</v>
      </c>
      <c r="CQ47" s="19" t="n">
        <v>3.1204</v>
      </c>
      <c r="CS47" s="19" t="n">
        <v>80.6156</v>
      </c>
      <c r="CT47" s="19" t="n">
        <v>9.3461</v>
      </c>
      <c r="CU47" s="19" t="n">
        <v>23.2089</v>
      </c>
      <c r="CV47" s="19" t="n">
        <v>2.4547</v>
      </c>
      <c r="CW47" s="19" t="n">
        <v>5.4062</v>
      </c>
      <c r="CX47" s="19" t="n">
        <v>6.6711</v>
      </c>
      <c r="CY47" s="19" t="n">
        <v>11.9466</v>
      </c>
      <c r="CZ47" s="19" t="n">
        <v>10.615</v>
      </c>
      <c r="DA47" s="19" t="n">
        <v>3.5746</v>
      </c>
      <c r="DB47" s="19" t="n">
        <v>9.548400000000001</v>
      </c>
      <c r="DC47" s="19" t="n">
        <v>11.0193</v>
      </c>
      <c r="DD47" s="19" t="n">
        <v>0.6728</v>
      </c>
      <c r="DE47" s="19" t="n">
        <v>44.6522</v>
      </c>
      <c r="DF47" s="19" t="n">
        <v>31.6085</v>
      </c>
      <c r="DG47" s="19" t="n">
        <v>1.9738</v>
      </c>
      <c r="DH47" s="19" t="n">
        <v>1.6232</v>
      </c>
      <c r="DI47" s="19" t="n">
        <v>1.3098</v>
      </c>
      <c r="DJ47" s="19" t="n">
        <v>66.3875</v>
      </c>
      <c r="DK47" s="19" t="n">
        <v>50.0254</v>
      </c>
      <c r="DL47" s="19" t="n">
        <v>3.4595</v>
      </c>
      <c r="DM47" s="19" t="n">
        <v>0.1283</v>
      </c>
      <c r="DN47" s="19" t="n">
        <v>269.8312</v>
      </c>
      <c r="DO47" s="19" t="n">
        <v>0.0136</v>
      </c>
      <c r="DP47" s="19" t="n">
        <v>195.2625</v>
      </c>
      <c r="DQ47" s="19" t="n">
        <v>6.8671</v>
      </c>
      <c r="DR47" s="19" t="n">
        <v>20.6875</v>
      </c>
      <c r="DT47" s="19" t="n">
        <v>889.0944</v>
      </c>
    </row>
    <row r="48">
      <c r="A48" s="2" t="inlineStr">
        <is>
          <t>1902</t>
        </is>
      </c>
      <c r="B48" s="2" t="inlineStr">
        <is>
          <t>Natural rubber product manufacturing</t>
        </is>
      </c>
      <c r="C48" s="19" t="n">
        <v>1.5699</v>
      </c>
      <c r="D48" s="19" t="n">
        <v>0.0535</v>
      </c>
      <c r="E48" s="19" t="n">
        <v>0.5135</v>
      </c>
      <c r="G48" s="19" t="n">
        <v>0.0157</v>
      </c>
      <c r="I48" s="19" t="n">
        <v>0.7501</v>
      </c>
      <c r="K48" s="19" t="n">
        <v>0.007</v>
      </c>
      <c r="L48" s="19" t="n">
        <v>0.0246</v>
      </c>
      <c r="M48" s="19" t="n">
        <v>3.6736</v>
      </c>
      <c r="N48" s="19" t="n">
        <v>0.1217</v>
      </c>
      <c r="O48" s="19" t="n">
        <v>0.3345</v>
      </c>
      <c r="P48" s="19" t="n">
        <v>0.2489</v>
      </c>
      <c r="Q48" s="19" t="n">
        <v>0.0205</v>
      </c>
      <c r="R48" s="19" t="n">
        <v>0.1392</v>
      </c>
      <c r="S48" s="19" t="n">
        <v>0.0842</v>
      </c>
      <c r="T48" s="19" t="n">
        <v>0.1304</v>
      </c>
      <c r="U48" s="19" t="n">
        <v>0.2396</v>
      </c>
      <c r="V48" s="19" t="n">
        <v>0.2189</v>
      </c>
      <c r="W48" s="19" t="n">
        <v>0.0766</v>
      </c>
      <c r="X48" s="19" t="n">
        <v>0.4079</v>
      </c>
      <c r="Y48" s="19" t="n">
        <v>0.06859999999999999</v>
      </c>
      <c r="Z48" s="19" t="n">
        <v>0.0199</v>
      </c>
      <c r="AA48" s="19" t="n">
        <v>0.0515</v>
      </c>
      <c r="AB48" s="19" t="n">
        <v>0.0018</v>
      </c>
      <c r="AC48" s="19" t="n">
        <v>0.0052</v>
      </c>
      <c r="AD48" s="19" t="n">
        <v>0.1749</v>
      </c>
      <c r="AE48" s="19" t="n">
        <v>0</v>
      </c>
      <c r="AF48" s="19" t="n">
        <v>0.0174</v>
      </c>
      <c r="AG48" s="19" t="n">
        <v>0.0181</v>
      </c>
      <c r="AH48" s="19" t="n">
        <v>0.1522</v>
      </c>
      <c r="AI48" s="19" t="n">
        <v>1.113</v>
      </c>
      <c r="AJ48" s="19" t="n">
        <v>0.1902</v>
      </c>
      <c r="AK48" s="19" t="n">
        <v>0.4322</v>
      </c>
      <c r="AL48" s="19" t="n">
        <v>0.1397</v>
      </c>
      <c r="AM48" s="19" t="n">
        <v>1.5705</v>
      </c>
      <c r="AN48" s="19" t="n">
        <v>0.273</v>
      </c>
      <c r="AO48" s="19" t="n">
        <v>0.0148</v>
      </c>
      <c r="AP48" s="19" t="n">
        <v>0.2528</v>
      </c>
      <c r="AQ48" s="19" t="n">
        <v>0.0103</v>
      </c>
      <c r="AR48" s="19" t="n">
        <v>1.4378</v>
      </c>
      <c r="AT48" s="19" t="n">
        <v>0.059</v>
      </c>
      <c r="AU48" s="19" t="n">
        <v>0.0194</v>
      </c>
      <c r="AV48" s="19" t="n">
        <v>1.2816</v>
      </c>
      <c r="AW48" s="19" t="n">
        <v>0.0468</v>
      </c>
      <c r="AX48" s="19" t="n">
        <v>0.007900000000000001</v>
      </c>
      <c r="AY48" s="19" t="n">
        <v>0.136</v>
      </c>
      <c r="AZ48" s="19" t="n">
        <v>0.0048</v>
      </c>
      <c r="BA48" s="19" t="n">
        <v>0.008200000000000001</v>
      </c>
      <c r="BB48" s="19" t="n">
        <v>0.4973</v>
      </c>
      <c r="BC48" s="19" t="n">
        <v>0.1716</v>
      </c>
      <c r="BD48" s="19" t="n">
        <v>0.1784</v>
      </c>
      <c r="BI48" s="19" t="n">
        <v>0.1365</v>
      </c>
      <c r="BJ48" s="19" t="n">
        <v>0.0934</v>
      </c>
      <c r="BK48" s="19" t="n">
        <v>0.1739</v>
      </c>
      <c r="BL48" s="19" t="n">
        <v>2.2619</v>
      </c>
      <c r="BN48" s="19" t="n">
        <v>0.0491</v>
      </c>
      <c r="BO48" s="19" t="n">
        <v>1.1091</v>
      </c>
      <c r="BP48" s="19" t="n">
        <v>3.6096</v>
      </c>
      <c r="BQ48" s="19" t="n">
        <v>0.1632</v>
      </c>
      <c r="BR48" s="19" t="n">
        <v>0.9087</v>
      </c>
      <c r="BS48" s="19" t="n">
        <v>3.0824</v>
      </c>
      <c r="BT48" s="19" t="n">
        <v>3.4917</v>
      </c>
      <c r="BU48" s="19" t="n">
        <v>0.8617</v>
      </c>
      <c r="BV48" s="19" t="n">
        <v>2.2245</v>
      </c>
      <c r="BW48" s="19" t="n">
        <v>3.9942</v>
      </c>
      <c r="BX48" s="19" t="n">
        <v>25.5464</v>
      </c>
      <c r="BY48" s="19" t="n">
        <v>3.8785</v>
      </c>
      <c r="BZ48" s="19" t="n">
        <v>3.6563</v>
      </c>
      <c r="CA48" s="19" t="n">
        <v>0.542</v>
      </c>
      <c r="CB48" s="19" t="n">
        <v>1.0689</v>
      </c>
      <c r="CC48" s="19" t="n">
        <v>0.5744</v>
      </c>
      <c r="CD48" s="19" t="n">
        <v>0.1758</v>
      </c>
      <c r="CE48" s="19" t="n">
        <v>0.3124</v>
      </c>
      <c r="CF48" s="19" t="n">
        <v>2.1148</v>
      </c>
      <c r="CG48" s="19" t="n">
        <v>4.5345</v>
      </c>
      <c r="CH48" s="19" t="n">
        <v>0.1874</v>
      </c>
      <c r="CI48" s="19" t="n">
        <v>0.0491</v>
      </c>
      <c r="CJ48" s="19" t="n">
        <v>0.1025</v>
      </c>
      <c r="CK48" s="19" t="n">
        <v>2.0185</v>
      </c>
      <c r="CL48" s="19" t="n">
        <v>6.0167</v>
      </c>
      <c r="CM48" s="19" t="n">
        <v>0.001</v>
      </c>
      <c r="CN48" s="19" t="n">
        <v>2.9088</v>
      </c>
      <c r="CO48" s="19" t="n">
        <v>0.0767</v>
      </c>
      <c r="CP48" s="19" t="n">
        <v>0.2345</v>
      </c>
      <c r="CQ48" s="19" t="n">
        <v>0.6944</v>
      </c>
      <c r="CS48" s="19" t="n">
        <v>0.2047</v>
      </c>
      <c r="CT48" s="19" t="n">
        <v>1.9051</v>
      </c>
      <c r="CU48" s="19" t="n">
        <v>7.7556</v>
      </c>
      <c r="CV48" s="19" t="n">
        <v>0.7856</v>
      </c>
      <c r="CW48" s="19" t="n">
        <v>2.1132</v>
      </c>
      <c r="CX48" s="19" t="n">
        <v>4.8798</v>
      </c>
      <c r="DB48" s="19" t="n">
        <v>0.7145</v>
      </c>
      <c r="DC48" s="19" t="n">
        <v>0.2156</v>
      </c>
      <c r="DD48" s="19" t="n">
        <v>0.0518</v>
      </c>
      <c r="DE48" s="19" t="n">
        <v>1.8459</v>
      </c>
      <c r="DF48" s="19" t="n">
        <v>2.2922</v>
      </c>
      <c r="DG48" s="19" t="n">
        <v>0.1529</v>
      </c>
      <c r="DH48" s="19" t="n">
        <v>0.1629</v>
      </c>
      <c r="DI48" s="19" t="n">
        <v>0.1298</v>
      </c>
      <c r="DJ48" s="19" t="n">
        <v>0.6086</v>
      </c>
      <c r="DK48" s="19" t="n">
        <v>4.1643</v>
      </c>
      <c r="DN48" s="19" t="n">
        <v>3.0674</v>
      </c>
      <c r="DP48" s="19" t="n">
        <v>11.6924</v>
      </c>
      <c r="DQ48" s="19" t="n">
        <v>0.2087</v>
      </c>
      <c r="DR48" s="19" t="n">
        <v>1.1884</v>
      </c>
      <c r="DT48" s="19" t="n">
        <v>128.101</v>
      </c>
    </row>
    <row r="49">
      <c r="A49" s="2" t="inlineStr">
        <is>
          <t>2001</t>
        </is>
      </c>
      <c r="B49" s="2" t="inlineStr">
        <is>
          <t>Glass and glass product manufacturing</t>
        </is>
      </c>
      <c r="C49" s="19" t="n">
        <v>2.2765</v>
      </c>
      <c r="D49" s="19" t="n">
        <v>0.363</v>
      </c>
      <c r="E49" s="19" t="n">
        <v>5.2808</v>
      </c>
      <c r="F49" s="19" t="n">
        <v>0.0505</v>
      </c>
      <c r="G49" s="19" t="n">
        <v>0.0105</v>
      </c>
      <c r="H49" s="19" t="n">
        <v>0.1142</v>
      </c>
      <c r="I49" s="19" t="n">
        <v>1.8344</v>
      </c>
      <c r="J49" s="19" t="n">
        <v>2.5947</v>
      </c>
      <c r="K49" s="19" t="n">
        <v>0.0247</v>
      </c>
      <c r="L49" s="19" t="n">
        <v>0.0234</v>
      </c>
      <c r="M49" s="19" t="n">
        <v>0.6103</v>
      </c>
      <c r="N49" s="19" t="n">
        <v>0.07340000000000001</v>
      </c>
      <c r="O49" s="19" t="n">
        <v>0.66</v>
      </c>
      <c r="P49" s="19" t="n">
        <v>0.2819</v>
      </c>
      <c r="Q49" s="19" t="n">
        <v>0.0325</v>
      </c>
      <c r="R49" s="19" t="n">
        <v>0.1217</v>
      </c>
      <c r="S49" s="19" t="n">
        <v>12.431</v>
      </c>
      <c r="T49" s="19" t="n">
        <v>1.9344</v>
      </c>
      <c r="U49" s="19" t="n">
        <v>3.9963</v>
      </c>
      <c r="V49" s="19" t="n">
        <v>0.1816</v>
      </c>
      <c r="W49" s="19" t="n">
        <v>1.0749</v>
      </c>
      <c r="X49" s="19" t="n">
        <v>19.4687</v>
      </c>
      <c r="Y49" s="19" t="n">
        <v>40.9263</v>
      </c>
      <c r="Z49" s="19" t="n">
        <v>6.762</v>
      </c>
      <c r="AA49" s="19" t="n">
        <v>16.9737</v>
      </c>
      <c r="AB49" s="19" t="n">
        <v>0.0019</v>
      </c>
      <c r="AC49" s="19" t="n">
        <v>0.0097</v>
      </c>
      <c r="AD49" s="19" t="n">
        <v>0.0654</v>
      </c>
      <c r="AE49" s="19" t="n">
        <v>0.0001</v>
      </c>
      <c r="AF49" s="19" t="n">
        <v>0.0086</v>
      </c>
      <c r="AG49" s="19" t="n">
        <v>0.0037</v>
      </c>
      <c r="AI49" s="19" t="n">
        <v>22.5948</v>
      </c>
      <c r="AJ49" s="19" t="n">
        <v>0.0597</v>
      </c>
      <c r="AK49" s="19" t="n">
        <v>0.6485</v>
      </c>
      <c r="AL49" s="19" t="n">
        <v>0.8793</v>
      </c>
      <c r="AM49" s="19" t="n">
        <v>0.1471</v>
      </c>
      <c r="AN49" s="19" t="n">
        <v>22.5895</v>
      </c>
      <c r="AO49" s="19" t="n">
        <v>0.5706</v>
      </c>
      <c r="AP49" s="19" t="n">
        <v>9.1135</v>
      </c>
      <c r="AQ49" s="19" t="n">
        <v>4.9777</v>
      </c>
      <c r="AR49" s="19" t="n">
        <v>1.1711</v>
      </c>
      <c r="AS49" s="19" t="n">
        <v>0.0193</v>
      </c>
      <c r="AT49" s="19" t="n">
        <v>10.4704</v>
      </c>
      <c r="AU49" s="19" t="n">
        <v>0.8298</v>
      </c>
      <c r="AV49" s="19" t="n">
        <v>2.2667</v>
      </c>
      <c r="AW49" s="19" t="n">
        <v>1.8937</v>
      </c>
      <c r="AX49" s="19" t="n">
        <v>1.483</v>
      </c>
      <c r="AY49" s="19" t="n">
        <v>0.7566000000000001</v>
      </c>
      <c r="AZ49" s="19" t="n">
        <v>0.0699</v>
      </c>
      <c r="BA49" s="19" t="n">
        <v>0.1463</v>
      </c>
      <c r="BB49" s="19" t="n">
        <v>64.06870000000001</v>
      </c>
      <c r="BC49" s="19" t="n">
        <v>0.2992</v>
      </c>
      <c r="BD49" s="19" t="n">
        <v>0.6377</v>
      </c>
      <c r="BE49" s="19" t="n">
        <v>0.584</v>
      </c>
      <c r="BF49" s="19" t="n">
        <v>0.4831</v>
      </c>
      <c r="BG49" s="19" t="n">
        <v>10.9409</v>
      </c>
      <c r="BI49" s="19" t="n">
        <v>0.5717</v>
      </c>
      <c r="BJ49" s="19" t="n">
        <v>1.1971</v>
      </c>
      <c r="BK49" s="19" t="n">
        <v>1.1959</v>
      </c>
      <c r="BL49" s="19" t="n">
        <v>3.8501</v>
      </c>
      <c r="BM49" s="19" t="n">
        <v>4.2004</v>
      </c>
      <c r="BN49" s="19" t="n">
        <v>0.0878</v>
      </c>
      <c r="BO49" s="19" t="n">
        <v>0.2531</v>
      </c>
      <c r="BP49" s="19" t="n">
        <v>0.7693</v>
      </c>
      <c r="BQ49" s="19" t="n">
        <v>0.1066</v>
      </c>
      <c r="BR49" s="19" t="n">
        <v>0.4982</v>
      </c>
      <c r="BS49" s="19" t="n">
        <v>0.2758</v>
      </c>
      <c r="BT49" s="19" t="n">
        <v>189.5864</v>
      </c>
      <c r="BU49" s="19" t="n">
        <v>75.6696</v>
      </c>
      <c r="BV49" s="19" t="n">
        <v>36.8985</v>
      </c>
      <c r="BW49" s="19" t="n">
        <v>283.71</v>
      </c>
      <c r="BX49" s="19" t="n">
        <v>84.0665</v>
      </c>
      <c r="BY49" s="19" t="n">
        <v>12.0596</v>
      </c>
      <c r="BZ49" s="19" t="n">
        <v>3.2382</v>
      </c>
      <c r="CA49" s="19" t="n">
        <v>3.0483</v>
      </c>
      <c r="CB49" s="19" t="n">
        <v>0.7255</v>
      </c>
      <c r="CC49" s="19" t="n">
        <v>0.1789</v>
      </c>
      <c r="CD49" s="19" t="n">
        <v>2.2852</v>
      </c>
      <c r="CE49" s="19" t="n">
        <v>5.8575</v>
      </c>
      <c r="CF49" s="19" t="n">
        <v>0.2489</v>
      </c>
      <c r="CG49" s="19" t="n">
        <v>1.7633</v>
      </c>
      <c r="CH49" s="19" t="n">
        <v>0.0572</v>
      </c>
      <c r="CI49" s="19" t="n">
        <v>0.06279999999999999</v>
      </c>
      <c r="CJ49" s="19" t="n">
        <v>0.1588</v>
      </c>
      <c r="CK49" s="19" t="n">
        <v>0.1701</v>
      </c>
      <c r="CL49" s="19" t="n">
        <v>2.5353</v>
      </c>
      <c r="CM49" s="19" t="n">
        <v>0.0021</v>
      </c>
      <c r="CN49" s="19" t="n">
        <v>0.3306</v>
      </c>
      <c r="CO49" s="19" t="n">
        <v>0.1205</v>
      </c>
      <c r="CP49" s="19" t="n">
        <v>0.1891</v>
      </c>
      <c r="CQ49" s="19" t="n">
        <v>2.2665</v>
      </c>
      <c r="CS49" s="19" t="n">
        <v>0.7821</v>
      </c>
      <c r="CT49" s="19" t="n">
        <v>3.4992</v>
      </c>
      <c r="CU49" s="19" t="n">
        <v>22.1027</v>
      </c>
      <c r="CV49" s="19" t="n">
        <v>4.9797</v>
      </c>
      <c r="CW49" s="19" t="n">
        <v>4.2308</v>
      </c>
      <c r="CX49" s="19" t="n">
        <v>0.8247</v>
      </c>
      <c r="CY49" s="19" t="n">
        <v>6.5278</v>
      </c>
      <c r="CZ49" s="19" t="n">
        <v>2.5049</v>
      </c>
      <c r="DA49" s="19" t="n">
        <v>0.3308</v>
      </c>
      <c r="DB49" s="19" t="n">
        <v>3.5304</v>
      </c>
      <c r="DC49" s="19" t="n">
        <v>3.5385</v>
      </c>
      <c r="DD49" s="19" t="n">
        <v>0.2989</v>
      </c>
      <c r="DE49" s="19" t="n">
        <v>4.5853</v>
      </c>
      <c r="DF49" s="19" t="n">
        <v>1.9207</v>
      </c>
      <c r="DG49" s="19" t="n">
        <v>0.1574</v>
      </c>
      <c r="DH49" s="19" t="n">
        <v>0.4061</v>
      </c>
      <c r="DI49" s="19" t="n">
        <v>0.3967</v>
      </c>
      <c r="DJ49" s="19" t="n">
        <v>15.2695</v>
      </c>
      <c r="DK49" s="19" t="n">
        <v>14.7025</v>
      </c>
      <c r="DL49" s="19" t="n">
        <v>1.2984</v>
      </c>
      <c r="DM49" s="19" t="n">
        <v>0.1034</v>
      </c>
      <c r="DN49" s="19" t="n">
        <v>72.8058</v>
      </c>
      <c r="DO49" s="19" t="n">
        <v>0.0038</v>
      </c>
      <c r="DP49" s="19" t="n">
        <v>11.9556</v>
      </c>
      <c r="DQ49" s="19" t="n">
        <v>0.1771</v>
      </c>
      <c r="DR49" s="19" t="n">
        <v>2.264</v>
      </c>
      <c r="DT49" s="19" t="n">
        <v>156.0414</v>
      </c>
    </row>
    <row r="50">
      <c r="A50" s="2" t="inlineStr">
        <is>
          <t>2002</t>
        </is>
      </c>
      <c r="B50" s="2" t="inlineStr">
        <is>
          <t>Ceramic product manufacturing</t>
        </is>
      </c>
      <c r="C50" s="19" t="n">
        <v>0.7119</v>
      </c>
      <c r="D50" s="19" t="n">
        <v>0.1038</v>
      </c>
      <c r="E50" s="19" t="n">
        <v>1.1698</v>
      </c>
      <c r="F50" s="19" t="n">
        <v>0.016</v>
      </c>
      <c r="G50" s="19" t="n">
        <v>0.008399999999999999</v>
      </c>
      <c r="H50" s="19" t="n">
        <v>0.0301</v>
      </c>
      <c r="I50" s="19" t="n">
        <v>0.4804</v>
      </c>
      <c r="J50" s="19" t="n">
        <v>0.7768</v>
      </c>
      <c r="K50" s="19" t="n">
        <v>0.0114</v>
      </c>
      <c r="L50" s="19" t="n">
        <v>0.0067</v>
      </c>
      <c r="M50" s="19" t="n">
        <v>0.2105</v>
      </c>
      <c r="N50" s="19" t="n">
        <v>0.0251</v>
      </c>
      <c r="O50" s="19" t="n">
        <v>0.1307</v>
      </c>
      <c r="P50" s="19" t="n">
        <v>0.199</v>
      </c>
      <c r="Q50" s="19" t="n">
        <v>0.0108</v>
      </c>
      <c r="R50" s="19" t="n">
        <v>0.103</v>
      </c>
      <c r="S50" s="19" t="n">
        <v>0.104</v>
      </c>
      <c r="T50" s="19" t="n">
        <v>0.0611</v>
      </c>
      <c r="U50" s="19" t="n">
        <v>0.2325</v>
      </c>
      <c r="V50" s="19" t="n">
        <v>0.1311</v>
      </c>
      <c r="W50" s="19" t="n">
        <v>0.0761</v>
      </c>
      <c r="X50" s="19" t="n">
        <v>0.2728</v>
      </c>
      <c r="Y50" s="19" t="n">
        <v>0.08840000000000001</v>
      </c>
      <c r="Z50" s="19" t="n">
        <v>0.0341</v>
      </c>
      <c r="AA50" s="19" t="n">
        <v>0.0429</v>
      </c>
      <c r="AB50" s="19" t="n">
        <v>0.0025</v>
      </c>
      <c r="AC50" s="19" t="n">
        <v>0.0089</v>
      </c>
      <c r="AD50" s="19" t="n">
        <v>0.0506</v>
      </c>
      <c r="AE50" s="19" t="n">
        <v>0.0001</v>
      </c>
      <c r="AF50" s="19" t="n">
        <v>0.0132</v>
      </c>
      <c r="AG50" s="19" t="n">
        <v>0.0056</v>
      </c>
      <c r="AH50" s="19" t="n">
        <v>0.0858</v>
      </c>
      <c r="AI50" s="19" t="n">
        <v>0.2427</v>
      </c>
      <c r="AJ50" s="19" t="n">
        <v>0.0305</v>
      </c>
      <c r="AK50" s="19" t="n">
        <v>0.1048</v>
      </c>
      <c r="AL50" s="19" t="n">
        <v>0.2302</v>
      </c>
      <c r="AM50" s="19" t="n">
        <v>0.0423</v>
      </c>
      <c r="AN50" s="19" t="n">
        <v>0.1489</v>
      </c>
      <c r="AO50" s="19" t="n">
        <v>0.0261</v>
      </c>
      <c r="AP50" s="19" t="n">
        <v>0.1127</v>
      </c>
      <c r="AQ50" s="19" t="n">
        <v>0.0316</v>
      </c>
      <c r="AR50" s="19" t="n">
        <v>0.1096</v>
      </c>
      <c r="AS50" s="19" t="n">
        <v>0.009599999999999999</v>
      </c>
      <c r="AT50" s="19" t="n">
        <v>0.1128</v>
      </c>
      <c r="AU50" s="19" t="n">
        <v>0.1708</v>
      </c>
      <c r="AV50" s="19" t="n">
        <v>0.5495</v>
      </c>
      <c r="AW50" s="19" t="n">
        <v>0.0542</v>
      </c>
      <c r="AX50" s="19" t="n">
        <v>0.0409</v>
      </c>
      <c r="AY50" s="19" t="n">
        <v>0.1835</v>
      </c>
      <c r="AZ50" s="19" t="n">
        <v>0.5225</v>
      </c>
      <c r="BA50" s="19" t="n">
        <v>0.0157</v>
      </c>
      <c r="BB50" s="19" t="n">
        <v>1.9421</v>
      </c>
      <c r="BC50" s="19" t="n">
        <v>0.0488</v>
      </c>
      <c r="BD50" s="19" t="n">
        <v>0.5065</v>
      </c>
      <c r="BE50" s="19" t="n">
        <v>0.1232</v>
      </c>
      <c r="BF50" s="19" t="n">
        <v>0.1407</v>
      </c>
      <c r="BG50" s="19" t="n">
        <v>0.0654</v>
      </c>
      <c r="BH50" s="19" t="n">
        <v>0.1183</v>
      </c>
      <c r="BI50" s="19" t="n">
        <v>0.2966</v>
      </c>
      <c r="BJ50" s="19" t="n">
        <v>0.156</v>
      </c>
      <c r="BK50" s="19" t="n">
        <v>0.2804</v>
      </c>
      <c r="BL50" s="19" t="n">
        <v>0.5875</v>
      </c>
      <c r="BM50" s="19" t="n">
        <v>0.1105</v>
      </c>
      <c r="BN50" s="19" t="n">
        <v>0.3562</v>
      </c>
      <c r="BO50" s="19" t="n">
        <v>0.0965</v>
      </c>
      <c r="BP50" s="19" t="n">
        <v>0.2329</v>
      </c>
      <c r="BQ50" s="19" t="n">
        <v>0.0249</v>
      </c>
      <c r="BR50" s="19" t="n">
        <v>0.2379</v>
      </c>
      <c r="BS50" s="19" t="n">
        <v>0.105</v>
      </c>
      <c r="BT50" s="19" t="n">
        <v>55.3231</v>
      </c>
      <c r="BU50" s="19" t="n">
        <v>3.8585</v>
      </c>
      <c r="BV50" s="19" t="n">
        <v>10.9769</v>
      </c>
      <c r="BW50" s="19" t="n">
        <v>149.8329</v>
      </c>
      <c r="BX50" s="19" t="n">
        <v>0.9176</v>
      </c>
      <c r="BY50" s="19" t="n">
        <v>0.6778</v>
      </c>
      <c r="BZ50" s="19" t="n">
        <v>8.376899999999999</v>
      </c>
      <c r="CA50" s="19" t="n">
        <v>9.9254</v>
      </c>
      <c r="CB50" s="19" t="n">
        <v>0.3776</v>
      </c>
      <c r="CC50" s="19" t="n">
        <v>0.09619999999999999</v>
      </c>
      <c r="CD50" s="19" t="n">
        <v>0.4828</v>
      </c>
      <c r="CE50" s="19" t="n">
        <v>1.2826</v>
      </c>
      <c r="CF50" s="19" t="n">
        <v>0.1296</v>
      </c>
      <c r="CG50" s="19" t="n">
        <v>0.33</v>
      </c>
      <c r="CH50" s="19" t="n">
        <v>0.0677</v>
      </c>
      <c r="CI50" s="19" t="n">
        <v>0.0513</v>
      </c>
      <c r="CJ50" s="19" t="n">
        <v>0.06610000000000001</v>
      </c>
      <c r="CK50" s="19" t="n">
        <v>0.0488</v>
      </c>
      <c r="CL50" s="19" t="n">
        <v>0.6187</v>
      </c>
      <c r="CM50" s="19" t="n">
        <v>0.0011</v>
      </c>
      <c r="CN50" s="19" t="n">
        <v>0.1649</v>
      </c>
      <c r="CO50" s="19" t="n">
        <v>0.1091</v>
      </c>
      <c r="CP50" s="19" t="n">
        <v>0.0854</v>
      </c>
      <c r="CQ50" s="19" t="n">
        <v>0.1231</v>
      </c>
      <c r="CS50" s="19" t="n">
        <v>1.7882</v>
      </c>
      <c r="CT50" s="19" t="n">
        <v>0.5905</v>
      </c>
      <c r="CU50" s="19" t="n">
        <v>6.333</v>
      </c>
      <c r="CV50" s="19" t="n">
        <v>1.0405</v>
      </c>
      <c r="CW50" s="19" t="n">
        <v>0.9139</v>
      </c>
      <c r="CX50" s="19" t="n">
        <v>0.1448</v>
      </c>
      <c r="CY50" s="19" t="n">
        <v>1.287</v>
      </c>
      <c r="CZ50" s="19" t="n">
        <v>0.3322</v>
      </c>
      <c r="DA50" s="19" t="n">
        <v>0.0919</v>
      </c>
      <c r="DB50" s="19" t="n">
        <v>3.6006</v>
      </c>
      <c r="DC50" s="19" t="n">
        <v>3.8141</v>
      </c>
      <c r="DD50" s="19" t="n">
        <v>0.1124</v>
      </c>
      <c r="DE50" s="19" t="n">
        <v>9.355</v>
      </c>
      <c r="DF50" s="19" t="n">
        <v>37.6715</v>
      </c>
      <c r="DG50" s="19" t="n">
        <v>0.0413</v>
      </c>
      <c r="DH50" s="19" t="n">
        <v>0.194</v>
      </c>
      <c r="DI50" s="19" t="n">
        <v>0.1342</v>
      </c>
      <c r="DJ50" s="19" t="n">
        <v>0.5491</v>
      </c>
      <c r="DK50" s="19" t="n">
        <v>0.3419</v>
      </c>
      <c r="DL50" s="19" t="n">
        <v>0.1916</v>
      </c>
      <c r="DM50" s="19" t="n">
        <v>0.0211</v>
      </c>
      <c r="DN50" s="19" t="n">
        <v>55.0688</v>
      </c>
      <c r="DO50" s="19" t="n">
        <v>0.0015</v>
      </c>
      <c r="DP50" s="19" t="n">
        <v>7.6373</v>
      </c>
      <c r="DQ50" s="19" t="n">
        <v>0.1945</v>
      </c>
      <c r="DR50" s="19" t="n">
        <v>1.4417</v>
      </c>
      <c r="DT50" s="19" t="n">
        <v>135.7433</v>
      </c>
    </row>
    <row r="51">
      <c r="A51" s="2" t="inlineStr">
        <is>
          <t>2003</t>
        </is>
      </c>
      <c r="B51" s="2" t="inlineStr">
        <is>
          <t>Cement, lime and ready-mixed concrete manufacturing</t>
        </is>
      </c>
      <c r="C51" s="19" t="n">
        <v>2.6443</v>
      </c>
      <c r="D51" s="19" t="n">
        <v>0.3315</v>
      </c>
      <c r="E51" s="19" t="n">
        <v>3.3796</v>
      </c>
      <c r="F51" s="19" t="n">
        <v>0.0478</v>
      </c>
      <c r="G51" s="19" t="n">
        <v>0.0722</v>
      </c>
      <c r="H51" s="19" t="n">
        <v>0.0868</v>
      </c>
      <c r="I51" s="19" t="n">
        <v>1.809</v>
      </c>
      <c r="J51" s="19" t="n">
        <v>6.5849</v>
      </c>
      <c r="K51" s="19" t="n">
        <v>0.0713</v>
      </c>
      <c r="L51" s="19" t="n">
        <v>0.0636</v>
      </c>
      <c r="M51" s="19" t="n">
        <v>3.3524</v>
      </c>
      <c r="N51" s="19" t="n">
        <v>0.2031</v>
      </c>
      <c r="O51" s="19" t="n">
        <v>0.9424</v>
      </c>
      <c r="P51" s="19" t="n">
        <v>0.7309</v>
      </c>
      <c r="Q51" s="19" t="n">
        <v>0.0308</v>
      </c>
      <c r="R51" s="19" t="n">
        <v>0.309</v>
      </c>
      <c r="S51" s="19" t="n">
        <v>0.2832</v>
      </c>
      <c r="T51" s="19" t="n">
        <v>0.1637</v>
      </c>
      <c r="U51" s="19" t="n">
        <v>0.7582</v>
      </c>
      <c r="V51" s="19" t="n">
        <v>0.3629</v>
      </c>
      <c r="W51" s="19" t="n">
        <v>0.2348</v>
      </c>
      <c r="X51" s="19" t="n">
        <v>0.7614</v>
      </c>
      <c r="Y51" s="19" t="n">
        <v>0.3136</v>
      </c>
      <c r="Z51" s="19" t="n">
        <v>0.1118</v>
      </c>
      <c r="AA51" s="19" t="n">
        <v>0.1296</v>
      </c>
      <c r="AB51" s="19" t="n">
        <v>0.0071</v>
      </c>
      <c r="AC51" s="19" t="n">
        <v>0.0307</v>
      </c>
      <c r="AD51" s="19" t="n">
        <v>0.1333</v>
      </c>
      <c r="AE51" s="19" t="n">
        <v>0.0005999999999999999</v>
      </c>
      <c r="AF51" s="19" t="n">
        <v>0.0324</v>
      </c>
      <c r="AG51" s="19" t="n">
        <v>0.0132</v>
      </c>
      <c r="AH51" s="19" t="n">
        <v>0.636</v>
      </c>
      <c r="AI51" s="19" t="n">
        <v>1.2283</v>
      </c>
      <c r="AJ51" s="19" t="n">
        <v>0.1124</v>
      </c>
      <c r="AK51" s="19" t="n">
        <v>0.4099</v>
      </c>
      <c r="AL51" s="19" t="n">
        <v>0.7049</v>
      </c>
      <c r="AM51" s="19" t="n">
        <v>0.9072</v>
      </c>
      <c r="AN51" s="19" t="n">
        <v>0.6339</v>
      </c>
      <c r="AO51" s="19" t="n">
        <v>0.07049999999999999</v>
      </c>
      <c r="AP51" s="19" t="n">
        <v>3.0639</v>
      </c>
      <c r="AQ51" s="19" t="n">
        <v>0.1141</v>
      </c>
      <c r="AR51" s="19" t="n">
        <v>0.9132</v>
      </c>
      <c r="AS51" s="19" t="n">
        <v>0.0329</v>
      </c>
      <c r="AT51" s="19" t="n">
        <v>3.1594</v>
      </c>
      <c r="AU51" s="19" t="n">
        <v>2.7248</v>
      </c>
      <c r="AV51" s="19" t="n">
        <v>180.8586</v>
      </c>
      <c r="AW51" s="19" t="n">
        <v>21.2369</v>
      </c>
      <c r="AX51" s="19" t="n">
        <v>3.1683</v>
      </c>
      <c r="AY51" s="19" t="n">
        <v>14.4564</v>
      </c>
      <c r="AZ51" s="19" t="n">
        <v>0.3628</v>
      </c>
      <c r="BA51" s="19" t="n">
        <v>0.261</v>
      </c>
      <c r="BB51" s="19" t="n">
        <v>2.992</v>
      </c>
      <c r="BC51" s="19" t="n">
        <v>0.2047</v>
      </c>
      <c r="BD51" s="19" t="n">
        <v>1.0327</v>
      </c>
      <c r="BE51" s="19" t="n">
        <v>0.247</v>
      </c>
      <c r="BF51" s="19" t="n">
        <v>0.3251</v>
      </c>
      <c r="BG51" s="19" t="n">
        <v>0.1591</v>
      </c>
      <c r="BH51" s="19" t="n">
        <v>0.2052</v>
      </c>
      <c r="BI51" s="19" t="n">
        <v>0.9993</v>
      </c>
      <c r="BJ51" s="19" t="n">
        <v>0.3999</v>
      </c>
      <c r="BK51" s="19" t="n">
        <v>0.1633</v>
      </c>
      <c r="BL51" s="19" t="n">
        <v>1.0734</v>
      </c>
      <c r="BM51" s="19" t="n">
        <v>0.256</v>
      </c>
      <c r="BN51" s="19" t="n">
        <v>0.0856</v>
      </c>
      <c r="BO51" s="19" t="n">
        <v>3.6331</v>
      </c>
      <c r="BP51" s="19" t="n">
        <v>7.3493</v>
      </c>
      <c r="BQ51" s="19" t="n">
        <v>0.42</v>
      </c>
      <c r="BR51" s="19" t="n">
        <v>25.2149</v>
      </c>
      <c r="BS51" s="19" t="n">
        <v>7.7522</v>
      </c>
      <c r="BT51" s="19" t="n">
        <v>525.8025</v>
      </c>
      <c r="BU51" s="19" t="n">
        <v>693.12</v>
      </c>
      <c r="BV51" s="19" t="n">
        <v>238.3003</v>
      </c>
      <c r="BW51" s="19" t="n">
        <v>1167.7049</v>
      </c>
      <c r="BX51" s="19" t="n">
        <v>4.6309</v>
      </c>
      <c r="BY51" s="19" t="n">
        <v>3.2271</v>
      </c>
      <c r="BZ51" s="19" t="n">
        <v>0.6242</v>
      </c>
      <c r="CA51" s="19" t="n">
        <v>2.1597</v>
      </c>
      <c r="CB51" s="19" t="n">
        <v>1.9893</v>
      </c>
      <c r="CC51" s="19" t="n">
        <v>0.2518</v>
      </c>
      <c r="CD51" s="19" t="n">
        <v>1.402</v>
      </c>
      <c r="CE51" s="19" t="n">
        <v>3.6666</v>
      </c>
      <c r="CF51" s="19" t="n">
        <v>0.4729</v>
      </c>
      <c r="CG51" s="19" t="n">
        <v>1.5185</v>
      </c>
      <c r="CH51" s="19" t="n">
        <v>0.3241</v>
      </c>
      <c r="CI51" s="19" t="n">
        <v>0.2338</v>
      </c>
      <c r="CJ51" s="19" t="n">
        <v>0.1869</v>
      </c>
      <c r="CK51" s="19" t="n">
        <v>0.7613</v>
      </c>
      <c r="CL51" s="19" t="n">
        <v>1.9558</v>
      </c>
      <c r="CM51" s="19" t="n">
        <v>0.0044</v>
      </c>
      <c r="CN51" s="19" t="n">
        <v>0.8042</v>
      </c>
      <c r="CO51" s="19" t="n">
        <v>0.4382</v>
      </c>
      <c r="CP51" s="19" t="n">
        <v>1.8977</v>
      </c>
      <c r="CQ51" s="19" t="n">
        <v>1.6915</v>
      </c>
      <c r="CS51" s="19" t="n">
        <v>5.4293</v>
      </c>
      <c r="CT51" s="19" t="n">
        <v>3.8319</v>
      </c>
      <c r="CU51" s="19" t="n">
        <v>21.1618</v>
      </c>
      <c r="CV51" s="19" t="n">
        <v>4.29</v>
      </c>
      <c r="CW51" s="19" t="n">
        <v>4.2471</v>
      </c>
      <c r="CX51" s="19" t="n">
        <v>0.6131</v>
      </c>
      <c r="CY51" s="19" t="n">
        <v>4.4507</v>
      </c>
      <c r="CZ51" s="19" t="n">
        <v>1.2222</v>
      </c>
      <c r="DA51" s="19" t="n">
        <v>0.4222</v>
      </c>
      <c r="DB51" s="19" t="n">
        <v>1.2604</v>
      </c>
      <c r="DC51" s="19" t="n">
        <v>1.1407</v>
      </c>
      <c r="DD51" s="19" t="n">
        <v>0.1111</v>
      </c>
      <c r="DE51" s="19" t="n">
        <v>3.9633</v>
      </c>
      <c r="DF51" s="19" t="n">
        <v>2.0896</v>
      </c>
      <c r="DG51" s="19" t="n">
        <v>0.2653</v>
      </c>
      <c r="DH51" s="19" t="n">
        <v>1.0951</v>
      </c>
      <c r="DI51" s="19" t="n">
        <v>0.4518</v>
      </c>
      <c r="DJ51" s="19" t="n">
        <v>1.3406</v>
      </c>
      <c r="DK51" s="19" t="n">
        <v>3.3099</v>
      </c>
      <c r="DL51" s="19" t="n">
        <v>0.9506</v>
      </c>
      <c r="DM51" s="19" t="n">
        <v>0.06</v>
      </c>
      <c r="DN51" s="19" t="n">
        <v>24.0086</v>
      </c>
      <c r="DO51" s="19" t="n">
        <v>0.1032</v>
      </c>
      <c r="DP51" s="19" t="n">
        <v>26.541</v>
      </c>
      <c r="DQ51" s="19" t="n">
        <v>0.5829</v>
      </c>
      <c r="DR51" s="19" t="n">
        <v>5.7238</v>
      </c>
      <c r="DT51" s="19" t="n">
        <v>165.8611</v>
      </c>
    </row>
    <row r="52">
      <c r="A52" s="2" t="inlineStr">
        <is>
          <t>2004</t>
        </is>
      </c>
      <c r="B52" s="2" t="inlineStr">
        <is>
          <t>Plaster and concrete product manufacturing</t>
        </is>
      </c>
      <c r="C52" s="19" t="n">
        <v>3.1374</v>
      </c>
      <c r="D52" s="19" t="n">
        <v>0.5266999999999999</v>
      </c>
      <c r="E52" s="19" t="n">
        <v>7.3432</v>
      </c>
      <c r="F52" s="19" t="n">
        <v>0.0732</v>
      </c>
      <c r="G52" s="19" t="n">
        <v>0.0161</v>
      </c>
      <c r="H52" s="19" t="n">
        <v>0.1628</v>
      </c>
      <c r="I52" s="19" t="n">
        <v>2.5657</v>
      </c>
      <c r="J52" s="19" t="n">
        <v>2.7734</v>
      </c>
      <c r="K52" s="19" t="n">
        <v>0.0281</v>
      </c>
      <c r="L52" s="19" t="n">
        <v>0.0294</v>
      </c>
      <c r="M52" s="19" t="n">
        <v>0.7948</v>
      </c>
      <c r="N52" s="19" t="n">
        <v>0.065</v>
      </c>
      <c r="O52" s="19" t="n">
        <v>0.8022</v>
      </c>
      <c r="P52" s="19" t="n">
        <v>0.5087</v>
      </c>
      <c r="Q52" s="19" t="n">
        <v>0.0173</v>
      </c>
      <c r="R52" s="19" t="n">
        <v>0.2084</v>
      </c>
      <c r="S52" s="19" t="n">
        <v>0.1619</v>
      </c>
      <c r="T52" s="19" t="n">
        <v>0.0824</v>
      </c>
      <c r="U52" s="19" t="n">
        <v>0.5315</v>
      </c>
      <c r="V52" s="19" t="n">
        <v>0.2252</v>
      </c>
      <c r="W52" s="19" t="n">
        <v>0.1311</v>
      </c>
      <c r="X52" s="19" t="n">
        <v>0.4498</v>
      </c>
      <c r="Y52" s="19" t="n">
        <v>1.088</v>
      </c>
      <c r="Z52" s="19" t="n">
        <v>0.2827</v>
      </c>
      <c r="AA52" s="19" t="n">
        <v>0.2338</v>
      </c>
      <c r="AB52" s="19" t="n">
        <v>0.0035</v>
      </c>
      <c r="AC52" s="19" t="n">
        <v>0.0189</v>
      </c>
      <c r="AD52" s="19" t="n">
        <v>0.0867</v>
      </c>
      <c r="AE52" s="19" t="n">
        <v>0.0001</v>
      </c>
      <c r="AF52" s="19" t="n">
        <v>0.0144</v>
      </c>
      <c r="AG52" s="19" t="n">
        <v>0.0055</v>
      </c>
      <c r="AH52" s="19" t="n">
        <v>0.2502</v>
      </c>
      <c r="AI52" s="19" t="n">
        <v>3.32</v>
      </c>
      <c r="AJ52" s="19" t="n">
        <v>0.0837</v>
      </c>
      <c r="AK52" s="19" t="n">
        <v>0.4538</v>
      </c>
      <c r="AL52" s="19" t="n">
        <v>1.2213</v>
      </c>
      <c r="AM52" s="19" t="n">
        <v>0.1119</v>
      </c>
      <c r="AN52" s="19" t="n">
        <v>0.6239</v>
      </c>
      <c r="AO52" s="19" t="n">
        <v>0.0708</v>
      </c>
      <c r="AP52" s="19" t="n">
        <v>0.3008</v>
      </c>
      <c r="AQ52" s="19" t="n">
        <v>0.0615</v>
      </c>
      <c r="AR52" s="19" t="n">
        <v>0.4915</v>
      </c>
      <c r="AS52" s="19" t="n">
        <v>0.0266</v>
      </c>
      <c r="AT52" s="19" t="n">
        <v>0.3151</v>
      </c>
      <c r="AU52" s="19" t="n">
        <v>0.3416</v>
      </c>
      <c r="AV52" s="19" t="n">
        <v>0.9004</v>
      </c>
      <c r="AW52" s="19" t="n">
        <v>2.2146</v>
      </c>
      <c r="AX52" s="19" t="n">
        <v>0.4384</v>
      </c>
      <c r="AY52" s="19" t="n">
        <v>1.1312</v>
      </c>
      <c r="AZ52" s="19" t="n">
        <v>0.1294</v>
      </c>
      <c r="BA52" s="19" t="n">
        <v>0.0931</v>
      </c>
      <c r="BB52" s="19" t="n">
        <v>5.639</v>
      </c>
      <c r="BC52" s="19" t="n">
        <v>0.2985</v>
      </c>
      <c r="BD52" s="19" t="n">
        <v>0.8562</v>
      </c>
      <c r="BE52" s="19" t="n">
        <v>0.2066</v>
      </c>
      <c r="BF52" s="19" t="n">
        <v>0.5011</v>
      </c>
      <c r="BG52" s="19" t="n">
        <v>0.1815</v>
      </c>
      <c r="BH52" s="19" t="n">
        <v>0.2377</v>
      </c>
      <c r="BI52" s="19" t="n">
        <v>0.8983</v>
      </c>
      <c r="BJ52" s="19" t="n">
        <v>0.5802</v>
      </c>
      <c r="BK52" s="19" t="n">
        <v>0.1021</v>
      </c>
      <c r="BL52" s="19" t="n">
        <v>1.3856</v>
      </c>
      <c r="BM52" s="19" t="n">
        <v>0.1893</v>
      </c>
      <c r="BN52" s="19" t="n">
        <v>0.07820000000000001</v>
      </c>
      <c r="BO52" s="19" t="n">
        <v>1.3301</v>
      </c>
      <c r="BP52" s="19" t="n">
        <v>2.0721</v>
      </c>
      <c r="BQ52" s="19" t="n">
        <v>0.1486</v>
      </c>
      <c r="BR52" s="19" t="n">
        <v>0.571</v>
      </c>
      <c r="BS52" s="19" t="n">
        <v>0.3298</v>
      </c>
      <c r="BT52" s="19" t="n">
        <v>146.3116</v>
      </c>
      <c r="BU52" s="19" t="n">
        <v>124.6168</v>
      </c>
      <c r="BV52" s="19" t="n">
        <v>70.26049999999999</v>
      </c>
      <c r="BW52" s="19" t="n">
        <v>560.5155999999999</v>
      </c>
      <c r="BX52" s="19" t="n">
        <v>2.5288</v>
      </c>
      <c r="BY52" s="19" t="n">
        <v>1.7353</v>
      </c>
      <c r="BZ52" s="19" t="n">
        <v>0.3061</v>
      </c>
      <c r="CA52" s="19" t="n">
        <v>0.9233</v>
      </c>
      <c r="CB52" s="19" t="n">
        <v>0.6589</v>
      </c>
      <c r="CC52" s="19" t="n">
        <v>0.1432</v>
      </c>
      <c r="CD52" s="19" t="n">
        <v>3.1765</v>
      </c>
      <c r="CE52" s="19" t="n">
        <v>8.206200000000001</v>
      </c>
      <c r="CF52" s="19" t="n">
        <v>0.5604</v>
      </c>
      <c r="CG52" s="19" t="n">
        <v>2.0179</v>
      </c>
      <c r="CH52" s="19" t="n">
        <v>0.08210000000000001</v>
      </c>
      <c r="CI52" s="19" t="n">
        <v>0.08400000000000001</v>
      </c>
      <c r="CJ52" s="19" t="n">
        <v>0.2177</v>
      </c>
      <c r="CK52" s="19" t="n">
        <v>0.345</v>
      </c>
      <c r="CL52" s="19" t="n">
        <v>2.663</v>
      </c>
      <c r="CM52" s="19" t="n">
        <v>0.0025</v>
      </c>
      <c r="CN52" s="19" t="n">
        <v>0.2647</v>
      </c>
      <c r="CO52" s="19" t="n">
        <v>0.1697</v>
      </c>
      <c r="CP52" s="19" t="n">
        <v>0.1181</v>
      </c>
      <c r="CQ52" s="19" t="n">
        <v>0.1893</v>
      </c>
      <c r="CS52" s="19" t="n">
        <v>1.0334</v>
      </c>
      <c r="CT52" s="19" t="n">
        <v>3.1391</v>
      </c>
      <c r="CU52" s="19" t="n">
        <v>27.4768</v>
      </c>
      <c r="CV52" s="19" t="n">
        <v>6.3335</v>
      </c>
      <c r="CW52" s="19" t="n">
        <v>5.5808</v>
      </c>
      <c r="CX52" s="19" t="n">
        <v>0.5657</v>
      </c>
      <c r="CY52" s="19" t="n">
        <v>7.9881</v>
      </c>
      <c r="CZ52" s="19" t="n">
        <v>1.4013</v>
      </c>
      <c r="DA52" s="19" t="n">
        <v>0.2436</v>
      </c>
      <c r="DB52" s="19" t="n">
        <v>1.28</v>
      </c>
      <c r="DC52" s="19" t="n">
        <v>1.3453</v>
      </c>
      <c r="DD52" s="19" t="n">
        <v>0.1128</v>
      </c>
      <c r="DE52" s="19" t="n">
        <v>3.7547</v>
      </c>
      <c r="DF52" s="19" t="n">
        <v>1.5123</v>
      </c>
      <c r="DG52" s="19" t="n">
        <v>0.0723</v>
      </c>
      <c r="DH52" s="19" t="n">
        <v>0.7512</v>
      </c>
      <c r="DI52" s="19" t="n">
        <v>0.5623</v>
      </c>
      <c r="DJ52" s="19" t="n">
        <v>1.2148</v>
      </c>
      <c r="DK52" s="19" t="n">
        <v>4.355</v>
      </c>
      <c r="DL52" s="19" t="n">
        <v>0.76</v>
      </c>
      <c r="DM52" s="19" t="n">
        <v>0.07539999999999999</v>
      </c>
      <c r="DN52" s="19" t="n">
        <v>14.6806</v>
      </c>
      <c r="DO52" s="19" t="n">
        <v>0.0008</v>
      </c>
      <c r="DP52" s="19" t="n">
        <v>23.616</v>
      </c>
      <c r="DQ52" s="19" t="n">
        <v>0.5897</v>
      </c>
      <c r="DR52" s="19" t="n">
        <v>3.0283</v>
      </c>
      <c r="DT52" s="19" t="n">
        <v>22.389</v>
      </c>
    </row>
    <row r="53">
      <c r="A53" s="2" t="inlineStr">
        <is>
          <t>2005</t>
        </is>
      </c>
      <c r="B53" s="2" t="inlineStr">
        <is>
          <t>Other non-metallic mineral product manufacturing</t>
        </is>
      </c>
      <c r="C53" s="19" t="n">
        <v>1.7483</v>
      </c>
      <c r="D53" s="19" t="n">
        <v>0.329</v>
      </c>
      <c r="E53" s="19" t="n">
        <v>4.0742</v>
      </c>
      <c r="F53" s="19" t="n">
        <v>0.0401</v>
      </c>
      <c r="G53" s="19" t="n">
        <v>0.0077</v>
      </c>
      <c r="H53" s="19" t="n">
        <v>0.09379999999999999</v>
      </c>
      <c r="I53" s="19" t="n">
        <v>1.4687</v>
      </c>
      <c r="J53" s="19" t="n">
        <v>0.8276</v>
      </c>
      <c r="K53" s="19" t="n">
        <v>0.0293</v>
      </c>
      <c r="L53" s="19" t="n">
        <v>0.009299999999999999</v>
      </c>
      <c r="M53" s="19" t="n">
        <v>0.5857</v>
      </c>
      <c r="N53" s="19" t="n">
        <v>0.0413</v>
      </c>
      <c r="O53" s="19" t="n">
        <v>0.162</v>
      </c>
      <c r="P53" s="19" t="n">
        <v>0.5389</v>
      </c>
      <c r="Q53" s="19" t="n">
        <v>0.0138</v>
      </c>
      <c r="R53" s="19" t="n">
        <v>0.1334</v>
      </c>
      <c r="S53" s="19" t="n">
        <v>0.0914</v>
      </c>
      <c r="T53" s="19" t="n">
        <v>0.047</v>
      </c>
      <c r="U53" s="19" t="n">
        <v>0.4031</v>
      </c>
      <c r="V53" s="19" t="n">
        <v>0.1347</v>
      </c>
      <c r="W53" s="19" t="n">
        <v>0.0653</v>
      </c>
      <c r="X53" s="19" t="n">
        <v>0.2559</v>
      </c>
      <c r="Y53" s="19" t="n">
        <v>0.152</v>
      </c>
      <c r="Z53" s="19" t="n">
        <v>0.0725</v>
      </c>
      <c r="AA53" s="19" t="n">
        <v>0.0896</v>
      </c>
      <c r="AB53" s="19" t="n">
        <v>0.0023</v>
      </c>
      <c r="AC53" s="19" t="n">
        <v>0.0198</v>
      </c>
      <c r="AD53" s="19" t="n">
        <v>0.0454</v>
      </c>
      <c r="AE53" s="19" t="n">
        <v>0</v>
      </c>
      <c r="AF53" s="19" t="n">
        <v>0.0013</v>
      </c>
      <c r="AG53" s="19" t="n">
        <v>0.0008</v>
      </c>
      <c r="AH53" s="19" t="n">
        <v>0.3148</v>
      </c>
      <c r="AI53" s="19" t="n">
        <v>0.791</v>
      </c>
      <c r="AJ53" s="19" t="n">
        <v>0.0488</v>
      </c>
      <c r="AK53" s="19" t="n">
        <v>0.2475</v>
      </c>
      <c r="AL53" s="19" t="n">
        <v>0.6853</v>
      </c>
      <c r="AM53" s="19" t="n">
        <v>0.1511</v>
      </c>
      <c r="AN53" s="19" t="n">
        <v>0.2225</v>
      </c>
      <c r="AO53" s="19" t="n">
        <v>0.5711000000000001</v>
      </c>
      <c r="AP53" s="19" t="n">
        <v>0.5379</v>
      </c>
      <c r="AQ53" s="19" t="n">
        <v>0.0395</v>
      </c>
      <c r="AR53" s="19" t="n">
        <v>1.0844</v>
      </c>
      <c r="AS53" s="19" t="n">
        <v>0.0044</v>
      </c>
      <c r="AT53" s="19" t="n">
        <v>8.7791</v>
      </c>
      <c r="AU53" s="19" t="n">
        <v>20.3357</v>
      </c>
      <c r="AV53" s="19" t="n">
        <v>2.9925</v>
      </c>
      <c r="AW53" s="19" t="n">
        <v>12.8611</v>
      </c>
      <c r="AX53" s="19" t="n">
        <v>15.8403</v>
      </c>
      <c r="AY53" s="19" t="n">
        <v>0.8448</v>
      </c>
      <c r="AZ53" s="19" t="n">
        <v>0.1744</v>
      </c>
      <c r="BA53" s="19" t="n">
        <v>0.0503</v>
      </c>
      <c r="BB53" s="19" t="n">
        <v>1.841</v>
      </c>
      <c r="BC53" s="19" t="n">
        <v>0.3542</v>
      </c>
      <c r="BD53" s="19" t="n">
        <v>1.5492</v>
      </c>
      <c r="BE53" s="19" t="n">
        <v>0.1518</v>
      </c>
      <c r="BF53" s="19" t="n">
        <v>0.3479</v>
      </c>
      <c r="BG53" s="19" t="n">
        <v>0.1336</v>
      </c>
      <c r="BH53" s="19" t="n">
        <v>0.0406</v>
      </c>
      <c r="BI53" s="19" t="n">
        <v>0.5502</v>
      </c>
      <c r="BJ53" s="19" t="n">
        <v>0.1811</v>
      </c>
      <c r="BK53" s="19" t="n">
        <v>0.0723</v>
      </c>
      <c r="BL53" s="19" t="n">
        <v>0.6909999999999999</v>
      </c>
      <c r="BM53" s="19" t="n">
        <v>0.7805</v>
      </c>
      <c r="BN53" s="19" t="n">
        <v>0.1938</v>
      </c>
      <c r="BO53" s="19" t="n">
        <v>0.5288</v>
      </c>
      <c r="BP53" s="19" t="n">
        <v>1.367</v>
      </c>
      <c r="BQ53" s="19" t="n">
        <v>0.0864</v>
      </c>
      <c r="BR53" s="19" t="n">
        <v>0.5266</v>
      </c>
      <c r="BS53" s="19" t="n">
        <v>1.2678</v>
      </c>
      <c r="BT53" s="19" t="n">
        <v>92.8956</v>
      </c>
      <c r="BU53" s="19" t="n">
        <v>52.4052</v>
      </c>
      <c r="BV53" s="19" t="n">
        <v>67.1007</v>
      </c>
      <c r="BW53" s="19" t="n">
        <v>218.8136</v>
      </c>
      <c r="BX53" s="19" t="n">
        <v>1.2074</v>
      </c>
      <c r="BY53" s="19" t="n">
        <v>0.9268</v>
      </c>
      <c r="BZ53" s="19" t="n">
        <v>0.2253</v>
      </c>
      <c r="CA53" s="19" t="n">
        <v>0.5356</v>
      </c>
      <c r="CB53" s="19" t="n">
        <v>0.2206</v>
      </c>
      <c r="CC53" s="19" t="n">
        <v>0.223</v>
      </c>
      <c r="CD53" s="19" t="n">
        <v>1.8798</v>
      </c>
      <c r="CE53" s="19" t="n">
        <v>4.8929</v>
      </c>
      <c r="CF53" s="19" t="n">
        <v>0.1695</v>
      </c>
      <c r="CG53" s="19" t="n">
        <v>0.2432</v>
      </c>
      <c r="CH53" s="19" t="n">
        <v>0.06909999999999999</v>
      </c>
      <c r="CI53" s="19" t="n">
        <v>0.0364</v>
      </c>
      <c r="CJ53" s="19" t="n">
        <v>0.1224</v>
      </c>
      <c r="CK53" s="19" t="n">
        <v>0.3359</v>
      </c>
      <c r="CL53" s="19" t="n">
        <v>0.4936</v>
      </c>
      <c r="CM53" s="19" t="n">
        <v>0.0073</v>
      </c>
      <c r="CN53" s="19" t="n">
        <v>0.3283</v>
      </c>
      <c r="CO53" s="19" t="n">
        <v>0.2052</v>
      </c>
      <c r="CP53" s="19" t="n">
        <v>0.3337</v>
      </c>
      <c r="CQ53" s="19" t="n">
        <v>0.1274</v>
      </c>
      <c r="CS53" s="19" t="n">
        <v>0.8757</v>
      </c>
      <c r="CT53" s="19" t="n">
        <v>0.9147999999999999</v>
      </c>
      <c r="CU53" s="19" t="n">
        <v>7.061</v>
      </c>
      <c r="CV53" s="19" t="n">
        <v>1.4773</v>
      </c>
      <c r="CW53" s="19" t="n">
        <v>2.073</v>
      </c>
      <c r="CX53" s="19" t="n">
        <v>0.2494</v>
      </c>
      <c r="CY53" s="19" t="n">
        <v>1.8927</v>
      </c>
      <c r="CZ53" s="19" t="n">
        <v>1.1809</v>
      </c>
      <c r="DA53" s="19" t="n">
        <v>0.2908</v>
      </c>
      <c r="DB53" s="19" t="n">
        <v>0.645</v>
      </c>
      <c r="DC53" s="19" t="n">
        <v>0.6403</v>
      </c>
      <c r="DD53" s="19" t="n">
        <v>0.0639</v>
      </c>
      <c r="DE53" s="19" t="n">
        <v>1.0411</v>
      </c>
      <c r="DF53" s="19" t="n">
        <v>0.4765</v>
      </c>
      <c r="DG53" s="19" t="n">
        <v>0.1545</v>
      </c>
      <c r="DH53" s="19" t="n">
        <v>0.3157</v>
      </c>
      <c r="DI53" s="19" t="n">
        <v>0.2951</v>
      </c>
      <c r="DJ53" s="19" t="n">
        <v>0.4914</v>
      </c>
      <c r="DK53" s="19" t="n">
        <v>1.1629</v>
      </c>
      <c r="DL53" s="19" t="n">
        <v>16.2461</v>
      </c>
      <c r="DM53" s="19" t="n">
        <v>0.0378</v>
      </c>
      <c r="DN53" s="19" t="n">
        <v>5.2321</v>
      </c>
      <c r="DO53" s="19" t="n">
        <v>0.008999999999999999</v>
      </c>
      <c r="DP53" s="19" t="n">
        <v>6.4018</v>
      </c>
      <c r="DQ53" s="19" t="n">
        <v>0.3247</v>
      </c>
      <c r="DR53" s="19" t="n">
        <v>1.7887</v>
      </c>
      <c r="DT53" s="19" t="n">
        <v>132.3043</v>
      </c>
    </row>
    <row r="54">
      <c r="A54" s="2" t="inlineStr">
        <is>
          <t>2101</t>
        </is>
      </c>
      <c r="B54" s="2" t="inlineStr">
        <is>
          <t>Iron and steel manufacturing</t>
        </is>
      </c>
      <c r="C54" s="19" t="n">
        <v>3.7537</v>
      </c>
      <c r="D54" s="19" t="n">
        <v>0.3545</v>
      </c>
      <c r="E54" s="19" t="n">
        <v>2.049</v>
      </c>
      <c r="F54" s="19" t="n">
        <v>0.1176</v>
      </c>
      <c r="G54" s="19" t="n">
        <v>0.0459</v>
      </c>
      <c r="H54" s="19" t="n">
        <v>0.1353</v>
      </c>
      <c r="I54" s="19" t="n">
        <v>1.3961</v>
      </c>
      <c r="J54" s="19" t="n">
        <v>17.2002</v>
      </c>
      <c r="K54" s="19" t="n">
        <v>0.0354</v>
      </c>
      <c r="L54" s="19" t="n">
        <v>0.1192</v>
      </c>
      <c r="M54" s="19" t="n">
        <v>8.403700000000001</v>
      </c>
      <c r="O54" s="19" t="n">
        <v>7.336</v>
      </c>
      <c r="P54" s="19" t="n">
        <v>1.5771</v>
      </c>
      <c r="Q54" s="19" t="n">
        <v>0.0667</v>
      </c>
      <c r="R54" s="19" t="n">
        <v>0.8018999999999999</v>
      </c>
      <c r="S54" s="19" t="n">
        <v>0.6333</v>
      </c>
      <c r="T54" s="19" t="n">
        <v>0.3598</v>
      </c>
      <c r="U54" s="19" t="n">
        <v>1.7183</v>
      </c>
      <c r="V54" s="19" t="n">
        <v>0.8907</v>
      </c>
      <c r="W54" s="19" t="n">
        <v>0.6849</v>
      </c>
      <c r="X54" s="19" t="n">
        <v>1.7111</v>
      </c>
      <c r="Y54" s="19" t="n">
        <v>0.4998</v>
      </c>
      <c r="Z54" s="19" t="n">
        <v>0.23</v>
      </c>
      <c r="AA54" s="19" t="n">
        <v>0.3366</v>
      </c>
      <c r="AB54" s="19" t="n">
        <v>0.0176</v>
      </c>
      <c r="AC54" s="19" t="n">
        <v>0.0601</v>
      </c>
      <c r="AD54" s="19" t="n">
        <v>0.6675</v>
      </c>
      <c r="AE54" s="19" t="n">
        <v>0.0022</v>
      </c>
      <c r="AF54" s="19" t="n">
        <v>0.09329999999999999</v>
      </c>
      <c r="AG54" s="19" t="n">
        <v>0.043</v>
      </c>
      <c r="AH54" s="19" t="n">
        <v>0.6637</v>
      </c>
      <c r="AI54" s="19" t="n">
        <v>11.606</v>
      </c>
      <c r="AJ54" s="19" t="n">
        <v>0.3841</v>
      </c>
      <c r="AK54" s="19" t="n">
        <v>1.8304</v>
      </c>
      <c r="AL54" s="19" t="n">
        <v>1.3835</v>
      </c>
      <c r="AM54" s="19" t="n">
        <v>20.0821</v>
      </c>
      <c r="AN54" s="19" t="n">
        <v>4.6061</v>
      </c>
      <c r="AO54" s="19" t="n">
        <v>0.2214</v>
      </c>
      <c r="AP54" s="19" t="n">
        <v>4.3108</v>
      </c>
      <c r="AQ54" s="19" t="n">
        <v>0.6689000000000001</v>
      </c>
      <c r="AR54" s="19" t="n">
        <v>4.4345</v>
      </c>
      <c r="AS54" s="19" t="n">
        <v>0.3747</v>
      </c>
      <c r="AT54" s="19" t="n">
        <v>0.6909</v>
      </c>
      <c r="AU54" s="19" t="n">
        <v>0.1741</v>
      </c>
      <c r="AV54" s="19" t="n">
        <v>7.7033</v>
      </c>
      <c r="AW54" s="19" t="n">
        <v>10.8992</v>
      </c>
      <c r="AX54" s="19" t="n">
        <v>4.6013</v>
      </c>
      <c r="AY54" s="19" t="n">
        <v>498.5421</v>
      </c>
      <c r="AZ54" s="19" t="n">
        <v>2.5744</v>
      </c>
      <c r="BA54" s="19" t="n">
        <v>48.5275</v>
      </c>
      <c r="BB54" s="19" t="n">
        <v>565.3883</v>
      </c>
      <c r="BC54" s="19" t="n">
        <v>92.3032</v>
      </c>
      <c r="BD54" s="19" t="n">
        <v>165.918</v>
      </c>
      <c r="BE54" s="19" t="n">
        <v>23.8281</v>
      </c>
      <c r="BF54" s="19" t="n">
        <v>12.7308</v>
      </c>
      <c r="BG54" s="19" t="n">
        <v>25.8339</v>
      </c>
      <c r="BH54" s="19" t="n">
        <v>53.9474</v>
      </c>
      <c r="BI54" s="19" t="n">
        <v>41.1463</v>
      </c>
      <c r="BJ54" s="19" t="n">
        <v>22.9071</v>
      </c>
      <c r="BK54" s="19" t="n">
        <v>13.3144</v>
      </c>
      <c r="BL54" s="19" t="n">
        <v>102.8189</v>
      </c>
      <c r="BM54" s="19" t="n">
        <v>19.3741</v>
      </c>
      <c r="BN54" s="19" t="n">
        <v>3.4747</v>
      </c>
      <c r="BO54" s="19" t="n">
        <v>1.8102</v>
      </c>
      <c r="BP54" s="19" t="n">
        <v>5.4517</v>
      </c>
      <c r="BQ54" s="19" t="n">
        <v>0.5572</v>
      </c>
      <c r="BR54" s="19" t="n">
        <v>4.0372</v>
      </c>
      <c r="BS54" s="19" t="n">
        <v>4.6273</v>
      </c>
      <c r="BT54" s="19" t="n">
        <v>332.9987</v>
      </c>
      <c r="BU54" s="19" t="n">
        <v>107.0401</v>
      </c>
      <c r="BV54" s="19" t="n">
        <v>151.813</v>
      </c>
      <c r="BW54" s="19" t="n">
        <v>1209.5581</v>
      </c>
      <c r="BX54" s="19" t="n">
        <v>14.9368</v>
      </c>
      <c r="BY54" s="19" t="n">
        <v>9.512700000000001</v>
      </c>
      <c r="BZ54" s="19" t="n">
        <v>1.7394</v>
      </c>
      <c r="CA54" s="19" t="n">
        <v>4.9669</v>
      </c>
      <c r="CB54" s="19" t="n">
        <v>3.2272</v>
      </c>
      <c r="CC54" s="19" t="n">
        <v>17.7687</v>
      </c>
      <c r="CD54" s="19" t="n">
        <v>0.281</v>
      </c>
      <c r="CE54" s="19" t="n">
        <v>1.1725</v>
      </c>
      <c r="CF54" s="19" t="n">
        <v>1.6893</v>
      </c>
      <c r="CG54" s="19" t="n">
        <v>4.8082</v>
      </c>
      <c r="CH54" s="19" t="n">
        <v>0.4929</v>
      </c>
      <c r="CI54" s="19" t="n">
        <v>0.9416</v>
      </c>
      <c r="CJ54" s="19" t="n">
        <v>0.24</v>
      </c>
      <c r="CK54" s="19" t="n">
        <v>1.142</v>
      </c>
      <c r="CL54" s="19" t="n">
        <v>35.6525</v>
      </c>
      <c r="CM54" s="19" t="n">
        <v>0.012</v>
      </c>
      <c r="CN54" s="19" t="n">
        <v>1.8955</v>
      </c>
      <c r="CO54" s="19" t="n">
        <v>0.5866</v>
      </c>
      <c r="CP54" s="19" t="n">
        <v>5.4778</v>
      </c>
      <c r="CQ54" s="19" t="n">
        <v>2.2884</v>
      </c>
      <c r="CS54" s="19" t="n">
        <v>8.5334</v>
      </c>
      <c r="CT54" s="19" t="n">
        <v>15.5691</v>
      </c>
      <c r="CU54" s="19" t="n">
        <v>89.52160000000001</v>
      </c>
      <c r="CV54" s="19" t="n">
        <v>15.42</v>
      </c>
      <c r="CW54" s="19" t="n">
        <v>11.4287</v>
      </c>
      <c r="CX54" s="19" t="n">
        <v>2.5201</v>
      </c>
      <c r="CY54" s="19" t="n">
        <v>11.9284</v>
      </c>
      <c r="CZ54" s="19" t="n">
        <v>6.8874</v>
      </c>
      <c r="DA54" s="19" t="n">
        <v>3.3621</v>
      </c>
      <c r="DB54" s="19" t="n">
        <v>8.2438</v>
      </c>
      <c r="DC54" s="19" t="n">
        <v>8.5625</v>
      </c>
      <c r="DD54" s="19" t="n">
        <v>0.947</v>
      </c>
      <c r="DE54" s="19" t="n">
        <v>9.5059</v>
      </c>
      <c r="DF54" s="19" t="n">
        <v>8.8283</v>
      </c>
      <c r="DG54" s="19" t="n">
        <v>1.0529</v>
      </c>
      <c r="DH54" s="19" t="n">
        <v>1.1476</v>
      </c>
      <c r="DI54" s="19" t="n">
        <v>0.927</v>
      </c>
      <c r="DJ54" s="19" t="n">
        <v>5.2717</v>
      </c>
      <c r="DK54" s="19" t="n">
        <v>35.0252</v>
      </c>
      <c r="DL54" s="19" t="n">
        <v>1.5511</v>
      </c>
      <c r="DM54" s="19" t="n">
        <v>0.202</v>
      </c>
      <c r="DN54" s="19" t="n">
        <v>63.1351</v>
      </c>
      <c r="DO54" s="19" t="n">
        <v>60.5765</v>
      </c>
      <c r="DP54" s="19" t="n">
        <v>26.7618</v>
      </c>
      <c r="DQ54" s="19" t="n">
        <v>0.9723000000000001</v>
      </c>
      <c r="DR54" s="19" t="n">
        <v>4.0003</v>
      </c>
      <c r="DT54" s="19" t="n">
        <v>2188.6283</v>
      </c>
    </row>
    <row r="55">
      <c r="A55" s="2" t="inlineStr">
        <is>
          <t>2102</t>
        </is>
      </c>
      <c r="B55" s="2" t="inlineStr">
        <is>
          <t>Basic non-ferrous metal manufacturing</t>
        </is>
      </c>
      <c r="C55" s="19" t="n">
        <v>4.02</v>
      </c>
      <c r="D55" s="19" t="n">
        <v>0.2476</v>
      </c>
      <c r="E55" s="19" t="n">
        <v>2.0338</v>
      </c>
      <c r="F55" s="19" t="n">
        <v>0.0902</v>
      </c>
      <c r="G55" s="19" t="n">
        <v>0.0282</v>
      </c>
      <c r="H55" s="19" t="n">
        <v>0.0319</v>
      </c>
      <c r="I55" s="19" t="n">
        <v>1.6747</v>
      </c>
      <c r="J55" s="19" t="n">
        <v>11.1204</v>
      </c>
      <c r="K55" s="19" t="n">
        <v>0.291</v>
      </c>
      <c r="L55" s="19" t="n">
        <v>0.0625</v>
      </c>
      <c r="M55" s="19" t="n">
        <v>5.5636</v>
      </c>
      <c r="N55" s="19" t="n">
        <v>0.3442</v>
      </c>
      <c r="O55" s="19" t="n">
        <v>3.1132</v>
      </c>
      <c r="P55" s="19" t="n">
        <v>0.9802999999999999</v>
      </c>
      <c r="Q55" s="19" t="n">
        <v>0.041</v>
      </c>
      <c r="R55" s="19" t="n">
        <v>1.0754</v>
      </c>
      <c r="S55" s="19" t="n">
        <v>0.2507</v>
      </c>
      <c r="T55" s="19" t="n">
        <v>0.2501</v>
      </c>
      <c r="U55" s="19" t="n">
        <v>0.8699</v>
      </c>
      <c r="V55" s="19" t="n">
        <v>0.535</v>
      </c>
      <c r="W55" s="19" t="n">
        <v>0.7209</v>
      </c>
      <c r="X55" s="19" t="n">
        <v>0.8804999999999999</v>
      </c>
      <c r="Y55" s="19" t="n">
        <v>0.2362</v>
      </c>
      <c r="Z55" s="19" t="n">
        <v>0.1352</v>
      </c>
      <c r="AA55" s="19" t="n">
        <v>0.2505</v>
      </c>
      <c r="AB55" s="19" t="n">
        <v>0.008800000000000001</v>
      </c>
      <c r="AC55" s="19" t="n">
        <v>0.0216</v>
      </c>
      <c r="AD55" s="19" t="n">
        <v>0.3511</v>
      </c>
      <c r="AE55" s="19" t="n">
        <v>0.0031</v>
      </c>
      <c r="AF55" s="19" t="n">
        <v>0.065</v>
      </c>
      <c r="AG55" s="19" t="n">
        <v>0.0534</v>
      </c>
      <c r="AH55" s="19" t="n">
        <v>0.5772</v>
      </c>
      <c r="AI55" s="19" t="n">
        <v>2.6471</v>
      </c>
      <c r="AJ55" s="19" t="n">
        <v>0.3556</v>
      </c>
      <c r="AK55" s="19" t="n">
        <v>1.7559</v>
      </c>
      <c r="AL55" s="19" t="n">
        <v>1.0531</v>
      </c>
      <c r="AM55" s="19" t="n">
        <v>2.7238</v>
      </c>
      <c r="AN55" s="19" t="n">
        <v>2.9404</v>
      </c>
      <c r="AO55" s="19" t="n">
        <v>0.0988</v>
      </c>
      <c r="AP55" s="19" t="n">
        <v>1.863</v>
      </c>
      <c r="AQ55" s="19" t="n">
        <v>0.5668</v>
      </c>
      <c r="AR55" s="19" t="n">
        <v>2.9855</v>
      </c>
      <c r="AS55" s="19" t="n">
        <v>0.2628</v>
      </c>
      <c r="AT55" s="19" t="n">
        <v>0.3614</v>
      </c>
      <c r="AU55" s="19" t="n">
        <v>0.1139</v>
      </c>
      <c r="AV55" s="19" t="n">
        <v>2.9908</v>
      </c>
      <c r="AW55" s="19" t="n">
        <v>0.6172</v>
      </c>
      <c r="AX55" s="19" t="n">
        <v>0.4316</v>
      </c>
      <c r="AY55" s="19" t="n">
        <v>96.6786</v>
      </c>
      <c r="AZ55" s="19" t="n">
        <v>26.6878</v>
      </c>
      <c r="BA55" s="19" t="n">
        <v>4.4432</v>
      </c>
      <c r="BC55" s="19" t="n">
        <v>0.0449</v>
      </c>
      <c r="BE55" s="19" t="n">
        <v>1.1368</v>
      </c>
      <c r="BF55" s="19" t="n">
        <v>5.0859</v>
      </c>
      <c r="BG55" s="19" t="n">
        <v>1.8397</v>
      </c>
      <c r="BI55" s="19" t="n">
        <v>1.4637</v>
      </c>
      <c r="BJ55" s="19" t="n">
        <v>6.5745</v>
      </c>
      <c r="BK55" s="19" t="n">
        <v>7.9253</v>
      </c>
      <c r="BL55" s="19" t="n">
        <v>10.297</v>
      </c>
      <c r="BM55" s="19" t="n">
        <v>5.9493</v>
      </c>
      <c r="BN55" s="19" t="n">
        <v>33.6281</v>
      </c>
      <c r="BO55" s="19" t="n">
        <v>1.2233</v>
      </c>
      <c r="BP55" s="19" t="n">
        <v>3.4651</v>
      </c>
      <c r="BQ55" s="19" t="n">
        <v>0.1895</v>
      </c>
      <c r="BR55" s="19" t="n">
        <v>3.2308</v>
      </c>
      <c r="BS55" s="19" t="n">
        <v>5.0936</v>
      </c>
      <c r="BT55" s="19" t="n">
        <v>9.916700000000001</v>
      </c>
      <c r="BU55" s="19" t="n">
        <v>11.8978</v>
      </c>
      <c r="BV55" s="19" t="n">
        <v>20.6071</v>
      </c>
      <c r="BW55" s="19" t="n">
        <v>21.6157</v>
      </c>
      <c r="BX55" s="19" t="n">
        <v>54.9693</v>
      </c>
      <c r="BY55" s="19" t="n">
        <v>8.2666</v>
      </c>
      <c r="BZ55" s="19" t="n">
        <v>2.2874</v>
      </c>
      <c r="CA55" s="19" t="n">
        <v>3.4377</v>
      </c>
      <c r="CB55" s="19" t="n">
        <v>2.3281</v>
      </c>
      <c r="CC55" s="19" t="n">
        <v>2.4021</v>
      </c>
      <c r="CD55" s="19" t="n">
        <v>0.384</v>
      </c>
      <c r="CE55" s="19" t="n">
        <v>1.0184</v>
      </c>
      <c r="CF55" s="19" t="n">
        <v>3.7552</v>
      </c>
      <c r="CG55" s="19" t="n">
        <v>10.1102</v>
      </c>
      <c r="CH55" s="19" t="n">
        <v>0.4969</v>
      </c>
      <c r="CI55" s="19" t="n">
        <v>0.3425</v>
      </c>
      <c r="CJ55" s="19" t="n">
        <v>0.2064</v>
      </c>
      <c r="CK55" s="19" t="n">
        <v>3.26</v>
      </c>
      <c r="CL55" s="19" t="n">
        <v>29.9002</v>
      </c>
      <c r="CM55" s="19" t="n">
        <v>0.0044</v>
      </c>
      <c r="CN55" s="19" t="n">
        <v>4.9404</v>
      </c>
      <c r="CO55" s="19" t="n">
        <v>0.2641</v>
      </c>
      <c r="CP55" s="19" t="n">
        <v>3.6382</v>
      </c>
      <c r="CQ55" s="19" t="n">
        <v>2.6677</v>
      </c>
      <c r="CS55" s="19" t="n">
        <v>0.7785</v>
      </c>
      <c r="CT55" s="19" t="n">
        <v>12.992</v>
      </c>
      <c r="CU55" s="19" t="n">
        <v>66.4581</v>
      </c>
      <c r="CV55" s="19" t="n">
        <v>11.7867</v>
      </c>
      <c r="CW55" s="19" t="n">
        <v>9.9557</v>
      </c>
      <c r="CX55" s="19" t="n">
        <v>4.6229</v>
      </c>
      <c r="CY55" s="19" t="n">
        <v>10.5715</v>
      </c>
      <c r="CZ55" s="19" t="n">
        <v>2.9678</v>
      </c>
      <c r="DA55" s="19" t="n">
        <v>1.8647</v>
      </c>
      <c r="DB55" s="19" t="n">
        <v>3.7688</v>
      </c>
      <c r="DC55" s="19" t="n">
        <v>3.9466</v>
      </c>
      <c r="DD55" s="19" t="n">
        <v>0.3618</v>
      </c>
      <c r="DE55" s="19" t="n">
        <v>7.7153</v>
      </c>
      <c r="DF55" s="19" t="n">
        <v>10.7362</v>
      </c>
      <c r="DG55" s="19" t="n">
        <v>0.2367</v>
      </c>
      <c r="DH55" s="19" t="n">
        <v>1.3294</v>
      </c>
      <c r="DI55" s="19" t="n">
        <v>1.2846</v>
      </c>
      <c r="DJ55" s="19" t="n">
        <v>1.1157</v>
      </c>
      <c r="DK55" s="19" t="n">
        <v>4.2768</v>
      </c>
      <c r="DL55" s="19" t="n">
        <v>1.2354</v>
      </c>
      <c r="DM55" s="19" t="n">
        <v>0.1237</v>
      </c>
      <c r="DN55" s="19" t="n">
        <v>34.9287</v>
      </c>
      <c r="DO55" s="19" t="n">
        <v>38.3716</v>
      </c>
      <c r="DP55" s="19" t="n">
        <v>192.9166</v>
      </c>
      <c r="DQ55" s="19" t="n">
        <v>2.282</v>
      </c>
      <c r="DR55" s="19" t="n">
        <v>6.1085</v>
      </c>
      <c r="DT55" s="19" t="n">
        <v>9332.1875</v>
      </c>
    </row>
    <row r="56">
      <c r="A56" s="2" t="inlineStr">
        <is>
          <t>2201</t>
        </is>
      </c>
      <c r="B56" s="2" t="inlineStr">
        <is>
          <t>Forged iron and steel product manufacturing</t>
        </is>
      </c>
      <c r="C56" s="19" t="n">
        <v>0.4127</v>
      </c>
      <c r="D56" s="19" t="n">
        <v>0.0505</v>
      </c>
      <c r="E56" s="19" t="n">
        <v>0.1448</v>
      </c>
      <c r="F56" s="19" t="n">
        <v>0.0454</v>
      </c>
      <c r="G56" s="19" t="n">
        <v>0.0141</v>
      </c>
      <c r="H56" s="19" t="n">
        <v>0.0421</v>
      </c>
      <c r="I56" s="19" t="n">
        <v>0.2746</v>
      </c>
      <c r="J56" s="19" t="n">
        <v>15.0783</v>
      </c>
      <c r="K56" s="19" t="n">
        <v>0.1821</v>
      </c>
      <c r="L56" s="19" t="n">
        <v>0.0327</v>
      </c>
      <c r="M56" s="19" t="n">
        <v>3.362</v>
      </c>
      <c r="N56" s="19" t="n">
        <v>0.1312</v>
      </c>
      <c r="O56" s="19" t="n">
        <v>1.661</v>
      </c>
      <c r="P56" s="19" t="n">
        <v>0.1427</v>
      </c>
      <c r="Q56" s="19" t="n">
        <v>0.0111</v>
      </c>
      <c r="R56" s="19" t="n">
        <v>0.1384</v>
      </c>
      <c r="S56" s="19" t="n">
        <v>0.117</v>
      </c>
      <c r="T56" s="19" t="n">
        <v>0.0854</v>
      </c>
      <c r="U56" s="19" t="n">
        <v>0.2151</v>
      </c>
      <c r="V56" s="19" t="n">
        <v>0.1635</v>
      </c>
      <c r="W56" s="19" t="n">
        <v>0.1168</v>
      </c>
      <c r="X56" s="19" t="n">
        <v>0.3238</v>
      </c>
      <c r="Y56" s="19" t="n">
        <v>0.1348</v>
      </c>
      <c r="Z56" s="19" t="n">
        <v>0.043</v>
      </c>
      <c r="AA56" s="19" t="n">
        <v>0.0535</v>
      </c>
      <c r="AB56" s="19" t="n">
        <v>0.0028</v>
      </c>
      <c r="AC56" s="19" t="n">
        <v>0.0071</v>
      </c>
      <c r="AD56" s="19" t="n">
        <v>0.0561</v>
      </c>
      <c r="AE56" s="19" t="n">
        <v>0.0001</v>
      </c>
      <c r="AF56" s="19" t="n">
        <v>0.0173</v>
      </c>
      <c r="AG56" s="19" t="n">
        <v>0.0074</v>
      </c>
      <c r="AH56" s="19" t="n">
        <v>0.0624</v>
      </c>
      <c r="AI56" s="19" t="n">
        <v>0.4264</v>
      </c>
      <c r="AJ56" s="19" t="n">
        <v>0.0376</v>
      </c>
      <c r="AK56" s="19" t="n">
        <v>0.08500000000000001</v>
      </c>
      <c r="AL56" s="19" t="n">
        <v>0.08740000000000001</v>
      </c>
      <c r="AM56" s="19" t="n">
        <v>0.0528</v>
      </c>
      <c r="AN56" s="19" t="n">
        <v>0.1287</v>
      </c>
      <c r="AO56" s="19" t="n">
        <v>0.0293</v>
      </c>
      <c r="AP56" s="19" t="n">
        <v>0.2548</v>
      </c>
      <c r="AQ56" s="19" t="n">
        <v>0.0839</v>
      </c>
      <c r="AR56" s="19" t="n">
        <v>0.2571</v>
      </c>
      <c r="AS56" s="19" t="n">
        <v>0.0158</v>
      </c>
      <c r="AT56" s="19" t="n">
        <v>0.1111</v>
      </c>
      <c r="AU56" s="19" t="n">
        <v>0.0291</v>
      </c>
      <c r="AV56" s="19" t="n">
        <v>0.2367</v>
      </c>
      <c r="AW56" s="19" t="n">
        <v>4.3613</v>
      </c>
      <c r="AX56" s="19" t="n">
        <v>0.0604</v>
      </c>
      <c r="AY56" s="19" t="n">
        <v>9.1325</v>
      </c>
      <c r="AZ56" s="19" t="n">
        <v>0.0234</v>
      </c>
      <c r="BA56" s="19" t="n">
        <v>0.0804</v>
      </c>
      <c r="BB56" s="19" t="n">
        <v>31.3023</v>
      </c>
      <c r="BC56" s="19" t="n">
        <v>1.0783</v>
      </c>
      <c r="BD56" s="19" t="n">
        <v>4.4374</v>
      </c>
      <c r="BE56" s="19" t="n">
        <v>1.4215</v>
      </c>
      <c r="BF56" s="19" t="n">
        <v>3.0804</v>
      </c>
      <c r="BG56" s="19" t="n">
        <v>41.52</v>
      </c>
      <c r="BH56" s="19" t="n">
        <v>0.1331</v>
      </c>
      <c r="BI56" s="19" t="n">
        <v>1.8145</v>
      </c>
      <c r="BJ56" s="19" t="n">
        <v>3.3964</v>
      </c>
      <c r="BK56" s="19" t="n">
        <v>0.5458</v>
      </c>
      <c r="BL56" s="19" t="n">
        <v>19.1739</v>
      </c>
      <c r="BM56" s="19" t="n">
        <v>1.6808</v>
      </c>
      <c r="BN56" s="19" t="n">
        <v>0.4516</v>
      </c>
      <c r="BO56" s="19" t="n">
        <v>0.8825</v>
      </c>
      <c r="BP56" s="19" t="n">
        <v>2.7451</v>
      </c>
      <c r="BQ56" s="19" t="n">
        <v>0.3735</v>
      </c>
      <c r="BR56" s="19" t="n">
        <v>0.8893</v>
      </c>
      <c r="BS56" s="19" t="n">
        <v>0.1201</v>
      </c>
      <c r="BT56" s="19" t="n">
        <v>2.8221</v>
      </c>
      <c r="BU56" s="19" t="n">
        <v>2.9448</v>
      </c>
      <c r="BV56" s="19" t="n">
        <v>5.0663</v>
      </c>
      <c r="BW56" s="19" t="n">
        <v>13.5841</v>
      </c>
      <c r="BX56" s="19" t="n">
        <v>6.0932</v>
      </c>
      <c r="BY56" s="19" t="n">
        <v>4.4404</v>
      </c>
      <c r="BZ56" s="19" t="n">
        <v>0.2354</v>
      </c>
      <c r="CA56" s="19" t="n">
        <v>1.1512</v>
      </c>
      <c r="CB56" s="19" t="n">
        <v>0.4901</v>
      </c>
      <c r="CC56" s="19" t="n">
        <v>3.7876</v>
      </c>
      <c r="CD56" s="19" t="n">
        <v>0.2692</v>
      </c>
      <c r="CE56" s="19" t="n">
        <v>0.0636</v>
      </c>
      <c r="CF56" s="19" t="n">
        <v>1.004</v>
      </c>
      <c r="CG56" s="19" t="n">
        <v>0.0558</v>
      </c>
      <c r="CH56" s="19" t="n">
        <v>0.0764</v>
      </c>
      <c r="CI56" s="19" t="n">
        <v>0.07779999999999999</v>
      </c>
      <c r="CJ56" s="19" t="n">
        <v>0.045</v>
      </c>
      <c r="CK56" s="19" t="n">
        <v>0.0419</v>
      </c>
      <c r="CL56" s="19" t="n">
        <v>0.3869</v>
      </c>
      <c r="CM56" s="19" t="n">
        <v>0.0014</v>
      </c>
      <c r="CN56" s="19" t="n">
        <v>0.0832</v>
      </c>
      <c r="CO56" s="19" t="n">
        <v>0.0314</v>
      </c>
      <c r="CP56" s="19" t="n">
        <v>0.0693</v>
      </c>
      <c r="CQ56" s="19" t="n">
        <v>0.1366</v>
      </c>
      <c r="CS56" s="19" t="n">
        <v>0.0584</v>
      </c>
      <c r="CT56" s="19" t="n">
        <v>1.2186</v>
      </c>
      <c r="CU56" s="19" t="n">
        <v>3.6817</v>
      </c>
      <c r="CV56" s="19" t="n">
        <v>0.2171</v>
      </c>
      <c r="CW56" s="19" t="n">
        <v>0.3649</v>
      </c>
      <c r="CX56" s="19" t="n">
        <v>0.2679</v>
      </c>
      <c r="CY56" s="19" t="n">
        <v>0.2055</v>
      </c>
      <c r="CZ56" s="19" t="n">
        <v>0.6378</v>
      </c>
      <c r="DA56" s="19" t="n">
        <v>0.3175</v>
      </c>
      <c r="DB56" s="19" t="n">
        <v>0.5347</v>
      </c>
      <c r="DC56" s="19" t="n">
        <v>0.5528999999999999</v>
      </c>
      <c r="DD56" s="19" t="n">
        <v>0.0588</v>
      </c>
      <c r="DE56" s="19" t="n">
        <v>1.6272</v>
      </c>
      <c r="DF56" s="19" t="n">
        <v>0.9497</v>
      </c>
      <c r="DG56" s="19" t="n">
        <v>0.0688</v>
      </c>
      <c r="DH56" s="19" t="n">
        <v>0.2442</v>
      </c>
      <c r="DI56" s="19" t="n">
        <v>0.1906</v>
      </c>
      <c r="DJ56" s="19" t="n">
        <v>2.7315</v>
      </c>
      <c r="DK56" s="19" t="n">
        <v>7.5648</v>
      </c>
      <c r="DL56" s="19" t="n">
        <v>0.217</v>
      </c>
      <c r="DM56" s="19" t="n">
        <v>0.0617</v>
      </c>
      <c r="DN56" s="19" t="n">
        <v>11.7993</v>
      </c>
      <c r="DP56" s="19" t="n">
        <v>17.3672</v>
      </c>
      <c r="DQ56" s="19" t="n">
        <v>0.5986</v>
      </c>
      <c r="DR56" s="19" t="n">
        <v>1.3948</v>
      </c>
      <c r="DT56" s="19" t="n">
        <v>130.1231</v>
      </c>
    </row>
    <row r="57">
      <c r="A57" s="2" t="inlineStr">
        <is>
          <t>2202</t>
        </is>
      </c>
      <c r="B57" s="2" t="inlineStr">
        <is>
          <t>Structural metal product manufacturing</t>
        </is>
      </c>
      <c r="C57" s="19" t="n">
        <v>9.0625</v>
      </c>
      <c r="D57" s="19" t="n">
        <v>1.0923</v>
      </c>
      <c r="E57" s="19" t="n">
        <v>2.9952</v>
      </c>
      <c r="F57" s="19" t="n">
        <v>1.0269</v>
      </c>
      <c r="G57" s="19" t="n">
        <v>0.1114</v>
      </c>
      <c r="H57" s="19" t="n">
        <v>2.2522</v>
      </c>
      <c r="I57" s="19" t="n">
        <v>9.451599999999999</v>
      </c>
      <c r="J57" s="19" t="n">
        <v>190.9755</v>
      </c>
      <c r="K57" s="19" t="n">
        <v>2.0537</v>
      </c>
      <c r="L57" s="19" t="n">
        <v>1.0038</v>
      </c>
      <c r="M57" s="19" t="n">
        <v>53.8275</v>
      </c>
      <c r="N57" s="19" t="n">
        <v>7.5049</v>
      </c>
      <c r="O57" s="19" t="n">
        <v>7.7037</v>
      </c>
      <c r="P57" s="19" t="n">
        <v>2.6578</v>
      </c>
      <c r="Q57" s="19" t="n">
        <v>0.1105</v>
      </c>
      <c r="R57" s="19" t="n">
        <v>1.171</v>
      </c>
      <c r="S57" s="19" t="n">
        <v>0.7916</v>
      </c>
      <c r="T57" s="19" t="n">
        <v>0.6521</v>
      </c>
      <c r="U57" s="19" t="n">
        <v>4.7805</v>
      </c>
      <c r="V57" s="19" t="n">
        <v>1.4368</v>
      </c>
      <c r="W57" s="19" t="n">
        <v>0.7032</v>
      </c>
      <c r="X57" s="19" t="n">
        <v>2.4755</v>
      </c>
      <c r="Y57" s="19" t="n">
        <v>11.1434</v>
      </c>
      <c r="Z57" s="19" t="n">
        <v>5.0417</v>
      </c>
      <c r="AA57" s="19" t="n">
        <v>0.6395999999999999</v>
      </c>
      <c r="AB57" s="19" t="n">
        <v>0.0199</v>
      </c>
      <c r="AC57" s="19" t="n">
        <v>0.0925</v>
      </c>
      <c r="AD57" s="19" t="n">
        <v>1.1106</v>
      </c>
      <c r="AE57" s="19" t="n">
        <v>0.0008</v>
      </c>
      <c r="AF57" s="19" t="n">
        <v>0.1266</v>
      </c>
      <c r="AG57" s="19" t="n">
        <v>0.0563</v>
      </c>
      <c r="AH57" s="19" t="n">
        <v>1.5342</v>
      </c>
      <c r="AI57" s="19" t="n">
        <v>7.7307</v>
      </c>
      <c r="AJ57" s="19" t="n">
        <v>16.4344</v>
      </c>
      <c r="AK57" s="19" t="n">
        <v>1.5861</v>
      </c>
      <c r="AL57" s="19" t="n">
        <v>1.2631</v>
      </c>
      <c r="AM57" s="19" t="n">
        <v>4.3433</v>
      </c>
      <c r="AN57" s="19" t="n">
        <v>2.9667</v>
      </c>
      <c r="AO57" s="19" t="n">
        <v>0.1787</v>
      </c>
      <c r="AP57" s="19" t="n">
        <v>3.3659</v>
      </c>
      <c r="AQ57" s="19" t="n">
        <v>0.537</v>
      </c>
      <c r="AR57" s="19" t="n">
        <v>24.4266</v>
      </c>
      <c r="AS57" s="19" t="n">
        <v>0.142</v>
      </c>
      <c r="AT57" s="19" t="n">
        <v>28.7585</v>
      </c>
      <c r="AU57" s="19" t="n">
        <v>0.311</v>
      </c>
      <c r="AV57" s="19" t="n">
        <v>45.5489</v>
      </c>
      <c r="AW57" s="19" t="n">
        <v>119.6823</v>
      </c>
      <c r="AX57" s="19" t="n">
        <v>29.2317</v>
      </c>
      <c r="AY57" s="19" t="n">
        <v>29.8881</v>
      </c>
      <c r="AZ57" s="19" t="n">
        <v>0.7221</v>
      </c>
      <c r="BA57" s="19" t="n">
        <v>2.9769</v>
      </c>
      <c r="BB57" s="19" t="n">
        <v>162.4757</v>
      </c>
      <c r="BC57" s="19" t="n">
        <v>3.9071</v>
      </c>
      <c r="BD57" s="19" t="n">
        <v>30.641</v>
      </c>
      <c r="BE57" s="19" t="n">
        <v>4.873</v>
      </c>
      <c r="BF57" s="19" t="n">
        <v>6.4373</v>
      </c>
      <c r="BG57" s="19" t="n">
        <v>72.7302</v>
      </c>
      <c r="BH57" s="19" t="n">
        <v>3.8052</v>
      </c>
      <c r="BI57" s="19" t="n">
        <v>17.6578</v>
      </c>
      <c r="BJ57" s="19" t="n">
        <v>32.3656</v>
      </c>
      <c r="BK57" s="19" t="n">
        <v>3.7216</v>
      </c>
      <c r="BL57" s="19" t="n">
        <v>101.8704</v>
      </c>
      <c r="BM57" s="19" t="n">
        <v>9.724</v>
      </c>
      <c r="BN57" s="19" t="n">
        <v>6.4975</v>
      </c>
      <c r="BO57" s="19" t="n">
        <v>4.3462</v>
      </c>
      <c r="BP57" s="19" t="n">
        <v>11.6353</v>
      </c>
      <c r="BQ57" s="19" t="n">
        <v>0.8582</v>
      </c>
      <c r="BR57" s="19" t="n">
        <v>22.7049</v>
      </c>
      <c r="BS57" s="19" t="n">
        <v>2.3173</v>
      </c>
      <c r="BT57" s="19" t="n">
        <v>1172.9286</v>
      </c>
      <c r="BU57" s="19" t="n">
        <v>379.7612</v>
      </c>
      <c r="BV57" s="19" t="n">
        <v>346.0715</v>
      </c>
      <c r="BW57" s="19" t="n">
        <v>1041.905</v>
      </c>
      <c r="BX57" s="19" t="n">
        <v>55.9574</v>
      </c>
      <c r="BY57" s="19" t="n">
        <v>78.0902</v>
      </c>
      <c r="BZ57" s="19" t="n">
        <v>2.7199</v>
      </c>
      <c r="CA57" s="19" t="n">
        <v>14.63</v>
      </c>
      <c r="CB57" s="19" t="n">
        <v>6.8106</v>
      </c>
      <c r="CC57" s="19" t="n">
        <v>112.659</v>
      </c>
      <c r="CD57" s="19" t="n">
        <v>0.7883</v>
      </c>
      <c r="CE57" s="19" t="n">
        <v>2.2387</v>
      </c>
      <c r="CF57" s="19" t="n">
        <v>35.0363</v>
      </c>
      <c r="CG57" s="19" t="n">
        <v>15.3528</v>
      </c>
      <c r="CH57" s="19" t="n">
        <v>0.9933</v>
      </c>
      <c r="CI57" s="19" t="n">
        <v>3.5114</v>
      </c>
      <c r="CJ57" s="19" t="n">
        <v>0.8994</v>
      </c>
      <c r="CK57" s="19" t="n">
        <v>4.7943</v>
      </c>
      <c r="CL57" s="19" t="n">
        <v>26.9231</v>
      </c>
      <c r="CM57" s="19" t="n">
        <v>0.0219</v>
      </c>
      <c r="CN57" s="19" t="n">
        <v>7.4997</v>
      </c>
      <c r="CO57" s="19" t="n">
        <v>3.7814</v>
      </c>
      <c r="CP57" s="19" t="n">
        <v>3.5357</v>
      </c>
      <c r="CQ57" s="19" t="n">
        <v>10.4636</v>
      </c>
      <c r="CS57" s="19" t="n">
        <v>6.0764</v>
      </c>
      <c r="CT57" s="19" t="n">
        <v>25.4954</v>
      </c>
      <c r="CU57" s="19" t="n">
        <v>97.98569999999999</v>
      </c>
      <c r="CV57" s="19" t="n">
        <v>20.039</v>
      </c>
      <c r="CW57" s="19" t="n">
        <v>11.8925</v>
      </c>
      <c r="CX57" s="19" t="n">
        <v>11.4926</v>
      </c>
      <c r="CY57" s="19" t="n">
        <v>10.3001</v>
      </c>
      <c r="CZ57" s="19" t="n">
        <v>15.9004</v>
      </c>
      <c r="DA57" s="19" t="n">
        <v>3.1679</v>
      </c>
      <c r="DB57" s="19" t="n">
        <v>41.5696</v>
      </c>
      <c r="DC57" s="19" t="n">
        <v>43.3024</v>
      </c>
      <c r="DD57" s="19" t="n">
        <v>5.1791</v>
      </c>
      <c r="DE57" s="19" t="n">
        <v>21.5526</v>
      </c>
      <c r="DF57" s="19" t="n">
        <v>14.8691</v>
      </c>
      <c r="DG57" s="19" t="n">
        <v>5.4149</v>
      </c>
      <c r="DH57" s="19" t="n">
        <v>5.1765</v>
      </c>
      <c r="DI57" s="19" t="n">
        <v>1.4603</v>
      </c>
      <c r="DJ57" s="19" t="n">
        <v>11.2066</v>
      </c>
      <c r="DK57" s="19" t="n">
        <v>45.9687</v>
      </c>
      <c r="DL57" s="19" t="n">
        <v>3.5474</v>
      </c>
      <c r="DM57" s="19" t="n">
        <v>0.179</v>
      </c>
      <c r="DN57" s="19" t="n">
        <v>76.4845</v>
      </c>
      <c r="DO57" s="19" t="n">
        <v>0.2318</v>
      </c>
      <c r="DP57" s="19" t="n">
        <v>216.4956</v>
      </c>
      <c r="DQ57" s="19" t="n">
        <v>6.5448</v>
      </c>
      <c r="DR57" s="19" t="n">
        <v>19.2537</v>
      </c>
      <c r="DT57" s="19" t="n">
        <v>720.4424</v>
      </c>
    </row>
    <row r="58">
      <c r="A58" s="2" t="inlineStr">
        <is>
          <t>2203</t>
        </is>
      </c>
      <c r="B58" s="2" t="inlineStr">
        <is>
          <t>Metal containers and other sheet metal product manufacturing</t>
        </is>
      </c>
      <c r="C58" s="19" t="n">
        <v>1.7833</v>
      </c>
      <c r="D58" s="19" t="n">
        <v>0.0906</v>
      </c>
      <c r="E58" s="19" t="n">
        <v>0.3947</v>
      </c>
      <c r="F58" s="19" t="n">
        <v>0.1639</v>
      </c>
      <c r="G58" s="19" t="n">
        <v>0.0202</v>
      </c>
      <c r="H58" s="19" t="n">
        <v>0.1891</v>
      </c>
      <c r="I58" s="19" t="n">
        <v>0.9819</v>
      </c>
      <c r="J58" s="19" t="n">
        <v>17.1569</v>
      </c>
      <c r="K58" s="19" t="n">
        <v>0.3404</v>
      </c>
      <c r="L58" s="19" t="n">
        <v>0.0433</v>
      </c>
      <c r="M58" s="19" t="n">
        <v>6.0951</v>
      </c>
      <c r="N58" s="19" t="n">
        <v>0.2606</v>
      </c>
      <c r="O58" s="19" t="n">
        <v>0.616</v>
      </c>
      <c r="P58" s="19" t="n">
        <v>0.552</v>
      </c>
      <c r="Q58" s="19" t="n">
        <v>0.0429</v>
      </c>
      <c r="R58" s="19" t="n">
        <v>2.3246</v>
      </c>
      <c r="S58" s="19" t="n">
        <v>0.7642</v>
      </c>
      <c r="T58" s="19" t="n">
        <v>0.1775</v>
      </c>
      <c r="U58" s="19" t="n">
        <v>2.3996</v>
      </c>
      <c r="V58" s="19" t="n">
        <v>0.2718</v>
      </c>
      <c r="W58" s="19" t="n">
        <v>0.2717</v>
      </c>
      <c r="X58" s="19" t="n">
        <v>2.098</v>
      </c>
      <c r="Y58" s="19" t="n">
        <v>36.2275</v>
      </c>
      <c r="Z58" s="19" t="n">
        <v>7.7331</v>
      </c>
      <c r="AA58" s="19" t="n">
        <v>2.4274</v>
      </c>
      <c r="AB58" s="19" t="n">
        <v>0.0027</v>
      </c>
      <c r="AC58" s="19" t="n">
        <v>0.0111</v>
      </c>
      <c r="AD58" s="19" t="n">
        <v>0.1959</v>
      </c>
      <c r="AE58" s="19" t="n">
        <v>0.0001</v>
      </c>
      <c r="AF58" s="19" t="n">
        <v>0.0129</v>
      </c>
      <c r="AG58" s="19" t="n">
        <v>0.009599999999999999</v>
      </c>
      <c r="AH58" s="19" t="n">
        <v>0.1821</v>
      </c>
      <c r="AI58" s="19" t="n">
        <v>2.8943</v>
      </c>
      <c r="AJ58" s="19" t="n">
        <v>0.0827</v>
      </c>
      <c r="AK58" s="19" t="n">
        <v>0.5159</v>
      </c>
      <c r="AL58" s="19" t="n">
        <v>0.2315</v>
      </c>
      <c r="AM58" s="19" t="n">
        <v>2.0764</v>
      </c>
      <c r="AN58" s="19" t="n">
        <v>3.6334</v>
      </c>
      <c r="AO58" s="19" t="n">
        <v>0.0242</v>
      </c>
      <c r="AP58" s="19" t="n">
        <v>7.1853</v>
      </c>
      <c r="AQ58" s="19" t="n">
        <v>0.1844</v>
      </c>
      <c r="AR58" s="19" t="n">
        <v>10.1197</v>
      </c>
      <c r="AS58" s="19" t="n">
        <v>0.0187</v>
      </c>
      <c r="AT58" s="19" t="n">
        <v>0.1542</v>
      </c>
      <c r="AU58" s="19" t="n">
        <v>0.0518</v>
      </c>
      <c r="AV58" s="19" t="n">
        <v>1.0846</v>
      </c>
      <c r="AW58" s="19" t="n">
        <v>0.7108</v>
      </c>
      <c r="AX58" s="19" t="n">
        <v>0.7336</v>
      </c>
      <c r="AY58" s="19" t="n">
        <v>4.9846</v>
      </c>
      <c r="AZ58" s="19" t="n">
        <v>0.108</v>
      </c>
      <c r="BA58" s="19" t="n">
        <v>0.0302</v>
      </c>
      <c r="BB58" s="19" t="n">
        <v>14.3159</v>
      </c>
      <c r="BC58" s="19" t="n">
        <v>6.2156</v>
      </c>
      <c r="BD58" s="19" t="n">
        <v>7.0149</v>
      </c>
      <c r="BE58" s="19" t="n">
        <v>14.5949</v>
      </c>
      <c r="BF58" s="19" t="n">
        <v>1.2523</v>
      </c>
      <c r="BG58" s="19" t="n">
        <v>1.702</v>
      </c>
      <c r="BH58" s="19" t="n">
        <v>0.3832</v>
      </c>
      <c r="BI58" s="19" t="n">
        <v>3.0033</v>
      </c>
      <c r="BJ58" s="19" t="n">
        <v>1.1255</v>
      </c>
      <c r="BK58" s="19" t="n">
        <v>3.3646</v>
      </c>
      <c r="BL58" s="19" t="n">
        <v>49.5128</v>
      </c>
      <c r="BM58" s="19" t="n">
        <v>1.8937</v>
      </c>
      <c r="BN58" s="19" t="n">
        <v>1.1537</v>
      </c>
      <c r="BO58" s="19" t="n">
        <v>0.8783</v>
      </c>
      <c r="BP58" s="19" t="n">
        <v>2.1512</v>
      </c>
      <c r="BQ58" s="19" t="n">
        <v>0.6475</v>
      </c>
      <c r="BR58" s="19" t="n">
        <v>2.4704</v>
      </c>
      <c r="BS58" s="19" t="n">
        <v>0.4093</v>
      </c>
      <c r="BT58" s="19" t="n">
        <v>90.50409999999999</v>
      </c>
      <c r="BU58" s="19" t="n">
        <v>39.353</v>
      </c>
      <c r="BV58" s="19" t="n">
        <v>41.2375</v>
      </c>
      <c r="BW58" s="19" t="n">
        <v>93.6322</v>
      </c>
      <c r="BX58" s="19" t="n">
        <v>13.1142</v>
      </c>
      <c r="BY58" s="19" t="n">
        <v>24.3241</v>
      </c>
      <c r="BZ58" s="19" t="n">
        <v>4.3003</v>
      </c>
      <c r="CB58" s="19" t="n">
        <v>10.6511</v>
      </c>
      <c r="CC58" s="19" t="n">
        <v>3.4333</v>
      </c>
      <c r="CD58" s="19" t="n">
        <v>2.0432</v>
      </c>
      <c r="CE58" s="19" t="n">
        <v>0.3234</v>
      </c>
      <c r="CF58" s="19" t="n">
        <v>13.2042</v>
      </c>
      <c r="CG58" s="19" t="n">
        <v>3.2188</v>
      </c>
      <c r="CH58" s="19" t="n">
        <v>0.1315</v>
      </c>
      <c r="CJ58" s="19" t="n">
        <v>0.0679</v>
      </c>
      <c r="CK58" s="19" t="n">
        <v>0.8275</v>
      </c>
      <c r="CL58" s="19" t="n">
        <v>4.9005</v>
      </c>
      <c r="CN58" s="19" t="n">
        <v>2.0834</v>
      </c>
      <c r="CO58" s="19" t="n">
        <v>0.7112000000000001</v>
      </c>
      <c r="CP58" s="19" t="n">
        <v>0.3578</v>
      </c>
      <c r="CQ58" s="19" t="n">
        <v>0.2946</v>
      </c>
      <c r="CS58" s="19" t="n">
        <v>11.3093</v>
      </c>
      <c r="CT58" s="19" t="n">
        <v>5.2924</v>
      </c>
      <c r="CU58" s="19" t="n">
        <v>21.7519</v>
      </c>
      <c r="CV58" s="19" t="n">
        <v>3.5757</v>
      </c>
      <c r="CW58" s="19" t="n">
        <v>3.0638</v>
      </c>
      <c r="CX58" s="19" t="n">
        <v>2.2127</v>
      </c>
      <c r="CY58" s="19" t="n">
        <v>1.8557</v>
      </c>
      <c r="CZ58" s="19" t="n">
        <v>1.3452</v>
      </c>
      <c r="DA58" s="19" t="n">
        <v>0.2338</v>
      </c>
      <c r="DB58" s="19" t="n">
        <v>1.1131</v>
      </c>
      <c r="DC58" s="19" t="n">
        <v>0.7213000000000001</v>
      </c>
      <c r="DE58" s="19" t="n">
        <v>3.7215</v>
      </c>
      <c r="DF58" s="19" t="n">
        <v>3.0157</v>
      </c>
      <c r="DH58" s="19" t="n">
        <v>1.0813</v>
      </c>
      <c r="DI58" s="19" t="n">
        <v>0.5518</v>
      </c>
      <c r="DJ58" s="19" t="n">
        <v>4.277</v>
      </c>
      <c r="DK58" s="19" t="n">
        <v>9.2491</v>
      </c>
      <c r="DL58" s="19" t="n">
        <v>1.594</v>
      </c>
      <c r="DN58" s="19" t="n">
        <v>16.1806</v>
      </c>
      <c r="DO58" s="19" t="n">
        <v>0.0065</v>
      </c>
      <c r="DP58" s="19" t="n">
        <v>250.9659</v>
      </c>
      <c r="DQ58" s="19" t="n">
        <v>29.1986</v>
      </c>
      <c r="DR58" s="19" t="n">
        <v>50.3147</v>
      </c>
      <c r="DT58" s="19" t="n">
        <v>164.7521</v>
      </c>
    </row>
    <row r="59">
      <c r="A59" s="2" t="inlineStr">
        <is>
          <t>2204</t>
        </is>
      </c>
      <c r="B59" s="2" t="inlineStr">
        <is>
          <t>Other fabricated metal product manufacturing</t>
        </is>
      </c>
      <c r="C59" s="19" t="n">
        <v>7.9032</v>
      </c>
      <c r="D59" s="19" t="n">
        <v>0.908</v>
      </c>
      <c r="E59" s="19" t="n">
        <v>3.2611</v>
      </c>
      <c r="F59" s="19" t="n">
        <v>0.5031</v>
      </c>
      <c r="G59" s="19" t="n">
        <v>0.1204</v>
      </c>
      <c r="H59" s="19" t="n">
        <v>1.2021</v>
      </c>
      <c r="I59" s="19" t="n">
        <v>3.3964</v>
      </c>
      <c r="J59" s="19" t="n">
        <v>35.2893</v>
      </c>
      <c r="K59" s="19" t="n">
        <v>0.6606</v>
      </c>
      <c r="L59" s="19" t="n">
        <v>0.1207</v>
      </c>
      <c r="M59" s="19" t="n">
        <v>11.092</v>
      </c>
      <c r="N59" s="19" t="n">
        <v>0.5846</v>
      </c>
      <c r="O59" s="19" t="n">
        <v>1.6906</v>
      </c>
      <c r="P59" s="19" t="n">
        <v>2.3717</v>
      </c>
      <c r="Q59" s="19" t="n">
        <v>0.1361</v>
      </c>
      <c r="R59" s="19" t="n">
        <v>1.6115</v>
      </c>
      <c r="S59" s="19" t="n">
        <v>1.2572</v>
      </c>
      <c r="T59" s="19" t="n">
        <v>0.8726</v>
      </c>
      <c r="U59" s="19" t="n">
        <v>3.3715</v>
      </c>
      <c r="V59" s="19" t="n">
        <v>1.8326</v>
      </c>
      <c r="W59" s="19" t="n">
        <v>1.4725</v>
      </c>
      <c r="X59" s="19" t="n">
        <v>3.7927</v>
      </c>
      <c r="Y59" s="19" t="n">
        <v>6.3857</v>
      </c>
      <c r="Z59" s="19" t="n">
        <v>1.7266</v>
      </c>
      <c r="AA59" s="19" t="n">
        <v>0.9152</v>
      </c>
      <c r="AB59" s="19" t="n">
        <v>0.0428</v>
      </c>
      <c r="AC59" s="19" t="n">
        <v>0.1105</v>
      </c>
      <c r="AD59" s="19" t="n">
        <v>2.0863</v>
      </c>
      <c r="AE59" s="19" t="n">
        <v>0.0009</v>
      </c>
      <c r="AF59" s="19" t="n">
        <v>0.1683</v>
      </c>
      <c r="AG59" s="19" t="n">
        <v>0.0765</v>
      </c>
      <c r="AH59" s="19" t="n">
        <v>1.165</v>
      </c>
      <c r="AI59" s="19" t="n">
        <v>30.9161</v>
      </c>
      <c r="AJ59" s="19" t="n">
        <v>1.4514</v>
      </c>
      <c r="AK59" s="19" t="n">
        <v>2.76</v>
      </c>
      <c r="AL59" s="19" t="n">
        <v>1.8989</v>
      </c>
      <c r="AM59" s="19" t="n">
        <v>1.338</v>
      </c>
      <c r="AN59" s="19" t="n">
        <v>5.1283</v>
      </c>
      <c r="AO59" s="19" t="n">
        <v>0.3295</v>
      </c>
      <c r="AP59" s="19" t="n">
        <v>21.1013</v>
      </c>
      <c r="AQ59" s="19" t="n">
        <v>1.4672</v>
      </c>
      <c r="AR59" s="19" t="n">
        <v>25.2844</v>
      </c>
      <c r="AS59" s="19" t="n">
        <v>0.3118</v>
      </c>
      <c r="AT59" s="19" t="n">
        <v>1.0756</v>
      </c>
      <c r="AU59" s="19" t="n">
        <v>4.218</v>
      </c>
      <c r="AV59" s="19" t="n">
        <v>2.9603</v>
      </c>
      <c r="AW59" s="19" t="n">
        <v>7.8772</v>
      </c>
      <c r="AX59" s="19" t="n">
        <v>6.2511</v>
      </c>
      <c r="AY59" s="19" t="n">
        <v>40.5221</v>
      </c>
      <c r="AZ59" s="19" t="n">
        <v>2.7654</v>
      </c>
      <c r="BA59" s="19" t="n">
        <v>2.0439</v>
      </c>
      <c r="BB59" s="19" t="n">
        <v>142.9459</v>
      </c>
      <c r="BC59" s="19" t="n">
        <v>68.5076</v>
      </c>
      <c r="BD59" s="19" t="n">
        <v>106.6284</v>
      </c>
      <c r="BE59" s="19" t="n">
        <v>15.985</v>
      </c>
      <c r="BF59" s="19" t="n">
        <v>21.6205</v>
      </c>
      <c r="BG59" s="19" t="n">
        <v>8.1866</v>
      </c>
      <c r="BH59" s="19" t="n">
        <v>5.7638</v>
      </c>
      <c r="BI59" s="19" t="n">
        <v>26.0111</v>
      </c>
      <c r="BJ59" s="19" t="n">
        <v>21.5703</v>
      </c>
      <c r="BK59" s="19" t="n">
        <v>7.8614</v>
      </c>
      <c r="BL59" s="19" t="n">
        <v>56.2567</v>
      </c>
      <c r="BM59" s="19" t="n">
        <v>20.9568</v>
      </c>
      <c r="BN59" s="19" t="n">
        <v>4.4976</v>
      </c>
      <c r="BO59" s="19" t="n">
        <v>3.7362</v>
      </c>
      <c r="BP59" s="19" t="n">
        <v>10.523</v>
      </c>
      <c r="BQ59" s="19" t="n">
        <v>0.5859</v>
      </c>
      <c r="BR59" s="19" t="n">
        <v>35.3022</v>
      </c>
      <c r="BS59" s="19" t="n">
        <v>6.3172</v>
      </c>
      <c r="BT59" s="19" t="n">
        <v>161.6845</v>
      </c>
      <c r="BU59" s="19" t="n">
        <v>43.5552</v>
      </c>
      <c r="BV59" s="19" t="n">
        <v>83.2593</v>
      </c>
      <c r="BW59" s="19" t="n">
        <v>340.4569</v>
      </c>
      <c r="BX59" s="19" t="n">
        <v>37.5509</v>
      </c>
      <c r="BY59" s="19" t="n">
        <v>38.7716</v>
      </c>
      <c r="BZ59" s="19" t="n">
        <v>6.1269</v>
      </c>
      <c r="CA59" s="19" t="n">
        <v>10.7843</v>
      </c>
      <c r="CB59" s="19" t="n">
        <v>9.2308</v>
      </c>
      <c r="CC59" s="19" t="n">
        <v>4.1293</v>
      </c>
      <c r="CD59" s="19" t="n">
        <v>0.4577</v>
      </c>
      <c r="CE59" s="19" t="n">
        <v>1.607</v>
      </c>
      <c r="CF59" s="19" t="n">
        <v>6.2946</v>
      </c>
      <c r="CG59" s="19" t="n">
        <v>2.0372</v>
      </c>
      <c r="CH59" s="19" t="n">
        <v>0.917</v>
      </c>
      <c r="CI59" s="19" t="n">
        <v>5.1933</v>
      </c>
      <c r="CJ59" s="19" t="n">
        <v>0.6147</v>
      </c>
      <c r="CK59" s="19" t="n">
        <v>0.5482</v>
      </c>
      <c r="CL59" s="19" t="n">
        <v>10.2486</v>
      </c>
      <c r="CM59" s="19" t="n">
        <v>0.0945</v>
      </c>
      <c r="CN59" s="19" t="n">
        <v>1.9184</v>
      </c>
      <c r="CO59" s="19" t="n">
        <v>0.8371</v>
      </c>
      <c r="CP59" s="19" t="n">
        <v>1.0908</v>
      </c>
      <c r="CQ59" s="19" t="n">
        <v>2.4322</v>
      </c>
      <c r="CS59" s="19" t="n">
        <v>13.6757</v>
      </c>
      <c r="CT59" s="19" t="n">
        <v>10.3052</v>
      </c>
      <c r="CU59" s="19" t="n">
        <v>43.7019</v>
      </c>
      <c r="CV59" s="19" t="n">
        <v>6.6608</v>
      </c>
      <c r="CW59" s="19" t="n">
        <v>4.1712</v>
      </c>
      <c r="CX59" s="19" t="n">
        <v>3.3841</v>
      </c>
      <c r="CY59" s="19" t="n">
        <v>11.9543</v>
      </c>
      <c r="CZ59" s="19" t="n">
        <v>4.5238</v>
      </c>
      <c r="DA59" s="19" t="n">
        <v>3.5058</v>
      </c>
      <c r="DB59" s="19" t="n">
        <v>8.976699999999999</v>
      </c>
      <c r="DC59" s="19" t="n">
        <v>8.980499999999999</v>
      </c>
      <c r="DD59" s="19" t="n">
        <v>0.6388</v>
      </c>
      <c r="DE59" s="19" t="n">
        <v>21.2244</v>
      </c>
      <c r="DF59" s="19" t="n">
        <v>19.109</v>
      </c>
      <c r="DG59" s="19" t="n">
        <v>3.8793</v>
      </c>
      <c r="DH59" s="19" t="n">
        <v>5.5735</v>
      </c>
      <c r="DI59" s="19" t="n">
        <v>5.8779</v>
      </c>
      <c r="DJ59" s="19" t="n">
        <v>13.3445</v>
      </c>
      <c r="DK59" s="19" t="n">
        <v>22.9499</v>
      </c>
      <c r="DL59" s="19" t="n">
        <v>3.9794</v>
      </c>
      <c r="DM59" s="19" t="n">
        <v>0.0781</v>
      </c>
      <c r="DN59" s="19" t="n">
        <v>212.1819</v>
      </c>
      <c r="DO59" s="19" t="n">
        <v>0.0212</v>
      </c>
      <c r="DP59" s="19" t="n">
        <v>84.19759999999999</v>
      </c>
      <c r="DQ59" s="19" t="n">
        <v>4.244</v>
      </c>
      <c r="DR59" s="19" t="n">
        <v>14.2267</v>
      </c>
      <c r="DT59" s="19" t="n">
        <v>708.3035</v>
      </c>
    </row>
    <row r="60">
      <c r="A60" s="2" t="inlineStr">
        <is>
          <t>2301</t>
        </is>
      </c>
      <c r="B60" s="2" t="inlineStr">
        <is>
          <t>Motor vehicles and parts; other transport equipment manufacturing</t>
        </is>
      </c>
      <c r="C60" s="19" t="n">
        <v>3.5672</v>
      </c>
      <c r="D60" s="19" t="n">
        <v>0.4631</v>
      </c>
      <c r="E60" s="19" t="n">
        <v>2.9587</v>
      </c>
      <c r="F60" s="19" t="n">
        <v>0.07199999999999999</v>
      </c>
      <c r="G60" s="19" t="n">
        <v>0.0789</v>
      </c>
      <c r="H60" s="19" t="n">
        <v>0.0179</v>
      </c>
      <c r="I60" s="19" t="n">
        <v>2.3812</v>
      </c>
      <c r="J60" s="19" t="n">
        <v>3.1487</v>
      </c>
      <c r="K60" s="19" t="n">
        <v>0.1688</v>
      </c>
      <c r="L60" s="19" t="n">
        <v>0.0325</v>
      </c>
      <c r="M60" s="19" t="n">
        <v>1.9765</v>
      </c>
      <c r="N60" s="19" t="n">
        <v>0.1365</v>
      </c>
      <c r="O60" s="19" t="n">
        <v>0.5683</v>
      </c>
      <c r="P60" s="19" t="n">
        <v>1.4679</v>
      </c>
      <c r="Q60" s="19" t="n">
        <v>0.0888</v>
      </c>
      <c r="R60" s="19" t="n">
        <v>0.925</v>
      </c>
      <c r="S60" s="19" t="n">
        <v>0.8608</v>
      </c>
      <c r="T60" s="19" t="n">
        <v>0.6081</v>
      </c>
      <c r="U60" s="19" t="n">
        <v>1.9601</v>
      </c>
      <c r="V60" s="19" t="n">
        <v>1.1349</v>
      </c>
      <c r="W60" s="19" t="n">
        <v>0.7667</v>
      </c>
      <c r="X60" s="19" t="n">
        <v>2.4909</v>
      </c>
      <c r="Y60" s="19" t="n">
        <v>0.8057</v>
      </c>
      <c r="Z60" s="19" t="n">
        <v>0.27</v>
      </c>
      <c r="AA60" s="19" t="n">
        <v>0.2858</v>
      </c>
      <c r="AB60" s="19" t="n">
        <v>0.0226</v>
      </c>
      <c r="AC60" s="19" t="n">
        <v>0.0658</v>
      </c>
      <c r="AD60" s="19" t="n">
        <v>0.3933</v>
      </c>
      <c r="AE60" s="19" t="n">
        <v>0.0007</v>
      </c>
      <c r="AF60" s="19" t="n">
        <v>0.1372</v>
      </c>
      <c r="AG60" s="19" t="n">
        <v>0.0584</v>
      </c>
      <c r="AH60" s="19" t="n">
        <v>0.4908</v>
      </c>
      <c r="AI60" s="19" t="n">
        <v>1.6029</v>
      </c>
      <c r="AJ60" s="19" t="n">
        <v>0.3255</v>
      </c>
      <c r="AK60" s="19" t="n">
        <v>0.7563</v>
      </c>
      <c r="AL60" s="19" t="n">
        <v>1.0453</v>
      </c>
      <c r="AM60" s="19" t="n">
        <v>1.1326</v>
      </c>
      <c r="AN60" s="19" t="n">
        <v>0.9998</v>
      </c>
      <c r="AO60" s="19" t="n">
        <v>0.2355</v>
      </c>
      <c r="AP60" s="19" t="n">
        <v>1.0808</v>
      </c>
      <c r="AQ60" s="19" t="n">
        <v>0.3295</v>
      </c>
      <c r="AR60" s="19" t="n">
        <v>0.9104</v>
      </c>
      <c r="AS60" s="19" t="n">
        <v>0.0898</v>
      </c>
      <c r="AT60" s="19" t="n">
        <v>0.7131</v>
      </c>
      <c r="AU60" s="19" t="n">
        <v>0.1649</v>
      </c>
      <c r="AV60" s="19" t="n">
        <v>0.8441</v>
      </c>
      <c r="AW60" s="19" t="n">
        <v>0.2819</v>
      </c>
      <c r="AX60" s="19" t="n">
        <v>0.1658</v>
      </c>
      <c r="AY60" s="19" t="n">
        <v>1.8903</v>
      </c>
      <c r="AZ60" s="19" t="n">
        <v>0.2147</v>
      </c>
      <c r="BA60" s="19" t="n">
        <v>0.1665</v>
      </c>
      <c r="BB60" s="19" t="n">
        <v>2.3156</v>
      </c>
      <c r="BC60" s="19" t="n">
        <v>0.3403</v>
      </c>
      <c r="BD60" s="19" t="n">
        <v>1.4355</v>
      </c>
      <c r="BF60" s="19" t="n">
        <v>1.7176</v>
      </c>
      <c r="BG60" s="19" t="n">
        <v>1.4082</v>
      </c>
      <c r="BH60" s="19" t="n">
        <v>0.7907</v>
      </c>
      <c r="BI60" s="19" t="n">
        <v>4.6771</v>
      </c>
      <c r="BJ60" s="19" t="n">
        <v>3.3449</v>
      </c>
      <c r="BK60" s="19" t="n">
        <v>0.7932</v>
      </c>
      <c r="BL60" s="19" t="n">
        <v>6.699</v>
      </c>
      <c r="BM60" s="19" t="n">
        <v>0.695</v>
      </c>
      <c r="BN60" s="19" t="n">
        <v>0.0316</v>
      </c>
      <c r="BO60" s="19" t="n">
        <v>0.7654</v>
      </c>
      <c r="BP60" s="19" t="n">
        <v>1.6774</v>
      </c>
      <c r="BQ60" s="19" t="n">
        <v>0.2123</v>
      </c>
      <c r="BR60" s="19" t="n">
        <v>0.8638</v>
      </c>
      <c r="BS60" s="19" t="n">
        <v>1.5785</v>
      </c>
      <c r="BT60" s="19" t="n">
        <v>10.943</v>
      </c>
      <c r="BU60" s="19" t="n">
        <v>12.1004</v>
      </c>
      <c r="BV60" s="19" t="n">
        <v>19.8562</v>
      </c>
      <c r="BW60" s="19" t="n">
        <v>42.3117</v>
      </c>
      <c r="BX60" s="19" t="n">
        <v>33.9802</v>
      </c>
      <c r="BY60" s="19" t="n">
        <v>27.0304</v>
      </c>
      <c r="BZ60" s="19" t="n">
        <v>3.6376</v>
      </c>
      <c r="CA60" s="19" t="n">
        <v>17.8977</v>
      </c>
      <c r="CC60" s="19" t="n">
        <v>5.3763</v>
      </c>
      <c r="CD60" s="19" t="n">
        <v>1.1152</v>
      </c>
      <c r="CE60" s="19" t="n">
        <v>3.6376</v>
      </c>
      <c r="CF60" s="19" t="n">
        <v>3.1722</v>
      </c>
      <c r="CG60" s="19" t="n">
        <v>8.097099999999999</v>
      </c>
      <c r="CH60" s="19" t="n">
        <v>1.1375</v>
      </c>
      <c r="CI60" s="19" t="n">
        <v>0.6405999999999999</v>
      </c>
      <c r="CJ60" s="19" t="n">
        <v>1.1114</v>
      </c>
      <c r="CK60" s="19" t="n">
        <v>3.3919</v>
      </c>
      <c r="CL60" s="19" t="n">
        <v>9.680099999999999</v>
      </c>
      <c r="CM60" s="19" t="n">
        <v>0.0186</v>
      </c>
      <c r="CN60" s="19" t="n">
        <v>2.853</v>
      </c>
      <c r="CO60" s="19" t="n">
        <v>4.7705</v>
      </c>
      <c r="CP60" s="19" t="n">
        <v>6.5643</v>
      </c>
      <c r="CQ60" s="19" t="n">
        <v>10.476</v>
      </c>
      <c r="CS60" s="19" t="n">
        <v>0.7828000000000001</v>
      </c>
      <c r="CT60" s="19" t="n">
        <v>13.5945</v>
      </c>
      <c r="CU60" s="19" t="n">
        <v>45.6749</v>
      </c>
      <c r="CV60" s="19" t="n">
        <v>11.7232</v>
      </c>
      <c r="CW60" s="19" t="n">
        <v>15.9087</v>
      </c>
      <c r="CX60" s="19" t="n">
        <v>6.4111</v>
      </c>
      <c r="CY60" s="19" t="n">
        <v>6.0463</v>
      </c>
      <c r="CZ60" s="19" t="n">
        <v>174.4862</v>
      </c>
      <c r="DA60" s="19" t="n">
        <v>2.1273</v>
      </c>
      <c r="DB60" s="19" t="n">
        <v>5.9715</v>
      </c>
      <c r="DC60" s="19" t="n">
        <v>4.2472</v>
      </c>
      <c r="DD60" s="19" t="n">
        <v>0.7929</v>
      </c>
      <c r="DE60" s="19" t="n">
        <v>14.008</v>
      </c>
      <c r="DF60" s="19" t="n">
        <v>9.600099999999999</v>
      </c>
      <c r="DG60" s="19" t="n">
        <v>0.8598</v>
      </c>
      <c r="DH60" s="19" t="n">
        <v>2.3566</v>
      </c>
      <c r="DI60" s="19" t="n">
        <v>1.2388</v>
      </c>
      <c r="DK60" s="19" t="n">
        <v>4.4982</v>
      </c>
      <c r="DL60" s="19" t="n">
        <v>1.457</v>
      </c>
      <c r="DM60" s="19" t="n">
        <v>0.1573</v>
      </c>
      <c r="DN60" s="19" t="n">
        <v>982.9265</v>
      </c>
      <c r="DO60" s="19" t="n">
        <v>2.7019</v>
      </c>
      <c r="DT60" s="19" t="n">
        <v>450.5595</v>
      </c>
    </row>
    <row r="61">
      <c r="A61" s="2" t="inlineStr">
        <is>
          <t>2302</t>
        </is>
      </c>
      <c r="B61" s="2" t="inlineStr">
        <is>
          <t>Ships and boat manufacturing</t>
        </is>
      </c>
      <c r="C61" s="19" t="n">
        <v>0.2587</v>
      </c>
      <c r="D61" s="19" t="n">
        <v>0.0091</v>
      </c>
      <c r="E61" s="19" t="n">
        <v>0.0835</v>
      </c>
      <c r="F61" s="19" t="n">
        <v>2.178</v>
      </c>
      <c r="G61" s="19" t="n">
        <v>0.001</v>
      </c>
      <c r="H61" s="19" t="n">
        <v>8.011100000000001</v>
      </c>
      <c r="I61" s="19" t="n">
        <v>3.4647</v>
      </c>
      <c r="J61" s="19" t="n">
        <v>2.3691</v>
      </c>
      <c r="K61" s="19" t="n">
        <v>0.0351</v>
      </c>
      <c r="L61" s="19" t="n">
        <v>0.0251</v>
      </c>
      <c r="M61" s="19" t="n">
        <v>1.426</v>
      </c>
      <c r="N61" s="19" t="n">
        <v>0.06759999999999999</v>
      </c>
      <c r="O61" s="19" t="n">
        <v>1.53</v>
      </c>
      <c r="P61" s="19" t="n">
        <v>0.2743</v>
      </c>
      <c r="Q61" s="19" t="n">
        <v>0.0043</v>
      </c>
      <c r="R61" s="19" t="n">
        <v>0.1924</v>
      </c>
      <c r="S61" s="19" t="n">
        <v>0.0804</v>
      </c>
      <c r="T61" s="19" t="n">
        <v>0.0403</v>
      </c>
      <c r="U61" s="19" t="n">
        <v>0.3507</v>
      </c>
      <c r="V61" s="19" t="n">
        <v>0.1776</v>
      </c>
      <c r="W61" s="19" t="n">
        <v>0.1091</v>
      </c>
      <c r="X61" s="19" t="n">
        <v>0.2609</v>
      </c>
      <c r="Y61" s="19" t="n">
        <v>0.1458</v>
      </c>
      <c r="Z61" s="19" t="n">
        <v>0.0405</v>
      </c>
      <c r="AA61" s="19" t="n">
        <v>0.1073</v>
      </c>
      <c r="AB61" s="19" t="n">
        <v>0.0014</v>
      </c>
      <c r="AC61" s="19" t="n">
        <v>0.0052</v>
      </c>
      <c r="AD61" s="19" t="n">
        <v>0.0534</v>
      </c>
      <c r="AE61" s="19" t="n">
        <v>0.0004</v>
      </c>
      <c r="AF61" s="19" t="n">
        <v>0.012</v>
      </c>
      <c r="AG61" s="19" t="n">
        <v>0.0022</v>
      </c>
      <c r="AH61" s="19" t="n">
        <v>0.0514</v>
      </c>
      <c r="AI61" s="19" t="n">
        <v>0.284</v>
      </c>
      <c r="AJ61" s="19" t="n">
        <v>0.0893</v>
      </c>
      <c r="AK61" s="19" t="n">
        <v>0.2787</v>
      </c>
      <c r="AL61" s="19" t="n">
        <v>0.259</v>
      </c>
      <c r="AM61" s="19" t="n">
        <v>0.5570000000000001</v>
      </c>
      <c r="AN61" s="19" t="n">
        <v>0.8441</v>
      </c>
      <c r="AO61" s="19" t="n">
        <v>0.008800000000000001</v>
      </c>
      <c r="AP61" s="19" t="n">
        <v>0.1639</v>
      </c>
      <c r="AQ61" s="19" t="n">
        <v>0.0655</v>
      </c>
      <c r="AR61" s="19" t="n">
        <v>0.3239</v>
      </c>
      <c r="AS61" s="19" t="n">
        <v>0.0349</v>
      </c>
      <c r="AT61" s="19" t="n">
        <v>0.1702</v>
      </c>
      <c r="AU61" s="19" t="n">
        <v>0.067</v>
      </c>
      <c r="AV61" s="19" t="n">
        <v>0.6524</v>
      </c>
      <c r="AW61" s="19" t="n">
        <v>0.0891</v>
      </c>
      <c r="AX61" s="19" t="n">
        <v>0.015</v>
      </c>
      <c r="AY61" s="19" t="n">
        <v>0.8299</v>
      </c>
      <c r="AZ61" s="19" t="n">
        <v>0.0063</v>
      </c>
      <c r="BA61" s="19" t="n">
        <v>0.0591</v>
      </c>
      <c r="BB61" s="19" t="n">
        <v>0.8911</v>
      </c>
      <c r="BC61" s="19" t="n">
        <v>0.08840000000000001</v>
      </c>
      <c r="BD61" s="19" t="n">
        <v>0.2182</v>
      </c>
      <c r="BE61" s="19" t="n">
        <v>0.1226</v>
      </c>
      <c r="BF61" s="19" t="n">
        <v>4.0724</v>
      </c>
      <c r="BG61" s="19" t="n">
        <v>0.5162</v>
      </c>
      <c r="BH61" s="19" t="n">
        <v>0.8888</v>
      </c>
      <c r="BI61" s="19" t="n">
        <v>0.3693</v>
      </c>
      <c r="BJ61" s="19" t="n">
        <v>1.8628</v>
      </c>
      <c r="BK61" s="19" t="n">
        <v>0.0501</v>
      </c>
      <c r="BL61" s="19" t="n">
        <v>2.6275</v>
      </c>
      <c r="BM61" s="19" t="n">
        <v>0.048</v>
      </c>
      <c r="BN61" s="19" t="n">
        <v>0.0323</v>
      </c>
      <c r="BO61" s="19" t="n">
        <v>0.2131</v>
      </c>
      <c r="BP61" s="19" t="n">
        <v>0.338</v>
      </c>
      <c r="BQ61" s="19" t="n">
        <v>0.0322</v>
      </c>
      <c r="BR61" s="19" t="n">
        <v>0.2357</v>
      </c>
      <c r="BS61" s="19" t="n">
        <v>0.7221</v>
      </c>
      <c r="BT61" s="19" t="n">
        <v>2.1172</v>
      </c>
      <c r="BU61" s="19" t="n">
        <v>4.5808</v>
      </c>
      <c r="BV61" s="19" t="n">
        <v>16.8556</v>
      </c>
      <c r="BW61" s="19" t="n">
        <v>8.9041</v>
      </c>
      <c r="BX61" s="19" t="n">
        <v>27.4367</v>
      </c>
      <c r="BY61" s="19" t="n">
        <v>19.2531</v>
      </c>
      <c r="BZ61" s="19" t="n">
        <v>0.6183999999999999</v>
      </c>
      <c r="CA61" s="19" t="n">
        <v>8.7629</v>
      </c>
      <c r="CB61" s="19" t="n">
        <v>2.063</v>
      </c>
      <c r="CC61" s="19" t="n">
        <v>1.1084</v>
      </c>
      <c r="CD61" s="19" t="n">
        <v>57.5032</v>
      </c>
      <c r="CE61" s="19" t="n">
        <v>0.9147999999999999</v>
      </c>
      <c r="CF61" s="19" t="n">
        <v>1.8158</v>
      </c>
      <c r="CG61" s="19" t="n">
        <v>43.4678</v>
      </c>
      <c r="CH61" s="19" t="n">
        <v>0.4043</v>
      </c>
      <c r="CI61" s="19" t="n">
        <v>0.4168</v>
      </c>
      <c r="CJ61" s="19" t="n">
        <v>0.5778</v>
      </c>
      <c r="CK61" s="19" t="n">
        <v>0.6765</v>
      </c>
      <c r="CL61" s="19" t="n">
        <v>12.5022</v>
      </c>
      <c r="CM61" s="19" t="n">
        <v>0.008500000000000001</v>
      </c>
      <c r="CN61" s="19" t="n">
        <v>0.6425</v>
      </c>
      <c r="CO61" s="19" t="n">
        <v>2.9017</v>
      </c>
      <c r="CP61" s="19" t="n">
        <v>2.9043</v>
      </c>
      <c r="CQ61" s="19" t="n">
        <v>7.7773</v>
      </c>
      <c r="CS61" s="19" t="n">
        <v>0.1769</v>
      </c>
      <c r="CT61" s="19" t="n">
        <v>17.274</v>
      </c>
      <c r="CU61" s="19" t="n">
        <v>81.7689</v>
      </c>
      <c r="CV61" s="19" t="n">
        <v>16.8579</v>
      </c>
      <c r="CW61" s="19" t="n">
        <v>6.755</v>
      </c>
      <c r="CX61" s="19" t="n">
        <v>4.358</v>
      </c>
      <c r="CY61" s="19" t="n">
        <v>4.5788</v>
      </c>
      <c r="CZ61" s="19" t="n">
        <v>156.7985</v>
      </c>
      <c r="DA61" s="19" t="n">
        <v>1.4048</v>
      </c>
      <c r="DB61" s="19" t="n">
        <v>1.805</v>
      </c>
      <c r="DC61" s="19" t="n">
        <v>1.4549</v>
      </c>
      <c r="DD61" s="19" t="n">
        <v>0.5716</v>
      </c>
      <c r="DE61" s="19" t="n">
        <v>2.5622</v>
      </c>
      <c r="DF61" s="19" t="n">
        <v>2.367</v>
      </c>
      <c r="DG61" s="19" t="n">
        <v>0.4031</v>
      </c>
      <c r="DH61" s="19" t="n">
        <v>1.0479</v>
      </c>
      <c r="DI61" s="19" t="n">
        <v>0.4046</v>
      </c>
      <c r="DJ61" s="19" t="n">
        <v>0.6201</v>
      </c>
      <c r="DK61" s="19" t="n">
        <v>0.7805</v>
      </c>
      <c r="DL61" s="19" t="n">
        <v>0.3276</v>
      </c>
      <c r="DM61" s="19" t="n">
        <v>0.0363</v>
      </c>
      <c r="DN61" s="19" t="n">
        <v>142.4007</v>
      </c>
      <c r="DO61" s="19" t="n">
        <v>0.2681</v>
      </c>
      <c r="DP61" s="19" t="n">
        <v>188.9307</v>
      </c>
      <c r="DQ61" s="19" t="n">
        <v>22.7775</v>
      </c>
      <c r="DR61" s="19" t="n">
        <v>299.4075</v>
      </c>
      <c r="DT61" s="19" t="n">
        <v>319.6385</v>
      </c>
    </row>
    <row r="62">
      <c r="A62" s="2" t="inlineStr">
        <is>
          <t>2303</t>
        </is>
      </c>
      <c r="B62" s="2" t="inlineStr">
        <is>
          <t>Railway rolling stock manufacturing</t>
        </is>
      </c>
      <c r="C62" s="19" t="n">
        <v>0.4556</v>
      </c>
      <c r="D62" s="19" t="n">
        <v>0.0445</v>
      </c>
      <c r="E62" s="19" t="n">
        <v>0.3597</v>
      </c>
      <c r="F62" s="19" t="n">
        <v>0.0118</v>
      </c>
      <c r="G62" s="19" t="n">
        <v>0.003</v>
      </c>
      <c r="H62" s="19" t="n">
        <v>0.0031</v>
      </c>
      <c r="I62" s="19" t="n">
        <v>0.2073</v>
      </c>
      <c r="J62" s="19" t="n">
        <v>87.4974</v>
      </c>
      <c r="K62" s="19" t="n">
        <v>0.1311</v>
      </c>
      <c r="L62" s="19" t="n">
        <v>0.4209</v>
      </c>
      <c r="M62" s="19" t="n">
        <v>1.7243</v>
      </c>
      <c r="N62" s="19" t="n">
        <v>0.0723</v>
      </c>
      <c r="O62" s="19" t="n">
        <v>0.8134</v>
      </c>
      <c r="P62" s="19" t="n">
        <v>0.4705</v>
      </c>
      <c r="Q62" s="19" t="n">
        <v>0.0059</v>
      </c>
      <c r="R62" s="19" t="n">
        <v>0.1897</v>
      </c>
      <c r="S62" s="19" t="n">
        <v>0.0935</v>
      </c>
      <c r="T62" s="19" t="n">
        <v>0.09420000000000001</v>
      </c>
      <c r="U62" s="19" t="n">
        <v>0.3488</v>
      </c>
      <c r="V62" s="19" t="n">
        <v>0.1899</v>
      </c>
      <c r="W62" s="19" t="n">
        <v>0.1374</v>
      </c>
      <c r="X62" s="19" t="n">
        <v>0.3447</v>
      </c>
      <c r="Y62" s="19" t="n">
        <v>0.1467</v>
      </c>
      <c r="Z62" s="19" t="n">
        <v>0.0571</v>
      </c>
      <c r="AA62" s="19" t="n">
        <v>0.096</v>
      </c>
      <c r="AB62" s="19" t="n">
        <v>0.0012</v>
      </c>
      <c r="AC62" s="19" t="n">
        <v>0.0049</v>
      </c>
      <c r="AD62" s="19" t="n">
        <v>0.0415</v>
      </c>
      <c r="AE62" s="19" t="n">
        <v>0.0001</v>
      </c>
      <c r="AF62" s="19" t="n">
        <v>0.0111</v>
      </c>
      <c r="AG62" s="19" t="n">
        <v>0.0033</v>
      </c>
      <c r="AH62" s="19" t="n">
        <v>0.101</v>
      </c>
      <c r="AI62" s="19" t="n">
        <v>0.3546</v>
      </c>
      <c r="AJ62" s="19" t="n">
        <v>0.1499</v>
      </c>
      <c r="AK62" s="19" t="n">
        <v>0.3608</v>
      </c>
      <c r="AL62" s="19" t="n">
        <v>0.3827</v>
      </c>
      <c r="AM62" s="19" t="n">
        <v>1.1592</v>
      </c>
      <c r="AN62" s="19" t="n">
        <v>0.9256</v>
      </c>
      <c r="AO62" s="19" t="n">
        <v>0.028</v>
      </c>
      <c r="AP62" s="19" t="n">
        <v>0.518</v>
      </c>
      <c r="AQ62" s="19" t="n">
        <v>0.1065</v>
      </c>
      <c r="AR62" s="19" t="n">
        <v>0.4923</v>
      </c>
      <c r="AS62" s="19" t="n">
        <v>0.0572</v>
      </c>
      <c r="AT62" s="19" t="n">
        <v>0.2116</v>
      </c>
      <c r="AU62" s="19" t="n">
        <v>0.057</v>
      </c>
      <c r="AV62" s="19" t="n">
        <v>0.5458</v>
      </c>
      <c r="AW62" s="19" t="n">
        <v>0.1002</v>
      </c>
      <c r="AX62" s="19" t="n">
        <v>0.0193</v>
      </c>
      <c r="AY62" s="19" t="n">
        <v>0.4132</v>
      </c>
      <c r="AZ62" s="19" t="n">
        <v>0.4329</v>
      </c>
      <c r="BA62" s="19" t="n">
        <v>0.1082</v>
      </c>
      <c r="BB62" s="19" t="n">
        <v>1.2197</v>
      </c>
      <c r="BC62" s="19" t="n">
        <v>0.1486</v>
      </c>
      <c r="BD62" s="19" t="n">
        <v>1.4145</v>
      </c>
      <c r="BE62" s="19" t="n">
        <v>0.2509</v>
      </c>
      <c r="BF62" s="19" t="n">
        <v>0.4858</v>
      </c>
      <c r="BG62" s="19" t="n">
        <v>242.8502</v>
      </c>
      <c r="BH62" s="19" t="n">
        <v>0.5558999999999999</v>
      </c>
      <c r="BI62" s="19" t="n">
        <v>1.9492</v>
      </c>
      <c r="BJ62" s="19" t="n">
        <v>0.439</v>
      </c>
      <c r="BK62" s="19" t="n">
        <v>0.0941</v>
      </c>
      <c r="BL62" s="19" t="n">
        <v>0.9171</v>
      </c>
      <c r="BM62" s="19" t="n">
        <v>0.08169999999999999</v>
      </c>
      <c r="BN62" s="19" t="n">
        <v>0.0279</v>
      </c>
      <c r="BO62" s="19" t="n">
        <v>0.1476</v>
      </c>
      <c r="BP62" s="19" t="n">
        <v>0.4033</v>
      </c>
      <c r="BQ62" s="19" t="n">
        <v>0.0225</v>
      </c>
      <c r="BR62" s="19" t="n">
        <v>0.0732</v>
      </c>
      <c r="BS62" s="19" t="n">
        <v>1.4171</v>
      </c>
      <c r="BT62" s="19" t="n">
        <v>3.8962</v>
      </c>
      <c r="BU62" s="19" t="n">
        <v>3.0929</v>
      </c>
      <c r="BV62" s="19" t="n">
        <v>36.8776</v>
      </c>
      <c r="BW62" s="19" t="n">
        <v>11.7907</v>
      </c>
      <c r="BX62" s="19" t="n">
        <v>42.3977</v>
      </c>
      <c r="BY62" s="19" t="n">
        <v>36.3164</v>
      </c>
      <c r="BZ62" s="19" t="n">
        <v>1.4697</v>
      </c>
      <c r="CA62" s="19" t="n">
        <v>20.2156</v>
      </c>
      <c r="CB62" s="19" t="n">
        <v>5.1326</v>
      </c>
      <c r="CC62" s="19" t="n">
        <v>401.7629</v>
      </c>
      <c r="CD62" s="19" t="n">
        <v>2.2793</v>
      </c>
      <c r="CE62" s="19" t="n">
        <v>1.356</v>
      </c>
      <c r="CF62" s="19" t="n">
        <v>4.1071</v>
      </c>
      <c r="CG62" s="19" t="n">
        <v>15.9534</v>
      </c>
      <c r="CH62" s="19" t="n">
        <v>0.8064</v>
      </c>
      <c r="CI62" s="19" t="n">
        <v>0.9529</v>
      </c>
      <c r="CJ62" s="19" t="n">
        <v>1.224</v>
      </c>
      <c r="CK62" s="19" t="n">
        <v>1.5299</v>
      </c>
      <c r="CL62" s="19" t="n">
        <v>17.1413</v>
      </c>
      <c r="CM62" s="19" t="n">
        <v>0.0162</v>
      </c>
      <c r="CN62" s="19" t="n">
        <v>1.3205</v>
      </c>
      <c r="CO62" s="19" t="n">
        <v>6.5353</v>
      </c>
      <c r="CP62" s="19" t="n">
        <v>7.4412</v>
      </c>
      <c r="CQ62" s="19" t="n">
        <v>17.5455</v>
      </c>
      <c r="CS62" s="19" t="n">
        <v>0.9801</v>
      </c>
      <c r="CT62" s="19" t="n">
        <v>18.7532</v>
      </c>
      <c r="CU62" s="19" t="n">
        <v>37.2452</v>
      </c>
      <c r="CV62" s="19" t="n">
        <v>11.2983</v>
      </c>
      <c r="CW62" s="19" t="n">
        <v>12.8257</v>
      </c>
      <c r="CX62" s="19" t="n">
        <v>7.3807</v>
      </c>
      <c r="CY62" s="19" t="n">
        <v>6.5702</v>
      </c>
      <c r="CZ62" s="19" t="n">
        <v>0.6859</v>
      </c>
      <c r="DA62" s="19" t="n">
        <v>2.268</v>
      </c>
      <c r="DB62" s="19" t="n">
        <v>3.499</v>
      </c>
      <c r="DC62" s="19" t="n">
        <v>2.5606</v>
      </c>
      <c r="DD62" s="19" t="n">
        <v>1.2158</v>
      </c>
      <c r="DE62" s="19" t="n">
        <v>4.4971</v>
      </c>
      <c r="DF62" s="19" t="n">
        <v>4.8827</v>
      </c>
      <c r="DG62" s="19" t="n">
        <v>0.8403</v>
      </c>
      <c r="DH62" s="19" t="n">
        <v>1.601</v>
      </c>
      <c r="DI62" s="19" t="n">
        <v>0.7125</v>
      </c>
      <c r="DJ62" s="19" t="n">
        <v>0.6301</v>
      </c>
      <c r="DK62" s="19" t="n">
        <v>0.507</v>
      </c>
      <c r="DL62" s="19" t="n">
        <v>0.6637</v>
      </c>
      <c r="DM62" s="19" t="n">
        <v>0.0888</v>
      </c>
      <c r="DN62" s="19" t="n">
        <v>7.3839</v>
      </c>
      <c r="DO62" s="19" t="n">
        <v>15.1035</v>
      </c>
      <c r="DP62" s="19" t="n">
        <v>339.5312</v>
      </c>
      <c r="DQ62" s="19" t="n">
        <v>1.9679</v>
      </c>
      <c r="DR62" s="19" t="n">
        <v>12.199</v>
      </c>
      <c r="DT62" s="19" t="n">
        <v>272.4638</v>
      </c>
    </row>
    <row r="63">
      <c r="A63" s="2" t="inlineStr">
        <is>
          <t>2304</t>
        </is>
      </c>
      <c r="B63" s="2" t="inlineStr">
        <is>
          <t>Aircraft manufacturing</t>
        </is>
      </c>
      <c r="C63" s="19" t="n">
        <v>1.8386</v>
      </c>
      <c r="D63" s="19" t="n">
        <v>0.1258</v>
      </c>
      <c r="E63" s="19" t="n">
        <v>0.5341</v>
      </c>
      <c r="F63" s="19" t="n">
        <v>0.0195</v>
      </c>
      <c r="G63" s="19" t="n">
        <v>0.0118</v>
      </c>
      <c r="H63" s="19" t="n">
        <v>0.0162</v>
      </c>
      <c r="I63" s="19" t="n">
        <v>0.45</v>
      </c>
      <c r="J63" s="19" t="n">
        <v>1.7872</v>
      </c>
      <c r="K63" s="19" t="n">
        <v>0.0424</v>
      </c>
      <c r="L63" s="19" t="n">
        <v>0.008699999999999999</v>
      </c>
      <c r="M63" s="19" t="n">
        <v>1.0157</v>
      </c>
      <c r="N63" s="19" t="n">
        <v>0.065</v>
      </c>
      <c r="O63" s="19" t="n">
        <v>0.6061</v>
      </c>
      <c r="P63" s="19" t="n">
        <v>0.4542</v>
      </c>
      <c r="Q63" s="19" t="n">
        <v>0.0157</v>
      </c>
      <c r="R63" s="19" t="n">
        <v>0.2349</v>
      </c>
      <c r="S63" s="19" t="n">
        <v>0.1846</v>
      </c>
      <c r="T63" s="19" t="n">
        <v>0.1389</v>
      </c>
      <c r="U63" s="19" t="n">
        <v>0.4599</v>
      </c>
      <c r="V63" s="19" t="n">
        <v>0.2745</v>
      </c>
      <c r="W63" s="19" t="n">
        <v>0.1826</v>
      </c>
      <c r="X63" s="19" t="n">
        <v>0.5425</v>
      </c>
      <c r="Y63" s="19" t="n">
        <v>0.1744</v>
      </c>
      <c r="Z63" s="19" t="n">
        <v>0.0669</v>
      </c>
      <c r="AA63" s="19" t="n">
        <v>0.0921</v>
      </c>
      <c r="AB63" s="19" t="n">
        <v>0.0038</v>
      </c>
      <c r="AC63" s="19" t="n">
        <v>0.0109</v>
      </c>
      <c r="AD63" s="19" t="n">
        <v>0.0871</v>
      </c>
      <c r="AE63" s="19" t="n">
        <v>0.0001</v>
      </c>
      <c r="AF63" s="19" t="n">
        <v>0.0258</v>
      </c>
      <c r="AG63" s="19" t="n">
        <v>0.0101</v>
      </c>
      <c r="AH63" s="19" t="n">
        <v>0.1068</v>
      </c>
      <c r="AI63" s="19" t="n">
        <v>0.4169</v>
      </c>
      <c r="AJ63" s="19" t="n">
        <v>0.128</v>
      </c>
      <c r="AK63" s="19" t="n">
        <v>0.3122</v>
      </c>
      <c r="AL63" s="19" t="n">
        <v>0.3462</v>
      </c>
      <c r="AM63" s="19" t="n">
        <v>0.8367</v>
      </c>
      <c r="AN63" s="19" t="n">
        <v>0.7549</v>
      </c>
      <c r="AO63" s="19" t="n">
        <v>0.0511</v>
      </c>
      <c r="AP63" s="19" t="n">
        <v>0.4743</v>
      </c>
      <c r="AQ63" s="19" t="n">
        <v>0.1103</v>
      </c>
      <c r="AR63" s="19" t="n">
        <v>0.43</v>
      </c>
      <c r="AS63" s="19" t="n">
        <v>0.0505</v>
      </c>
      <c r="AT63" s="19" t="n">
        <v>0.1748</v>
      </c>
      <c r="AU63" s="19" t="n">
        <v>0.0538</v>
      </c>
      <c r="AV63" s="19" t="n">
        <v>0.4245</v>
      </c>
      <c r="AW63" s="19" t="n">
        <v>0.0984</v>
      </c>
      <c r="AX63" s="19" t="n">
        <v>0.0281</v>
      </c>
      <c r="AY63" s="19" t="n">
        <v>0.4794</v>
      </c>
      <c r="AZ63" s="19" t="n">
        <v>0.026</v>
      </c>
      <c r="BA63" s="19" t="n">
        <v>0.0854</v>
      </c>
      <c r="BB63" s="19" t="n">
        <v>1.0401</v>
      </c>
      <c r="BC63" s="19" t="n">
        <v>0.1289</v>
      </c>
      <c r="BD63" s="19" t="n">
        <v>0.4262</v>
      </c>
      <c r="BE63" s="19" t="n">
        <v>0.2894</v>
      </c>
      <c r="BF63" s="19" t="n">
        <v>0.3889</v>
      </c>
      <c r="BG63" s="19" t="n">
        <v>0.1804</v>
      </c>
      <c r="BH63" s="19" t="n">
        <v>0.5023</v>
      </c>
      <c r="BI63" s="19" t="n">
        <v>0.7141999999999999</v>
      </c>
      <c r="BJ63" s="19" t="n">
        <v>0.3861</v>
      </c>
      <c r="BK63" s="19" t="n">
        <v>0.0891</v>
      </c>
      <c r="BL63" s="19" t="n">
        <v>0.9739</v>
      </c>
      <c r="BM63" s="19" t="n">
        <v>0.1568</v>
      </c>
      <c r="BN63" s="19" t="n">
        <v>0.0374</v>
      </c>
      <c r="BO63" s="19" t="n">
        <v>0.1562</v>
      </c>
      <c r="BP63" s="19" t="n">
        <v>0.4002</v>
      </c>
      <c r="BQ63" s="19" t="n">
        <v>0.0257</v>
      </c>
      <c r="BR63" s="19" t="n">
        <v>0.1305</v>
      </c>
      <c r="BS63" s="19" t="n">
        <v>1.0477</v>
      </c>
      <c r="BT63" s="19" t="n">
        <v>3.8205</v>
      </c>
      <c r="BU63" s="19" t="n">
        <v>2.7444</v>
      </c>
      <c r="BV63" s="19" t="n">
        <v>4.997</v>
      </c>
      <c r="BW63" s="19" t="n">
        <v>10.5886</v>
      </c>
      <c r="BX63" s="19" t="n">
        <v>29.0661</v>
      </c>
      <c r="BY63" s="19" t="n">
        <v>25.02</v>
      </c>
      <c r="BZ63" s="19" t="n">
        <v>1.2068</v>
      </c>
      <c r="CA63" s="19" t="n">
        <v>14.5414</v>
      </c>
      <c r="CB63" s="19" t="n">
        <v>2.8987</v>
      </c>
      <c r="CC63" s="19" t="n">
        <v>1.7666</v>
      </c>
      <c r="CD63" s="19" t="n">
        <v>4.2013</v>
      </c>
      <c r="CE63" s="19" t="n">
        <v>434.0677</v>
      </c>
      <c r="CF63" s="19" t="n">
        <v>40.7203</v>
      </c>
      <c r="CG63" s="19" t="n">
        <v>15.9735</v>
      </c>
      <c r="CH63" s="19" t="n">
        <v>0.637</v>
      </c>
      <c r="CI63" s="19" t="n">
        <v>0.7003</v>
      </c>
      <c r="CJ63" s="19" t="n">
        <v>0.8793</v>
      </c>
      <c r="CK63" s="19" t="n">
        <v>1.0695</v>
      </c>
      <c r="CL63" s="19" t="n">
        <v>12.2072</v>
      </c>
      <c r="CM63" s="19" t="n">
        <v>0.012</v>
      </c>
      <c r="CN63" s="19" t="n">
        <v>0.984</v>
      </c>
      <c r="CO63" s="19" t="n">
        <v>4.4423</v>
      </c>
      <c r="CP63" s="19" t="n">
        <v>5.1872</v>
      </c>
      <c r="CQ63" s="19" t="n">
        <v>11.9044</v>
      </c>
      <c r="CS63" s="19" t="n">
        <v>0.0617</v>
      </c>
      <c r="CT63" s="19" t="n">
        <v>12.6312</v>
      </c>
      <c r="CU63" s="19" t="n">
        <v>25.9577</v>
      </c>
      <c r="CV63" s="19" t="n">
        <v>7.7448</v>
      </c>
      <c r="CW63" s="19" t="n">
        <v>8.850199999999999</v>
      </c>
      <c r="CX63" s="19" t="n">
        <v>5.1253</v>
      </c>
      <c r="CY63" s="19" t="n">
        <v>16.7342</v>
      </c>
      <c r="CZ63" s="19" t="n">
        <v>29.8205</v>
      </c>
      <c r="DA63" s="19" t="n">
        <v>1.6558</v>
      </c>
      <c r="DB63" s="19" t="n">
        <v>2.6803</v>
      </c>
      <c r="DC63" s="19" t="n">
        <v>6.9043</v>
      </c>
      <c r="DD63" s="19" t="n">
        <v>2.3881</v>
      </c>
      <c r="DE63" s="19" t="n">
        <v>4.5992</v>
      </c>
      <c r="DF63" s="19" t="n">
        <v>4.1423</v>
      </c>
      <c r="DG63" s="19" t="n">
        <v>0.6163999999999999</v>
      </c>
      <c r="DH63" s="19" t="n">
        <v>1.2525</v>
      </c>
      <c r="DI63" s="19" t="n">
        <v>0.5651</v>
      </c>
      <c r="DJ63" s="19" t="n">
        <v>0.9503</v>
      </c>
      <c r="DK63" s="19" t="n">
        <v>0.9034</v>
      </c>
      <c r="DL63" s="19" t="n">
        <v>0.5864</v>
      </c>
      <c r="DM63" s="19" t="n">
        <v>0.07539999999999999</v>
      </c>
      <c r="DN63" s="19" t="n">
        <v>3.771</v>
      </c>
      <c r="DO63" s="19" t="n">
        <v>11.1977</v>
      </c>
      <c r="DQ63" s="19" t="n">
        <v>0.5194</v>
      </c>
      <c r="DT63" s="19" t="n">
        <v>300.561</v>
      </c>
    </row>
    <row r="64">
      <c r="A64" s="2" t="inlineStr">
        <is>
          <t>2401</t>
        </is>
      </c>
      <c r="B64" s="2" t="inlineStr">
        <is>
          <t>Professional, scientific, computer and electronic equipment manufacturing</t>
        </is>
      </c>
      <c r="C64" s="19" t="n">
        <v>12.0466</v>
      </c>
      <c r="D64" s="19" t="n">
        <v>1.869</v>
      </c>
      <c r="E64" s="19" t="n">
        <v>22.2004</v>
      </c>
      <c r="F64" s="19" t="n">
        <v>0.3488</v>
      </c>
      <c r="G64" s="19" t="n">
        <v>0.0583</v>
      </c>
      <c r="H64" s="19" t="n">
        <v>0.3156</v>
      </c>
      <c r="I64" s="19" t="n">
        <v>5.2888</v>
      </c>
      <c r="L64" s="19" t="n">
        <v>0.0607</v>
      </c>
      <c r="M64" s="19" t="n">
        <v>4.4298</v>
      </c>
      <c r="O64" s="19" t="n">
        <v>2.821</v>
      </c>
      <c r="P64" s="19" t="n">
        <v>1.6694</v>
      </c>
      <c r="Q64" s="19" t="n">
        <v>0.0574</v>
      </c>
      <c r="R64" s="19" t="n">
        <v>1.2325</v>
      </c>
      <c r="S64" s="19" t="n">
        <v>1.2143</v>
      </c>
      <c r="T64" s="19" t="n">
        <v>0.8889</v>
      </c>
      <c r="U64" s="19" t="n">
        <v>2.8441</v>
      </c>
      <c r="V64" s="19" t="n">
        <v>1.584</v>
      </c>
      <c r="W64" s="19" t="n">
        <v>1.0472</v>
      </c>
      <c r="X64" s="19" t="n">
        <v>3.1484</v>
      </c>
      <c r="Y64" s="19" t="n">
        <v>1.5723</v>
      </c>
      <c r="Z64" s="19" t="n">
        <v>0.2215</v>
      </c>
      <c r="AA64" s="19" t="n">
        <v>0.4533</v>
      </c>
      <c r="AB64" s="19" t="n">
        <v>0.0213</v>
      </c>
      <c r="AC64" s="19" t="n">
        <v>0.0757</v>
      </c>
      <c r="AD64" s="19" t="n">
        <v>0.5891999999999999</v>
      </c>
      <c r="AF64" s="19" t="n">
        <v>0.1848</v>
      </c>
      <c r="AG64" s="19" t="n">
        <v>0.2978</v>
      </c>
      <c r="AH64" s="19" t="n">
        <v>0.4734</v>
      </c>
      <c r="AI64" s="19" t="n">
        <v>2.4978</v>
      </c>
      <c r="AJ64" s="19" t="n">
        <v>0.2206</v>
      </c>
      <c r="AK64" s="19" t="n">
        <v>1.9936</v>
      </c>
      <c r="AL64" s="19" t="n">
        <v>4.1599</v>
      </c>
      <c r="AM64" s="19" t="n">
        <v>1.1237</v>
      </c>
      <c r="AN64" s="19" t="n">
        <v>4.5591</v>
      </c>
      <c r="AO64" s="19" t="n">
        <v>0.3123</v>
      </c>
      <c r="AP64" s="19" t="n">
        <v>2.3119</v>
      </c>
      <c r="AQ64" s="19" t="n">
        <v>0.5648</v>
      </c>
      <c r="AR64" s="19" t="n">
        <v>2.5946</v>
      </c>
      <c r="AT64" s="19" t="n">
        <v>1.2373</v>
      </c>
      <c r="AU64" s="19" t="n">
        <v>0.3265</v>
      </c>
      <c r="AV64" s="19" t="n">
        <v>2.8709</v>
      </c>
      <c r="AW64" s="19" t="n">
        <v>0.9364</v>
      </c>
      <c r="AX64" s="19" t="n">
        <v>0.1592</v>
      </c>
      <c r="AY64" s="19" t="n">
        <v>1.9281</v>
      </c>
      <c r="AZ64" s="19" t="n">
        <v>0.2368</v>
      </c>
      <c r="BA64" s="19" t="n">
        <v>0.1089</v>
      </c>
      <c r="BB64" s="19" t="n">
        <v>6.5054</v>
      </c>
      <c r="BC64" s="19" t="n">
        <v>1.1377</v>
      </c>
      <c r="BD64" s="19" t="n">
        <v>4.8426</v>
      </c>
      <c r="BE64" s="19" t="n">
        <v>2.8969</v>
      </c>
      <c r="BG64" s="19" t="n">
        <v>7.4953</v>
      </c>
      <c r="BO64" s="19" t="n">
        <v>2.1398</v>
      </c>
      <c r="BP64" s="19" t="n">
        <v>7.9087</v>
      </c>
      <c r="BQ64" s="19" t="n">
        <v>0.2873</v>
      </c>
      <c r="BX64" s="19" t="n">
        <v>40.1578</v>
      </c>
      <c r="BY64" s="19" t="n">
        <v>22.5764</v>
      </c>
      <c r="BZ64" s="19" t="n">
        <v>11.7995</v>
      </c>
      <c r="CA64" s="19" t="n">
        <v>9.050000000000001</v>
      </c>
      <c r="CC64" s="19" t="n">
        <v>3.2278</v>
      </c>
      <c r="CD64" s="19" t="n">
        <v>9.965400000000001</v>
      </c>
      <c r="CE64" s="19" t="n">
        <v>20.9643</v>
      </c>
      <c r="CG64" s="19" t="n">
        <v>3.2613</v>
      </c>
      <c r="CN64" s="19" t="n">
        <v>8.388</v>
      </c>
      <c r="CS64" s="19" t="n">
        <v>3.825</v>
      </c>
      <c r="CT64" s="19" t="n">
        <v>20.2807</v>
      </c>
      <c r="CU64" s="19" t="n">
        <v>106.4631</v>
      </c>
      <c r="CW64" s="19" t="n">
        <v>26.2063</v>
      </c>
      <c r="CX64" s="19" t="n">
        <v>9.7287</v>
      </c>
      <c r="CY64" s="19" t="n">
        <v>9.1652</v>
      </c>
      <c r="DE64" s="19" t="n">
        <v>184.432</v>
      </c>
      <c r="DF64" s="19" t="n">
        <v>28.4464</v>
      </c>
      <c r="DO64" s="19" t="n">
        <v>24.8615</v>
      </c>
      <c r="DT64" s="19" t="n">
        <v>5040.1044</v>
      </c>
    </row>
    <row r="65">
      <c r="A65" s="2" t="inlineStr">
        <is>
          <t>2403</t>
        </is>
      </c>
      <c r="B65" s="2" t="inlineStr">
        <is>
          <t>Electrical equipment manufacturing</t>
        </is>
      </c>
      <c r="C65" s="19" t="n">
        <v>5.2908</v>
      </c>
      <c r="D65" s="19" t="n">
        <v>0.4817</v>
      </c>
      <c r="E65" s="19" t="n">
        <v>4.139</v>
      </c>
      <c r="G65" s="19" t="n">
        <v>0.0474</v>
      </c>
      <c r="H65" s="19" t="n">
        <v>0.029</v>
      </c>
      <c r="I65" s="19" t="n">
        <v>3.1563</v>
      </c>
      <c r="L65" s="19" t="n">
        <v>0.0526</v>
      </c>
      <c r="M65" s="19" t="n">
        <v>2.5193</v>
      </c>
      <c r="N65" s="19" t="n">
        <v>0.0857</v>
      </c>
      <c r="O65" s="19" t="n">
        <v>1.2487</v>
      </c>
      <c r="P65" s="19" t="n">
        <v>2.6332</v>
      </c>
      <c r="Q65" s="19" t="n">
        <v>0.1444</v>
      </c>
      <c r="R65" s="19" t="n">
        <v>0.9419999999999999</v>
      </c>
      <c r="S65" s="19" t="n">
        <v>1.4543</v>
      </c>
      <c r="T65" s="19" t="n">
        <v>0.9119</v>
      </c>
      <c r="U65" s="19" t="n">
        <v>2.3319</v>
      </c>
      <c r="V65" s="19" t="n">
        <v>2.1734</v>
      </c>
      <c r="W65" s="19" t="n">
        <v>1.7152</v>
      </c>
      <c r="X65" s="19" t="n">
        <v>3.8607</v>
      </c>
      <c r="Z65" s="19" t="n">
        <v>0.0838</v>
      </c>
      <c r="AB65" s="19" t="n">
        <v>0.0327</v>
      </c>
      <c r="AC65" s="19" t="n">
        <v>0.0886</v>
      </c>
      <c r="AD65" s="19" t="n">
        <v>0.852</v>
      </c>
      <c r="AE65" s="19" t="n">
        <v>0.0009</v>
      </c>
      <c r="AF65" s="19" t="n">
        <v>0.2087</v>
      </c>
      <c r="AG65" s="19" t="n">
        <v>0.1006</v>
      </c>
      <c r="AH65" s="19" t="n">
        <v>0.6065</v>
      </c>
      <c r="AI65" s="19" t="n">
        <v>3.0338</v>
      </c>
      <c r="AK65" s="19" t="n">
        <v>0.4935</v>
      </c>
      <c r="AL65" s="19" t="n">
        <v>2.3598</v>
      </c>
      <c r="AM65" s="19" t="n">
        <v>1.4289</v>
      </c>
      <c r="AN65" s="19" t="n">
        <v>1.8346</v>
      </c>
      <c r="AO65" s="19" t="n">
        <v>0.3481</v>
      </c>
      <c r="AP65" s="19" t="n">
        <v>1.5839</v>
      </c>
      <c r="AQ65" s="19" t="n">
        <v>0.4721</v>
      </c>
      <c r="AT65" s="19" t="n">
        <v>1.0731</v>
      </c>
      <c r="AU65" s="19" t="n">
        <v>0.227</v>
      </c>
      <c r="AV65" s="19" t="n">
        <v>1.6286</v>
      </c>
      <c r="AW65" s="19" t="n">
        <v>0.3791</v>
      </c>
      <c r="AX65" s="19" t="n">
        <v>0.2036</v>
      </c>
      <c r="AY65" s="19" t="n">
        <v>0.7826</v>
      </c>
      <c r="AZ65" s="19" t="n">
        <v>0.1977</v>
      </c>
      <c r="BA65" s="19" t="n">
        <v>0.0985</v>
      </c>
      <c r="BB65" s="19" t="n">
        <v>0.1724</v>
      </c>
      <c r="BC65" s="19" t="n">
        <v>0.2885</v>
      </c>
      <c r="BE65" s="19" t="n">
        <v>1.1913</v>
      </c>
      <c r="BM65" s="19" t="n">
        <v>0.8659</v>
      </c>
      <c r="BN65" s="19" t="n">
        <v>2.3594</v>
      </c>
      <c r="BP65" s="19" t="n">
        <v>5.855</v>
      </c>
      <c r="BQ65" s="19" t="n">
        <v>0.195</v>
      </c>
      <c r="BR65" s="19" t="n">
        <v>3.711</v>
      </c>
      <c r="BS65" s="19" t="n">
        <v>3.6332</v>
      </c>
      <c r="BT65" s="19" t="n">
        <v>8.855399999999999</v>
      </c>
      <c r="BU65" s="19" t="n">
        <v>0.678</v>
      </c>
      <c r="BV65" s="19" t="n">
        <v>17.0111</v>
      </c>
      <c r="BX65" s="19" t="n">
        <v>16.1373</v>
      </c>
      <c r="BY65" s="19" t="n">
        <v>9.6401</v>
      </c>
      <c r="BZ65" s="19" t="n">
        <v>5.4576</v>
      </c>
      <c r="CA65" s="19" t="n">
        <v>12.5401</v>
      </c>
      <c r="CC65" s="19" t="n">
        <v>1.3741</v>
      </c>
      <c r="CD65" s="19" t="n">
        <v>2.1614</v>
      </c>
      <c r="CE65" s="19" t="n">
        <v>5.8933</v>
      </c>
      <c r="CF65" s="19" t="n">
        <v>2.8413</v>
      </c>
      <c r="CG65" s="19" t="n">
        <v>5.5358</v>
      </c>
      <c r="CH65" s="19" t="n">
        <v>0.9977</v>
      </c>
      <c r="CI65" s="19" t="n">
        <v>1.5644</v>
      </c>
      <c r="CJ65" s="19" t="n">
        <v>1.2061</v>
      </c>
      <c r="CK65" s="19" t="n">
        <v>2.0817</v>
      </c>
      <c r="CN65" s="19" t="n">
        <v>14.8746</v>
      </c>
      <c r="CO65" s="19" t="n">
        <v>0.6634</v>
      </c>
      <c r="CP65" s="19" t="n">
        <v>1.716</v>
      </c>
      <c r="CQ65" s="19" t="n">
        <v>1.5795</v>
      </c>
      <c r="CS65" s="19" t="n">
        <v>3.2086</v>
      </c>
      <c r="CT65" s="19" t="n">
        <v>6.7969</v>
      </c>
      <c r="CU65" s="19" t="n">
        <v>21.3643</v>
      </c>
      <c r="CV65" s="19" t="n">
        <v>1.2387</v>
      </c>
      <c r="CW65" s="19" t="n">
        <v>7.9531</v>
      </c>
      <c r="CX65" s="19" t="n">
        <v>2.4851</v>
      </c>
      <c r="CY65" s="19" t="n">
        <v>11.8455</v>
      </c>
      <c r="CZ65" s="19" t="n">
        <v>1.3384</v>
      </c>
      <c r="DA65" s="19" t="n">
        <v>1.9528</v>
      </c>
      <c r="DB65" s="19" t="n">
        <v>5.0058</v>
      </c>
      <c r="DC65" s="19" t="n">
        <v>3.8597</v>
      </c>
      <c r="DE65" s="19" t="n">
        <v>24.7843</v>
      </c>
      <c r="DF65" s="19" t="n">
        <v>14.5048</v>
      </c>
      <c r="DG65" s="19" t="n">
        <v>2.3412</v>
      </c>
      <c r="DH65" s="19" t="n">
        <v>3.3336</v>
      </c>
      <c r="DI65" s="19" t="n">
        <v>4.915</v>
      </c>
      <c r="DJ65" s="19" t="n">
        <v>6.0866</v>
      </c>
      <c r="DL65" s="19" t="n">
        <v>1.1299</v>
      </c>
      <c r="DN65" s="19" t="n">
        <v>116.6893</v>
      </c>
      <c r="DO65" s="19" t="n">
        <v>7.8412</v>
      </c>
      <c r="DP65" s="19" t="n">
        <v>111.9184</v>
      </c>
      <c r="DR65" s="19" t="n">
        <v>12.4215</v>
      </c>
      <c r="DT65" s="19" t="n">
        <v>1496.7513</v>
      </c>
    </row>
    <row r="66">
      <c r="A66" s="2" t="inlineStr">
        <is>
          <t>2404</t>
        </is>
      </c>
      <c r="B66" s="2" t="inlineStr">
        <is>
          <t>Domestic appliance manufacturing</t>
        </is>
      </c>
      <c r="C66" s="19" t="n">
        <v>1.3024</v>
      </c>
      <c r="D66" s="19" t="n">
        <v>0.1325</v>
      </c>
      <c r="E66" s="19" t="n">
        <v>0.5574</v>
      </c>
      <c r="F66" s="19" t="n">
        <v>0.0411</v>
      </c>
      <c r="G66" s="19" t="n">
        <v>0.033</v>
      </c>
      <c r="H66" s="19" t="n">
        <v>0.0578</v>
      </c>
      <c r="I66" s="19" t="n">
        <v>0.666</v>
      </c>
      <c r="J66" s="19" t="n">
        <v>1.5662</v>
      </c>
      <c r="L66" s="19" t="n">
        <v>0.0047</v>
      </c>
      <c r="M66" s="19" t="n">
        <v>0.4472</v>
      </c>
      <c r="N66" s="19" t="n">
        <v>0.06519999999999999</v>
      </c>
      <c r="O66" s="19" t="n">
        <v>0.0462</v>
      </c>
      <c r="P66" s="19" t="n">
        <v>0.6385</v>
      </c>
      <c r="Q66" s="19" t="n">
        <v>0.0429</v>
      </c>
      <c r="R66" s="19" t="n">
        <v>0.4429</v>
      </c>
      <c r="S66" s="19" t="n">
        <v>0.4444</v>
      </c>
      <c r="T66" s="19" t="n">
        <v>0.2645</v>
      </c>
      <c r="U66" s="19" t="n">
        <v>0.7667</v>
      </c>
      <c r="V66" s="19" t="n">
        <v>0.6424</v>
      </c>
      <c r="W66" s="19" t="n">
        <v>0.4395</v>
      </c>
      <c r="X66" s="19" t="n">
        <v>1.1704</v>
      </c>
      <c r="Y66" s="19" t="n">
        <v>0.378</v>
      </c>
      <c r="Z66" s="19" t="n">
        <v>0.1228</v>
      </c>
      <c r="AA66" s="19" t="n">
        <v>0.1217</v>
      </c>
      <c r="AB66" s="19" t="n">
        <v>0.0102</v>
      </c>
      <c r="AC66" s="19" t="n">
        <v>0.0295</v>
      </c>
      <c r="AD66" s="19" t="n">
        <v>0.2257</v>
      </c>
      <c r="AE66" s="19" t="n">
        <v>0.0003</v>
      </c>
      <c r="AF66" s="19" t="n">
        <v>0.0655</v>
      </c>
      <c r="AG66" s="19" t="n">
        <v>0.0329</v>
      </c>
      <c r="AH66" s="19" t="n">
        <v>0.1305</v>
      </c>
      <c r="AI66" s="19" t="n">
        <v>0.6579</v>
      </c>
      <c r="AJ66" s="19" t="n">
        <v>0.1335</v>
      </c>
      <c r="AK66" s="19" t="n">
        <v>0.2871</v>
      </c>
      <c r="AL66" s="19" t="n">
        <v>0.4381</v>
      </c>
      <c r="AM66" s="19" t="n">
        <v>0.1721</v>
      </c>
      <c r="AN66" s="19" t="n">
        <v>0.3426</v>
      </c>
      <c r="AO66" s="19" t="n">
        <v>0.1066</v>
      </c>
      <c r="AP66" s="19" t="n">
        <v>0.4274</v>
      </c>
      <c r="AQ66" s="19" t="n">
        <v>0.1445</v>
      </c>
      <c r="AR66" s="19" t="n">
        <v>0.3358</v>
      </c>
      <c r="AS66" s="19" t="n">
        <v>0.0331</v>
      </c>
      <c r="AT66" s="19" t="n">
        <v>0.1617</v>
      </c>
      <c r="AU66" s="19" t="n">
        <v>0.07190000000000001</v>
      </c>
      <c r="AV66" s="19" t="n">
        <v>0.2717</v>
      </c>
      <c r="AW66" s="19" t="n">
        <v>0.1293</v>
      </c>
      <c r="AX66" s="19" t="n">
        <v>0.0607</v>
      </c>
      <c r="AY66" s="19" t="n">
        <v>0.6448</v>
      </c>
      <c r="AZ66" s="19" t="n">
        <v>0.0448</v>
      </c>
      <c r="BA66" s="19" t="n">
        <v>0.0459</v>
      </c>
      <c r="BB66" s="19" t="n">
        <v>0.7595</v>
      </c>
      <c r="BC66" s="19" t="n">
        <v>0.1145</v>
      </c>
      <c r="BD66" s="19" t="n">
        <v>0.5155</v>
      </c>
      <c r="BE66" s="19" t="n">
        <v>0.3908</v>
      </c>
      <c r="BF66" s="19" t="n">
        <v>0.8714</v>
      </c>
      <c r="BG66" s="19" t="n">
        <v>0.2464</v>
      </c>
      <c r="BH66" s="19" t="n">
        <v>0.2338</v>
      </c>
      <c r="BI66" s="19" t="n">
        <v>0.9155</v>
      </c>
      <c r="BJ66" s="19" t="n">
        <v>0.2984</v>
      </c>
      <c r="BK66" s="19" t="n">
        <v>27.0519</v>
      </c>
      <c r="BL66" s="19" t="n">
        <v>16.5212</v>
      </c>
      <c r="BM66" s="19" t="n">
        <v>0.3455</v>
      </c>
      <c r="BN66" s="19" t="n">
        <v>0.0762</v>
      </c>
      <c r="BO66" s="19" t="n">
        <v>0.1933</v>
      </c>
      <c r="BP66" s="19" t="n">
        <v>0.4122</v>
      </c>
      <c r="BQ66" s="19" t="n">
        <v>0.0187</v>
      </c>
      <c r="BR66" s="19" t="n">
        <v>0.4016</v>
      </c>
      <c r="BS66" s="19" t="n">
        <v>0.3754</v>
      </c>
      <c r="BT66" s="19" t="n">
        <v>18.8871</v>
      </c>
      <c r="BW66" s="19" t="n">
        <v>16.5579</v>
      </c>
      <c r="BX66" s="19" t="n">
        <v>3.3881</v>
      </c>
      <c r="BY66" s="19" t="n">
        <v>2.7801</v>
      </c>
      <c r="BZ66" s="19" t="n">
        <v>0.9772</v>
      </c>
      <c r="CA66" s="19" t="n">
        <v>3.893</v>
      </c>
      <c r="CB66" s="19" t="n">
        <v>1.7554</v>
      </c>
      <c r="CD66" s="19" t="n">
        <v>0.0852</v>
      </c>
      <c r="CE66" s="19" t="n">
        <v>0.3261</v>
      </c>
      <c r="CF66" s="19" t="n">
        <v>0.5796</v>
      </c>
      <c r="CG66" s="19" t="n">
        <v>0.3286</v>
      </c>
      <c r="CH66" s="19" t="n">
        <v>0.2997</v>
      </c>
      <c r="CI66" s="19" t="n">
        <v>0.2423</v>
      </c>
      <c r="CJ66" s="19" t="n">
        <v>0.2203</v>
      </c>
      <c r="CK66" s="19" t="n">
        <v>0.2221</v>
      </c>
      <c r="CL66" s="19" t="n">
        <v>1.2081</v>
      </c>
      <c r="CM66" s="19" t="n">
        <v>0.0059</v>
      </c>
      <c r="CN66" s="19" t="n">
        <v>1.1736</v>
      </c>
      <c r="CO66" s="19" t="n">
        <v>0.8738</v>
      </c>
      <c r="CP66" s="19" t="n">
        <v>0.7246</v>
      </c>
      <c r="CQ66" s="19" t="n">
        <v>0.608</v>
      </c>
      <c r="CS66" s="19" t="n">
        <v>0.3276</v>
      </c>
      <c r="CT66" s="19" t="n">
        <v>0.7023</v>
      </c>
      <c r="CU66" s="19" t="n">
        <v>2.9433</v>
      </c>
      <c r="CV66" s="19" t="n">
        <v>0.7096</v>
      </c>
      <c r="CW66" s="19" t="n">
        <v>0.8282</v>
      </c>
      <c r="CX66" s="19" t="n">
        <v>0.4617</v>
      </c>
      <c r="CY66" s="19" t="n">
        <v>1.0974</v>
      </c>
      <c r="CZ66" s="19" t="n">
        <v>0.9023</v>
      </c>
      <c r="DA66" s="19" t="n">
        <v>0.4833</v>
      </c>
      <c r="DB66" s="19" t="n">
        <v>1.4442</v>
      </c>
      <c r="DC66" s="19" t="n">
        <v>1.2041</v>
      </c>
      <c r="DD66" s="19" t="n">
        <v>0.1402</v>
      </c>
      <c r="DE66" s="19" t="n">
        <v>5.7674</v>
      </c>
      <c r="DF66" s="19" t="n">
        <v>3.0929</v>
      </c>
      <c r="DG66" s="19" t="n">
        <v>0.2031</v>
      </c>
      <c r="DH66" s="19" t="n">
        <v>0.5901</v>
      </c>
      <c r="DI66" s="19" t="n">
        <v>0.3018</v>
      </c>
      <c r="DJ66" s="19" t="n">
        <v>3.0536</v>
      </c>
      <c r="DK66" s="19" t="n">
        <v>23.2455</v>
      </c>
      <c r="DL66" s="19" t="n">
        <v>0.42</v>
      </c>
      <c r="DM66" s="19" t="n">
        <v>0.062</v>
      </c>
      <c r="DO66" s="19" t="n">
        <v>0.1207</v>
      </c>
      <c r="DP66" s="19" t="n">
        <v>58.4681</v>
      </c>
      <c r="DQ66" s="19" t="n">
        <v>0.7321</v>
      </c>
      <c r="DR66" s="19" t="n">
        <v>6.3145</v>
      </c>
      <c r="DT66" s="19" t="n">
        <v>371.8057</v>
      </c>
    </row>
    <row r="67">
      <c r="A67" s="2" t="inlineStr">
        <is>
          <t>2405</t>
        </is>
      </c>
      <c r="B67" s="2" t="inlineStr">
        <is>
          <t>Specialised and other machinery and equipment manufacturing</t>
        </is>
      </c>
      <c r="C67" s="19" t="n">
        <v>0.4876</v>
      </c>
      <c r="D67" s="19" t="n">
        <v>0.9552</v>
      </c>
      <c r="E67" s="19" t="n">
        <v>9.3757</v>
      </c>
      <c r="H67" s="19" t="n">
        <v>1.3164</v>
      </c>
      <c r="I67" s="19" t="n">
        <v>2.9516</v>
      </c>
      <c r="M67" s="19" t="n">
        <v>20.3215</v>
      </c>
      <c r="O67" s="19" t="n">
        <v>7.0231</v>
      </c>
      <c r="P67" s="19" t="n">
        <v>4.0328</v>
      </c>
      <c r="Q67" s="19" t="n">
        <v>0.1951</v>
      </c>
      <c r="R67" s="19" t="n">
        <v>1.5035</v>
      </c>
      <c r="S67" s="19" t="n">
        <v>2.1385</v>
      </c>
      <c r="T67" s="19" t="n">
        <v>1.0152</v>
      </c>
      <c r="U67" s="19" t="n">
        <v>3.8032</v>
      </c>
      <c r="V67" s="19" t="n">
        <v>1.0197</v>
      </c>
      <c r="X67" s="19" t="n">
        <v>4.9612</v>
      </c>
      <c r="AB67" s="19" t="n">
        <v>0.0329</v>
      </c>
      <c r="AC67" s="19" t="n">
        <v>0.1215</v>
      </c>
      <c r="AD67" s="19" t="n">
        <v>1.3306</v>
      </c>
      <c r="AF67" s="19" t="n">
        <v>0.2277</v>
      </c>
      <c r="AG67" s="19" t="n">
        <v>0.0741</v>
      </c>
      <c r="AH67" s="19" t="n">
        <v>1.7879</v>
      </c>
      <c r="AI67" s="19" t="n">
        <v>15.6691</v>
      </c>
      <c r="AJ67" s="19" t="n">
        <v>0.5364</v>
      </c>
      <c r="AK67" s="19" t="n">
        <v>3.3185</v>
      </c>
      <c r="AL67" s="19" t="n">
        <v>6.365</v>
      </c>
      <c r="AM67" s="19" t="n">
        <v>13.1317</v>
      </c>
      <c r="AN67" s="19" t="n">
        <v>5.3015</v>
      </c>
      <c r="AO67" s="19" t="n">
        <v>0.339</v>
      </c>
      <c r="AP67" s="19" t="n">
        <v>13.6357</v>
      </c>
      <c r="AQ67" s="19" t="n">
        <v>0.4057</v>
      </c>
      <c r="AR67" s="19" t="n">
        <v>18.6965</v>
      </c>
      <c r="AS67" s="19" t="n">
        <v>0.2276</v>
      </c>
      <c r="AT67" s="19" t="n">
        <v>7.8247</v>
      </c>
      <c r="AU67" s="19" t="n">
        <v>0.2976</v>
      </c>
      <c r="AV67" s="19" t="n">
        <v>6.9589</v>
      </c>
      <c r="AW67" s="19" t="n">
        <v>2.9828</v>
      </c>
      <c r="AX67" s="19" t="n">
        <v>0.6092</v>
      </c>
      <c r="AY67" s="19" t="n">
        <v>23.6932</v>
      </c>
      <c r="AZ67" s="19" t="n">
        <v>0.7101</v>
      </c>
      <c r="BA67" s="19" t="n">
        <v>0.2866</v>
      </c>
      <c r="BB67" s="19" t="n">
        <v>43.3706</v>
      </c>
      <c r="BC67" s="19" t="n">
        <v>4.7901</v>
      </c>
      <c r="BD67" s="19" t="n">
        <v>50.8576</v>
      </c>
      <c r="BE67" s="19" t="n">
        <v>9.0776</v>
      </c>
      <c r="BF67" s="19" t="n">
        <v>6.3421</v>
      </c>
      <c r="BG67" s="19" t="n">
        <v>17.727</v>
      </c>
      <c r="BI67" s="19" t="n">
        <v>35.1374</v>
      </c>
      <c r="BJ67" s="19" t="n">
        <v>24.6976</v>
      </c>
      <c r="BK67" s="19" t="n">
        <v>6.1643</v>
      </c>
      <c r="BL67" s="19" t="n">
        <v>6.5828</v>
      </c>
      <c r="BM67" s="19" t="n">
        <v>3.3344</v>
      </c>
      <c r="BN67" s="19" t="n">
        <v>6.4021</v>
      </c>
      <c r="BO67" s="19" t="n">
        <v>4.4544</v>
      </c>
      <c r="BP67" s="19" t="n">
        <v>17.4667</v>
      </c>
      <c r="BQ67" s="19" t="n">
        <v>1.0435</v>
      </c>
      <c r="BR67" s="19" t="n">
        <v>14.141</v>
      </c>
      <c r="BS67" s="19" t="n">
        <v>6.6684</v>
      </c>
      <c r="BT67" s="19" t="n">
        <v>65.9682</v>
      </c>
      <c r="BU67" s="19" t="n">
        <v>42.177</v>
      </c>
      <c r="BV67" s="19" t="n">
        <v>56.4205</v>
      </c>
      <c r="BW67" s="19" t="n">
        <v>152.4442</v>
      </c>
      <c r="BX67" s="19" t="n">
        <v>123.8142</v>
      </c>
      <c r="BY67" s="19" t="n">
        <v>45.6105</v>
      </c>
      <c r="BZ67" s="19" t="n">
        <v>9.8338</v>
      </c>
      <c r="CA67" s="19" t="n">
        <v>19.1437</v>
      </c>
      <c r="CB67" s="19" t="n">
        <v>15.916</v>
      </c>
      <c r="CC67" s="19" t="n">
        <v>6.1351</v>
      </c>
      <c r="CD67" s="19" t="n">
        <v>8.052300000000001</v>
      </c>
      <c r="CE67" s="19" t="n">
        <v>20.3221</v>
      </c>
      <c r="CF67" s="19" t="n">
        <v>13.4455</v>
      </c>
      <c r="CG67" s="19" t="n">
        <v>28.8064</v>
      </c>
      <c r="CH67" s="19" t="n">
        <v>1.7492</v>
      </c>
      <c r="CI67" s="19" t="n">
        <v>3.5975</v>
      </c>
      <c r="CJ67" s="19" t="n">
        <v>1.7578</v>
      </c>
      <c r="CK67" s="19" t="n">
        <v>10.3425</v>
      </c>
      <c r="CL67" s="19" t="n">
        <v>51.2526</v>
      </c>
      <c r="CM67" s="19" t="n">
        <v>0.0977</v>
      </c>
      <c r="CN67" s="19" t="n">
        <v>15.958</v>
      </c>
      <c r="CO67" s="19" t="n">
        <v>4.1263</v>
      </c>
      <c r="CP67" s="19" t="n">
        <v>6.5661</v>
      </c>
      <c r="CQ67" s="19" t="n">
        <v>14.3921</v>
      </c>
      <c r="CS67" s="19" t="n">
        <v>5.1052</v>
      </c>
      <c r="CT67" s="19" t="n">
        <v>29.437</v>
      </c>
      <c r="CU67" s="19" t="n">
        <v>117.9006</v>
      </c>
      <c r="CV67" s="19" t="n">
        <v>25.0497</v>
      </c>
      <c r="CW67" s="19" t="n">
        <v>33.6638</v>
      </c>
      <c r="CX67" s="19" t="n">
        <v>18.7051</v>
      </c>
      <c r="CY67" s="19" t="n">
        <v>31.2332</v>
      </c>
      <c r="CZ67" s="19" t="n">
        <v>25.1138</v>
      </c>
      <c r="DA67" s="19" t="n">
        <v>5.4751</v>
      </c>
      <c r="DB67" s="19" t="n">
        <v>9.5479</v>
      </c>
      <c r="DC67" s="19" t="n">
        <v>4.479</v>
      </c>
      <c r="DE67" s="19" t="n">
        <v>23.5905</v>
      </c>
      <c r="DF67" s="19" t="n">
        <v>24.9589</v>
      </c>
      <c r="DG67" s="19" t="n">
        <v>3.2513</v>
      </c>
      <c r="DH67" s="19" t="n">
        <v>6.2242</v>
      </c>
      <c r="DI67" s="19" t="n">
        <v>5.8305</v>
      </c>
      <c r="DJ67" s="19" t="n">
        <v>10.3691</v>
      </c>
      <c r="DK67" s="19" t="n">
        <v>12.1984</v>
      </c>
      <c r="DL67" s="19" t="n">
        <v>5.7372</v>
      </c>
      <c r="DM67" s="19" t="n">
        <v>0.4482</v>
      </c>
      <c r="DN67" s="19" t="n">
        <v>159.3905</v>
      </c>
      <c r="DO67" s="19" t="n">
        <v>26.0914</v>
      </c>
      <c r="DQ67" s="19" t="n">
        <v>7.4259</v>
      </c>
      <c r="DR67" s="19" t="n">
        <v>50.4569</v>
      </c>
      <c r="DT67" s="19" t="n">
        <v>3160.1961</v>
      </c>
    </row>
    <row r="68">
      <c r="A68" s="2" t="inlineStr">
        <is>
          <t>2501</t>
        </is>
      </c>
      <c r="B68" s="2" t="inlineStr">
        <is>
          <t>Furniture manufacturing</t>
        </is>
      </c>
      <c r="C68" s="19" t="n">
        <v>1.3831</v>
      </c>
      <c r="D68" s="19" t="n">
        <v>0.1869</v>
      </c>
      <c r="E68" s="19" t="n">
        <v>0.6835</v>
      </c>
      <c r="F68" s="19" t="n">
        <v>0.0527</v>
      </c>
      <c r="G68" s="19" t="n">
        <v>0.0461</v>
      </c>
      <c r="H68" s="19" t="n">
        <v>0.0809</v>
      </c>
      <c r="I68" s="19" t="n">
        <v>0.7919</v>
      </c>
      <c r="J68" s="19" t="n">
        <v>1.8939</v>
      </c>
      <c r="K68" s="19" t="n">
        <v>0.0429</v>
      </c>
      <c r="L68" s="19" t="n">
        <v>0.0152</v>
      </c>
      <c r="M68" s="19" t="n">
        <v>0.8641</v>
      </c>
      <c r="N68" s="19" t="n">
        <v>0.061</v>
      </c>
      <c r="O68" s="19" t="n">
        <v>0.0417</v>
      </c>
      <c r="P68" s="19" t="n">
        <v>1.0522</v>
      </c>
      <c r="Q68" s="19" t="n">
        <v>0.0569</v>
      </c>
      <c r="R68" s="19" t="n">
        <v>0.8537</v>
      </c>
      <c r="S68" s="19" t="n">
        <v>0.3721</v>
      </c>
      <c r="T68" s="19" t="n">
        <v>0.4162</v>
      </c>
      <c r="U68" s="19" t="n">
        <v>1.1823</v>
      </c>
      <c r="V68" s="19" t="n">
        <v>0.7866</v>
      </c>
      <c r="W68" s="19" t="n">
        <v>0.7892</v>
      </c>
      <c r="X68" s="19" t="n">
        <v>2.2503</v>
      </c>
      <c r="Y68" s="19" t="n">
        <v>5.2845</v>
      </c>
      <c r="Z68" s="19" t="n">
        <v>1.2845</v>
      </c>
      <c r="AA68" s="19" t="n">
        <v>1.0179</v>
      </c>
      <c r="AB68" s="19" t="n">
        <v>0.0194</v>
      </c>
      <c r="AC68" s="19" t="n">
        <v>0.0512</v>
      </c>
      <c r="AD68" s="19" t="n">
        <v>2.3814</v>
      </c>
      <c r="AE68" s="19" t="n">
        <v>0.0002</v>
      </c>
      <c r="AF68" s="19" t="n">
        <v>0.0615</v>
      </c>
      <c r="AG68" s="19" t="n">
        <v>0.0439</v>
      </c>
      <c r="AH68" s="19" t="n">
        <v>0.2013</v>
      </c>
      <c r="AI68" s="19" t="n">
        <v>0.874</v>
      </c>
      <c r="AJ68" s="19" t="n">
        <v>0.1464</v>
      </c>
      <c r="AK68" s="19" t="n">
        <v>1.4024</v>
      </c>
      <c r="AL68" s="19" t="n">
        <v>1.468</v>
      </c>
      <c r="AM68" s="19" t="n">
        <v>0.7951</v>
      </c>
      <c r="AN68" s="19" t="n">
        <v>0.5145999999999999</v>
      </c>
      <c r="AO68" s="19" t="n">
        <v>0.09180000000000001</v>
      </c>
      <c r="AP68" s="19" t="n">
        <v>1.4464</v>
      </c>
      <c r="AQ68" s="19" t="n">
        <v>0.3938</v>
      </c>
      <c r="AR68" s="19" t="n">
        <v>2.6534</v>
      </c>
      <c r="AS68" s="19" t="n">
        <v>0.08260000000000001</v>
      </c>
      <c r="AT68" s="19" t="n">
        <v>0.4299</v>
      </c>
      <c r="AU68" s="19" t="n">
        <v>0.0885</v>
      </c>
      <c r="AV68" s="19" t="n">
        <v>1.2757</v>
      </c>
      <c r="AW68" s="19" t="n">
        <v>0.7603</v>
      </c>
      <c r="AX68" s="19" t="n">
        <v>0.1421</v>
      </c>
      <c r="AY68" s="19" t="n">
        <v>2.2591</v>
      </c>
      <c r="AZ68" s="19" t="n">
        <v>0.0925</v>
      </c>
      <c r="BA68" s="19" t="n">
        <v>0.0509</v>
      </c>
      <c r="BB68" s="19" t="n">
        <v>4.8319</v>
      </c>
      <c r="BC68" s="19" t="n">
        <v>0.2468</v>
      </c>
      <c r="BD68" s="19" t="n">
        <v>0.9238</v>
      </c>
      <c r="BE68" s="19" t="n">
        <v>12.0579</v>
      </c>
      <c r="BF68" s="19" t="n">
        <v>1.9056</v>
      </c>
      <c r="BG68" s="19" t="n">
        <v>0.9360000000000001</v>
      </c>
      <c r="BH68" s="19" t="n">
        <v>0.8691</v>
      </c>
      <c r="BI68" s="19" t="n">
        <v>0.975</v>
      </c>
      <c r="BJ68" s="19" t="n">
        <v>0.4943</v>
      </c>
      <c r="BK68" s="19" t="n">
        <v>0.2379</v>
      </c>
      <c r="BL68" s="19" t="n">
        <v>1.7815</v>
      </c>
      <c r="BM68" s="19" t="n">
        <v>5.8012</v>
      </c>
      <c r="BN68" s="19" t="n">
        <v>0.2047</v>
      </c>
      <c r="BO68" s="19" t="n">
        <v>0.2093</v>
      </c>
      <c r="BP68" s="19" t="n">
        <v>0.3469</v>
      </c>
      <c r="BQ68" s="19" t="n">
        <v>0.026</v>
      </c>
      <c r="BR68" s="19" t="n">
        <v>1.1843</v>
      </c>
      <c r="BS68" s="19" t="n">
        <v>1.957</v>
      </c>
      <c r="BT68" s="19" t="n">
        <v>264.2272</v>
      </c>
      <c r="BU68" s="19" t="n">
        <v>38.134</v>
      </c>
      <c r="BV68" s="19" t="n">
        <v>21.0475</v>
      </c>
      <c r="BW68" s="19" t="n">
        <v>129.0979</v>
      </c>
      <c r="BX68" s="19" t="n">
        <v>12.945</v>
      </c>
      <c r="BY68" s="19" t="n">
        <v>20.8836</v>
      </c>
      <c r="BZ68" s="19" t="n">
        <v>4.33</v>
      </c>
      <c r="CA68" s="19" t="n">
        <v>4.4709</v>
      </c>
      <c r="CB68" s="19" t="n">
        <v>4.1381</v>
      </c>
      <c r="CC68" s="19" t="n">
        <v>1.2128</v>
      </c>
      <c r="CD68" s="19" t="n">
        <v>0.3705</v>
      </c>
      <c r="CE68" s="19" t="n">
        <v>1.1109</v>
      </c>
      <c r="CF68" s="19" t="n">
        <v>3.4149</v>
      </c>
      <c r="CG68" s="19" t="n">
        <v>3.524</v>
      </c>
      <c r="CH68" s="19" t="n">
        <v>0.3976</v>
      </c>
      <c r="CI68" s="19" t="n">
        <v>4.4784</v>
      </c>
      <c r="CJ68" s="19" t="n">
        <v>0.1664</v>
      </c>
      <c r="CK68" s="19" t="n">
        <v>0.2644</v>
      </c>
      <c r="CL68" s="19" t="n">
        <v>0.8431999999999999</v>
      </c>
      <c r="CM68" s="19" t="n">
        <v>0.07099999999999999</v>
      </c>
      <c r="CN68" s="19" t="n">
        <v>1.3823</v>
      </c>
      <c r="CO68" s="19" t="n">
        <v>0.4308</v>
      </c>
      <c r="CP68" s="19" t="n">
        <v>0.5884</v>
      </c>
      <c r="CQ68" s="19" t="n">
        <v>1.3686</v>
      </c>
      <c r="CS68" s="19" t="n">
        <v>2.3202</v>
      </c>
      <c r="CT68" s="19" t="n">
        <v>29.0058</v>
      </c>
      <c r="CU68" s="19" t="n">
        <v>65.83629999999999</v>
      </c>
      <c r="CV68" s="19" t="n">
        <v>1.5538</v>
      </c>
      <c r="CW68" s="19" t="n">
        <v>2.6599</v>
      </c>
      <c r="CX68" s="19" t="n">
        <v>1.9005</v>
      </c>
      <c r="CY68" s="19" t="n">
        <v>13.7339</v>
      </c>
      <c r="CZ68" s="19" t="n">
        <v>3.251</v>
      </c>
      <c r="DA68" s="19" t="n">
        <v>2.224</v>
      </c>
      <c r="DB68" s="19" t="n">
        <v>7.0892</v>
      </c>
      <c r="DC68" s="19" t="n">
        <v>8.1219</v>
      </c>
      <c r="DD68" s="19" t="n">
        <v>1.3235</v>
      </c>
      <c r="DE68" s="19" t="n">
        <v>8.1685</v>
      </c>
      <c r="DF68" s="19" t="n">
        <v>7.8138</v>
      </c>
      <c r="DG68" s="19" t="n">
        <v>1.3066</v>
      </c>
      <c r="DH68" s="19" t="n">
        <v>1.6797</v>
      </c>
      <c r="DI68" s="19" t="n">
        <v>1.4822</v>
      </c>
      <c r="DJ68" s="19" t="n">
        <v>2.8122</v>
      </c>
      <c r="DK68" s="19" t="n">
        <v>3.5696</v>
      </c>
      <c r="DL68" s="19" t="n">
        <v>2.7228</v>
      </c>
      <c r="DM68" s="19" t="n">
        <v>0.237</v>
      </c>
      <c r="DN68" s="19" t="n">
        <v>389.4194</v>
      </c>
      <c r="DO68" s="19" t="n">
        <v>0.0257</v>
      </c>
      <c r="DP68" s="19" t="n">
        <v>43.8839</v>
      </c>
      <c r="DQ68" s="19" t="n">
        <v>9.313700000000001</v>
      </c>
      <c r="DR68" s="19" t="n">
        <v>88.2486</v>
      </c>
      <c r="DT68" s="19" t="n">
        <v>297.1144</v>
      </c>
    </row>
    <row r="69">
      <c r="A69" s="2" t="inlineStr">
        <is>
          <t>2502</t>
        </is>
      </c>
      <c r="B69" s="2" t="inlineStr">
        <is>
          <t>Other manufactured products</t>
        </is>
      </c>
      <c r="C69" s="19" t="n">
        <v>3.2749</v>
      </c>
      <c r="D69" s="19" t="n">
        <v>0.2813</v>
      </c>
      <c r="E69" s="19" t="n">
        <v>1.4126</v>
      </c>
      <c r="F69" s="19" t="n">
        <v>0.1055</v>
      </c>
      <c r="G69" s="19" t="n">
        <v>0.0268</v>
      </c>
      <c r="H69" s="19" t="n">
        <v>0.2216</v>
      </c>
      <c r="I69" s="19" t="n">
        <v>0.9706</v>
      </c>
      <c r="J69" s="19" t="n">
        <v>5.2558</v>
      </c>
      <c r="K69" s="19" t="n">
        <v>0.0866</v>
      </c>
      <c r="L69" s="19" t="n">
        <v>0.0201</v>
      </c>
      <c r="M69" s="19" t="n">
        <v>1.2178</v>
      </c>
      <c r="N69" s="19" t="n">
        <v>0.1002</v>
      </c>
      <c r="O69" s="19" t="n">
        <v>0.0916</v>
      </c>
      <c r="P69" s="19" t="n">
        <v>0.5148</v>
      </c>
      <c r="Q69" s="19" t="n">
        <v>0.0298</v>
      </c>
      <c r="R69" s="19" t="n">
        <v>0.3127</v>
      </c>
      <c r="S69" s="19" t="n">
        <v>0.277</v>
      </c>
      <c r="T69" s="19" t="n">
        <v>0.2077</v>
      </c>
      <c r="U69" s="19" t="n">
        <v>0.6162</v>
      </c>
      <c r="V69" s="19" t="n">
        <v>0.4041</v>
      </c>
      <c r="W69" s="19" t="n">
        <v>0.2669</v>
      </c>
      <c r="X69" s="19" t="n">
        <v>0.9394</v>
      </c>
      <c r="Y69" s="19" t="n">
        <v>0.4991</v>
      </c>
      <c r="Z69" s="19" t="n">
        <v>0.1016</v>
      </c>
      <c r="AA69" s="19" t="n">
        <v>0.1838</v>
      </c>
      <c r="AB69" s="19" t="n">
        <v>0.0073</v>
      </c>
      <c r="AC69" s="19" t="n">
        <v>0.021</v>
      </c>
      <c r="AD69" s="19" t="n">
        <v>0.2765</v>
      </c>
      <c r="AE69" s="19" t="n">
        <v>0.0002</v>
      </c>
      <c r="AF69" s="19" t="n">
        <v>0.044</v>
      </c>
      <c r="AG69" s="19" t="n">
        <v>0.02</v>
      </c>
      <c r="AH69" s="19" t="n">
        <v>0.2571</v>
      </c>
      <c r="AI69" s="19" t="n">
        <v>2.0667</v>
      </c>
      <c r="AJ69" s="19" t="n">
        <v>0.0804</v>
      </c>
      <c r="AK69" s="19" t="n">
        <v>0.6701</v>
      </c>
      <c r="AL69" s="19" t="n">
        <v>0.9917</v>
      </c>
      <c r="AM69" s="19" t="n">
        <v>0.2793</v>
      </c>
      <c r="AN69" s="19" t="n">
        <v>0.7201</v>
      </c>
      <c r="AO69" s="19" t="n">
        <v>0.06710000000000001</v>
      </c>
      <c r="AP69" s="19" t="n">
        <v>1.2459</v>
      </c>
      <c r="AQ69" s="19" t="n">
        <v>0.1357</v>
      </c>
      <c r="AR69" s="19" t="n">
        <v>0.7849</v>
      </c>
      <c r="AS69" s="19" t="n">
        <v>0.0298</v>
      </c>
      <c r="AT69" s="19" t="n">
        <v>0.195</v>
      </c>
      <c r="AU69" s="19" t="n">
        <v>0.0527</v>
      </c>
      <c r="AV69" s="19" t="n">
        <v>0.7353</v>
      </c>
      <c r="AW69" s="19" t="n">
        <v>0.855</v>
      </c>
      <c r="AX69" s="19" t="n">
        <v>0.4189</v>
      </c>
      <c r="AY69" s="19" t="n">
        <v>0.6077</v>
      </c>
      <c r="BA69" s="19" t="n">
        <v>0.0401</v>
      </c>
      <c r="BB69" s="19" t="n">
        <v>2.7196</v>
      </c>
      <c r="BC69" s="19" t="n">
        <v>0.2</v>
      </c>
      <c r="BD69" s="19" t="n">
        <v>1.632</v>
      </c>
      <c r="BE69" s="19" t="n">
        <v>1.2078</v>
      </c>
      <c r="BF69" s="19" t="n">
        <v>1.4916</v>
      </c>
      <c r="BG69" s="19" t="n">
        <v>2.0183</v>
      </c>
      <c r="BH69" s="19" t="n">
        <v>0.7883</v>
      </c>
      <c r="BI69" s="19" t="n">
        <v>2.0854</v>
      </c>
      <c r="BJ69" s="19" t="n">
        <v>1.5278</v>
      </c>
      <c r="BK69" s="19" t="n">
        <v>0.9114</v>
      </c>
      <c r="BL69" s="19" t="n">
        <v>3.1651</v>
      </c>
      <c r="BM69" s="19" t="n">
        <v>0.1211</v>
      </c>
      <c r="BO69" s="19" t="n">
        <v>0.5014</v>
      </c>
      <c r="BP69" s="19" t="n">
        <v>1.3715</v>
      </c>
      <c r="BQ69" s="19" t="n">
        <v>0.0747</v>
      </c>
      <c r="BR69" s="19" t="n">
        <v>3.9042</v>
      </c>
      <c r="BS69" s="19" t="n">
        <v>4.5254</v>
      </c>
      <c r="BT69" s="19" t="n">
        <v>28.5282</v>
      </c>
      <c r="BU69" s="19" t="n">
        <v>9.254200000000001</v>
      </c>
      <c r="BV69" s="19" t="n">
        <v>13.122</v>
      </c>
      <c r="BW69" s="19" t="n">
        <v>45.7891</v>
      </c>
      <c r="BX69" s="19" t="n">
        <v>9.8748</v>
      </c>
      <c r="BY69" s="19" t="n">
        <v>17.5635</v>
      </c>
      <c r="BZ69" s="19" t="n">
        <v>25.0151</v>
      </c>
      <c r="CA69" s="19" t="n">
        <v>3.3575</v>
      </c>
      <c r="CB69" s="19" t="n">
        <v>3.3045</v>
      </c>
      <c r="CC69" s="19" t="n">
        <v>2.4594</v>
      </c>
      <c r="CD69" s="19" t="n">
        <v>0.2138</v>
      </c>
      <c r="CE69" s="19" t="n">
        <v>0.4665</v>
      </c>
      <c r="CF69" s="19" t="n">
        <v>2.397</v>
      </c>
      <c r="CG69" s="19" t="n">
        <v>1.78</v>
      </c>
      <c r="CH69" s="19" t="n">
        <v>0.1099</v>
      </c>
      <c r="CJ69" s="19" t="n">
        <v>0.8277</v>
      </c>
      <c r="CK69" s="19" t="n">
        <v>0.2284</v>
      </c>
      <c r="CL69" s="19" t="n">
        <v>1.1195</v>
      </c>
      <c r="CM69" s="19" t="n">
        <v>0.0051</v>
      </c>
      <c r="CN69" s="19" t="n">
        <v>0.885</v>
      </c>
      <c r="CO69" s="19" t="n">
        <v>0.0344</v>
      </c>
      <c r="CQ69" s="19" t="n">
        <v>1.8166</v>
      </c>
      <c r="CS69" s="19" t="n">
        <v>5.6621</v>
      </c>
      <c r="CT69" s="19" t="n">
        <v>7.7681</v>
      </c>
      <c r="CU69" s="19" t="n">
        <v>19.0816</v>
      </c>
      <c r="CV69" s="19" t="n">
        <v>0.5241</v>
      </c>
      <c r="CW69" s="19" t="n">
        <v>8.021599999999999</v>
      </c>
      <c r="CX69" s="19" t="n">
        <v>4.3166</v>
      </c>
      <c r="CY69" s="19" t="n">
        <v>4.8265</v>
      </c>
      <c r="CZ69" s="19" t="n">
        <v>2.7093</v>
      </c>
      <c r="DA69" s="19" t="n">
        <v>1.5725</v>
      </c>
      <c r="DE69" s="19" t="n">
        <v>8.7462</v>
      </c>
      <c r="DF69" s="19" t="n">
        <v>2.2206</v>
      </c>
      <c r="DG69" s="19" t="n">
        <v>0.6541</v>
      </c>
      <c r="DJ69" s="19" t="n">
        <v>13.1095</v>
      </c>
      <c r="DK69" s="19" t="n">
        <v>5.9747</v>
      </c>
      <c r="DL69" s="19" t="n">
        <v>2.3584</v>
      </c>
      <c r="DM69" s="19" t="n">
        <v>0.2543</v>
      </c>
      <c r="DO69" s="19" t="n">
        <v>0.2905</v>
      </c>
      <c r="DP69" s="19" t="n">
        <v>22.8456</v>
      </c>
      <c r="DQ69" s="19" t="n">
        <v>1.0234</v>
      </c>
      <c r="DR69" s="19" t="n">
        <v>6.5368</v>
      </c>
      <c r="DT69" s="19" t="n">
        <v>514.711</v>
      </c>
    </row>
    <row r="70">
      <c r="A70" s="2" t="inlineStr">
        <is>
          <t>2601</t>
        </is>
      </c>
      <c r="B70" s="2" t="inlineStr">
        <is>
          <t>Electricity generation</t>
        </is>
      </c>
      <c r="C70" s="19" t="n">
        <v>27.2406</v>
      </c>
      <c r="D70" s="19" t="n">
        <v>4.0857</v>
      </c>
      <c r="E70" s="19" t="n">
        <v>16.618</v>
      </c>
      <c r="F70" s="19" t="n">
        <v>0.028</v>
      </c>
      <c r="G70" s="19" t="n">
        <v>0.0959</v>
      </c>
      <c r="H70" s="19" t="n">
        <v>0.0803</v>
      </c>
      <c r="I70" s="19" t="n">
        <v>4.2579</v>
      </c>
      <c r="J70" s="19" t="n">
        <v>40.3349</v>
      </c>
      <c r="K70" s="19" t="n">
        <v>6.1601</v>
      </c>
      <c r="L70" s="19" t="n">
        <v>1.4732</v>
      </c>
      <c r="M70" s="19" t="n">
        <v>33.1985</v>
      </c>
      <c r="N70" s="19" t="n">
        <v>5.0918</v>
      </c>
      <c r="O70" s="19" t="n">
        <v>3.4305</v>
      </c>
      <c r="P70" s="19" t="n">
        <v>19.6446</v>
      </c>
      <c r="Q70" s="19" t="n">
        <v>0.1564</v>
      </c>
      <c r="R70" s="19" t="n">
        <v>5.9414</v>
      </c>
      <c r="S70" s="19" t="n">
        <v>1.3867</v>
      </c>
      <c r="T70" s="19" t="n">
        <v>1.8759</v>
      </c>
      <c r="U70" s="19" t="n">
        <v>6.1407</v>
      </c>
      <c r="V70" s="19" t="n">
        <v>1.5768</v>
      </c>
      <c r="W70" s="19" t="n">
        <v>24.4839</v>
      </c>
      <c r="X70" s="19" t="n">
        <v>3.9231</v>
      </c>
      <c r="Y70" s="19" t="n">
        <v>2.9971</v>
      </c>
      <c r="Z70" s="19" t="n">
        <v>5.3136</v>
      </c>
      <c r="AA70" s="19" t="n">
        <v>3.6085</v>
      </c>
      <c r="AB70" s="19" t="n">
        <v>0.4763</v>
      </c>
      <c r="AC70" s="19" t="n">
        <v>0.2642</v>
      </c>
      <c r="AD70" s="19" t="n">
        <v>1.9375</v>
      </c>
      <c r="AE70" s="19" t="n">
        <v>0.2345</v>
      </c>
      <c r="AF70" s="19" t="n">
        <v>3.2982</v>
      </c>
      <c r="AG70" s="19" t="n">
        <v>0.4902</v>
      </c>
      <c r="AH70" s="19" t="n">
        <v>3.4028</v>
      </c>
      <c r="AI70" s="19" t="n">
        <v>13.3993</v>
      </c>
      <c r="AJ70" s="19" t="n">
        <v>14.1888</v>
      </c>
      <c r="AK70" s="19" t="n">
        <v>11.0349</v>
      </c>
      <c r="AL70" s="19" t="n">
        <v>2.0936</v>
      </c>
      <c r="AM70" s="19" t="n">
        <v>14.4678</v>
      </c>
      <c r="AN70" s="19" t="n">
        <v>15.3303</v>
      </c>
      <c r="AO70" s="19" t="n">
        <v>1.0815</v>
      </c>
      <c r="AP70" s="19" t="n">
        <v>26.1908</v>
      </c>
      <c r="AQ70" s="19" t="n">
        <v>21.0261</v>
      </c>
      <c r="AR70" s="19" t="n">
        <v>14.4087</v>
      </c>
      <c r="AS70" s="19" t="n">
        <v>5.2728</v>
      </c>
      <c r="AT70" s="19" t="n">
        <v>10.6399</v>
      </c>
      <c r="AU70" s="19" t="n">
        <v>1.8772</v>
      </c>
      <c r="AV70" s="19" t="n">
        <v>12.9668</v>
      </c>
      <c r="AW70" s="19" t="n">
        <v>3.5321</v>
      </c>
      <c r="AX70" s="19" t="n">
        <v>0.5635</v>
      </c>
      <c r="AY70" s="19" t="n">
        <v>65.7531</v>
      </c>
      <c r="AZ70" s="19" t="n">
        <v>91.97499999999999</v>
      </c>
      <c r="BA70" s="19" t="n">
        <v>4.0094</v>
      </c>
      <c r="BB70" s="19" t="n">
        <v>13.7965</v>
      </c>
      <c r="BC70" s="19" t="n">
        <v>2.0689</v>
      </c>
      <c r="BD70" s="19" t="n">
        <v>6.2362</v>
      </c>
      <c r="BE70" s="19" t="n">
        <v>7.6668</v>
      </c>
      <c r="BF70" s="19" t="n">
        <v>1.6412</v>
      </c>
      <c r="BG70" s="19" t="n">
        <v>2.8309</v>
      </c>
      <c r="BH70" s="19" t="n">
        <v>3.1305</v>
      </c>
      <c r="BI70" s="19" t="n">
        <v>1.6085</v>
      </c>
      <c r="BJ70" s="19" t="n">
        <v>4.2378</v>
      </c>
      <c r="BK70" s="19" t="n">
        <v>1.4661</v>
      </c>
      <c r="BL70" s="19" t="n">
        <v>11.2947</v>
      </c>
      <c r="BM70" s="19" t="n">
        <v>4.9597</v>
      </c>
      <c r="BN70" s="19" t="n">
        <v>5.0421</v>
      </c>
      <c r="BO70" s="19" t="n">
        <v>46.0517</v>
      </c>
      <c r="BP70" s="19" t="n">
        <v>225.4498</v>
      </c>
      <c r="BQ70" s="19" t="n">
        <v>0.4245</v>
      </c>
      <c r="BR70" s="19" t="n">
        <v>54.4441</v>
      </c>
      <c r="BS70" s="19" t="n">
        <v>1.4343</v>
      </c>
      <c r="BT70" s="19" t="n">
        <v>3.8415</v>
      </c>
      <c r="BU70" s="19" t="n">
        <v>7.0195</v>
      </c>
      <c r="BV70" s="19" t="n">
        <v>33.764</v>
      </c>
      <c r="BW70" s="19" t="n">
        <v>14.2238</v>
      </c>
      <c r="BX70" s="19" t="n">
        <v>92.1953</v>
      </c>
      <c r="BY70" s="19" t="n">
        <v>193.4776</v>
      </c>
      <c r="BZ70" s="19" t="n">
        <v>67.5675</v>
      </c>
      <c r="CA70" s="19" t="n">
        <v>100.5329</v>
      </c>
      <c r="CB70" s="19" t="n">
        <v>11.9884</v>
      </c>
      <c r="CC70" s="19" t="n">
        <v>43.636</v>
      </c>
      <c r="CD70" s="19" t="n">
        <v>0.1055</v>
      </c>
      <c r="CE70" s="19" t="n">
        <v>4.0667</v>
      </c>
      <c r="CF70" s="19" t="n">
        <v>8.291499999999999</v>
      </c>
      <c r="CG70" s="19" t="n">
        <v>62.2572</v>
      </c>
      <c r="CH70" s="19" t="n">
        <v>14.1024</v>
      </c>
      <c r="CI70" s="19" t="n">
        <v>10.309</v>
      </c>
      <c r="CJ70" s="19" t="n">
        <v>2.7511</v>
      </c>
      <c r="CK70" s="19" t="n">
        <v>9.7866</v>
      </c>
      <c r="CL70" s="19" t="n">
        <v>46.3158</v>
      </c>
      <c r="CM70" s="19" t="n">
        <v>0.1468</v>
      </c>
      <c r="CN70" s="19" t="n">
        <v>35.3324</v>
      </c>
      <c r="CO70" s="19" t="n">
        <v>10.7548</v>
      </c>
      <c r="CP70" s="19" t="n">
        <v>20.6091</v>
      </c>
      <c r="CQ70" s="19" t="n">
        <v>117.0756</v>
      </c>
      <c r="CS70" s="19" t="n">
        <v>0.0599</v>
      </c>
      <c r="CT70" s="19" t="n">
        <v>158.0783</v>
      </c>
      <c r="CU70" s="19" t="n">
        <v>112.5619</v>
      </c>
      <c r="CV70" s="19" t="n">
        <v>8.5665</v>
      </c>
      <c r="CW70" s="19" t="n">
        <v>15.2401</v>
      </c>
      <c r="CX70" s="19" t="n">
        <v>4.6718</v>
      </c>
      <c r="CY70" s="19" t="n">
        <v>335.136</v>
      </c>
      <c r="CZ70" s="19" t="n">
        <v>3.5866</v>
      </c>
      <c r="DA70" s="19" t="n">
        <v>9.84</v>
      </c>
      <c r="DB70" s="19" t="n">
        <v>22.6222</v>
      </c>
      <c r="DC70" s="19" t="n">
        <v>11.4154</v>
      </c>
      <c r="DD70" s="19" t="n">
        <v>3.7367</v>
      </c>
      <c r="DE70" s="19" t="n">
        <v>53.4838</v>
      </c>
      <c r="DF70" s="19" t="n">
        <v>20.9014</v>
      </c>
      <c r="DG70" s="19" t="n">
        <v>2.1231</v>
      </c>
      <c r="DH70" s="19" t="n">
        <v>3.9251</v>
      </c>
      <c r="DI70" s="19" t="n">
        <v>4.5291</v>
      </c>
      <c r="DJ70" s="19" t="n">
        <v>5.7186</v>
      </c>
      <c r="DK70" s="19" t="n">
        <v>3.4872</v>
      </c>
      <c r="DL70" s="19" t="n">
        <v>5.3691</v>
      </c>
      <c r="DM70" s="19" t="n">
        <v>1.5983</v>
      </c>
      <c r="DN70" s="19" t="n">
        <v>1661.2225</v>
      </c>
      <c r="DO70" s="19" t="n">
        <v>0.0766</v>
      </c>
      <c r="DP70" s="19" t="n">
        <v>104.032</v>
      </c>
      <c r="DQ70" s="19" t="n">
        <v>44.0214</v>
      </c>
      <c r="DR70" s="19" t="n">
        <v>47.8624</v>
      </c>
      <c r="DT70" s="19" t="n">
        <v>162.9727</v>
      </c>
    </row>
    <row r="71">
      <c r="A71" s="2" t="inlineStr">
        <is>
          <t>2605</t>
        </is>
      </c>
      <c r="B71" s="2" t="inlineStr">
        <is>
          <t>Electricity transmission, distribution, on selling and electricity market operation</t>
        </is>
      </c>
      <c r="C71" s="19" t="n">
        <v>47.9438</v>
      </c>
      <c r="D71" s="19" t="n">
        <v>7.2329</v>
      </c>
      <c r="E71" s="19" t="n">
        <v>29.0991</v>
      </c>
      <c r="F71" s="19" t="n">
        <v>0.0423</v>
      </c>
      <c r="G71" s="19" t="n">
        <v>0.1854</v>
      </c>
      <c r="H71" s="19" t="n">
        <v>0.144</v>
      </c>
      <c r="I71" s="19" t="n">
        <v>7.4619</v>
      </c>
      <c r="J71" s="19" t="n">
        <v>69.8242</v>
      </c>
      <c r="K71" s="19" t="n">
        <v>10.9431</v>
      </c>
      <c r="L71" s="19" t="n">
        <v>2.5367</v>
      </c>
      <c r="M71" s="19" t="n">
        <v>57.371</v>
      </c>
      <c r="N71" s="19" t="n">
        <v>9.1945</v>
      </c>
      <c r="O71" s="19" t="n">
        <v>6.165</v>
      </c>
      <c r="P71" s="19" t="n">
        <v>33.2271</v>
      </c>
      <c r="Q71" s="19" t="n">
        <v>0.2769</v>
      </c>
      <c r="R71" s="19" t="n">
        <v>10.5144</v>
      </c>
      <c r="S71" s="19" t="n">
        <v>2.3727</v>
      </c>
      <c r="T71" s="19" t="n">
        <v>3.3405</v>
      </c>
      <c r="U71" s="19" t="n">
        <v>10.9187</v>
      </c>
      <c r="V71" s="19" t="n">
        <v>2.8392</v>
      </c>
      <c r="W71" s="19" t="n">
        <v>41.8418</v>
      </c>
      <c r="X71" s="19" t="n">
        <v>6.7854</v>
      </c>
      <c r="Y71" s="19" t="n">
        <v>5.3121</v>
      </c>
      <c r="Z71" s="19" t="n">
        <v>9.353899999999999</v>
      </c>
      <c r="AA71" s="19" t="n">
        <v>6.3816</v>
      </c>
      <c r="AB71" s="19" t="n">
        <v>0.8373</v>
      </c>
      <c r="AC71" s="19" t="n">
        <v>0.4678</v>
      </c>
      <c r="AD71" s="19" t="n">
        <v>3.3974</v>
      </c>
      <c r="AE71" s="19" t="n">
        <v>0.419</v>
      </c>
      <c r="AF71" s="19" t="n">
        <v>5.8301</v>
      </c>
      <c r="AG71" s="19" t="n">
        <v>0.8519</v>
      </c>
      <c r="AH71" s="19" t="n">
        <v>5.3754</v>
      </c>
      <c r="AI71" s="19" t="n">
        <v>23.06</v>
      </c>
      <c r="AJ71" s="19" t="n">
        <v>22.1996</v>
      </c>
      <c r="AK71" s="19" t="n">
        <v>16.8925</v>
      </c>
      <c r="AL71" s="19" t="n">
        <v>3.7302</v>
      </c>
      <c r="AM71" s="19" t="n">
        <v>26.0799</v>
      </c>
      <c r="AN71" s="19" t="n">
        <v>26.8498</v>
      </c>
      <c r="AO71" s="19" t="n">
        <v>1.9357</v>
      </c>
      <c r="AP71" s="19" t="n">
        <v>45.7767</v>
      </c>
      <c r="AQ71" s="19" t="n">
        <v>37.1149</v>
      </c>
      <c r="AR71" s="19" t="n">
        <v>24.6502</v>
      </c>
      <c r="AS71" s="19" t="n">
        <v>9.126200000000001</v>
      </c>
      <c r="AT71" s="19" t="n">
        <v>18.2547</v>
      </c>
      <c r="AU71" s="19" t="n">
        <v>3.1955</v>
      </c>
      <c r="AV71" s="19" t="n">
        <v>22.6446</v>
      </c>
      <c r="AW71" s="19" t="n">
        <v>6.1276</v>
      </c>
      <c r="AX71" s="19" t="n">
        <v>0.9181</v>
      </c>
      <c r="AY71" s="19" t="n">
        <v>111.5604</v>
      </c>
      <c r="AZ71" s="19" t="n">
        <v>157.7328</v>
      </c>
      <c r="BA71" s="19" t="n">
        <v>7.1218</v>
      </c>
      <c r="BB71" s="19" t="n">
        <v>23.0755</v>
      </c>
      <c r="BC71" s="19" t="n">
        <v>3.6953</v>
      </c>
      <c r="BD71" s="19" t="n">
        <v>10.2894</v>
      </c>
      <c r="BE71" s="19" t="n">
        <v>13.4381</v>
      </c>
      <c r="BF71" s="19" t="n">
        <v>3.0068</v>
      </c>
      <c r="BG71" s="19" t="n">
        <v>5.0324</v>
      </c>
      <c r="BH71" s="19" t="n">
        <v>5.6208</v>
      </c>
      <c r="BI71" s="19" t="n">
        <v>2.6571</v>
      </c>
      <c r="BJ71" s="19" t="n">
        <v>7.5323</v>
      </c>
      <c r="BK71" s="19" t="n">
        <v>2.6018</v>
      </c>
      <c r="BL71" s="19" t="n">
        <v>19.4346</v>
      </c>
      <c r="BM71" s="19" t="n">
        <v>8.7392</v>
      </c>
      <c r="BN71" s="19" t="n">
        <v>8.9056</v>
      </c>
      <c r="BO71" s="19" t="n">
        <v>775.4204</v>
      </c>
      <c r="BP71" s="19" t="n">
        <v>7021.5286</v>
      </c>
      <c r="BQ71" s="19" t="n">
        <v>0.7491</v>
      </c>
      <c r="BR71" s="19" t="n">
        <v>92.01139999999999</v>
      </c>
      <c r="BS71" s="19" t="n">
        <v>2.975</v>
      </c>
      <c r="BT71" s="19" t="n">
        <v>8.053100000000001</v>
      </c>
      <c r="BU71" s="19" t="n">
        <v>12.4874</v>
      </c>
      <c r="BV71" s="19" t="n">
        <v>59.8282</v>
      </c>
      <c r="BW71" s="19" t="n">
        <v>29.7461</v>
      </c>
      <c r="BX71" s="19" t="n">
        <v>172.4382</v>
      </c>
      <c r="BY71" s="19" t="n">
        <v>335.973</v>
      </c>
      <c r="BZ71" s="19" t="n">
        <v>115.9239</v>
      </c>
      <c r="CA71" s="19" t="n">
        <v>179.402</v>
      </c>
      <c r="CB71" s="19" t="n">
        <v>21.4236</v>
      </c>
      <c r="CC71" s="19" t="n">
        <v>68.9898</v>
      </c>
      <c r="CD71" s="19" t="n">
        <v>0.2823</v>
      </c>
      <c r="CE71" s="19" t="n">
        <v>7.7516</v>
      </c>
      <c r="CF71" s="19" t="n">
        <v>15.6994</v>
      </c>
      <c r="CG71" s="19" t="n">
        <v>108.5464</v>
      </c>
      <c r="CH71" s="19" t="n">
        <v>25.1236</v>
      </c>
      <c r="CI71" s="19" t="n">
        <v>17.8841</v>
      </c>
      <c r="CJ71" s="19" t="n">
        <v>5.0656</v>
      </c>
      <c r="CK71" s="19" t="n">
        <v>17.9895</v>
      </c>
      <c r="CL71" s="19" t="n">
        <v>83.9299</v>
      </c>
      <c r="CM71" s="19" t="n">
        <v>0.2684</v>
      </c>
      <c r="CN71" s="19" t="n">
        <v>62.279</v>
      </c>
      <c r="CO71" s="19" t="n">
        <v>20.8912</v>
      </c>
      <c r="CP71" s="19" t="n">
        <v>39.0514</v>
      </c>
      <c r="CQ71" s="19" t="n">
        <v>205.0211</v>
      </c>
      <c r="CS71" s="19" t="n">
        <v>2.2937</v>
      </c>
      <c r="CT71" s="19" t="n">
        <v>276.7595</v>
      </c>
      <c r="CU71" s="19" t="n">
        <v>203.0397</v>
      </c>
      <c r="CV71" s="19" t="n">
        <v>19.2926</v>
      </c>
      <c r="CW71" s="19" t="n">
        <v>30.7663</v>
      </c>
      <c r="CX71" s="19" t="n">
        <v>11.2728</v>
      </c>
      <c r="CY71" s="19" t="n">
        <v>565.8282</v>
      </c>
      <c r="CZ71" s="19" t="n">
        <v>6.2198</v>
      </c>
      <c r="DA71" s="19" t="n">
        <v>17.8043</v>
      </c>
      <c r="DB71" s="19" t="n">
        <v>39.6893</v>
      </c>
      <c r="DC71" s="19" t="n">
        <v>20.7152</v>
      </c>
      <c r="DD71" s="19" t="n">
        <v>6.8121</v>
      </c>
      <c r="DE71" s="19" t="n">
        <v>94.4367</v>
      </c>
      <c r="DF71" s="19" t="n">
        <v>37.2187</v>
      </c>
      <c r="DG71" s="19" t="n">
        <v>4.0176</v>
      </c>
      <c r="DH71" s="19" t="n">
        <v>7.4146</v>
      </c>
      <c r="DI71" s="19" t="n">
        <v>8.0616</v>
      </c>
      <c r="DJ71" s="19" t="n">
        <v>9.7728</v>
      </c>
      <c r="DK71" s="19" t="n">
        <v>6.1373</v>
      </c>
      <c r="DL71" s="19" t="n">
        <v>9.5669</v>
      </c>
      <c r="DM71" s="19" t="n">
        <v>2.6242</v>
      </c>
      <c r="DN71" s="19" t="n">
        <v>2309.2387</v>
      </c>
      <c r="DO71" s="19" t="n">
        <v>0.3438</v>
      </c>
      <c r="DP71" s="19" t="n">
        <v>819.5162</v>
      </c>
      <c r="DQ71" s="19" t="n">
        <v>372.5732</v>
      </c>
      <c r="DR71" s="19" t="n">
        <v>391.8888</v>
      </c>
      <c r="DT71" s="19" t="n">
        <v>560.3945</v>
      </c>
    </row>
    <row r="72">
      <c r="A72" s="2" t="inlineStr">
        <is>
          <t>2701</t>
        </is>
      </c>
      <c r="B72" s="2" t="inlineStr">
        <is>
          <t>Gas supply</t>
        </is>
      </c>
      <c r="C72" s="19" t="n">
        <v>1.4785</v>
      </c>
      <c r="D72" s="19" t="n">
        <v>0.0025</v>
      </c>
      <c r="E72" s="19" t="n">
        <v>0.0027</v>
      </c>
      <c r="F72" s="19" t="n">
        <v>0.0393</v>
      </c>
      <c r="G72" s="19" t="n">
        <v>0.0001</v>
      </c>
      <c r="H72" s="19" t="n">
        <v>0.0001</v>
      </c>
      <c r="I72" s="19" t="n">
        <v>0.0015</v>
      </c>
      <c r="J72" s="19" t="n">
        <v>2.8817</v>
      </c>
      <c r="K72" s="19" t="n">
        <v>1.6309</v>
      </c>
      <c r="L72" s="19" t="n">
        <v>0.1487</v>
      </c>
      <c r="M72" s="19" t="n">
        <v>0.3893</v>
      </c>
      <c r="N72" s="19" t="n">
        <v>0.6385999999999999</v>
      </c>
      <c r="O72" s="19" t="n">
        <v>0.0002</v>
      </c>
      <c r="P72" s="19" t="n">
        <v>3.0225</v>
      </c>
      <c r="Q72" s="19" t="n">
        <v>0.0005</v>
      </c>
      <c r="R72" s="19" t="n">
        <v>2.0461</v>
      </c>
      <c r="S72" s="19" t="n">
        <v>1.299</v>
      </c>
      <c r="T72" s="19" t="n">
        <v>3.486</v>
      </c>
      <c r="U72" s="19" t="n">
        <v>4.2967</v>
      </c>
      <c r="V72" s="19" t="n">
        <v>1.7499</v>
      </c>
      <c r="W72" s="19" t="n">
        <v>1.2796</v>
      </c>
      <c r="X72" s="19" t="n">
        <v>4.3963</v>
      </c>
      <c r="Y72" s="19" t="n">
        <v>1.3547</v>
      </c>
      <c r="Z72" s="19" t="n">
        <v>1.109</v>
      </c>
      <c r="AA72" s="19" t="n">
        <v>1.125</v>
      </c>
      <c r="AB72" s="19" t="n">
        <v>0.0001</v>
      </c>
      <c r="AC72" s="19" t="n">
        <v>0.0007</v>
      </c>
      <c r="AD72" s="19" t="n">
        <v>0.6357</v>
      </c>
      <c r="AF72" s="19" t="n">
        <v>0</v>
      </c>
      <c r="AG72" s="19" t="n">
        <v>0</v>
      </c>
      <c r="AH72" s="19" t="n">
        <v>0.7846</v>
      </c>
      <c r="AI72" s="19" t="n">
        <v>5.0202</v>
      </c>
      <c r="AJ72" s="19" t="n">
        <v>4.5968</v>
      </c>
      <c r="AK72" s="19" t="n">
        <v>5.7056</v>
      </c>
      <c r="AL72" s="19" t="n">
        <v>1.9037</v>
      </c>
      <c r="AM72" s="19" t="n">
        <v>6.7653</v>
      </c>
      <c r="AN72" s="19" t="n">
        <v>0.0022</v>
      </c>
      <c r="AO72" s="19" t="n">
        <v>0.0008</v>
      </c>
      <c r="AP72" s="19" t="n">
        <v>75.61499999999999</v>
      </c>
      <c r="AQ72" s="19" t="n">
        <v>0.0008</v>
      </c>
      <c r="AR72" s="19" t="n">
        <v>6.2341</v>
      </c>
      <c r="AS72" s="19" t="n">
        <v>0.9776</v>
      </c>
      <c r="AT72" s="19" t="n">
        <v>11.103</v>
      </c>
      <c r="AU72" s="19" t="n">
        <v>2.0593</v>
      </c>
      <c r="AV72" s="19" t="n">
        <v>2.1168</v>
      </c>
      <c r="AW72" s="19" t="n">
        <v>4.7059</v>
      </c>
      <c r="AX72" s="19" t="n">
        <v>1.4089</v>
      </c>
      <c r="AY72" s="19" t="n">
        <v>13.8141</v>
      </c>
      <c r="AZ72" s="19" t="n">
        <v>23.3232</v>
      </c>
      <c r="BA72" s="19" t="n">
        <v>0.7081</v>
      </c>
      <c r="BB72" s="19" t="n">
        <v>2.7698</v>
      </c>
      <c r="BC72" s="19" t="n">
        <v>1.1553</v>
      </c>
      <c r="BD72" s="19" t="n">
        <v>1.6713</v>
      </c>
      <c r="BE72" s="19" t="n">
        <v>0.4391</v>
      </c>
      <c r="BF72" s="19" t="n">
        <v>0.3081</v>
      </c>
      <c r="BG72" s="19" t="n">
        <v>0.7904</v>
      </c>
      <c r="BH72" s="19" t="n">
        <v>0.3864</v>
      </c>
      <c r="BI72" s="19" t="n">
        <v>0.999</v>
      </c>
      <c r="BJ72" s="19" t="n">
        <v>0.3846</v>
      </c>
      <c r="BK72" s="19" t="n">
        <v>0.3767</v>
      </c>
      <c r="BL72" s="19" t="n">
        <v>1.0346</v>
      </c>
      <c r="BM72" s="19" t="n">
        <v>0.4748</v>
      </c>
      <c r="BN72" s="19" t="n">
        <v>0.001</v>
      </c>
      <c r="BO72" s="19" t="n">
        <v>65.83280000000001</v>
      </c>
      <c r="BP72" s="19" t="n">
        <v>0.0013</v>
      </c>
      <c r="BQ72" s="19" t="n">
        <v>241.4972</v>
      </c>
      <c r="BR72" s="19" t="n">
        <v>0.0015</v>
      </c>
      <c r="BS72" s="19" t="n">
        <v>0.0068</v>
      </c>
      <c r="BT72" s="19" t="n">
        <v>0.0409</v>
      </c>
      <c r="BU72" s="19" t="n">
        <v>0.0191</v>
      </c>
      <c r="BV72" s="19" t="n">
        <v>0.0217</v>
      </c>
      <c r="BW72" s="19" t="n">
        <v>1.5011</v>
      </c>
      <c r="BX72" s="19" t="n">
        <v>3.4882</v>
      </c>
      <c r="BY72" s="19" t="n">
        <v>1.162</v>
      </c>
      <c r="BZ72" s="19" t="n">
        <v>1.1764</v>
      </c>
      <c r="CA72" s="19" t="n">
        <v>25.7683</v>
      </c>
      <c r="CB72" s="19" t="n">
        <v>2.4926</v>
      </c>
      <c r="CC72" s="19" t="n">
        <v>0.0122</v>
      </c>
      <c r="CD72" s="19" t="n">
        <v>0.001</v>
      </c>
      <c r="CE72" s="19" t="n">
        <v>0.0108</v>
      </c>
      <c r="CF72" s="19" t="n">
        <v>0.0212</v>
      </c>
      <c r="CG72" s="19" t="n">
        <v>1.7149</v>
      </c>
      <c r="CH72" s="19" t="n">
        <v>4.0629</v>
      </c>
      <c r="CI72" s="19" t="n">
        <v>0.4603</v>
      </c>
      <c r="CJ72" s="19" t="n">
        <v>0.0054</v>
      </c>
      <c r="CK72" s="19" t="n">
        <v>0.0072</v>
      </c>
      <c r="CL72" s="19" t="n">
        <v>1.0745</v>
      </c>
      <c r="CM72" s="19" t="n">
        <v>0.0001</v>
      </c>
      <c r="CN72" s="19" t="n">
        <v>0.3381</v>
      </c>
      <c r="CO72" s="19" t="n">
        <v>0.1029</v>
      </c>
      <c r="CP72" s="19" t="n">
        <v>0.027</v>
      </c>
      <c r="CQ72" s="19" t="n">
        <v>2.2107</v>
      </c>
      <c r="CS72" s="19" t="n">
        <v>0.7976</v>
      </c>
      <c r="CT72" s="19" t="n">
        <v>4.2109</v>
      </c>
      <c r="CU72" s="19" t="n">
        <v>10.3661</v>
      </c>
      <c r="CV72" s="19" t="n">
        <v>0.0414</v>
      </c>
      <c r="CW72" s="19" t="n">
        <v>2.8948</v>
      </c>
      <c r="CX72" s="19" t="n">
        <v>0.0333</v>
      </c>
      <c r="CY72" s="19" t="n">
        <v>2.0891</v>
      </c>
      <c r="CZ72" s="19" t="n">
        <v>0.4302</v>
      </c>
      <c r="DA72" s="19" t="n">
        <v>0.7931</v>
      </c>
      <c r="DB72" s="19" t="n">
        <v>2.9432</v>
      </c>
      <c r="DC72" s="19" t="n">
        <v>1.7656</v>
      </c>
      <c r="DD72" s="19" t="n">
        <v>0.6542</v>
      </c>
      <c r="DE72" s="19" t="n">
        <v>4.4258</v>
      </c>
      <c r="DF72" s="19" t="n">
        <v>6.6538</v>
      </c>
      <c r="DG72" s="19" t="n">
        <v>0.0306</v>
      </c>
      <c r="DH72" s="19" t="n">
        <v>0.0482</v>
      </c>
      <c r="DI72" s="19" t="n">
        <v>0.2542</v>
      </c>
      <c r="DJ72" s="19" t="n">
        <v>1.1197</v>
      </c>
      <c r="DK72" s="19" t="n">
        <v>0.3654</v>
      </c>
      <c r="DL72" s="19" t="n">
        <v>1.1253</v>
      </c>
      <c r="DM72" s="19" t="n">
        <v>0.4523</v>
      </c>
      <c r="DN72" s="19" t="n">
        <v>253.0195</v>
      </c>
      <c r="DO72" s="19" t="n">
        <v>0.002</v>
      </c>
      <c r="DP72" s="19" t="n">
        <v>12.2504</v>
      </c>
      <c r="DQ72" s="19" t="n">
        <v>5.7745</v>
      </c>
      <c r="DR72" s="19" t="n">
        <v>5.9743</v>
      </c>
      <c r="DT72" s="19" t="n">
        <v>19.1438</v>
      </c>
    </row>
    <row r="73">
      <c r="A73" s="2" t="inlineStr">
        <is>
          <t>2801</t>
        </is>
      </c>
      <c r="B73" s="2" t="inlineStr">
        <is>
          <t>Water supply, sewerage and drainage services</t>
        </is>
      </c>
      <c r="C73" s="19" t="n">
        <v>113.0694</v>
      </c>
      <c r="D73" s="19" t="n">
        <v>30.1626</v>
      </c>
      <c r="E73" s="19" t="n">
        <v>105.3443</v>
      </c>
      <c r="F73" s="19" t="n">
        <v>0.0984</v>
      </c>
      <c r="G73" s="19" t="n">
        <v>0.0062</v>
      </c>
      <c r="H73" s="19" t="n">
        <v>0.2313</v>
      </c>
      <c r="I73" s="19" t="n">
        <v>5.9241</v>
      </c>
      <c r="J73" s="19" t="n">
        <v>16.2014</v>
      </c>
      <c r="K73" s="19" t="n">
        <v>0.0521</v>
      </c>
      <c r="L73" s="19" t="n">
        <v>0.0847</v>
      </c>
      <c r="M73" s="19" t="n">
        <v>5.0885</v>
      </c>
      <c r="N73" s="19" t="n">
        <v>0.5674</v>
      </c>
      <c r="O73" s="19" t="n">
        <v>0.7333</v>
      </c>
      <c r="P73" s="19" t="n">
        <v>13.7734</v>
      </c>
      <c r="Q73" s="19" t="n">
        <v>0.0467</v>
      </c>
      <c r="R73" s="19" t="n">
        <v>4.2643</v>
      </c>
      <c r="S73" s="19" t="n">
        <v>2.1924</v>
      </c>
      <c r="T73" s="19" t="n">
        <v>0.6928</v>
      </c>
      <c r="U73" s="19" t="n">
        <v>10.9881</v>
      </c>
      <c r="V73" s="19" t="n">
        <v>1.0271</v>
      </c>
      <c r="W73" s="19" t="n">
        <v>4.9213</v>
      </c>
      <c r="X73" s="19" t="n">
        <v>10.9082</v>
      </c>
      <c r="Y73" s="19" t="n">
        <v>7.6493</v>
      </c>
      <c r="Z73" s="19" t="n">
        <v>7.8709</v>
      </c>
      <c r="AA73" s="19" t="n">
        <v>0.7176</v>
      </c>
      <c r="AB73" s="19" t="n">
        <v>0.0557</v>
      </c>
      <c r="AC73" s="19" t="n">
        <v>0.0898</v>
      </c>
      <c r="AD73" s="19" t="n">
        <v>1.499</v>
      </c>
      <c r="AE73" s="19" t="n">
        <v>0.06279999999999999</v>
      </c>
      <c r="AF73" s="19" t="n">
        <v>0.1328</v>
      </c>
      <c r="AG73" s="19" t="n">
        <v>0.0277</v>
      </c>
      <c r="AH73" s="19" t="n">
        <v>0.243</v>
      </c>
      <c r="AI73" s="19" t="n">
        <v>5.8519</v>
      </c>
      <c r="AJ73" s="19" t="n">
        <v>9.9948</v>
      </c>
      <c r="AK73" s="19" t="n">
        <v>12.1368</v>
      </c>
      <c r="AL73" s="19" t="n">
        <v>2.153</v>
      </c>
      <c r="AM73" s="19" t="n">
        <v>15.0077</v>
      </c>
      <c r="AN73" s="19" t="n">
        <v>24.8928</v>
      </c>
      <c r="AO73" s="19" t="n">
        <v>1.5619</v>
      </c>
      <c r="AP73" s="19" t="n">
        <v>10.1283</v>
      </c>
      <c r="AQ73" s="19" t="n">
        <v>2.2552</v>
      </c>
      <c r="AR73" s="19" t="n">
        <v>10.4292</v>
      </c>
      <c r="AS73" s="19" t="n">
        <v>0.3557</v>
      </c>
      <c r="AT73" s="19" t="n">
        <v>2.3229</v>
      </c>
      <c r="AU73" s="19" t="n">
        <v>0.2726</v>
      </c>
      <c r="AV73" s="19" t="n">
        <v>11.488</v>
      </c>
      <c r="AW73" s="19" t="n">
        <v>2.0465</v>
      </c>
      <c r="AX73" s="19" t="n">
        <v>0.3659</v>
      </c>
      <c r="AY73" s="19" t="n">
        <v>25.4594</v>
      </c>
      <c r="AZ73" s="19" t="n">
        <v>0.2697</v>
      </c>
      <c r="BA73" s="19" t="n">
        <v>0.6127</v>
      </c>
      <c r="BB73" s="19" t="n">
        <v>4.1048</v>
      </c>
      <c r="BC73" s="19" t="n">
        <v>0.3574</v>
      </c>
      <c r="BD73" s="19" t="n">
        <v>2.2482</v>
      </c>
      <c r="BE73" s="19" t="n">
        <v>11.7697</v>
      </c>
      <c r="BF73" s="19" t="n">
        <v>1.6838</v>
      </c>
      <c r="BG73" s="19" t="n">
        <v>2.9928</v>
      </c>
      <c r="BH73" s="19" t="n">
        <v>0.011</v>
      </c>
      <c r="BI73" s="19" t="n">
        <v>2.7431</v>
      </c>
      <c r="BJ73" s="19" t="n">
        <v>1.4807</v>
      </c>
      <c r="BK73" s="19" t="n">
        <v>0.6052999999999999</v>
      </c>
      <c r="BL73" s="19" t="n">
        <v>11.1341</v>
      </c>
      <c r="BM73" s="19" t="n">
        <v>0.6964</v>
      </c>
      <c r="BN73" s="19" t="n">
        <v>0.4247</v>
      </c>
      <c r="BO73" s="19" t="n">
        <v>10.1946</v>
      </c>
      <c r="BP73" s="19" t="n">
        <v>16.8264</v>
      </c>
      <c r="BQ73" s="19" t="n">
        <v>0.2673</v>
      </c>
      <c r="BR73" s="19" t="n">
        <v>207.0901</v>
      </c>
      <c r="BS73" s="19" t="n">
        <v>48.9005</v>
      </c>
      <c r="BT73" s="19" t="n">
        <v>203.3693</v>
      </c>
      <c r="BU73" s="19" t="n">
        <v>18.2683</v>
      </c>
      <c r="BV73" s="19" t="n">
        <v>28.6954</v>
      </c>
      <c r="BW73" s="19" t="n">
        <v>179.2099</v>
      </c>
      <c r="BX73" s="19" t="n">
        <v>31.9825</v>
      </c>
      <c r="BY73" s="19" t="n">
        <v>17.806</v>
      </c>
      <c r="BZ73" s="19" t="n">
        <v>29.3821</v>
      </c>
      <c r="CA73" s="19" t="n">
        <v>99.9315</v>
      </c>
      <c r="CB73" s="19" t="n">
        <v>24.0847</v>
      </c>
      <c r="CC73" s="19" t="n">
        <v>1.6989</v>
      </c>
      <c r="CD73" s="19" t="n">
        <v>1.2741</v>
      </c>
      <c r="CE73" s="19" t="n">
        <v>0.9134</v>
      </c>
      <c r="CF73" s="19" t="n">
        <v>1.1106</v>
      </c>
      <c r="CG73" s="19" t="n">
        <v>18.5695</v>
      </c>
      <c r="CH73" s="19" t="n">
        <v>9.506399999999999</v>
      </c>
      <c r="CI73" s="19" t="n">
        <v>2.7115</v>
      </c>
      <c r="CJ73" s="19" t="n">
        <v>2.4133</v>
      </c>
      <c r="CK73" s="19" t="n">
        <v>2.7914</v>
      </c>
      <c r="CL73" s="19" t="n">
        <v>57.1102</v>
      </c>
      <c r="CM73" s="19" t="n">
        <v>0.1944</v>
      </c>
      <c r="CN73" s="19" t="n">
        <v>13.1629</v>
      </c>
      <c r="CO73" s="19" t="n">
        <v>17.8141</v>
      </c>
      <c r="CP73" s="19" t="n">
        <v>23.3762</v>
      </c>
      <c r="CQ73" s="19" t="n">
        <v>81.9105</v>
      </c>
      <c r="CS73" s="19" t="n">
        <v>0.0004</v>
      </c>
      <c r="CT73" s="19" t="n">
        <v>435.205</v>
      </c>
      <c r="CU73" s="19" t="n">
        <v>466.3447</v>
      </c>
      <c r="CV73" s="19" t="n">
        <v>0.8885</v>
      </c>
      <c r="CW73" s="19" t="n">
        <v>105.082</v>
      </c>
      <c r="CX73" s="19" t="n">
        <v>58.818</v>
      </c>
      <c r="CY73" s="19" t="n">
        <v>71.9011</v>
      </c>
      <c r="CZ73" s="19" t="n">
        <v>17.2034</v>
      </c>
      <c r="DA73" s="19" t="n">
        <v>55.2916</v>
      </c>
      <c r="DB73" s="19" t="n">
        <v>25.4274</v>
      </c>
      <c r="DC73" s="19" t="n">
        <v>26.4745</v>
      </c>
      <c r="DD73" s="19" t="n">
        <v>2.2088</v>
      </c>
      <c r="DE73" s="19" t="n">
        <v>101.7583</v>
      </c>
      <c r="DF73" s="19" t="n">
        <v>86.6005</v>
      </c>
      <c r="DG73" s="19" t="n">
        <v>4.3062</v>
      </c>
      <c r="DH73" s="19" t="n">
        <v>50.308</v>
      </c>
      <c r="DI73" s="19" t="n">
        <v>3.3658</v>
      </c>
      <c r="DJ73" s="19" t="n">
        <v>20.9358</v>
      </c>
      <c r="DK73" s="19" t="n">
        <v>10.2013</v>
      </c>
      <c r="DL73" s="19" t="n">
        <v>10.5246</v>
      </c>
      <c r="DM73" s="19" t="n">
        <v>0.8713</v>
      </c>
      <c r="DN73" s="19" t="n">
        <v>2767.5179</v>
      </c>
      <c r="DO73" s="19" t="n">
        <v>276.6647</v>
      </c>
      <c r="DP73" s="19" t="n">
        <v>425.0897</v>
      </c>
      <c r="DQ73" s="19" t="n">
        <v>192.9706</v>
      </c>
      <c r="DR73" s="19" t="n">
        <v>203.3608</v>
      </c>
      <c r="DT73" s="19" t="n">
        <v>35.9362</v>
      </c>
    </row>
    <row r="74">
      <c r="A74" s="2" t="inlineStr">
        <is>
          <t>2901</t>
        </is>
      </c>
      <c r="B74" s="2" t="inlineStr">
        <is>
          <t>Waste collection, treatment and disposal services</t>
        </is>
      </c>
      <c r="C74" s="19" t="n">
        <v>70.46080000000001</v>
      </c>
      <c r="D74" s="19" t="n">
        <v>19.4934</v>
      </c>
      <c r="E74" s="19" t="n">
        <v>24.4085</v>
      </c>
      <c r="F74" s="19" t="n">
        <v>0.0013</v>
      </c>
      <c r="G74" s="19" t="n">
        <v>0.119</v>
      </c>
      <c r="H74" s="19" t="n">
        <v>1.0697</v>
      </c>
      <c r="I74" s="19" t="n">
        <v>5.3597</v>
      </c>
      <c r="J74" s="19" t="n">
        <v>18.3729</v>
      </c>
      <c r="K74" s="19" t="n">
        <v>1.9635</v>
      </c>
      <c r="L74" s="19" t="n">
        <v>0.1469</v>
      </c>
      <c r="M74" s="19" t="n">
        <v>5.0163</v>
      </c>
      <c r="N74" s="19" t="n">
        <v>0.3158</v>
      </c>
      <c r="O74" s="19" t="n">
        <v>0.3318</v>
      </c>
      <c r="P74" s="19" t="n">
        <v>10.7078</v>
      </c>
      <c r="Q74" s="19" t="n">
        <v>0.2118</v>
      </c>
      <c r="R74" s="19" t="n">
        <v>4.5937</v>
      </c>
      <c r="S74" s="19" t="n">
        <v>4.9422</v>
      </c>
      <c r="T74" s="19" t="n">
        <v>3.7437</v>
      </c>
      <c r="U74" s="19" t="n">
        <v>18.7585</v>
      </c>
      <c r="V74" s="19" t="n">
        <v>6.1401</v>
      </c>
      <c r="W74" s="19" t="n">
        <v>13.8967</v>
      </c>
      <c r="X74" s="19" t="n">
        <v>7.053</v>
      </c>
      <c r="Y74" s="19" t="n">
        <v>13.298</v>
      </c>
      <c r="Z74" s="19" t="n">
        <v>3.4538</v>
      </c>
      <c r="AA74" s="19" t="n">
        <v>6.984</v>
      </c>
      <c r="AB74" s="19" t="n">
        <v>0.0284</v>
      </c>
      <c r="AC74" s="19" t="n">
        <v>0.2679</v>
      </c>
      <c r="AD74" s="19" t="n">
        <v>2.3958</v>
      </c>
      <c r="AE74" s="19" t="n">
        <v>0.07439999999999999</v>
      </c>
      <c r="AF74" s="19" t="n">
        <v>0.4984</v>
      </c>
      <c r="AG74" s="19" t="n">
        <v>0.4486</v>
      </c>
      <c r="AH74" s="19" t="n">
        <v>1.1186</v>
      </c>
      <c r="AI74" s="19" t="n">
        <v>9.341699999999999</v>
      </c>
      <c r="AJ74" s="19" t="n">
        <v>2.7305</v>
      </c>
      <c r="AK74" s="19" t="n">
        <v>0.7956</v>
      </c>
      <c r="AL74" s="19" t="n">
        <v>4.4298</v>
      </c>
      <c r="AM74" s="19" t="n">
        <v>5.3021</v>
      </c>
      <c r="AN74" s="19" t="n">
        <v>6.4019</v>
      </c>
      <c r="AO74" s="19" t="n">
        <v>0.08</v>
      </c>
      <c r="AP74" s="19" t="n">
        <v>14.2164</v>
      </c>
      <c r="AQ74" s="19" t="n">
        <v>1.9297</v>
      </c>
      <c r="AR74" s="19" t="n">
        <v>15.9938</v>
      </c>
      <c r="AS74" s="19" t="n">
        <v>1.6853</v>
      </c>
      <c r="AT74" s="19" t="n">
        <v>19.9842</v>
      </c>
      <c r="AU74" s="19" t="n">
        <v>1.6309</v>
      </c>
      <c r="AV74" s="19" t="n">
        <v>14.573</v>
      </c>
      <c r="AW74" s="19" t="n">
        <v>2.9356</v>
      </c>
      <c r="AX74" s="19" t="n">
        <v>1.7019</v>
      </c>
      <c r="AY74" s="19" t="n">
        <v>28.8301</v>
      </c>
      <c r="AZ74" s="19" t="n">
        <v>4.4083</v>
      </c>
      <c r="BA74" s="19" t="n">
        <v>2.5581</v>
      </c>
      <c r="BB74" s="19" t="n">
        <v>37.494</v>
      </c>
      <c r="BC74" s="19" t="n">
        <v>3.395</v>
      </c>
      <c r="BD74" s="19" t="n">
        <v>10.2072</v>
      </c>
      <c r="BE74" s="19" t="n">
        <v>2.6275</v>
      </c>
      <c r="BF74" s="19" t="n">
        <v>1.6679</v>
      </c>
      <c r="BG74" s="19" t="n">
        <v>17.9641</v>
      </c>
      <c r="BH74" s="19" t="n">
        <v>8.539300000000001</v>
      </c>
      <c r="BI74" s="19" t="n">
        <v>7.7173</v>
      </c>
      <c r="BJ74" s="19" t="n">
        <v>8.9335</v>
      </c>
      <c r="BK74" s="19" t="n">
        <v>3.0633</v>
      </c>
      <c r="BL74" s="19" t="n">
        <v>18.7536</v>
      </c>
      <c r="BM74" s="19" t="n">
        <v>4.5421</v>
      </c>
      <c r="BN74" s="19" t="n">
        <v>5.1839</v>
      </c>
      <c r="BO74" s="19" t="n">
        <v>22.4498</v>
      </c>
      <c r="BP74" s="19" t="n">
        <v>67.8017</v>
      </c>
      <c r="BQ74" s="19" t="n">
        <v>0.9465</v>
      </c>
      <c r="BR74" s="19" t="n">
        <v>16.569</v>
      </c>
      <c r="BS74" s="19" t="n">
        <v>635.7032</v>
      </c>
      <c r="BT74" s="19" t="n">
        <v>114.4187</v>
      </c>
      <c r="BU74" s="19" t="n">
        <v>39.1406</v>
      </c>
      <c r="BV74" s="19" t="n">
        <v>145.3733</v>
      </c>
      <c r="BW74" s="19" t="n">
        <v>381.5333</v>
      </c>
      <c r="BX74" s="19" t="n">
        <v>317.3661</v>
      </c>
      <c r="BY74" s="19" t="n">
        <v>81.4845</v>
      </c>
      <c r="BZ74" s="19" t="n">
        <v>20.4993</v>
      </c>
      <c r="CA74" s="19" t="n">
        <v>74.2504</v>
      </c>
      <c r="CB74" s="19" t="n">
        <v>102.4909</v>
      </c>
      <c r="CC74" s="19" t="n">
        <v>6.9146</v>
      </c>
      <c r="CD74" s="19" t="n">
        <v>10.6968</v>
      </c>
      <c r="CE74" s="19" t="n">
        <v>6.8842</v>
      </c>
      <c r="CF74" s="19" t="n">
        <v>10.6945</v>
      </c>
      <c r="CG74" s="19" t="n">
        <v>153.5041</v>
      </c>
      <c r="CH74" s="19" t="n">
        <v>0.7349</v>
      </c>
      <c r="CI74" s="19" t="n">
        <v>5.9124</v>
      </c>
      <c r="CJ74" s="19" t="n">
        <v>0.6913</v>
      </c>
      <c r="CK74" s="19" t="n">
        <v>1.2019</v>
      </c>
      <c r="CL74" s="19" t="n">
        <v>547.5152</v>
      </c>
      <c r="CM74" s="19" t="n">
        <v>0.0155</v>
      </c>
      <c r="CN74" s="19" t="n">
        <v>21.9767</v>
      </c>
      <c r="CO74" s="19" t="n">
        <v>18.645</v>
      </c>
      <c r="CP74" s="19" t="n">
        <v>87.44710000000001</v>
      </c>
      <c r="CQ74" s="19" t="n">
        <v>38.991</v>
      </c>
      <c r="CS74" s="19" t="n">
        <v>250.8442</v>
      </c>
      <c r="CT74" s="19" t="n">
        <v>292.5373</v>
      </c>
      <c r="CU74" s="19" t="n">
        <v>579.1691</v>
      </c>
      <c r="CV74" s="19" t="n">
        <v>549.963</v>
      </c>
      <c r="CW74" s="19" t="n">
        <v>309.4269</v>
      </c>
      <c r="CX74" s="19" t="n">
        <v>180.4813</v>
      </c>
      <c r="CY74" s="19" t="n">
        <v>20.854</v>
      </c>
      <c r="CZ74" s="19" t="n">
        <v>28.2014</v>
      </c>
      <c r="DA74" s="19" t="n">
        <v>94.508</v>
      </c>
      <c r="DB74" s="19" t="n">
        <v>18.6636</v>
      </c>
      <c r="DC74" s="19" t="n">
        <v>32.2601</v>
      </c>
      <c r="DD74" s="19" t="n">
        <v>45.1587</v>
      </c>
      <c r="DE74" s="19" t="n">
        <v>464.688</v>
      </c>
      <c r="DF74" s="19" t="n">
        <v>153.2352</v>
      </c>
      <c r="DG74" s="19" t="n">
        <v>47.2784</v>
      </c>
      <c r="DH74" s="19" t="n">
        <v>7.989</v>
      </c>
      <c r="DI74" s="19" t="n">
        <v>3.3788</v>
      </c>
      <c r="DJ74" s="19" t="n">
        <v>9.6</v>
      </c>
      <c r="DK74" s="19" t="n">
        <v>7.4188</v>
      </c>
      <c r="DL74" s="19" t="n">
        <v>13.2657</v>
      </c>
      <c r="DM74" s="19" t="n">
        <v>1.1131</v>
      </c>
      <c r="DN74" s="19" t="n">
        <v>171.5751</v>
      </c>
      <c r="DO74" s="19" t="n">
        <v>202.5418</v>
      </c>
      <c r="DP74" s="19" t="n">
        <v>45.8909</v>
      </c>
      <c r="DQ74" s="19" t="n">
        <v>4.2816</v>
      </c>
      <c r="DR74" s="19" t="n">
        <v>11.0205</v>
      </c>
      <c r="DT74" s="19" t="n">
        <v>9.4184</v>
      </c>
    </row>
    <row r="75">
      <c r="A75" s="2" t="inlineStr">
        <is>
          <t>3001</t>
        </is>
      </c>
      <c r="B75" s="2" t="inlineStr">
        <is>
          <t>Residential building construction</t>
        </is>
      </c>
      <c r="C75" s="19" t="n">
        <v>58.7121</v>
      </c>
      <c r="D75" s="19" t="n">
        <v>12.6515</v>
      </c>
      <c r="E75" s="19" t="n">
        <v>31.126</v>
      </c>
      <c r="F75" s="19" t="n">
        <v>0.4604</v>
      </c>
      <c r="G75" s="19" t="n">
        <v>0.0517</v>
      </c>
      <c r="H75" s="19" t="n">
        <v>0.7194</v>
      </c>
      <c r="I75" s="19" t="n">
        <v>19.7242</v>
      </c>
      <c r="J75" s="19" t="n">
        <v>70.8663</v>
      </c>
      <c r="K75" s="19" t="n">
        <v>5.117</v>
      </c>
      <c r="L75" s="19" t="n">
        <v>2.2728</v>
      </c>
      <c r="M75" s="19" t="n">
        <v>32.5141</v>
      </c>
      <c r="N75" s="19" t="n">
        <v>5.3343</v>
      </c>
      <c r="O75" s="19" t="n">
        <v>1.3399</v>
      </c>
      <c r="P75" s="19" t="n">
        <v>1.1776</v>
      </c>
      <c r="Q75" s="19" t="n">
        <v>0.0252</v>
      </c>
      <c r="R75" s="19" t="n">
        <v>0.4776</v>
      </c>
      <c r="S75" s="19" t="n">
        <v>0.2281</v>
      </c>
      <c r="T75" s="19" t="n">
        <v>0.1913</v>
      </c>
      <c r="U75" s="19" t="n">
        <v>1.275</v>
      </c>
      <c r="V75" s="19" t="n">
        <v>0.4643</v>
      </c>
      <c r="W75" s="19" t="n">
        <v>0.4769</v>
      </c>
      <c r="X75" s="19" t="n">
        <v>1.4998</v>
      </c>
      <c r="Y75" s="19" t="n">
        <v>1.7795</v>
      </c>
      <c r="Z75" s="19" t="n">
        <v>0.4414</v>
      </c>
      <c r="AA75" s="19" t="n">
        <v>0.5604</v>
      </c>
      <c r="AB75" s="19" t="n">
        <v>0.0024</v>
      </c>
      <c r="AC75" s="19" t="n">
        <v>0.0174</v>
      </c>
      <c r="AD75" s="19" t="n">
        <v>0.136</v>
      </c>
      <c r="AE75" s="19" t="n">
        <v>0.0005999999999999999</v>
      </c>
      <c r="AF75" s="19" t="n">
        <v>0.0116</v>
      </c>
      <c r="AG75" s="19" t="n">
        <v>0.0077</v>
      </c>
      <c r="AH75" s="19" t="n">
        <v>8.997400000000001</v>
      </c>
      <c r="AI75" s="19" t="n">
        <v>18.6536</v>
      </c>
      <c r="AJ75" s="19" t="n">
        <v>0.4913</v>
      </c>
      <c r="AK75" s="19" t="n">
        <v>2.0425</v>
      </c>
      <c r="AL75" s="19" t="n">
        <v>2.7513</v>
      </c>
      <c r="AM75" s="19" t="n">
        <v>4.3476</v>
      </c>
      <c r="AN75" s="19" t="n">
        <v>1.8871</v>
      </c>
      <c r="AO75" s="19" t="n">
        <v>0.0203</v>
      </c>
      <c r="AP75" s="19" t="n">
        <v>1.2268</v>
      </c>
      <c r="AQ75" s="19" t="n">
        <v>0.2252</v>
      </c>
      <c r="AR75" s="19" t="n">
        <v>1.6561</v>
      </c>
      <c r="AS75" s="19" t="n">
        <v>0.1052</v>
      </c>
      <c r="AT75" s="19" t="n">
        <v>0.5518999999999999</v>
      </c>
      <c r="AU75" s="19" t="n">
        <v>0.1316</v>
      </c>
      <c r="AV75" s="19" t="n">
        <v>2.307</v>
      </c>
      <c r="AW75" s="19" t="n">
        <v>0.3407</v>
      </c>
      <c r="AX75" s="19" t="n">
        <v>0.0698</v>
      </c>
      <c r="AY75" s="19" t="n">
        <v>3.4035</v>
      </c>
      <c r="AZ75" s="19" t="n">
        <v>2.1406</v>
      </c>
      <c r="BA75" s="19" t="n">
        <v>0.2808</v>
      </c>
      <c r="BB75" s="19" t="n">
        <v>3.2774</v>
      </c>
      <c r="BC75" s="19" t="n">
        <v>0.6847</v>
      </c>
      <c r="BD75" s="19" t="n">
        <v>1.9723</v>
      </c>
      <c r="BE75" s="19" t="n">
        <v>1.0841</v>
      </c>
      <c r="BF75" s="19" t="n">
        <v>1.4958</v>
      </c>
      <c r="BG75" s="19" t="n">
        <v>0.6598000000000001</v>
      </c>
      <c r="BH75" s="19" t="n">
        <v>0.4832</v>
      </c>
      <c r="BI75" s="19" t="n">
        <v>3.1648</v>
      </c>
      <c r="BJ75" s="19" t="n">
        <v>1.1822</v>
      </c>
      <c r="BK75" s="19" t="n">
        <v>0.3013</v>
      </c>
      <c r="BL75" s="19" t="n">
        <v>2.9909</v>
      </c>
      <c r="BM75" s="19" t="n">
        <v>3.4661</v>
      </c>
      <c r="BN75" s="19" t="n">
        <v>3.0299</v>
      </c>
      <c r="BO75" s="19" t="n">
        <v>14.1793</v>
      </c>
      <c r="BP75" s="19" t="n">
        <v>80.3622</v>
      </c>
      <c r="BQ75" s="19" t="n">
        <v>6.3178</v>
      </c>
      <c r="BR75" s="19" t="n">
        <v>38.6382</v>
      </c>
      <c r="BS75" s="19" t="n">
        <v>9.446400000000001</v>
      </c>
      <c r="BT75" s="19" t="n">
        <v>1137.0214</v>
      </c>
      <c r="BU75" s="19" t="n">
        <v>794.3084</v>
      </c>
      <c r="BV75" s="19" t="n">
        <v>577.0127</v>
      </c>
      <c r="BW75" s="19" t="n">
        <v>2291.0812</v>
      </c>
      <c r="BX75" s="19" t="n">
        <v>231.723</v>
      </c>
      <c r="BY75" s="19" t="n">
        <v>100.0451</v>
      </c>
      <c r="BZ75" s="19" t="n">
        <v>81.3775</v>
      </c>
      <c r="CA75" s="19" t="n">
        <v>49.4937</v>
      </c>
      <c r="CB75" s="19" t="n">
        <v>19.7895</v>
      </c>
      <c r="CC75" s="19" t="n">
        <v>103.0338</v>
      </c>
      <c r="CD75" s="19" t="n">
        <v>5.7137</v>
      </c>
      <c r="CE75" s="19" t="n">
        <v>16.7057</v>
      </c>
      <c r="CF75" s="19" t="n">
        <v>10.8084</v>
      </c>
      <c r="CG75" s="19" t="n">
        <v>140.1819</v>
      </c>
      <c r="CH75" s="19" t="n">
        <v>5.0278</v>
      </c>
      <c r="CI75" s="19" t="n">
        <v>3.7227</v>
      </c>
      <c r="CJ75" s="19" t="n">
        <v>13.0687</v>
      </c>
      <c r="CK75" s="19" t="n">
        <v>7.168</v>
      </c>
      <c r="CL75" s="19" t="n">
        <v>51.7538</v>
      </c>
      <c r="CM75" s="19" t="n">
        <v>0.09420000000000001</v>
      </c>
      <c r="CN75" s="19" t="n">
        <v>36.4742</v>
      </c>
      <c r="CO75" s="19" t="n">
        <v>29.5489</v>
      </c>
      <c r="CP75" s="19" t="n">
        <v>37.215</v>
      </c>
      <c r="CQ75" s="19" t="n">
        <v>40.9258</v>
      </c>
      <c r="CS75" s="19" t="n">
        <v>924.6749</v>
      </c>
      <c r="CT75" s="19" t="n">
        <v>429.3958</v>
      </c>
      <c r="CU75" s="19" t="n">
        <v>247.4042</v>
      </c>
      <c r="CV75" s="19" t="n">
        <v>94.29989999999999</v>
      </c>
      <c r="CW75" s="19" t="n">
        <v>48.6781</v>
      </c>
      <c r="CX75" s="19" t="n">
        <v>24.4663</v>
      </c>
      <c r="CY75" s="19" t="n">
        <v>294.0902</v>
      </c>
      <c r="CZ75" s="19" t="n">
        <v>271.3999</v>
      </c>
      <c r="DA75" s="19" t="n">
        <v>21.2896</v>
      </c>
      <c r="DB75" s="19" t="n">
        <v>19.3382</v>
      </c>
      <c r="DC75" s="19" t="n">
        <v>16.9709</v>
      </c>
      <c r="DD75" s="19" t="n">
        <v>2.7875</v>
      </c>
      <c r="DE75" s="19" t="n">
        <v>43.8511</v>
      </c>
      <c r="DF75" s="19" t="n">
        <v>37.9495</v>
      </c>
      <c r="DG75" s="19" t="n">
        <v>3.5417</v>
      </c>
      <c r="DH75" s="19" t="n">
        <v>5.8284</v>
      </c>
      <c r="DI75" s="19" t="n">
        <v>4.0954</v>
      </c>
      <c r="DJ75" s="19" t="n">
        <v>6.5086</v>
      </c>
      <c r="DK75" s="19" t="n">
        <v>20.883</v>
      </c>
      <c r="DL75" s="19" t="n">
        <v>10.624</v>
      </c>
      <c r="DM75" s="19" t="n">
        <v>0.5905</v>
      </c>
      <c r="DN75" s="19" t="n">
        <v>14.9538</v>
      </c>
      <c r="DO75" s="19" t="n">
        <v>7.8605</v>
      </c>
      <c r="DP75" s="19" t="n">
        <v>21756.2592</v>
      </c>
      <c r="DQ75" s="19" t="n">
        <v>308.7975</v>
      </c>
      <c r="DR75" s="19" t="n">
        <v>858.0377</v>
      </c>
      <c r="DT75" s="19" t="n">
        <v>3516.1891</v>
      </c>
    </row>
    <row r="76">
      <c r="A76" s="2" t="inlineStr">
        <is>
          <t>3002</t>
        </is>
      </c>
      <c r="B76" s="2" t="inlineStr">
        <is>
          <t>Non-residential building construction</t>
        </is>
      </c>
      <c r="C76" s="19" t="n">
        <v>42.2332</v>
      </c>
      <c r="D76" s="19" t="n">
        <v>8.926299999999999</v>
      </c>
      <c r="E76" s="19" t="n">
        <v>28.9798</v>
      </c>
      <c r="F76" s="19" t="n">
        <v>0.5487</v>
      </c>
      <c r="G76" s="19" t="n">
        <v>0.0625</v>
      </c>
      <c r="H76" s="19" t="n">
        <v>0.9367</v>
      </c>
      <c r="I76" s="19" t="n">
        <v>18.1866</v>
      </c>
      <c r="J76" s="19" t="n">
        <v>59.3684</v>
      </c>
      <c r="K76" s="19" t="n">
        <v>3.9599</v>
      </c>
      <c r="L76" s="19" t="n">
        <v>1.5496</v>
      </c>
      <c r="M76" s="19" t="n">
        <v>24.029</v>
      </c>
      <c r="N76" s="19" t="n">
        <v>3.7243</v>
      </c>
      <c r="O76" s="19" t="n">
        <v>1.1699</v>
      </c>
      <c r="P76" s="19" t="n">
        <v>1.3601</v>
      </c>
      <c r="Q76" s="19" t="n">
        <v>0.0267</v>
      </c>
      <c r="R76" s="19" t="n">
        <v>0.6056</v>
      </c>
      <c r="S76" s="19" t="n">
        <v>0.2624</v>
      </c>
      <c r="T76" s="19" t="n">
        <v>0.2364</v>
      </c>
      <c r="U76" s="19" t="n">
        <v>1.4685</v>
      </c>
      <c r="V76" s="19" t="n">
        <v>0.5537</v>
      </c>
      <c r="W76" s="19" t="n">
        <v>0.5727</v>
      </c>
      <c r="X76" s="19" t="n">
        <v>1.9546</v>
      </c>
      <c r="Y76" s="19" t="n">
        <v>2.4845</v>
      </c>
      <c r="Z76" s="19" t="n">
        <v>0.5989</v>
      </c>
      <c r="AA76" s="19" t="n">
        <v>0.7728</v>
      </c>
      <c r="AB76" s="19" t="n">
        <v>0.002</v>
      </c>
      <c r="AC76" s="19" t="n">
        <v>0.0112</v>
      </c>
      <c r="AD76" s="19" t="n">
        <v>0.1724</v>
      </c>
      <c r="AE76" s="19" t="n">
        <v>0.0005</v>
      </c>
      <c r="AF76" s="19" t="n">
        <v>0.0148</v>
      </c>
      <c r="AG76" s="19" t="n">
        <v>0.0097</v>
      </c>
      <c r="AH76" s="19" t="n">
        <v>2.9162</v>
      </c>
      <c r="AI76" s="19" t="n">
        <v>9.151999999999999</v>
      </c>
      <c r="AJ76" s="19" t="n">
        <v>0.6258</v>
      </c>
      <c r="AK76" s="19" t="n">
        <v>2.7729</v>
      </c>
      <c r="AL76" s="19" t="n">
        <v>4.0079</v>
      </c>
      <c r="AM76" s="19" t="n">
        <v>6.2044</v>
      </c>
      <c r="AN76" s="19" t="n">
        <v>2.7037</v>
      </c>
      <c r="AO76" s="19" t="n">
        <v>0.0156</v>
      </c>
      <c r="AP76" s="19" t="n">
        <v>1.6121</v>
      </c>
      <c r="AQ76" s="19" t="n">
        <v>0.2856</v>
      </c>
      <c r="AR76" s="19" t="n">
        <v>2.3119</v>
      </c>
      <c r="AS76" s="19" t="n">
        <v>0.141</v>
      </c>
      <c r="AT76" s="19" t="n">
        <v>0.6859</v>
      </c>
      <c r="AU76" s="19" t="n">
        <v>0.1706</v>
      </c>
      <c r="AV76" s="19" t="n">
        <v>3.2024</v>
      </c>
      <c r="AW76" s="19" t="n">
        <v>0.4624</v>
      </c>
      <c r="AX76" s="19" t="n">
        <v>0.0611</v>
      </c>
      <c r="AY76" s="19" t="n">
        <v>4.6789</v>
      </c>
      <c r="AZ76" s="19" t="n">
        <v>1.4294</v>
      </c>
      <c r="BA76" s="19" t="n">
        <v>0.3977</v>
      </c>
      <c r="BB76" s="19" t="n">
        <v>4.5613</v>
      </c>
      <c r="BC76" s="19" t="n">
        <v>0.9883</v>
      </c>
      <c r="BD76" s="19" t="n">
        <v>2.8504</v>
      </c>
      <c r="BE76" s="19" t="n">
        <v>1.5029</v>
      </c>
      <c r="BF76" s="19" t="n">
        <v>2.1847</v>
      </c>
      <c r="BG76" s="19" t="n">
        <v>0.8918</v>
      </c>
      <c r="BH76" s="19" t="n">
        <v>0.6804</v>
      </c>
      <c r="BI76" s="19" t="n">
        <v>2.6584</v>
      </c>
      <c r="BJ76" s="19" t="n">
        <v>1.4254</v>
      </c>
      <c r="BK76" s="19" t="n">
        <v>0.3274</v>
      </c>
      <c r="BL76" s="19" t="n">
        <v>3.3207</v>
      </c>
      <c r="BM76" s="19" t="n">
        <v>1.1612</v>
      </c>
      <c r="BN76" s="19" t="n">
        <v>0.9122</v>
      </c>
      <c r="BO76" s="19" t="n">
        <v>9.197699999999999</v>
      </c>
      <c r="BP76" s="19" t="n">
        <v>37.1777</v>
      </c>
      <c r="BQ76" s="19" t="n">
        <v>3.9562</v>
      </c>
      <c r="BR76" s="19" t="n">
        <v>13.3582</v>
      </c>
      <c r="BS76" s="19" t="n">
        <v>9.184699999999999</v>
      </c>
      <c r="BT76" s="19" t="n">
        <v>398.2961</v>
      </c>
      <c r="BU76" s="19" t="n">
        <v>214.6623</v>
      </c>
      <c r="BV76" s="19" t="n">
        <v>232.9399</v>
      </c>
      <c r="BW76" s="19" t="n">
        <v>673.514</v>
      </c>
      <c r="BX76" s="19" t="n">
        <v>193.9709</v>
      </c>
      <c r="BY76" s="19" t="n">
        <v>106.7076</v>
      </c>
      <c r="BZ76" s="19" t="n">
        <v>59.9646</v>
      </c>
      <c r="CA76" s="19" t="n">
        <v>56.5599</v>
      </c>
      <c r="CB76" s="19" t="n">
        <v>22.034</v>
      </c>
      <c r="CC76" s="19" t="n">
        <v>73.4783</v>
      </c>
      <c r="CD76" s="19" t="n">
        <v>7.8218</v>
      </c>
      <c r="CE76" s="19" t="n">
        <v>23.0106</v>
      </c>
      <c r="CF76" s="19" t="n">
        <v>13.9875</v>
      </c>
      <c r="CG76" s="19" t="n">
        <v>115.0147</v>
      </c>
      <c r="CH76" s="19" t="n">
        <v>6.7889</v>
      </c>
      <c r="CI76" s="19" t="n">
        <v>5.1926</v>
      </c>
      <c r="CJ76" s="19" t="n">
        <v>11.1239</v>
      </c>
      <c r="CK76" s="19" t="n">
        <v>7.0402</v>
      </c>
      <c r="CL76" s="19" t="n">
        <v>51.5811</v>
      </c>
      <c r="CM76" s="19" t="n">
        <v>0.105</v>
      </c>
      <c r="CN76" s="19" t="n">
        <v>42.9657</v>
      </c>
      <c r="CO76" s="19" t="n">
        <v>34.3618</v>
      </c>
      <c r="CP76" s="19" t="n">
        <v>49.43</v>
      </c>
      <c r="CQ76" s="19" t="n">
        <v>51.9099</v>
      </c>
      <c r="CS76" s="19" t="n">
        <v>627.8231</v>
      </c>
      <c r="CT76" s="19" t="n">
        <v>389.4316</v>
      </c>
      <c r="CU76" s="19" t="n">
        <v>320.882</v>
      </c>
      <c r="CV76" s="19" t="n">
        <v>108.1557</v>
      </c>
      <c r="CW76" s="19" t="n">
        <v>61.7849</v>
      </c>
      <c r="CX76" s="19" t="n">
        <v>30.9743</v>
      </c>
      <c r="CY76" s="19" t="n">
        <v>227.3808</v>
      </c>
      <c r="CZ76" s="19" t="n">
        <v>189.1474</v>
      </c>
      <c r="DA76" s="19" t="n">
        <v>23.843</v>
      </c>
      <c r="DB76" s="19" t="n">
        <v>21.5766</v>
      </c>
      <c r="DC76" s="19" t="n">
        <v>17.0795</v>
      </c>
      <c r="DD76" s="19" t="n">
        <v>3.5249</v>
      </c>
      <c r="DE76" s="19" t="n">
        <v>51.6729</v>
      </c>
      <c r="DF76" s="19" t="n">
        <v>43.6868</v>
      </c>
      <c r="DG76" s="19" t="n">
        <v>4.7476</v>
      </c>
      <c r="DH76" s="19" t="n">
        <v>8.453900000000001</v>
      </c>
      <c r="DI76" s="19" t="n">
        <v>5.6786</v>
      </c>
      <c r="DJ76" s="19" t="n">
        <v>8.4491</v>
      </c>
      <c r="DK76" s="19" t="n">
        <v>29.6206</v>
      </c>
      <c r="DL76" s="19" t="n">
        <v>13.7226</v>
      </c>
      <c r="DM76" s="19" t="n">
        <v>0.7216</v>
      </c>
      <c r="DN76" s="19" t="n">
        <v>17.4665</v>
      </c>
      <c r="DO76" s="19" t="n">
        <v>89.68519999999999</v>
      </c>
      <c r="DP76" s="19" t="n">
        <v>10545.418</v>
      </c>
      <c r="DQ76" s="19" t="n">
        <v>541.208</v>
      </c>
      <c r="DR76" s="19" t="n">
        <v>3024.191</v>
      </c>
      <c r="DT76" s="19" t="n">
        <v>1505.9164</v>
      </c>
    </row>
    <row r="77">
      <c r="A77" s="2" t="inlineStr">
        <is>
          <t>3101</t>
        </is>
      </c>
      <c r="B77" s="2" t="inlineStr">
        <is>
          <t>Heavy and civil engineering construction</t>
        </is>
      </c>
      <c r="C77" s="19" t="n">
        <v>87.53319999999999</v>
      </c>
      <c r="D77" s="19" t="n">
        <v>2.5425</v>
      </c>
      <c r="E77" s="19" t="n">
        <v>25.9582</v>
      </c>
      <c r="F77" s="19" t="n">
        <v>0.1324</v>
      </c>
      <c r="G77" s="19" t="n">
        <v>0.0206</v>
      </c>
      <c r="H77" s="19" t="n">
        <v>0.2763</v>
      </c>
      <c r="I77" s="19" t="n">
        <v>6.2302</v>
      </c>
      <c r="J77" s="19" t="n">
        <v>155.5993</v>
      </c>
      <c r="K77" s="19" t="n">
        <v>2.3215</v>
      </c>
      <c r="L77" s="19" t="n">
        <v>1.6641</v>
      </c>
      <c r="M77" s="19" t="n">
        <v>103.401</v>
      </c>
      <c r="N77" s="19" t="n">
        <v>14.169</v>
      </c>
      <c r="O77" s="19" t="n">
        <v>0.3834</v>
      </c>
      <c r="P77" s="19" t="n">
        <v>0.6192</v>
      </c>
      <c r="Q77" s="19" t="n">
        <v>0.0123</v>
      </c>
      <c r="R77" s="19" t="n">
        <v>0.2589</v>
      </c>
      <c r="S77" s="19" t="n">
        <v>0.1476</v>
      </c>
      <c r="T77" s="19" t="n">
        <v>0.1211</v>
      </c>
      <c r="U77" s="19" t="n">
        <v>0.7054</v>
      </c>
      <c r="V77" s="19" t="n">
        <v>0.2493</v>
      </c>
      <c r="W77" s="19" t="n">
        <v>0.3584</v>
      </c>
      <c r="X77" s="19" t="n">
        <v>0.7104</v>
      </c>
      <c r="Y77" s="19" t="n">
        <v>0.9336</v>
      </c>
      <c r="Z77" s="19" t="n">
        <v>0.2385</v>
      </c>
      <c r="AA77" s="19" t="n">
        <v>0.328</v>
      </c>
      <c r="AB77" s="19" t="n">
        <v>0.0017</v>
      </c>
      <c r="AC77" s="19" t="n">
        <v>0.0092</v>
      </c>
      <c r="AD77" s="19" t="n">
        <v>0.0866</v>
      </c>
      <c r="AE77" s="19" t="n">
        <v>0.0013</v>
      </c>
      <c r="AF77" s="19" t="n">
        <v>0.0137</v>
      </c>
      <c r="AG77" s="19" t="n">
        <v>0.008800000000000001</v>
      </c>
      <c r="AH77" s="19" t="n">
        <v>1.2217</v>
      </c>
      <c r="AI77" s="19" t="n">
        <v>2.9338</v>
      </c>
      <c r="AJ77" s="19" t="n">
        <v>0.2252</v>
      </c>
      <c r="AK77" s="19" t="n">
        <v>0.8103</v>
      </c>
      <c r="AL77" s="19" t="n">
        <v>1.2789</v>
      </c>
      <c r="AM77" s="19" t="n">
        <v>4.5911</v>
      </c>
      <c r="AN77" s="19" t="n">
        <v>0.9507</v>
      </c>
      <c r="AO77" s="19" t="n">
        <v>0.0103</v>
      </c>
      <c r="AP77" s="19" t="n">
        <v>0.7534999999999999</v>
      </c>
      <c r="AQ77" s="19" t="n">
        <v>0.148</v>
      </c>
      <c r="AR77" s="19" t="n">
        <v>0.918</v>
      </c>
      <c r="AS77" s="19" t="n">
        <v>0.07049999999999999</v>
      </c>
      <c r="AT77" s="19" t="n">
        <v>0.4596</v>
      </c>
      <c r="AU77" s="19" t="n">
        <v>0.0767</v>
      </c>
      <c r="AV77" s="19" t="n">
        <v>1.1771</v>
      </c>
      <c r="AW77" s="19" t="n">
        <v>0.1853</v>
      </c>
      <c r="AX77" s="19" t="n">
        <v>0.0444</v>
      </c>
      <c r="AY77" s="19" t="n">
        <v>1.708</v>
      </c>
      <c r="AZ77" s="19" t="n">
        <v>0.1762</v>
      </c>
      <c r="BA77" s="19" t="n">
        <v>0.1526</v>
      </c>
      <c r="BB77" s="19" t="n">
        <v>1.8021</v>
      </c>
      <c r="BC77" s="19" t="n">
        <v>0.3487</v>
      </c>
      <c r="BD77" s="19" t="n">
        <v>1.0001</v>
      </c>
      <c r="BE77" s="19" t="n">
        <v>0.4838</v>
      </c>
      <c r="BF77" s="19" t="n">
        <v>0.6546</v>
      </c>
      <c r="BG77" s="19" t="n">
        <v>0.4605</v>
      </c>
      <c r="BH77" s="19" t="n">
        <v>0.3072</v>
      </c>
      <c r="BI77" s="19" t="n">
        <v>1.0161</v>
      </c>
      <c r="BJ77" s="19" t="n">
        <v>0.5578</v>
      </c>
      <c r="BK77" s="19" t="n">
        <v>0.1459</v>
      </c>
      <c r="BL77" s="19" t="n">
        <v>1.2993</v>
      </c>
      <c r="BM77" s="19" t="n">
        <v>0.5558</v>
      </c>
      <c r="BN77" s="19" t="n">
        <v>0.4684</v>
      </c>
      <c r="BO77" s="19" t="n">
        <v>5.1605</v>
      </c>
      <c r="BP77" s="19" t="n">
        <v>34.9143</v>
      </c>
      <c r="BQ77" s="19" t="n">
        <v>1.224</v>
      </c>
      <c r="BR77" s="19" t="n">
        <v>7.3172</v>
      </c>
      <c r="BS77" s="19" t="n">
        <v>9.7875</v>
      </c>
      <c r="BT77" s="19" t="n">
        <v>122.2819</v>
      </c>
      <c r="BU77" s="19" t="n">
        <v>99.9722</v>
      </c>
      <c r="BV77" s="19" t="n">
        <v>72.884</v>
      </c>
      <c r="BW77" s="19" t="n">
        <v>300.8775</v>
      </c>
      <c r="BX77" s="19" t="n">
        <v>80.0132</v>
      </c>
      <c r="BY77" s="19" t="n">
        <v>33.2541</v>
      </c>
      <c r="BZ77" s="19" t="n">
        <v>2.968</v>
      </c>
      <c r="CA77" s="19" t="n">
        <v>13.8662</v>
      </c>
      <c r="CB77" s="19" t="n">
        <v>643.4492</v>
      </c>
      <c r="CC77" s="19" t="n">
        <v>181.9586</v>
      </c>
      <c r="CD77" s="19" t="n">
        <v>6.794</v>
      </c>
      <c r="CE77" s="19" t="n">
        <v>6.996</v>
      </c>
      <c r="CF77" s="19" t="n">
        <v>4.1216</v>
      </c>
      <c r="CG77" s="19" t="n">
        <v>31.7481</v>
      </c>
      <c r="CH77" s="19" t="n">
        <v>2.3376</v>
      </c>
      <c r="CI77" s="19" t="n">
        <v>1.5836</v>
      </c>
      <c r="CJ77" s="19" t="n">
        <v>2.2055</v>
      </c>
      <c r="CK77" s="19" t="n">
        <v>1.4369</v>
      </c>
      <c r="CL77" s="19" t="n">
        <v>24.6415</v>
      </c>
      <c r="CM77" s="19" t="n">
        <v>0.0328</v>
      </c>
      <c r="CN77" s="19" t="n">
        <v>16.7375</v>
      </c>
      <c r="CO77" s="19" t="n">
        <v>13.4992</v>
      </c>
      <c r="CP77" s="19" t="n">
        <v>18.1539</v>
      </c>
      <c r="CQ77" s="19" t="n">
        <v>14.7666</v>
      </c>
      <c r="CS77" s="19" t="n">
        <v>4.3183</v>
      </c>
      <c r="CT77" s="19" t="n">
        <v>134.204</v>
      </c>
      <c r="CU77" s="19" t="n">
        <v>101.681</v>
      </c>
      <c r="CV77" s="19" t="n">
        <v>41.3338</v>
      </c>
      <c r="CW77" s="19" t="n">
        <v>22.6713</v>
      </c>
      <c r="CX77" s="19" t="n">
        <v>10.6387</v>
      </c>
      <c r="CY77" s="19" t="n">
        <v>204.1237</v>
      </c>
      <c r="CZ77" s="19" t="n">
        <v>392.5022</v>
      </c>
      <c r="DA77" s="19" t="n">
        <v>13.2883</v>
      </c>
      <c r="DB77" s="19" t="n">
        <v>7.0805</v>
      </c>
      <c r="DC77" s="19" t="n">
        <v>5.1412</v>
      </c>
      <c r="DD77" s="19" t="n">
        <v>1.6593</v>
      </c>
      <c r="DE77" s="19" t="n">
        <v>26.709</v>
      </c>
      <c r="DF77" s="19" t="n">
        <v>18.4955</v>
      </c>
      <c r="DG77" s="19" t="n">
        <v>1.9829</v>
      </c>
      <c r="DH77" s="19" t="n">
        <v>2.6183</v>
      </c>
      <c r="DI77" s="19" t="n">
        <v>1.7538</v>
      </c>
      <c r="DJ77" s="19" t="n">
        <v>2.5052</v>
      </c>
      <c r="DK77" s="19" t="n">
        <v>8.040900000000001</v>
      </c>
      <c r="DL77" s="19" t="n">
        <v>6.1132</v>
      </c>
      <c r="DM77" s="19" t="n">
        <v>0.3997</v>
      </c>
      <c r="DN77" s="19" t="n">
        <v>8.0527</v>
      </c>
      <c r="DO77" s="19" t="n">
        <v>0.4567</v>
      </c>
      <c r="DP77" s="19" t="n">
        <v>10456.8376</v>
      </c>
      <c r="DQ77" s="19" t="n">
        <v>3916.9792</v>
      </c>
      <c r="DR77" s="19" t="n">
        <v>8227.629199999999</v>
      </c>
      <c r="DT77" s="19" t="n">
        <v>215.7185</v>
      </c>
    </row>
    <row r="78">
      <c r="A78" s="2" t="inlineStr">
        <is>
          <t>3201</t>
        </is>
      </c>
      <c r="B78" s="2" t="inlineStr">
        <is>
          <t>Construction services</t>
        </is>
      </c>
      <c r="C78" s="19" t="n">
        <v>330.6328</v>
      </c>
      <c r="D78" s="19" t="n">
        <v>68.1118</v>
      </c>
      <c r="E78" s="19" t="n">
        <v>157.5053</v>
      </c>
      <c r="F78" s="19" t="n">
        <v>2.959</v>
      </c>
      <c r="G78" s="19" t="n">
        <v>0.6276</v>
      </c>
      <c r="H78" s="19" t="n">
        <v>2.7872</v>
      </c>
      <c r="I78" s="19" t="n">
        <v>102.5843</v>
      </c>
      <c r="J78" s="19" t="n">
        <v>400.9169</v>
      </c>
      <c r="K78" s="19" t="n">
        <v>26.1051</v>
      </c>
      <c r="L78" s="19" t="n">
        <v>12</v>
      </c>
      <c r="M78" s="19" t="n">
        <v>215.3051</v>
      </c>
      <c r="N78" s="19" t="n">
        <v>30.6373</v>
      </c>
      <c r="O78" s="19" t="n">
        <v>12.7903</v>
      </c>
      <c r="P78" s="19" t="n">
        <v>11.535</v>
      </c>
      <c r="Q78" s="19" t="n">
        <v>0.6734</v>
      </c>
      <c r="R78" s="19" t="n">
        <v>7.9438</v>
      </c>
      <c r="S78" s="19" t="n">
        <v>6.0829</v>
      </c>
      <c r="T78" s="19" t="n">
        <v>5.423</v>
      </c>
      <c r="U78" s="19" t="n">
        <v>17.1187</v>
      </c>
      <c r="V78" s="19" t="n">
        <v>9.0198</v>
      </c>
      <c r="W78" s="19" t="n">
        <v>6.7835</v>
      </c>
      <c r="X78" s="19" t="n">
        <v>17.7779</v>
      </c>
      <c r="Y78" s="19" t="n">
        <v>12.0016</v>
      </c>
      <c r="Z78" s="19" t="n">
        <v>1.7145</v>
      </c>
      <c r="AA78" s="19" t="n">
        <v>4.144</v>
      </c>
      <c r="AB78" s="19" t="n">
        <v>0.1269</v>
      </c>
      <c r="AC78" s="19" t="n">
        <v>0.386</v>
      </c>
      <c r="AD78" s="19" t="n">
        <v>5.0504</v>
      </c>
      <c r="AE78" s="19" t="n">
        <v>0.0056</v>
      </c>
      <c r="AF78" s="19" t="n">
        <v>0.9958</v>
      </c>
      <c r="AG78" s="19" t="n">
        <v>0.6006</v>
      </c>
      <c r="AH78" s="19" t="n">
        <v>80.97410000000001</v>
      </c>
      <c r="AI78" s="19" t="n">
        <v>159.2053</v>
      </c>
      <c r="AJ78" s="19" t="n">
        <v>4.374</v>
      </c>
      <c r="AK78" s="19" t="n">
        <v>16.4213</v>
      </c>
      <c r="AL78" s="19" t="n">
        <v>17.8262</v>
      </c>
      <c r="AM78" s="19" t="n">
        <v>27.594</v>
      </c>
      <c r="AN78" s="19" t="n">
        <v>17.6559</v>
      </c>
      <c r="AO78" s="19" t="n">
        <v>1.2531</v>
      </c>
      <c r="AP78" s="19" t="n">
        <v>13.0666</v>
      </c>
      <c r="AQ78" s="19" t="n">
        <v>3.8784</v>
      </c>
      <c r="AR78" s="19" t="n">
        <v>22.7043</v>
      </c>
      <c r="AS78" s="19" t="n">
        <v>1.0715</v>
      </c>
      <c r="AT78" s="19" t="n">
        <v>4.7518</v>
      </c>
      <c r="AU78" s="19" t="n">
        <v>2.7862</v>
      </c>
      <c r="AV78" s="19" t="n">
        <v>35.9669</v>
      </c>
      <c r="AW78" s="19" t="n">
        <v>6.6126</v>
      </c>
      <c r="AX78" s="19" t="n">
        <v>1.2118</v>
      </c>
      <c r="AY78" s="19" t="n">
        <v>15.4916</v>
      </c>
      <c r="AZ78" s="19" t="n">
        <v>11.6357</v>
      </c>
      <c r="BA78" s="19" t="n">
        <v>1.0149</v>
      </c>
      <c r="BB78" s="19" t="n">
        <v>25.6862</v>
      </c>
      <c r="BC78" s="19" t="n">
        <v>4.8456</v>
      </c>
      <c r="BD78" s="19" t="n">
        <v>15.4981</v>
      </c>
      <c r="BE78" s="19" t="n">
        <v>12.5273</v>
      </c>
      <c r="BF78" s="19" t="n">
        <v>11.3682</v>
      </c>
      <c r="BG78" s="19" t="n">
        <v>4.4942</v>
      </c>
      <c r="BH78" s="19" t="n">
        <v>5.1858</v>
      </c>
      <c r="BI78" s="19" t="n">
        <v>40.6713</v>
      </c>
      <c r="BJ78" s="19" t="n">
        <v>10.5535</v>
      </c>
      <c r="BK78" s="19" t="n">
        <v>2.8309</v>
      </c>
      <c r="BL78" s="19" t="n">
        <v>35.2533</v>
      </c>
      <c r="BM78" s="19" t="n">
        <v>37.3741</v>
      </c>
      <c r="BN78" s="19" t="n">
        <v>31.4149</v>
      </c>
      <c r="BO78" s="19" t="n">
        <v>87.98050000000001</v>
      </c>
      <c r="BP78" s="19" t="n">
        <v>618.2265</v>
      </c>
      <c r="BQ78" s="19" t="n">
        <v>40.0177</v>
      </c>
      <c r="BR78" s="19" t="n">
        <v>350.4677</v>
      </c>
      <c r="BS78" s="19" t="n">
        <v>31.4893</v>
      </c>
      <c r="BT78" s="19" t="n">
        <v>9657.566800000001</v>
      </c>
      <c r="BU78" s="19" t="n">
        <v>7321.6638</v>
      </c>
      <c r="BV78" s="19" t="n">
        <v>4667.4817</v>
      </c>
      <c r="BW78" s="19" t="n">
        <v>20795.8046</v>
      </c>
      <c r="BX78" s="19" t="n">
        <v>1192.9296</v>
      </c>
      <c r="BY78" s="19" t="n">
        <v>494.791</v>
      </c>
      <c r="BZ78" s="19" t="n">
        <v>408.2548</v>
      </c>
      <c r="CA78" s="19" t="n">
        <v>162.1328</v>
      </c>
      <c r="CB78" s="19" t="n">
        <v>103.1684</v>
      </c>
      <c r="CC78" s="19" t="n">
        <v>516.9729</v>
      </c>
      <c r="CD78" s="19" t="n">
        <v>28.7917</v>
      </c>
      <c r="CE78" s="19" t="n">
        <v>67.6058</v>
      </c>
      <c r="CF78" s="19" t="n">
        <v>65.494</v>
      </c>
      <c r="CG78" s="19" t="n">
        <v>683.4606</v>
      </c>
      <c r="CH78" s="19" t="n">
        <v>16.0052</v>
      </c>
      <c r="CI78" s="19" t="n">
        <v>13.7589</v>
      </c>
      <c r="CJ78" s="19" t="n">
        <v>63.8799</v>
      </c>
      <c r="CK78" s="19" t="n">
        <v>180.1564</v>
      </c>
      <c r="CL78" s="19" t="n">
        <v>334.2311</v>
      </c>
      <c r="CM78" s="19" t="n">
        <v>0.5308</v>
      </c>
      <c r="CN78" s="19" t="n">
        <v>263.6945</v>
      </c>
      <c r="CO78" s="19" t="n">
        <v>115.9625</v>
      </c>
      <c r="CP78" s="19" t="n">
        <v>145.6536</v>
      </c>
      <c r="CQ78" s="19" t="n">
        <v>131.2741</v>
      </c>
      <c r="CS78" s="19" t="n">
        <v>4657.8845</v>
      </c>
      <c r="CT78" s="19" t="n">
        <v>2236.5904</v>
      </c>
      <c r="CU78" s="19" t="n">
        <v>1611.808</v>
      </c>
      <c r="CV78" s="19" t="n">
        <v>537.3569</v>
      </c>
      <c r="CW78" s="19" t="n">
        <v>315.8481</v>
      </c>
      <c r="CX78" s="19" t="n">
        <v>98.4333</v>
      </c>
      <c r="CY78" s="19" t="n">
        <v>1445.0521</v>
      </c>
      <c r="CZ78" s="19" t="n">
        <v>1383.1348</v>
      </c>
      <c r="DA78" s="19" t="n">
        <v>115.729</v>
      </c>
      <c r="DB78" s="19" t="n">
        <v>131.5334</v>
      </c>
      <c r="DC78" s="19" t="n">
        <v>102.6305</v>
      </c>
      <c r="DD78" s="19" t="n">
        <v>10.955</v>
      </c>
      <c r="DE78" s="19" t="n">
        <v>243.2765</v>
      </c>
      <c r="DF78" s="19" t="n">
        <v>229.8403</v>
      </c>
      <c r="DG78" s="19" t="n">
        <v>10.5837</v>
      </c>
      <c r="DH78" s="19" t="n">
        <v>22.463</v>
      </c>
      <c r="DI78" s="19" t="n">
        <v>20.5753</v>
      </c>
      <c r="DJ78" s="19" t="n">
        <v>53.2735</v>
      </c>
      <c r="DK78" s="19" t="n">
        <v>57.0496</v>
      </c>
      <c r="DL78" s="19" t="n">
        <v>54.9071</v>
      </c>
      <c r="DM78" s="19" t="n">
        <v>4.0376</v>
      </c>
      <c r="DN78" s="19" t="n">
        <v>581.6517</v>
      </c>
      <c r="DO78" s="19" t="n">
        <v>35.4219</v>
      </c>
      <c r="DP78" s="19" t="n">
        <v>14904.2167</v>
      </c>
      <c r="DQ78" s="19" t="n">
        <v>1654.7435</v>
      </c>
      <c r="DR78" s="19" t="n">
        <v>4341.3817</v>
      </c>
      <c r="DT78" s="19" t="n">
        <v>538.6837</v>
      </c>
    </row>
    <row r="79">
      <c r="A79" s="2" t="inlineStr">
        <is>
          <t>3301</t>
        </is>
      </c>
      <c r="B79" s="2" t="inlineStr">
        <is>
          <t>Wholesale trade</t>
        </is>
      </c>
      <c r="C79" s="19" t="n">
        <v>615.303</v>
      </c>
      <c r="D79" s="19" t="n">
        <v>40.4102</v>
      </c>
      <c r="E79" s="19" t="n">
        <v>187.7447</v>
      </c>
      <c r="F79" s="19" t="n">
        <v>8.975099999999999</v>
      </c>
      <c r="G79" s="19" t="n">
        <v>11.196</v>
      </c>
      <c r="H79" s="19" t="n">
        <v>11.4136</v>
      </c>
      <c r="I79" s="19" t="n">
        <v>185.5985</v>
      </c>
      <c r="J79" s="19" t="n">
        <v>480.8399</v>
      </c>
      <c r="K79" s="19" t="n">
        <v>6.9927</v>
      </c>
      <c r="L79" s="19" t="n">
        <v>2.7868</v>
      </c>
      <c r="M79" s="19" t="n">
        <v>155.7828</v>
      </c>
      <c r="N79" s="19" t="n">
        <v>16.3465</v>
      </c>
      <c r="O79" s="19" t="n">
        <v>12.6338</v>
      </c>
      <c r="P79" s="19" t="n">
        <v>163.9939</v>
      </c>
      <c r="Q79" s="19" t="n">
        <v>10.1611</v>
      </c>
      <c r="R79" s="19" t="n">
        <v>95.34650000000001</v>
      </c>
      <c r="S79" s="19" t="n">
        <v>104.4513</v>
      </c>
      <c r="T79" s="19" t="n">
        <v>66.8468</v>
      </c>
      <c r="U79" s="19" t="n">
        <v>197.4713</v>
      </c>
      <c r="V79" s="19" t="n">
        <v>136.9709</v>
      </c>
      <c r="W79" s="19" t="n">
        <v>97.0086</v>
      </c>
      <c r="X79" s="19" t="n">
        <v>275.2103</v>
      </c>
      <c r="Y79" s="19" t="n">
        <v>71.8853</v>
      </c>
      <c r="Z79" s="19" t="n">
        <v>29.9005</v>
      </c>
      <c r="AA79" s="19" t="n">
        <v>29.1574</v>
      </c>
      <c r="AB79" s="19" t="n">
        <v>2.5636</v>
      </c>
      <c r="AC79" s="19" t="n">
        <v>6.4925</v>
      </c>
      <c r="AD79" s="19" t="n">
        <v>54.8919</v>
      </c>
      <c r="AE79" s="19" t="n">
        <v>0.08790000000000001</v>
      </c>
      <c r="AF79" s="19" t="n">
        <v>19.0599</v>
      </c>
      <c r="AG79" s="19" t="n">
        <v>7.4211</v>
      </c>
      <c r="AH79" s="19" t="n">
        <v>38.1389</v>
      </c>
      <c r="AI79" s="19" t="n">
        <v>209.144</v>
      </c>
      <c r="AJ79" s="19" t="n">
        <v>25.9015</v>
      </c>
      <c r="AK79" s="19" t="n">
        <v>59.3554</v>
      </c>
      <c r="AL79" s="19" t="n">
        <v>73.0124</v>
      </c>
      <c r="AM79" s="19" t="n">
        <v>100.1399</v>
      </c>
      <c r="AN79" s="19" t="n">
        <v>88.6611</v>
      </c>
      <c r="AO79" s="19" t="n">
        <v>26.3681</v>
      </c>
      <c r="AP79" s="19" t="n">
        <v>185.915</v>
      </c>
      <c r="AQ79" s="19" t="n">
        <v>34.2723</v>
      </c>
      <c r="AR79" s="19" t="n">
        <v>86.3242</v>
      </c>
      <c r="AS79" s="19" t="n">
        <v>8.4847</v>
      </c>
      <c r="AT79" s="19" t="n">
        <v>30.3132</v>
      </c>
      <c r="AU79" s="19" t="n">
        <v>15.2375</v>
      </c>
      <c r="AV79" s="19" t="n">
        <v>70.51560000000001</v>
      </c>
      <c r="AW79" s="19" t="n">
        <v>33.1482</v>
      </c>
      <c r="AX79" s="19" t="n">
        <v>13.4987</v>
      </c>
      <c r="AY79" s="19" t="n">
        <v>159.9431</v>
      </c>
      <c r="AZ79" s="19" t="n">
        <v>12.9464</v>
      </c>
      <c r="BA79" s="19" t="n">
        <v>12.6366</v>
      </c>
      <c r="BB79" s="19" t="n">
        <v>195.9628</v>
      </c>
      <c r="BC79" s="19" t="n">
        <v>30.3139</v>
      </c>
      <c r="BD79" s="19" t="n">
        <v>125.9047</v>
      </c>
      <c r="BE79" s="19" t="n">
        <v>104.7064</v>
      </c>
      <c r="BF79" s="19" t="n">
        <v>49.7996</v>
      </c>
      <c r="BG79" s="19" t="n">
        <v>47.2084</v>
      </c>
      <c r="BH79" s="19" t="n">
        <v>63.2663</v>
      </c>
      <c r="BI79" s="19" t="n">
        <v>285.7349</v>
      </c>
      <c r="BJ79" s="19" t="n">
        <v>77.2574</v>
      </c>
      <c r="BK79" s="19" t="n">
        <v>21.5556</v>
      </c>
      <c r="BL79" s="19" t="n">
        <v>311.784</v>
      </c>
      <c r="BM79" s="19" t="n">
        <v>90.9419</v>
      </c>
      <c r="BN79" s="19" t="n">
        <v>18.3578</v>
      </c>
      <c r="BO79" s="19" t="n">
        <v>44.8933</v>
      </c>
      <c r="BP79" s="19" t="n">
        <v>94.1001</v>
      </c>
      <c r="BQ79" s="19" t="n">
        <v>5.5153</v>
      </c>
      <c r="BR79" s="19" t="n">
        <v>96.2298</v>
      </c>
      <c r="BS79" s="19" t="n">
        <v>123.0482</v>
      </c>
      <c r="BT79" s="19" t="n">
        <v>1160.0941</v>
      </c>
      <c r="BU79" s="19" t="n">
        <v>468.8334</v>
      </c>
      <c r="BV79" s="19" t="n">
        <v>472.4413</v>
      </c>
      <c r="BW79" s="19" t="n">
        <v>2320.538</v>
      </c>
      <c r="BX79" s="19" t="n">
        <v>1823.4757</v>
      </c>
      <c r="BY79" s="19" t="n">
        <v>1386.1716</v>
      </c>
      <c r="BZ79" s="19" t="n">
        <v>253.0001</v>
      </c>
      <c r="CA79" s="19" t="n">
        <v>991.9296000000001</v>
      </c>
      <c r="CB79" s="19" t="n">
        <v>643.2643</v>
      </c>
      <c r="CC79" s="19" t="n">
        <v>121.5343</v>
      </c>
      <c r="CD79" s="19" t="n">
        <v>25.3647</v>
      </c>
      <c r="CE79" s="19" t="n">
        <v>75.6965</v>
      </c>
      <c r="CF79" s="19" t="n">
        <v>245.9615</v>
      </c>
      <c r="CG79" s="19" t="n">
        <v>177.9075</v>
      </c>
      <c r="CH79" s="19" t="n">
        <v>158.1902</v>
      </c>
      <c r="CI79" s="19" t="n">
        <v>256.3813</v>
      </c>
      <c r="CJ79" s="19" t="n">
        <v>141.5177</v>
      </c>
      <c r="CK79" s="19" t="n">
        <v>100.5038</v>
      </c>
      <c r="CL79" s="19" t="n">
        <v>457.1243</v>
      </c>
      <c r="CM79" s="19" t="n">
        <v>1.4797</v>
      </c>
      <c r="CN79" s="19" t="n">
        <v>445.9009</v>
      </c>
      <c r="CO79" s="19" t="n">
        <v>313.4608</v>
      </c>
      <c r="CP79" s="19" t="n">
        <v>350.8941</v>
      </c>
      <c r="CQ79" s="19" t="n">
        <v>228.7271</v>
      </c>
      <c r="CS79" s="19" t="n">
        <v>69.0701</v>
      </c>
      <c r="CT79" s="19" t="n">
        <v>306.0683</v>
      </c>
      <c r="CU79" s="19" t="n">
        <v>1048.976</v>
      </c>
      <c r="CV79" s="19" t="n">
        <v>508.0336</v>
      </c>
      <c r="CW79" s="19" t="n">
        <v>342.8681</v>
      </c>
      <c r="CX79" s="19" t="n">
        <v>235.806</v>
      </c>
      <c r="CY79" s="19" t="n">
        <v>394.9812</v>
      </c>
      <c r="CZ79" s="19" t="n">
        <v>256.1627</v>
      </c>
      <c r="DA79" s="19" t="n">
        <v>213.0845</v>
      </c>
      <c r="DB79" s="19" t="n">
        <v>431.9195</v>
      </c>
      <c r="DC79" s="19" t="n">
        <v>350.8787</v>
      </c>
      <c r="DD79" s="19" t="n">
        <v>39.0844</v>
      </c>
      <c r="DE79" s="19" t="n">
        <v>1369.5107</v>
      </c>
      <c r="DF79" s="19" t="n">
        <v>916.2263</v>
      </c>
      <c r="DG79" s="19" t="n">
        <v>66.04219999999999</v>
      </c>
      <c r="DH79" s="19" t="n">
        <v>176.7766</v>
      </c>
      <c r="DI79" s="19" t="n">
        <v>93.75279999999999</v>
      </c>
      <c r="DJ79" s="19" t="n">
        <v>477.5574</v>
      </c>
      <c r="DK79" s="19" t="n">
        <v>424.9636</v>
      </c>
      <c r="DL79" s="19" t="n">
        <v>140.9183</v>
      </c>
      <c r="DM79" s="19" t="n">
        <v>16.39</v>
      </c>
      <c r="DN79" s="19" t="n">
        <v>15696.0483</v>
      </c>
      <c r="DO79" s="19" t="n">
        <v>211.1963</v>
      </c>
      <c r="DP79" s="19" t="n">
        <v>3681.3926</v>
      </c>
      <c r="DQ79" s="19" t="n">
        <v>224.145</v>
      </c>
      <c r="DR79" s="19" t="n">
        <v>730.9448</v>
      </c>
      <c r="DT79" s="19" t="n">
        <v>15283.2419</v>
      </c>
    </row>
    <row r="80">
      <c r="A80" s="2" t="inlineStr">
        <is>
          <t>3901</t>
        </is>
      </c>
      <c r="B80" s="2" t="inlineStr">
        <is>
          <t>Retail trade</t>
        </is>
      </c>
      <c r="C80" s="19" t="n">
        <v>123.1959</v>
      </c>
      <c r="D80" s="19" t="n">
        <v>12.3241</v>
      </c>
      <c r="E80" s="19" t="n">
        <v>60.8263</v>
      </c>
      <c r="F80" s="19" t="n">
        <v>3.5343</v>
      </c>
      <c r="G80" s="19" t="n">
        <v>2.3805</v>
      </c>
      <c r="H80" s="19" t="n">
        <v>4.556</v>
      </c>
      <c r="I80" s="19" t="n">
        <v>50.9855</v>
      </c>
      <c r="J80" s="19" t="n">
        <v>169.1888</v>
      </c>
      <c r="K80" s="19" t="n">
        <v>3.0312</v>
      </c>
      <c r="L80" s="19" t="n">
        <v>0.8076</v>
      </c>
      <c r="M80" s="19" t="n">
        <v>57.2146</v>
      </c>
      <c r="N80" s="19" t="n">
        <v>6.0966</v>
      </c>
      <c r="O80" s="19" t="n">
        <v>4.3221</v>
      </c>
      <c r="P80" s="19" t="n">
        <v>52.8927</v>
      </c>
      <c r="Q80" s="19" t="n">
        <v>2.756</v>
      </c>
      <c r="R80" s="19" t="n">
        <v>26.3166</v>
      </c>
      <c r="S80" s="19" t="n">
        <v>30.8323</v>
      </c>
      <c r="T80" s="19" t="n">
        <v>18.9119</v>
      </c>
      <c r="U80" s="19" t="n">
        <v>64.2107</v>
      </c>
      <c r="V80" s="19" t="n">
        <v>51.0451</v>
      </c>
      <c r="W80" s="19" t="n">
        <v>28.8038</v>
      </c>
      <c r="X80" s="19" t="n">
        <v>85.2021</v>
      </c>
      <c r="Y80" s="19" t="n">
        <v>35.5984</v>
      </c>
      <c r="Z80" s="19" t="n">
        <v>8.886200000000001</v>
      </c>
      <c r="AA80" s="19" t="n">
        <v>10.7373</v>
      </c>
      <c r="AB80" s="19" t="n">
        <v>0.8915</v>
      </c>
      <c r="AC80" s="19" t="n">
        <v>2.7808</v>
      </c>
      <c r="AD80" s="19" t="n">
        <v>32.6149</v>
      </c>
      <c r="AE80" s="19" t="n">
        <v>0.1135</v>
      </c>
      <c r="AF80" s="19" t="n">
        <v>40.5421</v>
      </c>
      <c r="AG80" s="19" t="n">
        <v>7.7165</v>
      </c>
      <c r="AH80" s="19" t="n">
        <v>16.1652</v>
      </c>
      <c r="AI80" s="19" t="n">
        <v>63.697</v>
      </c>
      <c r="AJ80" s="19" t="n">
        <v>7.9354</v>
      </c>
      <c r="AK80" s="19" t="n">
        <v>23.2453</v>
      </c>
      <c r="AL80" s="19" t="n">
        <v>26.6139</v>
      </c>
      <c r="AM80" s="19" t="n">
        <v>25.0728</v>
      </c>
      <c r="AN80" s="19" t="n">
        <v>34.9654</v>
      </c>
      <c r="AO80" s="19" t="n">
        <v>6.917</v>
      </c>
      <c r="AP80" s="19" t="n">
        <v>49.2235</v>
      </c>
      <c r="AQ80" s="19" t="n">
        <v>18.499</v>
      </c>
      <c r="AR80" s="19" t="n">
        <v>28.1933</v>
      </c>
      <c r="AS80" s="19" t="n">
        <v>2.35</v>
      </c>
      <c r="AT80" s="19" t="n">
        <v>12.5282</v>
      </c>
      <c r="AU80" s="19" t="n">
        <v>5.7796</v>
      </c>
      <c r="AV80" s="19" t="n">
        <v>24.4181</v>
      </c>
      <c r="AW80" s="19" t="n">
        <v>12.0918</v>
      </c>
      <c r="AX80" s="19" t="n">
        <v>4.7586</v>
      </c>
      <c r="AY80" s="19" t="n">
        <v>49.5901</v>
      </c>
      <c r="AZ80" s="19" t="n">
        <v>6.8001</v>
      </c>
      <c r="BA80" s="19" t="n">
        <v>3.5707</v>
      </c>
      <c r="BB80" s="19" t="n">
        <v>68.6292</v>
      </c>
      <c r="BC80" s="19" t="n">
        <v>11.1492</v>
      </c>
      <c r="BD80" s="19" t="n">
        <v>43.2134</v>
      </c>
      <c r="BE80" s="19" t="n">
        <v>30.4972</v>
      </c>
      <c r="BF80" s="19" t="n">
        <v>17.1497</v>
      </c>
      <c r="BG80" s="19" t="n">
        <v>14.7194</v>
      </c>
      <c r="BH80" s="19" t="n">
        <v>16.3774</v>
      </c>
      <c r="BI80" s="19" t="n">
        <v>69.2278</v>
      </c>
      <c r="BJ80" s="19" t="n">
        <v>23.1661</v>
      </c>
      <c r="BK80" s="19" t="n">
        <v>6.3494</v>
      </c>
      <c r="BL80" s="19" t="n">
        <v>79.7931</v>
      </c>
      <c r="BM80" s="19" t="n">
        <v>30.5803</v>
      </c>
      <c r="BN80" s="19" t="n">
        <v>19.2708</v>
      </c>
      <c r="BO80" s="19" t="n">
        <v>14.7718</v>
      </c>
      <c r="BP80" s="19" t="n">
        <v>34.684</v>
      </c>
      <c r="BQ80" s="19" t="n">
        <v>1.9143</v>
      </c>
      <c r="BR80" s="19" t="n">
        <v>42.9288</v>
      </c>
      <c r="BS80" s="19" t="n">
        <v>111.4714</v>
      </c>
      <c r="BT80" s="19" t="n">
        <v>395.0209</v>
      </c>
      <c r="BU80" s="19" t="n">
        <v>151.9275</v>
      </c>
      <c r="BV80" s="19" t="n">
        <v>176.7477</v>
      </c>
      <c r="BW80" s="19" t="n">
        <v>987.3709</v>
      </c>
      <c r="BX80" s="19" t="n">
        <v>864.9243</v>
      </c>
      <c r="BY80" s="19" t="n">
        <v>1081.1497</v>
      </c>
      <c r="BZ80" s="19" t="n">
        <v>103.2468</v>
      </c>
      <c r="CA80" s="19" t="n">
        <v>469.3367</v>
      </c>
      <c r="CB80" s="19" t="n">
        <v>633.5512</v>
      </c>
      <c r="CC80" s="19" t="n">
        <v>47.7914</v>
      </c>
      <c r="CD80" s="19" t="n">
        <v>15.3583</v>
      </c>
      <c r="CE80" s="19" t="n">
        <v>25.2666</v>
      </c>
      <c r="CF80" s="19" t="n">
        <v>135.7572</v>
      </c>
      <c r="CG80" s="19" t="n">
        <v>77.7958</v>
      </c>
      <c r="CH80" s="19" t="n">
        <v>27.3604</v>
      </c>
      <c r="CI80" s="19" t="n">
        <v>32.1961</v>
      </c>
      <c r="CJ80" s="19" t="n">
        <v>23.8583</v>
      </c>
      <c r="CK80" s="19" t="n">
        <v>107.9456</v>
      </c>
      <c r="CL80" s="19" t="n">
        <v>129.0305</v>
      </c>
      <c r="CM80" s="19" t="n">
        <v>0.5616</v>
      </c>
      <c r="CN80" s="19" t="n">
        <v>212.5703</v>
      </c>
      <c r="CO80" s="19" t="n">
        <v>74.523</v>
      </c>
      <c r="CP80" s="19" t="n">
        <v>99.61920000000001</v>
      </c>
      <c r="CQ80" s="19" t="n">
        <v>104.5191</v>
      </c>
      <c r="CS80" s="19" t="n">
        <v>37.7275</v>
      </c>
      <c r="CT80" s="19" t="n">
        <v>148.9083</v>
      </c>
      <c r="CU80" s="19" t="n">
        <v>403.9428</v>
      </c>
      <c r="CV80" s="19" t="n">
        <v>183.518</v>
      </c>
      <c r="CW80" s="19" t="n">
        <v>159.4058</v>
      </c>
      <c r="CX80" s="19" t="n">
        <v>115.9801</v>
      </c>
      <c r="CY80" s="19" t="n">
        <v>119.9719</v>
      </c>
      <c r="CZ80" s="19" t="n">
        <v>119.6605</v>
      </c>
      <c r="DA80" s="19" t="n">
        <v>85.46380000000001</v>
      </c>
      <c r="DB80" s="19" t="n">
        <v>134.4903</v>
      </c>
      <c r="DC80" s="19" t="n">
        <v>119.1386</v>
      </c>
      <c r="DD80" s="19" t="n">
        <v>16.1215</v>
      </c>
      <c r="DE80" s="19" t="n">
        <v>503.8459</v>
      </c>
      <c r="DF80" s="19" t="n">
        <v>570.0409</v>
      </c>
      <c r="DG80" s="19" t="n">
        <v>25.7751</v>
      </c>
      <c r="DH80" s="19" t="n">
        <v>69.03319999999999</v>
      </c>
      <c r="DI80" s="19" t="n">
        <v>35.0837</v>
      </c>
      <c r="DJ80" s="19" t="n">
        <v>144.8811</v>
      </c>
      <c r="DK80" s="19" t="n">
        <v>124.7721</v>
      </c>
      <c r="DL80" s="19" t="n">
        <v>64.6035</v>
      </c>
      <c r="DM80" s="19" t="n">
        <v>10.1978</v>
      </c>
      <c r="DN80" s="19" t="n">
        <v>37769.9234</v>
      </c>
      <c r="DO80" s="19" t="n">
        <v>1135.7047</v>
      </c>
      <c r="DP80" s="19" t="n">
        <v>913.0867</v>
      </c>
      <c r="DQ80" s="19" t="n">
        <v>50.4666</v>
      </c>
      <c r="DR80" s="19" t="n">
        <v>190.0604</v>
      </c>
      <c r="DT80" s="19" t="n">
        <v>2696.5768</v>
      </c>
    </row>
    <row r="81">
      <c r="A81" s="2" t="inlineStr">
        <is>
          <t>4401</t>
        </is>
      </c>
      <c r="B81" s="2" t="inlineStr">
        <is>
          <t>Accommodation</t>
        </is>
      </c>
      <c r="C81" s="19" t="n">
        <v>13.0602</v>
      </c>
      <c r="D81" s="19" t="n">
        <v>0.3691</v>
      </c>
      <c r="E81" s="19" t="n">
        <v>5.9464</v>
      </c>
      <c r="F81" s="19" t="n">
        <v>0.07779999999999999</v>
      </c>
      <c r="G81" s="19" t="n">
        <v>0.0039</v>
      </c>
      <c r="H81" s="19" t="n">
        <v>0.1455</v>
      </c>
      <c r="I81" s="19" t="n">
        <v>0.756</v>
      </c>
      <c r="J81" s="19" t="n">
        <v>175.8261</v>
      </c>
      <c r="K81" s="19" t="n">
        <v>1.8217</v>
      </c>
      <c r="L81" s="19" t="n">
        <v>0.6172</v>
      </c>
      <c r="M81" s="19" t="n">
        <v>2.9468</v>
      </c>
      <c r="N81" s="19" t="n">
        <v>3.7433</v>
      </c>
      <c r="O81" s="19" t="n">
        <v>3.24</v>
      </c>
      <c r="P81" s="19" t="n">
        <v>1.396</v>
      </c>
      <c r="Q81" s="19" t="n">
        <v>0.0325</v>
      </c>
      <c r="R81" s="19" t="n">
        <v>0.2676</v>
      </c>
      <c r="S81" s="19" t="n">
        <v>0.1901</v>
      </c>
      <c r="T81" s="19" t="n">
        <v>0.2635</v>
      </c>
      <c r="U81" s="19" t="n">
        <v>3.6848</v>
      </c>
      <c r="V81" s="19" t="n">
        <v>1.3425</v>
      </c>
      <c r="W81" s="19" t="n">
        <v>2.998</v>
      </c>
      <c r="X81" s="19" t="n">
        <v>2.7499</v>
      </c>
      <c r="Y81" s="19" t="n">
        <v>16.6711</v>
      </c>
      <c r="Z81" s="19" t="n">
        <v>6.4035</v>
      </c>
      <c r="AA81" s="19" t="n">
        <v>3.2592</v>
      </c>
      <c r="AB81" s="19" t="n">
        <v>0.0005</v>
      </c>
      <c r="AC81" s="19" t="n">
        <v>0.0102</v>
      </c>
      <c r="AD81" s="19" t="n">
        <v>0.5198</v>
      </c>
      <c r="AE81" s="19" t="n">
        <v>0.0007</v>
      </c>
      <c r="AF81" s="19" t="n">
        <v>0.015</v>
      </c>
      <c r="AG81" s="19" t="n">
        <v>0.0024</v>
      </c>
      <c r="AH81" s="19" t="n">
        <v>0.2053</v>
      </c>
      <c r="AI81" s="19" t="n">
        <v>1.9219</v>
      </c>
      <c r="AJ81" s="19" t="n">
        <v>0.3176</v>
      </c>
      <c r="AK81" s="19" t="n">
        <v>5.9597</v>
      </c>
      <c r="AL81" s="19" t="n">
        <v>2.9806</v>
      </c>
      <c r="AM81" s="19" t="n">
        <v>38.4624</v>
      </c>
      <c r="AN81" s="19" t="n">
        <v>7.2287</v>
      </c>
      <c r="AO81" s="19" t="n">
        <v>0.0456</v>
      </c>
      <c r="AP81" s="19" t="n">
        <v>10.3469</v>
      </c>
      <c r="AQ81" s="19" t="n">
        <v>1.2723</v>
      </c>
      <c r="AR81" s="19" t="n">
        <v>4.2884</v>
      </c>
      <c r="AS81" s="19" t="n">
        <v>0.0329</v>
      </c>
      <c r="AT81" s="19" t="n">
        <v>0.6871</v>
      </c>
      <c r="AU81" s="19" t="n">
        <v>0.2231</v>
      </c>
      <c r="AV81" s="19" t="n">
        <v>3.1516</v>
      </c>
      <c r="AW81" s="19" t="n">
        <v>0.4579</v>
      </c>
      <c r="AX81" s="19" t="n">
        <v>0.1471</v>
      </c>
      <c r="AY81" s="19" t="n">
        <v>3.577</v>
      </c>
      <c r="AZ81" s="19" t="n">
        <v>0.0403</v>
      </c>
      <c r="BA81" s="19" t="n">
        <v>0.1371</v>
      </c>
      <c r="BB81" s="19" t="n">
        <v>7.2736</v>
      </c>
      <c r="BC81" s="19" t="n">
        <v>0.7113</v>
      </c>
      <c r="BD81" s="19" t="n">
        <v>2.3568</v>
      </c>
      <c r="BE81" s="19" t="n">
        <v>3.0079</v>
      </c>
      <c r="BF81" s="19" t="n">
        <v>1.255</v>
      </c>
      <c r="BG81" s="19" t="n">
        <v>1.4291</v>
      </c>
      <c r="BH81" s="19" t="n">
        <v>0.1537</v>
      </c>
      <c r="BI81" s="19" t="n">
        <v>3.5458</v>
      </c>
      <c r="BJ81" s="19" t="n">
        <v>0.9548</v>
      </c>
      <c r="BK81" s="19" t="n">
        <v>0.3178</v>
      </c>
      <c r="BL81" s="19" t="n">
        <v>3.5825</v>
      </c>
      <c r="BM81" s="19" t="n">
        <v>0.6632</v>
      </c>
      <c r="BN81" s="19" t="n">
        <v>0.3925</v>
      </c>
      <c r="BO81" s="19" t="n">
        <v>2.6025</v>
      </c>
      <c r="BP81" s="19" t="n">
        <v>7.0394</v>
      </c>
      <c r="BQ81" s="19" t="n">
        <v>0.4967</v>
      </c>
      <c r="BR81" s="19" t="n">
        <v>5.9091</v>
      </c>
      <c r="BS81" s="19" t="n">
        <v>11.2543</v>
      </c>
      <c r="BT81" s="19" t="n">
        <v>8.3408</v>
      </c>
      <c r="BU81" s="19" t="n">
        <v>1.6713</v>
      </c>
      <c r="BV81" s="19" t="n">
        <v>21.8693</v>
      </c>
      <c r="BW81" s="19" t="n">
        <v>501.6908</v>
      </c>
      <c r="BX81" s="19" t="n">
        <v>124.5013</v>
      </c>
      <c r="BY81" s="19" t="n">
        <v>81.2546</v>
      </c>
      <c r="BZ81" s="19" t="n">
        <v>2.3393</v>
      </c>
      <c r="CA81" s="19" t="n">
        <v>15.9316</v>
      </c>
      <c r="CB81" s="19" t="n">
        <v>27.1653</v>
      </c>
      <c r="CC81" s="19" t="n">
        <v>2.3931</v>
      </c>
      <c r="CD81" s="19" t="n">
        <v>1.0992</v>
      </c>
      <c r="CE81" s="19" t="n">
        <v>9.5303</v>
      </c>
      <c r="CF81" s="19" t="n">
        <v>12.2217</v>
      </c>
      <c r="CG81" s="19" t="n">
        <v>35.4155</v>
      </c>
      <c r="CH81" s="19" t="n">
        <v>5.5518</v>
      </c>
      <c r="CI81" s="19" t="n">
        <v>5.1526</v>
      </c>
      <c r="CJ81" s="19" t="n">
        <v>9.3216</v>
      </c>
      <c r="CK81" s="19" t="n">
        <v>4.5834</v>
      </c>
      <c r="CL81" s="19" t="n">
        <v>34.3711</v>
      </c>
      <c r="CM81" s="19" t="n">
        <v>0.2935</v>
      </c>
      <c r="CN81" s="19" t="n">
        <v>46.1003</v>
      </c>
      <c r="CO81" s="19" t="n">
        <v>16.2028</v>
      </c>
      <c r="CP81" s="19" t="n">
        <v>31.5016</v>
      </c>
      <c r="CQ81" s="19" t="n">
        <v>16.768</v>
      </c>
      <c r="CS81" s="19" t="n">
        <v>0.0008</v>
      </c>
      <c r="CT81" s="19" t="n">
        <v>17.5314</v>
      </c>
      <c r="CU81" s="19" t="n">
        <v>185.8867</v>
      </c>
      <c r="CV81" s="19" t="n">
        <v>33.3244</v>
      </c>
      <c r="CW81" s="19" t="n">
        <v>69.5968</v>
      </c>
      <c r="CX81" s="19" t="n">
        <v>7.2445</v>
      </c>
      <c r="CY81" s="19" t="n">
        <v>57.0791</v>
      </c>
      <c r="CZ81" s="19" t="n">
        <v>9.350199999999999</v>
      </c>
      <c r="DA81" s="19" t="n">
        <v>15.1537</v>
      </c>
      <c r="DB81" s="19" t="n">
        <v>22.459</v>
      </c>
      <c r="DC81" s="19" t="n">
        <v>25.616</v>
      </c>
      <c r="DD81" s="19" t="n">
        <v>2.6102</v>
      </c>
      <c r="DE81" s="19" t="n">
        <v>3.1421</v>
      </c>
      <c r="DF81" s="19" t="n">
        <v>33.9997</v>
      </c>
      <c r="DG81" s="19" t="n">
        <v>4.1432</v>
      </c>
      <c r="DH81" s="19" t="n">
        <v>5.8252</v>
      </c>
      <c r="DI81" s="19" t="n">
        <v>5.3256</v>
      </c>
      <c r="DJ81" s="19" t="n">
        <v>2.1526</v>
      </c>
      <c r="DK81" s="19" t="n">
        <v>1.7014</v>
      </c>
      <c r="DL81" s="19" t="n">
        <v>7.6371</v>
      </c>
      <c r="DM81" s="19" t="n">
        <v>0.7927</v>
      </c>
      <c r="DN81" s="19" t="n">
        <v>2499.911</v>
      </c>
      <c r="DO81" s="19" t="n">
        <v>4.0952</v>
      </c>
      <c r="DP81" s="19" t="n">
        <v>1.9806</v>
      </c>
      <c r="DQ81" s="19" t="n">
        <v>0.1319</v>
      </c>
      <c r="DR81" s="19" t="n">
        <v>0.3999</v>
      </c>
      <c r="DT81" s="19" t="n">
        <v>2075.2735</v>
      </c>
    </row>
    <row r="82">
      <c r="A82" s="2" t="inlineStr">
        <is>
          <t>4501</t>
        </is>
      </c>
      <c r="B82" s="2" t="inlineStr">
        <is>
          <t>Food and beverage services</t>
        </is>
      </c>
      <c r="C82" s="19" t="n">
        <v>35.5231</v>
      </c>
      <c r="D82" s="19" t="n">
        <v>2.3908</v>
      </c>
      <c r="E82" s="19" t="n">
        <v>27.8807</v>
      </c>
      <c r="F82" s="19" t="n">
        <v>0.8125</v>
      </c>
      <c r="G82" s="19" t="n">
        <v>0.2518</v>
      </c>
      <c r="H82" s="19" t="n">
        <v>1.4606</v>
      </c>
      <c r="I82" s="19" t="n">
        <v>5.1775</v>
      </c>
      <c r="J82" s="19" t="n">
        <v>98.6669</v>
      </c>
      <c r="K82" s="19" t="n">
        <v>1.7817</v>
      </c>
      <c r="L82" s="19" t="n">
        <v>0.2706</v>
      </c>
      <c r="M82" s="19" t="n">
        <v>20.4971</v>
      </c>
      <c r="N82" s="19" t="n">
        <v>2.1105</v>
      </c>
      <c r="O82" s="19" t="n">
        <v>4.1787</v>
      </c>
      <c r="P82" s="19" t="n">
        <v>3.8077</v>
      </c>
      <c r="Q82" s="19" t="n">
        <v>0.2026</v>
      </c>
      <c r="R82" s="19" t="n">
        <v>0.7137</v>
      </c>
      <c r="S82" s="19" t="n">
        <v>1.1526</v>
      </c>
      <c r="T82" s="19" t="n">
        <v>2.4578</v>
      </c>
      <c r="U82" s="19" t="n">
        <v>29.3148</v>
      </c>
      <c r="V82" s="19" t="n">
        <v>11.6193</v>
      </c>
      <c r="W82" s="19" t="n">
        <v>14.8429</v>
      </c>
      <c r="X82" s="19" t="n">
        <v>20.3349</v>
      </c>
      <c r="Y82" s="19" t="n">
        <v>142.2851</v>
      </c>
      <c r="Z82" s="19" t="n">
        <v>57.3066</v>
      </c>
      <c r="AA82" s="19" t="n">
        <v>28.3277</v>
      </c>
      <c r="AB82" s="19" t="n">
        <v>0.0027</v>
      </c>
      <c r="AC82" s="19" t="n">
        <v>0.0835</v>
      </c>
      <c r="AD82" s="19" t="n">
        <v>2.4713</v>
      </c>
      <c r="AE82" s="19" t="n">
        <v>0.0053</v>
      </c>
      <c r="AF82" s="19" t="n">
        <v>0.1602</v>
      </c>
      <c r="AG82" s="19" t="n">
        <v>0.0462</v>
      </c>
      <c r="AH82" s="19" t="n">
        <v>4.072</v>
      </c>
      <c r="AI82" s="19" t="n">
        <v>8.306100000000001</v>
      </c>
      <c r="AJ82" s="19" t="n">
        <v>1.8869</v>
      </c>
      <c r="AK82" s="19" t="n">
        <v>20.8616</v>
      </c>
      <c r="AL82" s="19" t="n">
        <v>15.885</v>
      </c>
      <c r="AM82" s="19" t="n">
        <v>34.392</v>
      </c>
      <c r="AN82" s="19" t="n">
        <v>37.8078</v>
      </c>
      <c r="AO82" s="19" t="n">
        <v>0.9417</v>
      </c>
      <c r="AP82" s="19" t="n">
        <v>40.8352</v>
      </c>
      <c r="AQ82" s="19" t="n">
        <v>6.5863</v>
      </c>
      <c r="AR82" s="19" t="n">
        <v>16.0261</v>
      </c>
      <c r="AS82" s="19" t="n">
        <v>0.1608</v>
      </c>
      <c r="AT82" s="19" t="n">
        <v>4.7784</v>
      </c>
      <c r="AU82" s="19" t="n">
        <v>2.9878</v>
      </c>
      <c r="AV82" s="19" t="n">
        <v>26.9892</v>
      </c>
      <c r="AW82" s="19" t="n">
        <v>5.337</v>
      </c>
      <c r="AX82" s="19" t="n">
        <v>1.1895</v>
      </c>
      <c r="AY82" s="19" t="n">
        <v>18.1106</v>
      </c>
      <c r="AZ82" s="19" t="n">
        <v>0.4256</v>
      </c>
      <c r="BA82" s="19" t="n">
        <v>0.4349</v>
      </c>
      <c r="BB82" s="19" t="n">
        <v>46.1541</v>
      </c>
      <c r="BC82" s="19" t="n">
        <v>5.4712</v>
      </c>
      <c r="BD82" s="19" t="n">
        <v>13.587</v>
      </c>
      <c r="BE82" s="19" t="n">
        <v>16.8451</v>
      </c>
      <c r="BF82" s="19" t="n">
        <v>6.9808</v>
      </c>
      <c r="BG82" s="19" t="n">
        <v>11.6914</v>
      </c>
      <c r="BH82" s="19" t="n">
        <v>0.2445</v>
      </c>
      <c r="BI82" s="19" t="n">
        <v>25.0105</v>
      </c>
      <c r="BJ82" s="19" t="n">
        <v>4.1279</v>
      </c>
      <c r="BK82" s="19" t="n">
        <v>1.3034</v>
      </c>
      <c r="BL82" s="19" t="n">
        <v>17.2157</v>
      </c>
      <c r="BM82" s="19" t="n">
        <v>3.8447</v>
      </c>
      <c r="BN82" s="19" t="n">
        <v>2.654</v>
      </c>
      <c r="BO82" s="19" t="n">
        <v>12.9756</v>
      </c>
      <c r="BP82" s="19" t="n">
        <v>33.0375</v>
      </c>
      <c r="BQ82" s="19" t="n">
        <v>0.5279</v>
      </c>
      <c r="BR82" s="19" t="n">
        <v>20.2792</v>
      </c>
      <c r="BS82" s="19" t="n">
        <v>31.1911</v>
      </c>
      <c r="BT82" s="19" t="n">
        <v>28.8304</v>
      </c>
      <c r="BU82" s="19" t="n">
        <v>9.860200000000001</v>
      </c>
      <c r="BV82" s="19" t="n">
        <v>37.7331</v>
      </c>
      <c r="BW82" s="19" t="n">
        <v>516.1832000000001</v>
      </c>
      <c r="BX82" s="19" t="n">
        <v>251.4916</v>
      </c>
      <c r="BY82" s="19" t="n">
        <v>241.7341</v>
      </c>
      <c r="BZ82" s="19" t="n">
        <v>7.7148</v>
      </c>
      <c r="CA82" s="19" t="n">
        <v>40.3684</v>
      </c>
      <c r="CB82" s="19" t="n">
        <v>74.5522</v>
      </c>
      <c r="CC82" s="19" t="n">
        <v>11.1588</v>
      </c>
      <c r="CD82" s="19" t="n">
        <v>2.3642</v>
      </c>
      <c r="CE82" s="19" t="n">
        <v>3.7003</v>
      </c>
      <c r="CF82" s="19" t="n">
        <v>65.09350000000001</v>
      </c>
      <c r="CG82" s="19" t="n">
        <v>126</v>
      </c>
      <c r="CH82" s="19" t="n">
        <v>7.4602</v>
      </c>
      <c r="CI82" s="19" t="n">
        <v>45.8216</v>
      </c>
      <c r="CJ82" s="19" t="n">
        <v>21.7761</v>
      </c>
      <c r="CK82" s="19" t="n">
        <v>41.3924</v>
      </c>
      <c r="CL82" s="19" t="n">
        <v>179.9203</v>
      </c>
      <c r="CM82" s="19" t="n">
        <v>0.4967</v>
      </c>
      <c r="CN82" s="19" t="n">
        <v>266.6449</v>
      </c>
      <c r="CO82" s="19" t="n">
        <v>68.8001</v>
      </c>
      <c r="CP82" s="19" t="n">
        <v>58.5537</v>
      </c>
      <c r="CQ82" s="19" t="n">
        <v>33.9416</v>
      </c>
      <c r="CS82" s="19" t="n">
        <v>0.0068</v>
      </c>
      <c r="CT82" s="19" t="n">
        <v>34.2829</v>
      </c>
      <c r="CU82" s="19" t="n">
        <v>1234.8481</v>
      </c>
      <c r="CV82" s="19" t="n">
        <v>86.1494</v>
      </c>
      <c r="CW82" s="19" t="n">
        <v>515.7722</v>
      </c>
      <c r="CX82" s="19" t="n">
        <v>54.0805</v>
      </c>
      <c r="CY82" s="19" t="n">
        <v>253.2337</v>
      </c>
      <c r="CZ82" s="19" t="n">
        <v>26.7532</v>
      </c>
      <c r="DA82" s="19" t="n">
        <v>87.3501</v>
      </c>
      <c r="DB82" s="19" t="n">
        <v>89.3627</v>
      </c>
      <c r="DC82" s="19" t="n">
        <v>98.4093</v>
      </c>
      <c r="DD82" s="19" t="n">
        <v>12.4188</v>
      </c>
      <c r="DE82" s="19" t="n">
        <v>61.8501</v>
      </c>
      <c r="DF82" s="19" t="n">
        <v>53.8999</v>
      </c>
      <c r="DG82" s="19" t="n">
        <v>23.5488</v>
      </c>
      <c r="DH82" s="19" t="n">
        <v>37.9042</v>
      </c>
      <c r="DI82" s="19" t="n">
        <v>32.7535</v>
      </c>
      <c r="DJ82" s="19" t="n">
        <v>15.3938</v>
      </c>
      <c r="DK82" s="19" t="n">
        <v>13.1609</v>
      </c>
      <c r="DL82" s="19" t="n">
        <v>22.497</v>
      </c>
      <c r="DM82" s="19" t="n">
        <v>4.1211</v>
      </c>
      <c r="DN82" s="19" t="n">
        <v>17580.8324</v>
      </c>
      <c r="DO82" s="19" t="n">
        <v>0.8394</v>
      </c>
      <c r="DP82" s="19" t="n">
        <v>10.9506</v>
      </c>
      <c r="DQ82" s="19" t="n">
        <v>0.4492</v>
      </c>
      <c r="DR82" s="19" t="n">
        <v>2.4666</v>
      </c>
      <c r="DT82" s="19" t="n">
        <v>2652.4074</v>
      </c>
    </row>
    <row r="83">
      <c r="A83" s="2" t="inlineStr">
        <is>
          <t>4601</t>
        </is>
      </c>
      <c r="B83" s="2" t="inlineStr">
        <is>
          <t>Road transport</t>
        </is>
      </c>
      <c r="C83" s="19" t="n">
        <v>285.5866</v>
      </c>
      <c r="D83" s="19" t="n">
        <v>54.6778</v>
      </c>
      <c r="E83" s="19" t="n">
        <v>58.6823</v>
      </c>
      <c r="F83" s="19" t="n">
        <v>1.1055</v>
      </c>
      <c r="G83" s="19" t="n">
        <v>6.2048</v>
      </c>
      <c r="H83" s="19" t="n">
        <v>1.2043</v>
      </c>
      <c r="I83" s="19" t="n">
        <v>17.3933</v>
      </c>
      <c r="J83" s="19" t="n">
        <v>203.1266</v>
      </c>
      <c r="K83" s="19" t="n">
        <v>1.6008</v>
      </c>
      <c r="L83" s="19" t="n">
        <v>1.0074</v>
      </c>
      <c r="M83" s="19" t="n">
        <v>42.7095</v>
      </c>
      <c r="N83" s="19" t="n">
        <v>23.1478</v>
      </c>
      <c r="O83" s="19" t="n">
        <v>6.8921</v>
      </c>
      <c r="P83" s="19" t="n">
        <v>213.5239</v>
      </c>
      <c r="Q83" s="19" t="n">
        <v>5.5505</v>
      </c>
      <c r="R83" s="19" t="n">
        <v>153.3655</v>
      </c>
      <c r="S83" s="19" t="n">
        <v>37.5818</v>
      </c>
      <c r="T83" s="19" t="n">
        <v>23.7235</v>
      </c>
      <c r="U83" s="19" t="n">
        <v>184.9611</v>
      </c>
      <c r="V83" s="19" t="n">
        <v>52.0407</v>
      </c>
      <c r="W83" s="19" t="n">
        <v>29.9902</v>
      </c>
      <c r="X83" s="19" t="n">
        <v>155.5429</v>
      </c>
      <c r="Y83" s="19" t="n">
        <v>40.1969</v>
      </c>
      <c r="Z83" s="19" t="n">
        <v>60.6608</v>
      </c>
      <c r="AA83" s="19" t="n">
        <v>21.8</v>
      </c>
      <c r="AB83" s="19" t="n">
        <v>5.8992</v>
      </c>
      <c r="AC83" s="19" t="n">
        <v>8.3307</v>
      </c>
      <c r="AD83" s="19" t="n">
        <v>16.916</v>
      </c>
      <c r="AE83" s="19" t="n">
        <v>0.2839</v>
      </c>
      <c r="AF83" s="19" t="n">
        <v>0.971</v>
      </c>
      <c r="AG83" s="19" t="n">
        <v>1.9252</v>
      </c>
      <c r="AH83" s="19" t="n">
        <v>131.895</v>
      </c>
      <c r="AI83" s="19" t="n">
        <v>201.9052</v>
      </c>
      <c r="AJ83" s="19" t="n">
        <v>21.831</v>
      </c>
      <c r="AK83" s="19" t="n">
        <v>45.1298</v>
      </c>
      <c r="AL83" s="19" t="n">
        <v>24.122</v>
      </c>
      <c r="AM83" s="19" t="n">
        <v>40.9319</v>
      </c>
      <c r="AN83" s="19" t="n">
        <v>64.43559999999999</v>
      </c>
      <c r="AO83" s="19" t="n">
        <v>10.8279</v>
      </c>
      <c r="AP83" s="19" t="n">
        <v>95.6679</v>
      </c>
      <c r="AQ83" s="19" t="n">
        <v>12.5376</v>
      </c>
      <c r="AR83" s="19" t="n">
        <v>120.8196</v>
      </c>
      <c r="AS83" s="19" t="n">
        <v>2.7784</v>
      </c>
      <c r="AT83" s="19" t="n">
        <v>36.3305</v>
      </c>
      <c r="AU83" s="19" t="n">
        <v>5.9079</v>
      </c>
      <c r="AV83" s="19" t="n">
        <v>231.7352</v>
      </c>
      <c r="AW83" s="19" t="n">
        <v>21.9754</v>
      </c>
      <c r="AX83" s="19" t="n">
        <v>29.0163</v>
      </c>
      <c r="AY83" s="19" t="n">
        <v>213.5128</v>
      </c>
      <c r="AZ83" s="19" t="n">
        <v>74.9042</v>
      </c>
      <c r="BA83" s="19" t="n">
        <v>5.0241</v>
      </c>
      <c r="BB83" s="19" t="n">
        <v>106.4127</v>
      </c>
      <c r="BC83" s="19" t="n">
        <v>14.8901</v>
      </c>
      <c r="BD83" s="19" t="n">
        <v>42.5387</v>
      </c>
      <c r="BE83" s="19" t="n">
        <v>33.6611</v>
      </c>
      <c r="BF83" s="19" t="n">
        <v>9.928000000000001</v>
      </c>
      <c r="BG83" s="19" t="n">
        <v>11.0092</v>
      </c>
      <c r="BH83" s="19" t="n">
        <v>8.366400000000001</v>
      </c>
      <c r="BI83" s="19" t="n">
        <v>39.3669</v>
      </c>
      <c r="BJ83" s="19" t="n">
        <v>21.0027</v>
      </c>
      <c r="BK83" s="19" t="n">
        <v>9.728199999999999</v>
      </c>
      <c r="BL83" s="19" t="n">
        <v>65.2491</v>
      </c>
      <c r="BM83" s="19" t="n">
        <v>33.5791</v>
      </c>
      <c r="BN83" s="19" t="n">
        <v>12.0566</v>
      </c>
      <c r="BO83" s="19" t="n">
        <v>28.6207</v>
      </c>
      <c r="BP83" s="19" t="n">
        <v>19.8041</v>
      </c>
      <c r="BQ83" s="19" t="n">
        <v>7.7894</v>
      </c>
      <c r="BR83" s="19" t="n">
        <v>19.2259</v>
      </c>
      <c r="BS83" s="19" t="n">
        <v>60.5004</v>
      </c>
      <c r="BT83" s="19" t="n">
        <v>484.1243</v>
      </c>
      <c r="BU83" s="19" t="n">
        <v>228.0724</v>
      </c>
      <c r="BV83" s="19" t="n">
        <v>220.401</v>
      </c>
      <c r="BW83" s="19" t="n">
        <v>959.7247</v>
      </c>
      <c r="BX83" s="19" t="n">
        <v>1402.6072</v>
      </c>
      <c r="BY83" s="19" t="n">
        <v>772.8559</v>
      </c>
      <c r="BZ83" s="19" t="n">
        <v>76.68510000000001</v>
      </c>
      <c r="CA83" s="19" t="n">
        <v>223.8662</v>
      </c>
      <c r="CB83" s="19" t="n">
        <v>1037.8724</v>
      </c>
      <c r="CC83" s="19" t="n">
        <v>203.6487</v>
      </c>
      <c r="CD83" s="19" t="n">
        <v>120.565</v>
      </c>
      <c r="CE83" s="19" t="n">
        <v>126.4965</v>
      </c>
      <c r="CF83" s="19" t="n">
        <v>433.8471</v>
      </c>
      <c r="CG83" s="19" t="n">
        <v>637.9048</v>
      </c>
      <c r="CH83" s="19" t="n">
        <v>80.8028</v>
      </c>
      <c r="CI83" s="19" t="n">
        <v>21.1654</v>
      </c>
      <c r="CJ83" s="19" t="n">
        <v>15.1338</v>
      </c>
      <c r="CK83" s="19" t="n">
        <v>6.696</v>
      </c>
      <c r="CL83" s="19" t="n">
        <v>62.8946</v>
      </c>
      <c r="CM83" s="19" t="n">
        <v>0.3645</v>
      </c>
      <c r="CN83" s="19" t="n">
        <v>31.1025</v>
      </c>
      <c r="CO83" s="19" t="n">
        <v>29.2896</v>
      </c>
      <c r="CP83" s="19" t="n">
        <v>165.5491</v>
      </c>
      <c r="CQ83" s="19" t="n">
        <v>96.9342</v>
      </c>
      <c r="CS83" s="19" t="n">
        <v>14.5652</v>
      </c>
      <c r="CT83" s="19" t="n">
        <v>83.44970000000001</v>
      </c>
      <c r="CU83" s="19" t="n">
        <v>243.3206</v>
      </c>
      <c r="CV83" s="19" t="n">
        <v>60.5081</v>
      </c>
      <c r="CW83" s="19" t="n">
        <v>83.3155</v>
      </c>
      <c r="CX83" s="19" t="n">
        <v>50.5306</v>
      </c>
      <c r="CY83" s="19" t="n">
        <v>138.8868</v>
      </c>
      <c r="CZ83" s="19" t="n">
        <v>49.5291</v>
      </c>
      <c r="DA83" s="19" t="n">
        <v>40.4084</v>
      </c>
      <c r="DB83" s="19" t="n">
        <v>91.0287</v>
      </c>
      <c r="DC83" s="19" t="n">
        <v>86.9589</v>
      </c>
      <c r="DD83" s="19" t="n">
        <v>10.3171</v>
      </c>
      <c r="DE83" s="19" t="n">
        <v>206.7182</v>
      </c>
      <c r="DF83" s="19" t="n">
        <v>166.2105</v>
      </c>
      <c r="DG83" s="19" t="n">
        <v>15.6381</v>
      </c>
      <c r="DH83" s="19" t="n">
        <v>28.4121</v>
      </c>
      <c r="DI83" s="19" t="n">
        <v>16.2972</v>
      </c>
      <c r="DJ83" s="19" t="n">
        <v>39.9006</v>
      </c>
      <c r="DK83" s="19" t="n">
        <v>61.1935</v>
      </c>
      <c r="DL83" s="19" t="n">
        <v>15.4905</v>
      </c>
      <c r="DM83" s="19" t="n">
        <v>3.0262</v>
      </c>
      <c r="DN83" s="19" t="n">
        <v>3429.4656</v>
      </c>
      <c r="DO83" s="19" t="n">
        <v>565.486</v>
      </c>
      <c r="DP83" s="19" t="n">
        <v>412.1397</v>
      </c>
      <c r="DQ83" s="19" t="n">
        <v>33.1071</v>
      </c>
      <c r="DR83" s="19" t="n">
        <v>120.818</v>
      </c>
      <c r="DT83" s="19" t="n">
        <v>4747.7435</v>
      </c>
    </row>
    <row r="84">
      <c r="A84" s="2" t="inlineStr">
        <is>
          <t>4701</t>
        </is>
      </c>
      <c r="B84" s="2" t="inlineStr">
        <is>
          <t>Rail transport</t>
        </is>
      </c>
      <c r="C84" s="19" t="n">
        <v>20.3575</v>
      </c>
      <c r="D84" s="19" t="n">
        <v>2.7622</v>
      </c>
      <c r="E84" s="19" t="n">
        <v>9.077999999999999</v>
      </c>
      <c r="F84" s="19" t="n">
        <v>0.0655</v>
      </c>
      <c r="G84" s="19" t="n">
        <v>0.1899</v>
      </c>
      <c r="H84" s="19" t="n">
        <v>0.07679999999999999</v>
      </c>
      <c r="I84" s="19" t="n">
        <v>0.7401</v>
      </c>
      <c r="J84" s="19" t="n">
        <v>435.3946</v>
      </c>
      <c r="K84" s="19" t="n">
        <v>0.4385</v>
      </c>
      <c r="L84" s="19" t="n">
        <v>1.728</v>
      </c>
      <c r="M84" s="19" t="n">
        <v>21.3987</v>
      </c>
      <c r="N84" s="19" t="n">
        <v>1.222</v>
      </c>
      <c r="O84" s="19" t="n">
        <v>0.1735</v>
      </c>
      <c r="P84" s="19" t="n">
        <v>6.8789</v>
      </c>
      <c r="Q84" s="19" t="n">
        <v>0.4421</v>
      </c>
      <c r="R84" s="19" t="n">
        <v>4.0975</v>
      </c>
      <c r="S84" s="19" t="n">
        <v>1.7535</v>
      </c>
      <c r="T84" s="19" t="n">
        <v>0.9036999999999999</v>
      </c>
      <c r="U84" s="19" t="n">
        <v>22.771</v>
      </c>
      <c r="V84" s="19" t="n">
        <v>2.1337</v>
      </c>
      <c r="W84" s="19" t="n">
        <v>1.2901</v>
      </c>
      <c r="X84" s="19" t="n">
        <v>4.6359</v>
      </c>
      <c r="Y84" s="19" t="n">
        <v>2.4529</v>
      </c>
      <c r="Z84" s="19" t="n">
        <v>3.1695</v>
      </c>
      <c r="AA84" s="19" t="n">
        <v>2.0004</v>
      </c>
      <c r="AB84" s="19" t="n">
        <v>0.256</v>
      </c>
      <c r="AC84" s="19" t="n">
        <v>0.1595</v>
      </c>
      <c r="AD84" s="19" t="n">
        <v>1.1531</v>
      </c>
      <c r="AE84" s="19" t="n">
        <v>0.0055</v>
      </c>
      <c r="AF84" s="19" t="n">
        <v>0.0221</v>
      </c>
      <c r="AG84" s="19" t="n">
        <v>0.0446</v>
      </c>
      <c r="AH84" s="19" t="n">
        <v>3.2525</v>
      </c>
      <c r="AI84" s="19" t="n">
        <v>4.8226</v>
      </c>
      <c r="AJ84" s="19" t="n">
        <v>0.9538</v>
      </c>
      <c r="AK84" s="19" t="n">
        <v>3.7664</v>
      </c>
      <c r="AL84" s="19" t="n">
        <v>1.1887</v>
      </c>
      <c r="AM84" s="19" t="n">
        <v>3.2542</v>
      </c>
      <c r="AN84" s="19" t="n">
        <v>4.8945</v>
      </c>
      <c r="AO84" s="19" t="n">
        <v>1.9575</v>
      </c>
      <c r="AP84" s="19" t="n">
        <v>14.6346</v>
      </c>
      <c r="AQ84" s="19" t="n">
        <v>3.3745</v>
      </c>
      <c r="AR84" s="19" t="n">
        <v>3.515</v>
      </c>
      <c r="AS84" s="19" t="n">
        <v>0.1044</v>
      </c>
      <c r="AT84" s="19" t="n">
        <v>1.4397</v>
      </c>
      <c r="AU84" s="19" t="n">
        <v>0.3556</v>
      </c>
      <c r="AV84" s="19" t="n">
        <v>5.9103</v>
      </c>
      <c r="AW84" s="19" t="n">
        <v>0.8451</v>
      </c>
      <c r="AX84" s="19" t="n">
        <v>0.6869</v>
      </c>
      <c r="AY84" s="19" t="n">
        <v>66.4248</v>
      </c>
      <c r="AZ84" s="19" t="n">
        <v>52.5726</v>
      </c>
      <c r="BA84" s="19" t="n">
        <v>0.7427</v>
      </c>
      <c r="BB84" s="19" t="n">
        <v>12.1834</v>
      </c>
      <c r="BC84" s="19" t="n">
        <v>2.4735</v>
      </c>
      <c r="BD84" s="19" t="n">
        <v>4.379</v>
      </c>
      <c r="BE84" s="19" t="n">
        <v>1.75</v>
      </c>
      <c r="BF84" s="19" t="n">
        <v>1.0765</v>
      </c>
      <c r="BG84" s="19" t="n">
        <v>5.8346</v>
      </c>
      <c r="BH84" s="19" t="n">
        <v>0.7206</v>
      </c>
      <c r="BI84" s="19" t="n">
        <v>1.3936</v>
      </c>
      <c r="BJ84" s="19" t="n">
        <v>0.8278</v>
      </c>
      <c r="BK84" s="19" t="n">
        <v>0.325</v>
      </c>
      <c r="BL84" s="19" t="n">
        <v>2.8283</v>
      </c>
      <c r="BM84" s="19" t="n">
        <v>1.161</v>
      </c>
      <c r="BN84" s="19" t="n">
        <v>0.3229</v>
      </c>
      <c r="BO84" s="19" t="n">
        <v>18.1343</v>
      </c>
      <c r="BP84" s="19" t="n">
        <v>0.5657</v>
      </c>
      <c r="BQ84" s="19" t="n">
        <v>0.1961</v>
      </c>
      <c r="BR84" s="19" t="n">
        <v>0.786</v>
      </c>
      <c r="BS84" s="19" t="n">
        <v>59.293</v>
      </c>
      <c r="BT84" s="19" t="n">
        <v>14.172</v>
      </c>
      <c r="BU84" s="19" t="n">
        <v>11.597</v>
      </c>
      <c r="BV84" s="19" t="n">
        <v>21.5554</v>
      </c>
      <c r="BW84" s="19" t="n">
        <v>42.4699</v>
      </c>
      <c r="BX84" s="19" t="n">
        <v>410.1136</v>
      </c>
      <c r="BY84" s="19" t="n">
        <v>38.8973</v>
      </c>
      <c r="BZ84" s="19" t="n">
        <v>3.634</v>
      </c>
      <c r="CA84" s="19" t="n">
        <v>18.0764</v>
      </c>
      <c r="CB84" s="19" t="n">
        <v>169.296</v>
      </c>
      <c r="CC84" s="19" t="n">
        <v>246.3323</v>
      </c>
      <c r="CD84" s="19" t="n">
        <v>14.4906</v>
      </c>
      <c r="CE84" s="19" t="n">
        <v>5.001</v>
      </c>
      <c r="CF84" s="19" t="n">
        <v>23.2677</v>
      </c>
      <c r="CG84" s="19" t="n">
        <v>192.6505</v>
      </c>
      <c r="CH84" s="19" t="n">
        <v>2.1657</v>
      </c>
      <c r="CI84" s="19" t="n">
        <v>1.3997</v>
      </c>
      <c r="CJ84" s="19" t="n">
        <v>0.6783</v>
      </c>
      <c r="CK84" s="19" t="n">
        <v>0.8814</v>
      </c>
      <c r="CL84" s="19" t="n">
        <v>13.0637</v>
      </c>
      <c r="CM84" s="19" t="n">
        <v>0.02</v>
      </c>
      <c r="CN84" s="19" t="n">
        <v>3.1917</v>
      </c>
      <c r="CO84" s="19" t="n">
        <v>6.2732</v>
      </c>
      <c r="CP84" s="19" t="n">
        <v>3.936</v>
      </c>
      <c r="CQ84" s="19" t="n">
        <v>11.5327</v>
      </c>
      <c r="CS84" s="19" t="n">
        <v>0.1882</v>
      </c>
      <c r="CT84" s="19" t="n">
        <v>11.6605</v>
      </c>
      <c r="CU84" s="19" t="n">
        <v>24.8261</v>
      </c>
      <c r="CV84" s="19" t="n">
        <v>5.2915</v>
      </c>
      <c r="CW84" s="19" t="n">
        <v>10.1947</v>
      </c>
      <c r="CX84" s="19" t="n">
        <v>5.2265</v>
      </c>
      <c r="CY84" s="19" t="n">
        <v>21.4209</v>
      </c>
      <c r="CZ84" s="19" t="n">
        <v>2.5543</v>
      </c>
      <c r="DA84" s="19" t="n">
        <v>2.731</v>
      </c>
      <c r="DB84" s="19" t="n">
        <v>5.7292</v>
      </c>
      <c r="DC84" s="19" t="n">
        <v>5.4869</v>
      </c>
      <c r="DD84" s="19" t="n">
        <v>1.0485</v>
      </c>
      <c r="DE84" s="19" t="n">
        <v>8.870699999999999</v>
      </c>
      <c r="DF84" s="19" t="n">
        <v>7.7785</v>
      </c>
      <c r="DG84" s="19" t="n">
        <v>1.6101</v>
      </c>
      <c r="DH84" s="19" t="n">
        <v>4.2822</v>
      </c>
      <c r="DI84" s="19" t="n">
        <v>1.0862</v>
      </c>
      <c r="DJ84" s="19" t="n">
        <v>2.2759</v>
      </c>
      <c r="DK84" s="19" t="n">
        <v>2.3605</v>
      </c>
      <c r="DL84" s="19" t="n">
        <v>1.1211</v>
      </c>
      <c r="DM84" s="19" t="n">
        <v>0.1831</v>
      </c>
      <c r="DN84" s="19" t="n">
        <v>1676.3907</v>
      </c>
      <c r="DO84" s="19" t="n">
        <v>3.2696</v>
      </c>
      <c r="DP84" s="19" t="n">
        <v>152.5333</v>
      </c>
      <c r="DQ84" s="19" t="n">
        <v>62.8377</v>
      </c>
      <c r="DR84" s="19" t="n">
        <v>83.0585</v>
      </c>
      <c r="DT84" s="19" t="n">
        <v>2934.0152</v>
      </c>
    </row>
    <row r="85">
      <c r="A85" s="2" t="inlineStr">
        <is>
          <t>4801</t>
        </is>
      </c>
      <c r="B85" s="2" t="inlineStr">
        <is>
          <t>Water, pipeline and other transport</t>
        </is>
      </c>
      <c r="C85" s="19" t="n">
        <v>10.3672</v>
      </c>
      <c r="D85" s="19" t="n">
        <v>0.4471</v>
      </c>
      <c r="E85" s="19" t="n">
        <v>2.2209</v>
      </c>
      <c r="F85" s="19" t="n">
        <v>0.423</v>
      </c>
      <c r="G85" s="19" t="n">
        <v>0.0294</v>
      </c>
      <c r="H85" s="19" t="n">
        <v>1.4169</v>
      </c>
      <c r="I85" s="19" t="n">
        <v>1.1118</v>
      </c>
      <c r="J85" s="19" t="n">
        <v>12.6111</v>
      </c>
      <c r="K85" s="19" t="n">
        <v>2.2079</v>
      </c>
      <c r="L85" s="19" t="n">
        <v>0.0404</v>
      </c>
      <c r="M85" s="19" t="n">
        <v>0.135</v>
      </c>
      <c r="N85" s="19" t="n">
        <v>0.7105</v>
      </c>
      <c r="O85" s="19" t="n">
        <v>2.1146</v>
      </c>
      <c r="P85" s="19" t="n">
        <v>4.245</v>
      </c>
      <c r="Q85" s="19" t="n">
        <v>0.06900000000000001</v>
      </c>
      <c r="R85" s="19" t="n">
        <v>2.8797</v>
      </c>
      <c r="S85" s="19" t="n">
        <v>1.4799</v>
      </c>
      <c r="T85" s="19" t="n">
        <v>3.3215</v>
      </c>
      <c r="U85" s="19" t="n">
        <v>7.3376</v>
      </c>
      <c r="V85" s="19" t="n">
        <v>2.2741</v>
      </c>
      <c r="W85" s="19" t="n">
        <v>2.17</v>
      </c>
      <c r="X85" s="19" t="n">
        <v>7.0087</v>
      </c>
      <c r="Y85" s="19" t="n">
        <v>5.5218</v>
      </c>
      <c r="Z85" s="19" t="n">
        <v>2.8393</v>
      </c>
      <c r="AA85" s="19" t="n">
        <v>2.2782</v>
      </c>
      <c r="AB85" s="19" t="n">
        <v>0.0282</v>
      </c>
      <c r="AC85" s="19" t="n">
        <v>0.0404</v>
      </c>
      <c r="AD85" s="19" t="n">
        <v>0.7776999999999999</v>
      </c>
      <c r="AE85" s="19" t="n">
        <v>0.0029</v>
      </c>
      <c r="AF85" s="19" t="n">
        <v>0.07190000000000001</v>
      </c>
      <c r="AG85" s="19" t="n">
        <v>0.0463</v>
      </c>
      <c r="AH85" s="19" t="n">
        <v>1.2736</v>
      </c>
      <c r="AI85" s="19" t="n">
        <v>6.4042</v>
      </c>
      <c r="AJ85" s="19" t="n">
        <v>5.5453</v>
      </c>
      <c r="AK85" s="19" t="n">
        <v>12.7819</v>
      </c>
      <c r="AL85" s="19" t="n">
        <v>3.2986</v>
      </c>
      <c r="AM85" s="19" t="n">
        <v>11.0335</v>
      </c>
      <c r="AN85" s="19" t="n">
        <v>8.626300000000001</v>
      </c>
      <c r="AO85" s="19" t="n">
        <v>1.4935</v>
      </c>
      <c r="AP85" s="19" t="n">
        <v>84.1448</v>
      </c>
      <c r="AQ85" s="19" t="n">
        <v>2.1727</v>
      </c>
      <c r="AR85" s="19" t="n">
        <v>11.9755</v>
      </c>
      <c r="AS85" s="19" t="n">
        <v>0.8846000000000001</v>
      </c>
      <c r="AT85" s="19" t="n">
        <v>10.2755</v>
      </c>
      <c r="AU85" s="19" t="n">
        <v>1.9601</v>
      </c>
      <c r="AV85" s="19" t="n">
        <v>5.5263</v>
      </c>
      <c r="AW85" s="19" t="n">
        <v>4.3774</v>
      </c>
      <c r="AX85" s="19" t="n">
        <v>1.4508</v>
      </c>
      <c r="AY85" s="19" t="n">
        <v>16.497</v>
      </c>
      <c r="AZ85" s="19" t="n">
        <v>23.3496</v>
      </c>
      <c r="BA85" s="19" t="n">
        <v>0.8733</v>
      </c>
      <c r="BB85" s="19" t="n">
        <v>13.7467</v>
      </c>
      <c r="BC85" s="19" t="n">
        <v>4.0029</v>
      </c>
      <c r="BD85" s="19" t="n">
        <v>4.4332</v>
      </c>
      <c r="BE85" s="19" t="n">
        <v>2.2722</v>
      </c>
      <c r="BF85" s="19" t="n">
        <v>0.9361</v>
      </c>
      <c r="BG85" s="19" t="n">
        <v>0.7674</v>
      </c>
      <c r="BH85" s="19" t="n">
        <v>0.4068</v>
      </c>
      <c r="BI85" s="19" t="n">
        <v>1.3826</v>
      </c>
      <c r="BJ85" s="19" t="n">
        <v>0.6612</v>
      </c>
      <c r="BK85" s="19" t="n">
        <v>0.3636</v>
      </c>
      <c r="BL85" s="19" t="n">
        <v>1.7951</v>
      </c>
      <c r="BM85" s="19" t="n">
        <v>0.8247</v>
      </c>
      <c r="BN85" s="19" t="n">
        <v>0.1696</v>
      </c>
      <c r="BO85" s="19" t="n">
        <v>56.7483</v>
      </c>
      <c r="BP85" s="19" t="n">
        <v>1.5716</v>
      </c>
      <c r="BQ85" s="19" t="n">
        <v>21.8103</v>
      </c>
      <c r="BR85" s="19" t="n">
        <v>0.5596</v>
      </c>
      <c r="BS85" s="19" t="n">
        <v>1.8425</v>
      </c>
      <c r="BT85" s="19" t="n">
        <v>14.5727</v>
      </c>
      <c r="BU85" s="19" t="n">
        <v>11.5612</v>
      </c>
      <c r="BV85" s="19" t="n">
        <v>19.2576</v>
      </c>
      <c r="BW85" s="19" t="n">
        <v>28.7993</v>
      </c>
      <c r="BX85" s="19" t="n">
        <v>347.8176</v>
      </c>
      <c r="BY85" s="19" t="n">
        <v>27.3199</v>
      </c>
      <c r="BZ85" s="19" t="n">
        <v>17.9675</v>
      </c>
      <c r="CA85" s="19" t="n">
        <v>29.8994</v>
      </c>
      <c r="CB85" s="19" t="n">
        <v>37.9289</v>
      </c>
      <c r="CC85" s="19" t="n">
        <v>2.1602</v>
      </c>
      <c r="CD85" s="19" t="n">
        <v>209.4291</v>
      </c>
      <c r="CE85" s="19" t="n">
        <v>17.8807</v>
      </c>
      <c r="CF85" s="19" t="n">
        <v>9.605700000000001</v>
      </c>
      <c r="CG85" s="19" t="n">
        <v>72.8719</v>
      </c>
      <c r="CH85" s="19" t="n">
        <v>5.2012</v>
      </c>
      <c r="CI85" s="19" t="n">
        <v>0.8808</v>
      </c>
      <c r="CJ85" s="19" t="n">
        <v>0.4758</v>
      </c>
      <c r="CK85" s="19" t="n">
        <v>0.1593</v>
      </c>
      <c r="CL85" s="19" t="n">
        <v>14.0095</v>
      </c>
      <c r="CM85" s="19" t="n">
        <v>0.0169</v>
      </c>
      <c r="CN85" s="19" t="n">
        <v>8.659000000000001</v>
      </c>
      <c r="CO85" s="19" t="n">
        <v>11.6192</v>
      </c>
      <c r="CP85" s="19" t="n">
        <v>1.4162</v>
      </c>
      <c r="CQ85" s="19" t="n">
        <v>6.9393</v>
      </c>
      <c r="CS85" s="19" t="n">
        <v>0.7121</v>
      </c>
      <c r="CT85" s="19" t="n">
        <v>20.6056</v>
      </c>
      <c r="CU85" s="19" t="n">
        <v>58.6184</v>
      </c>
      <c r="CV85" s="19" t="n">
        <v>1.1038</v>
      </c>
      <c r="CW85" s="19" t="n">
        <v>43.9204</v>
      </c>
      <c r="CX85" s="19" t="n">
        <v>5.421</v>
      </c>
      <c r="CY85" s="19" t="n">
        <v>39.5929</v>
      </c>
      <c r="CZ85" s="19" t="n">
        <v>30.4175</v>
      </c>
      <c r="DA85" s="19" t="n">
        <v>6.7143</v>
      </c>
      <c r="DB85" s="19" t="n">
        <v>17.4847</v>
      </c>
      <c r="DC85" s="19" t="n">
        <v>17.277</v>
      </c>
      <c r="DD85" s="19" t="n">
        <v>1.5866</v>
      </c>
      <c r="DE85" s="19" t="n">
        <v>14.2288</v>
      </c>
      <c r="DF85" s="19" t="n">
        <v>18.4564</v>
      </c>
      <c r="DG85" s="19" t="n">
        <v>1.8901</v>
      </c>
      <c r="DH85" s="19" t="n">
        <v>2.8645</v>
      </c>
      <c r="DI85" s="19" t="n">
        <v>1.8723</v>
      </c>
      <c r="DJ85" s="19" t="n">
        <v>5.3611</v>
      </c>
      <c r="DK85" s="19" t="n">
        <v>4.3638</v>
      </c>
      <c r="DL85" s="19" t="n">
        <v>2.8657</v>
      </c>
      <c r="DM85" s="19" t="n">
        <v>1.1847</v>
      </c>
      <c r="DN85" s="19" t="n">
        <v>330.3437</v>
      </c>
      <c r="DO85" s="19" t="n">
        <v>68.9796</v>
      </c>
      <c r="DP85" s="19" t="n">
        <v>68.33450000000001</v>
      </c>
      <c r="DQ85" s="19" t="n">
        <v>29.6202</v>
      </c>
      <c r="DR85" s="19" t="n">
        <v>31.6269</v>
      </c>
      <c r="DT85" s="19" t="n">
        <v>592.4921000000001</v>
      </c>
    </row>
    <row r="86">
      <c r="A86" s="2" t="inlineStr">
        <is>
          <t>4901</t>
        </is>
      </c>
      <c r="B86" s="2" t="inlineStr">
        <is>
          <t>Air and space transport</t>
        </is>
      </c>
      <c r="C86" s="19" t="n">
        <v>7.9347</v>
      </c>
      <c r="D86" s="19" t="n">
        <v>0.5562</v>
      </c>
      <c r="E86" s="19" t="n">
        <v>4.3449</v>
      </c>
      <c r="F86" s="19" t="n">
        <v>0.0857</v>
      </c>
      <c r="G86" s="19" t="n">
        <v>0.0313</v>
      </c>
      <c r="H86" s="19" t="n">
        <v>0.1332</v>
      </c>
      <c r="I86" s="19" t="n">
        <v>2.2124</v>
      </c>
      <c r="J86" s="19" t="n">
        <v>20.8232</v>
      </c>
      <c r="K86" s="19" t="n">
        <v>0.3873</v>
      </c>
      <c r="L86" s="19" t="n">
        <v>0.1144</v>
      </c>
      <c r="M86" s="19" t="n">
        <v>5.3466</v>
      </c>
      <c r="N86" s="19" t="n">
        <v>0.8233</v>
      </c>
      <c r="O86" s="19" t="n">
        <v>0.7745</v>
      </c>
      <c r="P86" s="19" t="n">
        <v>0.5008</v>
      </c>
      <c r="Q86" s="19" t="n">
        <v>1.0626</v>
      </c>
      <c r="R86" s="19" t="n">
        <v>0.6932</v>
      </c>
      <c r="S86" s="19" t="n">
        <v>1.6502</v>
      </c>
      <c r="T86" s="19" t="n">
        <v>1.4086</v>
      </c>
      <c r="U86" s="19" t="n">
        <v>8.620200000000001</v>
      </c>
      <c r="V86" s="19" t="n">
        <v>1.4943</v>
      </c>
      <c r="W86" s="19" t="n">
        <v>2.3433</v>
      </c>
      <c r="X86" s="19" t="n">
        <v>5.0529</v>
      </c>
      <c r="Y86" s="19" t="n">
        <v>2.1662</v>
      </c>
      <c r="Z86" s="19" t="n">
        <v>0.598</v>
      </c>
      <c r="AA86" s="19" t="n">
        <v>0.8798</v>
      </c>
      <c r="AB86" s="19" t="n">
        <v>0.0244</v>
      </c>
      <c r="AC86" s="19" t="n">
        <v>0.0324</v>
      </c>
      <c r="AD86" s="19" t="n">
        <v>0.7904</v>
      </c>
      <c r="AE86" s="19" t="n">
        <v>0.0104</v>
      </c>
      <c r="AF86" s="19" t="n">
        <v>0.6217</v>
      </c>
      <c r="AG86" s="19" t="n">
        <v>0.1209</v>
      </c>
      <c r="AH86" s="19" t="n">
        <v>0.1822</v>
      </c>
      <c r="AI86" s="19" t="n">
        <v>2.5419</v>
      </c>
      <c r="AJ86" s="19" t="n">
        <v>0.3606</v>
      </c>
      <c r="AK86" s="19" t="n">
        <v>4.7922</v>
      </c>
      <c r="AL86" s="19" t="n">
        <v>2.8002</v>
      </c>
      <c r="AM86" s="19" t="n">
        <v>2.7851</v>
      </c>
      <c r="AN86" s="19" t="n">
        <v>2.808</v>
      </c>
      <c r="AO86" s="19" t="n">
        <v>0.7924</v>
      </c>
      <c r="AP86" s="19" t="n">
        <v>7.3209</v>
      </c>
      <c r="AQ86" s="19" t="n">
        <v>1.483</v>
      </c>
      <c r="AR86" s="19" t="n">
        <v>7.152</v>
      </c>
      <c r="AS86" s="19" t="n">
        <v>0.1181</v>
      </c>
      <c r="AT86" s="19" t="n">
        <v>0.366</v>
      </c>
      <c r="AU86" s="19" t="n">
        <v>0.1616</v>
      </c>
      <c r="AV86" s="19" t="n">
        <v>4.398</v>
      </c>
      <c r="AW86" s="19" t="n">
        <v>0.2563</v>
      </c>
      <c r="AX86" s="19" t="n">
        <v>0.4536</v>
      </c>
      <c r="AY86" s="19" t="n">
        <v>5.0188</v>
      </c>
      <c r="AZ86" s="19" t="n">
        <v>0.07489999999999999</v>
      </c>
      <c r="BA86" s="19" t="n">
        <v>0.0912</v>
      </c>
      <c r="BB86" s="19" t="n">
        <v>8.7834</v>
      </c>
      <c r="BC86" s="19" t="n">
        <v>0.7852</v>
      </c>
      <c r="BD86" s="19" t="n">
        <v>2.84</v>
      </c>
      <c r="BE86" s="19" t="n">
        <v>2.5186</v>
      </c>
      <c r="BF86" s="19" t="n">
        <v>1.9896</v>
      </c>
      <c r="BG86" s="19" t="n">
        <v>0.3853</v>
      </c>
      <c r="BH86" s="19" t="n">
        <v>0.2761</v>
      </c>
      <c r="BI86" s="19" t="n">
        <v>7.4798</v>
      </c>
      <c r="BJ86" s="19" t="n">
        <v>3.5774</v>
      </c>
      <c r="BK86" s="19" t="n">
        <v>0.9317</v>
      </c>
      <c r="BL86" s="19" t="n">
        <v>12.5938</v>
      </c>
      <c r="BM86" s="19" t="n">
        <v>1.2229</v>
      </c>
      <c r="BN86" s="19" t="n">
        <v>0.4513</v>
      </c>
      <c r="BO86" s="19" t="n">
        <v>4.6887</v>
      </c>
      <c r="BP86" s="19" t="n">
        <v>13.6198</v>
      </c>
      <c r="BQ86" s="19" t="n">
        <v>0.6853</v>
      </c>
      <c r="BR86" s="19" t="n">
        <v>11.4395</v>
      </c>
      <c r="BS86" s="19" t="n">
        <v>6.6213</v>
      </c>
      <c r="BT86" s="19" t="n">
        <v>18.6571</v>
      </c>
      <c r="BU86" s="19" t="n">
        <v>8.2098</v>
      </c>
      <c r="BV86" s="19" t="n">
        <v>10.9463</v>
      </c>
      <c r="BW86" s="19" t="n">
        <v>20.9025</v>
      </c>
      <c r="BX86" s="19" t="n">
        <v>182.77</v>
      </c>
      <c r="BY86" s="19" t="n">
        <v>87.852</v>
      </c>
      <c r="BZ86" s="19" t="n">
        <v>34.3741</v>
      </c>
      <c r="CA86" s="19" t="n">
        <v>20.1498</v>
      </c>
      <c r="CB86" s="19" t="n">
        <v>53.4359</v>
      </c>
      <c r="CC86" s="19" t="n">
        <v>9.786</v>
      </c>
      <c r="CD86" s="19" t="n">
        <v>4.3342</v>
      </c>
      <c r="CE86" s="19" t="n">
        <v>134.9391</v>
      </c>
      <c r="CF86" s="19" t="n">
        <v>60.1133</v>
      </c>
      <c r="CG86" s="19" t="n">
        <v>500.7679</v>
      </c>
      <c r="CH86" s="19" t="n">
        <v>9.4475</v>
      </c>
      <c r="CI86" s="19" t="n">
        <v>7.8962</v>
      </c>
      <c r="CJ86" s="19" t="n">
        <v>13.7098</v>
      </c>
      <c r="CK86" s="19" t="n">
        <v>8.839499999999999</v>
      </c>
      <c r="CL86" s="19" t="n">
        <v>19.8774</v>
      </c>
      <c r="CM86" s="19" t="n">
        <v>0.2717</v>
      </c>
      <c r="CN86" s="19" t="n">
        <v>40.8021</v>
      </c>
      <c r="CO86" s="19" t="n">
        <v>21.5494</v>
      </c>
      <c r="CP86" s="19" t="n">
        <v>54.925</v>
      </c>
      <c r="CQ86" s="19" t="n">
        <v>5.8652</v>
      </c>
      <c r="CS86" s="19" t="n">
        <v>0.0435</v>
      </c>
      <c r="CT86" s="19" t="n">
        <v>30.7804</v>
      </c>
      <c r="CU86" s="19" t="n">
        <v>328.6023</v>
      </c>
      <c r="CV86" s="19" t="n">
        <v>165.2203</v>
      </c>
      <c r="CW86" s="19" t="n">
        <v>126.3566</v>
      </c>
      <c r="CX86" s="19" t="n">
        <v>22.18</v>
      </c>
      <c r="CY86" s="19" t="n">
        <v>130.6186</v>
      </c>
      <c r="CZ86" s="19" t="n">
        <v>40.7483</v>
      </c>
      <c r="DA86" s="19" t="n">
        <v>23.0582</v>
      </c>
      <c r="DB86" s="19" t="n">
        <v>56.7453</v>
      </c>
      <c r="DC86" s="19" t="n">
        <v>52.44</v>
      </c>
      <c r="DD86" s="19" t="n">
        <v>5.9612</v>
      </c>
      <c r="DE86" s="19" t="n">
        <v>27.2167</v>
      </c>
      <c r="DF86" s="19" t="n">
        <v>23.3704</v>
      </c>
      <c r="DG86" s="19" t="n">
        <v>11.9077</v>
      </c>
      <c r="DH86" s="19" t="n">
        <v>21.5275</v>
      </c>
      <c r="DI86" s="19" t="n">
        <v>14.7287</v>
      </c>
      <c r="DJ86" s="19" t="n">
        <v>4.9833</v>
      </c>
      <c r="DK86" s="19" t="n">
        <v>11.3655</v>
      </c>
      <c r="DL86" s="19" t="n">
        <v>10.8994</v>
      </c>
      <c r="DM86" s="19" t="n">
        <v>0.6208</v>
      </c>
      <c r="DN86" s="19" t="n">
        <v>1078.4819</v>
      </c>
      <c r="DO86" s="19" t="n">
        <v>12.1153</v>
      </c>
      <c r="DP86" s="19" t="n">
        <v>43.5147</v>
      </c>
      <c r="DQ86" s="19" t="n">
        <v>1.6711</v>
      </c>
      <c r="DR86" s="19" t="n">
        <v>7.5941</v>
      </c>
      <c r="DT86" s="19" t="n">
        <v>1386.8607</v>
      </c>
    </row>
    <row r="87">
      <c r="A87" s="2" t="inlineStr">
        <is>
          <t>5101</t>
        </is>
      </c>
      <c r="B87" s="2" t="inlineStr">
        <is>
          <t>Postal and courier pick-up and delivery service</t>
        </is>
      </c>
      <c r="C87" s="19" t="n">
        <v>18.8326</v>
      </c>
      <c r="D87" s="19" t="n">
        <v>2.8363</v>
      </c>
      <c r="E87" s="19" t="n">
        <v>9.187200000000001</v>
      </c>
      <c r="F87" s="19" t="n">
        <v>0.1609</v>
      </c>
      <c r="G87" s="19" t="n">
        <v>0.1603</v>
      </c>
      <c r="H87" s="19" t="n">
        <v>0.2442</v>
      </c>
      <c r="I87" s="19" t="n">
        <v>3.6458</v>
      </c>
      <c r="J87" s="19" t="n">
        <v>33.1583</v>
      </c>
      <c r="K87" s="19" t="n">
        <v>1.0504</v>
      </c>
      <c r="L87" s="19" t="n">
        <v>0.1235</v>
      </c>
      <c r="M87" s="19" t="n">
        <v>11.2509</v>
      </c>
      <c r="N87" s="19" t="n">
        <v>1.2487</v>
      </c>
      <c r="O87" s="19" t="n">
        <v>0.8433</v>
      </c>
      <c r="P87" s="19" t="n">
        <v>4.6927</v>
      </c>
      <c r="Q87" s="19" t="n">
        <v>0.5401</v>
      </c>
      <c r="R87" s="19" t="n">
        <v>4.9242</v>
      </c>
      <c r="S87" s="19" t="n">
        <v>1.7025</v>
      </c>
      <c r="T87" s="19" t="n">
        <v>0.9405</v>
      </c>
      <c r="U87" s="19" t="n">
        <v>8.251300000000001</v>
      </c>
      <c r="V87" s="19" t="n">
        <v>2.5964</v>
      </c>
      <c r="W87" s="19" t="n">
        <v>2.0496</v>
      </c>
      <c r="X87" s="19" t="n">
        <v>6.1906</v>
      </c>
      <c r="Y87" s="19" t="n">
        <v>6.4838</v>
      </c>
      <c r="Z87" s="19" t="n">
        <v>1.9267</v>
      </c>
      <c r="AA87" s="19" t="n">
        <v>1.0303</v>
      </c>
      <c r="AB87" s="19" t="n">
        <v>0.1863</v>
      </c>
      <c r="AC87" s="19" t="n">
        <v>0.1845</v>
      </c>
      <c r="AD87" s="19" t="n">
        <v>1.0415</v>
      </c>
      <c r="AE87" s="19" t="n">
        <v>0.0114</v>
      </c>
      <c r="AF87" s="19" t="n">
        <v>0.7073</v>
      </c>
      <c r="AG87" s="19" t="n">
        <v>0.1518</v>
      </c>
      <c r="AH87" s="19" t="n">
        <v>2.8554</v>
      </c>
      <c r="AI87" s="19" t="n">
        <v>5.0851</v>
      </c>
      <c r="AJ87" s="19" t="n">
        <v>0.9787</v>
      </c>
      <c r="AK87" s="19" t="n">
        <v>4.2189</v>
      </c>
      <c r="AL87" s="19" t="n">
        <v>4.3481</v>
      </c>
      <c r="AM87" s="19" t="n">
        <v>2.087</v>
      </c>
      <c r="AN87" s="19" t="n">
        <v>5.0705</v>
      </c>
      <c r="AO87" s="19" t="n">
        <v>0.6385999999999999</v>
      </c>
      <c r="AP87" s="19" t="n">
        <v>7.2722</v>
      </c>
      <c r="AQ87" s="19" t="n">
        <v>1.019</v>
      </c>
      <c r="AR87" s="19" t="n">
        <v>31.5258</v>
      </c>
      <c r="AS87" s="19" t="n">
        <v>0.1354</v>
      </c>
      <c r="AT87" s="19" t="n">
        <v>1.3282</v>
      </c>
      <c r="AU87" s="19" t="n">
        <v>0.5786</v>
      </c>
      <c r="AV87" s="19" t="n">
        <v>10.4412</v>
      </c>
      <c r="AW87" s="19" t="n">
        <v>1.9908</v>
      </c>
      <c r="AX87" s="19" t="n">
        <v>1.1531</v>
      </c>
      <c r="AY87" s="19" t="n">
        <v>9.3445</v>
      </c>
      <c r="AZ87" s="19" t="n">
        <v>1.736</v>
      </c>
      <c r="BA87" s="19" t="n">
        <v>0.3347</v>
      </c>
      <c r="BB87" s="19" t="n">
        <v>6.4397</v>
      </c>
      <c r="BC87" s="19" t="n">
        <v>1.2668</v>
      </c>
      <c r="BD87" s="19" t="n">
        <v>3.8021</v>
      </c>
      <c r="BE87" s="19" t="n">
        <v>1.7768</v>
      </c>
      <c r="BF87" s="19" t="n">
        <v>1.821</v>
      </c>
      <c r="BG87" s="19" t="n">
        <v>1.4148</v>
      </c>
      <c r="BH87" s="19" t="n">
        <v>0.3581</v>
      </c>
      <c r="BI87" s="19" t="n">
        <v>4.5943</v>
      </c>
      <c r="BJ87" s="19" t="n">
        <v>4.0878</v>
      </c>
      <c r="BK87" s="19" t="n">
        <v>0.8811</v>
      </c>
      <c r="BL87" s="19" t="n">
        <v>8.6122</v>
      </c>
      <c r="BM87" s="19" t="n">
        <v>2.4142</v>
      </c>
      <c r="BN87" s="19" t="n">
        <v>1.3613</v>
      </c>
      <c r="BO87" s="19" t="n">
        <v>4.2607</v>
      </c>
      <c r="BP87" s="19" t="n">
        <v>11.1126</v>
      </c>
      <c r="BQ87" s="19" t="n">
        <v>0.7942</v>
      </c>
      <c r="BR87" s="19" t="n">
        <v>10.4817</v>
      </c>
      <c r="BS87" s="19" t="n">
        <v>39.2012</v>
      </c>
      <c r="BT87" s="19" t="n">
        <v>131.8136</v>
      </c>
      <c r="BU87" s="19" t="n">
        <v>44.4775</v>
      </c>
      <c r="BV87" s="19" t="n">
        <v>44.1062</v>
      </c>
      <c r="BW87" s="19" t="n">
        <v>112.4257</v>
      </c>
      <c r="BX87" s="19" t="n">
        <v>279.1129</v>
      </c>
      <c r="BY87" s="19" t="n">
        <v>241.933</v>
      </c>
      <c r="BZ87" s="19" t="n">
        <v>23.0245</v>
      </c>
      <c r="CA87" s="19" t="n">
        <v>8.7843</v>
      </c>
      <c r="CB87" s="19" t="n">
        <v>206.6484</v>
      </c>
      <c r="CC87" s="19" t="n">
        <v>6.1565</v>
      </c>
      <c r="CD87" s="19" t="n">
        <v>4.1077</v>
      </c>
      <c r="CE87" s="19" t="n">
        <v>17.8427</v>
      </c>
      <c r="CF87" s="19" t="n">
        <v>348.9933</v>
      </c>
      <c r="CG87" s="19" t="n">
        <v>250.9492</v>
      </c>
      <c r="CH87" s="19" t="n">
        <v>33.8288</v>
      </c>
      <c r="CI87" s="19" t="n">
        <v>13.7191</v>
      </c>
      <c r="CJ87" s="19" t="n">
        <v>8.857200000000001</v>
      </c>
      <c r="CK87" s="19" t="n">
        <v>5.3004</v>
      </c>
      <c r="CL87" s="19" t="n">
        <v>49.8741</v>
      </c>
      <c r="CM87" s="19" t="n">
        <v>0.2232</v>
      </c>
      <c r="CN87" s="19" t="n">
        <v>113.9758</v>
      </c>
      <c r="CO87" s="19" t="n">
        <v>345.6258</v>
      </c>
      <c r="CP87" s="19" t="n">
        <v>411.9216</v>
      </c>
      <c r="CQ87" s="19" t="n">
        <v>50.7867</v>
      </c>
      <c r="CS87" s="19" t="n">
        <v>1.132</v>
      </c>
      <c r="CT87" s="19" t="n">
        <v>65.41379999999999</v>
      </c>
      <c r="CU87" s="19" t="n">
        <v>481.5926</v>
      </c>
      <c r="CV87" s="19" t="n">
        <v>5.8329</v>
      </c>
      <c r="CW87" s="19" t="n">
        <v>169.9314</v>
      </c>
      <c r="CX87" s="19" t="n">
        <v>38.6632</v>
      </c>
      <c r="CY87" s="19" t="n">
        <v>295.3076</v>
      </c>
      <c r="CZ87" s="19" t="n">
        <v>9.411099999999999</v>
      </c>
      <c r="DA87" s="19" t="n">
        <v>49.7826</v>
      </c>
      <c r="DB87" s="19" t="n">
        <v>113.0848</v>
      </c>
      <c r="DC87" s="19" t="n">
        <v>82.37309999999999</v>
      </c>
      <c r="DD87" s="19" t="n">
        <v>12.072</v>
      </c>
      <c r="DE87" s="19" t="n">
        <v>178.8575</v>
      </c>
      <c r="DF87" s="19" t="n">
        <v>171.5794</v>
      </c>
      <c r="DG87" s="19" t="n">
        <v>15.048</v>
      </c>
      <c r="DH87" s="19" t="n">
        <v>32.0685</v>
      </c>
      <c r="DI87" s="19" t="n">
        <v>23.7505</v>
      </c>
      <c r="DJ87" s="19" t="n">
        <v>21.7243</v>
      </c>
      <c r="DK87" s="19" t="n">
        <v>11.6501</v>
      </c>
      <c r="DL87" s="19" t="n">
        <v>34.5773</v>
      </c>
      <c r="DM87" s="19" t="n">
        <v>1.6905</v>
      </c>
      <c r="DN87" s="19" t="n">
        <v>645.3689000000001</v>
      </c>
      <c r="DO87" s="19" t="n">
        <v>14.1823</v>
      </c>
      <c r="DP87" s="19" t="n">
        <v>100.1409</v>
      </c>
      <c r="DQ87" s="19" t="n">
        <v>18.1582</v>
      </c>
      <c r="DR87" s="19" t="n">
        <v>23.6607</v>
      </c>
      <c r="DT87" s="19" t="n">
        <v>1261.5326</v>
      </c>
    </row>
    <row r="88">
      <c r="A88" s="2" t="inlineStr">
        <is>
          <t>5201</t>
        </is>
      </c>
      <c r="B88" s="2" t="inlineStr">
        <is>
          <t>Transport support services and storage</t>
        </is>
      </c>
      <c r="C88" s="19" t="n">
        <v>382.8856</v>
      </c>
      <c r="D88" s="19" t="n">
        <v>11.8453</v>
      </c>
      <c r="E88" s="19" t="n">
        <v>54.225</v>
      </c>
      <c r="F88" s="19" t="n">
        <v>1.5577</v>
      </c>
      <c r="G88" s="19" t="n">
        <v>0.7367</v>
      </c>
      <c r="H88" s="19" t="n">
        <v>3.5211</v>
      </c>
      <c r="I88" s="19" t="n">
        <v>25.9338</v>
      </c>
      <c r="J88" s="19" t="n">
        <v>474.6139</v>
      </c>
      <c r="K88" s="19" t="n">
        <v>5.4519</v>
      </c>
      <c r="L88" s="19" t="n">
        <v>0.9507</v>
      </c>
      <c r="M88" s="19" t="n">
        <v>53.2051</v>
      </c>
      <c r="N88" s="19" t="n">
        <v>10.0477</v>
      </c>
      <c r="O88" s="19" t="n">
        <v>1.8313</v>
      </c>
      <c r="P88" s="19" t="n">
        <v>40.3107</v>
      </c>
      <c r="Q88" s="19" t="n">
        <v>1.2268</v>
      </c>
      <c r="R88" s="19" t="n">
        <v>27.624</v>
      </c>
      <c r="S88" s="19" t="n">
        <v>8.6532</v>
      </c>
      <c r="T88" s="19" t="n">
        <v>9.6775</v>
      </c>
      <c r="U88" s="19" t="n">
        <v>139.6569</v>
      </c>
      <c r="V88" s="19" t="n">
        <v>21.4612</v>
      </c>
      <c r="W88" s="19" t="n">
        <v>22.8018</v>
      </c>
      <c r="X88" s="19" t="n">
        <v>63.157</v>
      </c>
      <c r="Y88" s="19" t="n">
        <v>94.767</v>
      </c>
      <c r="Z88" s="19" t="n">
        <v>45.2191</v>
      </c>
      <c r="AA88" s="19" t="n">
        <v>29.0454</v>
      </c>
      <c r="AB88" s="19" t="n">
        <v>0.7492</v>
      </c>
      <c r="AC88" s="19" t="n">
        <v>1.0762</v>
      </c>
      <c r="AD88" s="19" t="n">
        <v>3.9509</v>
      </c>
      <c r="AE88" s="19" t="n">
        <v>0.0517</v>
      </c>
      <c r="AF88" s="19" t="n">
        <v>0.8833</v>
      </c>
      <c r="AG88" s="19" t="n">
        <v>0.8466</v>
      </c>
      <c r="AH88" s="19" t="n">
        <v>16.3398</v>
      </c>
      <c r="AI88" s="19" t="n">
        <v>29.2527</v>
      </c>
      <c r="AJ88" s="19" t="n">
        <v>8.3529</v>
      </c>
      <c r="AK88" s="19" t="n">
        <v>133.9981</v>
      </c>
      <c r="AL88" s="19" t="n">
        <v>28.8627</v>
      </c>
      <c r="AM88" s="19" t="n">
        <v>55.325</v>
      </c>
      <c r="AN88" s="19" t="n">
        <v>188.8981</v>
      </c>
      <c r="AO88" s="19" t="n">
        <v>31.5095</v>
      </c>
      <c r="AP88" s="19" t="n">
        <v>53.1575</v>
      </c>
      <c r="AQ88" s="19" t="n">
        <v>47.4975</v>
      </c>
      <c r="AR88" s="19" t="n">
        <v>80.5637</v>
      </c>
      <c r="AS88" s="19" t="n">
        <v>1.1447</v>
      </c>
      <c r="AT88" s="19" t="n">
        <v>9.5162</v>
      </c>
      <c r="AU88" s="19" t="n">
        <v>3.331</v>
      </c>
      <c r="AV88" s="19" t="n">
        <v>85.1105</v>
      </c>
      <c r="AW88" s="19" t="n">
        <v>6.8031</v>
      </c>
      <c r="AX88" s="19" t="n">
        <v>4.5571</v>
      </c>
      <c r="AY88" s="19" t="n">
        <v>79.6765</v>
      </c>
      <c r="AZ88" s="19" t="n">
        <v>17.1856</v>
      </c>
      <c r="BA88" s="19" t="n">
        <v>5.346</v>
      </c>
      <c r="BB88" s="19" t="n">
        <v>231.2619</v>
      </c>
      <c r="BC88" s="19" t="n">
        <v>62.3293</v>
      </c>
      <c r="BD88" s="19" t="n">
        <v>61.6736</v>
      </c>
      <c r="BE88" s="19" t="n">
        <v>44.9193</v>
      </c>
      <c r="BF88" s="19" t="n">
        <v>16.7466</v>
      </c>
      <c r="BG88" s="19" t="n">
        <v>6.1355</v>
      </c>
      <c r="BH88" s="19" t="n">
        <v>2.2098</v>
      </c>
      <c r="BI88" s="19" t="n">
        <v>12.949</v>
      </c>
      <c r="BJ88" s="19" t="n">
        <v>9.1889</v>
      </c>
      <c r="BK88" s="19" t="n">
        <v>2.0853</v>
      </c>
      <c r="BL88" s="19" t="n">
        <v>24.3979</v>
      </c>
      <c r="BM88" s="19" t="n">
        <v>11.2293</v>
      </c>
      <c r="BN88" s="19" t="n">
        <v>3.9715</v>
      </c>
      <c r="BO88" s="19" t="n">
        <v>9.184699999999999</v>
      </c>
      <c r="BP88" s="19" t="n">
        <v>14.5218</v>
      </c>
      <c r="BQ88" s="19" t="n">
        <v>0.9592000000000001</v>
      </c>
      <c r="BR88" s="19" t="n">
        <v>11.6553</v>
      </c>
      <c r="BS88" s="19" t="n">
        <v>42.0981</v>
      </c>
      <c r="BT88" s="19" t="n">
        <v>234.4137</v>
      </c>
      <c r="BU88" s="19" t="n">
        <v>219.3342</v>
      </c>
      <c r="BV88" s="19" t="n">
        <v>353.6337</v>
      </c>
      <c r="BW88" s="19" t="n">
        <v>473.1476</v>
      </c>
      <c r="BX88" s="19" t="n">
        <v>3150.3439</v>
      </c>
      <c r="BY88" s="19" t="n">
        <v>496.6363</v>
      </c>
      <c r="BZ88" s="19" t="n">
        <v>23.4389</v>
      </c>
      <c r="CA88" s="19" t="n">
        <v>73.2868</v>
      </c>
      <c r="CB88" s="19" t="n">
        <v>556.0155</v>
      </c>
      <c r="CC88" s="19" t="n">
        <v>213.916</v>
      </c>
      <c r="CD88" s="19" t="n">
        <v>90.6369</v>
      </c>
      <c r="CE88" s="19" t="n">
        <v>1060.9025</v>
      </c>
      <c r="CF88" s="19" t="n">
        <v>257.9673</v>
      </c>
      <c r="CG88" s="19" t="n">
        <v>3116.9251</v>
      </c>
      <c r="CH88" s="19" t="n">
        <v>19.0695</v>
      </c>
      <c r="CI88" s="19" t="n">
        <v>10.5784</v>
      </c>
      <c r="CJ88" s="19" t="n">
        <v>4.0025</v>
      </c>
      <c r="CK88" s="19" t="n">
        <v>5.7574</v>
      </c>
      <c r="CL88" s="19" t="n">
        <v>474.3393</v>
      </c>
      <c r="CM88" s="19" t="n">
        <v>0.47</v>
      </c>
      <c r="CN88" s="19" t="n">
        <v>149.1763</v>
      </c>
      <c r="CO88" s="19" t="n">
        <v>43.3713</v>
      </c>
      <c r="CP88" s="19" t="n">
        <v>35.4504</v>
      </c>
      <c r="CQ88" s="19" t="n">
        <v>89.01990000000001</v>
      </c>
      <c r="CS88" s="19" t="n">
        <v>2.4725</v>
      </c>
      <c r="CT88" s="19" t="n">
        <v>215.6585</v>
      </c>
      <c r="CU88" s="19" t="n">
        <v>898.9241</v>
      </c>
      <c r="CV88" s="19" t="n">
        <v>32.6284</v>
      </c>
      <c r="CW88" s="19" t="n">
        <v>386.7993</v>
      </c>
      <c r="CX88" s="19" t="n">
        <v>88.4061</v>
      </c>
      <c r="CY88" s="19" t="n">
        <v>312.6952</v>
      </c>
      <c r="CZ88" s="19" t="n">
        <v>134.3135</v>
      </c>
      <c r="DA88" s="19" t="n">
        <v>88.8853</v>
      </c>
      <c r="DB88" s="19" t="n">
        <v>124.0966</v>
      </c>
      <c r="DC88" s="19" t="n">
        <v>132.6909</v>
      </c>
      <c r="DD88" s="19" t="n">
        <v>49.8815</v>
      </c>
      <c r="DE88" s="19" t="n">
        <v>125.7096</v>
      </c>
      <c r="DF88" s="19" t="n">
        <v>99.91419999999999</v>
      </c>
      <c r="DG88" s="19" t="n">
        <v>12.9965</v>
      </c>
      <c r="DH88" s="19" t="n">
        <v>26.5228</v>
      </c>
      <c r="DI88" s="19" t="n">
        <v>18.1967</v>
      </c>
      <c r="DJ88" s="19" t="n">
        <v>74.42400000000001</v>
      </c>
      <c r="DK88" s="19" t="n">
        <v>33.0482</v>
      </c>
      <c r="DL88" s="19" t="n">
        <v>31</v>
      </c>
      <c r="DM88" s="19" t="n">
        <v>1.3742</v>
      </c>
      <c r="DN88" s="19" t="n">
        <v>1095.6775</v>
      </c>
      <c r="DO88" s="19" t="n">
        <v>5672.1594</v>
      </c>
      <c r="DP88" s="19" t="n">
        <v>269.875</v>
      </c>
      <c r="DQ88" s="19" t="n">
        <v>56.9314</v>
      </c>
      <c r="DR88" s="19" t="n">
        <v>162.3447</v>
      </c>
      <c r="DT88" s="19" t="n">
        <v>4294.2052</v>
      </c>
    </row>
    <row r="89">
      <c r="A89" s="2" t="inlineStr">
        <is>
          <t>5401</t>
        </is>
      </c>
      <c r="B89" s="2" t="inlineStr">
        <is>
          <t>Publishing (except internet and music publishing)</t>
        </is>
      </c>
      <c r="C89" s="19" t="n">
        <v>2.097</v>
      </c>
      <c r="D89" s="19" t="n">
        <v>0.13</v>
      </c>
      <c r="E89" s="19" t="n">
        <v>1.3798</v>
      </c>
      <c r="F89" s="19" t="n">
        <v>0.0043</v>
      </c>
      <c r="G89" s="19" t="n">
        <v>0.0043</v>
      </c>
      <c r="H89" s="19" t="n">
        <v>0.0103</v>
      </c>
      <c r="I89" s="19" t="n">
        <v>0.7721</v>
      </c>
      <c r="J89" s="19" t="n">
        <v>0.6751</v>
      </c>
      <c r="K89" s="19" t="n">
        <v>0.0847</v>
      </c>
      <c r="L89" s="19" t="n">
        <v>0.0058</v>
      </c>
      <c r="M89" s="19" t="n">
        <v>0.5221</v>
      </c>
      <c r="N89" s="19" t="n">
        <v>0.1069</v>
      </c>
      <c r="O89" s="19" t="n">
        <v>0.4319</v>
      </c>
      <c r="P89" s="19" t="n">
        <v>0.1661</v>
      </c>
      <c r="Q89" s="19" t="n">
        <v>0.0146</v>
      </c>
      <c r="R89" s="19" t="n">
        <v>1.2013</v>
      </c>
      <c r="S89" s="19" t="n">
        <v>0.1047</v>
      </c>
      <c r="U89" s="19" t="n">
        <v>0.6337</v>
      </c>
      <c r="V89" s="19" t="n">
        <v>0.4814</v>
      </c>
      <c r="W89" s="19" t="n">
        <v>0.3893</v>
      </c>
      <c r="X89" s="19" t="n">
        <v>0.8586</v>
      </c>
      <c r="Y89" s="19" t="n">
        <v>0.7034</v>
      </c>
      <c r="Z89" s="19" t="n">
        <v>0.1952</v>
      </c>
      <c r="AA89" s="19" t="n">
        <v>0.3357</v>
      </c>
      <c r="AB89" s="19" t="n">
        <v>0.031</v>
      </c>
      <c r="AC89" s="19" t="n">
        <v>0.0302</v>
      </c>
      <c r="AD89" s="19" t="n">
        <v>0.6542</v>
      </c>
      <c r="AE89" s="19" t="n">
        <v>0.0045</v>
      </c>
      <c r="AF89" s="19" t="n">
        <v>0.0184</v>
      </c>
      <c r="AG89" s="19" t="n">
        <v>0.0057</v>
      </c>
      <c r="AH89" s="19" t="n">
        <v>0.0891</v>
      </c>
      <c r="AI89" s="19" t="n">
        <v>1.4754</v>
      </c>
      <c r="AJ89" s="19" t="n">
        <v>7.0921</v>
      </c>
      <c r="AK89" s="19" t="n">
        <v>8.545299999999999</v>
      </c>
      <c r="AL89" s="19" t="n">
        <v>1.7365</v>
      </c>
      <c r="AM89" s="19" t="n">
        <v>0.1178</v>
      </c>
      <c r="AN89" s="19" t="n">
        <v>4.5097</v>
      </c>
      <c r="AO89" s="19" t="n">
        <v>0.0716</v>
      </c>
      <c r="AP89" s="19" t="n">
        <v>3.6972</v>
      </c>
      <c r="AQ89" s="19" t="n">
        <v>0.2406</v>
      </c>
      <c r="AR89" s="19" t="n">
        <v>5.016</v>
      </c>
      <c r="AS89" s="19" t="n">
        <v>1.5961</v>
      </c>
      <c r="AT89" s="19" t="n">
        <v>0.4139</v>
      </c>
      <c r="AU89" s="19" t="n">
        <v>0.1638</v>
      </c>
      <c r="AV89" s="19" t="n">
        <v>1.3517</v>
      </c>
      <c r="AW89" s="19" t="n">
        <v>0.2685</v>
      </c>
      <c r="AX89" s="19" t="n">
        <v>0.034</v>
      </c>
      <c r="AY89" s="19" t="n">
        <v>2.0224</v>
      </c>
      <c r="AZ89" s="19" t="n">
        <v>0.0214</v>
      </c>
      <c r="BA89" s="19" t="n">
        <v>0.029</v>
      </c>
      <c r="BB89" s="19" t="n">
        <v>9.478400000000001</v>
      </c>
      <c r="BC89" s="19" t="n">
        <v>0.3975</v>
      </c>
      <c r="BD89" s="19" t="n">
        <v>1.1909</v>
      </c>
      <c r="BE89" s="19" t="n">
        <v>2.8313</v>
      </c>
      <c r="BF89" s="19" t="n">
        <v>1.4633</v>
      </c>
      <c r="BG89" s="19" t="n">
        <v>0.3045</v>
      </c>
      <c r="BH89" s="19" t="n">
        <v>0.0324</v>
      </c>
      <c r="BI89" s="19" t="n">
        <v>0.6646</v>
      </c>
      <c r="BJ89" s="19" t="n">
        <v>1.267</v>
      </c>
      <c r="BK89" s="19" t="n">
        <v>0.218</v>
      </c>
      <c r="BL89" s="19" t="n">
        <v>2.4351</v>
      </c>
      <c r="BM89" s="19" t="n">
        <v>0.6148</v>
      </c>
      <c r="BN89" s="19" t="n">
        <v>0.2567</v>
      </c>
      <c r="BQ89" s="19" t="n">
        <v>0.7662</v>
      </c>
      <c r="BR89" s="19" t="n">
        <v>1.2189</v>
      </c>
      <c r="BS89" s="19" t="n">
        <v>7.6391</v>
      </c>
      <c r="BT89" s="19" t="n">
        <v>6.9825</v>
      </c>
      <c r="BU89" s="19" t="n">
        <v>6.2656</v>
      </c>
      <c r="BV89" s="19" t="n">
        <v>7.8056</v>
      </c>
      <c r="BW89" s="19" t="n">
        <v>33.5485</v>
      </c>
      <c r="BX89" s="19" t="n">
        <v>175.1889</v>
      </c>
      <c r="BY89" s="19" t="n">
        <v>310.2532</v>
      </c>
      <c r="BZ89" s="19" t="n">
        <v>20.9591</v>
      </c>
      <c r="CA89" s="19" t="n">
        <v>17.3681</v>
      </c>
      <c r="CB89" s="19" t="n">
        <v>13.7124</v>
      </c>
      <c r="CC89" s="19" t="n">
        <v>9.5313</v>
      </c>
      <c r="CD89" s="19" t="n">
        <v>2.3411</v>
      </c>
      <c r="CE89" s="19" t="n">
        <v>1.318</v>
      </c>
      <c r="CF89" s="19" t="n">
        <v>49.4525</v>
      </c>
      <c r="CG89" s="19" t="n">
        <v>18.4948</v>
      </c>
      <c r="CI89" s="19" t="n">
        <v>7.4243</v>
      </c>
      <c r="CJ89" s="19" t="n">
        <v>4.2641</v>
      </c>
      <c r="CL89" s="19" t="n">
        <v>55.073</v>
      </c>
      <c r="CM89" s="19" t="n">
        <v>4.6194</v>
      </c>
      <c r="CN89" s="19" t="n">
        <v>59.2515</v>
      </c>
      <c r="CO89" s="19" t="n">
        <v>28.6609</v>
      </c>
      <c r="CP89" s="19" t="n">
        <v>8.007400000000001</v>
      </c>
      <c r="CS89" s="19" t="n">
        <v>0.0016</v>
      </c>
      <c r="CT89" s="19" t="n">
        <v>46.0919</v>
      </c>
      <c r="CU89" s="19" t="n">
        <v>342.4782</v>
      </c>
      <c r="CW89" s="19" t="n">
        <v>110.7171</v>
      </c>
      <c r="CX89" s="19" t="n">
        <v>30.14</v>
      </c>
      <c r="CY89" s="19" t="n">
        <v>95.7606</v>
      </c>
      <c r="CZ89" s="19" t="n">
        <v>4.3439</v>
      </c>
      <c r="DA89" s="19" t="n">
        <v>25.6176</v>
      </c>
      <c r="DB89" s="19" t="n">
        <v>4.9853</v>
      </c>
      <c r="DE89" s="19" t="n">
        <v>0.787</v>
      </c>
      <c r="DF89" s="19" t="n">
        <v>32.2778</v>
      </c>
      <c r="DG89" s="19" t="n">
        <v>14.347</v>
      </c>
      <c r="DJ89" s="19" t="n">
        <v>11.4952</v>
      </c>
      <c r="DK89" s="19" t="n">
        <v>2.9281</v>
      </c>
      <c r="DL89" s="19" t="n">
        <v>40.442</v>
      </c>
      <c r="DM89" s="19" t="n">
        <v>0.6953</v>
      </c>
      <c r="DN89" s="19" t="n">
        <v>322.1549</v>
      </c>
      <c r="DO89" s="19" t="n">
        <v>5.7194</v>
      </c>
      <c r="DP89" s="19" t="n">
        <v>108.6787</v>
      </c>
      <c r="DQ89" s="19" t="n">
        <v>40.6899</v>
      </c>
      <c r="DR89" s="19" t="n">
        <v>68.36839999999999</v>
      </c>
      <c r="DT89" s="19" t="n">
        <v>5135.5667</v>
      </c>
    </row>
    <row r="90">
      <c r="A90" s="2" t="inlineStr">
        <is>
          <t>5501</t>
        </is>
      </c>
      <c r="B90" s="2" t="inlineStr">
        <is>
          <t>Motion picture and sound recording</t>
        </is>
      </c>
      <c r="C90" s="19" t="n">
        <v>0.0219</v>
      </c>
      <c r="D90" s="19" t="n">
        <v>0.0015</v>
      </c>
      <c r="E90" s="19" t="n">
        <v>0.013</v>
      </c>
      <c r="F90" s="19" t="n">
        <v>0.0005999999999999999</v>
      </c>
      <c r="G90" s="19" t="n">
        <v>0.0009</v>
      </c>
      <c r="H90" s="19" t="n">
        <v>0.0008</v>
      </c>
      <c r="I90" s="19" t="n">
        <v>0.0046</v>
      </c>
      <c r="J90" s="19" t="n">
        <v>0.0672</v>
      </c>
      <c r="K90" s="19" t="n">
        <v>0.0658</v>
      </c>
      <c r="L90" s="19" t="n">
        <v>0.0005</v>
      </c>
      <c r="M90" s="19" t="n">
        <v>0.0339</v>
      </c>
      <c r="N90" s="19" t="n">
        <v>0.0014</v>
      </c>
      <c r="O90" s="19" t="n">
        <v>0.0047</v>
      </c>
      <c r="P90" s="19" t="n">
        <v>0.0101</v>
      </c>
      <c r="Q90" s="19" t="n">
        <v>0.0003</v>
      </c>
      <c r="R90" s="19" t="n">
        <v>0.0031</v>
      </c>
      <c r="S90" s="19" t="n">
        <v>0.0028</v>
      </c>
      <c r="T90" s="19" t="n">
        <v>0.0017</v>
      </c>
      <c r="U90" s="19" t="n">
        <v>0.0196</v>
      </c>
      <c r="V90" s="19" t="n">
        <v>0.0218</v>
      </c>
      <c r="W90" s="19" t="n">
        <v>0.5006</v>
      </c>
      <c r="X90" s="19" t="n">
        <v>0.0169</v>
      </c>
      <c r="Y90" s="19" t="n">
        <v>0.0599</v>
      </c>
      <c r="Z90" s="19" t="n">
        <v>0.0123</v>
      </c>
      <c r="AA90" s="19" t="n">
        <v>0.011</v>
      </c>
      <c r="AB90" s="19" t="n">
        <v>0</v>
      </c>
      <c r="AC90" s="19" t="n">
        <v>0.0004</v>
      </c>
      <c r="AD90" s="19" t="n">
        <v>0.0021</v>
      </c>
      <c r="AF90" s="19" t="n">
        <v>0</v>
      </c>
      <c r="AG90" s="19" t="n">
        <v>0</v>
      </c>
      <c r="AH90" s="19" t="n">
        <v>0.0081</v>
      </c>
      <c r="AI90" s="19" t="n">
        <v>0.0169</v>
      </c>
      <c r="AJ90" s="19" t="n">
        <v>0.0019</v>
      </c>
      <c r="AK90" s="19" t="n">
        <v>0.0111</v>
      </c>
      <c r="AL90" s="19" t="n">
        <v>0.0113</v>
      </c>
      <c r="AM90" s="19" t="n">
        <v>0.0159</v>
      </c>
      <c r="AN90" s="19" t="n">
        <v>0.0198</v>
      </c>
      <c r="AO90" s="19" t="n">
        <v>0.0007</v>
      </c>
      <c r="AP90" s="19" t="n">
        <v>0.0249</v>
      </c>
      <c r="AQ90" s="19" t="n">
        <v>0.0075</v>
      </c>
      <c r="AR90" s="19" t="n">
        <v>0.0111</v>
      </c>
      <c r="AS90" s="19" t="n">
        <v>0.0014</v>
      </c>
      <c r="AT90" s="19" t="n">
        <v>0.0068</v>
      </c>
      <c r="AU90" s="19" t="n">
        <v>0.0027</v>
      </c>
      <c r="AV90" s="19" t="n">
        <v>0.0189</v>
      </c>
      <c r="AW90" s="19" t="n">
        <v>0.0033</v>
      </c>
      <c r="AX90" s="19" t="n">
        <v>0.0017</v>
      </c>
      <c r="AY90" s="19" t="n">
        <v>0.0126</v>
      </c>
      <c r="AZ90" s="19" t="n">
        <v>0.003</v>
      </c>
      <c r="BA90" s="19" t="n">
        <v>0.0012</v>
      </c>
      <c r="BB90" s="19" t="n">
        <v>0.0245</v>
      </c>
      <c r="BC90" s="19" t="n">
        <v>0.0032</v>
      </c>
      <c r="BD90" s="19" t="n">
        <v>0.009900000000000001</v>
      </c>
      <c r="BE90" s="19" t="n">
        <v>0.3497</v>
      </c>
      <c r="BF90" s="19" t="n">
        <v>0.0035</v>
      </c>
      <c r="BG90" s="19" t="n">
        <v>0.0055</v>
      </c>
      <c r="BH90" s="19" t="n">
        <v>0.0017</v>
      </c>
      <c r="BI90" s="19" t="n">
        <v>0.0261</v>
      </c>
      <c r="BJ90" s="19" t="n">
        <v>0.0074</v>
      </c>
      <c r="BK90" s="19" t="n">
        <v>0.0018</v>
      </c>
      <c r="BL90" s="19" t="n">
        <v>0.0166</v>
      </c>
      <c r="BM90" s="19" t="n">
        <v>0.0036</v>
      </c>
      <c r="BN90" s="19" t="n">
        <v>0.003</v>
      </c>
      <c r="BO90" s="19" t="n">
        <v>0.008500000000000001</v>
      </c>
      <c r="BP90" s="19" t="n">
        <v>0.0223</v>
      </c>
      <c r="BQ90" s="19" t="n">
        <v>0.0014</v>
      </c>
      <c r="BR90" s="19" t="n">
        <v>0.008</v>
      </c>
      <c r="BS90" s="19" t="n">
        <v>0.0031</v>
      </c>
      <c r="BT90" s="19" t="n">
        <v>0.0421</v>
      </c>
      <c r="BU90" s="19" t="n">
        <v>0.0115</v>
      </c>
      <c r="BV90" s="19" t="n">
        <v>0.0165</v>
      </c>
      <c r="BW90" s="19" t="n">
        <v>9.008800000000001</v>
      </c>
      <c r="BX90" s="19" t="n">
        <v>1.9369</v>
      </c>
      <c r="BY90" s="19" t="n">
        <v>6.1987</v>
      </c>
      <c r="BZ90" s="19" t="n">
        <v>2.5022</v>
      </c>
      <c r="CA90" s="19" t="n">
        <v>4.4</v>
      </c>
      <c r="CB90" s="19" t="n">
        <v>0.4518</v>
      </c>
      <c r="CC90" s="19" t="n">
        <v>0.0106</v>
      </c>
      <c r="CD90" s="19" t="n">
        <v>4.1461</v>
      </c>
      <c r="CE90" s="19" t="n">
        <v>0.7621</v>
      </c>
      <c r="CF90" s="19" t="n">
        <v>0.0437</v>
      </c>
      <c r="CG90" s="19" t="n">
        <v>0.3979</v>
      </c>
      <c r="CH90" s="19" t="n">
        <v>0.1374</v>
      </c>
      <c r="CI90" s="19" t="n">
        <v>595.2889</v>
      </c>
      <c r="CJ90" s="19" t="n">
        <v>123.2076</v>
      </c>
      <c r="CK90" s="19" t="n">
        <v>0.047</v>
      </c>
      <c r="CL90" s="19" t="n">
        <v>105.5756</v>
      </c>
      <c r="CM90" s="19" t="n">
        <v>0.353</v>
      </c>
      <c r="CN90" s="19" t="n">
        <v>3.7858</v>
      </c>
      <c r="CO90" s="19" t="n">
        <v>2.7711</v>
      </c>
      <c r="CP90" s="19" t="n">
        <v>0.4377</v>
      </c>
      <c r="CQ90" s="19" t="n">
        <v>18.579</v>
      </c>
      <c r="CS90" s="19" t="n">
        <v>0.0003</v>
      </c>
      <c r="CT90" s="19" t="n">
        <v>26.1721</v>
      </c>
      <c r="CU90" s="19" t="n">
        <v>115.4559</v>
      </c>
      <c r="CV90" s="19" t="n">
        <v>1.0716</v>
      </c>
      <c r="CW90" s="19" t="n">
        <v>81.9598</v>
      </c>
      <c r="CX90" s="19" t="n">
        <v>0.5392</v>
      </c>
      <c r="CY90" s="19" t="n">
        <v>6.0918</v>
      </c>
      <c r="CZ90" s="19" t="n">
        <v>2.0886</v>
      </c>
      <c r="DA90" s="19" t="n">
        <v>11.8707</v>
      </c>
      <c r="DB90" s="19" t="n">
        <v>12.6511</v>
      </c>
      <c r="DC90" s="19" t="n">
        <v>10.2917</v>
      </c>
      <c r="DD90" s="19" t="n">
        <v>0.5072</v>
      </c>
      <c r="DE90" s="19" t="n">
        <v>1.1633</v>
      </c>
      <c r="DF90" s="19" t="n">
        <v>4.1612</v>
      </c>
      <c r="DG90" s="19" t="n">
        <v>39.1172</v>
      </c>
      <c r="DH90" s="19" t="n">
        <v>0.2044</v>
      </c>
      <c r="DJ90" s="19" t="n">
        <v>0.6257</v>
      </c>
      <c r="DK90" s="19" t="n">
        <v>0.007</v>
      </c>
      <c r="DL90" s="19" t="n">
        <v>3.0357</v>
      </c>
      <c r="DM90" s="19" t="n">
        <v>0.3577</v>
      </c>
      <c r="DN90" s="19" t="n">
        <v>85.4984</v>
      </c>
      <c r="DO90" s="19" t="n">
        <v>120.2555</v>
      </c>
      <c r="DP90" s="19" t="n">
        <v>320.1681</v>
      </c>
      <c r="DQ90" s="19" t="n">
        <v>5.2288</v>
      </c>
      <c r="DR90" s="19" t="n">
        <v>166.59</v>
      </c>
      <c r="DT90" s="19" t="n">
        <v>1915.0601</v>
      </c>
    </row>
    <row r="91">
      <c r="A91" s="2" t="inlineStr">
        <is>
          <t>5601</t>
        </is>
      </c>
      <c r="B91" s="2" t="inlineStr">
        <is>
          <t>Broadcasting (except internet)</t>
        </is>
      </c>
      <c r="C91" s="19" t="n">
        <v>0.1292</v>
      </c>
      <c r="D91" s="19" t="n">
        <v>0.1401</v>
      </c>
      <c r="E91" s="19" t="n">
        <v>0.1026</v>
      </c>
      <c r="F91" s="19" t="n">
        <v>0.3759</v>
      </c>
      <c r="H91" s="19" t="n">
        <v>0.3623</v>
      </c>
      <c r="I91" s="19" t="n">
        <v>1.425</v>
      </c>
      <c r="J91" s="19" t="n">
        <v>1.507</v>
      </c>
      <c r="K91" s="19" t="n">
        <v>0.0696</v>
      </c>
      <c r="L91" s="19" t="n">
        <v>0.0276</v>
      </c>
      <c r="M91" s="19" t="n">
        <v>2.0319</v>
      </c>
      <c r="N91" s="19" t="n">
        <v>0.1871</v>
      </c>
      <c r="O91" s="19" t="n">
        <v>0.2181</v>
      </c>
      <c r="P91" s="19" t="n">
        <v>3.3158</v>
      </c>
      <c r="Q91" s="19" t="n">
        <v>0.1322</v>
      </c>
      <c r="R91" s="19" t="n">
        <v>0.9131</v>
      </c>
      <c r="S91" s="19" t="n">
        <v>0.8516</v>
      </c>
      <c r="T91" s="19" t="n">
        <v>1.4373</v>
      </c>
      <c r="U91" s="19" t="n">
        <v>4.9979</v>
      </c>
      <c r="V91" s="19" t="n">
        <v>1.9135</v>
      </c>
      <c r="W91" s="19" t="n">
        <v>1.388</v>
      </c>
      <c r="X91" s="19" t="n">
        <v>1.588</v>
      </c>
      <c r="Y91" s="19" t="n">
        <v>2.3948</v>
      </c>
      <c r="Z91" s="19" t="n">
        <v>1.2822</v>
      </c>
      <c r="AA91" s="19" t="n">
        <v>0.8187</v>
      </c>
      <c r="AB91" s="19" t="n">
        <v>0.036</v>
      </c>
      <c r="AC91" s="19" t="n">
        <v>0</v>
      </c>
      <c r="AD91" s="19" t="n">
        <v>0.0877</v>
      </c>
      <c r="AF91" s="19" t="n">
        <v>0.0948</v>
      </c>
      <c r="AG91" s="19" t="n">
        <v>0</v>
      </c>
      <c r="AH91" s="19" t="n">
        <v>0.6622</v>
      </c>
      <c r="AI91" s="19" t="n">
        <v>2.6471</v>
      </c>
      <c r="AJ91" s="19" t="n">
        <v>3.4164</v>
      </c>
      <c r="AK91" s="19" t="n">
        <v>3.3395</v>
      </c>
      <c r="AL91" s="19" t="n">
        <v>0.3139</v>
      </c>
      <c r="AM91" s="19" t="n">
        <v>0.001</v>
      </c>
      <c r="AN91" s="19" t="n">
        <v>5.4724</v>
      </c>
      <c r="AO91" s="19" t="n">
        <v>0.0002</v>
      </c>
      <c r="AP91" s="19" t="n">
        <v>2.529</v>
      </c>
      <c r="AQ91" s="19" t="n">
        <v>1.4289</v>
      </c>
      <c r="AR91" s="19" t="n">
        <v>2.1259</v>
      </c>
      <c r="AS91" s="19" t="n">
        <v>1.4622</v>
      </c>
      <c r="AT91" s="19" t="n">
        <v>0.9988</v>
      </c>
      <c r="AU91" s="19" t="n">
        <v>0.3047</v>
      </c>
      <c r="AV91" s="19" t="n">
        <v>0.1767</v>
      </c>
      <c r="AW91" s="19" t="n">
        <v>0.1798</v>
      </c>
      <c r="AX91" s="19" t="n">
        <v>0.1992</v>
      </c>
      <c r="AY91" s="19" t="n">
        <v>0.7846</v>
      </c>
      <c r="AZ91" s="19" t="n">
        <v>0.0078</v>
      </c>
      <c r="BA91" s="19" t="n">
        <v>0.187</v>
      </c>
      <c r="BB91" s="19" t="n">
        <v>0.6102</v>
      </c>
      <c r="BC91" s="19" t="n">
        <v>0.1795</v>
      </c>
      <c r="BD91" s="19" t="n">
        <v>0.6049</v>
      </c>
      <c r="BE91" s="19" t="n">
        <v>0.4463</v>
      </c>
      <c r="BF91" s="19" t="n">
        <v>1.9271</v>
      </c>
      <c r="BG91" s="19" t="n">
        <v>9.236499999999999</v>
      </c>
      <c r="BH91" s="19" t="n">
        <v>6.5727</v>
      </c>
      <c r="BI91" s="19" t="n">
        <v>0.7309</v>
      </c>
      <c r="BJ91" s="19" t="n">
        <v>0.9296</v>
      </c>
      <c r="BK91" s="19" t="n">
        <v>0.5931</v>
      </c>
      <c r="BL91" s="19" t="n">
        <v>0.8299</v>
      </c>
      <c r="BM91" s="19" t="n">
        <v>0.1352</v>
      </c>
      <c r="BN91" s="19" t="n">
        <v>0.1262</v>
      </c>
      <c r="BO91" s="19" t="n">
        <v>0.4156</v>
      </c>
      <c r="BP91" s="19" t="n">
        <v>0.3813</v>
      </c>
      <c r="BQ91" s="19" t="n">
        <v>0.4665</v>
      </c>
      <c r="BR91" s="19" t="n">
        <v>2.5816</v>
      </c>
      <c r="BS91" s="19" t="n">
        <v>4.9584</v>
      </c>
      <c r="BT91" s="19" t="n">
        <v>4.2461</v>
      </c>
      <c r="BU91" s="19" t="n">
        <v>1.2874</v>
      </c>
      <c r="BV91" s="19" t="n">
        <v>4.2599</v>
      </c>
      <c r="BW91" s="19" t="n">
        <v>75.98180000000001</v>
      </c>
      <c r="BX91" s="19" t="n">
        <v>70.1165</v>
      </c>
      <c r="BY91" s="19" t="n">
        <v>231.4387</v>
      </c>
      <c r="BZ91" s="19" t="n">
        <v>133.153</v>
      </c>
      <c r="CA91" s="19" t="n">
        <v>206.6914</v>
      </c>
      <c r="CB91" s="19" t="n">
        <v>8.949</v>
      </c>
      <c r="CC91" s="19" t="n">
        <v>0.0038</v>
      </c>
      <c r="CD91" s="19" t="n">
        <v>0.7102000000000001</v>
      </c>
      <c r="CE91" s="19" t="n">
        <v>44.2186</v>
      </c>
      <c r="CF91" s="19" t="n">
        <v>6.3143</v>
      </c>
      <c r="CG91" s="19" t="n">
        <v>21.7364</v>
      </c>
      <c r="CH91" s="19" t="n">
        <v>0.0293</v>
      </c>
      <c r="CI91" s="19" t="n">
        <v>44.3499</v>
      </c>
      <c r="CJ91" s="19" t="n">
        <v>13.0874</v>
      </c>
      <c r="CK91" s="19" t="n">
        <v>77.38809999999999</v>
      </c>
      <c r="CL91" s="19" t="n">
        <v>262.296</v>
      </c>
      <c r="CM91" s="19" t="n">
        <v>4.222</v>
      </c>
      <c r="CN91" s="19" t="n">
        <v>93.5295</v>
      </c>
      <c r="CO91" s="19" t="n">
        <v>14.5698</v>
      </c>
      <c r="CP91" s="19" t="n">
        <v>6.2584</v>
      </c>
      <c r="CQ91" s="19" t="n">
        <v>41.2994</v>
      </c>
      <c r="CT91" s="19" t="n">
        <v>134.2</v>
      </c>
      <c r="CU91" s="19" t="n">
        <v>210.7645</v>
      </c>
      <c r="CV91" s="19" t="n">
        <v>0.5064</v>
      </c>
      <c r="CW91" s="19" t="n">
        <v>70.0274</v>
      </c>
      <c r="CX91" s="19" t="n">
        <v>85.0958</v>
      </c>
      <c r="CY91" s="19" t="n">
        <v>19.8283</v>
      </c>
      <c r="CZ91" s="19" t="n">
        <v>12.0804</v>
      </c>
      <c r="DA91" s="19" t="n">
        <v>25.4918</v>
      </c>
      <c r="DB91" s="19" t="n">
        <v>16.0616</v>
      </c>
      <c r="DC91" s="19" t="n">
        <v>16.812</v>
      </c>
      <c r="DD91" s="19" t="n">
        <v>6.2347</v>
      </c>
      <c r="DE91" s="19" t="n">
        <v>46.7712</v>
      </c>
      <c r="DF91" s="19" t="n">
        <v>94.3673</v>
      </c>
      <c r="DG91" s="19" t="n">
        <v>29.3722</v>
      </c>
      <c r="DH91" s="19" t="n">
        <v>16.2915</v>
      </c>
      <c r="DI91" s="19" t="n">
        <v>29.774</v>
      </c>
      <c r="DJ91" s="19" t="n">
        <v>3.3618</v>
      </c>
      <c r="DK91" s="19" t="n">
        <v>5.4574</v>
      </c>
      <c r="DL91" s="19" t="n">
        <v>8.2989</v>
      </c>
      <c r="DM91" s="19" t="n">
        <v>0.4634</v>
      </c>
      <c r="DN91" s="19" t="n">
        <v>670.804</v>
      </c>
      <c r="DO91" s="19" t="n">
        <v>254.8856</v>
      </c>
      <c r="DP91" s="19" t="n">
        <v>145.9717</v>
      </c>
      <c r="DQ91" s="19" t="n">
        <v>2.4857</v>
      </c>
      <c r="DR91" s="19" t="n">
        <v>5.6592</v>
      </c>
      <c r="DT91" s="19" t="n">
        <v>2599.8417</v>
      </c>
    </row>
    <row r="92">
      <c r="A92" s="2" t="inlineStr">
        <is>
          <t>5701</t>
        </is>
      </c>
      <c r="B92" s="2" t="inlineStr">
        <is>
          <t>Internet service providers, internet publishing and broadcasting, websearch portals and data processing</t>
        </is>
      </c>
      <c r="C92" s="19" t="n">
        <v>3.2801</v>
      </c>
      <c r="D92" s="19" t="n">
        <v>0.2562</v>
      </c>
      <c r="E92" s="19" t="n">
        <v>1.9741</v>
      </c>
      <c r="F92" s="19" t="n">
        <v>0.0145</v>
      </c>
      <c r="G92" s="19" t="n">
        <v>0.0009</v>
      </c>
      <c r="H92" s="19" t="n">
        <v>0.0327</v>
      </c>
      <c r="I92" s="19" t="n">
        <v>0.5259</v>
      </c>
      <c r="J92" s="19" t="n">
        <v>24.6003</v>
      </c>
      <c r="K92" s="19" t="n">
        <v>0.6808</v>
      </c>
      <c r="L92" s="19" t="n">
        <v>0.0357</v>
      </c>
      <c r="M92" s="19" t="n">
        <v>3.6219</v>
      </c>
      <c r="N92" s="19" t="n">
        <v>0.2328</v>
      </c>
      <c r="O92" s="19" t="n">
        <v>0.3656</v>
      </c>
      <c r="P92" s="19" t="n">
        <v>5.4021</v>
      </c>
      <c r="Q92" s="19" t="n">
        <v>0.0169</v>
      </c>
      <c r="R92" s="19" t="n">
        <v>4.8575</v>
      </c>
      <c r="S92" s="19" t="n">
        <v>0.8105</v>
      </c>
      <c r="T92" s="19" t="n">
        <v>0.0384</v>
      </c>
      <c r="U92" s="19" t="n">
        <v>2.144</v>
      </c>
      <c r="V92" s="19" t="n">
        <v>0.9323</v>
      </c>
      <c r="W92" s="19" t="n">
        <v>1.01</v>
      </c>
      <c r="X92" s="19" t="n">
        <v>3.2291</v>
      </c>
      <c r="Y92" s="19" t="n">
        <v>9.700699999999999</v>
      </c>
      <c r="Z92" s="19" t="n">
        <v>0.6606</v>
      </c>
      <c r="AA92" s="19" t="n">
        <v>2.491</v>
      </c>
      <c r="AB92" s="19" t="n">
        <v>0.0023</v>
      </c>
      <c r="AC92" s="19" t="n">
        <v>0.0124</v>
      </c>
      <c r="AD92" s="19" t="n">
        <v>2.6632</v>
      </c>
      <c r="AE92" s="19" t="n">
        <v>0.032</v>
      </c>
      <c r="AF92" s="19" t="n">
        <v>0.0558</v>
      </c>
      <c r="AG92" s="19" t="n">
        <v>0.0232</v>
      </c>
      <c r="AH92" s="19" t="n">
        <v>0.5929</v>
      </c>
      <c r="AI92" s="19" t="n">
        <v>10.7352</v>
      </c>
      <c r="AJ92" s="19" t="n">
        <v>28.5271</v>
      </c>
      <c r="AK92" s="19" t="n">
        <v>35.3426</v>
      </c>
      <c r="AL92" s="19" t="n">
        <v>8.638500000000001</v>
      </c>
      <c r="AM92" s="19" t="n">
        <v>5.2659</v>
      </c>
      <c r="AN92" s="19" t="n">
        <v>15.599</v>
      </c>
      <c r="AO92" s="19" t="n">
        <v>0.1198</v>
      </c>
      <c r="AP92" s="19" t="n">
        <v>14.2711</v>
      </c>
      <c r="AQ92" s="19" t="n">
        <v>0.7932</v>
      </c>
      <c r="AR92" s="19" t="n">
        <v>24.02</v>
      </c>
      <c r="AS92" s="19" t="n">
        <v>0.6288</v>
      </c>
      <c r="AT92" s="19" t="n">
        <v>2.3299</v>
      </c>
      <c r="AU92" s="19" t="n">
        <v>0.3579</v>
      </c>
      <c r="AV92" s="19" t="n">
        <v>9.7393</v>
      </c>
      <c r="AW92" s="19" t="n">
        <v>1.3749</v>
      </c>
      <c r="AX92" s="19" t="n">
        <v>0.3851</v>
      </c>
      <c r="AY92" s="19" t="n">
        <v>72.2855</v>
      </c>
      <c r="AZ92" s="19" t="n">
        <v>0.0727</v>
      </c>
      <c r="BA92" s="19" t="n">
        <v>1.4429</v>
      </c>
      <c r="BB92" s="19" t="n">
        <v>11.318</v>
      </c>
      <c r="BC92" s="19" t="n">
        <v>0.5733</v>
      </c>
      <c r="BD92" s="19" t="n">
        <v>5.3153</v>
      </c>
      <c r="BE92" s="19" t="n">
        <v>48.7834</v>
      </c>
      <c r="BF92" s="19" t="n">
        <v>2.5151</v>
      </c>
      <c r="BG92" s="19" t="n">
        <v>4.4108</v>
      </c>
      <c r="BH92" s="19" t="n">
        <v>0.0046</v>
      </c>
      <c r="BI92" s="19" t="n">
        <v>6.7404</v>
      </c>
      <c r="BJ92" s="19" t="n">
        <v>4.4131</v>
      </c>
      <c r="BK92" s="19" t="n">
        <v>1.7949</v>
      </c>
      <c r="BL92" s="19" t="n">
        <v>15.8406</v>
      </c>
      <c r="BM92" s="19" t="n">
        <v>0.6959</v>
      </c>
      <c r="BN92" s="19" t="n">
        <v>0.2837</v>
      </c>
      <c r="BO92" s="19" t="n">
        <v>13.0833</v>
      </c>
      <c r="BP92" s="19" t="n">
        <v>39.5196</v>
      </c>
      <c r="BQ92" s="19" t="n">
        <v>0.9287</v>
      </c>
      <c r="BR92" s="19" t="n">
        <v>6.1377</v>
      </c>
      <c r="BS92" s="19" t="n">
        <v>30.9282</v>
      </c>
      <c r="BT92" s="19" t="n">
        <v>70.93980000000001</v>
      </c>
      <c r="BU92" s="19" t="n">
        <v>24.9754</v>
      </c>
      <c r="BV92" s="19" t="n">
        <v>32.4239</v>
      </c>
      <c r="BW92" s="19" t="n">
        <v>74.3044</v>
      </c>
      <c r="BX92" s="19" t="n">
        <v>356.0208</v>
      </c>
      <c r="BY92" s="19" t="n">
        <v>563.4675999999999</v>
      </c>
      <c r="BZ92" s="19" t="n">
        <v>50.198</v>
      </c>
      <c r="CA92" s="19" t="n">
        <v>18.9287</v>
      </c>
      <c r="CB92" s="19" t="n">
        <v>61.9859</v>
      </c>
      <c r="CC92" s="19" t="n">
        <v>4.4727</v>
      </c>
      <c r="CD92" s="19" t="n">
        <v>4.3734</v>
      </c>
      <c r="CE92" s="19" t="n">
        <v>2.7398</v>
      </c>
      <c r="CF92" s="19" t="n">
        <v>49.1816</v>
      </c>
      <c r="CG92" s="19" t="n">
        <v>138.0834</v>
      </c>
      <c r="CH92" s="19" t="n">
        <v>68.52800000000001</v>
      </c>
      <c r="CI92" s="19" t="n">
        <v>8.2248</v>
      </c>
      <c r="CJ92" s="19" t="n">
        <v>4.0198</v>
      </c>
      <c r="CK92" s="19" t="n">
        <v>558.6334000000001</v>
      </c>
      <c r="CL92" s="19" t="n">
        <v>234.2326</v>
      </c>
      <c r="CM92" s="19" t="n">
        <v>29.305</v>
      </c>
      <c r="CN92" s="19" t="n">
        <v>444.6566</v>
      </c>
      <c r="CO92" s="19" t="n">
        <v>120.6451</v>
      </c>
      <c r="CP92" s="19" t="n">
        <v>328.1998</v>
      </c>
      <c r="CQ92" s="19" t="n">
        <v>36.9844</v>
      </c>
      <c r="CS92" s="19" t="n">
        <v>0.0028</v>
      </c>
      <c r="CT92" s="19" t="n">
        <v>89.12179999999999</v>
      </c>
      <c r="CU92" s="19" t="n">
        <v>547.9012</v>
      </c>
      <c r="CV92" s="19" t="n">
        <v>250.0953</v>
      </c>
      <c r="CW92" s="19" t="n">
        <v>109.1679</v>
      </c>
      <c r="CX92" s="19" t="n">
        <v>43.7852</v>
      </c>
      <c r="CY92" s="19" t="n">
        <v>228.3627</v>
      </c>
      <c r="CZ92" s="19" t="n">
        <v>5.1832</v>
      </c>
      <c r="DA92" s="19" t="n">
        <v>46.7092</v>
      </c>
      <c r="DB92" s="19" t="n">
        <v>101.0993</v>
      </c>
      <c r="DC92" s="19" t="n">
        <v>126.013</v>
      </c>
      <c r="DD92" s="19" t="n">
        <v>65.06870000000001</v>
      </c>
      <c r="DE92" s="19" t="n">
        <v>41.4438</v>
      </c>
      <c r="DF92" s="19" t="n">
        <v>83.0305</v>
      </c>
      <c r="DG92" s="19" t="n">
        <v>69.7847</v>
      </c>
      <c r="DH92" s="19" t="n">
        <v>18.0098</v>
      </c>
      <c r="DI92" s="19" t="n">
        <v>19.1249</v>
      </c>
      <c r="DJ92" s="19" t="n">
        <v>12.8956</v>
      </c>
      <c r="DK92" s="19" t="n">
        <v>10.3077</v>
      </c>
      <c r="DL92" s="19" t="n">
        <v>51.24</v>
      </c>
      <c r="DM92" s="19" t="n">
        <v>3.2507</v>
      </c>
      <c r="DN92" s="19" t="n">
        <v>909.8809</v>
      </c>
      <c r="DO92" s="19" t="n">
        <v>17.9143</v>
      </c>
      <c r="DP92" s="19" t="n">
        <v>126.2044</v>
      </c>
      <c r="DQ92" s="19" t="n">
        <v>36.5582</v>
      </c>
      <c r="DR92" s="19" t="n">
        <v>49.0372</v>
      </c>
      <c r="DT92" s="19" t="n">
        <v>3225.4278</v>
      </c>
    </row>
    <row r="93">
      <c r="A93" s="2" t="inlineStr">
        <is>
          <t>5801</t>
        </is>
      </c>
      <c r="B93" s="2" t="inlineStr">
        <is>
          <t>Telecommunication services</t>
        </is>
      </c>
      <c r="C93" s="19" t="n">
        <v>8.1836</v>
      </c>
      <c r="D93" s="19" t="n">
        <v>1.146</v>
      </c>
      <c r="E93" s="19" t="n">
        <v>7.9365</v>
      </c>
      <c r="F93" s="19" t="n">
        <v>0.0992</v>
      </c>
      <c r="G93" s="19" t="n">
        <v>0.0009</v>
      </c>
      <c r="H93" s="19" t="n">
        <v>0.2059</v>
      </c>
      <c r="I93" s="19" t="n">
        <v>3.2632</v>
      </c>
      <c r="J93" s="19" t="n">
        <v>30.8038</v>
      </c>
      <c r="K93" s="19" t="n">
        <v>0.8481</v>
      </c>
      <c r="L93" s="19" t="n">
        <v>0.0441</v>
      </c>
      <c r="M93" s="19" t="n">
        <v>5.0824</v>
      </c>
      <c r="N93" s="19" t="n">
        <v>0.3979</v>
      </c>
      <c r="O93" s="19" t="n">
        <v>1.311</v>
      </c>
      <c r="P93" s="19" t="n">
        <v>8.6678</v>
      </c>
      <c r="Q93" s="19" t="n">
        <v>0.0121</v>
      </c>
      <c r="R93" s="19" t="n">
        <v>17.3466</v>
      </c>
      <c r="S93" s="19" t="n">
        <v>1.1051</v>
      </c>
      <c r="T93" s="19" t="n">
        <v>0.0491</v>
      </c>
      <c r="U93" s="19" t="n">
        <v>5.732</v>
      </c>
      <c r="V93" s="19" t="n">
        <v>1.5383</v>
      </c>
      <c r="W93" s="19" t="n">
        <v>1.807</v>
      </c>
      <c r="X93" s="19" t="n">
        <v>4.3572</v>
      </c>
      <c r="Y93" s="19" t="n">
        <v>12.0585</v>
      </c>
      <c r="Z93" s="19" t="n">
        <v>1.1069</v>
      </c>
      <c r="AA93" s="19" t="n">
        <v>3.4458</v>
      </c>
      <c r="AB93" s="19" t="n">
        <v>0.0026</v>
      </c>
      <c r="AC93" s="19" t="n">
        <v>0.0119</v>
      </c>
      <c r="AD93" s="19" t="n">
        <v>4.0765</v>
      </c>
      <c r="AE93" s="19" t="n">
        <v>0.0339</v>
      </c>
      <c r="AF93" s="19" t="n">
        <v>0.0977</v>
      </c>
      <c r="AG93" s="19" t="n">
        <v>0.0299</v>
      </c>
      <c r="AH93" s="19" t="n">
        <v>1.2404</v>
      </c>
      <c r="AI93" s="19" t="n">
        <v>23.672</v>
      </c>
      <c r="AJ93" s="19" t="n">
        <v>0.9135</v>
      </c>
      <c r="AK93" s="19" t="n">
        <v>13.2952</v>
      </c>
      <c r="AL93" s="19" t="n">
        <v>16.4024</v>
      </c>
      <c r="AM93" s="19" t="n">
        <v>21.7923</v>
      </c>
      <c r="AN93" s="19" t="n">
        <v>20.322</v>
      </c>
      <c r="AO93" s="19" t="n">
        <v>0.0371</v>
      </c>
      <c r="AP93" s="19" t="n">
        <v>23.3361</v>
      </c>
      <c r="AQ93" s="19" t="n">
        <v>2.2991</v>
      </c>
      <c r="AR93" s="19" t="n">
        <v>33.1274</v>
      </c>
      <c r="AS93" s="19" t="n">
        <v>0.6728</v>
      </c>
      <c r="AT93" s="19" t="n">
        <v>3.6931</v>
      </c>
      <c r="AU93" s="19" t="n">
        <v>1.0773</v>
      </c>
      <c r="AV93" s="19" t="n">
        <v>24.361</v>
      </c>
      <c r="AW93" s="19" t="n">
        <v>4.5324</v>
      </c>
      <c r="AX93" s="19" t="n">
        <v>1.4325</v>
      </c>
      <c r="AY93" s="19" t="n">
        <v>93.7555</v>
      </c>
      <c r="AZ93" s="19" t="n">
        <v>0.0745</v>
      </c>
      <c r="BA93" s="19" t="n">
        <v>1.7837</v>
      </c>
      <c r="BB93" s="19" t="n">
        <v>35.7351</v>
      </c>
      <c r="BC93" s="19" t="n">
        <v>1.8507</v>
      </c>
      <c r="BD93" s="19" t="n">
        <v>13.1316</v>
      </c>
      <c r="BE93" s="19" t="n">
        <v>64.5004</v>
      </c>
      <c r="BF93" s="19" t="n">
        <v>9.1792</v>
      </c>
      <c r="BG93" s="19" t="n">
        <v>10.3451</v>
      </c>
      <c r="BH93" s="19" t="n">
        <v>0.0116</v>
      </c>
      <c r="BI93" s="19" t="n">
        <v>16.6999</v>
      </c>
      <c r="BJ93" s="19" t="n">
        <v>11.3897</v>
      </c>
      <c r="BK93" s="19" t="n">
        <v>3.6237</v>
      </c>
      <c r="BL93" s="19" t="n">
        <v>44.127</v>
      </c>
      <c r="BM93" s="19" t="n">
        <v>4.4981</v>
      </c>
      <c r="BN93" s="19" t="n">
        <v>2.2683</v>
      </c>
      <c r="BO93" s="19" t="n">
        <v>21.1623</v>
      </c>
      <c r="BP93" s="19" t="n">
        <v>64.462</v>
      </c>
      <c r="BQ93" s="19" t="n">
        <v>3.8477</v>
      </c>
      <c r="BR93" s="19" t="n">
        <v>25.0103</v>
      </c>
      <c r="BS93" s="19" t="n">
        <v>43.4588</v>
      </c>
      <c r="BT93" s="19" t="n">
        <v>168.3106</v>
      </c>
      <c r="BU93" s="19" t="n">
        <v>95.56780000000001</v>
      </c>
      <c r="BV93" s="19" t="n">
        <v>105.8561</v>
      </c>
      <c r="BW93" s="19" t="n">
        <v>217.2882</v>
      </c>
      <c r="BX93" s="19" t="n">
        <v>785.982</v>
      </c>
      <c r="BY93" s="19" t="n">
        <v>966.4598</v>
      </c>
      <c r="BZ93" s="19" t="n">
        <v>54.0501</v>
      </c>
      <c r="CA93" s="19" t="n">
        <v>50.4251</v>
      </c>
      <c r="CB93" s="19" t="n">
        <v>100.5659</v>
      </c>
      <c r="CC93" s="19" t="n">
        <v>3.4845</v>
      </c>
      <c r="CD93" s="19" t="n">
        <v>6.7013</v>
      </c>
      <c r="CE93" s="19" t="n">
        <v>13.0994</v>
      </c>
      <c r="CF93" s="19" t="n">
        <v>71.05840000000001</v>
      </c>
      <c r="CG93" s="19" t="n">
        <v>274.4686</v>
      </c>
      <c r="CH93" s="19" t="n">
        <v>103.644</v>
      </c>
      <c r="CI93" s="19" t="n">
        <v>12.8865</v>
      </c>
      <c r="CJ93" s="19" t="n">
        <v>81.4192</v>
      </c>
      <c r="CK93" s="19" t="n">
        <v>1830.7635</v>
      </c>
      <c r="CL93" s="19" t="n">
        <v>3390.9817</v>
      </c>
      <c r="CM93" s="19" t="n">
        <v>1.0355</v>
      </c>
      <c r="CN93" s="19" t="n">
        <v>652.9202</v>
      </c>
      <c r="CO93" s="19" t="n">
        <v>166.1288</v>
      </c>
      <c r="CP93" s="19" t="n">
        <v>473.7875</v>
      </c>
      <c r="CQ93" s="19" t="n">
        <v>105.1475</v>
      </c>
      <c r="CT93" s="19" t="n">
        <v>194.8028</v>
      </c>
      <c r="CU93" s="19" t="n">
        <v>601.827</v>
      </c>
      <c r="CV93" s="19" t="n">
        <v>396.4415</v>
      </c>
      <c r="CW93" s="19" t="n">
        <v>224.3476</v>
      </c>
      <c r="CX93" s="19" t="n">
        <v>100.7648</v>
      </c>
      <c r="CY93" s="19" t="n">
        <v>453.0053</v>
      </c>
      <c r="CZ93" s="19" t="n">
        <v>19.0289</v>
      </c>
      <c r="DA93" s="19" t="n">
        <v>80.4533</v>
      </c>
      <c r="DB93" s="19" t="n">
        <v>214.7907</v>
      </c>
      <c r="DC93" s="19" t="n">
        <v>162.9212</v>
      </c>
      <c r="DD93" s="19" t="n">
        <v>34.275</v>
      </c>
      <c r="DE93" s="19" t="n">
        <v>198.7913</v>
      </c>
      <c r="DF93" s="19" t="n">
        <v>162.6847</v>
      </c>
      <c r="DG93" s="19" t="n">
        <v>37.1532</v>
      </c>
      <c r="DH93" s="19" t="n">
        <v>35.8946</v>
      </c>
      <c r="DI93" s="19" t="n">
        <v>38.2545</v>
      </c>
      <c r="DJ93" s="19" t="n">
        <v>61.4286</v>
      </c>
      <c r="DK93" s="19" t="n">
        <v>48.8571</v>
      </c>
      <c r="DL93" s="19" t="n">
        <v>103.5603</v>
      </c>
      <c r="DM93" s="19" t="n">
        <v>5.2443</v>
      </c>
      <c r="DN93" s="19" t="n">
        <v>4837.4339</v>
      </c>
      <c r="DO93" s="19" t="n">
        <v>50.5846</v>
      </c>
      <c r="DP93" s="19" t="n">
        <v>385.4933</v>
      </c>
      <c r="DQ93" s="19" t="n">
        <v>158.7747</v>
      </c>
      <c r="DR93" s="19" t="n">
        <v>172.3951</v>
      </c>
      <c r="DT93" s="19" t="n">
        <v>3661.9366</v>
      </c>
    </row>
    <row r="94">
      <c r="A94" s="2" t="inlineStr">
        <is>
          <t>6001</t>
        </is>
      </c>
      <c r="B94" s="2" t="inlineStr">
        <is>
          <t>Library and other information services</t>
        </is>
      </c>
      <c r="C94" s="19" t="n">
        <v>0.0074</v>
      </c>
      <c r="D94" s="19" t="n">
        <v>0.0014</v>
      </c>
      <c r="E94" s="19" t="n">
        <v>0.002</v>
      </c>
      <c r="F94" s="19" t="n">
        <v>0.0003</v>
      </c>
      <c r="G94" s="19" t="n">
        <v>0</v>
      </c>
      <c r="H94" s="19" t="n">
        <v>0.0001</v>
      </c>
      <c r="I94" s="19" t="n">
        <v>0.0011</v>
      </c>
      <c r="J94" s="19" t="n">
        <v>0.0067</v>
      </c>
      <c r="K94" s="19" t="n">
        <v>0.0002</v>
      </c>
      <c r="L94" s="19" t="n">
        <v>0</v>
      </c>
      <c r="M94" s="19" t="n">
        <v>0.002</v>
      </c>
      <c r="N94" s="19" t="n">
        <v>0.0003</v>
      </c>
      <c r="O94" s="19" t="n">
        <v>0.0002</v>
      </c>
      <c r="P94" s="19" t="n">
        <v>0.0055</v>
      </c>
      <c r="Q94" s="19" t="n">
        <v>0.0001</v>
      </c>
      <c r="R94" s="19" t="n">
        <v>0.0016</v>
      </c>
      <c r="S94" s="19" t="n">
        <v>0.0011</v>
      </c>
      <c r="T94" s="19" t="n">
        <v>0.0009</v>
      </c>
      <c r="U94" s="19" t="n">
        <v>0.0056</v>
      </c>
      <c r="V94" s="19" t="n">
        <v>0.0017</v>
      </c>
      <c r="W94" s="19" t="n">
        <v>0.0013</v>
      </c>
      <c r="X94" s="19" t="n">
        <v>0.0033</v>
      </c>
      <c r="Y94" s="19" t="n">
        <v>0.0027</v>
      </c>
      <c r="Z94" s="19" t="n">
        <v>0.0005999999999999999</v>
      </c>
      <c r="AA94" s="19" t="n">
        <v>0.0005</v>
      </c>
      <c r="AB94" s="19" t="n">
        <v>0</v>
      </c>
      <c r="AC94" s="19" t="n">
        <v>0.0002</v>
      </c>
      <c r="AD94" s="19" t="n">
        <v>0.0004</v>
      </c>
      <c r="AF94" s="19" t="n">
        <v>0.0001</v>
      </c>
      <c r="AG94" s="19" t="n">
        <v>0</v>
      </c>
      <c r="AH94" s="19" t="n">
        <v>0.0033</v>
      </c>
      <c r="AI94" s="19" t="n">
        <v>0.0045</v>
      </c>
      <c r="AJ94" s="19" t="n">
        <v>0.0007</v>
      </c>
      <c r="AK94" s="19" t="n">
        <v>0.0015</v>
      </c>
      <c r="AL94" s="19" t="n">
        <v>0.0011</v>
      </c>
      <c r="AM94" s="19" t="n">
        <v>0.0013</v>
      </c>
      <c r="AN94" s="19" t="n">
        <v>0.0013</v>
      </c>
      <c r="AO94" s="19" t="n">
        <v>0.0002</v>
      </c>
      <c r="AP94" s="19" t="n">
        <v>0.0032</v>
      </c>
      <c r="AQ94" s="19" t="n">
        <v>0.001</v>
      </c>
      <c r="AR94" s="19" t="n">
        <v>0.0027</v>
      </c>
      <c r="AS94" s="19" t="n">
        <v>0.0002</v>
      </c>
      <c r="AT94" s="19" t="n">
        <v>0.0015</v>
      </c>
      <c r="AU94" s="19" t="n">
        <v>0.0007</v>
      </c>
      <c r="AV94" s="19" t="n">
        <v>0.0043</v>
      </c>
      <c r="AW94" s="19" t="n">
        <v>0.0016</v>
      </c>
      <c r="AX94" s="19" t="n">
        <v>0.0007</v>
      </c>
      <c r="AY94" s="19" t="n">
        <v>0.0031</v>
      </c>
      <c r="AZ94" s="19" t="n">
        <v>0.002</v>
      </c>
      <c r="BA94" s="19" t="n">
        <v>0.0002</v>
      </c>
      <c r="BB94" s="19" t="n">
        <v>0.0033</v>
      </c>
      <c r="BC94" s="19" t="n">
        <v>0.0005999999999999999</v>
      </c>
      <c r="BD94" s="19" t="n">
        <v>0.0017</v>
      </c>
      <c r="BE94" s="19" t="n">
        <v>0.0013</v>
      </c>
      <c r="BF94" s="19" t="n">
        <v>0.0016</v>
      </c>
      <c r="BG94" s="19" t="n">
        <v>0.001</v>
      </c>
      <c r="BH94" s="19" t="n">
        <v>0.0003</v>
      </c>
      <c r="BI94" s="19" t="n">
        <v>0.0058</v>
      </c>
      <c r="BJ94" s="19" t="n">
        <v>0.0013</v>
      </c>
      <c r="BK94" s="19" t="n">
        <v>0.0005</v>
      </c>
      <c r="BL94" s="19" t="n">
        <v>0.0026</v>
      </c>
      <c r="BM94" s="19" t="n">
        <v>0.0012</v>
      </c>
      <c r="BN94" s="19" t="n">
        <v>0.0012</v>
      </c>
      <c r="BO94" s="19" t="n">
        <v>0.0008</v>
      </c>
      <c r="BP94" s="19" t="n">
        <v>0.0019</v>
      </c>
      <c r="BQ94" s="19" t="n">
        <v>0.0002</v>
      </c>
      <c r="BR94" s="19" t="n">
        <v>0.0021</v>
      </c>
      <c r="BS94" s="19" t="n">
        <v>0.0004</v>
      </c>
      <c r="BT94" s="19" t="n">
        <v>0.0145</v>
      </c>
      <c r="BU94" s="19" t="n">
        <v>0.0072</v>
      </c>
      <c r="BV94" s="19" t="n">
        <v>0.0067</v>
      </c>
      <c r="BW94" s="19" t="n">
        <v>0.0368</v>
      </c>
      <c r="BX94" s="19" t="n">
        <v>0.0438</v>
      </c>
      <c r="BY94" s="19" t="n">
        <v>0.0234</v>
      </c>
      <c r="BZ94" s="19" t="n">
        <v>0.004</v>
      </c>
      <c r="CA94" s="19" t="n">
        <v>0.0074</v>
      </c>
      <c r="CB94" s="19" t="n">
        <v>0.0062</v>
      </c>
      <c r="CC94" s="19" t="n">
        <v>0.0018</v>
      </c>
      <c r="CD94" s="19" t="n">
        <v>0.0009</v>
      </c>
      <c r="CE94" s="19" t="n">
        <v>0.0028</v>
      </c>
      <c r="CF94" s="19" t="n">
        <v>0.0047</v>
      </c>
      <c r="CG94" s="19" t="n">
        <v>0.0047</v>
      </c>
      <c r="CH94" s="19" t="n">
        <v>0.0073</v>
      </c>
      <c r="CI94" s="19" t="n">
        <v>0.0007</v>
      </c>
      <c r="CJ94" s="19" t="n">
        <v>0.0002</v>
      </c>
      <c r="CK94" s="19" t="n">
        <v>0.0432</v>
      </c>
      <c r="CL94" s="19" t="n">
        <v>0.0803</v>
      </c>
      <c r="CM94" s="19" t="n">
        <v>0.0001</v>
      </c>
      <c r="CN94" s="19" t="n">
        <v>0.4083</v>
      </c>
      <c r="CO94" s="19" t="n">
        <v>0.3113</v>
      </c>
      <c r="CP94" s="19" t="n">
        <v>0.0496</v>
      </c>
      <c r="CQ94" s="19" t="n">
        <v>0.008699999999999999</v>
      </c>
      <c r="CS94" s="19" t="n">
        <v>0.0002</v>
      </c>
      <c r="CT94" s="19" t="n">
        <v>0.0211</v>
      </c>
      <c r="CV94" s="19" t="n">
        <v>0.1406</v>
      </c>
      <c r="CZ94" s="19" t="n">
        <v>0.0142</v>
      </c>
      <c r="DE94" s="19" t="n">
        <v>0.0116</v>
      </c>
      <c r="DF94" s="19" t="n">
        <v>0.0191</v>
      </c>
      <c r="DG94" s="19" t="n">
        <v>0.004</v>
      </c>
      <c r="DH94" s="19" t="n">
        <v>0.002</v>
      </c>
      <c r="DJ94" s="19" t="n">
        <v>0.0058</v>
      </c>
      <c r="DK94" s="19" t="n">
        <v>0.0059</v>
      </c>
      <c r="DL94" s="19" t="n">
        <v>0.0045</v>
      </c>
      <c r="DM94" s="19" t="n">
        <v>0.0011</v>
      </c>
      <c r="DN94" s="19" t="n">
        <v>104.8892</v>
      </c>
      <c r="DO94" s="19" t="n">
        <v>337.5825</v>
      </c>
      <c r="DP94" s="19" t="n">
        <v>0.5599</v>
      </c>
      <c r="DQ94" s="19" t="n">
        <v>0.0423</v>
      </c>
      <c r="DR94" s="19" t="n">
        <v>0.1084</v>
      </c>
      <c r="DT94" s="19" t="n">
        <v>52.9178</v>
      </c>
    </row>
    <row r="95">
      <c r="A95" s="2" t="inlineStr">
        <is>
          <t>6201</t>
        </is>
      </c>
      <c r="B95" s="2" t="inlineStr">
        <is>
          <t>Finance</t>
        </is>
      </c>
      <c r="C95" s="19" t="n">
        <v>477.9583</v>
      </c>
      <c r="D95" s="19" t="n">
        <v>28.2898</v>
      </c>
      <c r="E95" s="19" t="n">
        <v>173.6105</v>
      </c>
      <c r="F95" s="19" t="n">
        <v>1.2259</v>
      </c>
      <c r="G95" s="19" t="n">
        <v>0.1847</v>
      </c>
      <c r="H95" s="19" t="n">
        <v>3.91</v>
      </c>
      <c r="I95" s="19" t="n">
        <v>37.5762</v>
      </c>
      <c r="J95" s="19" t="n">
        <v>421.0182</v>
      </c>
      <c r="K95" s="19" t="n">
        <v>83.0073</v>
      </c>
      <c r="L95" s="19" t="n">
        <v>7.6257</v>
      </c>
      <c r="M95" s="19" t="n">
        <v>43.1269</v>
      </c>
      <c r="N95" s="19" t="n">
        <v>12.2793</v>
      </c>
      <c r="O95" s="19" t="n">
        <v>15.1874</v>
      </c>
      <c r="P95" s="19" t="n">
        <v>39.8523</v>
      </c>
      <c r="Q95" s="19" t="n">
        <v>0.4512</v>
      </c>
      <c r="R95" s="19" t="n">
        <v>7.2373</v>
      </c>
      <c r="S95" s="19" t="n">
        <v>4.1477</v>
      </c>
      <c r="T95" s="19" t="n">
        <v>0.672</v>
      </c>
      <c r="U95" s="19" t="n">
        <v>40.4067</v>
      </c>
      <c r="V95" s="19" t="n">
        <v>9.9139</v>
      </c>
      <c r="W95" s="19" t="n">
        <v>6.4921</v>
      </c>
      <c r="X95" s="19" t="n">
        <v>21.2403</v>
      </c>
      <c r="Y95" s="19" t="n">
        <v>12.9267</v>
      </c>
      <c r="Z95" s="19" t="n">
        <v>66.2453</v>
      </c>
      <c r="AA95" s="19" t="n">
        <v>25.8649</v>
      </c>
      <c r="AB95" s="19" t="n">
        <v>0.0412</v>
      </c>
      <c r="AC95" s="19" t="n">
        <v>0.1502</v>
      </c>
      <c r="AD95" s="19" t="n">
        <v>4.3643</v>
      </c>
      <c r="AE95" s="19" t="n">
        <v>0.1882</v>
      </c>
      <c r="AF95" s="19" t="n">
        <v>2.7108</v>
      </c>
      <c r="AG95" s="19" t="n">
        <v>0.1411</v>
      </c>
      <c r="AH95" s="19" t="n">
        <v>2.2923</v>
      </c>
      <c r="AI95" s="19" t="n">
        <v>16.6817</v>
      </c>
      <c r="AJ95" s="19" t="n">
        <v>3.7259</v>
      </c>
      <c r="AK95" s="19" t="n">
        <v>6.4557</v>
      </c>
      <c r="AL95" s="19" t="n">
        <v>15.5292</v>
      </c>
      <c r="AM95" s="19" t="n">
        <v>2.4375</v>
      </c>
      <c r="AN95" s="19" t="n">
        <v>11.547</v>
      </c>
      <c r="AO95" s="19" t="n">
        <v>0.0678</v>
      </c>
      <c r="AP95" s="19" t="n">
        <v>32.0231</v>
      </c>
      <c r="AQ95" s="19" t="n">
        <v>3.5895</v>
      </c>
      <c r="AR95" s="19" t="n">
        <v>11.7563</v>
      </c>
      <c r="AS95" s="19" t="n">
        <v>0.3502</v>
      </c>
      <c r="AT95" s="19" t="n">
        <v>11.7042</v>
      </c>
      <c r="AU95" s="19" t="n">
        <v>2.1657</v>
      </c>
      <c r="AV95" s="19" t="n">
        <v>9.2218</v>
      </c>
      <c r="AW95" s="19" t="n">
        <v>0.6151</v>
      </c>
      <c r="AX95" s="19" t="n">
        <v>2.1933</v>
      </c>
      <c r="AY95" s="19" t="n">
        <v>21.617</v>
      </c>
      <c r="AZ95" s="19" t="n">
        <v>21.4253</v>
      </c>
      <c r="BA95" s="19" t="n">
        <v>0.0742</v>
      </c>
      <c r="BB95" s="19" t="n">
        <v>22.5651</v>
      </c>
      <c r="BC95" s="19" t="n">
        <v>2.1482</v>
      </c>
      <c r="BD95" s="19" t="n">
        <v>9.9954</v>
      </c>
      <c r="BE95" s="19" t="n">
        <v>5.6933</v>
      </c>
      <c r="BF95" s="19" t="n">
        <v>1.7782</v>
      </c>
      <c r="BG95" s="19" t="n">
        <v>15.092</v>
      </c>
      <c r="BH95" s="19" t="n">
        <v>5.6376</v>
      </c>
      <c r="BI95" s="19" t="n">
        <v>10.5254</v>
      </c>
      <c r="BJ95" s="19" t="n">
        <v>17.9772</v>
      </c>
      <c r="BK95" s="19" t="n">
        <v>1.5447</v>
      </c>
      <c r="BL95" s="19" t="n">
        <v>24.1445</v>
      </c>
      <c r="BM95" s="19" t="n">
        <v>2.6816</v>
      </c>
      <c r="BN95" s="19" t="n">
        <v>2.2248</v>
      </c>
      <c r="BO95" s="19" t="n">
        <v>399.625</v>
      </c>
      <c r="BP95" s="19" t="n">
        <v>611.835</v>
      </c>
      <c r="BQ95" s="19" t="n">
        <v>35.6152</v>
      </c>
      <c r="BR95" s="19" t="n">
        <v>546.1485</v>
      </c>
      <c r="BS95" s="19" t="n">
        <v>26.0107</v>
      </c>
      <c r="BT95" s="19" t="n">
        <v>397.9718</v>
      </c>
      <c r="BU95" s="19" t="n">
        <v>194.5244</v>
      </c>
      <c r="BV95" s="19" t="n">
        <v>233.6369</v>
      </c>
      <c r="BW95" s="19" t="n">
        <v>581.2067</v>
      </c>
      <c r="BX95" s="19" t="n">
        <v>740.1385</v>
      </c>
      <c r="BY95" s="19" t="n">
        <v>408.7901</v>
      </c>
      <c r="BZ95" s="19" t="n">
        <v>204.0365</v>
      </c>
      <c r="CA95" s="19" t="n">
        <v>176.4505</v>
      </c>
      <c r="CB95" s="19" t="n">
        <v>101.9402</v>
      </c>
      <c r="CC95" s="19" t="n">
        <v>119.0197</v>
      </c>
      <c r="CD95" s="19" t="n">
        <v>195.4088</v>
      </c>
      <c r="CE95" s="19" t="n">
        <v>41.6027</v>
      </c>
      <c r="CF95" s="19" t="n">
        <v>22.2936</v>
      </c>
      <c r="CG95" s="19" t="n">
        <v>1270.5347</v>
      </c>
      <c r="CH95" s="19" t="n">
        <v>12.5812</v>
      </c>
      <c r="CI95" s="19" t="n">
        <v>25.654</v>
      </c>
      <c r="CJ95" s="19" t="n">
        <v>74.73869999999999</v>
      </c>
      <c r="CK95" s="19" t="n">
        <v>86.1374</v>
      </c>
      <c r="CL95" s="19" t="n">
        <v>635.5984</v>
      </c>
      <c r="CM95" s="19" t="n">
        <v>0.2286</v>
      </c>
      <c r="CN95" s="19" t="n">
        <v>3736.4651</v>
      </c>
      <c r="CO95" s="19" t="n">
        <v>4776.57</v>
      </c>
      <c r="CP95" s="19" t="n">
        <v>783.5468</v>
      </c>
      <c r="CQ95" s="19" t="n">
        <v>344.2922</v>
      </c>
      <c r="CS95" s="19" t="n">
        <v>7898.0196</v>
      </c>
      <c r="CT95" s="19" t="n">
        <v>4581.1989</v>
      </c>
      <c r="CU95" s="19" t="n">
        <v>2143.9627</v>
      </c>
      <c r="CV95" s="19" t="n">
        <v>87.32550000000001</v>
      </c>
      <c r="CW95" s="19" t="n">
        <v>381.5378</v>
      </c>
      <c r="CX95" s="19" t="n">
        <v>122.7715</v>
      </c>
      <c r="CY95" s="19" t="n">
        <v>672.2190000000001</v>
      </c>
      <c r="CZ95" s="19" t="n">
        <v>41.9153</v>
      </c>
      <c r="DA95" s="19" t="n">
        <v>81.26139999999999</v>
      </c>
      <c r="DB95" s="19" t="n">
        <v>295.0691</v>
      </c>
      <c r="DC95" s="19" t="n">
        <v>120.8758</v>
      </c>
      <c r="DD95" s="19" t="n">
        <v>34.9253</v>
      </c>
      <c r="DE95" s="19" t="n">
        <v>567.3364</v>
      </c>
      <c r="DF95" s="19" t="n">
        <v>95.3289</v>
      </c>
      <c r="DG95" s="19" t="n">
        <v>17.1491</v>
      </c>
      <c r="DH95" s="19" t="n">
        <v>37.7026</v>
      </c>
      <c r="DI95" s="19" t="n">
        <v>39.6764</v>
      </c>
      <c r="DJ95" s="19" t="n">
        <v>31.5471</v>
      </c>
      <c r="DK95" s="19" t="n">
        <v>15.8358</v>
      </c>
      <c r="DL95" s="19" t="n">
        <v>68.4224</v>
      </c>
      <c r="DM95" s="19" t="n">
        <v>7.3713</v>
      </c>
      <c r="DN95" s="19" t="n">
        <v>9060.8526</v>
      </c>
      <c r="DO95" s="19" t="n">
        <v>42.3607</v>
      </c>
      <c r="DP95" s="19" t="n">
        <v>493.4244</v>
      </c>
      <c r="DQ95" s="19" t="n">
        <v>5.7086</v>
      </c>
      <c r="DR95" s="19" t="n">
        <v>121.3675</v>
      </c>
      <c r="DT95" s="19" t="n">
        <v>17989.5935</v>
      </c>
    </row>
    <row r="96">
      <c r="A96" s="2" t="inlineStr">
        <is>
          <t>6301</t>
        </is>
      </c>
      <c r="B96" s="2" t="inlineStr">
        <is>
          <t>Insurance and superannuation funds</t>
        </is>
      </c>
      <c r="C96" s="19" t="n">
        <v>27.9923</v>
      </c>
      <c r="D96" s="19" t="n">
        <v>2.7827</v>
      </c>
      <c r="E96" s="19" t="n">
        <v>11.8952</v>
      </c>
      <c r="F96" s="19" t="n">
        <v>0.2207</v>
      </c>
      <c r="G96" s="19" t="n">
        <v>0.0282</v>
      </c>
      <c r="H96" s="19" t="n">
        <v>0.6986</v>
      </c>
      <c r="I96" s="19" t="n">
        <v>3.4404</v>
      </c>
      <c r="J96" s="19" t="n">
        <v>16.9054</v>
      </c>
      <c r="K96" s="19" t="n">
        <v>1.1507</v>
      </c>
      <c r="L96" s="19" t="n">
        <v>0.145</v>
      </c>
      <c r="M96" s="19" t="n">
        <v>3.2906</v>
      </c>
      <c r="N96" s="19" t="n">
        <v>1.994</v>
      </c>
      <c r="O96" s="19" t="n">
        <v>1.2929</v>
      </c>
      <c r="P96" s="19" t="n">
        <v>1.4043</v>
      </c>
      <c r="Q96" s="19" t="n">
        <v>0.1833</v>
      </c>
      <c r="R96" s="19" t="n">
        <v>0.5714</v>
      </c>
      <c r="S96" s="19" t="n">
        <v>0.6546999999999999</v>
      </c>
      <c r="T96" s="19" t="n">
        <v>1.831</v>
      </c>
      <c r="U96" s="19" t="n">
        <v>7.2913</v>
      </c>
      <c r="V96" s="19" t="n">
        <v>1.8264</v>
      </c>
      <c r="W96" s="19" t="n">
        <v>3.1536</v>
      </c>
      <c r="X96" s="19" t="n">
        <v>7.7365</v>
      </c>
      <c r="Y96" s="19" t="n">
        <v>1.1034</v>
      </c>
      <c r="Z96" s="19" t="n">
        <v>0.6073</v>
      </c>
      <c r="AA96" s="19" t="n">
        <v>0.5595</v>
      </c>
      <c r="AC96" s="19" t="n">
        <v>0.0293</v>
      </c>
      <c r="AD96" s="19" t="n">
        <v>0.8014</v>
      </c>
      <c r="AE96" s="19" t="n">
        <v>0.0526</v>
      </c>
      <c r="AF96" s="19" t="n">
        <v>0.1426</v>
      </c>
      <c r="AG96" s="19" t="n">
        <v>0.0608</v>
      </c>
      <c r="AH96" s="19" t="n">
        <v>0.9434</v>
      </c>
      <c r="AI96" s="19" t="n">
        <v>3.6421</v>
      </c>
      <c r="AJ96" s="19" t="n">
        <v>0.6162</v>
      </c>
      <c r="AK96" s="19" t="n">
        <v>0.8583</v>
      </c>
      <c r="AL96" s="19" t="n">
        <v>1.6211</v>
      </c>
      <c r="AM96" s="19" t="n">
        <v>1.5474</v>
      </c>
      <c r="AN96" s="19" t="n">
        <v>2.19</v>
      </c>
      <c r="AO96" s="19" t="n">
        <v>1.0183</v>
      </c>
      <c r="AP96" s="19" t="n">
        <v>3.2791</v>
      </c>
      <c r="AQ96" s="19" t="n">
        <v>1.5707</v>
      </c>
      <c r="AR96" s="19" t="n">
        <v>2.3384</v>
      </c>
      <c r="AS96" s="19" t="n">
        <v>0.5363</v>
      </c>
      <c r="AT96" s="19" t="n">
        <v>0.8797</v>
      </c>
      <c r="AU96" s="19" t="n">
        <v>0.4179</v>
      </c>
      <c r="AV96" s="19" t="n">
        <v>3.0986</v>
      </c>
      <c r="AW96" s="19" t="n">
        <v>0.5812</v>
      </c>
      <c r="AX96" s="19" t="n">
        <v>0.4243</v>
      </c>
      <c r="AY96" s="19" t="n">
        <v>6.2966</v>
      </c>
      <c r="AZ96" s="19" t="n">
        <v>0.2539</v>
      </c>
      <c r="BA96" s="19" t="n">
        <v>0.466</v>
      </c>
      <c r="BB96" s="19" t="n">
        <v>6.6022</v>
      </c>
      <c r="BC96" s="19" t="n">
        <v>0.9086</v>
      </c>
      <c r="BD96" s="19" t="n">
        <v>2.0866</v>
      </c>
      <c r="BE96" s="19" t="n">
        <v>0.6161</v>
      </c>
      <c r="BF96" s="19" t="n">
        <v>0.4694</v>
      </c>
      <c r="BG96" s="19" t="n">
        <v>1.4179</v>
      </c>
      <c r="BH96" s="19" t="n">
        <v>1.2498</v>
      </c>
      <c r="BI96" s="19" t="n">
        <v>3.8474</v>
      </c>
      <c r="BJ96" s="19" t="n">
        <v>2.5145</v>
      </c>
      <c r="BK96" s="19" t="n">
        <v>1.2335</v>
      </c>
      <c r="BL96" s="19" t="n">
        <v>5.6039</v>
      </c>
      <c r="BM96" s="19" t="n">
        <v>1.9125</v>
      </c>
      <c r="BN96" s="19" t="n">
        <v>2.4695</v>
      </c>
      <c r="BO96" s="19" t="n">
        <v>1.5978</v>
      </c>
      <c r="BP96" s="19" t="n">
        <v>13.86</v>
      </c>
      <c r="BQ96" s="19" t="n">
        <v>0.207</v>
      </c>
      <c r="BR96" s="19" t="n">
        <v>7.6631</v>
      </c>
      <c r="BS96" s="19" t="n">
        <v>7.9798</v>
      </c>
      <c r="BT96" s="19" t="n">
        <v>36.9032</v>
      </c>
      <c r="BU96" s="19" t="n">
        <v>25.835</v>
      </c>
      <c r="BV96" s="19" t="n">
        <v>29.5757</v>
      </c>
      <c r="BW96" s="19" t="n">
        <v>124.2935</v>
      </c>
      <c r="BX96" s="19" t="n">
        <v>121.4538</v>
      </c>
      <c r="BY96" s="19" t="n">
        <v>95.4384</v>
      </c>
      <c r="BZ96" s="19" t="n">
        <v>21.5773</v>
      </c>
      <c r="CA96" s="19" t="n">
        <v>54.1991</v>
      </c>
      <c r="CB96" s="19" t="n">
        <v>63.924</v>
      </c>
      <c r="CC96" s="19" t="n">
        <v>8.6539</v>
      </c>
      <c r="CD96" s="19" t="n">
        <v>4.2917</v>
      </c>
      <c r="CE96" s="19" t="n">
        <v>5.9934</v>
      </c>
      <c r="CF96" s="19" t="n">
        <v>8.6882</v>
      </c>
      <c r="CG96" s="19" t="n">
        <v>22.7384</v>
      </c>
      <c r="CH96" s="19" t="n">
        <v>2.9959</v>
      </c>
      <c r="CI96" s="19" t="n">
        <v>3.2144</v>
      </c>
      <c r="CJ96" s="19" t="n">
        <v>1.9394</v>
      </c>
      <c r="CK96" s="19" t="n">
        <v>3.9406</v>
      </c>
      <c r="CL96" s="19" t="n">
        <v>19.5284</v>
      </c>
      <c r="CM96" s="19" t="n">
        <v>0.0267</v>
      </c>
      <c r="CN96" s="19" t="n">
        <v>482.0062</v>
      </c>
      <c r="CO96" s="19" t="n">
        <v>104.5651</v>
      </c>
      <c r="CP96" s="19" t="n">
        <v>45.3666</v>
      </c>
      <c r="CQ96" s="19" t="n">
        <v>42.4193</v>
      </c>
      <c r="CS96" s="19" t="n">
        <v>667.9688</v>
      </c>
      <c r="CT96" s="19" t="n">
        <v>112.7374</v>
      </c>
      <c r="CU96" s="19" t="n">
        <v>291.7085</v>
      </c>
      <c r="CV96" s="19" t="n">
        <v>30.6155</v>
      </c>
      <c r="CW96" s="19" t="n">
        <v>46.5451</v>
      </c>
      <c r="CX96" s="19" t="n">
        <v>31.2103</v>
      </c>
      <c r="CY96" s="19" t="n">
        <v>122.8044</v>
      </c>
      <c r="CZ96" s="19" t="n">
        <v>1.5619</v>
      </c>
      <c r="DA96" s="19" t="n">
        <v>8.6646</v>
      </c>
      <c r="DB96" s="19" t="n">
        <v>15.5341</v>
      </c>
      <c r="DC96" s="19" t="n">
        <v>5.7203</v>
      </c>
      <c r="DD96" s="19" t="n">
        <v>9.584199999999999</v>
      </c>
      <c r="DE96" s="19" t="n">
        <v>49.7495</v>
      </c>
      <c r="DF96" s="19" t="n">
        <v>26.5618</v>
      </c>
      <c r="DG96" s="19" t="n">
        <v>4.0308</v>
      </c>
      <c r="DH96" s="19" t="n">
        <v>5.6366</v>
      </c>
      <c r="DI96" s="19" t="n">
        <v>5.5912</v>
      </c>
      <c r="DJ96" s="19" t="n">
        <v>8.003399999999999</v>
      </c>
      <c r="DK96" s="19" t="n">
        <v>3.075</v>
      </c>
      <c r="DL96" s="19" t="n">
        <v>14.3632</v>
      </c>
      <c r="DM96" s="19" t="n">
        <v>0.8969</v>
      </c>
      <c r="DN96" s="19" t="n">
        <v>16669.9467</v>
      </c>
      <c r="DO96" s="19" t="n">
        <v>0.4125</v>
      </c>
      <c r="DP96" s="19" t="n">
        <v>79.2948</v>
      </c>
      <c r="DQ96" s="19" t="n">
        <v>4.7042</v>
      </c>
      <c r="DR96" s="19" t="n">
        <v>16.2661</v>
      </c>
      <c r="DT96" s="19" t="n">
        <v>5890.688</v>
      </c>
    </row>
    <row r="97">
      <c r="A97" s="2" t="inlineStr">
        <is>
          <t>6401</t>
        </is>
      </c>
      <c r="B97" s="2" t="inlineStr">
        <is>
          <t>Auxiliary finance and insurance services</t>
        </is>
      </c>
      <c r="C97" s="19" t="n">
        <v>315.1491</v>
      </c>
      <c r="D97" s="19" t="n">
        <v>22.2703</v>
      </c>
      <c r="E97" s="19" t="n">
        <v>214.5123</v>
      </c>
      <c r="F97" s="19" t="n">
        <v>0.9795</v>
      </c>
      <c r="H97" s="19" t="n">
        <v>4.8671</v>
      </c>
      <c r="I97" s="19" t="n">
        <v>43.2054</v>
      </c>
      <c r="J97" s="19" t="n">
        <v>168.5601</v>
      </c>
      <c r="K97" s="19" t="n">
        <v>10.4604</v>
      </c>
      <c r="L97" s="19" t="n">
        <v>2.129</v>
      </c>
      <c r="M97" s="19" t="n">
        <v>49.5839</v>
      </c>
      <c r="N97" s="19" t="n">
        <v>13.8441</v>
      </c>
      <c r="O97" s="19" t="n">
        <v>7.9563</v>
      </c>
      <c r="P97" s="19" t="n">
        <v>28.7837</v>
      </c>
      <c r="Q97" s="19" t="n">
        <v>0.3003</v>
      </c>
      <c r="R97" s="19" t="n">
        <v>14.056</v>
      </c>
      <c r="S97" s="19" t="n">
        <v>3.0991</v>
      </c>
      <c r="T97" s="19" t="n">
        <v>5.96</v>
      </c>
      <c r="U97" s="19" t="n">
        <v>23.5393</v>
      </c>
      <c r="V97" s="19" t="n">
        <v>6.5993</v>
      </c>
      <c r="W97" s="19" t="n">
        <v>14.9464</v>
      </c>
      <c r="X97" s="19" t="n">
        <v>19.7197</v>
      </c>
      <c r="Y97" s="19" t="n">
        <v>36.289</v>
      </c>
      <c r="Z97" s="19" t="n">
        <v>21.3212</v>
      </c>
      <c r="AA97" s="19" t="n">
        <v>11.8803</v>
      </c>
      <c r="AB97" s="19" t="n">
        <v>0.0319</v>
      </c>
      <c r="AC97" s="19" t="n">
        <v>0.5018</v>
      </c>
      <c r="AD97" s="19" t="n">
        <v>4.3817</v>
      </c>
      <c r="AE97" s="19" t="n">
        <v>0.033</v>
      </c>
      <c r="AF97" s="19" t="n">
        <v>0.3646</v>
      </c>
      <c r="AG97" s="19" t="n">
        <v>0.4703</v>
      </c>
      <c r="AH97" s="19" t="n">
        <v>4.2846</v>
      </c>
      <c r="AI97" s="19" t="n">
        <v>32.5941</v>
      </c>
      <c r="AJ97" s="19" t="n">
        <v>5.5383</v>
      </c>
      <c r="AK97" s="19" t="n">
        <v>13.1826</v>
      </c>
      <c r="AL97" s="19" t="n">
        <v>16.2909</v>
      </c>
      <c r="AM97" s="19" t="n">
        <v>22.7797</v>
      </c>
      <c r="AN97" s="19" t="n">
        <v>20.3367</v>
      </c>
      <c r="AO97" s="19" t="n">
        <v>0.6519</v>
      </c>
      <c r="AP97" s="19" t="n">
        <v>43.7816</v>
      </c>
      <c r="AQ97" s="19" t="n">
        <v>5.3565</v>
      </c>
      <c r="AR97" s="19" t="n">
        <v>26.3089</v>
      </c>
      <c r="AS97" s="19" t="n">
        <v>2.5949</v>
      </c>
      <c r="AT97" s="19" t="n">
        <v>7.4483</v>
      </c>
      <c r="AU97" s="19" t="n">
        <v>2.3176</v>
      </c>
      <c r="AV97" s="19" t="n">
        <v>37.0708</v>
      </c>
      <c r="AW97" s="19" t="n">
        <v>3.0196</v>
      </c>
      <c r="AX97" s="19" t="n">
        <v>0.7752</v>
      </c>
      <c r="AY97" s="19" t="n">
        <v>100.6671</v>
      </c>
      <c r="AZ97" s="19" t="n">
        <v>0.5772</v>
      </c>
      <c r="BA97" s="19" t="n">
        <v>1.7318</v>
      </c>
      <c r="BB97" s="19" t="n">
        <v>47.1643</v>
      </c>
      <c r="BC97" s="19" t="n">
        <v>2.9549</v>
      </c>
      <c r="BD97" s="19" t="n">
        <v>5.039</v>
      </c>
      <c r="BE97" s="19" t="n">
        <v>21.2136</v>
      </c>
      <c r="BF97" s="19" t="n">
        <v>6.8604</v>
      </c>
      <c r="BG97" s="19" t="n">
        <v>5.7726</v>
      </c>
      <c r="BH97" s="19" t="n">
        <v>0.2193</v>
      </c>
      <c r="BI97" s="19" t="n">
        <v>12.8211</v>
      </c>
      <c r="BJ97" s="19" t="n">
        <v>8.5062</v>
      </c>
      <c r="BK97" s="19" t="n">
        <v>3.7519</v>
      </c>
      <c r="BL97" s="19" t="n">
        <v>34.1168</v>
      </c>
      <c r="BM97" s="19" t="n">
        <v>8.7197</v>
      </c>
      <c r="BN97" s="19" t="n">
        <v>6.2541</v>
      </c>
      <c r="BO97" s="19" t="n">
        <v>335.1736</v>
      </c>
      <c r="BP97" s="19" t="n">
        <v>623.2786</v>
      </c>
      <c r="BQ97" s="19" t="n">
        <v>18.8049</v>
      </c>
      <c r="BR97" s="19" t="n">
        <v>313.1216</v>
      </c>
      <c r="BS97" s="19" t="n">
        <v>960.1491</v>
      </c>
      <c r="BT97" s="19" t="n">
        <v>325.5166</v>
      </c>
      <c r="BU97" s="19" t="n">
        <v>92.16289999999999</v>
      </c>
      <c r="BV97" s="19" t="n">
        <v>71.7967</v>
      </c>
      <c r="BW97" s="19" t="n">
        <v>798.2133</v>
      </c>
      <c r="BX97" s="19" t="n">
        <v>754.7751</v>
      </c>
      <c r="BY97" s="19" t="n">
        <v>649.9108</v>
      </c>
      <c r="BZ97" s="19" t="n">
        <v>366.9609</v>
      </c>
      <c r="CA97" s="19" t="n">
        <v>312.1965</v>
      </c>
      <c r="CB97" s="19" t="n">
        <v>259.6781</v>
      </c>
      <c r="CC97" s="19" t="n">
        <v>68.7501</v>
      </c>
      <c r="CD97" s="19" t="n">
        <v>90.5254</v>
      </c>
      <c r="CE97" s="19" t="n">
        <v>16.593</v>
      </c>
      <c r="CF97" s="19" t="n">
        <v>37.4413</v>
      </c>
      <c r="CG97" s="19" t="n">
        <v>674.5421</v>
      </c>
      <c r="CH97" s="19" t="n">
        <v>1.0002</v>
      </c>
      <c r="CI97" s="19" t="n">
        <v>24.01</v>
      </c>
      <c r="CJ97" s="19" t="n">
        <v>1.2249</v>
      </c>
      <c r="CK97" s="19" t="n">
        <v>34.115</v>
      </c>
      <c r="CL97" s="19" t="n">
        <v>122.2706</v>
      </c>
      <c r="CM97" s="19" t="n">
        <v>0.2551</v>
      </c>
      <c r="CN97" s="19" t="n">
        <v>406.3656</v>
      </c>
      <c r="CO97" s="19" t="n">
        <v>2620.0087</v>
      </c>
      <c r="CP97" s="19" t="n">
        <v>474.6794</v>
      </c>
      <c r="CQ97" s="19" t="n">
        <v>232.6474</v>
      </c>
      <c r="CS97" s="19" t="n">
        <v>0.7229</v>
      </c>
      <c r="CT97" s="19" t="n">
        <v>2795.9087</v>
      </c>
      <c r="CU97" s="19" t="n">
        <v>1029.7106</v>
      </c>
      <c r="CV97" s="19" t="n">
        <v>138.6848</v>
      </c>
      <c r="CW97" s="19" t="n">
        <v>386.2298</v>
      </c>
      <c r="CX97" s="19" t="n">
        <v>113.8679</v>
      </c>
      <c r="CY97" s="19" t="n">
        <v>1303.6067</v>
      </c>
      <c r="CZ97" s="19" t="n">
        <v>0.7607</v>
      </c>
      <c r="DA97" s="19" t="n">
        <v>22.5272</v>
      </c>
      <c r="DB97" s="19" t="n">
        <v>330.4493</v>
      </c>
      <c r="DC97" s="19" t="n">
        <v>221.6356</v>
      </c>
      <c r="DD97" s="19" t="n">
        <v>43.4896</v>
      </c>
      <c r="DE97" s="19" t="n">
        <v>654.2042</v>
      </c>
      <c r="DF97" s="19" t="n">
        <v>138.6454</v>
      </c>
      <c r="DG97" s="19" t="n">
        <v>15.262</v>
      </c>
      <c r="DH97" s="19" t="n">
        <v>33.177</v>
      </c>
      <c r="DI97" s="19" t="n">
        <v>26.811</v>
      </c>
      <c r="DJ97" s="19" t="n">
        <v>80.23</v>
      </c>
      <c r="DK97" s="19" t="n">
        <v>27.586</v>
      </c>
      <c r="DL97" s="19" t="n">
        <v>7.5523</v>
      </c>
      <c r="DM97" s="19" t="n">
        <v>0.3659</v>
      </c>
      <c r="DN97" s="19" t="n">
        <v>960.6261</v>
      </c>
      <c r="DO97" s="19" t="n">
        <v>0.4486</v>
      </c>
      <c r="DP97" s="19" t="n">
        <v>136.1822</v>
      </c>
      <c r="DQ97" s="19" t="n">
        <v>2.8846</v>
      </c>
      <c r="DR97" s="19" t="n">
        <v>32.3798</v>
      </c>
      <c r="DT97" s="19" t="n">
        <v>8395.6841</v>
      </c>
    </row>
    <row r="98">
      <c r="A98" s="2" t="inlineStr">
        <is>
          <t>6601</t>
        </is>
      </c>
      <c r="B98" s="2" t="inlineStr">
        <is>
          <t>Rental and hiring services (except real estate)</t>
        </is>
      </c>
      <c r="C98" s="19" t="n">
        <v>33.8152</v>
      </c>
      <c r="D98" s="19" t="n">
        <v>1.5643</v>
      </c>
      <c r="E98" s="19" t="n">
        <v>11.9985</v>
      </c>
      <c r="F98" s="19" t="n">
        <v>3.4392</v>
      </c>
      <c r="G98" s="19" t="n">
        <v>0.4958</v>
      </c>
      <c r="H98" s="19" t="n">
        <v>7.3177</v>
      </c>
      <c r="I98" s="19" t="n">
        <v>63.4541</v>
      </c>
      <c r="J98" s="19" t="n">
        <v>192.112</v>
      </c>
      <c r="K98" s="19" t="n">
        <v>16.6757</v>
      </c>
      <c r="L98" s="19" t="n">
        <v>0.6405999999999999</v>
      </c>
      <c r="M98" s="19" t="n">
        <v>63.7422</v>
      </c>
      <c r="N98" s="19" t="n">
        <v>6.7023</v>
      </c>
      <c r="O98" s="19" t="n">
        <v>1.5719</v>
      </c>
      <c r="P98" s="19" t="n">
        <v>5.9883</v>
      </c>
      <c r="Q98" s="19" t="n">
        <v>0.0319</v>
      </c>
      <c r="R98" s="19" t="n">
        <v>2.9337</v>
      </c>
      <c r="S98" s="19" t="n">
        <v>0.3778</v>
      </c>
      <c r="U98" s="19" t="n">
        <v>5.2773</v>
      </c>
      <c r="V98" s="19" t="n">
        <v>3.9836</v>
      </c>
      <c r="W98" s="19" t="n">
        <v>0.2876</v>
      </c>
      <c r="X98" s="19" t="n">
        <v>3.3526</v>
      </c>
      <c r="Y98" s="19" t="n">
        <v>2.0271</v>
      </c>
      <c r="Z98" s="19" t="n">
        <v>0.2526</v>
      </c>
      <c r="AA98" s="19" t="n">
        <v>0.0033</v>
      </c>
      <c r="AC98" s="19" t="n">
        <v>0.0253</v>
      </c>
      <c r="AD98" s="19" t="n">
        <v>0.3993</v>
      </c>
      <c r="AH98" s="19" t="n">
        <v>1.5849</v>
      </c>
      <c r="AI98" s="19" t="n">
        <v>12.4234</v>
      </c>
      <c r="AJ98" s="19" t="n">
        <v>1.3359</v>
      </c>
      <c r="AK98" s="19" t="n">
        <v>10.1799</v>
      </c>
      <c r="AL98" s="19" t="n">
        <v>10.1909</v>
      </c>
      <c r="AM98" s="19" t="n">
        <v>38.994</v>
      </c>
      <c r="AN98" s="19" t="n">
        <v>4.022</v>
      </c>
      <c r="AO98" s="19" t="n">
        <v>0.0509</v>
      </c>
      <c r="AP98" s="19" t="n">
        <v>3.7398</v>
      </c>
      <c r="AQ98" s="19" t="n">
        <v>0.2462</v>
      </c>
      <c r="AR98" s="19" t="n">
        <v>6.7706</v>
      </c>
      <c r="AS98" s="19" t="n">
        <v>0.2278</v>
      </c>
      <c r="AT98" s="19" t="n">
        <v>0.355</v>
      </c>
      <c r="AV98" s="19" t="n">
        <v>3.7281</v>
      </c>
      <c r="AX98" s="19" t="n">
        <v>0.0751</v>
      </c>
      <c r="AY98" s="19" t="n">
        <v>46.749</v>
      </c>
      <c r="AZ98" s="19" t="n">
        <v>0.018</v>
      </c>
      <c r="BA98" s="19" t="n">
        <v>1.6787</v>
      </c>
      <c r="BB98" s="19" t="n">
        <v>22.4464</v>
      </c>
      <c r="BC98" s="19" t="n">
        <v>1.519</v>
      </c>
      <c r="BD98" s="19" t="n">
        <v>6.6084</v>
      </c>
      <c r="BE98" s="19" t="n">
        <v>7.7667</v>
      </c>
      <c r="BF98" s="19" t="n">
        <v>9.1472</v>
      </c>
      <c r="BG98" s="19" t="n">
        <v>6.3967</v>
      </c>
      <c r="BH98" s="19" t="n">
        <v>0.0439</v>
      </c>
      <c r="BJ98" s="19" t="n">
        <v>2.2978</v>
      </c>
      <c r="BK98" s="19" t="n">
        <v>0.4043</v>
      </c>
      <c r="BL98" s="19" t="n">
        <v>10.9107</v>
      </c>
      <c r="BM98" s="19" t="n">
        <v>1.1555</v>
      </c>
      <c r="BO98" s="19" t="n">
        <v>29.9604</v>
      </c>
      <c r="BP98" s="19" t="n">
        <v>89.2843</v>
      </c>
      <c r="BQ98" s="19" t="n">
        <v>14.3965</v>
      </c>
      <c r="BS98" s="19" t="n">
        <v>10.2399</v>
      </c>
      <c r="BT98" s="19" t="n">
        <v>202.3592</v>
      </c>
      <c r="BU98" s="19" t="n">
        <v>47.614</v>
      </c>
      <c r="BV98" s="19" t="n">
        <v>396.7875</v>
      </c>
      <c r="BW98" s="19" t="n">
        <v>792.4539</v>
      </c>
      <c r="BX98" s="19" t="n">
        <v>386.2028</v>
      </c>
      <c r="BY98" s="19" t="n">
        <v>306.957</v>
      </c>
      <c r="BZ98" s="19" t="n">
        <v>58.2979</v>
      </c>
      <c r="CA98" s="19" t="n">
        <v>99.5667</v>
      </c>
      <c r="CB98" s="19" t="n">
        <v>68.1532</v>
      </c>
      <c r="CC98" s="19" t="n">
        <v>41.9925</v>
      </c>
      <c r="CD98" s="19" t="n">
        <v>1.0395</v>
      </c>
      <c r="CE98" s="19" t="n">
        <v>11.5158</v>
      </c>
      <c r="CF98" s="19" t="n">
        <v>66.6538</v>
      </c>
      <c r="CG98" s="19" t="n">
        <v>286.7514</v>
      </c>
      <c r="CH98" s="19" t="n">
        <v>7.1902</v>
      </c>
      <c r="CI98" s="19" t="n">
        <v>31.2707</v>
      </c>
      <c r="CJ98" s="19" t="n">
        <v>31.1386</v>
      </c>
      <c r="CL98" s="19" t="n">
        <v>101.0992</v>
      </c>
      <c r="CM98" s="19" t="n">
        <v>0.6803</v>
      </c>
      <c r="CN98" s="19" t="n">
        <v>166.299</v>
      </c>
      <c r="CO98" s="19" t="n">
        <v>92.0518</v>
      </c>
      <c r="CP98" s="19" t="n">
        <v>99.2497</v>
      </c>
      <c r="CQ98" s="19" t="n">
        <v>120.606</v>
      </c>
      <c r="CS98" s="19" t="n">
        <v>0.0391</v>
      </c>
      <c r="CT98" s="19" t="n">
        <v>321.7745</v>
      </c>
      <c r="CU98" s="19" t="n">
        <v>364.3762</v>
      </c>
      <c r="CV98" s="19" t="n">
        <v>280.4303</v>
      </c>
      <c r="CW98" s="19" t="n">
        <v>60.0198</v>
      </c>
      <c r="CX98" s="19" t="n">
        <v>182.8674</v>
      </c>
      <c r="CY98" s="19" t="n">
        <v>264.7366</v>
      </c>
      <c r="CZ98" s="19" t="n">
        <v>17.4008</v>
      </c>
      <c r="DA98" s="19" t="n">
        <v>61.8146</v>
      </c>
      <c r="DB98" s="19" t="n">
        <v>29.2729</v>
      </c>
      <c r="DC98" s="19" t="n">
        <v>28.8594</v>
      </c>
      <c r="DD98" s="19" t="n">
        <v>3.3464</v>
      </c>
      <c r="DE98" s="19" t="n">
        <v>277.3637</v>
      </c>
      <c r="DF98" s="19" t="n">
        <v>210.4214</v>
      </c>
      <c r="DG98" s="19" t="n">
        <v>21.316</v>
      </c>
      <c r="DH98" s="19" t="n">
        <v>55.3824</v>
      </c>
      <c r="DI98" s="19" t="n">
        <v>38.5921</v>
      </c>
      <c r="DJ98" s="19" t="n">
        <v>73.77419999999999</v>
      </c>
      <c r="DK98" s="19" t="n">
        <v>353.1706</v>
      </c>
      <c r="DL98" s="19" t="n">
        <v>86.0181</v>
      </c>
      <c r="DM98" s="19" t="n">
        <v>2.8173</v>
      </c>
      <c r="DN98" s="19" t="n">
        <v>325.0638</v>
      </c>
      <c r="DP98" s="19" t="n">
        <v>31.4969</v>
      </c>
      <c r="DQ98" s="19" t="n">
        <v>0.6452</v>
      </c>
      <c r="DR98" s="19" t="n">
        <v>7.7849</v>
      </c>
      <c r="DT98" s="19" t="n">
        <v>2394.7367</v>
      </c>
    </row>
    <row r="99">
      <c r="A99" s="2" t="inlineStr">
        <is>
          <t>6700</t>
        </is>
      </c>
      <c r="B99" s="2" t="inlineStr">
        <is>
          <t>Imputed rent for owner-occupiers</t>
        </is>
      </c>
    </row>
    <row r="100">
      <c r="A100" s="2" t="inlineStr">
        <is>
          <t>6701</t>
        </is>
      </c>
      <c r="B100" s="2" t="inlineStr">
        <is>
          <t>Actual rent for housing</t>
        </is>
      </c>
      <c r="DN100" s="19" t="n">
        <v>73216.84880000001</v>
      </c>
      <c r="DO100" s="19" t="n">
        <v>107.2154</v>
      </c>
      <c r="DT100" s="19" t="n">
        <v>6808.0213</v>
      </c>
    </row>
    <row r="101">
      <c r="A101" s="2" t="inlineStr">
        <is>
          <t>6702</t>
        </is>
      </c>
      <c r="B101" s="2" t="inlineStr">
        <is>
          <t>Non-residential property operators and real estate services</t>
        </is>
      </c>
      <c r="C101" s="19" t="n">
        <v>92.4007</v>
      </c>
      <c r="D101" s="19" t="n">
        <v>9.840199999999999</v>
      </c>
      <c r="E101" s="19" t="n">
        <v>51.7565</v>
      </c>
      <c r="F101" s="19" t="n">
        <v>0.0014</v>
      </c>
      <c r="G101" s="19" t="n">
        <v>0.0017</v>
      </c>
      <c r="H101" s="19" t="n">
        <v>0.09859999999999999</v>
      </c>
      <c r="I101" s="19" t="n">
        <v>22.0436</v>
      </c>
      <c r="J101" s="19" t="n">
        <v>140.3564</v>
      </c>
      <c r="K101" s="19" t="n">
        <v>4.1091</v>
      </c>
      <c r="L101" s="19" t="n">
        <v>0.6355</v>
      </c>
      <c r="M101" s="19" t="n">
        <v>122.8666</v>
      </c>
      <c r="N101" s="19" t="n">
        <v>6.2595</v>
      </c>
      <c r="O101" s="19" t="n">
        <v>1.6429</v>
      </c>
      <c r="P101" s="19" t="n">
        <v>42.0068</v>
      </c>
      <c r="Q101" s="19" t="n">
        <v>0.2424</v>
      </c>
      <c r="R101" s="19" t="n">
        <v>12.3047</v>
      </c>
      <c r="S101" s="19" t="n">
        <v>4.4743</v>
      </c>
      <c r="T101" s="19" t="n">
        <v>8.225199999999999</v>
      </c>
      <c r="U101" s="19" t="n">
        <v>23.5939</v>
      </c>
      <c r="V101" s="19" t="n">
        <v>14.3827</v>
      </c>
      <c r="W101" s="19" t="n">
        <v>9.0997</v>
      </c>
      <c r="X101" s="19" t="n">
        <v>25.5475</v>
      </c>
      <c r="Y101" s="19" t="n">
        <v>9.089399999999999</v>
      </c>
      <c r="Z101" s="19" t="n">
        <v>4.0433</v>
      </c>
      <c r="AA101" s="19" t="n">
        <v>5.9601</v>
      </c>
      <c r="AB101" s="19" t="n">
        <v>0.0233</v>
      </c>
      <c r="AC101" s="19" t="n">
        <v>0.1824</v>
      </c>
      <c r="AD101" s="19" t="n">
        <v>1.6487</v>
      </c>
      <c r="AE101" s="19" t="n">
        <v>0</v>
      </c>
      <c r="AF101" s="19" t="n">
        <v>0.4592</v>
      </c>
      <c r="AG101" s="19" t="n">
        <v>0.0944</v>
      </c>
      <c r="AH101" s="19" t="n">
        <v>8.6881</v>
      </c>
      <c r="AI101" s="19" t="n">
        <v>25.7479</v>
      </c>
      <c r="AJ101" s="19" t="n">
        <v>17.4665</v>
      </c>
      <c r="AK101" s="19" t="n">
        <v>21.5915</v>
      </c>
      <c r="AL101" s="19" t="n">
        <v>19.0641</v>
      </c>
      <c r="AM101" s="19" t="n">
        <v>124.0018</v>
      </c>
      <c r="AN101" s="19" t="n">
        <v>11.5582</v>
      </c>
      <c r="AO101" s="19" t="n">
        <v>0.1216</v>
      </c>
      <c r="AP101" s="19" t="n">
        <v>19.9913</v>
      </c>
      <c r="AQ101" s="19" t="n">
        <v>4.0424</v>
      </c>
      <c r="AR101" s="19" t="n">
        <v>21.5228</v>
      </c>
      <c r="AS101" s="19" t="n">
        <v>1.3635</v>
      </c>
      <c r="AT101" s="19" t="n">
        <v>17.0254</v>
      </c>
      <c r="AU101" s="19" t="n">
        <v>4.4007</v>
      </c>
      <c r="AV101" s="19" t="n">
        <v>39.2182</v>
      </c>
      <c r="AW101" s="19" t="n">
        <v>7.0226</v>
      </c>
      <c r="AX101" s="19" t="n">
        <v>1.0006</v>
      </c>
      <c r="AY101" s="19" t="n">
        <v>26.5299</v>
      </c>
      <c r="AZ101" s="19" t="n">
        <v>0.8769</v>
      </c>
      <c r="BA101" s="19" t="n">
        <v>11.4968</v>
      </c>
      <c r="BB101" s="19" t="n">
        <v>88.447</v>
      </c>
      <c r="BC101" s="19" t="n">
        <v>13.4261</v>
      </c>
      <c r="BD101" s="19" t="n">
        <v>36.0727</v>
      </c>
      <c r="BE101" s="19" t="n">
        <v>15.2029</v>
      </c>
      <c r="BF101" s="19" t="n">
        <v>30.4395</v>
      </c>
      <c r="BG101" s="19" t="n">
        <v>12.0204</v>
      </c>
      <c r="BH101" s="19" t="n">
        <v>23.1656</v>
      </c>
      <c r="BI101" s="19" t="n">
        <v>15.5522</v>
      </c>
      <c r="BJ101" s="19" t="n">
        <v>12.1431</v>
      </c>
      <c r="BK101" s="19" t="n">
        <v>2.9201</v>
      </c>
      <c r="BL101" s="19" t="n">
        <v>31.4713</v>
      </c>
      <c r="BM101" s="19" t="n">
        <v>0.7877</v>
      </c>
      <c r="BN101" s="19" t="n">
        <v>1.8106</v>
      </c>
      <c r="BO101" s="19" t="n">
        <v>4.9234</v>
      </c>
      <c r="BP101" s="19" t="n">
        <v>13.0648</v>
      </c>
      <c r="BQ101" s="19" t="n">
        <v>0.253</v>
      </c>
      <c r="BR101" s="19" t="n">
        <v>3.4668</v>
      </c>
      <c r="BS101" s="19" t="n">
        <v>148.6365</v>
      </c>
      <c r="BT101" s="19" t="n">
        <v>299.3446</v>
      </c>
      <c r="BU101" s="19" t="n">
        <v>65.6999</v>
      </c>
      <c r="BV101" s="19" t="n">
        <v>255.5581</v>
      </c>
      <c r="BW101" s="19" t="n">
        <v>1458.9119</v>
      </c>
      <c r="BX101" s="19" t="n">
        <v>4690.6054</v>
      </c>
      <c r="BY101" s="19" t="n">
        <v>4000.7367</v>
      </c>
      <c r="BZ101" s="19" t="n">
        <v>140.3806</v>
      </c>
      <c r="CA101" s="19" t="n">
        <v>2220.8267</v>
      </c>
      <c r="CB101" s="19" t="n">
        <v>378.3837</v>
      </c>
      <c r="CC101" s="19" t="n">
        <v>286.1538</v>
      </c>
      <c r="CD101" s="19" t="n">
        <v>19.7163</v>
      </c>
      <c r="CE101" s="19" t="n">
        <v>132.5641</v>
      </c>
      <c r="CF101" s="19" t="n">
        <v>455.677</v>
      </c>
      <c r="CG101" s="19" t="n">
        <v>732.5779</v>
      </c>
      <c r="CH101" s="19" t="n">
        <v>67.124</v>
      </c>
      <c r="CI101" s="19" t="n">
        <v>98.4635</v>
      </c>
      <c r="CJ101" s="19" t="n">
        <v>117.8036</v>
      </c>
      <c r="CK101" s="19" t="n">
        <v>163.6706</v>
      </c>
      <c r="CL101" s="19" t="n">
        <v>1225.4746</v>
      </c>
      <c r="CM101" s="19" t="n">
        <v>1.8637</v>
      </c>
      <c r="CN101" s="19" t="n">
        <v>198.449</v>
      </c>
      <c r="CO101" s="19" t="n">
        <v>797.4640000000001</v>
      </c>
      <c r="CP101" s="19" t="n">
        <v>639.9532</v>
      </c>
      <c r="CQ101" s="19" t="n">
        <v>2087.9989</v>
      </c>
      <c r="CS101" s="19" t="n">
        <v>422.17</v>
      </c>
      <c r="CT101" s="19" t="n">
        <v>3295.3369</v>
      </c>
      <c r="CU101" s="19" t="n">
        <v>3175.9638</v>
      </c>
      <c r="CV101" s="19" t="n">
        <v>1109.7224</v>
      </c>
      <c r="CW101" s="19" t="n">
        <v>1313.5095</v>
      </c>
      <c r="CX101" s="19" t="n">
        <v>964.8228</v>
      </c>
      <c r="CY101" s="19" t="n">
        <v>590.9476</v>
      </c>
      <c r="CZ101" s="19" t="n">
        <v>26.238</v>
      </c>
      <c r="DA101" s="19" t="n">
        <v>242.7686</v>
      </c>
      <c r="DB101" s="19" t="n">
        <v>444.6681</v>
      </c>
      <c r="DC101" s="19" t="n">
        <v>394.905</v>
      </c>
      <c r="DD101" s="19" t="n">
        <v>141.6953</v>
      </c>
      <c r="DE101" s="19" t="n">
        <v>398.7902</v>
      </c>
      <c r="DF101" s="19" t="n">
        <v>468.0199</v>
      </c>
      <c r="DG101" s="19" t="n">
        <v>93.05589999999999</v>
      </c>
      <c r="DH101" s="19" t="n">
        <v>166.0198</v>
      </c>
      <c r="DI101" s="19" t="n">
        <v>66.4693</v>
      </c>
      <c r="DJ101" s="19" t="n">
        <v>48.8368</v>
      </c>
      <c r="DK101" s="19" t="n">
        <v>22.6308</v>
      </c>
      <c r="DL101" s="19" t="n">
        <v>67.7371</v>
      </c>
      <c r="DM101" s="19" t="n">
        <v>8.712400000000001</v>
      </c>
      <c r="DN101" s="19" t="n">
        <v>7.3115</v>
      </c>
      <c r="DO101" s="19" t="n">
        <v>48.6988</v>
      </c>
      <c r="DP101" s="19" t="n">
        <v>5197.2941</v>
      </c>
      <c r="DQ101" s="19" t="n">
        <v>1.0146</v>
      </c>
      <c r="DR101" s="19" t="n">
        <v>7.2597</v>
      </c>
      <c r="DT101" s="19" t="n">
        <v>9334.956200000001</v>
      </c>
    </row>
    <row r="102">
      <c r="A102" s="2" t="inlineStr">
        <is>
          <t>6901</t>
        </is>
      </c>
      <c r="B102" s="2" t="inlineStr">
        <is>
          <t>Professional, scientific and technical services</t>
        </is>
      </c>
      <c r="C102" s="19" t="n">
        <v>475.8771</v>
      </c>
      <c r="D102" s="19" t="n">
        <v>40.3641</v>
      </c>
      <c r="E102" s="19" t="n">
        <v>219.368</v>
      </c>
      <c r="F102" s="19" t="n">
        <v>5.9068</v>
      </c>
      <c r="G102" s="19" t="n">
        <v>0.1676</v>
      </c>
      <c r="H102" s="19" t="n">
        <v>2.9569</v>
      </c>
      <c r="I102" s="19" t="n">
        <v>118.1221</v>
      </c>
      <c r="J102" s="19" t="n">
        <v>646.6051</v>
      </c>
      <c r="K102" s="19" t="n">
        <v>5.5471</v>
      </c>
      <c r="L102" s="19" t="n">
        <v>5.4661</v>
      </c>
      <c r="M102" s="19" t="n">
        <v>202.0276</v>
      </c>
      <c r="N102" s="19" t="n">
        <v>18.688</v>
      </c>
      <c r="O102" s="19" t="n">
        <v>268.5575</v>
      </c>
      <c r="P102" s="19" t="n">
        <v>45.8563</v>
      </c>
      <c r="Q102" s="19" t="n">
        <v>3.1147</v>
      </c>
      <c r="R102" s="19" t="n">
        <v>60.0069</v>
      </c>
      <c r="S102" s="19" t="n">
        <v>15.9313</v>
      </c>
      <c r="T102" s="19" t="n">
        <v>8.945399999999999</v>
      </c>
      <c r="U102" s="19" t="n">
        <v>194.5051</v>
      </c>
      <c r="V102" s="19" t="n">
        <v>33.1555</v>
      </c>
      <c r="W102" s="19" t="n">
        <v>82.0146</v>
      </c>
      <c r="X102" s="19" t="n">
        <v>104.0063</v>
      </c>
      <c r="Y102" s="19" t="n">
        <v>123.3024</v>
      </c>
      <c r="Z102" s="19" t="n">
        <v>33.2349</v>
      </c>
      <c r="AA102" s="19" t="n">
        <v>33.3879</v>
      </c>
      <c r="AB102" s="19" t="n">
        <v>0.1298</v>
      </c>
      <c r="AC102" s="19" t="n">
        <v>0.765</v>
      </c>
      <c r="AD102" s="19" t="n">
        <v>11.6347</v>
      </c>
      <c r="AE102" s="19" t="n">
        <v>0.1105</v>
      </c>
      <c r="AF102" s="19" t="n">
        <v>3.9362</v>
      </c>
      <c r="AG102" s="19" t="n">
        <v>0.669</v>
      </c>
      <c r="AH102" s="19" t="n">
        <v>8.6631</v>
      </c>
      <c r="AI102" s="19" t="n">
        <v>111.846</v>
      </c>
      <c r="AJ102" s="19" t="n">
        <v>17.2498</v>
      </c>
      <c r="AK102" s="19" t="n">
        <v>160.5133</v>
      </c>
      <c r="AL102" s="19" t="n">
        <v>141.9973</v>
      </c>
      <c r="AM102" s="19" t="n">
        <v>87.04730000000001</v>
      </c>
      <c r="AN102" s="19" t="n">
        <v>272.9872</v>
      </c>
      <c r="AO102" s="19" t="n">
        <v>2.1667</v>
      </c>
      <c r="AP102" s="19" t="n">
        <v>82.6884</v>
      </c>
      <c r="AQ102" s="19" t="n">
        <v>22.4529</v>
      </c>
      <c r="AR102" s="19" t="n">
        <v>127.8364</v>
      </c>
      <c r="AS102" s="19" t="n">
        <v>8.5823</v>
      </c>
      <c r="AT102" s="19" t="n">
        <v>29.9194</v>
      </c>
      <c r="AU102" s="19" t="n">
        <v>18.8819</v>
      </c>
      <c r="AV102" s="19" t="n">
        <v>151.2568</v>
      </c>
      <c r="AW102" s="19" t="n">
        <v>66.54730000000001</v>
      </c>
      <c r="AX102" s="19" t="n">
        <v>9.9559</v>
      </c>
      <c r="AY102" s="19" t="n">
        <v>139.4806</v>
      </c>
      <c r="AZ102" s="19" t="n">
        <v>1.3411</v>
      </c>
      <c r="BA102" s="19" t="n">
        <v>4.9539</v>
      </c>
      <c r="BB102" s="19" t="n">
        <v>213.8404</v>
      </c>
      <c r="BC102" s="19" t="n">
        <v>21.9608</v>
      </c>
      <c r="BD102" s="19" t="n">
        <v>102.1044</v>
      </c>
      <c r="BE102" s="19" t="n">
        <v>65.518</v>
      </c>
      <c r="BF102" s="19" t="n">
        <v>243.2892</v>
      </c>
      <c r="BG102" s="19" t="n">
        <v>75.3986</v>
      </c>
      <c r="BH102" s="19" t="n">
        <v>135.2022</v>
      </c>
      <c r="BI102" s="19" t="n">
        <v>105.1476</v>
      </c>
      <c r="BJ102" s="19" t="n">
        <v>249.3232</v>
      </c>
      <c r="BK102" s="19" t="n">
        <v>18.1805</v>
      </c>
      <c r="BL102" s="19" t="n">
        <v>430.0338</v>
      </c>
      <c r="BM102" s="19" t="n">
        <v>32.2288</v>
      </c>
      <c r="BN102" s="19" t="n">
        <v>14.3212</v>
      </c>
      <c r="BO102" s="19" t="n">
        <v>79.4953</v>
      </c>
      <c r="BP102" s="19" t="n">
        <v>247.3819</v>
      </c>
      <c r="BQ102" s="19" t="n">
        <v>34.3318</v>
      </c>
      <c r="BR102" s="19" t="n">
        <v>249.6983</v>
      </c>
      <c r="BS102" s="19" t="n">
        <v>1545.1425</v>
      </c>
      <c r="BT102" s="19" t="n">
        <v>1278.3651</v>
      </c>
      <c r="BU102" s="19" t="n">
        <v>865.8099999999999</v>
      </c>
      <c r="BV102" s="19" t="n">
        <v>2791.9703</v>
      </c>
      <c r="BW102" s="19" t="n">
        <v>2127.8549</v>
      </c>
      <c r="BX102" s="19" t="n">
        <v>3148.6394</v>
      </c>
      <c r="BY102" s="19" t="n">
        <v>3821.1588</v>
      </c>
      <c r="BZ102" s="19" t="n">
        <v>170.7783</v>
      </c>
      <c r="CA102" s="19" t="n">
        <v>303.8102</v>
      </c>
      <c r="CB102" s="19" t="n">
        <v>1073.1673</v>
      </c>
      <c r="CC102" s="19" t="n">
        <v>37.0462</v>
      </c>
      <c r="CD102" s="19" t="n">
        <v>88.2179</v>
      </c>
      <c r="CE102" s="19" t="n">
        <v>251.5311</v>
      </c>
      <c r="CF102" s="19" t="n">
        <v>184.2197</v>
      </c>
      <c r="CG102" s="19" t="n">
        <v>1551.1432</v>
      </c>
      <c r="CH102" s="19" t="n">
        <v>412.4249</v>
      </c>
      <c r="CI102" s="19" t="n">
        <v>169.1428</v>
      </c>
      <c r="CJ102" s="19" t="n">
        <v>323.4687</v>
      </c>
      <c r="CK102" s="19" t="n">
        <v>314.7969</v>
      </c>
      <c r="CL102" s="19" t="n">
        <v>1774.9868</v>
      </c>
      <c r="CM102" s="19" t="n">
        <v>3.0444</v>
      </c>
      <c r="CN102" s="19" t="n">
        <v>522.6686</v>
      </c>
      <c r="CO102" s="19" t="n">
        <v>645.592</v>
      </c>
      <c r="CP102" s="19" t="n">
        <v>4193.5109</v>
      </c>
      <c r="CQ102" s="19" t="n">
        <v>547.8098</v>
      </c>
      <c r="CS102" s="19" t="n">
        <v>166.9714</v>
      </c>
      <c r="CT102" s="19" t="n">
        <v>5119.4508</v>
      </c>
      <c r="CU102" s="19" t="n">
        <v>17438.4432</v>
      </c>
      <c r="CV102" s="19" t="n">
        <v>3089.4719</v>
      </c>
      <c r="CW102" s="19" t="n">
        <v>2545.4459</v>
      </c>
      <c r="CX102" s="19" t="n">
        <v>665.273</v>
      </c>
      <c r="CY102" s="19" t="n">
        <v>2535.1911</v>
      </c>
      <c r="CZ102" s="19" t="n">
        <v>352.3991</v>
      </c>
      <c r="DA102" s="19" t="n">
        <v>268.8251</v>
      </c>
      <c r="DB102" s="19" t="n">
        <v>504.5814</v>
      </c>
      <c r="DC102" s="19" t="n">
        <v>413.2856</v>
      </c>
      <c r="DD102" s="19" t="n">
        <v>51.9632</v>
      </c>
      <c r="DE102" s="19" t="n">
        <v>1414.8338</v>
      </c>
      <c r="DF102" s="19" t="n">
        <v>848.2377</v>
      </c>
      <c r="DG102" s="19" t="n">
        <v>149.4705</v>
      </c>
      <c r="DH102" s="19" t="n">
        <v>440.5488</v>
      </c>
      <c r="DI102" s="19" t="n">
        <v>316.8128</v>
      </c>
      <c r="DJ102" s="19" t="n">
        <v>358.3643</v>
      </c>
      <c r="DK102" s="19" t="n">
        <v>370.5832</v>
      </c>
      <c r="DL102" s="19" t="n">
        <v>182.196</v>
      </c>
      <c r="DM102" s="19" t="n">
        <v>9.4885</v>
      </c>
      <c r="DN102" s="19" t="n">
        <v>2172.5859</v>
      </c>
      <c r="DO102" s="19" t="n">
        <v>1971.2366</v>
      </c>
      <c r="DP102" s="19" t="n">
        <v>3390.7129</v>
      </c>
      <c r="DQ102" s="19" t="n">
        <v>21.2399</v>
      </c>
      <c r="DR102" s="19" t="n">
        <v>273.0386</v>
      </c>
      <c r="DT102" s="19" t="n">
        <v>17931.252</v>
      </c>
    </row>
    <row r="103">
      <c r="A103" s="2" t="inlineStr">
        <is>
          <t>7001</t>
        </is>
      </c>
      <c r="B103" s="2" t="inlineStr">
        <is>
          <t>Computer systems design and related services</t>
        </is>
      </c>
      <c r="C103" s="19" t="n">
        <v>2.987</v>
      </c>
      <c r="D103" s="19" t="n">
        <v>0.5225</v>
      </c>
      <c r="E103" s="19" t="n">
        <v>1.0436</v>
      </c>
      <c r="F103" s="19" t="n">
        <v>0.1879</v>
      </c>
      <c r="G103" s="19" t="n">
        <v>0.008</v>
      </c>
      <c r="H103" s="19" t="n">
        <v>0.0294</v>
      </c>
      <c r="I103" s="19" t="n">
        <v>2.1607</v>
      </c>
      <c r="J103" s="19" t="n">
        <v>34.0699</v>
      </c>
      <c r="K103" s="19" t="n">
        <v>0.5786</v>
      </c>
      <c r="L103" s="19" t="n">
        <v>0.0703</v>
      </c>
      <c r="M103" s="19" t="n">
        <v>6.3748</v>
      </c>
      <c r="N103" s="19" t="n">
        <v>0.5461</v>
      </c>
      <c r="O103" s="19" t="n">
        <v>0.784</v>
      </c>
      <c r="P103" s="19" t="n">
        <v>5.8365</v>
      </c>
      <c r="Q103" s="19" t="n">
        <v>0.0424</v>
      </c>
      <c r="R103" s="19" t="n">
        <v>3.3559</v>
      </c>
      <c r="S103" s="19" t="n">
        <v>1.2928</v>
      </c>
      <c r="T103" s="19" t="n">
        <v>1.0426</v>
      </c>
      <c r="U103" s="19" t="n">
        <v>8.4231</v>
      </c>
      <c r="V103" s="19" t="n">
        <v>3.39</v>
      </c>
      <c r="W103" s="19" t="n">
        <v>3.4719</v>
      </c>
      <c r="X103" s="19" t="n">
        <v>8.1137</v>
      </c>
      <c r="Y103" s="19" t="n">
        <v>10.5898</v>
      </c>
      <c r="Z103" s="19" t="n">
        <v>0.5857</v>
      </c>
      <c r="AA103" s="19" t="n">
        <v>1.8187</v>
      </c>
      <c r="AB103" s="19" t="n">
        <v>0.008699999999999999</v>
      </c>
      <c r="AC103" s="19" t="n">
        <v>0.1262</v>
      </c>
      <c r="AD103" s="19" t="n">
        <v>3.1219</v>
      </c>
      <c r="AE103" s="19" t="n">
        <v>0.0451</v>
      </c>
      <c r="AF103" s="19" t="n">
        <v>0.1186</v>
      </c>
      <c r="AG103" s="19" t="n">
        <v>0.0626</v>
      </c>
      <c r="AH103" s="19" t="n">
        <v>1.3825</v>
      </c>
      <c r="AI103" s="19" t="n">
        <v>8.257</v>
      </c>
      <c r="AJ103" s="19" t="n">
        <v>1.4322</v>
      </c>
      <c r="AK103" s="19" t="n">
        <v>9.867100000000001</v>
      </c>
      <c r="AL103" s="19" t="n">
        <v>8.669</v>
      </c>
      <c r="AM103" s="19" t="n">
        <v>6.1112</v>
      </c>
      <c r="AN103" s="19" t="n">
        <v>16.8479</v>
      </c>
      <c r="AO103" s="19" t="n">
        <v>0.2308</v>
      </c>
      <c r="AP103" s="19" t="n">
        <v>16.6662</v>
      </c>
      <c r="AQ103" s="19" t="n">
        <v>6.7571</v>
      </c>
      <c r="AR103" s="19" t="n">
        <v>14.8914</v>
      </c>
      <c r="AS103" s="19" t="n">
        <v>2.0665</v>
      </c>
      <c r="AT103" s="19" t="n">
        <v>7.162</v>
      </c>
      <c r="AU103" s="19" t="n">
        <v>2.7114</v>
      </c>
      <c r="AV103" s="19" t="n">
        <v>14.5637</v>
      </c>
      <c r="AW103" s="19" t="n">
        <v>3.505</v>
      </c>
      <c r="AX103" s="19" t="n">
        <v>0.6422</v>
      </c>
      <c r="AY103" s="19" t="n">
        <v>49.8451</v>
      </c>
      <c r="AZ103" s="19" t="n">
        <v>0.3294</v>
      </c>
      <c r="BA103" s="19" t="n">
        <v>1.8913</v>
      </c>
      <c r="BB103" s="19" t="n">
        <v>10.7863</v>
      </c>
      <c r="BC103" s="19" t="n">
        <v>2.0378</v>
      </c>
      <c r="BD103" s="19" t="n">
        <v>6.5293</v>
      </c>
      <c r="BE103" s="19" t="n">
        <v>30.4536</v>
      </c>
      <c r="BF103" s="19" t="n">
        <v>2.8125</v>
      </c>
      <c r="BG103" s="19" t="n">
        <v>4.9235</v>
      </c>
      <c r="BH103" s="19" t="n">
        <v>1.5328</v>
      </c>
      <c r="BI103" s="19" t="n">
        <v>27.4907</v>
      </c>
      <c r="BJ103" s="19" t="n">
        <v>8.829800000000001</v>
      </c>
      <c r="BK103" s="19" t="n">
        <v>2.6585</v>
      </c>
      <c r="BL103" s="19" t="n">
        <v>19.8957</v>
      </c>
      <c r="BM103" s="19" t="n">
        <v>2.6291</v>
      </c>
      <c r="BN103" s="19" t="n">
        <v>1.1769</v>
      </c>
      <c r="BO103" s="19" t="n">
        <v>9.2919</v>
      </c>
      <c r="BP103" s="19" t="n">
        <v>28.5755</v>
      </c>
      <c r="BQ103" s="19" t="n">
        <v>1.7516</v>
      </c>
      <c r="BR103" s="19" t="n">
        <v>2.8739</v>
      </c>
      <c r="BS103" s="19" t="n">
        <v>25.172</v>
      </c>
      <c r="BT103" s="19" t="n">
        <v>37.065</v>
      </c>
      <c r="BU103" s="19" t="n">
        <v>12.7522</v>
      </c>
      <c r="BV103" s="19" t="n">
        <v>18.9293</v>
      </c>
      <c r="BW103" s="19" t="n">
        <v>86.6157</v>
      </c>
      <c r="BX103" s="19" t="n">
        <v>594.3633</v>
      </c>
      <c r="BY103" s="19" t="n">
        <v>284.6561</v>
      </c>
      <c r="BZ103" s="19" t="n">
        <v>30.7561</v>
      </c>
      <c r="CA103" s="19" t="n">
        <v>23.4313</v>
      </c>
      <c r="CB103" s="19" t="n">
        <v>64.1589</v>
      </c>
      <c r="CC103" s="19" t="n">
        <v>13.2061</v>
      </c>
      <c r="CD103" s="19" t="n">
        <v>6.8455</v>
      </c>
      <c r="CE103" s="19" t="n">
        <v>12.8063</v>
      </c>
      <c r="CF103" s="19" t="n">
        <v>48.6855</v>
      </c>
      <c r="CG103" s="19" t="n">
        <v>115.2332</v>
      </c>
      <c r="CH103" s="19" t="n">
        <v>136.4211</v>
      </c>
      <c r="CI103" s="19" t="n">
        <v>6.9828</v>
      </c>
      <c r="CJ103" s="19" t="n">
        <v>0.0766</v>
      </c>
      <c r="CK103" s="19" t="n">
        <v>212.8544</v>
      </c>
      <c r="CL103" s="19" t="n">
        <v>1048.0927</v>
      </c>
      <c r="CM103" s="19" t="n">
        <v>1.3367</v>
      </c>
      <c r="CN103" s="19" t="n">
        <v>3888.454</v>
      </c>
      <c r="CO103" s="19" t="n">
        <v>3007.7174</v>
      </c>
      <c r="CP103" s="19" t="n">
        <v>871.8330999999999</v>
      </c>
      <c r="CQ103" s="19" t="n">
        <v>64.2342</v>
      </c>
      <c r="CS103" s="19" t="n">
        <v>0.0161</v>
      </c>
      <c r="CT103" s="19" t="n">
        <v>145.7294</v>
      </c>
      <c r="CU103" s="19" t="n">
        <v>1267.0637</v>
      </c>
      <c r="CV103" s="19" t="n">
        <v>2081.33</v>
      </c>
      <c r="CW103" s="19" t="n">
        <v>594.5223999999999</v>
      </c>
      <c r="CX103" s="19" t="n">
        <v>56.5477</v>
      </c>
      <c r="CY103" s="19" t="n">
        <v>1236.4667</v>
      </c>
      <c r="CZ103" s="19" t="n">
        <v>233.5622</v>
      </c>
      <c r="DA103" s="19" t="n">
        <v>516.021</v>
      </c>
      <c r="DB103" s="19" t="n">
        <v>306.2876</v>
      </c>
      <c r="DC103" s="19" t="n">
        <v>238.1458</v>
      </c>
      <c r="DD103" s="19" t="n">
        <v>35.6484</v>
      </c>
      <c r="DE103" s="19" t="n">
        <v>108.5656</v>
      </c>
      <c r="DF103" s="19" t="n">
        <v>174.571</v>
      </c>
      <c r="DG103" s="19" t="n">
        <v>57.7224</v>
      </c>
      <c r="DH103" s="19" t="n">
        <v>13.2026</v>
      </c>
      <c r="DI103" s="19" t="n">
        <v>14.5366</v>
      </c>
      <c r="DJ103" s="19" t="n">
        <v>5.4042</v>
      </c>
      <c r="DK103" s="19" t="n">
        <v>10.0887</v>
      </c>
      <c r="DL103" s="19" t="n">
        <v>71.1463</v>
      </c>
      <c r="DM103" s="19" t="n">
        <v>10.7853</v>
      </c>
      <c r="DN103" s="19" t="n">
        <v>4.3398</v>
      </c>
      <c r="DO103" s="19" t="n">
        <v>8.2193</v>
      </c>
      <c r="DP103" s="19" t="n">
        <v>5288.2184</v>
      </c>
      <c r="DQ103" s="19" t="n">
        <v>349.5589</v>
      </c>
      <c r="DR103" s="19" t="n">
        <v>1057.0577</v>
      </c>
      <c r="DT103" s="19" t="n">
        <v>7582.7423</v>
      </c>
    </row>
    <row r="104">
      <c r="A104" s="2" t="inlineStr">
        <is>
          <t>7210</t>
        </is>
      </c>
      <c r="B104" s="2" t="inlineStr">
        <is>
          <t>Employment, travel agency and other administrative services</t>
        </is>
      </c>
      <c r="C104" s="19" t="n">
        <v>302.7262</v>
      </c>
      <c r="D104" s="19" t="n">
        <v>10.2741</v>
      </c>
      <c r="E104" s="19" t="n">
        <v>26.3134</v>
      </c>
      <c r="F104" s="19" t="n">
        <v>2.7877</v>
      </c>
      <c r="G104" s="19" t="n">
        <v>0.1041</v>
      </c>
      <c r="H104" s="19" t="n">
        <v>2.0916</v>
      </c>
      <c r="I104" s="19" t="n">
        <v>46.9369</v>
      </c>
      <c r="J104" s="19" t="n">
        <v>166.4711</v>
      </c>
      <c r="K104" s="19" t="n">
        <v>5.1728</v>
      </c>
      <c r="L104" s="19" t="n">
        <v>0.2612</v>
      </c>
      <c r="M104" s="19" t="n">
        <v>29.9452</v>
      </c>
      <c r="N104" s="19" t="n">
        <v>10.1859</v>
      </c>
      <c r="O104" s="19" t="n">
        <v>11.141</v>
      </c>
      <c r="P104" s="19" t="n">
        <v>152.6123</v>
      </c>
      <c r="Q104" s="19" t="n">
        <v>0.5059</v>
      </c>
      <c r="R104" s="19" t="n">
        <v>6.7727</v>
      </c>
      <c r="S104" s="19" t="n">
        <v>30.4308</v>
      </c>
      <c r="T104" s="19" t="n">
        <v>1.2799</v>
      </c>
      <c r="U104" s="19" t="n">
        <v>15.0991</v>
      </c>
      <c r="V104" s="19" t="n">
        <v>20.8179</v>
      </c>
      <c r="W104" s="19" t="n">
        <v>11.3734</v>
      </c>
      <c r="X104" s="19" t="n">
        <v>45.5019</v>
      </c>
      <c r="Y104" s="19" t="n">
        <v>54.4724</v>
      </c>
      <c r="Z104" s="19" t="n">
        <v>1.9572</v>
      </c>
      <c r="AA104" s="19" t="n">
        <v>26.0989</v>
      </c>
      <c r="AB104" s="19" t="n">
        <v>0.0137</v>
      </c>
      <c r="AC104" s="19" t="n">
        <v>0.2346</v>
      </c>
      <c r="AD104" s="19" t="n">
        <v>4.1664</v>
      </c>
      <c r="AE104" s="19" t="n">
        <v>0.175</v>
      </c>
      <c r="AF104" s="19" t="n">
        <v>21.7382</v>
      </c>
      <c r="AG104" s="19" t="n">
        <v>1.5536</v>
      </c>
      <c r="AH104" s="19" t="n">
        <v>10.8325</v>
      </c>
      <c r="AI104" s="19" t="n">
        <v>91.581</v>
      </c>
      <c r="AJ104" s="19" t="n">
        <v>1.833</v>
      </c>
      <c r="AK104" s="19" t="n">
        <v>29.567</v>
      </c>
      <c r="AL104" s="19" t="n">
        <v>32.0806</v>
      </c>
      <c r="AM104" s="19" t="n">
        <v>13.8944</v>
      </c>
      <c r="AN104" s="19" t="n">
        <v>54.2738</v>
      </c>
      <c r="AO104" s="19" t="n">
        <v>0.251</v>
      </c>
      <c r="AP104" s="19" t="n">
        <v>42.6852</v>
      </c>
      <c r="AQ104" s="19" t="n">
        <v>9.699199999999999</v>
      </c>
      <c r="AR104" s="19" t="n">
        <v>71.4765</v>
      </c>
      <c r="AS104" s="19" t="n">
        <v>9.5625</v>
      </c>
      <c r="AT104" s="19" t="n">
        <v>8.9762</v>
      </c>
      <c r="AU104" s="19" t="n">
        <v>2.6855</v>
      </c>
      <c r="AV104" s="19" t="n">
        <v>96.87009999999999</v>
      </c>
      <c r="AW104" s="19" t="n">
        <v>18.3437</v>
      </c>
      <c r="AX104" s="19" t="n">
        <v>2.8259</v>
      </c>
      <c r="AY104" s="19" t="n">
        <v>83.7552</v>
      </c>
      <c r="AZ104" s="19" t="n">
        <v>7.0615</v>
      </c>
      <c r="BA104" s="19" t="n">
        <v>0.3424</v>
      </c>
      <c r="BB104" s="19" t="n">
        <v>84.194</v>
      </c>
      <c r="BC104" s="19" t="n">
        <v>3.5626</v>
      </c>
      <c r="BD104" s="19" t="n">
        <v>13.7444</v>
      </c>
      <c r="BE104" s="19" t="n">
        <v>46.4692</v>
      </c>
      <c r="BF104" s="19" t="n">
        <v>5.5948</v>
      </c>
      <c r="BG104" s="19" t="n">
        <v>39.0049</v>
      </c>
      <c r="BH104" s="19" t="n">
        <v>7.8902</v>
      </c>
      <c r="BI104" s="19" t="n">
        <v>28.0043</v>
      </c>
      <c r="BJ104" s="19" t="n">
        <v>24.7037</v>
      </c>
      <c r="BK104" s="19" t="n">
        <v>8.943099999999999</v>
      </c>
      <c r="BL104" s="19" t="n">
        <v>78.0752</v>
      </c>
      <c r="BM104" s="19" t="n">
        <v>16.6523</v>
      </c>
      <c r="BN104" s="19" t="n">
        <v>11.9741</v>
      </c>
      <c r="BO104" s="19" t="n">
        <v>50.0423</v>
      </c>
      <c r="BP104" s="19" t="n">
        <v>117.5866</v>
      </c>
      <c r="BQ104" s="19" t="n">
        <v>1.7111</v>
      </c>
      <c r="BR104" s="19" t="n">
        <v>93.3441</v>
      </c>
      <c r="BS104" s="19" t="n">
        <v>111.5202</v>
      </c>
      <c r="BT104" s="19" t="n">
        <v>253.8092</v>
      </c>
      <c r="BU104" s="19" t="n">
        <v>74.8798</v>
      </c>
      <c r="BV104" s="19" t="n">
        <v>395.3696</v>
      </c>
      <c r="BW104" s="19" t="n">
        <v>682.8397</v>
      </c>
      <c r="BX104" s="19" t="n">
        <v>929.4331</v>
      </c>
      <c r="BY104" s="19" t="n">
        <v>764.9846</v>
      </c>
      <c r="BZ104" s="19" t="n">
        <v>288.2944</v>
      </c>
      <c r="CA104" s="19" t="n">
        <v>911.2423</v>
      </c>
      <c r="CB104" s="19" t="n">
        <v>288.6815</v>
      </c>
      <c r="CC104" s="19" t="n">
        <v>104.9334</v>
      </c>
      <c r="CD104" s="19" t="n">
        <v>47.5988</v>
      </c>
      <c r="CE104" s="19" t="n">
        <v>362.2656</v>
      </c>
      <c r="CF104" s="19" t="n">
        <v>145.6893</v>
      </c>
      <c r="CG104" s="19" t="n">
        <v>1170.6216</v>
      </c>
      <c r="CH104" s="19" t="n">
        <v>133.1202</v>
      </c>
      <c r="CI104" s="19" t="n">
        <v>73.1932</v>
      </c>
      <c r="CJ104" s="19" t="n">
        <v>22.9099</v>
      </c>
      <c r="CK104" s="19" t="n">
        <v>93.9448</v>
      </c>
      <c r="CL104" s="19" t="n">
        <v>86.86920000000001</v>
      </c>
      <c r="CM104" s="19" t="n">
        <v>43.6112</v>
      </c>
      <c r="CN104" s="19" t="n">
        <v>1594.1086</v>
      </c>
      <c r="CO104" s="19" t="n">
        <v>2060.3748</v>
      </c>
      <c r="CP104" s="19" t="n">
        <v>1238.3404</v>
      </c>
      <c r="CQ104" s="19" t="n">
        <v>438.6217</v>
      </c>
      <c r="CS104" s="19" t="n">
        <v>22.2814</v>
      </c>
      <c r="CT104" s="19" t="n">
        <v>694.0624</v>
      </c>
      <c r="CU104" s="19" t="n">
        <v>4252.3848</v>
      </c>
      <c r="CV104" s="19" t="n">
        <v>1481.5206</v>
      </c>
      <c r="CW104" s="19" t="n">
        <v>1065.8072</v>
      </c>
      <c r="CX104" s="19" t="n">
        <v>390.4311</v>
      </c>
      <c r="CY104" s="19" t="n">
        <v>467.5122</v>
      </c>
      <c r="CZ104" s="19" t="n">
        <v>2.7286</v>
      </c>
      <c r="DA104" s="19" t="n">
        <v>665.3447</v>
      </c>
      <c r="DB104" s="19" t="n">
        <v>391.911</v>
      </c>
      <c r="DC104" s="19" t="n">
        <v>329.6561</v>
      </c>
      <c r="DD104" s="19" t="n">
        <v>49.0563</v>
      </c>
      <c r="DE104" s="19" t="n">
        <v>1529.6494</v>
      </c>
      <c r="DF104" s="19" t="n">
        <v>773.6228</v>
      </c>
      <c r="DG104" s="19" t="n">
        <v>138.9146</v>
      </c>
      <c r="DH104" s="19" t="n">
        <v>168.562</v>
      </c>
      <c r="DI104" s="19" t="n">
        <v>83.26390000000001</v>
      </c>
      <c r="DJ104" s="19" t="n">
        <v>51.5625</v>
      </c>
      <c r="DK104" s="19" t="n">
        <v>110.8504</v>
      </c>
      <c r="DL104" s="19" t="n">
        <v>188.0598</v>
      </c>
      <c r="DM104" s="19" t="n">
        <v>3.5326</v>
      </c>
      <c r="DN104" s="19" t="n">
        <v>258.2614</v>
      </c>
      <c r="DO104" s="19" t="n">
        <v>1477.5851</v>
      </c>
      <c r="DP104" s="19" t="n">
        <v>58.6792</v>
      </c>
      <c r="DQ104" s="19" t="n">
        <v>1.8286</v>
      </c>
      <c r="DR104" s="19" t="n">
        <v>13.5142</v>
      </c>
      <c r="DT104" s="19" t="n">
        <v>6156.5872</v>
      </c>
    </row>
    <row r="105">
      <c r="A105" s="2" t="inlineStr">
        <is>
          <t>7310</t>
        </is>
      </c>
      <c r="B105" s="2" t="inlineStr">
        <is>
          <t>Building cleaning, pest control and other support services</t>
        </is>
      </c>
      <c r="C105" s="19" t="n">
        <v>6.2549</v>
      </c>
      <c r="D105" s="19" t="n">
        <v>3.0737</v>
      </c>
      <c r="E105" s="19" t="n">
        <v>11.0341</v>
      </c>
      <c r="F105" s="19" t="n">
        <v>1.5448</v>
      </c>
      <c r="G105" s="19" t="n">
        <v>0.0137</v>
      </c>
      <c r="H105" s="19" t="n">
        <v>1.2331</v>
      </c>
      <c r="I105" s="19" t="n">
        <v>17.3753</v>
      </c>
      <c r="J105" s="19" t="n">
        <v>1.8894</v>
      </c>
      <c r="K105" s="19" t="n">
        <v>0.4181</v>
      </c>
      <c r="L105" s="19" t="n">
        <v>0.01</v>
      </c>
      <c r="M105" s="19" t="n">
        <v>3.6948</v>
      </c>
      <c r="N105" s="19" t="n">
        <v>0.1023</v>
      </c>
      <c r="O105" s="19" t="n">
        <v>0.2196</v>
      </c>
      <c r="P105" s="19" t="n">
        <v>20.4408</v>
      </c>
      <c r="Q105" s="19" t="n">
        <v>2.1836</v>
      </c>
      <c r="R105" s="19" t="n">
        <v>10.9046</v>
      </c>
      <c r="S105" s="19" t="n">
        <v>17.244</v>
      </c>
      <c r="T105" s="19" t="n">
        <v>11.2363</v>
      </c>
      <c r="U105" s="19" t="n">
        <v>22.319</v>
      </c>
      <c r="V105" s="19" t="n">
        <v>20.9147</v>
      </c>
      <c r="W105" s="19" t="n">
        <v>11.1242</v>
      </c>
      <c r="X105" s="19" t="n">
        <v>13.5511</v>
      </c>
      <c r="Y105" s="19" t="n">
        <v>9.1904</v>
      </c>
      <c r="Z105" s="19" t="n">
        <v>16.4679</v>
      </c>
      <c r="AA105" s="19" t="n">
        <v>23.4666</v>
      </c>
      <c r="AB105" s="19" t="n">
        <v>0.2566</v>
      </c>
      <c r="AC105" s="19" t="n">
        <v>0.1121</v>
      </c>
      <c r="AD105" s="19" t="n">
        <v>3.9578</v>
      </c>
      <c r="AE105" s="19" t="n">
        <v>0</v>
      </c>
      <c r="AF105" s="19" t="n">
        <v>0.1168</v>
      </c>
      <c r="AG105" s="19" t="n">
        <v>0.2819</v>
      </c>
      <c r="AH105" s="19" t="n">
        <v>4.987</v>
      </c>
      <c r="AI105" s="19" t="n">
        <v>11.6027</v>
      </c>
      <c r="AJ105" s="19" t="n">
        <v>2.5505</v>
      </c>
      <c r="AK105" s="19" t="n">
        <v>18.7513</v>
      </c>
      <c r="AL105" s="19" t="n">
        <v>9.034800000000001</v>
      </c>
      <c r="AM105" s="19" t="n">
        <v>2.4003</v>
      </c>
      <c r="AN105" s="19" t="n">
        <v>20.9448</v>
      </c>
      <c r="AO105" s="19" t="n">
        <v>0.1625</v>
      </c>
      <c r="AP105" s="19" t="n">
        <v>5.7319</v>
      </c>
      <c r="AQ105" s="19" t="n">
        <v>1.3025</v>
      </c>
      <c r="AR105" s="19" t="n">
        <v>6.8366</v>
      </c>
      <c r="AS105" s="19" t="n">
        <v>3.856</v>
      </c>
      <c r="AT105" s="19" t="n">
        <v>18.0843</v>
      </c>
      <c r="AU105" s="19" t="n">
        <v>10.8542</v>
      </c>
      <c r="AV105" s="19" t="n">
        <v>24.342</v>
      </c>
      <c r="AW105" s="19" t="n">
        <v>8.722300000000001</v>
      </c>
      <c r="AX105" s="19" t="n">
        <v>4.8016</v>
      </c>
      <c r="AY105" s="19" t="n">
        <v>2.3599</v>
      </c>
      <c r="AZ105" s="19" t="n">
        <v>0.0929</v>
      </c>
      <c r="BA105" s="19" t="n">
        <v>1.7318</v>
      </c>
      <c r="BB105" s="19" t="n">
        <v>5.0742</v>
      </c>
      <c r="BC105" s="19" t="n">
        <v>0.946</v>
      </c>
      <c r="BD105" s="19" t="n">
        <v>2.8988</v>
      </c>
      <c r="BE105" s="19" t="n">
        <v>1.0169</v>
      </c>
      <c r="BF105" s="19" t="n">
        <v>4.5238</v>
      </c>
      <c r="BG105" s="19" t="n">
        <v>2.0218</v>
      </c>
      <c r="BH105" s="19" t="n">
        <v>0.0813</v>
      </c>
      <c r="BI105" s="19" t="n">
        <v>1.7347</v>
      </c>
      <c r="BJ105" s="19" t="n">
        <v>2.4708</v>
      </c>
      <c r="BK105" s="19" t="n">
        <v>0.7103</v>
      </c>
      <c r="BL105" s="19" t="n">
        <v>5.4777</v>
      </c>
      <c r="BM105" s="19" t="n">
        <v>1.9393</v>
      </c>
      <c r="BN105" s="19" t="n">
        <v>1.6968</v>
      </c>
      <c r="BO105" s="19" t="n">
        <v>0.2385</v>
      </c>
      <c r="BP105" s="19" t="n">
        <v>2.0569</v>
      </c>
      <c r="BQ105" s="19" t="n">
        <v>0.8351</v>
      </c>
      <c r="BR105" s="19" t="n">
        <v>2.6504</v>
      </c>
      <c r="BS105" s="19" t="n">
        <v>30.9993</v>
      </c>
      <c r="BT105" s="19" t="n">
        <v>113.9059</v>
      </c>
      <c r="BU105" s="19" t="n">
        <v>59.3648</v>
      </c>
      <c r="BV105" s="19" t="n">
        <v>89.44629999999999</v>
      </c>
      <c r="BW105" s="19" t="n">
        <v>400.4685</v>
      </c>
      <c r="BX105" s="19" t="n">
        <v>600.6657</v>
      </c>
      <c r="BY105" s="19" t="n">
        <v>215.2237</v>
      </c>
      <c r="BZ105" s="19" t="n">
        <v>389.7887</v>
      </c>
      <c r="CA105" s="19" t="n">
        <v>171.5708</v>
      </c>
      <c r="CB105" s="19" t="n">
        <v>28.4316</v>
      </c>
      <c r="CC105" s="19" t="n">
        <v>30.1879</v>
      </c>
      <c r="CD105" s="19" t="n">
        <v>12.2731</v>
      </c>
      <c r="CE105" s="19" t="n">
        <v>25.9371</v>
      </c>
      <c r="CF105" s="19" t="n">
        <v>76.9134</v>
      </c>
      <c r="CG105" s="19" t="n">
        <v>424.2891</v>
      </c>
      <c r="CH105" s="19" t="n">
        <v>2.5248</v>
      </c>
      <c r="CI105" s="19" t="n">
        <v>5.5053</v>
      </c>
      <c r="CJ105" s="19" t="n">
        <v>0.5924</v>
      </c>
      <c r="CK105" s="19" t="n">
        <v>1.4035</v>
      </c>
      <c r="CL105" s="19" t="n">
        <v>61.6063</v>
      </c>
      <c r="CM105" s="19" t="n">
        <v>0.23</v>
      </c>
      <c r="CN105" s="19" t="n">
        <v>4.9976</v>
      </c>
      <c r="CO105" s="19" t="n">
        <v>2.6148</v>
      </c>
      <c r="CP105" s="19" t="n">
        <v>11.2202</v>
      </c>
      <c r="CQ105" s="19" t="n">
        <v>122.2477</v>
      </c>
      <c r="CS105" s="19" t="n">
        <v>213.5189</v>
      </c>
      <c r="CT105" s="19" t="n">
        <v>2151.2419</v>
      </c>
      <c r="CU105" s="19" t="n">
        <v>570.2603</v>
      </c>
      <c r="CV105" s="19" t="n">
        <v>3.1646</v>
      </c>
      <c r="CW105" s="19" t="n">
        <v>24.9883</v>
      </c>
      <c r="CX105" s="19" t="n">
        <v>370.6412</v>
      </c>
      <c r="CY105" s="19" t="n">
        <v>219.4657</v>
      </c>
      <c r="CZ105" s="19" t="n">
        <v>21.6043</v>
      </c>
      <c r="DA105" s="19" t="n">
        <v>211.5032</v>
      </c>
      <c r="DB105" s="19" t="n">
        <v>227.971</v>
      </c>
      <c r="DC105" s="19" t="n">
        <v>162.6187</v>
      </c>
      <c r="DD105" s="19" t="n">
        <v>21.7173</v>
      </c>
      <c r="DE105" s="19" t="n">
        <v>385.4554</v>
      </c>
      <c r="DF105" s="19" t="n">
        <v>526.5578</v>
      </c>
      <c r="DG105" s="19" t="n">
        <v>16.1659</v>
      </c>
      <c r="DH105" s="19" t="n">
        <v>90.90689999999999</v>
      </c>
      <c r="DI105" s="19" t="n">
        <v>41.9681</v>
      </c>
      <c r="DJ105" s="19" t="n">
        <v>5.2044</v>
      </c>
      <c r="DK105" s="19" t="n">
        <v>6.8571</v>
      </c>
      <c r="DL105" s="19" t="n">
        <v>118.1953</v>
      </c>
      <c r="DM105" s="19" t="n">
        <v>20.122</v>
      </c>
      <c r="DN105" s="19" t="n">
        <v>472.374</v>
      </c>
      <c r="DO105" s="19" t="n">
        <v>0.0164</v>
      </c>
      <c r="DP105" s="19" t="n">
        <v>9.409599999999999</v>
      </c>
      <c r="DQ105" s="19" t="n">
        <v>0.2248</v>
      </c>
      <c r="DR105" s="19" t="n">
        <v>2.2753</v>
      </c>
      <c r="DT105" s="19" t="n">
        <v>876.0045</v>
      </c>
    </row>
    <row r="106">
      <c r="A106" s="2" t="inlineStr">
        <is>
          <t>7501</t>
        </is>
      </c>
      <c r="B106" s="2" t="inlineStr">
        <is>
          <t>Public administration and regulatory services</t>
        </is>
      </c>
      <c r="C106" s="19" t="n">
        <v>8.972899999999999</v>
      </c>
      <c r="D106" s="19" t="n">
        <v>0.3419</v>
      </c>
      <c r="E106" s="19" t="n">
        <v>8.813700000000001</v>
      </c>
      <c r="F106" s="19" t="n">
        <v>0.3017</v>
      </c>
      <c r="G106" s="19" t="n">
        <v>0.0261</v>
      </c>
      <c r="H106" s="19" t="n">
        <v>0.9225</v>
      </c>
      <c r="I106" s="19" t="n">
        <v>5.7933</v>
      </c>
      <c r="J106" s="19" t="n">
        <v>125.9222</v>
      </c>
      <c r="K106" s="19" t="n">
        <v>2.7028</v>
      </c>
      <c r="L106" s="19" t="n">
        <v>0.5923</v>
      </c>
      <c r="M106" s="19" t="n">
        <v>42.7618</v>
      </c>
      <c r="N106" s="19" t="n">
        <v>4.7958</v>
      </c>
      <c r="O106" s="19" t="n">
        <v>0.8341</v>
      </c>
      <c r="P106" s="19" t="n">
        <v>11.4401</v>
      </c>
      <c r="Q106" s="19" t="n">
        <v>0.0001</v>
      </c>
      <c r="R106" s="19" t="n">
        <v>0.7395</v>
      </c>
      <c r="S106" s="19" t="n">
        <v>0.0237</v>
      </c>
      <c r="T106" s="19" t="n">
        <v>0.2134</v>
      </c>
      <c r="U106" s="19" t="n">
        <v>8.3543</v>
      </c>
      <c r="V106" s="19" t="n">
        <v>1.4745</v>
      </c>
      <c r="W106" s="19" t="n">
        <v>6.1659</v>
      </c>
      <c r="X106" s="19" t="n">
        <v>13.8927</v>
      </c>
      <c r="Y106" s="19" t="n">
        <v>15.3069</v>
      </c>
      <c r="Z106" s="19" t="n">
        <v>1.0152</v>
      </c>
      <c r="AA106" s="19" t="n">
        <v>1.4453</v>
      </c>
      <c r="AB106" s="19" t="n">
        <v>0.0005</v>
      </c>
      <c r="AC106" s="19" t="n">
        <v>0.0011</v>
      </c>
      <c r="AD106" s="19" t="n">
        <v>0.234</v>
      </c>
      <c r="AE106" s="19" t="n">
        <v>0.0005</v>
      </c>
      <c r="AF106" s="19" t="n">
        <v>0.0035</v>
      </c>
      <c r="AG106" s="19" t="n">
        <v>0.001</v>
      </c>
      <c r="AH106" s="19" t="n">
        <v>0.7353</v>
      </c>
      <c r="AI106" s="19" t="n">
        <v>6.1383</v>
      </c>
      <c r="AJ106" s="19" t="n">
        <v>2.1755</v>
      </c>
      <c r="AK106" s="19" t="n">
        <v>23.8068</v>
      </c>
      <c r="AL106" s="19" t="n">
        <v>9.3421</v>
      </c>
      <c r="AM106" s="19" t="n">
        <v>14.9276</v>
      </c>
      <c r="AN106" s="19" t="n">
        <v>2.7807</v>
      </c>
      <c r="AO106" s="19" t="n">
        <v>0.0059</v>
      </c>
      <c r="AP106" s="19" t="n">
        <v>68.1829</v>
      </c>
      <c r="AQ106" s="19" t="n">
        <v>7.1279</v>
      </c>
      <c r="AR106" s="19" t="n">
        <v>18.1655</v>
      </c>
      <c r="AS106" s="19" t="n">
        <v>0.0351</v>
      </c>
      <c r="AT106" s="19" t="n">
        <v>0.7921</v>
      </c>
      <c r="AU106" s="19" t="n">
        <v>0.4282</v>
      </c>
      <c r="AV106" s="19" t="n">
        <v>10.202</v>
      </c>
      <c r="AW106" s="19" t="n">
        <v>0.8478</v>
      </c>
      <c r="AX106" s="19" t="n">
        <v>0.08169999999999999</v>
      </c>
      <c r="AY106" s="19" t="n">
        <v>19.2529</v>
      </c>
      <c r="AZ106" s="19" t="n">
        <v>0.0767</v>
      </c>
      <c r="BA106" s="19" t="n">
        <v>0.438</v>
      </c>
      <c r="BB106" s="19" t="n">
        <v>13.3319</v>
      </c>
      <c r="BC106" s="19" t="n">
        <v>2.676</v>
      </c>
      <c r="BD106" s="19" t="n">
        <v>4.6513</v>
      </c>
      <c r="BE106" s="19" t="n">
        <v>18.7144</v>
      </c>
      <c r="BF106" s="19" t="n">
        <v>7.4949</v>
      </c>
      <c r="BG106" s="19" t="n">
        <v>2.3085</v>
      </c>
      <c r="BH106" s="19" t="n">
        <v>0.0334</v>
      </c>
      <c r="BI106" s="19" t="n">
        <v>2.6007</v>
      </c>
      <c r="BJ106" s="19" t="n">
        <v>1.8917</v>
      </c>
      <c r="BK106" s="19" t="n">
        <v>0.5034999999999999</v>
      </c>
      <c r="BL106" s="19" t="n">
        <v>6.2181</v>
      </c>
      <c r="BM106" s="19" t="n">
        <v>0.5243</v>
      </c>
      <c r="BN106" s="19" t="n">
        <v>0.0149</v>
      </c>
      <c r="BO106" s="19" t="n">
        <v>4.0009</v>
      </c>
      <c r="BP106" s="19" t="n">
        <v>10.1594</v>
      </c>
      <c r="BQ106" s="19" t="n">
        <v>0.0299</v>
      </c>
      <c r="BR106" s="19" t="n">
        <v>34.1816</v>
      </c>
      <c r="BS106" s="19" t="n">
        <v>0.021</v>
      </c>
      <c r="BT106" s="19" t="n">
        <v>246.0267</v>
      </c>
      <c r="BU106" s="19" t="n">
        <v>128.2779</v>
      </c>
      <c r="BV106" s="19" t="n">
        <v>135.6079</v>
      </c>
      <c r="BW106" s="19" t="n">
        <v>138.9132</v>
      </c>
      <c r="BX106" s="19" t="n">
        <v>110.2974</v>
      </c>
      <c r="BY106" s="19" t="n">
        <v>158.1891</v>
      </c>
      <c r="BZ106" s="19" t="n">
        <v>1.084</v>
      </c>
      <c r="CA106" s="19" t="n">
        <v>0.4006</v>
      </c>
      <c r="CB106" s="19" t="n">
        <v>435.0649</v>
      </c>
      <c r="CC106" s="19" t="n">
        <v>14.0461</v>
      </c>
      <c r="CD106" s="19" t="n">
        <v>1.2691</v>
      </c>
      <c r="CE106" s="19" t="n">
        <v>0.1838</v>
      </c>
      <c r="CF106" s="19" t="n">
        <v>71.7921</v>
      </c>
      <c r="CG106" s="19" t="n">
        <v>352.0119</v>
      </c>
      <c r="CH106" s="19" t="n">
        <v>2.8733</v>
      </c>
      <c r="CI106" s="19" t="n">
        <v>3.9027</v>
      </c>
      <c r="CJ106" s="19" t="n">
        <v>471.4417</v>
      </c>
      <c r="CK106" s="19" t="n">
        <v>1.5099</v>
      </c>
      <c r="CL106" s="19" t="n">
        <v>80.9971</v>
      </c>
      <c r="CM106" s="19" t="n">
        <v>0.2408</v>
      </c>
      <c r="CN106" s="19" t="n">
        <v>110.1812</v>
      </c>
      <c r="CO106" s="19" t="n">
        <v>68.3563</v>
      </c>
      <c r="CP106" s="19" t="n">
        <v>146.6426</v>
      </c>
      <c r="CQ106" s="19" t="n">
        <v>41.0328</v>
      </c>
      <c r="CT106" s="19" t="n">
        <v>54.3615</v>
      </c>
      <c r="CU106" s="19" t="n">
        <v>696.3756</v>
      </c>
      <c r="CV106" s="19" t="n">
        <v>285.0542</v>
      </c>
      <c r="CW106" s="19" t="n">
        <v>147.5489</v>
      </c>
      <c r="CX106" s="19" t="n">
        <v>84.5509</v>
      </c>
      <c r="CY106" s="19" t="n">
        <v>1231.0859</v>
      </c>
      <c r="CZ106" s="19" t="n">
        <v>45.2296</v>
      </c>
      <c r="DA106" s="19" t="n">
        <v>86.03440000000001</v>
      </c>
      <c r="DB106" s="19" t="n">
        <v>238.4818</v>
      </c>
      <c r="DC106" s="19" t="n">
        <v>163.5214</v>
      </c>
      <c r="DD106" s="19" t="n">
        <v>22.1097</v>
      </c>
      <c r="DE106" s="19" t="n">
        <v>107.3513</v>
      </c>
      <c r="DF106" s="19" t="n">
        <v>155.497</v>
      </c>
      <c r="DG106" s="19" t="n">
        <v>12.2567</v>
      </c>
      <c r="DH106" s="19" t="n">
        <v>4.3982</v>
      </c>
      <c r="DI106" s="19" t="n">
        <v>4.4642</v>
      </c>
      <c r="DJ106" s="19" t="n">
        <v>56.0354</v>
      </c>
      <c r="DK106" s="19" t="n">
        <v>24.4768</v>
      </c>
      <c r="DL106" s="19" t="n">
        <v>30.8472</v>
      </c>
      <c r="DM106" s="19" t="n">
        <v>0.7725</v>
      </c>
      <c r="DN106" s="19" t="n">
        <v>270.4452</v>
      </c>
      <c r="DO106" s="19" t="n">
        <v>27871.2502</v>
      </c>
      <c r="DP106" s="19" t="n">
        <v>506.3855</v>
      </c>
      <c r="DQ106" s="19" t="n">
        <v>9.558</v>
      </c>
      <c r="DR106" s="19" t="n">
        <v>53.0964</v>
      </c>
      <c r="DT106" s="19" t="n">
        <v>24.8429</v>
      </c>
    </row>
    <row r="107">
      <c r="A107" s="2" t="inlineStr">
        <is>
          <t>7601</t>
        </is>
      </c>
      <c r="B107" s="2" t="inlineStr">
        <is>
          <t>Defence</t>
        </is>
      </c>
      <c r="H107" s="19" t="n">
        <v>0</v>
      </c>
      <c r="I107" s="19" t="n">
        <v>0.0148</v>
      </c>
      <c r="J107" s="19" t="n">
        <v>0.0843</v>
      </c>
      <c r="K107" s="19" t="n">
        <v>0.0008</v>
      </c>
      <c r="L107" s="19" t="n">
        <v>0.0002</v>
      </c>
      <c r="M107" s="19" t="n">
        <v>0.0204</v>
      </c>
      <c r="N107" s="19" t="n">
        <v>0.0017</v>
      </c>
      <c r="O107" s="19" t="n">
        <v>0.0044</v>
      </c>
      <c r="P107" s="19" t="n">
        <v>0.0128</v>
      </c>
      <c r="R107" s="19" t="n">
        <v>0.0107</v>
      </c>
      <c r="S107" s="19" t="n">
        <v>0.0105</v>
      </c>
      <c r="T107" s="19" t="n">
        <v>0.007</v>
      </c>
      <c r="U107" s="19" t="n">
        <v>0.0429</v>
      </c>
      <c r="V107" s="19" t="n">
        <v>0.028</v>
      </c>
      <c r="W107" s="19" t="n">
        <v>0.0171</v>
      </c>
      <c r="X107" s="19" t="n">
        <v>0.0514</v>
      </c>
      <c r="Y107" s="19" t="n">
        <v>0.0481</v>
      </c>
      <c r="AA107" s="19" t="n">
        <v>0.0073</v>
      </c>
      <c r="AB107" s="19" t="n">
        <v>0.0001</v>
      </c>
      <c r="AC107" s="19" t="n">
        <v>0.0004</v>
      </c>
      <c r="AD107" s="19" t="n">
        <v>0.0125</v>
      </c>
      <c r="AF107" s="19" t="n">
        <v>0.0003</v>
      </c>
      <c r="AG107" s="19" t="n">
        <v>0.0003</v>
      </c>
      <c r="AH107" s="19" t="n">
        <v>0.0089</v>
      </c>
      <c r="AI107" s="19" t="n">
        <v>0.0521</v>
      </c>
      <c r="AJ107" s="19" t="n">
        <v>0.009900000000000001</v>
      </c>
      <c r="AK107" s="19" t="n">
        <v>0.0344</v>
      </c>
      <c r="AL107" s="19" t="n">
        <v>0.0321</v>
      </c>
      <c r="AM107" s="19" t="n">
        <v>0.0216</v>
      </c>
      <c r="AN107" s="19" t="n">
        <v>0.0487</v>
      </c>
      <c r="AO107" s="19" t="n">
        <v>0.0015</v>
      </c>
      <c r="AP107" s="19" t="n">
        <v>0.06850000000000001</v>
      </c>
      <c r="AQ107" s="19" t="n">
        <v>0.0488</v>
      </c>
      <c r="AR107" s="19" t="n">
        <v>0.0298</v>
      </c>
      <c r="AS107" s="19" t="n">
        <v>0.014</v>
      </c>
      <c r="AT107" s="19" t="n">
        <v>0.0446</v>
      </c>
      <c r="AU107" s="19" t="n">
        <v>0.0201</v>
      </c>
      <c r="AV107" s="19" t="n">
        <v>0.08409999999999999</v>
      </c>
      <c r="AW107" s="19" t="n">
        <v>0.0175</v>
      </c>
      <c r="AX107" s="19" t="n">
        <v>0.0041</v>
      </c>
      <c r="AY107" s="19" t="n">
        <v>0.0375</v>
      </c>
      <c r="AZ107" s="19" t="n">
        <v>0.0002</v>
      </c>
      <c r="BA107" s="19" t="n">
        <v>0.009900000000000001</v>
      </c>
      <c r="BB107" s="19" t="n">
        <v>0.0329</v>
      </c>
      <c r="BC107" s="19" t="n">
        <v>0.0145</v>
      </c>
      <c r="BD107" s="19" t="n">
        <v>0.0344</v>
      </c>
      <c r="BE107" s="19" t="n">
        <v>0.0038</v>
      </c>
      <c r="BF107" s="19" t="n">
        <v>0.0142</v>
      </c>
      <c r="BG107" s="19" t="n">
        <v>0.0251</v>
      </c>
      <c r="BH107" s="19" t="n">
        <v>0.0142</v>
      </c>
      <c r="BI107" s="19" t="n">
        <v>0.2008</v>
      </c>
      <c r="BJ107" s="19" t="n">
        <v>0.0587</v>
      </c>
      <c r="BK107" s="19" t="n">
        <v>0.0107</v>
      </c>
      <c r="BL107" s="19" t="n">
        <v>0.1051</v>
      </c>
      <c r="BM107" s="19" t="n">
        <v>0.0191</v>
      </c>
      <c r="BN107" s="19" t="n">
        <v>0.0044</v>
      </c>
      <c r="BO107" s="19" t="n">
        <v>0.0208</v>
      </c>
      <c r="BP107" s="19" t="n">
        <v>0.0622</v>
      </c>
      <c r="BQ107" s="19" t="n">
        <v>0.0138</v>
      </c>
      <c r="BR107" s="19" t="n">
        <v>0.0021</v>
      </c>
      <c r="BS107" s="19" t="n">
        <v>0.008699999999999999</v>
      </c>
      <c r="BT107" s="19" t="n">
        <v>0.123</v>
      </c>
      <c r="BU107" s="19" t="n">
        <v>0.0367</v>
      </c>
      <c r="BV107" s="19" t="n">
        <v>0.0473</v>
      </c>
      <c r="BW107" s="19" t="n">
        <v>0.27</v>
      </c>
      <c r="BX107" s="19" t="n">
        <v>3.5972</v>
      </c>
      <c r="BY107" s="19" t="n">
        <v>1.6559</v>
      </c>
      <c r="BZ107" s="19" t="n">
        <v>0.1851</v>
      </c>
      <c r="CA107" s="19" t="n">
        <v>0.1521</v>
      </c>
      <c r="CB107" s="19" t="n">
        <v>0.1658</v>
      </c>
      <c r="CC107" s="19" t="n">
        <v>0.0804</v>
      </c>
      <c r="CD107" s="19" t="n">
        <v>0.0418</v>
      </c>
      <c r="CE107" s="19" t="n">
        <v>0.0839</v>
      </c>
      <c r="CF107" s="19" t="n">
        <v>0.2594</v>
      </c>
      <c r="CG107" s="19" t="n">
        <v>0.3814</v>
      </c>
      <c r="CH107" s="19" t="n">
        <v>0.6224</v>
      </c>
      <c r="CI107" s="19" t="n">
        <v>0.0422</v>
      </c>
      <c r="CK107" s="19" t="n">
        <v>0.4768</v>
      </c>
      <c r="CL107" s="19" t="n">
        <v>7.1959</v>
      </c>
      <c r="CM107" s="19" t="n">
        <v>0.0101</v>
      </c>
      <c r="CN107" s="19" t="n">
        <v>36.6854</v>
      </c>
      <c r="CO107" s="19" t="n">
        <v>28.0281</v>
      </c>
      <c r="CP107" s="19" t="n">
        <v>4.3055</v>
      </c>
      <c r="CQ107" s="19" t="n">
        <v>0.3867</v>
      </c>
      <c r="CT107" s="19" t="n">
        <v>0.6623</v>
      </c>
      <c r="CU107" s="19" t="n">
        <v>8.699299999999999</v>
      </c>
      <c r="CV107" s="19" t="n">
        <v>10.7498</v>
      </c>
      <c r="CW107" s="19" t="n">
        <v>3.8774</v>
      </c>
      <c r="CX107" s="19" t="n">
        <v>0.2508</v>
      </c>
      <c r="CY107" s="19" t="n">
        <v>9.200900000000001</v>
      </c>
      <c r="CZ107" s="19" t="n">
        <v>1.1269</v>
      </c>
      <c r="DA107" s="19" t="n">
        <v>3.186</v>
      </c>
      <c r="DB107" s="19" t="n">
        <v>1.9078</v>
      </c>
      <c r="DC107" s="19" t="n">
        <v>1.476</v>
      </c>
      <c r="DD107" s="19" t="n">
        <v>0.2398</v>
      </c>
      <c r="DE107" s="19" t="n">
        <v>0.5887</v>
      </c>
      <c r="DF107" s="19" t="n">
        <v>1.3203</v>
      </c>
      <c r="DG107" s="19" t="n">
        <v>0.3488</v>
      </c>
      <c r="DH107" s="19" t="n">
        <v>0.099</v>
      </c>
      <c r="DI107" s="19" t="n">
        <v>0.1114</v>
      </c>
      <c r="DJ107" s="19" t="n">
        <v>0.0083</v>
      </c>
      <c r="DK107" s="19" t="n">
        <v>0.0383</v>
      </c>
      <c r="DL107" s="19" t="n">
        <v>0.3417</v>
      </c>
      <c r="DM107" s="19" t="n">
        <v>0.0839</v>
      </c>
      <c r="DO107" s="19" t="n">
        <v>11425.1556</v>
      </c>
      <c r="DP107" s="19" t="n">
        <v>227.284</v>
      </c>
      <c r="DQ107" s="19" t="n">
        <v>5.7375</v>
      </c>
      <c r="DR107" s="19" t="n">
        <v>53.2531</v>
      </c>
      <c r="DT107" s="19" t="n">
        <v>56.1896</v>
      </c>
    </row>
    <row r="108">
      <c r="A108" s="2" t="inlineStr">
        <is>
          <t>7701</t>
        </is>
      </c>
      <c r="B108" s="2" t="inlineStr">
        <is>
          <t>Public order and safety</t>
        </is>
      </c>
      <c r="C108" s="19" t="n">
        <v>0.2972</v>
      </c>
      <c r="E108" s="19" t="n">
        <v>0.09420000000000001</v>
      </c>
      <c r="F108" s="19" t="n">
        <v>0.0483</v>
      </c>
      <c r="H108" s="19" t="n">
        <v>0.1331</v>
      </c>
      <c r="I108" s="19" t="n">
        <v>1.1416</v>
      </c>
      <c r="J108" s="19" t="n">
        <v>56.8665</v>
      </c>
      <c r="K108" s="19" t="n">
        <v>0.4028</v>
      </c>
      <c r="L108" s="19" t="n">
        <v>0.2499</v>
      </c>
      <c r="M108" s="19" t="n">
        <v>15.5788</v>
      </c>
      <c r="N108" s="19" t="n">
        <v>1.7241</v>
      </c>
      <c r="O108" s="19" t="n">
        <v>1.9156</v>
      </c>
      <c r="P108" s="19" t="n">
        <v>1.5267</v>
      </c>
      <c r="R108" s="19" t="n">
        <v>0.4851</v>
      </c>
      <c r="S108" s="19" t="n">
        <v>0.0057</v>
      </c>
      <c r="T108" s="19" t="n">
        <v>0.0038</v>
      </c>
      <c r="U108" s="19" t="n">
        <v>0.4557</v>
      </c>
      <c r="V108" s="19" t="n">
        <v>3.9224</v>
      </c>
      <c r="W108" s="19" t="n">
        <v>0.6573</v>
      </c>
      <c r="X108" s="19" t="n">
        <v>0.7688</v>
      </c>
      <c r="Y108" s="19" t="n">
        <v>5.316</v>
      </c>
      <c r="Z108" s="19" t="n">
        <v>0.0232</v>
      </c>
      <c r="AA108" s="19" t="n">
        <v>2.0128</v>
      </c>
      <c r="AB108" s="19" t="n">
        <v>0</v>
      </c>
      <c r="AC108" s="19" t="n">
        <v>0.0002</v>
      </c>
      <c r="AD108" s="19" t="n">
        <v>0.2986</v>
      </c>
      <c r="AF108" s="19" t="n">
        <v>0.0788</v>
      </c>
      <c r="AG108" s="19" t="n">
        <v>0.0236</v>
      </c>
      <c r="AH108" s="19" t="n">
        <v>1.05</v>
      </c>
      <c r="AI108" s="19" t="n">
        <v>9.097</v>
      </c>
      <c r="AJ108" s="19" t="n">
        <v>3.8356</v>
      </c>
      <c r="AK108" s="19" t="n">
        <v>12.4578</v>
      </c>
      <c r="AL108" s="19" t="n">
        <v>0.3041</v>
      </c>
      <c r="AM108" s="19" t="n">
        <v>12.9117</v>
      </c>
      <c r="AN108" s="19" t="n">
        <v>29.2545</v>
      </c>
      <c r="AO108" s="19" t="n">
        <v>0.0008</v>
      </c>
      <c r="AP108" s="19" t="n">
        <v>11.5929</v>
      </c>
      <c r="AQ108" s="19" t="n">
        <v>2.2577</v>
      </c>
      <c r="AR108" s="19" t="n">
        <v>25.0864</v>
      </c>
      <c r="AS108" s="19" t="n">
        <v>1.8256</v>
      </c>
      <c r="AT108" s="19" t="n">
        <v>2.6283</v>
      </c>
      <c r="AU108" s="19" t="n">
        <v>0.0418</v>
      </c>
      <c r="AV108" s="19" t="n">
        <v>16.4627</v>
      </c>
      <c r="AW108" s="19" t="n">
        <v>5.834</v>
      </c>
      <c r="AX108" s="19" t="n">
        <v>0.1216</v>
      </c>
      <c r="AY108" s="19" t="n">
        <v>1.2173</v>
      </c>
      <c r="AZ108" s="19" t="n">
        <v>0.0001</v>
      </c>
      <c r="BA108" s="19" t="n">
        <v>0.0054</v>
      </c>
      <c r="BB108" s="19" t="n">
        <v>26.9302</v>
      </c>
      <c r="BC108" s="19" t="n">
        <v>2.1995</v>
      </c>
      <c r="BD108" s="19" t="n">
        <v>7.3094</v>
      </c>
      <c r="BE108" s="19" t="n">
        <v>17.3129</v>
      </c>
      <c r="BF108" s="19" t="n">
        <v>3.1348</v>
      </c>
      <c r="BG108" s="19" t="n">
        <v>0.1583</v>
      </c>
      <c r="BH108" s="19" t="n">
        <v>0.0077</v>
      </c>
      <c r="BI108" s="19" t="n">
        <v>8.3055</v>
      </c>
      <c r="BJ108" s="19" t="n">
        <v>3.3566</v>
      </c>
      <c r="BK108" s="19" t="n">
        <v>1.5118</v>
      </c>
      <c r="BL108" s="19" t="n">
        <v>14.6828</v>
      </c>
      <c r="BM108" s="19" t="n">
        <v>2.3814</v>
      </c>
      <c r="BN108" s="19" t="n">
        <v>0.7284</v>
      </c>
      <c r="BO108" s="19" t="n">
        <v>7.1463</v>
      </c>
      <c r="BP108" s="19" t="n">
        <v>13.325</v>
      </c>
      <c r="BQ108" s="19" t="n">
        <v>0.2997</v>
      </c>
      <c r="BR108" s="19" t="n">
        <v>7.4097</v>
      </c>
      <c r="BS108" s="19" t="n">
        <v>7.2971</v>
      </c>
      <c r="BT108" s="19" t="n">
        <v>37.4445</v>
      </c>
      <c r="BU108" s="19" t="n">
        <v>28.8586</v>
      </c>
      <c r="BV108" s="19" t="n">
        <v>35.0596</v>
      </c>
      <c r="BW108" s="19" t="n">
        <v>136.6391</v>
      </c>
      <c r="BX108" s="19" t="n">
        <v>99.3023</v>
      </c>
      <c r="BY108" s="19" t="n">
        <v>89.87909999999999</v>
      </c>
      <c r="BZ108" s="19" t="n">
        <v>6.7827</v>
      </c>
      <c r="CA108" s="19" t="n">
        <v>16.9222</v>
      </c>
      <c r="CB108" s="19" t="n">
        <v>30.3241</v>
      </c>
      <c r="CC108" s="19" t="n">
        <v>1.1737</v>
      </c>
      <c r="CD108" s="19" t="n">
        <v>1.4749</v>
      </c>
      <c r="CE108" s="19" t="n">
        <v>1.4552</v>
      </c>
      <c r="CF108" s="19" t="n">
        <v>21.6149</v>
      </c>
      <c r="CG108" s="19" t="n">
        <v>122.462</v>
      </c>
      <c r="CH108" s="19" t="n">
        <v>0.3366</v>
      </c>
      <c r="CI108" s="19" t="n">
        <v>19.9983</v>
      </c>
      <c r="CJ108" s="19" t="n">
        <v>0.5167</v>
      </c>
      <c r="CK108" s="19" t="n">
        <v>0.2579</v>
      </c>
      <c r="CL108" s="19" t="n">
        <v>3.8925</v>
      </c>
      <c r="CM108" s="19" t="n">
        <v>0.2211</v>
      </c>
      <c r="CN108" s="19" t="n">
        <v>56.1587</v>
      </c>
      <c r="CO108" s="19" t="n">
        <v>20.9455</v>
      </c>
      <c r="CP108" s="19" t="n">
        <v>12.8978</v>
      </c>
      <c r="CQ108" s="19" t="n">
        <v>73.3794</v>
      </c>
      <c r="CS108" s="19" t="n">
        <v>2.5606</v>
      </c>
      <c r="CT108" s="19" t="n">
        <v>170.3093</v>
      </c>
      <c r="CU108" s="19" t="n">
        <v>439.6003</v>
      </c>
      <c r="CV108" s="19" t="n">
        <v>165.8182</v>
      </c>
      <c r="CW108" s="19" t="n">
        <v>77.8</v>
      </c>
      <c r="CX108" s="19" t="n">
        <v>43.8502</v>
      </c>
      <c r="CY108" s="19" t="n">
        <v>140.1764</v>
      </c>
      <c r="CZ108" s="19" t="n">
        <v>3.9571</v>
      </c>
      <c r="DA108" s="19" t="n">
        <v>25.026</v>
      </c>
      <c r="DB108" s="19" t="n">
        <v>63.6229</v>
      </c>
      <c r="DC108" s="19" t="n">
        <v>44.1848</v>
      </c>
      <c r="DD108" s="19" t="n">
        <v>6.7708</v>
      </c>
      <c r="DE108" s="19" t="n">
        <v>67.5457</v>
      </c>
      <c r="DF108" s="19" t="n">
        <v>89.7402</v>
      </c>
      <c r="DG108" s="19" t="n">
        <v>22.8233</v>
      </c>
      <c r="DH108" s="19" t="n">
        <v>18.6651</v>
      </c>
      <c r="DI108" s="19" t="n">
        <v>20.5783</v>
      </c>
      <c r="DJ108" s="19" t="n">
        <v>15.7569</v>
      </c>
      <c r="DK108" s="19" t="n">
        <v>39.6711</v>
      </c>
      <c r="DL108" s="19" t="n">
        <v>27.4429</v>
      </c>
      <c r="DM108" s="19" t="n">
        <v>0.5951</v>
      </c>
      <c r="DN108" s="19" t="n">
        <v>53.9071</v>
      </c>
      <c r="DO108" s="19" t="n">
        <v>7875.236</v>
      </c>
      <c r="DP108" s="19" t="n">
        <v>35.1758</v>
      </c>
      <c r="DQ108" s="19" t="n">
        <v>2.127</v>
      </c>
      <c r="DR108" s="19" t="n">
        <v>7.1845</v>
      </c>
      <c r="DT108" s="19" t="n">
        <v>13.9243</v>
      </c>
    </row>
    <row r="109">
      <c r="A109" s="2" t="inlineStr">
        <is>
          <t>8010</t>
        </is>
      </c>
      <c r="B109" s="2" t="inlineStr">
        <is>
          <t>Primary and secondary education services (including pre-schools and special schools)</t>
        </is>
      </c>
      <c r="I109" s="19" t="n">
        <v>0.0015</v>
      </c>
      <c r="J109" s="19" t="n">
        <v>0.008699999999999999</v>
      </c>
      <c r="K109" s="19" t="n">
        <v>0.0001</v>
      </c>
      <c r="L109" s="19" t="n">
        <v>0</v>
      </c>
      <c r="M109" s="19" t="n">
        <v>0.0021</v>
      </c>
      <c r="N109" s="19" t="n">
        <v>0.0002</v>
      </c>
      <c r="O109" s="19" t="n">
        <v>0.0005</v>
      </c>
      <c r="P109" s="19" t="n">
        <v>0.0013</v>
      </c>
      <c r="R109" s="19" t="n">
        <v>0.0011</v>
      </c>
      <c r="S109" s="19" t="n">
        <v>0.0011</v>
      </c>
      <c r="T109" s="19" t="n">
        <v>0.0007</v>
      </c>
      <c r="U109" s="19" t="n">
        <v>0.0044</v>
      </c>
      <c r="V109" s="19" t="n">
        <v>0.0029</v>
      </c>
      <c r="W109" s="19" t="n">
        <v>0.0017</v>
      </c>
      <c r="X109" s="19" t="n">
        <v>0.0053</v>
      </c>
      <c r="Y109" s="19" t="n">
        <v>0.0049</v>
      </c>
      <c r="AA109" s="19" t="n">
        <v>0.0007</v>
      </c>
      <c r="AC109" s="19" t="n">
        <v>0</v>
      </c>
      <c r="AD109" s="19" t="n">
        <v>0.0013</v>
      </c>
      <c r="AF109" s="19" t="n">
        <v>0</v>
      </c>
      <c r="AG109" s="19" t="n">
        <v>0</v>
      </c>
      <c r="AH109" s="19" t="n">
        <v>0.0009</v>
      </c>
      <c r="AI109" s="19" t="n">
        <v>0.0054</v>
      </c>
      <c r="AJ109" s="19" t="n">
        <v>0.001</v>
      </c>
      <c r="AK109" s="19" t="n">
        <v>0.0035</v>
      </c>
      <c r="AL109" s="19" t="n">
        <v>0.0033</v>
      </c>
      <c r="AM109" s="19" t="n">
        <v>0.0022</v>
      </c>
      <c r="AN109" s="19" t="n">
        <v>0.005</v>
      </c>
      <c r="AO109" s="19" t="n">
        <v>0.0002</v>
      </c>
      <c r="AP109" s="19" t="n">
        <v>0.007</v>
      </c>
      <c r="AQ109" s="19" t="n">
        <v>0.005</v>
      </c>
      <c r="AR109" s="19" t="n">
        <v>0.0031</v>
      </c>
      <c r="AS109" s="19" t="n">
        <v>0.0014</v>
      </c>
      <c r="AT109" s="19" t="n">
        <v>0.0046</v>
      </c>
      <c r="AU109" s="19" t="n">
        <v>0.0021</v>
      </c>
      <c r="AV109" s="19" t="n">
        <v>0.0086</v>
      </c>
      <c r="AW109" s="19" t="n">
        <v>0.0018</v>
      </c>
      <c r="AX109" s="19" t="n">
        <v>0.0004</v>
      </c>
      <c r="AY109" s="19" t="n">
        <v>0.0038</v>
      </c>
      <c r="AZ109" s="19" t="n">
        <v>0</v>
      </c>
      <c r="BA109" s="19" t="n">
        <v>0.001</v>
      </c>
      <c r="BB109" s="19" t="n">
        <v>0.0034</v>
      </c>
      <c r="BC109" s="19" t="n">
        <v>0.0015</v>
      </c>
      <c r="BD109" s="19" t="n">
        <v>0.0035</v>
      </c>
      <c r="BE109" s="19" t="n">
        <v>0.0004</v>
      </c>
      <c r="BF109" s="19" t="n">
        <v>0.0015</v>
      </c>
      <c r="BG109" s="19" t="n">
        <v>0.0026</v>
      </c>
      <c r="BH109" s="19" t="n">
        <v>0.0015</v>
      </c>
      <c r="BI109" s="19" t="n">
        <v>0.0206</v>
      </c>
      <c r="BJ109" s="19" t="n">
        <v>0.006</v>
      </c>
      <c r="BK109" s="19" t="n">
        <v>0.0011</v>
      </c>
      <c r="BL109" s="19" t="n">
        <v>0.0108</v>
      </c>
      <c r="BM109" s="19" t="n">
        <v>0.0019</v>
      </c>
      <c r="BN109" s="19" t="n">
        <v>0.0005</v>
      </c>
      <c r="BO109" s="19" t="n">
        <v>0.0021</v>
      </c>
      <c r="BP109" s="19" t="n">
        <v>0.0064</v>
      </c>
      <c r="BQ109" s="19" t="n">
        <v>0.0014</v>
      </c>
      <c r="BR109" s="19" t="n">
        <v>0.0002</v>
      </c>
      <c r="BS109" s="19" t="n">
        <v>0.0009</v>
      </c>
      <c r="BT109" s="19" t="n">
        <v>0.0126</v>
      </c>
      <c r="BU109" s="19" t="n">
        <v>0.0038</v>
      </c>
      <c r="BV109" s="19" t="n">
        <v>0.0048</v>
      </c>
      <c r="BW109" s="19" t="n">
        <v>0.0277</v>
      </c>
      <c r="BX109" s="19" t="n">
        <v>0.3691</v>
      </c>
      <c r="BY109" s="19" t="n">
        <v>0.1699</v>
      </c>
      <c r="BZ109" s="19" t="n">
        <v>0.019</v>
      </c>
      <c r="CA109" s="19" t="n">
        <v>0.0156</v>
      </c>
      <c r="CB109" s="19" t="n">
        <v>0.017</v>
      </c>
      <c r="CC109" s="19" t="n">
        <v>0.0083</v>
      </c>
      <c r="CD109" s="19" t="n">
        <v>0.0043</v>
      </c>
      <c r="CE109" s="19" t="n">
        <v>0.0086</v>
      </c>
      <c r="CF109" s="19" t="n">
        <v>0.0266</v>
      </c>
      <c r="CG109" s="19" t="n">
        <v>0.0391</v>
      </c>
      <c r="CH109" s="19" t="n">
        <v>0.0639</v>
      </c>
      <c r="CI109" s="19" t="n">
        <v>0.0043</v>
      </c>
      <c r="CK109" s="19" t="n">
        <v>0.0489</v>
      </c>
      <c r="CL109" s="19" t="n">
        <v>0.7383</v>
      </c>
      <c r="CM109" s="19" t="n">
        <v>0.001</v>
      </c>
      <c r="CN109" s="19" t="n">
        <v>3.7638</v>
      </c>
      <c r="CO109" s="19" t="n">
        <v>2.8756</v>
      </c>
      <c r="CP109" s="19" t="n">
        <v>0.4417</v>
      </c>
      <c r="CQ109" s="19" t="n">
        <v>0.0397</v>
      </c>
      <c r="CT109" s="19" t="n">
        <v>0.068</v>
      </c>
      <c r="CU109" s="19" t="n">
        <v>0.8925</v>
      </c>
      <c r="CV109" s="19" t="n">
        <v>1.1029</v>
      </c>
      <c r="CW109" s="19" t="n">
        <v>0.3978</v>
      </c>
      <c r="CX109" s="19" t="n">
        <v>0.0257</v>
      </c>
      <c r="CY109" s="19" t="n">
        <v>0.944</v>
      </c>
      <c r="CZ109" s="19" t="n">
        <v>0.1156</v>
      </c>
      <c r="DA109" s="19" t="n">
        <v>0.3269</v>
      </c>
      <c r="DB109" s="19" t="n">
        <v>0.1957</v>
      </c>
      <c r="DC109" s="19" t="n">
        <v>0.1514</v>
      </c>
      <c r="DD109" s="19" t="n">
        <v>0.0246</v>
      </c>
      <c r="DE109" s="19" t="n">
        <v>0.0604</v>
      </c>
      <c r="DF109" s="19" t="n">
        <v>0.1355</v>
      </c>
      <c r="DG109" s="19" t="n">
        <v>0.0358</v>
      </c>
      <c r="DH109" s="19" t="n">
        <v>0.0102</v>
      </c>
      <c r="DI109" s="19" t="n">
        <v>0.0114</v>
      </c>
      <c r="DJ109" s="19" t="n">
        <v>0.0008</v>
      </c>
      <c r="DK109" s="19" t="n">
        <v>0.0039</v>
      </c>
      <c r="DL109" s="19" t="n">
        <v>0.0351</v>
      </c>
      <c r="DM109" s="19" t="n">
        <v>0.0086</v>
      </c>
      <c r="DN109" s="19" t="n">
        <v>3963.5201</v>
      </c>
      <c r="DO109" s="19" t="n">
        <v>20843.3461</v>
      </c>
      <c r="DP109" s="19" t="n">
        <v>5.1152</v>
      </c>
      <c r="DQ109" s="19" t="n">
        <v>0.3861</v>
      </c>
      <c r="DR109" s="19" t="n">
        <v>0.9792</v>
      </c>
      <c r="DT109" s="19" t="n">
        <v>1888.8212</v>
      </c>
    </row>
    <row r="110">
      <c r="A110" s="2" t="inlineStr">
        <is>
          <t>8110</t>
        </is>
      </c>
      <c r="B110" s="2" t="inlineStr">
        <is>
          <t>Technical, vocational and tertiary education services (including undergraduate and postgraduate)</t>
        </is>
      </c>
      <c r="C110" s="19" t="n">
        <v>0.7392</v>
      </c>
      <c r="D110" s="19" t="n">
        <v>0.079</v>
      </c>
      <c r="E110" s="19" t="n">
        <v>0.6155</v>
      </c>
      <c r="F110" s="19" t="n">
        <v>0.02</v>
      </c>
      <c r="G110" s="19" t="n">
        <v>0.0017</v>
      </c>
      <c r="H110" s="19" t="n">
        <v>0.0588</v>
      </c>
      <c r="I110" s="19" t="n">
        <v>0.5413</v>
      </c>
      <c r="J110" s="19" t="n">
        <v>13.9531</v>
      </c>
      <c r="K110" s="19" t="n">
        <v>0.3345</v>
      </c>
      <c r="L110" s="19" t="n">
        <v>0.0476</v>
      </c>
      <c r="M110" s="19" t="n">
        <v>3.0972</v>
      </c>
      <c r="N110" s="19" t="n">
        <v>0.2153</v>
      </c>
      <c r="O110" s="19" t="n">
        <v>0.4443</v>
      </c>
      <c r="P110" s="19" t="n">
        <v>2.746</v>
      </c>
      <c r="Q110" s="19" t="n">
        <v>0.0013</v>
      </c>
      <c r="R110" s="19" t="n">
        <v>1.7874</v>
      </c>
      <c r="S110" s="19" t="n">
        <v>0.2302</v>
      </c>
      <c r="T110" s="19" t="n">
        <v>0.3384</v>
      </c>
      <c r="U110" s="19" t="n">
        <v>1.9203</v>
      </c>
      <c r="V110" s="19" t="n">
        <v>0.8772</v>
      </c>
      <c r="W110" s="19" t="n">
        <v>1.3969</v>
      </c>
      <c r="X110" s="19" t="n">
        <v>1.0159</v>
      </c>
      <c r="Y110" s="19" t="n">
        <v>1.8117</v>
      </c>
      <c r="Z110" s="19" t="n">
        <v>0.3337</v>
      </c>
      <c r="AA110" s="19" t="n">
        <v>0.2727</v>
      </c>
      <c r="AB110" s="19" t="n">
        <v>0.0008</v>
      </c>
      <c r="AC110" s="19" t="n">
        <v>0.0047</v>
      </c>
      <c r="AD110" s="19" t="n">
        <v>0.3638</v>
      </c>
      <c r="AE110" s="19" t="n">
        <v>0.0001</v>
      </c>
      <c r="AF110" s="19" t="n">
        <v>0.1531</v>
      </c>
      <c r="AG110" s="19" t="n">
        <v>0.003</v>
      </c>
      <c r="AH110" s="19" t="n">
        <v>0.1688</v>
      </c>
      <c r="AI110" s="19" t="n">
        <v>1.8865</v>
      </c>
      <c r="AJ110" s="19" t="n">
        <v>0.2971</v>
      </c>
      <c r="AK110" s="19" t="n">
        <v>1.1868</v>
      </c>
      <c r="AL110" s="19" t="n">
        <v>2.1374</v>
      </c>
      <c r="AM110" s="19" t="n">
        <v>5.465</v>
      </c>
      <c r="AN110" s="19" t="n">
        <v>4.8634</v>
      </c>
      <c r="AO110" s="19" t="n">
        <v>0.0133</v>
      </c>
      <c r="AP110" s="19" t="n">
        <v>2.0395</v>
      </c>
      <c r="AQ110" s="19" t="n">
        <v>0.533</v>
      </c>
      <c r="AR110" s="19" t="n">
        <v>2.8185</v>
      </c>
      <c r="AS110" s="19" t="n">
        <v>0.0509</v>
      </c>
      <c r="AT110" s="19" t="n">
        <v>0.5839</v>
      </c>
      <c r="AU110" s="19" t="n">
        <v>0.1272</v>
      </c>
      <c r="AV110" s="19" t="n">
        <v>5.6593</v>
      </c>
      <c r="AW110" s="19" t="n">
        <v>0.6176</v>
      </c>
      <c r="AX110" s="19" t="n">
        <v>0.0605</v>
      </c>
      <c r="AY110" s="19" t="n">
        <v>5.1924</v>
      </c>
      <c r="AZ110" s="19" t="n">
        <v>0.096</v>
      </c>
      <c r="BA110" s="19" t="n">
        <v>0.0925</v>
      </c>
      <c r="BB110" s="19" t="n">
        <v>4.4837</v>
      </c>
      <c r="BC110" s="19" t="n">
        <v>0.2383</v>
      </c>
      <c r="BD110" s="19" t="n">
        <v>0.9588</v>
      </c>
      <c r="BE110" s="19" t="n">
        <v>2.3672</v>
      </c>
      <c r="BF110" s="19" t="n">
        <v>1.2035</v>
      </c>
      <c r="BG110" s="19" t="n">
        <v>1.1639</v>
      </c>
      <c r="BH110" s="19" t="n">
        <v>0.0044</v>
      </c>
      <c r="BI110" s="19" t="n">
        <v>2.9433</v>
      </c>
      <c r="BJ110" s="19" t="n">
        <v>1.2037</v>
      </c>
      <c r="BK110" s="19" t="n">
        <v>0.412</v>
      </c>
      <c r="BL110" s="19" t="n">
        <v>4.4839</v>
      </c>
      <c r="BM110" s="19" t="n">
        <v>0.2375</v>
      </c>
      <c r="BN110" s="19" t="n">
        <v>0.0665</v>
      </c>
      <c r="BO110" s="19" t="n">
        <v>0.3126</v>
      </c>
      <c r="BP110" s="19" t="n">
        <v>16.743</v>
      </c>
      <c r="BQ110" s="19" t="n">
        <v>0.5241</v>
      </c>
      <c r="BR110" s="19" t="n">
        <v>2.1168</v>
      </c>
      <c r="BS110" s="19" t="n">
        <v>22.691</v>
      </c>
      <c r="BT110" s="19" t="n">
        <v>9.042999999999999</v>
      </c>
      <c r="BU110" s="19" t="n">
        <v>2.2748</v>
      </c>
      <c r="BV110" s="19" t="n">
        <v>3.0861</v>
      </c>
      <c r="BW110" s="19" t="n">
        <v>15.7149</v>
      </c>
      <c r="BX110" s="19" t="n">
        <v>14.4501</v>
      </c>
      <c r="BY110" s="19" t="n">
        <v>10.9426</v>
      </c>
      <c r="BZ110" s="19" t="n">
        <v>2.3212</v>
      </c>
      <c r="CA110" s="19" t="n">
        <v>2.8697</v>
      </c>
      <c r="CB110" s="19" t="n">
        <v>7.2257</v>
      </c>
      <c r="CC110" s="19" t="n">
        <v>2.8875</v>
      </c>
      <c r="CD110" s="19" t="n">
        <v>0.7165</v>
      </c>
      <c r="CE110" s="19" t="n">
        <v>1.1753</v>
      </c>
      <c r="CF110" s="19" t="n">
        <v>3.4309</v>
      </c>
      <c r="CG110" s="19" t="n">
        <v>29.2165</v>
      </c>
      <c r="CH110" s="19" t="n">
        <v>7.5707</v>
      </c>
      <c r="CI110" s="19" t="n">
        <v>1.0549</v>
      </c>
      <c r="CJ110" s="19" t="n">
        <v>2.5742</v>
      </c>
      <c r="CK110" s="19" t="n">
        <v>0.0367</v>
      </c>
      <c r="CL110" s="19" t="n">
        <v>4.7301</v>
      </c>
      <c r="CM110" s="19" t="n">
        <v>0.2639</v>
      </c>
      <c r="CN110" s="19" t="n">
        <v>144.9576</v>
      </c>
      <c r="CO110" s="19" t="n">
        <v>25.3547</v>
      </c>
      <c r="CP110" s="19" t="n">
        <v>167.8729</v>
      </c>
      <c r="CQ110" s="19" t="n">
        <v>11.9928</v>
      </c>
      <c r="CS110" s="19" t="n">
        <v>0.0016</v>
      </c>
      <c r="CT110" s="19" t="n">
        <v>24.2338</v>
      </c>
      <c r="CU110" s="19" t="n">
        <v>175.8892</v>
      </c>
      <c r="CV110" s="19" t="n">
        <v>32.8354</v>
      </c>
      <c r="CW110" s="19" t="n">
        <v>53.9081</v>
      </c>
      <c r="CX110" s="19" t="n">
        <v>31.0602</v>
      </c>
      <c r="CY110" s="19" t="n">
        <v>36.0985</v>
      </c>
      <c r="CZ110" s="19" t="n">
        <v>7.0563</v>
      </c>
      <c r="DA110" s="19" t="n">
        <v>22.8396</v>
      </c>
      <c r="DB110" s="19" t="n">
        <v>139.2072</v>
      </c>
      <c r="DC110" s="19" t="n">
        <v>106.2866</v>
      </c>
      <c r="DD110" s="19" t="n">
        <v>11.2354</v>
      </c>
      <c r="DE110" s="19" t="n">
        <v>25.5672</v>
      </c>
      <c r="DF110" s="19" t="n">
        <v>56.4295</v>
      </c>
      <c r="DG110" s="19" t="n">
        <v>9.4481</v>
      </c>
      <c r="DH110" s="19" t="n">
        <v>0.9848</v>
      </c>
      <c r="DI110" s="19" t="n">
        <v>1.0821</v>
      </c>
      <c r="DJ110" s="19" t="n">
        <v>13.7483</v>
      </c>
      <c r="DK110" s="19" t="n">
        <v>5.6171</v>
      </c>
      <c r="DL110" s="19" t="n">
        <v>18.3651</v>
      </c>
      <c r="DM110" s="19" t="n">
        <v>2.7013</v>
      </c>
      <c r="DN110" s="19" t="n">
        <v>6461.7545</v>
      </c>
      <c r="DO110" s="19" t="n">
        <v>6102.7783</v>
      </c>
      <c r="DP110" s="19" t="n">
        <v>324.5584</v>
      </c>
      <c r="DQ110" s="19" t="n">
        <v>3.8174</v>
      </c>
      <c r="DR110" s="19" t="n">
        <v>79.7894</v>
      </c>
      <c r="DT110" s="19" t="n">
        <v>3508.6551</v>
      </c>
    </row>
    <row r="111">
      <c r="A111" s="2" t="inlineStr">
        <is>
          <t>8210</t>
        </is>
      </c>
      <c r="B111" s="2" t="inlineStr">
        <is>
          <t>Arts, sports, adult and other education services (including community education)</t>
        </is>
      </c>
      <c r="C111" s="19" t="n">
        <v>0.129</v>
      </c>
      <c r="D111" s="19" t="n">
        <v>0.0271</v>
      </c>
      <c r="E111" s="19" t="n">
        <v>0.0338</v>
      </c>
      <c r="F111" s="19" t="n">
        <v>0.0028</v>
      </c>
      <c r="G111" s="19" t="n">
        <v>0.0002</v>
      </c>
      <c r="H111" s="19" t="n">
        <v>0.0089</v>
      </c>
      <c r="I111" s="19" t="n">
        <v>0.1581</v>
      </c>
      <c r="J111" s="19" t="n">
        <v>2.4618</v>
      </c>
      <c r="K111" s="19" t="n">
        <v>0.033</v>
      </c>
      <c r="L111" s="19" t="n">
        <v>0.0044</v>
      </c>
      <c r="M111" s="19" t="n">
        <v>1.0735</v>
      </c>
      <c r="N111" s="19" t="n">
        <v>0.0002</v>
      </c>
      <c r="O111" s="19" t="n">
        <v>0.0488</v>
      </c>
      <c r="P111" s="19" t="n">
        <v>0.0915</v>
      </c>
      <c r="Q111" s="19" t="n">
        <v>0.035</v>
      </c>
      <c r="R111" s="19" t="n">
        <v>0.0263</v>
      </c>
      <c r="S111" s="19" t="n">
        <v>0.0167</v>
      </c>
      <c r="T111" s="19" t="n">
        <v>0.0089</v>
      </c>
      <c r="U111" s="19" t="n">
        <v>0.0523</v>
      </c>
      <c r="V111" s="19" t="n">
        <v>0.0202</v>
      </c>
      <c r="W111" s="19" t="n">
        <v>0.0572</v>
      </c>
      <c r="X111" s="19" t="n">
        <v>0.0429</v>
      </c>
      <c r="Y111" s="19" t="n">
        <v>0.1914</v>
      </c>
      <c r="Z111" s="19" t="n">
        <v>0.0164</v>
      </c>
      <c r="AA111" s="19" t="n">
        <v>0.0254</v>
      </c>
      <c r="AB111" s="19" t="n">
        <v>0.0002</v>
      </c>
      <c r="AC111" s="19" t="n">
        <v>0.0066</v>
      </c>
      <c r="AD111" s="19" t="n">
        <v>0.1625</v>
      </c>
      <c r="AE111" s="19" t="n">
        <v>0.0109</v>
      </c>
      <c r="AF111" s="19" t="n">
        <v>0.0014</v>
      </c>
      <c r="AG111" s="19" t="n">
        <v>0.0001</v>
      </c>
      <c r="AH111" s="19" t="n">
        <v>0.0266</v>
      </c>
      <c r="AI111" s="19" t="n">
        <v>0.3183</v>
      </c>
      <c r="AJ111" s="19" t="n">
        <v>0.0546</v>
      </c>
      <c r="AK111" s="19" t="n">
        <v>0.1904</v>
      </c>
      <c r="AL111" s="19" t="n">
        <v>0.2641</v>
      </c>
      <c r="AM111" s="19" t="n">
        <v>0.1626</v>
      </c>
      <c r="AN111" s="19" t="n">
        <v>1.8683</v>
      </c>
      <c r="AO111" s="19" t="n">
        <v>0.0064</v>
      </c>
      <c r="AP111" s="19" t="n">
        <v>0.223</v>
      </c>
      <c r="AQ111" s="19" t="n">
        <v>0.0467</v>
      </c>
      <c r="AR111" s="19" t="n">
        <v>0.1945</v>
      </c>
      <c r="AS111" s="19" t="n">
        <v>0.0056</v>
      </c>
      <c r="AT111" s="19" t="n">
        <v>0.0537</v>
      </c>
      <c r="AU111" s="19" t="n">
        <v>0.0165</v>
      </c>
      <c r="AV111" s="19" t="n">
        <v>0.5409</v>
      </c>
      <c r="AW111" s="19" t="n">
        <v>0.129</v>
      </c>
      <c r="AX111" s="19" t="n">
        <v>0.0023</v>
      </c>
      <c r="AY111" s="19" t="n">
        <v>0.3767</v>
      </c>
      <c r="AZ111" s="19" t="n">
        <v>0.0456</v>
      </c>
      <c r="BA111" s="19" t="n">
        <v>0.0024</v>
      </c>
      <c r="BB111" s="19" t="n">
        <v>0.3881</v>
      </c>
      <c r="BC111" s="19" t="n">
        <v>0.1471</v>
      </c>
      <c r="BD111" s="19" t="n">
        <v>0.1027</v>
      </c>
      <c r="BE111" s="19" t="n">
        <v>0.09859999999999999</v>
      </c>
      <c r="BF111" s="19" t="n">
        <v>0.0291</v>
      </c>
      <c r="BG111" s="19" t="n">
        <v>0.0184</v>
      </c>
      <c r="BH111" s="19" t="n">
        <v>0.0013</v>
      </c>
      <c r="BI111" s="19" t="n">
        <v>0.1278</v>
      </c>
      <c r="BJ111" s="19" t="n">
        <v>0.0306</v>
      </c>
      <c r="BK111" s="19" t="n">
        <v>0.0278</v>
      </c>
      <c r="BL111" s="19" t="n">
        <v>0.0994</v>
      </c>
      <c r="BM111" s="19" t="n">
        <v>0.1855</v>
      </c>
      <c r="BN111" s="19" t="n">
        <v>0.0313</v>
      </c>
      <c r="BO111" s="19" t="n">
        <v>0.1985</v>
      </c>
      <c r="BP111" s="19" t="n">
        <v>0.6967</v>
      </c>
      <c r="BQ111" s="19" t="n">
        <v>0.0005</v>
      </c>
      <c r="BR111" s="19" t="n">
        <v>0.6892</v>
      </c>
      <c r="BS111" s="19" t="n">
        <v>3.3472</v>
      </c>
      <c r="BT111" s="19" t="n">
        <v>0.8618</v>
      </c>
      <c r="BU111" s="19" t="n">
        <v>0.8346</v>
      </c>
      <c r="BV111" s="19" t="n">
        <v>1.4228</v>
      </c>
      <c r="BW111" s="19" t="n">
        <v>6.3284</v>
      </c>
      <c r="BX111" s="19" t="n">
        <v>5.7993</v>
      </c>
      <c r="BY111" s="19" t="n">
        <v>4.0257</v>
      </c>
      <c r="BZ111" s="19" t="n">
        <v>0.6183</v>
      </c>
      <c r="CA111" s="19" t="n">
        <v>0.3972</v>
      </c>
      <c r="CB111" s="19" t="n">
        <v>4.7654</v>
      </c>
      <c r="CC111" s="19" t="n">
        <v>0.4142</v>
      </c>
      <c r="CD111" s="19" t="n">
        <v>0.2862</v>
      </c>
      <c r="CE111" s="19" t="n">
        <v>0.0089</v>
      </c>
      <c r="CF111" s="19" t="n">
        <v>0.3544</v>
      </c>
      <c r="CG111" s="19" t="n">
        <v>1.2101</v>
      </c>
      <c r="CH111" s="19" t="n">
        <v>1.8307</v>
      </c>
      <c r="CI111" s="19" t="n">
        <v>0.3841</v>
      </c>
      <c r="CJ111" s="19" t="n">
        <v>0.0018</v>
      </c>
      <c r="CK111" s="19" t="n">
        <v>0.017</v>
      </c>
      <c r="CL111" s="19" t="n">
        <v>0.2756</v>
      </c>
      <c r="CM111" s="19" t="n">
        <v>0.0004</v>
      </c>
      <c r="CN111" s="19" t="n">
        <v>1.2716</v>
      </c>
      <c r="CO111" s="19" t="n">
        <v>0.9739</v>
      </c>
      <c r="CP111" s="19" t="n">
        <v>0.1503</v>
      </c>
      <c r="CQ111" s="19" t="n">
        <v>1.2618</v>
      </c>
      <c r="CS111" s="19" t="n">
        <v>0.0007</v>
      </c>
      <c r="CT111" s="19" t="n">
        <v>8.2842</v>
      </c>
      <c r="CU111" s="19" t="n">
        <v>14.7799</v>
      </c>
      <c r="CV111" s="19" t="n">
        <v>0.3729</v>
      </c>
      <c r="CW111" s="19" t="n">
        <v>3.7291</v>
      </c>
      <c r="CX111" s="19" t="n">
        <v>1.8258</v>
      </c>
      <c r="CY111" s="19" t="n">
        <v>15.9684</v>
      </c>
      <c r="CZ111" s="19" t="n">
        <v>0.042</v>
      </c>
      <c r="DA111" s="19" t="n">
        <v>0.37</v>
      </c>
      <c r="DB111" s="19" t="n">
        <v>30.6747</v>
      </c>
      <c r="DC111" s="19" t="n">
        <v>35.2647</v>
      </c>
      <c r="DD111" s="19" t="n">
        <v>59.2499</v>
      </c>
      <c r="DE111" s="19" t="n">
        <v>2.493</v>
      </c>
      <c r="DF111" s="19" t="n">
        <v>20.0816</v>
      </c>
      <c r="DG111" s="19" t="n">
        <v>26.6649</v>
      </c>
      <c r="DH111" s="19" t="n">
        <v>47.3912</v>
      </c>
      <c r="DI111" s="19" t="n">
        <v>0.1207</v>
      </c>
      <c r="DJ111" s="19" t="n">
        <v>0.4056</v>
      </c>
      <c r="DK111" s="19" t="n">
        <v>0.3104</v>
      </c>
      <c r="DL111" s="19" t="n">
        <v>0.7483</v>
      </c>
      <c r="DM111" s="19" t="n">
        <v>0.044</v>
      </c>
      <c r="DN111" s="19" t="n">
        <v>2174.8431</v>
      </c>
      <c r="DO111" s="19" t="n">
        <v>517.3224</v>
      </c>
      <c r="DP111" s="19" t="n">
        <v>15.2154</v>
      </c>
      <c r="DQ111" s="19" t="n">
        <v>0.2821</v>
      </c>
      <c r="DR111" s="19" t="n">
        <v>3.657</v>
      </c>
      <c r="DT111" s="19" t="n">
        <v>458.6904</v>
      </c>
    </row>
    <row r="112">
      <c r="A112" s="2" t="inlineStr">
        <is>
          <t>8401</t>
        </is>
      </c>
      <c r="B112" s="2" t="inlineStr">
        <is>
          <t>Health care services</t>
        </is>
      </c>
      <c r="C112" s="19" t="n">
        <v>0.0375</v>
      </c>
      <c r="D112" s="19" t="n">
        <v>0.0059</v>
      </c>
      <c r="E112" s="19" t="n">
        <v>0.0223</v>
      </c>
      <c r="F112" s="19" t="n">
        <v>0.1284</v>
      </c>
      <c r="G112" s="19" t="n">
        <v>0.0558</v>
      </c>
      <c r="H112" s="19" t="n">
        <v>0.2686</v>
      </c>
      <c r="I112" s="19" t="n">
        <v>0.5318000000000001</v>
      </c>
      <c r="J112" s="19" t="n">
        <v>0.0589</v>
      </c>
      <c r="K112" s="19" t="n">
        <v>0.0179</v>
      </c>
      <c r="L112" s="19" t="n">
        <v>0.0017</v>
      </c>
      <c r="M112" s="19" t="n">
        <v>0.065</v>
      </c>
      <c r="N112" s="19" t="n">
        <v>0.0062</v>
      </c>
      <c r="O112" s="19" t="n">
        <v>0.1419</v>
      </c>
      <c r="P112" s="19" t="n">
        <v>0.2744</v>
      </c>
      <c r="Q112" s="19" t="n">
        <v>0.0215</v>
      </c>
      <c r="R112" s="19" t="n">
        <v>0.1074</v>
      </c>
      <c r="S112" s="19" t="n">
        <v>0.0901</v>
      </c>
      <c r="T112" s="19" t="n">
        <v>0.1755</v>
      </c>
      <c r="U112" s="19" t="n">
        <v>0.5854</v>
      </c>
      <c r="V112" s="19" t="n">
        <v>0.2049</v>
      </c>
      <c r="W112" s="19" t="n">
        <v>0.1639</v>
      </c>
      <c r="X112" s="19" t="n">
        <v>0.3356</v>
      </c>
      <c r="Y112" s="19" t="n">
        <v>5.1758</v>
      </c>
      <c r="Z112" s="19" t="n">
        <v>2.2162</v>
      </c>
      <c r="AA112" s="19" t="n">
        <v>1.6762</v>
      </c>
      <c r="AB112" s="19" t="n">
        <v>0.4483</v>
      </c>
      <c r="AC112" s="19" t="n">
        <v>0.3951</v>
      </c>
      <c r="AD112" s="19" t="n">
        <v>1.57</v>
      </c>
      <c r="AE112" s="19" t="n">
        <v>0.0378</v>
      </c>
      <c r="AF112" s="19" t="n">
        <v>0.0611</v>
      </c>
      <c r="AG112" s="19" t="n">
        <v>0.1723</v>
      </c>
      <c r="AH112" s="19" t="n">
        <v>1.1231</v>
      </c>
      <c r="AI112" s="19" t="n">
        <v>4.7596</v>
      </c>
      <c r="AJ112" s="19" t="n">
        <v>0.9671999999999999</v>
      </c>
      <c r="AK112" s="19" t="n">
        <v>1.1607</v>
      </c>
      <c r="AL112" s="19" t="n">
        <v>2.6256</v>
      </c>
      <c r="AM112" s="19" t="n">
        <v>0.7955</v>
      </c>
      <c r="AN112" s="19" t="n">
        <v>30.9933</v>
      </c>
      <c r="AO112" s="19" t="n">
        <v>4.2154</v>
      </c>
      <c r="AP112" s="19" t="n">
        <v>50.6983</v>
      </c>
      <c r="AQ112" s="19" t="n">
        <v>33.4793</v>
      </c>
      <c r="AR112" s="19" t="n">
        <v>1.4269</v>
      </c>
      <c r="AS112" s="19" t="n">
        <v>1.5959</v>
      </c>
      <c r="AT112" s="19" t="n">
        <v>0.2619</v>
      </c>
      <c r="AU112" s="19" t="n">
        <v>0.0805</v>
      </c>
      <c r="AV112" s="19" t="n">
        <v>0.3442</v>
      </c>
      <c r="AW112" s="19" t="n">
        <v>0.0626</v>
      </c>
      <c r="AX112" s="19" t="n">
        <v>0.0616</v>
      </c>
      <c r="AY112" s="19" t="n">
        <v>2.5582</v>
      </c>
      <c r="AZ112" s="19" t="n">
        <v>0.1476</v>
      </c>
      <c r="BA112" s="19" t="n">
        <v>0.2239</v>
      </c>
      <c r="BB112" s="19" t="n">
        <v>0.1671</v>
      </c>
      <c r="BC112" s="19" t="n">
        <v>0.1262</v>
      </c>
      <c r="BD112" s="19" t="n">
        <v>0.1752</v>
      </c>
      <c r="BE112" s="19" t="n">
        <v>0.0228</v>
      </c>
      <c r="BF112" s="19" t="n">
        <v>0.0614</v>
      </c>
      <c r="BG112" s="19" t="n">
        <v>0.3591</v>
      </c>
      <c r="BH112" s="19" t="n">
        <v>0.2028</v>
      </c>
      <c r="BI112" s="19" t="n">
        <v>0.448</v>
      </c>
      <c r="BJ112" s="19" t="n">
        <v>0.5713</v>
      </c>
      <c r="BK112" s="19" t="n">
        <v>0.3677</v>
      </c>
      <c r="BL112" s="19" t="n">
        <v>0.5397999999999999</v>
      </c>
      <c r="BM112" s="19" t="n">
        <v>0.1641</v>
      </c>
      <c r="BN112" s="19" t="n">
        <v>0.1561</v>
      </c>
      <c r="BO112" s="19" t="n">
        <v>0.6441</v>
      </c>
      <c r="BP112" s="19" t="n">
        <v>0.4377</v>
      </c>
      <c r="BQ112" s="19" t="n">
        <v>0.002</v>
      </c>
      <c r="BR112" s="19" t="n">
        <v>0.3764</v>
      </c>
      <c r="BS112" s="19" t="n">
        <v>0.0016</v>
      </c>
      <c r="BT112" s="19" t="n">
        <v>0.0186</v>
      </c>
      <c r="BU112" s="19" t="n">
        <v>0.8143</v>
      </c>
      <c r="BV112" s="19" t="n">
        <v>2.0863</v>
      </c>
      <c r="BW112" s="19" t="n">
        <v>1.9797</v>
      </c>
      <c r="BX112" s="19" t="n">
        <v>7.2003</v>
      </c>
      <c r="BY112" s="19" t="n">
        <v>7.3112</v>
      </c>
      <c r="BZ112" s="19" t="n">
        <v>4.8483</v>
      </c>
      <c r="CA112" s="19" t="n">
        <v>2.2532</v>
      </c>
      <c r="CB112" s="19" t="n">
        <v>0.0303</v>
      </c>
      <c r="CC112" s="19" t="n">
        <v>0.0386</v>
      </c>
      <c r="CD112" s="19" t="n">
        <v>0.804</v>
      </c>
      <c r="CE112" s="19" t="n">
        <v>0.0148</v>
      </c>
      <c r="CF112" s="19" t="n">
        <v>15.9451</v>
      </c>
      <c r="CG112" s="19" t="n">
        <v>6.9442</v>
      </c>
      <c r="CH112" s="19" t="n">
        <v>11.2307</v>
      </c>
      <c r="CI112" s="19" t="n">
        <v>0.0171</v>
      </c>
      <c r="CJ112" s="19" t="n">
        <v>0.0025</v>
      </c>
      <c r="CK112" s="19" t="n">
        <v>0.06660000000000001</v>
      </c>
      <c r="CL112" s="19" t="n">
        <v>0.8597</v>
      </c>
      <c r="CM112" s="19" t="n">
        <v>0.0012</v>
      </c>
      <c r="CN112" s="19" t="n">
        <v>17.4585</v>
      </c>
      <c r="CO112" s="19" t="n">
        <v>766.6604</v>
      </c>
      <c r="CP112" s="19" t="n">
        <v>39.2437</v>
      </c>
      <c r="CQ112" s="19" t="n">
        <v>2.6817</v>
      </c>
      <c r="CT112" s="19" t="n">
        <v>6.4527</v>
      </c>
      <c r="CU112" s="19" t="n">
        <v>15.244</v>
      </c>
      <c r="CV112" s="19" t="n">
        <v>1.2113</v>
      </c>
      <c r="CW112" s="19" t="n">
        <v>10.2032</v>
      </c>
      <c r="CX112" s="19" t="n">
        <v>17.7803</v>
      </c>
      <c r="CY112" s="19" t="n">
        <v>58.8267</v>
      </c>
      <c r="CZ112" s="19" t="n">
        <v>57.0207</v>
      </c>
      <c r="DA112" s="19" t="n">
        <v>5.8277</v>
      </c>
      <c r="DB112" s="19" t="n">
        <v>38.7101</v>
      </c>
      <c r="DC112" s="19" t="n">
        <v>39.7943</v>
      </c>
      <c r="DD112" s="19" t="n">
        <v>6.0367</v>
      </c>
      <c r="DE112" s="19" t="n">
        <v>460.0379</v>
      </c>
      <c r="DF112" s="19" t="n">
        <v>139.8385</v>
      </c>
      <c r="DG112" s="19" t="n">
        <v>0.0411</v>
      </c>
      <c r="DH112" s="19" t="n">
        <v>3.7153</v>
      </c>
      <c r="DI112" s="19" t="n">
        <v>1.1089</v>
      </c>
      <c r="DJ112" s="19" t="n">
        <v>2.1344</v>
      </c>
      <c r="DK112" s="19" t="n">
        <v>3.4952</v>
      </c>
      <c r="DL112" s="19" t="n">
        <v>3.8111</v>
      </c>
      <c r="DM112" s="19" t="n">
        <v>0.2324</v>
      </c>
      <c r="DN112" s="19" t="n">
        <v>13671.3023</v>
      </c>
      <c r="DO112" s="19" t="n">
        <v>25022.0839</v>
      </c>
      <c r="DP112" s="19" t="n">
        <v>91.4003</v>
      </c>
      <c r="DQ112" s="19" t="n">
        <v>1.3759</v>
      </c>
      <c r="DR112" s="19" t="n">
        <v>22.21</v>
      </c>
      <c r="DT112" s="19" t="n">
        <v>102.3354</v>
      </c>
    </row>
    <row r="113">
      <c r="A113" s="2" t="inlineStr">
        <is>
          <t>8601</t>
        </is>
      </c>
      <c r="B113" s="2" t="inlineStr">
        <is>
          <t>Residential care and social assistance services</t>
        </is>
      </c>
      <c r="E113" s="19" t="n">
        <v>0.0016</v>
      </c>
      <c r="H113" s="19" t="n">
        <v>0</v>
      </c>
      <c r="I113" s="19" t="n">
        <v>0.0047</v>
      </c>
      <c r="J113" s="19" t="n">
        <v>0.0303</v>
      </c>
      <c r="K113" s="19" t="n">
        <v>0.0003</v>
      </c>
      <c r="L113" s="19" t="n">
        <v>0.0008</v>
      </c>
      <c r="M113" s="19" t="n">
        <v>0.0176</v>
      </c>
      <c r="N113" s="19" t="n">
        <v>0.0005</v>
      </c>
      <c r="O113" s="19" t="n">
        <v>0.0016</v>
      </c>
      <c r="P113" s="19" t="n">
        <v>0.0173</v>
      </c>
      <c r="R113" s="19" t="n">
        <v>0.0035</v>
      </c>
      <c r="S113" s="19" t="n">
        <v>0.004</v>
      </c>
      <c r="T113" s="19" t="n">
        <v>0.0022</v>
      </c>
      <c r="U113" s="19" t="n">
        <v>0.0135</v>
      </c>
      <c r="V113" s="19" t="n">
        <v>0.008800000000000001</v>
      </c>
      <c r="W113" s="19" t="n">
        <v>0.0168</v>
      </c>
      <c r="X113" s="19" t="n">
        <v>0.0181</v>
      </c>
      <c r="Y113" s="19" t="n">
        <v>0.0151</v>
      </c>
      <c r="Z113" s="19" t="n">
        <v>0.0002</v>
      </c>
      <c r="AA113" s="19" t="n">
        <v>0.0023</v>
      </c>
      <c r="AB113" s="19" t="n">
        <v>0</v>
      </c>
      <c r="AC113" s="19" t="n">
        <v>0.0001</v>
      </c>
      <c r="AD113" s="19" t="n">
        <v>0.0039</v>
      </c>
      <c r="AF113" s="19" t="n">
        <v>0.0001</v>
      </c>
      <c r="AG113" s="19" t="n">
        <v>0.0001</v>
      </c>
      <c r="AH113" s="19" t="n">
        <v>0.0083</v>
      </c>
      <c r="AI113" s="19" t="n">
        <v>0.0164</v>
      </c>
      <c r="AJ113" s="19" t="n">
        <v>0.0115</v>
      </c>
      <c r="AK113" s="19" t="n">
        <v>0.0135</v>
      </c>
      <c r="AL113" s="19" t="n">
        <v>0.0101</v>
      </c>
      <c r="AM113" s="19" t="n">
        <v>0.0068</v>
      </c>
      <c r="AN113" s="19" t="n">
        <v>0.0153</v>
      </c>
      <c r="AO113" s="19" t="n">
        <v>0.0005</v>
      </c>
      <c r="AP113" s="19" t="n">
        <v>0.0215</v>
      </c>
      <c r="AQ113" s="19" t="n">
        <v>0.0154</v>
      </c>
      <c r="AR113" s="19" t="n">
        <v>0.0114</v>
      </c>
      <c r="AS113" s="19" t="n">
        <v>0.0044</v>
      </c>
      <c r="AT113" s="19" t="n">
        <v>0.014</v>
      </c>
      <c r="AU113" s="19" t="n">
        <v>0.0063</v>
      </c>
      <c r="AV113" s="19" t="n">
        <v>0.027</v>
      </c>
      <c r="AW113" s="19" t="n">
        <v>0.0055</v>
      </c>
      <c r="AX113" s="19" t="n">
        <v>0.0013</v>
      </c>
      <c r="AY113" s="19" t="n">
        <v>0.0232</v>
      </c>
      <c r="AZ113" s="19" t="n">
        <v>0.0151</v>
      </c>
      <c r="BA113" s="19" t="n">
        <v>0.0031</v>
      </c>
      <c r="BB113" s="19" t="n">
        <v>0.0103</v>
      </c>
      <c r="BC113" s="19" t="n">
        <v>0.0046</v>
      </c>
      <c r="BD113" s="19" t="n">
        <v>0.0108</v>
      </c>
      <c r="BE113" s="19" t="n">
        <v>0.0013</v>
      </c>
      <c r="BF113" s="19" t="n">
        <v>0.0045</v>
      </c>
      <c r="BG113" s="19" t="n">
        <v>0.007900000000000001</v>
      </c>
      <c r="BH113" s="19" t="n">
        <v>0.0045</v>
      </c>
      <c r="BI113" s="19" t="n">
        <v>0.06320000000000001</v>
      </c>
      <c r="BJ113" s="19" t="n">
        <v>0.0185</v>
      </c>
      <c r="BK113" s="19" t="n">
        <v>0.0034</v>
      </c>
      <c r="BL113" s="19" t="n">
        <v>0.0331</v>
      </c>
      <c r="BM113" s="19" t="n">
        <v>0.006</v>
      </c>
      <c r="BN113" s="19" t="n">
        <v>0.0014</v>
      </c>
      <c r="BO113" s="19" t="n">
        <v>0.0091</v>
      </c>
      <c r="BP113" s="19" t="n">
        <v>0.0421</v>
      </c>
      <c r="BQ113" s="19" t="n">
        <v>0.0043</v>
      </c>
      <c r="BR113" s="19" t="n">
        <v>0.0136</v>
      </c>
      <c r="BS113" s="19" t="n">
        <v>0.0039</v>
      </c>
      <c r="BT113" s="19" t="n">
        <v>0.0388</v>
      </c>
      <c r="BU113" s="19" t="n">
        <v>0.0129</v>
      </c>
      <c r="BV113" s="19" t="n">
        <v>0.0242</v>
      </c>
      <c r="BW113" s="19" t="n">
        <v>0.08550000000000001</v>
      </c>
      <c r="BX113" s="19" t="n">
        <v>1.1701</v>
      </c>
      <c r="BY113" s="19" t="n">
        <v>0.6051</v>
      </c>
      <c r="BZ113" s="19" t="n">
        <v>0.06419999999999999</v>
      </c>
      <c r="CA113" s="19" t="n">
        <v>0.0827</v>
      </c>
      <c r="CB113" s="19" t="n">
        <v>0.0544</v>
      </c>
      <c r="CC113" s="19" t="n">
        <v>0.0456</v>
      </c>
      <c r="CD113" s="19" t="n">
        <v>0.0131</v>
      </c>
      <c r="CE113" s="19" t="n">
        <v>0.0264</v>
      </c>
      <c r="CF113" s="19" t="n">
        <v>0.0856</v>
      </c>
      <c r="CG113" s="19" t="n">
        <v>0.1332</v>
      </c>
      <c r="CH113" s="19" t="n">
        <v>0.1958</v>
      </c>
      <c r="CI113" s="19" t="n">
        <v>0.0143</v>
      </c>
      <c r="CJ113" s="19" t="n">
        <v>0.0005</v>
      </c>
      <c r="CK113" s="19" t="n">
        <v>0.15</v>
      </c>
      <c r="CL113" s="19" t="n">
        <v>2.274</v>
      </c>
      <c r="CM113" s="19" t="n">
        <v>0.0032</v>
      </c>
      <c r="CN113" s="19" t="n">
        <v>11.5446</v>
      </c>
      <c r="CO113" s="19" t="n">
        <v>8.821199999999999</v>
      </c>
      <c r="CP113" s="19" t="n">
        <v>1.3549</v>
      </c>
      <c r="CQ113" s="19" t="n">
        <v>0.1888</v>
      </c>
      <c r="CT113" s="19" t="n">
        <v>0.2515</v>
      </c>
      <c r="CU113" s="19" t="n">
        <v>5.0093</v>
      </c>
      <c r="CV113" s="19" t="n">
        <v>3.3826</v>
      </c>
      <c r="CW113" s="19" t="n">
        <v>1.2255</v>
      </c>
      <c r="CX113" s="19" t="n">
        <v>0.0809</v>
      </c>
      <c r="CY113" s="19" t="n">
        <v>3.0276</v>
      </c>
      <c r="CZ113" s="19" t="n">
        <v>0.3549</v>
      </c>
      <c r="DA113" s="19" t="n">
        <v>1.0032</v>
      </c>
      <c r="DB113" s="19" t="n">
        <v>0.6092</v>
      </c>
      <c r="DC113" s="19" t="n">
        <v>0.4667</v>
      </c>
      <c r="DD113" s="19" t="n">
        <v>0.0779</v>
      </c>
      <c r="DE113" s="19" t="n">
        <v>419.6148</v>
      </c>
      <c r="DF113" s="19" t="n">
        <v>27.4932</v>
      </c>
      <c r="DG113" s="19" t="n">
        <v>0.1102</v>
      </c>
      <c r="DH113" s="19" t="n">
        <v>0.032</v>
      </c>
      <c r="DI113" s="19" t="n">
        <v>0.0351</v>
      </c>
      <c r="DJ113" s="19" t="n">
        <v>0.0056</v>
      </c>
      <c r="DK113" s="19" t="n">
        <v>0.012</v>
      </c>
      <c r="DL113" s="19" t="n">
        <v>0.1075</v>
      </c>
      <c r="DM113" s="19" t="n">
        <v>0.0279</v>
      </c>
      <c r="DN113" s="19" t="n">
        <v>7896.0218</v>
      </c>
      <c r="DO113" s="19" t="n">
        <v>27144.7848</v>
      </c>
      <c r="DP113" s="19" t="n">
        <v>68.1494</v>
      </c>
      <c r="DQ113" s="19" t="n">
        <v>1.7679</v>
      </c>
      <c r="DR113" s="19" t="n">
        <v>15.927</v>
      </c>
      <c r="DT113" s="19" t="n">
        <v>299.3934</v>
      </c>
    </row>
    <row r="114">
      <c r="A114" s="2" t="inlineStr">
        <is>
          <t>8901</t>
        </is>
      </c>
      <c r="B114" s="2" t="inlineStr">
        <is>
          <t>Heritage, creative and performing arts</t>
        </is>
      </c>
      <c r="C114" s="19" t="n">
        <v>1.7439</v>
      </c>
      <c r="D114" s="19" t="n">
        <v>0.0222</v>
      </c>
      <c r="E114" s="19" t="n">
        <v>0.1333</v>
      </c>
      <c r="F114" s="19" t="n">
        <v>0.0274</v>
      </c>
      <c r="G114" s="19" t="n">
        <v>0.0524</v>
      </c>
      <c r="H114" s="19" t="n">
        <v>0.0494</v>
      </c>
      <c r="I114" s="19" t="n">
        <v>0.8085</v>
      </c>
      <c r="J114" s="19" t="n">
        <v>1.2119</v>
      </c>
      <c r="K114" s="19" t="n">
        <v>0.0391</v>
      </c>
      <c r="L114" s="19" t="n">
        <v>0.0138</v>
      </c>
      <c r="M114" s="19" t="n">
        <v>0.95</v>
      </c>
      <c r="N114" s="19" t="n">
        <v>0.1047</v>
      </c>
      <c r="O114" s="19" t="n">
        <v>0.6817</v>
      </c>
      <c r="P114" s="19" t="n">
        <v>0.09180000000000001</v>
      </c>
      <c r="Q114" s="19" t="n">
        <v>0.0023</v>
      </c>
      <c r="R114" s="19" t="n">
        <v>0.0263</v>
      </c>
      <c r="S114" s="19" t="n">
        <v>0.0183</v>
      </c>
      <c r="T114" s="19" t="n">
        <v>0.0206</v>
      </c>
      <c r="U114" s="19" t="n">
        <v>0.1744</v>
      </c>
      <c r="V114" s="19" t="n">
        <v>0.0648</v>
      </c>
      <c r="W114" s="19" t="n">
        <v>0.08309999999999999</v>
      </c>
      <c r="X114" s="19" t="n">
        <v>0.1188</v>
      </c>
      <c r="Y114" s="19" t="n">
        <v>0.5954</v>
      </c>
      <c r="Z114" s="19" t="n">
        <v>0.2191</v>
      </c>
      <c r="AA114" s="19" t="n">
        <v>0.1147</v>
      </c>
      <c r="AB114" s="19" t="n">
        <v>0.0003</v>
      </c>
      <c r="AC114" s="19" t="n">
        <v>0.0025</v>
      </c>
      <c r="AD114" s="19" t="n">
        <v>0.0153</v>
      </c>
      <c r="AE114" s="19" t="n">
        <v>0</v>
      </c>
      <c r="AF114" s="19" t="n">
        <v>0.002</v>
      </c>
      <c r="AG114" s="19" t="n">
        <v>0.0008</v>
      </c>
      <c r="AH114" s="19" t="n">
        <v>0.1587</v>
      </c>
      <c r="AI114" s="19" t="n">
        <v>0.2991</v>
      </c>
      <c r="AJ114" s="19" t="n">
        <v>0.0308</v>
      </c>
      <c r="AK114" s="19" t="n">
        <v>0.1127</v>
      </c>
      <c r="AL114" s="19" t="n">
        <v>0.0958</v>
      </c>
      <c r="AM114" s="19" t="n">
        <v>0.2123</v>
      </c>
      <c r="AN114" s="19" t="n">
        <v>0.1647</v>
      </c>
      <c r="AO114" s="19" t="n">
        <v>0.0037</v>
      </c>
      <c r="AP114" s="19" t="n">
        <v>0.2022</v>
      </c>
      <c r="AQ114" s="19" t="n">
        <v>0.0365</v>
      </c>
      <c r="AR114" s="19" t="n">
        <v>0.1114</v>
      </c>
      <c r="AS114" s="19" t="n">
        <v>0.0037</v>
      </c>
      <c r="AT114" s="19" t="n">
        <v>0.046</v>
      </c>
      <c r="AU114" s="19" t="n">
        <v>0.0172</v>
      </c>
      <c r="AV114" s="19" t="n">
        <v>0.1723</v>
      </c>
      <c r="AW114" s="19" t="n">
        <v>0.0399</v>
      </c>
      <c r="AX114" s="19" t="n">
        <v>0.0129</v>
      </c>
      <c r="AY114" s="19" t="n">
        <v>0.1263</v>
      </c>
      <c r="AZ114" s="19" t="n">
        <v>0.0305</v>
      </c>
      <c r="BA114" s="19" t="n">
        <v>0.0115</v>
      </c>
      <c r="BB114" s="19" t="n">
        <v>0.2791</v>
      </c>
      <c r="BC114" s="19" t="n">
        <v>0.0318</v>
      </c>
      <c r="BD114" s="19" t="n">
        <v>0.0944</v>
      </c>
      <c r="BE114" s="19" t="n">
        <v>0.1454</v>
      </c>
      <c r="BF114" s="19" t="n">
        <v>0.1915</v>
      </c>
      <c r="BG114" s="19" t="n">
        <v>0.0587</v>
      </c>
      <c r="BH114" s="19" t="n">
        <v>0.0172</v>
      </c>
      <c r="BI114" s="19" t="n">
        <v>0.1471</v>
      </c>
      <c r="BJ114" s="19" t="n">
        <v>0.032</v>
      </c>
      <c r="BK114" s="19" t="n">
        <v>0.0123</v>
      </c>
      <c r="BL114" s="19" t="n">
        <v>0.1072</v>
      </c>
      <c r="BM114" s="19" t="n">
        <v>0.205</v>
      </c>
      <c r="BN114" s="19" t="n">
        <v>0.099</v>
      </c>
      <c r="BO114" s="19" t="n">
        <v>1.4095</v>
      </c>
      <c r="BP114" s="19" t="n">
        <v>6.9301</v>
      </c>
      <c r="BQ114" s="19" t="n">
        <v>0.0052</v>
      </c>
      <c r="BR114" s="19" t="n">
        <v>0.6344</v>
      </c>
      <c r="BS114" s="19" t="n">
        <v>0.2023</v>
      </c>
      <c r="BT114" s="19" t="n">
        <v>3.6075</v>
      </c>
      <c r="BU114" s="19" t="n">
        <v>0.131</v>
      </c>
      <c r="BV114" s="19" t="n">
        <v>0.318</v>
      </c>
      <c r="BW114" s="19" t="n">
        <v>4.268</v>
      </c>
      <c r="BX114" s="19" t="n">
        <v>6.1372</v>
      </c>
      <c r="BY114" s="19" t="n">
        <v>9.9377</v>
      </c>
      <c r="BZ114" s="19" t="n">
        <v>8.6845</v>
      </c>
      <c r="CA114" s="19" t="n">
        <v>7.6146</v>
      </c>
      <c r="CB114" s="19" t="n">
        <v>0.9646</v>
      </c>
      <c r="CC114" s="19" t="n">
        <v>10.4188</v>
      </c>
      <c r="CD114" s="19" t="n">
        <v>0.3609</v>
      </c>
      <c r="CE114" s="19" t="n">
        <v>0.1159</v>
      </c>
      <c r="CF114" s="19" t="n">
        <v>0.5584</v>
      </c>
      <c r="CG114" s="19" t="n">
        <v>0.9826</v>
      </c>
      <c r="CH114" s="19" t="n">
        <v>69.6814</v>
      </c>
      <c r="CI114" s="19" t="n">
        <v>91.3742</v>
      </c>
      <c r="CJ114" s="19" t="n">
        <v>30.2896</v>
      </c>
      <c r="CK114" s="19" t="n">
        <v>7.0746</v>
      </c>
      <c r="CL114" s="19" t="n">
        <v>16.4365</v>
      </c>
      <c r="CM114" s="19" t="n">
        <v>0.3912</v>
      </c>
      <c r="CN114" s="19" t="n">
        <v>14.0837</v>
      </c>
      <c r="CO114" s="19" t="n">
        <v>3.375</v>
      </c>
      <c r="CP114" s="19" t="n">
        <v>3.2293</v>
      </c>
      <c r="CQ114" s="19" t="n">
        <v>13.9391</v>
      </c>
      <c r="CS114" s="19" t="n">
        <v>0.0017</v>
      </c>
      <c r="CT114" s="19" t="n">
        <v>6.0061</v>
      </c>
      <c r="CU114" s="19" t="n">
        <v>166.112</v>
      </c>
      <c r="CV114" s="19" t="n">
        <v>4.2302</v>
      </c>
      <c r="CW114" s="19" t="n">
        <v>62.1213</v>
      </c>
      <c r="CX114" s="19" t="n">
        <v>18.378</v>
      </c>
      <c r="CY114" s="19" t="n">
        <v>14.4639</v>
      </c>
      <c r="CZ114" s="19" t="n">
        <v>10.4519</v>
      </c>
      <c r="DA114" s="19" t="n">
        <v>8.789099999999999</v>
      </c>
      <c r="DB114" s="19" t="n">
        <v>120.0451</v>
      </c>
      <c r="DC114" s="19" t="n">
        <v>98.7377</v>
      </c>
      <c r="DD114" s="19" t="n">
        <v>13.9747</v>
      </c>
      <c r="DE114" s="19" t="n">
        <v>18.0267</v>
      </c>
      <c r="DF114" s="19" t="n">
        <v>82.4529</v>
      </c>
      <c r="DG114" s="19" t="n">
        <v>192.9327</v>
      </c>
      <c r="DH114" s="19" t="n">
        <v>58.5958</v>
      </c>
      <c r="DI114" s="19" t="n">
        <v>21.421</v>
      </c>
      <c r="DJ114" s="19" t="n">
        <v>0.2861</v>
      </c>
      <c r="DK114" s="19" t="n">
        <v>0.2838</v>
      </c>
      <c r="DL114" s="19" t="n">
        <v>5.971</v>
      </c>
      <c r="DM114" s="19" t="n">
        <v>5.1041</v>
      </c>
      <c r="DN114" s="19" t="n">
        <v>295.8394</v>
      </c>
      <c r="DO114" s="19" t="n">
        <v>1224.1988</v>
      </c>
      <c r="DP114" s="19" t="n">
        <v>83.8295</v>
      </c>
      <c r="DQ114" s="19" t="n">
        <v>0.4071</v>
      </c>
      <c r="DR114" s="19" t="n">
        <v>2.1776</v>
      </c>
      <c r="DT114" s="19" t="n">
        <v>309.7793</v>
      </c>
    </row>
    <row r="115">
      <c r="A115" s="2" t="inlineStr">
        <is>
          <t>9101</t>
        </is>
      </c>
      <c r="B115" s="2" t="inlineStr">
        <is>
          <t>Sports and recreation</t>
        </is>
      </c>
      <c r="C115" s="19" t="n">
        <v>2.2954</v>
      </c>
      <c r="D115" s="19" t="n">
        <v>0.7268</v>
      </c>
      <c r="E115" s="19" t="n">
        <v>1.0806</v>
      </c>
      <c r="F115" s="19" t="n">
        <v>0.2574</v>
      </c>
      <c r="G115" s="19" t="n">
        <v>0.008</v>
      </c>
      <c r="H115" s="19" t="n">
        <v>0.0344</v>
      </c>
      <c r="I115" s="19" t="n">
        <v>0.6999</v>
      </c>
      <c r="J115" s="19" t="n">
        <v>22.0551</v>
      </c>
      <c r="K115" s="19" t="n">
        <v>0.7986</v>
      </c>
      <c r="L115" s="19" t="n">
        <v>0.0939</v>
      </c>
      <c r="M115" s="19" t="n">
        <v>5.8218</v>
      </c>
      <c r="N115" s="19" t="n">
        <v>0.7543</v>
      </c>
      <c r="O115" s="19" t="n">
        <v>0.09950000000000001</v>
      </c>
      <c r="P115" s="19" t="n">
        <v>0.1208</v>
      </c>
      <c r="Q115" s="19" t="n">
        <v>0.0005999999999999999</v>
      </c>
      <c r="R115" s="19" t="n">
        <v>0.2407</v>
      </c>
      <c r="S115" s="19" t="n">
        <v>0.07729999999999999</v>
      </c>
      <c r="T115" s="19" t="n">
        <v>0.3831</v>
      </c>
      <c r="U115" s="19" t="n">
        <v>1.099</v>
      </c>
      <c r="V115" s="19" t="n">
        <v>0.1623</v>
      </c>
      <c r="W115" s="19" t="n">
        <v>0.5758</v>
      </c>
      <c r="X115" s="19" t="n">
        <v>0.3901</v>
      </c>
      <c r="Y115" s="19" t="n">
        <v>1.4125</v>
      </c>
      <c r="Z115" s="19" t="n">
        <v>0.0572</v>
      </c>
      <c r="AA115" s="19" t="n">
        <v>0.09909999999999999</v>
      </c>
      <c r="AB115" s="19" t="n">
        <v>0.0011</v>
      </c>
      <c r="AC115" s="19" t="n">
        <v>0.008999999999999999</v>
      </c>
      <c r="AD115" s="19" t="n">
        <v>0.0842</v>
      </c>
      <c r="AE115" s="19" t="n">
        <v>0.0005999999999999999</v>
      </c>
      <c r="AF115" s="19" t="n">
        <v>0.06900000000000001</v>
      </c>
      <c r="AG115" s="19" t="n">
        <v>0.0376</v>
      </c>
      <c r="AH115" s="19" t="n">
        <v>0.0269</v>
      </c>
      <c r="AI115" s="19" t="n">
        <v>0.0459</v>
      </c>
      <c r="AJ115" s="19" t="n">
        <v>0.3559</v>
      </c>
      <c r="AK115" s="19" t="n">
        <v>0.7696</v>
      </c>
      <c r="AL115" s="19" t="n">
        <v>0.4209</v>
      </c>
      <c r="AM115" s="19" t="n">
        <v>0.7715</v>
      </c>
      <c r="AN115" s="19" t="n">
        <v>0.245</v>
      </c>
      <c r="AO115" s="19" t="n">
        <v>0.0002</v>
      </c>
      <c r="AP115" s="19" t="n">
        <v>0.8097</v>
      </c>
      <c r="AQ115" s="19" t="n">
        <v>0.2316</v>
      </c>
      <c r="AR115" s="19" t="n">
        <v>1.4642</v>
      </c>
      <c r="AS115" s="19" t="n">
        <v>0.0448</v>
      </c>
      <c r="AT115" s="19" t="n">
        <v>0.4222</v>
      </c>
      <c r="AU115" s="19" t="n">
        <v>0.2694</v>
      </c>
      <c r="AV115" s="19" t="n">
        <v>1.6117</v>
      </c>
      <c r="AW115" s="19" t="n">
        <v>0.9647</v>
      </c>
      <c r="AX115" s="19" t="n">
        <v>0.09719999999999999</v>
      </c>
      <c r="AY115" s="19" t="n">
        <v>1.0263</v>
      </c>
      <c r="AZ115" s="19" t="n">
        <v>0.181</v>
      </c>
      <c r="BA115" s="19" t="n">
        <v>0.0393</v>
      </c>
      <c r="BB115" s="19" t="n">
        <v>1.4037</v>
      </c>
      <c r="BC115" s="19" t="n">
        <v>0.2327</v>
      </c>
      <c r="BD115" s="19" t="n">
        <v>0.6405</v>
      </c>
      <c r="BE115" s="19" t="n">
        <v>1.1836</v>
      </c>
      <c r="BF115" s="19" t="n">
        <v>1.1194</v>
      </c>
      <c r="BG115" s="19" t="n">
        <v>0.4882</v>
      </c>
      <c r="BH115" s="19" t="n">
        <v>0.032</v>
      </c>
      <c r="BI115" s="19" t="n">
        <v>2.3817</v>
      </c>
      <c r="BJ115" s="19" t="n">
        <v>0.2417</v>
      </c>
      <c r="BK115" s="19" t="n">
        <v>0.1226</v>
      </c>
      <c r="BL115" s="19" t="n">
        <v>0.6111</v>
      </c>
      <c r="BM115" s="19" t="n">
        <v>0.3801</v>
      </c>
      <c r="BN115" s="19" t="n">
        <v>0.8169</v>
      </c>
      <c r="BO115" s="19" t="n">
        <v>2.2512</v>
      </c>
      <c r="BP115" s="19" t="n">
        <v>3.2821</v>
      </c>
      <c r="BQ115" s="19" t="n">
        <v>0.0245</v>
      </c>
      <c r="BR115" s="19" t="n">
        <v>1.416</v>
      </c>
      <c r="BS115" s="19" t="n">
        <v>0.2002</v>
      </c>
      <c r="BT115" s="19" t="n">
        <v>34.7683</v>
      </c>
      <c r="BU115" s="19" t="n">
        <v>17.791</v>
      </c>
      <c r="BV115" s="19" t="n">
        <v>20.4574</v>
      </c>
      <c r="BW115" s="19" t="n">
        <v>55.4026</v>
      </c>
      <c r="BX115" s="19" t="n">
        <v>114.412</v>
      </c>
      <c r="BY115" s="19" t="n">
        <v>96.6126</v>
      </c>
      <c r="BZ115" s="19" t="n">
        <v>7.4668</v>
      </c>
      <c r="CA115" s="19" t="n">
        <v>5.8583</v>
      </c>
      <c r="CB115" s="19" t="n">
        <v>4.9191</v>
      </c>
      <c r="CC115" s="19" t="n">
        <v>0.9626</v>
      </c>
      <c r="CD115" s="19" t="n">
        <v>1.6205</v>
      </c>
      <c r="CE115" s="19" t="n">
        <v>3.236</v>
      </c>
      <c r="CF115" s="19" t="n">
        <v>1.4642</v>
      </c>
      <c r="CG115" s="19" t="n">
        <v>1.1522</v>
      </c>
      <c r="CH115" s="19" t="n">
        <v>0.1111</v>
      </c>
      <c r="CI115" s="19" t="n">
        <v>56.9334</v>
      </c>
      <c r="CJ115" s="19" t="n">
        <v>0.1641</v>
      </c>
      <c r="CK115" s="19" t="n">
        <v>32.685</v>
      </c>
      <c r="CL115" s="19" t="n">
        <v>1.7289</v>
      </c>
      <c r="CM115" s="19" t="n">
        <v>0.2017</v>
      </c>
      <c r="CN115" s="19" t="n">
        <v>27.5697</v>
      </c>
      <c r="CO115" s="19" t="n">
        <v>18.3642</v>
      </c>
      <c r="CP115" s="19" t="n">
        <v>36.6481</v>
      </c>
      <c r="CQ115" s="19" t="n">
        <v>16.0263</v>
      </c>
      <c r="CT115" s="19" t="n">
        <v>51.1288</v>
      </c>
      <c r="CU115" s="19" t="n">
        <v>184.4917</v>
      </c>
      <c r="CV115" s="19" t="n">
        <v>20.1698</v>
      </c>
      <c r="CW115" s="19" t="n">
        <v>66.9235</v>
      </c>
      <c r="CX115" s="19" t="n">
        <v>6.4899</v>
      </c>
      <c r="CY115" s="19" t="n">
        <v>42.3166</v>
      </c>
      <c r="CZ115" s="19" t="n">
        <v>36.0055</v>
      </c>
      <c r="DA115" s="19" t="n">
        <v>19.704</v>
      </c>
      <c r="DB115" s="19" t="n">
        <v>106.6052</v>
      </c>
      <c r="DC115" s="19" t="n">
        <v>80.4978</v>
      </c>
      <c r="DD115" s="19" t="n">
        <v>12.1293</v>
      </c>
      <c r="DE115" s="19" t="n">
        <v>79.2334</v>
      </c>
      <c r="DF115" s="19" t="n">
        <v>112.3371</v>
      </c>
      <c r="DG115" s="19" t="n">
        <v>15.2929</v>
      </c>
      <c r="DH115" s="19" t="n">
        <v>384.7645</v>
      </c>
      <c r="DI115" s="19" t="n">
        <v>87.47969999999999</v>
      </c>
      <c r="DJ115" s="19" t="n">
        <v>4.3757</v>
      </c>
      <c r="DK115" s="19" t="n">
        <v>4.3575</v>
      </c>
      <c r="DL115" s="19" t="n">
        <v>18.2372</v>
      </c>
      <c r="DM115" s="19" t="n">
        <v>2.1696</v>
      </c>
      <c r="DN115" s="19" t="n">
        <v>1976.5184</v>
      </c>
      <c r="DO115" s="19" t="n">
        <v>973.7048</v>
      </c>
      <c r="DP115" s="19" t="n">
        <v>18.791</v>
      </c>
      <c r="DQ115" s="19" t="n">
        <v>0.2989</v>
      </c>
      <c r="DR115" s="19" t="n">
        <v>4.5524</v>
      </c>
      <c r="DT115" s="19" t="n">
        <v>479.4089</v>
      </c>
    </row>
    <row r="116">
      <c r="A116" s="2" t="inlineStr">
        <is>
          <t>9201</t>
        </is>
      </c>
      <c r="B116" s="2" t="inlineStr">
        <is>
          <t>Gambling</t>
        </is>
      </c>
      <c r="C116" s="19" t="n">
        <v>2.0414</v>
      </c>
      <c r="D116" s="19" t="n">
        <v>0.3947</v>
      </c>
      <c r="E116" s="19" t="n">
        <v>1.0457</v>
      </c>
      <c r="F116" s="19" t="n">
        <v>0.1805</v>
      </c>
      <c r="G116" s="19" t="n">
        <v>0.0057</v>
      </c>
      <c r="H116" s="19" t="n">
        <v>0.0362</v>
      </c>
      <c r="I116" s="19" t="n">
        <v>0.3746</v>
      </c>
      <c r="J116" s="19" t="n">
        <v>6.2498</v>
      </c>
      <c r="K116" s="19" t="n">
        <v>0.1402</v>
      </c>
      <c r="L116" s="19" t="n">
        <v>0.0237</v>
      </c>
      <c r="M116" s="19" t="n">
        <v>1.1046</v>
      </c>
      <c r="N116" s="19" t="n">
        <v>0.187</v>
      </c>
      <c r="O116" s="19" t="n">
        <v>0.1423</v>
      </c>
      <c r="P116" s="19" t="n">
        <v>0.0595</v>
      </c>
      <c r="Q116" s="19" t="n">
        <v>0.0024</v>
      </c>
      <c r="R116" s="19" t="n">
        <v>0.1564</v>
      </c>
      <c r="S116" s="19" t="n">
        <v>0.0598</v>
      </c>
      <c r="T116" s="19" t="n">
        <v>0.2645</v>
      </c>
      <c r="U116" s="19" t="n">
        <v>0.9869</v>
      </c>
      <c r="V116" s="19" t="n">
        <v>0.1994</v>
      </c>
      <c r="W116" s="19" t="n">
        <v>0.5359</v>
      </c>
      <c r="X116" s="19" t="n">
        <v>0.4259</v>
      </c>
      <c r="Y116" s="19" t="n">
        <v>2.3776</v>
      </c>
      <c r="Z116" s="19" t="n">
        <v>0.5632</v>
      </c>
      <c r="AA116" s="19" t="n">
        <v>0.3344</v>
      </c>
      <c r="AB116" s="19" t="n">
        <v>0.0007</v>
      </c>
      <c r="AC116" s="19" t="n">
        <v>0.0065</v>
      </c>
      <c r="AD116" s="19" t="n">
        <v>0.0834</v>
      </c>
      <c r="AE116" s="19" t="n">
        <v>0.0004</v>
      </c>
      <c r="AF116" s="19" t="n">
        <v>0.047</v>
      </c>
      <c r="AG116" s="19" t="n">
        <v>0.0254</v>
      </c>
      <c r="AH116" s="19" t="n">
        <v>0.0131</v>
      </c>
      <c r="AI116" s="19" t="n">
        <v>0.0898</v>
      </c>
      <c r="AJ116" s="19" t="n">
        <v>0.2367</v>
      </c>
      <c r="AK116" s="19" t="n">
        <v>0.7488</v>
      </c>
      <c r="AL116" s="19" t="n">
        <v>0.4493</v>
      </c>
      <c r="AM116" s="19" t="n">
        <v>1.264</v>
      </c>
      <c r="AN116" s="19" t="n">
        <v>0.5728</v>
      </c>
      <c r="AO116" s="19" t="n">
        <v>0.0039</v>
      </c>
      <c r="AP116" s="19" t="n">
        <v>1.015</v>
      </c>
      <c r="AQ116" s="19" t="n">
        <v>0.2219</v>
      </c>
      <c r="AR116" s="19" t="n">
        <v>1.1579</v>
      </c>
      <c r="AS116" s="19" t="n">
        <v>0.0302</v>
      </c>
      <c r="AT116" s="19" t="n">
        <v>0.3177</v>
      </c>
      <c r="AU116" s="19" t="n">
        <v>0.1943</v>
      </c>
      <c r="AV116" s="19" t="n">
        <v>1.2961</v>
      </c>
      <c r="AW116" s="19" t="n">
        <v>0.6798999999999999</v>
      </c>
      <c r="AX116" s="19" t="n">
        <v>0.077</v>
      </c>
      <c r="AY116" s="19" t="n">
        <v>0.8565</v>
      </c>
      <c r="AZ116" s="19" t="n">
        <v>0.1119</v>
      </c>
      <c r="BA116" s="19" t="n">
        <v>0.0196</v>
      </c>
      <c r="BB116" s="19" t="n">
        <v>1.3488</v>
      </c>
      <c r="BC116" s="19" t="n">
        <v>0.1863</v>
      </c>
      <c r="BD116" s="19" t="n">
        <v>0.5377999999999999</v>
      </c>
      <c r="BE116" s="19" t="n">
        <v>0.7002</v>
      </c>
      <c r="BF116" s="19" t="n">
        <v>0.7859</v>
      </c>
      <c r="BG116" s="19" t="n">
        <v>0.3972</v>
      </c>
      <c r="BH116" s="19" t="n">
        <v>0.0001</v>
      </c>
      <c r="BI116" s="19" t="n">
        <v>1.7866</v>
      </c>
      <c r="BJ116" s="19" t="n">
        <v>0.1895</v>
      </c>
      <c r="BK116" s="19" t="n">
        <v>0.0955</v>
      </c>
      <c r="BL116" s="19" t="n">
        <v>0.5616</v>
      </c>
      <c r="BM116" s="19" t="n">
        <v>0.2904</v>
      </c>
      <c r="BN116" s="19" t="n">
        <v>0.569</v>
      </c>
      <c r="BO116" s="19" t="n">
        <v>0.1517</v>
      </c>
      <c r="BP116" s="19" t="n">
        <v>0.9726</v>
      </c>
      <c r="BQ116" s="19" t="n">
        <v>0.0266</v>
      </c>
      <c r="BR116" s="19" t="n">
        <v>1.1846</v>
      </c>
      <c r="BS116" s="19" t="n">
        <v>0.3578</v>
      </c>
      <c r="BT116" s="19" t="n">
        <v>3.1208</v>
      </c>
      <c r="BU116" s="19" t="n">
        <v>1.3023</v>
      </c>
      <c r="BV116" s="19" t="n">
        <v>2.1859</v>
      </c>
      <c r="BW116" s="19" t="n">
        <v>21.1369</v>
      </c>
      <c r="BX116" s="19" t="n">
        <v>4.1134</v>
      </c>
      <c r="BY116" s="19" t="n">
        <v>3.1221</v>
      </c>
      <c r="BZ116" s="19" t="n">
        <v>0.3676</v>
      </c>
      <c r="CA116" s="19" t="n">
        <v>0.6202</v>
      </c>
      <c r="CB116" s="19" t="n">
        <v>2.742</v>
      </c>
      <c r="CC116" s="19" t="n">
        <v>0.4348</v>
      </c>
      <c r="CD116" s="19" t="n">
        <v>0.2147</v>
      </c>
      <c r="CE116" s="19" t="n">
        <v>0.3487</v>
      </c>
      <c r="CF116" s="19" t="n">
        <v>1.1624</v>
      </c>
      <c r="CG116" s="19" t="n">
        <v>1.5846</v>
      </c>
      <c r="CH116" s="19" t="n">
        <v>0.1251</v>
      </c>
      <c r="CI116" s="19" t="n">
        <v>0.3291</v>
      </c>
      <c r="CJ116" s="19" t="n">
        <v>0.2947</v>
      </c>
      <c r="CK116" s="19" t="n">
        <v>22.0417</v>
      </c>
      <c r="CL116" s="19" t="n">
        <v>1.8083</v>
      </c>
      <c r="CM116" s="19" t="n">
        <v>0.0157</v>
      </c>
      <c r="CN116" s="19" t="n">
        <v>4.6779</v>
      </c>
      <c r="CO116" s="19" t="n">
        <v>1.5127</v>
      </c>
      <c r="CP116" s="19" t="n">
        <v>1.7839</v>
      </c>
      <c r="CQ116" s="19" t="n">
        <v>2.5061</v>
      </c>
      <c r="CT116" s="19" t="n">
        <v>7.9967</v>
      </c>
      <c r="CU116" s="19" t="n">
        <v>38.4277</v>
      </c>
      <c r="CV116" s="19" t="n">
        <v>13.4048</v>
      </c>
      <c r="CW116" s="19" t="n">
        <v>16.6412</v>
      </c>
      <c r="CX116" s="19" t="n">
        <v>2.9751</v>
      </c>
      <c r="CY116" s="19" t="n">
        <v>3.2642</v>
      </c>
      <c r="CZ116" s="19" t="n">
        <v>0.8922</v>
      </c>
      <c r="DA116" s="19" t="n">
        <v>2.8531</v>
      </c>
      <c r="DB116" s="19" t="n">
        <v>2.2642</v>
      </c>
      <c r="DC116" s="19" t="n">
        <v>2.6803</v>
      </c>
      <c r="DD116" s="19" t="n">
        <v>0.2862</v>
      </c>
      <c r="DE116" s="19" t="n">
        <v>1.5003</v>
      </c>
      <c r="DF116" s="19" t="n">
        <v>1.6874</v>
      </c>
      <c r="DG116" s="19" t="n">
        <v>0.1897</v>
      </c>
      <c r="DH116" s="19" t="n">
        <v>0.5872000000000001</v>
      </c>
      <c r="DI116" s="19" t="n">
        <v>40.7357</v>
      </c>
      <c r="DJ116" s="19" t="n">
        <v>3.0073</v>
      </c>
      <c r="DK116" s="19" t="n">
        <v>2.8187</v>
      </c>
      <c r="DL116" s="19" t="n">
        <v>0.5647</v>
      </c>
      <c r="DM116" s="19" t="n">
        <v>0.1215</v>
      </c>
      <c r="DN116" s="19" t="n">
        <v>2253.8057</v>
      </c>
      <c r="DO116" s="19" t="n">
        <v>54.0664</v>
      </c>
      <c r="DP116" s="19" t="n">
        <v>10.7299</v>
      </c>
      <c r="DQ116" s="19" t="n">
        <v>0.1533</v>
      </c>
      <c r="DR116" s="19" t="n">
        <v>2.6144</v>
      </c>
      <c r="DT116" s="19" t="n">
        <v>310.2383</v>
      </c>
    </row>
    <row r="117">
      <c r="A117" s="2" t="inlineStr">
        <is>
          <t>9401</t>
        </is>
      </c>
      <c r="B117" s="2" t="inlineStr">
        <is>
          <t>Automotive repair and maintenance</t>
        </is>
      </c>
      <c r="C117" s="19" t="n">
        <v>22.1129</v>
      </c>
      <c r="D117" s="19" t="n">
        <v>0.8411</v>
      </c>
      <c r="E117" s="19" t="n">
        <v>11.4595</v>
      </c>
      <c r="F117" s="19" t="n">
        <v>0.6749000000000001</v>
      </c>
      <c r="G117" s="19" t="n">
        <v>0.3894</v>
      </c>
      <c r="H117" s="19" t="n">
        <v>1.7731</v>
      </c>
      <c r="I117" s="19" t="n">
        <v>12.8248</v>
      </c>
      <c r="J117" s="19" t="n">
        <v>54.5931</v>
      </c>
      <c r="K117" s="19" t="n">
        <v>1.4016</v>
      </c>
      <c r="L117" s="19" t="n">
        <v>0.2533</v>
      </c>
      <c r="M117" s="19" t="n">
        <v>20.8526</v>
      </c>
      <c r="N117" s="19" t="n">
        <v>2.7269</v>
      </c>
      <c r="O117" s="19" t="n">
        <v>2.3292</v>
      </c>
      <c r="P117" s="19" t="n">
        <v>1.7302</v>
      </c>
      <c r="Q117" s="19" t="n">
        <v>0.0518</v>
      </c>
      <c r="R117" s="19" t="n">
        <v>0.7476</v>
      </c>
      <c r="S117" s="19" t="n">
        <v>1.2669</v>
      </c>
      <c r="T117" s="19" t="n">
        <v>1.1973</v>
      </c>
      <c r="U117" s="19" t="n">
        <v>10.9958</v>
      </c>
      <c r="V117" s="19" t="n">
        <v>3.54</v>
      </c>
      <c r="W117" s="19" t="n">
        <v>4.3011</v>
      </c>
      <c r="X117" s="19" t="n">
        <v>6.2014</v>
      </c>
      <c r="Y117" s="19" t="n">
        <v>8.873900000000001</v>
      </c>
      <c r="Z117" s="19" t="n">
        <v>0.4795</v>
      </c>
      <c r="AA117" s="19" t="n">
        <v>0.1952</v>
      </c>
      <c r="AB117" s="19" t="n">
        <v>0.0005</v>
      </c>
      <c r="AC117" s="19" t="n">
        <v>0.0046</v>
      </c>
      <c r="AD117" s="19" t="n">
        <v>0.0043</v>
      </c>
      <c r="AE117" s="19" t="n">
        <v>0</v>
      </c>
      <c r="AF117" s="19" t="n">
        <v>0.0002</v>
      </c>
      <c r="AG117" s="19" t="n">
        <v>0.0001</v>
      </c>
      <c r="AH117" s="19" t="n">
        <v>0.9557</v>
      </c>
      <c r="AI117" s="19" t="n">
        <v>5.2403</v>
      </c>
      <c r="AJ117" s="19" t="n">
        <v>0.947</v>
      </c>
      <c r="AK117" s="19" t="n">
        <v>1.5003</v>
      </c>
      <c r="AL117" s="19" t="n">
        <v>6.403</v>
      </c>
      <c r="AM117" s="19" t="n">
        <v>12.2726</v>
      </c>
      <c r="AN117" s="19" t="n">
        <v>9.078200000000001</v>
      </c>
      <c r="AO117" s="19" t="n">
        <v>0.0363</v>
      </c>
      <c r="AP117" s="19" t="n">
        <v>8.239800000000001</v>
      </c>
      <c r="AQ117" s="19" t="n">
        <v>2.1742</v>
      </c>
      <c r="AR117" s="19" t="n">
        <v>2.1667</v>
      </c>
      <c r="AS117" s="19" t="n">
        <v>0.0291</v>
      </c>
      <c r="AT117" s="19" t="n">
        <v>1.4117</v>
      </c>
      <c r="AU117" s="19" t="n">
        <v>0.6402</v>
      </c>
      <c r="AV117" s="19" t="n">
        <v>4.1197</v>
      </c>
      <c r="AW117" s="19" t="n">
        <v>0.6181</v>
      </c>
      <c r="AX117" s="19" t="n">
        <v>0.3765</v>
      </c>
      <c r="AY117" s="19" t="n">
        <v>4.3691</v>
      </c>
      <c r="AZ117" s="19" t="n">
        <v>0.0864</v>
      </c>
      <c r="BA117" s="19" t="n">
        <v>0.6448</v>
      </c>
      <c r="BB117" s="19" t="n">
        <v>5.6651</v>
      </c>
      <c r="BC117" s="19" t="n">
        <v>0.8549</v>
      </c>
      <c r="BD117" s="19" t="n">
        <v>1.7929</v>
      </c>
      <c r="BE117" s="19" t="n">
        <v>7.1125</v>
      </c>
      <c r="BF117" s="19" t="n">
        <v>0.0522</v>
      </c>
      <c r="BG117" s="19" t="n">
        <v>0.0075</v>
      </c>
      <c r="BH117" s="19" t="n">
        <v>0.0044</v>
      </c>
      <c r="BI117" s="19" t="n">
        <v>0.6044</v>
      </c>
      <c r="BJ117" s="19" t="n">
        <v>0.8983</v>
      </c>
      <c r="BK117" s="19" t="n">
        <v>0.0239</v>
      </c>
      <c r="BL117" s="19" t="n">
        <v>3.8944</v>
      </c>
      <c r="BM117" s="19" t="n">
        <v>3.9474</v>
      </c>
      <c r="BN117" s="19" t="n">
        <v>2.3935</v>
      </c>
      <c r="BO117" s="19" t="n">
        <v>5.0477</v>
      </c>
      <c r="BP117" s="19" t="n">
        <v>15.2459</v>
      </c>
      <c r="BQ117" s="19" t="n">
        <v>0.2001</v>
      </c>
      <c r="BR117" s="19" t="n">
        <v>19.4214</v>
      </c>
      <c r="BS117" s="19" t="n">
        <v>114.9272</v>
      </c>
      <c r="BT117" s="19" t="n">
        <v>45.507</v>
      </c>
      <c r="BU117" s="19" t="n">
        <v>8.163500000000001</v>
      </c>
      <c r="BV117" s="19" t="n">
        <v>40.8094</v>
      </c>
      <c r="BW117" s="19" t="n">
        <v>363.4877</v>
      </c>
      <c r="BX117" s="19" t="n">
        <v>191.3751</v>
      </c>
      <c r="BY117" s="19" t="n">
        <v>89.59520000000001</v>
      </c>
      <c r="BZ117" s="19" t="n">
        <v>3.5239</v>
      </c>
      <c r="CA117" s="19" t="n">
        <v>4.662</v>
      </c>
      <c r="CB117" s="19" t="n">
        <v>1083.303</v>
      </c>
      <c r="CC117" s="19" t="n">
        <v>10.1842</v>
      </c>
      <c r="CD117" s="19" t="n">
        <v>12.5969</v>
      </c>
      <c r="CE117" s="19" t="n">
        <v>3.0878</v>
      </c>
      <c r="CF117" s="19" t="n">
        <v>144.2286</v>
      </c>
      <c r="CG117" s="19" t="n">
        <v>66.5449</v>
      </c>
      <c r="CH117" s="19" t="n">
        <v>1.3118</v>
      </c>
      <c r="CI117" s="19" t="n">
        <v>7.1494</v>
      </c>
      <c r="CJ117" s="19" t="n">
        <v>1.3103</v>
      </c>
      <c r="CK117" s="19" t="n">
        <v>0.0038</v>
      </c>
      <c r="CL117" s="19" t="n">
        <v>73.8539</v>
      </c>
      <c r="CM117" s="19" t="n">
        <v>0.0832</v>
      </c>
      <c r="CN117" s="19" t="n">
        <v>43.9079</v>
      </c>
      <c r="CO117" s="19" t="n">
        <v>27.8813</v>
      </c>
      <c r="CP117" s="19" t="n">
        <v>29.5096</v>
      </c>
      <c r="CQ117" s="19" t="n">
        <v>30.6671</v>
      </c>
      <c r="CS117" s="19" t="n">
        <v>0.004</v>
      </c>
      <c r="CT117" s="19" t="n">
        <v>47.0743</v>
      </c>
      <c r="CU117" s="19" t="n">
        <v>65.7925</v>
      </c>
      <c r="CV117" s="19" t="n">
        <v>151.9365</v>
      </c>
      <c r="CW117" s="19" t="n">
        <v>56.6349</v>
      </c>
      <c r="CX117" s="19" t="n">
        <v>76.72069999999999</v>
      </c>
      <c r="CY117" s="19" t="n">
        <v>52.9477</v>
      </c>
      <c r="CZ117" s="19" t="n">
        <v>18.058</v>
      </c>
      <c r="DA117" s="19" t="n">
        <v>27.9017</v>
      </c>
      <c r="DB117" s="19" t="n">
        <v>16.8019</v>
      </c>
      <c r="DC117" s="19" t="n">
        <v>19.0522</v>
      </c>
      <c r="DD117" s="19" t="n">
        <v>1.2174</v>
      </c>
      <c r="DE117" s="19" t="n">
        <v>30.9199</v>
      </c>
      <c r="DF117" s="19" t="n">
        <v>18.632</v>
      </c>
      <c r="DG117" s="19" t="n">
        <v>10.1999</v>
      </c>
      <c r="DH117" s="19" t="n">
        <v>5.6789</v>
      </c>
      <c r="DI117" s="19" t="n">
        <v>4.4846</v>
      </c>
      <c r="DJ117" s="19" t="n">
        <v>23.5214</v>
      </c>
      <c r="DK117" s="19" t="n">
        <v>39.8036</v>
      </c>
      <c r="DL117" s="19" t="n">
        <v>6.3711</v>
      </c>
      <c r="DM117" s="19" t="n">
        <v>0.3381</v>
      </c>
      <c r="DN117" s="19" t="n">
        <v>3105.5172</v>
      </c>
      <c r="DP117" s="19" t="n">
        <v>12.5415</v>
      </c>
      <c r="DQ117" s="19" t="n">
        <v>0.1565</v>
      </c>
      <c r="DR117" s="19" t="n">
        <v>3.1033</v>
      </c>
      <c r="DT117" s="19" t="n">
        <v>30.4438</v>
      </c>
    </row>
    <row r="118">
      <c r="A118" s="2" t="inlineStr">
        <is>
          <t>9402</t>
        </is>
      </c>
      <c r="B118" s="2" t="inlineStr">
        <is>
          <t>Other repair and maintenance</t>
        </is>
      </c>
      <c r="C118" s="19" t="n">
        <v>86.5188</v>
      </c>
      <c r="D118" s="19" t="n">
        <v>3.1218</v>
      </c>
      <c r="E118" s="19" t="n">
        <v>28.2784</v>
      </c>
      <c r="F118" s="19" t="n">
        <v>2.2815</v>
      </c>
      <c r="G118" s="19" t="n">
        <v>0.5689</v>
      </c>
      <c r="H118" s="19" t="n">
        <v>1.3028</v>
      </c>
      <c r="I118" s="19" t="n">
        <v>48.8461</v>
      </c>
      <c r="J118" s="19" t="n">
        <v>283.858</v>
      </c>
      <c r="K118" s="19" t="n">
        <v>6.1313</v>
      </c>
      <c r="L118" s="19" t="n">
        <v>0.6427</v>
      </c>
      <c r="M118" s="19" t="n">
        <v>155.0756</v>
      </c>
      <c r="N118" s="19" t="n">
        <v>7.5957</v>
      </c>
      <c r="O118" s="19" t="n">
        <v>14.4573</v>
      </c>
      <c r="P118" s="19" t="n">
        <v>9.9693</v>
      </c>
      <c r="Q118" s="19" t="n">
        <v>0.7688</v>
      </c>
      <c r="R118" s="19" t="n">
        <v>5.4552</v>
      </c>
      <c r="S118" s="19" t="n">
        <v>1.2394</v>
      </c>
      <c r="T118" s="19" t="n">
        <v>5.2553</v>
      </c>
      <c r="U118" s="19" t="n">
        <v>8.4918</v>
      </c>
      <c r="V118" s="19" t="n">
        <v>9.107200000000001</v>
      </c>
      <c r="W118" s="19" t="n">
        <v>1.9596</v>
      </c>
      <c r="X118" s="19" t="n">
        <v>11.6597</v>
      </c>
      <c r="Y118" s="19" t="n">
        <v>1.7753</v>
      </c>
      <c r="Z118" s="19" t="n">
        <v>0.4052</v>
      </c>
      <c r="AA118" s="19" t="n">
        <v>2.332</v>
      </c>
      <c r="AB118" s="19" t="n">
        <v>0.023</v>
      </c>
      <c r="AC118" s="19" t="n">
        <v>0.0721</v>
      </c>
      <c r="AD118" s="19" t="n">
        <v>10.3971</v>
      </c>
      <c r="AE118" s="19" t="n">
        <v>0.0001</v>
      </c>
      <c r="AF118" s="19" t="n">
        <v>0.1838</v>
      </c>
      <c r="AG118" s="19" t="n">
        <v>0.7445000000000001</v>
      </c>
      <c r="AH118" s="19" t="n">
        <v>8.158300000000001</v>
      </c>
      <c r="AI118" s="19" t="n">
        <v>61.326</v>
      </c>
      <c r="AJ118" s="19" t="n">
        <v>6.1753</v>
      </c>
      <c r="AK118" s="19" t="n">
        <v>22.8276</v>
      </c>
      <c r="AL118" s="19" t="n">
        <v>15.5594</v>
      </c>
      <c r="AM118" s="19" t="n">
        <v>90.81100000000001</v>
      </c>
      <c r="AN118" s="19" t="n">
        <v>15.7271</v>
      </c>
      <c r="AO118" s="19" t="n">
        <v>0.0036</v>
      </c>
      <c r="AP118" s="19" t="n">
        <v>5.9657</v>
      </c>
      <c r="AQ118" s="19" t="n">
        <v>1.0836</v>
      </c>
      <c r="AR118" s="19" t="n">
        <v>37.3315</v>
      </c>
      <c r="AS118" s="19" t="n">
        <v>0.4845</v>
      </c>
      <c r="AT118" s="19" t="n">
        <v>3.0176</v>
      </c>
      <c r="AU118" s="19" t="n">
        <v>1.1763</v>
      </c>
      <c r="AV118" s="19" t="n">
        <v>74.51049999999999</v>
      </c>
      <c r="AW118" s="19" t="n">
        <v>3.1039</v>
      </c>
      <c r="AX118" s="19" t="n">
        <v>0.1046</v>
      </c>
      <c r="AY118" s="19" t="n">
        <v>15.2181</v>
      </c>
      <c r="AZ118" s="19" t="n">
        <v>0.0341</v>
      </c>
      <c r="BA118" s="19" t="n">
        <v>0.4836</v>
      </c>
      <c r="BB118" s="19" t="n">
        <v>20.0512</v>
      </c>
      <c r="BC118" s="19" t="n">
        <v>2.3748</v>
      </c>
      <c r="BD118" s="19" t="n">
        <v>8.562200000000001</v>
      </c>
      <c r="BE118" s="19" t="n">
        <v>2.4482</v>
      </c>
      <c r="BF118" s="19" t="n">
        <v>7.2473</v>
      </c>
      <c r="BG118" s="19" t="n">
        <v>0.9311</v>
      </c>
      <c r="BH118" s="19" t="n">
        <v>9.1501</v>
      </c>
      <c r="BI118" s="19" t="n">
        <v>6.7278</v>
      </c>
      <c r="BJ118" s="19" t="n">
        <v>3.3636</v>
      </c>
      <c r="BK118" s="19" t="n">
        <v>0.2342</v>
      </c>
      <c r="BL118" s="19" t="n">
        <v>16.5771</v>
      </c>
      <c r="BM118" s="19" t="n">
        <v>6.7761</v>
      </c>
      <c r="BN118" s="19" t="n">
        <v>2.9302</v>
      </c>
      <c r="BO118" s="19" t="n">
        <v>20.9272</v>
      </c>
      <c r="BP118" s="19" t="n">
        <v>61.8155</v>
      </c>
      <c r="BQ118" s="19" t="n">
        <v>5.0749</v>
      </c>
      <c r="BR118" s="19" t="n">
        <v>49.6946</v>
      </c>
      <c r="BS118" s="19" t="n">
        <v>27.4411</v>
      </c>
      <c r="BT118" s="19" t="n">
        <v>138.3955</v>
      </c>
      <c r="BU118" s="19" t="n">
        <v>19.4672</v>
      </c>
      <c r="BV118" s="19" t="n">
        <v>71.9888</v>
      </c>
      <c r="BW118" s="19" t="n">
        <v>165.0394</v>
      </c>
      <c r="BX118" s="19" t="n">
        <v>348.6825</v>
      </c>
      <c r="BY118" s="19" t="n">
        <v>292.8263</v>
      </c>
      <c r="BZ118" s="19" t="n">
        <v>6.9058</v>
      </c>
      <c r="CA118" s="19" t="n">
        <v>18.0387</v>
      </c>
      <c r="CB118" s="19" t="n">
        <v>69.4205</v>
      </c>
      <c r="CC118" s="19" t="n">
        <v>32.2896</v>
      </c>
      <c r="CD118" s="19" t="n">
        <v>16.0867</v>
      </c>
      <c r="CE118" s="19" t="n">
        <v>21.9625</v>
      </c>
      <c r="CF118" s="19" t="n">
        <v>136.3106</v>
      </c>
      <c r="CG118" s="19" t="n">
        <v>267.8735</v>
      </c>
      <c r="CH118" s="19" t="n">
        <v>11.3865</v>
      </c>
      <c r="CI118" s="19" t="n">
        <v>3.2466</v>
      </c>
      <c r="CJ118" s="19" t="n">
        <v>6.2182</v>
      </c>
      <c r="CK118" s="19" t="n">
        <v>129.3755</v>
      </c>
      <c r="CL118" s="19" t="n">
        <v>372.2773</v>
      </c>
      <c r="CM118" s="19" t="n">
        <v>0.0806</v>
      </c>
      <c r="CN118" s="19" t="n">
        <v>201.6328</v>
      </c>
      <c r="CO118" s="19" t="n">
        <v>19.1728</v>
      </c>
      <c r="CP118" s="19" t="n">
        <v>95.72839999999999</v>
      </c>
      <c r="CQ118" s="19" t="n">
        <v>45.413</v>
      </c>
      <c r="CS118" s="19" t="n">
        <v>17.0036</v>
      </c>
      <c r="CT118" s="19" t="n">
        <v>123.9002</v>
      </c>
      <c r="CU118" s="19" t="n">
        <v>441.4587</v>
      </c>
      <c r="CV118" s="19" t="n">
        <v>100.2354</v>
      </c>
      <c r="CW118" s="19" t="n">
        <v>146.2888</v>
      </c>
      <c r="CX118" s="19" t="n">
        <v>175.2997</v>
      </c>
      <c r="CY118" s="19" t="n">
        <v>54.0849</v>
      </c>
      <c r="CZ118" s="19" t="n">
        <v>29.0947</v>
      </c>
      <c r="DA118" s="19" t="n">
        <v>36.0369</v>
      </c>
      <c r="DB118" s="19" t="n">
        <v>73.28660000000001</v>
      </c>
      <c r="DC118" s="19" t="n">
        <v>57.9075</v>
      </c>
      <c r="DD118" s="19" t="n">
        <v>7.1081</v>
      </c>
      <c r="DE118" s="19" t="n">
        <v>36.1027</v>
      </c>
      <c r="DF118" s="19" t="n">
        <v>109.5251</v>
      </c>
      <c r="DG118" s="19" t="n">
        <v>4.6317</v>
      </c>
      <c r="DH118" s="19" t="n">
        <v>5.9463</v>
      </c>
      <c r="DI118" s="19" t="n">
        <v>6.8538</v>
      </c>
      <c r="DJ118" s="19" t="n">
        <v>1.6246</v>
      </c>
      <c r="DK118" s="19" t="n">
        <v>22.5946</v>
      </c>
      <c r="DL118" s="19" t="n">
        <v>33.7026</v>
      </c>
      <c r="DM118" s="19" t="n">
        <v>2.22</v>
      </c>
      <c r="DN118" s="19" t="n">
        <v>174.2972</v>
      </c>
      <c r="DP118" s="19" t="n">
        <v>9.2621</v>
      </c>
      <c r="DQ118" s="19" t="n">
        <v>0.1842</v>
      </c>
      <c r="DR118" s="19" t="n">
        <v>2.2318</v>
      </c>
      <c r="DT118" s="19" t="n">
        <v>1.2152</v>
      </c>
    </row>
    <row r="119">
      <c r="A119" s="2" t="inlineStr">
        <is>
          <t>9501</t>
        </is>
      </c>
      <c r="B119" s="2" t="inlineStr">
        <is>
          <t>Personal services</t>
        </is>
      </c>
      <c r="C119" s="19" t="n">
        <v>1.4251</v>
      </c>
      <c r="D119" s="19" t="n">
        <v>0.1255</v>
      </c>
      <c r="E119" s="19" t="n">
        <v>1.1882</v>
      </c>
      <c r="F119" s="19" t="n">
        <v>0.1471</v>
      </c>
      <c r="G119" s="19" t="n">
        <v>0.1813</v>
      </c>
      <c r="H119" s="19" t="n">
        <v>0.1167</v>
      </c>
      <c r="I119" s="19" t="n">
        <v>0.3616</v>
      </c>
      <c r="J119" s="19" t="n">
        <v>3.2227</v>
      </c>
      <c r="K119" s="19" t="n">
        <v>0.129</v>
      </c>
      <c r="L119" s="19" t="n">
        <v>0.0081</v>
      </c>
      <c r="M119" s="19" t="n">
        <v>1.452</v>
      </c>
      <c r="N119" s="19" t="n">
        <v>0.0001</v>
      </c>
      <c r="O119" s="19" t="n">
        <v>0.0945</v>
      </c>
      <c r="P119" s="19" t="n">
        <v>0.203</v>
      </c>
      <c r="Q119" s="19" t="n">
        <v>0.0124</v>
      </c>
      <c r="R119" s="19" t="n">
        <v>0.08690000000000001</v>
      </c>
      <c r="S119" s="19" t="n">
        <v>0.06900000000000001</v>
      </c>
      <c r="T119" s="19" t="n">
        <v>0.1509</v>
      </c>
      <c r="U119" s="19" t="n">
        <v>0.3596</v>
      </c>
      <c r="V119" s="19" t="n">
        <v>0.1494</v>
      </c>
      <c r="W119" s="19" t="n">
        <v>0.1273</v>
      </c>
      <c r="X119" s="19" t="n">
        <v>0.1599</v>
      </c>
      <c r="Y119" s="19" t="n">
        <v>0.6663</v>
      </c>
      <c r="Z119" s="19" t="n">
        <v>0.2633</v>
      </c>
      <c r="AA119" s="19" t="n">
        <v>0.1896</v>
      </c>
      <c r="AB119" s="19" t="n">
        <v>0.0081</v>
      </c>
      <c r="AC119" s="19" t="n">
        <v>0.0374</v>
      </c>
      <c r="AD119" s="19" t="n">
        <v>0.2533</v>
      </c>
      <c r="AE119" s="19" t="n">
        <v>0.0059</v>
      </c>
      <c r="AF119" s="19" t="n">
        <v>0.0074</v>
      </c>
      <c r="AG119" s="19" t="n">
        <v>0.0244</v>
      </c>
      <c r="AH119" s="19" t="n">
        <v>2.2133</v>
      </c>
      <c r="AI119" s="19" t="n">
        <v>3.1651</v>
      </c>
      <c r="AJ119" s="19" t="n">
        <v>0.2079</v>
      </c>
      <c r="AK119" s="19" t="n">
        <v>0.2276</v>
      </c>
      <c r="AL119" s="19" t="n">
        <v>0.2768</v>
      </c>
      <c r="AM119" s="19" t="n">
        <v>0.5409</v>
      </c>
      <c r="AN119" s="19" t="n">
        <v>0.4057</v>
      </c>
      <c r="AO119" s="19" t="n">
        <v>0.029</v>
      </c>
      <c r="AP119" s="19" t="n">
        <v>0.1793</v>
      </c>
      <c r="AQ119" s="19" t="n">
        <v>0.1605</v>
      </c>
      <c r="AR119" s="19" t="n">
        <v>0.093</v>
      </c>
      <c r="AS119" s="19" t="n">
        <v>0.1144</v>
      </c>
      <c r="AT119" s="19" t="n">
        <v>0.265</v>
      </c>
      <c r="AU119" s="19" t="n">
        <v>0.1342</v>
      </c>
      <c r="AV119" s="19" t="n">
        <v>0.2691</v>
      </c>
      <c r="AW119" s="19" t="n">
        <v>0.0833</v>
      </c>
      <c r="AX119" s="19" t="n">
        <v>0.07199999999999999</v>
      </c>
      <c r="AY119" s="19" t="n">
        <v>0.6984</v>
      </c>
      <c r="AZ119" s="19" t="n">
        <v>0.0089</v>
      </c>
      <c r="BA119" s="19" t="n">
        <v>0.0961</v>
      </c>
      <c r="BB119" s="19" t="n">
        <v>0.1603</v>
      </c>
      <c r="BC119" s="19" t="n">
        <v>0.0667</v>
      </c>
      <c r="BD119" s="19" t="n">
        <v>0.1527</v>
      </c>
      <c r="BE119" s="19" t="n">
        <v>0.2338</v>
      </c>
      <c r="BF119" s="19" t="n">
        <v>0.0406</v>
      </c>
      <c r="BG119" s="19" t="n">
        <v>0.0019</v>
      </c>
      <c r="BH119" s="19" t="n">
        <v>0.0011</v>
      </c>
      <c r="BI119" s="19" t="n">
        <v>0.1402</v>
      </c>
      <c r="BJ119" s="19" t="n">
        <v>0.1683</v>
      </c>
      <c r="BK119" s="19" t="n">
        <v>0.1002</v>
      </c>
      <c r="BL119" s="19" t="n">
        <v>0.1608</v>
      </c>
      <c r="BM119" s="19" t="n">
        <v>0.1283</v>
      </c>
      <c r="BN119" s="19" t="n">
        <v>0.3237</v>
      </c>
      <c r="BO119" s="19" t="n">
        <v>0.8108</v>
      </c>
      <c r="BP119" s="19" t="n">
        <v>0.8036</v>
      </c>
      <c r="BQ119" s="19" t="n">
        <v>0.001</v>
      </c>
      <c r="BR119" s="19" t="n">
        <v>1.0914</v>
      </c>
      <c r="BS119" s="19" t="n">
        <v>13.6262</v>
      </c>
      <c r="BT119" s="19" t="n">
        <v>2.4974</v>
      </c>
      <c r="BU119" s="19" t="n">
        <v>3.429</v>
      </c>
      <c r="BV119" s="19" t="n">
        <v>9.0984</v>
      </c>
      <c r="BW119" s="19" t="n">
        <v>8.193899999999999</v>
      </c>
      <c r="BX119" s="19" t="n">
        <v>19.6135</v>
      </c>
      <c r="BY119" s="19" t="n">
        <v>54.1478</v>
      </c>
      <c r="BZ119" s="19" t="n">
        <v>15.301</v>
      </c>
      <c r="CA119" s="19" t="n">
        <v>4.2399</v>
      </c>
      <c r="CB119" s="19" t="n">
        <v>45.0221</v>
      </c>
      <c r="CC119" s="19" t="n">
        <v>1.0581</v>
      </c>
      <c r="CD119" s="19" t="n">
        <v>2.192</v>
      </c>
      <c r="CE119" s="19" t="n">
        <v>0.4579</v>
      </c>
      <c r="CF119" s="19" t="n">
        <v>2.1984</v>
      </c>
      <c r="CG119" s="19" t="n">
        <v>13.2954</v>
      </c>
      <c r="CH119" s="19" t="n">
        <v>6.1841</v>
      </c>
      <c r="CI119" s="19" t="n">
        <v>35.7411</v>
      </c>
      <c r="CJ119" s="19" t="n">
        <v>2.6712</v>
      </c>
      <c r="CK119" s="19" t="n">
        <v>0.0355</v>
      </c>
      <c r="CL119" s="19" t="n">
        <v>0.5362</v>
      </c>
      <c r="CM119" s="19" t="n">
        <v>0.1975</v>
      </c>
      <c r="CN119" s="19" t="n">
        <v>3.6597</v>
      </c>
      <c r="CO119" s="19" t="n">
        <v>2.0886</v>
      </c>
      <c r="CP119" s="19" t="n">
        <v>0.3209</v>
      </c>
      <c r="CQ119" s="19" t="n">
        <v>4.1835</v>
      </c>
      <c r="CS119" s="19" t="n">
        <v>6.1963</v>
      </c>
      <c r="CT119" s="19" t="n">
        <v>7.8104</v>
      </c>
      <c r="CU119" s="19" t="n">
        <v>79.7075</v>
      </c>
      <c r="CV119" s="19" t="n">
        <v>1.1421</v>
      </c>
      <c r="CW119" s="19" t="n">
        <v>8.8278</v>
      </c>
      <c r="CX119" s="19" t="n">
        <v>4.1293</v>
      </c>
      <c r="CY119" s="19" t="n">
        <v>10.3457</v>
      </c>
      <c r="CZ119" s="19" t="n">
        <v>29.4446</v>
      </c>
      <c r="DA119" s="19" t="n">
        <v>2.9882</v>
      </c>
      <c r="DB119" s="19" t="n">
        <v>10.7558</v>
      </c>
      <c r="DC119" s="19" t="n">
        <v>13.6794</v>
      </c>
      <c r="DD119" s="19" t="n">
        <v>0.2298</v>
      </c>
      <c r="DE119" s="19" t="n">
        <v>288.9793</v>
      </c>
      <c r="DF119" s="19" t="n">
        <v>89.2336</v>
      </c>
      <c r="DG119" s="19" t="n">
        <v>16.0874</v>
      </c>
      <c r="DH119" s="19" t="n">
        <v>3.0932</v>
      </c>
      <c r="DI119" s="19" t="n">
        <v>6.8886</v>
      </c>
      <c r="DJ119" s="19" t="n">
        <v>0.4133</v>
      </c>
      <c r="DK119" s="19" t="n">
        <v>2.3836</v>
      </c>
      <c r="DL119" s="19" t="n">
        <v>29.2983</v>
      </c>
      <c r="DM119" s="19" t="n">
        <v>0.6524</v>
      </c>
      <c r="DN119" s="19" t="n">
        <v>2731.6154</v>
      </c>
      <c r="DO119" s="19" t="n">
        <v>247.2111</v>
      </c>
      <c r="DP119" s="19" t="n">
        <v>26.5178</v>
      </c>
      <c r="DQ119" s="19" t="n">
        <v>0.5342</v>
      </c>
      <c r="DR119" s="19" t="n">
        <v>6.3286</v>
      </c>
      <c r="DT119" s="19" t="n">
        <v>66.3768</v>
      </c>
    </row>
    <row r="120">
      <c r="A120" s="2" t="inlineStr">
        <is>
          <t>9502</t>
        </is>
      </c>
      <c r="B120" s="2" t="inlineStr">
        <is>
          <t>Other services</t>
        </is>
      </c>
      <c r="C120" s="19" t="n">
        <v>0.057</v>
      </c>
      <c r="D120" s="19" t="n">
        <v>0.0578</v>
      </c>
      <c r="E120" s="19" t="n">
        <v>0.0617</v>
      </c>
      <c r="I120" s="19" t="n">
        <v>0.0015</v>
      </c>
      <c r="J120" s="19" t="n">
        <v>3.0227</v>
      </c>
      <c r="K120" s="19" t="n">
        <v>0.08459999999999999</v>
      </c>
      <c r="L120" s="19" t="n">
        <v>0.0495</v>
      </c>
      <c r="M120" s="19" t="n">
        <v>2.4791</v>
      </c>
      <c r="N120" s="19" t="n">
        <v>0.09429999999999999</v>
      </c>
      <c r="O120" s="19" t="n">
        <v>0.0007</v>
      </c>
      <c r="P120" s="19" t="n">
        <v>0.9032</v>
      </c>
      <c r="R120" s="19" t="n">
        <v>0.0013</v>
      </c>
      <c r="S120" s="19" t="n">
        <v>0.0387</v>
      </c>
      <c r="T120" s="19" t="n">
        <v>0.0007</v>
      </c>
      <c r="U120" s="19" t="n">
        <v>0.3418</v>
      </c>
      <c r="V120" s="19" t="n">
        <v>0.6301</v>
      </c>
      <c r="W120" s="19" t="n">
        <v>0.1086</v>
      </c>
      <c r="X120" s="19" t="n">
        <v>0.1074</v>
      </c>
      <c r="Y120" s="19" t="n">
        <v>0.0573</v>
      </c>
      <c r="Z120" s="19" t="n">
        <v>0.0002</v>
      </c>
      <c r="AA120" s="19" t="n">
        <v>0.4763</v>
      </c>
      <c r="AB120" s="19" t="n">
        <v>0.0346</v>
      </c>
      <c r="AC120" s="19" t="n">
        <v>0.0146</v>
      </c>
      <c r="AD120" s="19" t="n">
        <v>0.0704</v>
      </c>
      <c r="AE120" s="19" t="n">
        <v>0.0081</v>
      </c>
      <c r="AF120" s="19" t="n">
        <v>0.0222</v>
      </c>
      <c r="AG120" s="19" t="n">
        <v>0.0206</v>
      </c>
      <c r="AH120" s="19" t="n">
        <v>0.0198</v>
      </c>
      <c r="AI120" s="19" t="n">
        <v>0.299</v>
      </c>
      <c r="AJ120" s="19" t="n">
        <v>0.2225</v>
      </c>
      <c r="AK120" s="19" t="n">
        <v>1.1591</v>
      </c>
      <c r="AL120" s="19" t="n">
        <v>0.2818</v>
      </c>
      <c r="AM120" s="19" t="n">
        <v>0.5294</v>
      </c>
      <c r="AN120" s="19" t="n">
        <v>1.6117</v>
      </c>
      <c r="AO120" s="19" t="n">
        <v>0.0001</v>
      </c>
      <c r="AP120" s="19" t="n">
        <v>1.2638</v>
      </c>
      <c r="AQ120" s="19" t="n">
        <v>0.319</v>
      </c>
      <c r="AR120" s="19" t="n">
        <v>1.8039</v>
      </c>
      <c r="AS120" s="19" t="n">
        <v>0.0318</v>
      </c>
      <c r="AT120" s="19" t="n">
        <v>0.0302</v>
      </c>
      <c r="AU120" s="19" t="n">
        <v>0.002</v>
      </c>
      <c r="AV120" s="19" t="n">
        <v>0.6599</v>
      </c>
      <c r="AW120" s="19" t="n">
        <v>0.1177</v>
      </c>
      <c r="AX120" s="19" t="n">
        <v>0.0004</v>
      </c>
      <c r="AY120" s="19" t="n">
        <v>1.074</v>
      </c>
      <c r="AZ120" s="19" t="n">
        <v>0.0281</v>
      </c>
      <c r="BA120" s="19" t="n">
        <v>0.001</v>
      </c>
      <c r="BB120" s="19" t="n">
        <v>1.1294</v>
      </c>
      <c r="BC120" s="19" t="n">
        <v>0.052</v>
      </c>
      <c r="BD120" s="19" t="n">
        <v>0.4936</v>
      </c>
      <c r="BE120" s="19" t="n">
        <v>1.401</v>
      </c>
      <c r="BF120" s="19" t="n">
        <v>0.3928</v>
      </c>
      <c r="BG120" s="19" t="n">
        <v>0.3928</v>
      </c>
      <c r="BH120" s="19" t="n">
        <v>0.0014</v>
      </c>
      <c r="BI120" s="19" t="n">
        <v>0.3882</v>
      </c>
      <c r="BJ120" s="19" t="n">
        <v>0.0216</v>
      </c>
      <c r="BK120" s="19" t="n">
        <v>0.0258</v>
      </c>
      <c r="BL120" s="19" t="n">
        <v>0.4261</v>
      </c>
      <c r="BM120" s="19" t="n">
        <v>0.4012</v>
      </c>
      <c r="BN120" s="19" t="n">
        <v>0.063</v>
      </c>
      <c r="BO120" s="19" t="n">
        <v>0.1866</v>
      </c>
      <c r="BP120" s="19" t="n">
        <v>0.702</v>
      </c>
      <c r="BQ120" s="19" t="n">
        <v>0.0014</v>
      </c>
      <c r="BR120" s="19" t="n">
        <v>0.2424</v>
      </c>
      <c r="BS120" s="19" t="n">
        <v>9.195600000000001</v>
      </c>
      <c r="BT120" s="19" t="n">
        <v>32.2485</v>
      </c>
      <c r="BU120" s="19" t="n">
        <v>21.4743</v>
      </c>
      <c r="BV120" s="19" t="n">
        <v>18.2403</v>
      </c>
      <c r="BW120" s="19" t="n">
        <v>24.7294</v>
      </c>
      <c r="BX120" s="19" t="n">
        <v>3.2581</v>
      </c>
      <c r="BY120" s="19" t="n">
        <v>5.8183</v>
      </c>
      <c r="BZ120" s="19" t="n">
        <v>0.5984</v>
      </c>
      <c r="CA120" s="19" t="n">
        <v>1.0225</v>
      </c>
      <c r="CB120" s="19" t="n">
        <v>1.4485</v>
      </c>
      <c r="CC120" s="19" t="n">
        <v>0.4407</v>
      </c>
      <c r="CD120" s="19" t="n">
        <v>1.2947</v>
      </c>
      <c r="CE120" s="19" t="n">
        <v>0.5252</v>
      </c>
      <c r="CF120" s="19" t="n">
        <v>0.3583</v>
      </c>
      <c r="CG120" s="19" t="n">
        <v>1.3443</v>
      </c>
      <c r="CH120" s="19" t="n">
        <v>1.5022</v>
      </c>
      <c r="CI120" s="19" t="n">
        <v>0.0056</v>
      </c>
      <c r="CJ120" s="19" t="n">
        <v>0.0005999999999999999</v>
      </c>
      <c r="CK120" s="19" t="n">
        <v>0.0487</v>
      </c>
      <c r="CL120" s="19" t="n">
        <v>0.7477</v>
      </c>
      <c r="CM120" s="19" t="n">
        <v>0.001</v>
      </c>
      <c r="CN120" s="19" t="n">
        <v>7.2698</v>
      </c>
      <c r="CO120" s="19" t="n">
        <v>3.6398</v>
      </c>
      <c r="CP120" s="19" t="n">
        <v>0.4401</v>
      </c>
      <c r="CQ120" s="19" t="n">
        <v>1.6369</v>
      </c>
      <c r="CT120" s="19" t="n">
        <v>1.8783</v>
      </c>
      <c r="CU120" s="19" t="n">
        <v>34.8357</v>
      </c>
      <c r="CV120" s="19" t="n">
        <v>1.0984</v>
      </c>
      <c r="CW120" s="19" t="n">
        <v>6.4193</v>
      </c>
      <c r="CX120" s="19" t="n">
        <v>1.9431</v>
      </c>
      <c r="CY120" s="19" t="n">
        <v>1.9272</v>
      </c>
      <c r="CZ120" s="19" t="n">
        <v>42.3121</v>
      </c>
      <c r="DA120" s="19" t="n">
        <v>3.0522</v>
      </c>
      <c r="DB120" s="19" t="n">
        <v>9.2027</v>
      </c>
      <c r="DC120" s="19" t="n">
        <v>8.2493</v>
      </c>
      <c r="DD120" s="19" t="n">
        <v>0.4979</v>
      </c>
      <c r="DE120" s="19" t="n">
        <v>19.1071</v>
      </c>
      <c r="DF120" s="19" t="n">
        <v>24.1639</v>
      </c>
      <c r="DG120" s="19" t="n">
        <v>0.0363</v>
      </c>
      <c r="DH120" s="19" t="n">
        <v>3.8621</v>
      </c>
      <c r="DI120" s="19" t="n">
        <v>0.3446</v>
      </c>
      <c r="DJ120" s="19" t="n">
        <v>0.1455</v>
      </c>
      <c r="DK120" s="19" t="n">
        <v>0.1211</v>
      </c>
      <c r="DL120" s="19" t="n">
        <v>3.845</v>
      </c>
      <c r="DM120" s="19" t="n">
        <v>0.1409</v>
      </c>
      <c r="DN120" s="19" t="n">
        <v>3147.7304</v>
      </c>
      <c r="DO120" s="19" t="n">
        <v>14.0641</v>
      </c>
      <c r="DP120" s="19" t="n">
        <v>27.7299</v>
      </c>
      <c r="DQ120" s="19" t="n">
        <v>0.6363</v>
      </c>
      <c r="DR120" s="19" t="n">
        <v>6.5515</v>
      </c>
      <c r="DT120" s="19" t="n">
        <v>199.7881</v>
      </c>
    </row>
  </sheetData>
  <mergeCells count="2">
    <mergeCell ref="A3:L3"/>
    <mergeCell ref="A2:L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T12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10" customWidth="1" min="78" max="78"/>
    <col width="10" customWidth="1" min="79" max="79"/>
    <col width="10" customWidth="1" min="80" max="80"/>
    <col width="10" customWidth="1" min="81" max="81"/>
    <col width="10" customWidth="1" min="82" max="82"/>
    <col width="10" customWidth="1" min="83" max="83"/>
    <col width="10" customWidth="1" min="84" max="84"/>
    <col width="10" customWidth="1" min="85" max="85"/>
    <col width="10" customWidth="1" min="86" max="86"/>
    <col width="10" customWidth="1" min="87" max="87"/>
    <col width="10" customWidth="1" min="88" max="88"/>
    <col width="10" customWidth="1" min="89" max="89"/>
    <col width="10" customWidth="1" min="90" max="90"/>
    <col width="10" customWidth="1" min="91" max="91"/>
    <col width="10" customWidth="1" min="92" max="92"/>
    <col width="10" customWidth="1" min="93" max="93"/>
    <col width="10" customWidth="1" min="94" max="94"/>
    <col width="10" customWidth="1" min="95" max="95"/>
    <col width="10" customWidth="1" min="96" max="96"/>
    <col width="10" customWidth="1" min="97" max="97"/>
    <col width="10" customWidth="1" min="98" max="98"/>
    <col width="10" customWidth="1" min="99" max="99"/>
    <col width="10" customWidth="1" min="100" max="100"/>
    <col width="10" customWidth="1" min="101" max="101"/>
    <col width="10" customWidth="1" min="102" max="102"/>
    <col width="10" customWidth="1" min="103" max="103"/>
    <col width="10" customWidth="1" min="104" max="104"/>
    <col width="10" customWidth="1" min="105" max="105"/>
    <col width="10" customWidth="1" min="106" max="106"/>
    <col width="10" customWidth="1" min="107" max="107"/>
    <col width="10" customWidth="1" min="108" max="108"/>
    <col width="10" customWidth="1" min="109" max="109"/>
    <col width="10" customWidth="1" min="110" max="110"/>
    <col width="10" customWidth="1" min="111" max="111"/>
    <col width="10" customWidth="1" min="112" max="112"/>
    <col width="10" customWidth="1" min="113" max="113"/>
    <col width="10" customWidth="1" min="114" max="114"/>
    <col width="10" customWidth="1" min="115" max="115"/>
    <col width="10" customWidth="1" min="116" max="116"/>
    <col width="10"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s>
  <sheetData>
    <row r="1">
      <c r="A1" s="1" t="inlineStr">
        <is>
          <t>RAW — Table 8, state (PLACEHOLDER)</t>
        </is>
      </c>
    </row>
    <row r="2">
      <c r="A2" s="14" t="inlineStr">
        <is>
          <t>*** PLACEHOLDER DATA — NSW 2021-22, USED FOR EVERY NON-AUSTRALIA REGION. NOT A REAL STATE TABLE. ***</t>
        </is>
      </c>
    </row>
    <row r="3" ht="32" customHeight="1">
      <c r="A3" s="5" t="inlineStr">
        <is>
          <t>Placeholder content: the NSW block from Master_IO_model_v3_28April26.xlsm, Table 8 tab, vintage 2021-22.</t>
        </is>
      </c>
    </row>
    <row r="4">
      <c r="A4" s="15" t="inlineStr">
        <is>
          <t>IOIG</t>
        </is>
      </c>
      <c r="B4" s="15" t="inlineStr">
        <is>
          <t>Product / industry</t>
        </is>
      </c>
      <c r="C4" s="16" t="inlineStr">
        <is>
          <t>0101</t>
        </is>
      </c>
      <c r="D4" s="16" t="inlineStr">
        <is>
          <t>0102</t>
        </is>
      </c>
      <c r="E4" s="16" t="inlineStr">
        <is>
          <t>0103</t>
        </is>
      </c>
      <c r="F4" s="16" t="inlineStr">
        <is>
          <t>0201</t>
        </is>
      </c>
      <c r="G4" s="16" t="inlineStr">
        <is>
          <t>0301</t>
        </is>
      </c>
      <c r="H4" s="16" t="inlineStr">
        <is>
          <t>0401</t>
        </is>
      </c>
      <c r="I4" s="16" t="inlineStr">
        <is>
          <t>0501</t>
        </is>
      </c>
      <c r="J4" s="16" t="inlineStr">
        <is>
          <t>0601</t>
        </is>
      </c>
      <c r="K4" s="16" t="inlineStr">
        <is>
          <t>0701</t>
        </is>
      </c>
      <c r="L4" s="16" t="inlineStr">
        <is>
          <t>0801</t>
        </is>
      </c>
      <c r="M4" s="16" t="inlineStr">
        <is>
          <t>0802</t>
        </is>
      </c>
      <c r="N4" s="16" t="inlineStr">
        <is>
          <t>0901</t>
        </is>
      </c>
      <c r="O4" s="16" t="inlineStr">
        <is>
          <t>1001</t>
        </is>
      </c>
      <c r="P4" s="16" t="inlineStr">
        <is>
          <t>1101</t>
        </is>
      </c>
      <c r="Q4" s="16" t="inlineStr">
        <is>
          <t>1102</t>
        </is>
      </c>
      <c r="R4" s="16" t="inlineStr">
        <is>
          <t>1103</t>
        </is>
      </c>
      <c r="S4" s="16" t="inlineStr">
        <is>
          <t>1104</t>
        </is>
      </c>
      <c r="T4" s="16" t="inlineStr">
        <is>
          <t>1105</t>
        </is>
      </c>
      <c r="U4" s="16" t="inlineStr">
        <is>
          <t>1106</t>
        </is>
      </c>
      <c r="V4" s="16" t="inlineStr">
        <is>
          <t>1107</t>
        </is>
      </c>
      <c r="W4" s="16" t="inlineStr">
        <is>
          <t>1108</t>
        </is>
      </c>
      <c r="X4" s="16" t="inlineStr">
        <is>
          <t>1109</t>
        </is>
      </c>
      <c r="Y4" s="16" t="inlineStr">
        <is>
          <t>1201</t>
        </is>
      </c>
      <c r="Z4" s="16" t="inlineStr">
        <is>
          <t>1202</t>
        </is>
      </c>
      <c r="AA4" s="16" t="inlineStr">
        <is>
          <t>1205</t>
        </is>
      </c>
      <c r="AB4" s="16" t="inlineStr">
        <is>
          <t>1301</t>
        </is>
      </c>
      <c r="AC4" s="16" t="inlineStr">
        <is>
          <t>1302</t>
        </is>
      </c>
      <c r="AD4" s="16" t="inlineStr">
        <is>
          <t>1303</t>
        </is>
      </c>
      <c r="AE4" s="16" t="inlineStr">
        <is>
          <t>1304</t>
        </is>
      </c>
      <c r="AF4" s="16" t="inlineStr">
        <is>
          <t>1305</t>
        </is>
      </c>
      <c r="AG4" s="16" t="inlineStr">
        <is>
          <t>1306</t>
        </is>
      </c>
      <c r="AH4" s="16" t="inlineStr">
        <is>
          <t>1401</t>
        </is>
      </c>
      <c r="AI4" s="16" t="inlineStr">
        <is>
          <t>1402</t>
        </is>
      </c>
      <c r="AJ4" s="16" t="inlineStr">
        <is>
          <t>1501</t>
        </is>
      </c>
      <c r="AK4" s="16" t="inlineStr">
        <is>
          <t>1502</t>
        </is>
      </c>
      <c r="AL4" s="16" t="inlineStr">
        <is>
          <t>1601</t>
        </is>
      </c>
      <c r="AM4" s="16" t="inlineStr">
        <is>
          <t>1701</t>
        </is>
      </c>
      <c r="AN4" s="16" t="inlineStr">
        <is>
          <t>1801</t>
        </is>
      </c>
      <c r="AO4" s="16" t="inlineStr">
        <is>
          <t>1802</t>
        </is>
      </c>
      <c r="AP4" s="16" t="inlineStr">
        <is>
          <t>1803</t>
        </is>
      </c>
      <c r="AQ4" s="16" t="inlineStr">
        <is>
          <t>1804</t>
        </is>
      </c>
      <c r="AR4" s="16" t="inlineStr">
        <is>
          <t>1901</t>
        </is>
      </c>
      <c r="AS4" s="16" t="inlineStr">
        <is>
          <t>1902</t>
        </is>
      </c>
      <c r="AT4" s="16" t="inlineStr">
        <is>
          <t>2001</t>
        </is>
      </c>
      <c r="AU4" s="16" t="inlineStr">
        <is>
          <t>2002</t>
        </is>
      </c>
      <c r="AV4" s="16" t="inlineStr">
        <is>
          <t>2003</t>
        </is>
      </c>
      <c r="AW4" s="16" t="inlineStr">
        <is>
          <t>2004</t>
        </is>
      </c>
      <c r="AX4" s="16" t="inlineStr">
        <is>
          <t>2005</t>
        </is>
      </c>
      <c r="AY4" s="16" t="inlineStr">
        <is>
          <t>2101</t>
        </is>
      </c>
      <c r="AZ4" s="16" t="inlineStr">
        <is>
          <t>2102</t>
        </is>
      </c>
      <c r="BA4" s="16" t="inlineStr">
        <is>
          <t>2201</t>
        </is>
      </c>
      <c r="BB4" s="16" t="inlineStr">
        <is>
          <t>2202</t>
        </is>
      </c>
      <c r="BC4" s="16" t="inlineStr">
        <is>
          <t>2203</t>
        </is>
      </c>
      <c r="BD4" s="16" t="inlineStr">
        <is>
          <t>2204</t>
        </is>
      </c>
      <c r="BE4" s="16" t="inlineStr">
        <is>
          <t>2301</t>
        </is>
      </c>
      <c r="BF4" s="16" t="inlineStr">
        <is>
          <t>2302</t>
        </is>
      </c>
      <c r="BG4" s="16" t="inlineStr">
        <is>
          <t>2303</t>
        </is>
      </c>
      <c r="BH4" s="16" t="inlineStr">
        <is>
          <t>2304</t>
        </is>
      </c>
      <c r="BI4" s="16" t="inlineStr">
        <is>
          <t>2401</t>
        </is>
      </c>
      <c r="BJ4" s="16" t="inlineStr">
        <is>
          <t>2403</t>
        </is>
      </c>
      <c r="BK4" s="16" t="inlineStr">
        <is>
          <t>2404</t>
        </is>
      </c>
      <c r="BL4" s="16" t="inlineStr">
        <is>
          <t>2405</t>
        </is>
      </c>
      <c r="BM4" s="16" t="inlineStr">
        <is>
          <t>2501</t>
        </is>
      </c>
      <c r="BN4" s="16" t="inlineStr">
        <is>
          <t>2502</t>
        </is>
      </c>
      <c r="BO4" s="16" t="inlineStr">
        <is>
          <t>2601</t>
        </is>
      </c>
      <c r="BP4" s="16" t="inlineStr">
        <is>
          <t>2605</t>
        </is>
      </c>
      <c r="BQ4" s="16" t="inlineStr">
        <is>
          <t>2701</t>
        </is>
      </c>
      <c r="BR4" s="16" t="inlineStr">
        <is>
          <t>2801</t>
        </is>
      </c>
      <c r="BS4" s="16" t="inlineStr">
        <is>
          <t>2901</t>
        </is>
      </c>
      <c r="BT4" s="16" t="inlineStr">
        <is>
          <t>3001</t>
        </is>
      </c>
      <c r="BU4" s="16" t="inlineStr">
        <is>
          <t>3002</t>
        </is>
      </c>
      <c r="BV4" s="16" t="inlineStr">
        <is>
          <t>3101</t>
        </is>
      </c>
      <c r="BW4" s="16" t="inlineStr">
        <is>
          <t>3201</t>
        </is>
      </c>
      <c r="BX4" s="16" t="inlineStr">
        <is>
          <t>3301</t>
        </is>
      </c>
      <c r="BY4" s="16" t="inlineStr">
        <is>
          <t>3901</t>
        </is>
      </c>
      <c r="BZ4" s="16" t="inlineStr">
        <is>
          <t>4401</t>
        </is>
      </c>
      <c r="CA4" s="16" t="inlineStr">
        <is>
          <t>4501</t>
        </is>
      </c>
      <c r="CB4" s="16" t="inlineStr">
        <is>
          <t>4601</t>
        </is>
      </c>
      <c r="CC4" s="16" t="inlineStr">
        <is>
          <t>4701</t>
        </is>
      </c>
      <c r="CD4" s="16" t="inlineStr">
        <is>
          <t>4801</t>
        </is>
      </c>
      <c r="CE4" s="16" t="inlineStr">
        <is>
          <t>4901</t>
        </is>
      </c>
      <c r="CF4" s="16" t="inlineStr">
        <is>
          <t>5101</t>
        </is>
      </c>
      <c r="CG4" s="16" t="inlineStr">
        <is>
          <t>5201</t>
        </is>
      </c>
      <c r="CH4" s="16" t="inlineStr">
        <is>
          <t>5401</t>
        </is>
      </c>
      <c r="CI4" s="16" t="inlineStr">
        <is>
          <t>5501</t>
        </is>
      </c>
      <c r="CJ4" s="16" t="inlineStr">
        <is>
          <t>5601</t>
        </is>
      </c>
      <c r="CK4" s="16" t="inlineStr">
        <is>
          <t>5701</t>
        </is>
      </c>
      <c r="CL4" s="16" t="inlineStr">
        <is>
          <t>5801</t>
        </is>
      </c>
      <c r="CM4" s="16" t="inlineStr">
        <is>
          <t>6001</t>
        </is>
      </c>
      <c r="CN4" s="16" t="inlineStr">
        <is>
          <t>6201</t>
        </is>
      </c>
      <c r="CO4" s="16" t="inlineStr">
        <is>
          <t>6301</t>
        </is>
      </c>
      <c r="CP4" s="16" t="inlineStr">
        <is>
          <t>6401</t>
        </is>
      </c>
      <c r="CQ4" s="16" t="inlineStr">
        <is>
          <t>6601</t>
        </is>
      </c>
      <c r="CR4" s="16" t="inlineStr">
        <is>
          <t>6700</t>
        </is>
      </c>
      <c r="CS4" s="16" t="inlineStr">
        <is>
          <t>6701</t>
        </is>
      </c>
      <c r="CT4" s="16" t="inlineStr">
        <is>
          <t>6702</t>
        </is>
      </c>
      <c r="CU4" s="16" t="inlineStr">
        <is>
          <t>6901</t>
        </is>
      </c>
      <c r="CV4" s="16" t="inlineStr">
        <is>
          <t>7001</t>
        </is>
      </c>
      <c r="CW4" s="16" t="inlineStr">
        <is>
          <t>7210</t>
        </is>
      </c>
      <c r="CX4" s="16" t="inlineStr">
        <is>
          <t>7310</t>
        </is>
      </c>
      <c r="CY4" s="16" t="inlineStr">
        <is>
          <t>7501</t>
        </is>
      </c>
      <c r="CZ4" s="16" t="inlineStr">
        <is>
          <t>7601</t>
        </is>
      </c>
      <c r="DA4" s="16" t="inlineStr">
        <is>
          <t>7701</t>
        </is>
      </c>
      <c r="DB4" s="16" t="inlineStr">
        <is>
          <t>8010</t>
        </is>
      </c>
      <c r="DC4" s="16" t="inlineStr">
        <is>
          <t>8110</t>
        </is>
      </c>
      <c r="DD4" s="16" t="inlineStr">
        <is>
          <t>8210</t>
        </is>
      </c>
      <c r="DE4" s="16" t="inlineStr">
        <is>
          <t>8401</t>
        </is>
      </c>
      <c r="DF4" s="16" t="inlineStr">
        <is>
          <t>8601</t>
        </is>
      </c>
      <c r="DG4" s="16" t="inlineStr">
        <is>
          <t>8901</t>
        </is>
      </c>
      <c r="DH4" s="16" t="inlineStr">
        <is>
          <t>9101</t>
        </is>
      </c>
      <c r="DI4" s="16" t="inlineStr">
        <is>
          <t>9201</t>
        </is>
      </c>
      <c r="DJ4" s="16" t="inlineStr">
        <is>
          <t>9401</t>
        </is>
      </c>
      <c r="DK4" s="16" t="inlineStr">
        <is>
          <t>9402</t>
        </is>
      </c>
      <c r="DL4" s="16" t="inlineStr">
        <is>
          <t>9501</t>
        </is>
      </c>
      <c r="DM4" s="16" t="inlineStr">
        <is>
          <t>9502</t>
        </is>
      </c>
      <c r="DN4" s="17" t="inlineStr">
        <is>
          <t>Q1</t>
        </is>
      </c>
      <c r="DO4" s="17" t="inlineStr">
        <is>
          <t>Q2</t>
        </is>
      </c>
      <c r="DP4" s="17" t="inlineStr">
        <is>
          <t>Q3</t>
        </is>
      </c>
      <c r="DQ4" s="17" t="inlineStr">
        <is>
          <t>Q4</t>
        </is>
      </c>
      <c r="DR4" s="17" t="inlineStr">
        <is>
          <t>Q5</t>
        </is>
      </c>
      <c r="DS4" s="17" t="inlineStr">
        <is>
          <t>Q6</t>
        </is>
      </c>
      <c r="DT4" s="17" t="inlineStr">
        <is>
          <t>Q7</t>
        </is>
      </c>
    </row>
    <row r="5">
      <c r="C5" s="18" t="inlineStr">
        <is>
          <t>Sheep, grains, beef and dairy cattle</t>
        </is>
      </c>
      <c r="D5" s="18" t="inlineStr">
        <is>
          <t>Poultry and other livestock</t>
        </is>
      </c>
      <c r="E5" s="18" t="inlineStr">
        <is>
          <t>Other agriculture</t>
        </is>
      </c>
      <c r="F5" s="18" t="inlineStr">
        <is>
          <t>Aquaculture</t>
        </is>
      </c>
      <c r="G5" s="18" t="inlineStr">
        <is>
          <t>Forestry and logging</t>
        </is>
      </c>
      <c r="H5" s="18" t="inlineStr">
        <is>
          <t>Fishing, hunting and trapping</t>
        </is>
      </c>
      <c r="I5" s="18" t="inlineStr">
        <is>
          <t>Agriculture, forestry and fishing support services</t>
        </is>
      </c>
      <c r="J5" s="18" t="inlineStr">
        <is>
          <t>Coal mining</t>
        </is>
      </c>
      <c r="K5" s="18" t="inlineStr">
        <is>
          <t>Oil and gas extraction</t>
        </is>
      </c>
      <c r="L5" s="18" t="inlineStr">
        <is>
          <t>Iron ore mining</t>
        </is>
      </c>
      <c r="M5" s="18" t="inlineStr">
        <is>
          <t>Non-ferrous metal ore mining</t>
        </is>
      </c>
      <c r="N5" s="18" t="inlineStr">
        <is>
          <t>Non-metallic mineral mining</t>
        </is>
      </c>
      <c r="O5" s="18" t="inlineStr">
        <is>
          <t>Exploration and mining support services</t>
        </is>
      </c>
      <c r="P5" s="18" t="inlineStr">
        <is>
          <t>Meat and meat product manufacturing</t>
        </is>
      </c>
      <c r="Q5" s="18" t="inlineStr">
        <is>
          <t>Processed seafood manufacturing</t>
        </is>
      </c>
      <c r="R5" s="18" t="inlineStr">
        <is>
          <t>Dairy product manufacturing</t>
        </is>
      </c>
      <c r="S5" s="18" t="inlineStr">
        <is>
          <t>Fruit and vegetable product manufacturing</t>
        </is>
      </c>
      <c r="T5" s="18" t="inlineStr">
        <is>
          <t>Oils and fats manufacturing</t>
        </is>
      </c>
      <c r="U5" s="18" t="inlineStr">
        <is>
          <t>Grain mill and cereal product manufacturing</t>
        </is>
      </c>
      <c r="V5" s="18" t="inlineStr">
        <is>
          <t>Bakery product manufacturing</t>
        </is>
      </c>
      <c r="W5" s="18" t="inlineStr">
        <is>
          <t>Sugar and confectionery manufacturing</t>
        </is>
      </c>
      <c r="X5" s="18" t="inlineStr">
        <is>
          <t>Other food product manufacturing</t>
        </is>
      </c>
      <c r="Y5" s="18" t="inlineStr">
        <is>
          <t>Soft drinks, cordials and syrup manufacturing</t>
        </is>
      </c>
      <c r="Z5" s="18" t="inlineStr">
        <is>
          <t>Beer manufacturing</t>
        </is>
      </c>
      <c r="AA5" s="18" t="inlineStr">
        <is>
          <t>Wine, spirits and tobacco</t>
        </is>
      </c>
      <c r="AB5" s="18" t="inlineStr">
        <is>
          <t>Textile manufacturing</t>
        </is>
      </c>
      <c r="AC5" s="18" t="inlineStr">
        <is>
          <t>Tanned leather, dressed fur and leather product manufacturing</t>
        </is>
      </c>
      <c r="AD5" s="18" t="inlineStr">
        <is>
          <t>Textile product manufacturing</t>
        </is>
      </c>
      <c r="AE5" s="18" t="inlineStr">
        <is>
          <t>Knitted product manufacturing</t>
        </is>
      </c>
      <c r="AF5" s="18" t="inlineStr">
        <is>
          <t>Clothing manufacturing</t>
        </is>
      </c>
      <c r="AG5" s="18" t="inlineStr">
        <is>
          <t>Footwear manufacturing</t>
        </is>
      </c>
      <c r="AH5" s="18" t="inlineStr">
        <is>
          <t>Sawmill product manufacturing</t>
        </is>
      </c>
      <c r="AI5" s="18" t="inlineStr">
        <is>
          <t>Other wood product manufacturing</t>
        </is>
      </c>
      <c r="AJ5" s="18" t="inlineStr">
        <is>
          <t>Pulp, paper and paperboard manufacturing</t>
        </is>
      </c>
      <c r="AK5" s="18" t="inlineStr">
        <is>
          <t>Paper stationery and other converted paper product manufacturing</t>
        </is>
      </c>
      <c r="AL5" s="18" t="inlineStr">
        <is>
          <t>Printing (including the reproduction of recorded media)</t>
        </is>
      </c>
      <c r="AM5" s="18" t="inlineStr">
        <is>
          <t>Petroleum and coal product manufacturing</t>
        </is>
      </c>
      <c r="AN5" s="18" t="inlineStr">
        <is>
          <t>Human pharmaceutical and medicinal product manufacturing</t>
        </is>
      </c>
      <c r="AO5" s="18" t="inlineStr">
        <is>
          <t>Veterinary pharmaceutical and medicinal product manufacturing</t>
        </is>
      </c>
      <c r="AP5" s="18" t="inlineStr">
        <is>
          <t>Basic chemical manufacturing</t>
        </is>
      </c>
      <c r="AQ5" s="18" t="inlineStr">
        <is>
          <t>Cleaning compounds and toiletry preparation manufacturing</t>
        </is>
      </c>
      <c r="AR5" s="18" t="inlineStr">
        <is>
          <t>Polymer product manufacturing</t>
        </is>
      </c>
      <c r="AS5" s="18" t="inlineStr">
        <is>
          <t>Natural rubber product manufacturing</t>
        </is>
      </c>
      <c r="AT5" s="18" t="inlineStr">
        <is>
          <t>Glass and glass product manufacturing</t>
        </is>
      </c>
      <c r="AU5" s="18" t="inlineStr">
        <is>
          <t>Ceramic product manufacturing</t>
        </is>
      </c>
      <c r="AV5" s="18" t="inlineStr">
        <is>
          <t>Cement, lime and ready-mixed concrete manufacturing</t>
        </is>
      </c>
      <c r="AW5" s="18" t="inlineStr">
        <is>
          <t>Plaster and concrete product manufacturing</t>
        </is>
      </c>
      <c r="AX5" s="18" t="inlineStr">
        <is>
          <t>Other non-metallic mineral product manufacturing</t>
        </is>
      </c>
      <c r="AY5" s="18" t="inlineStr">
        <is>
          <t>Iron and steel manufacturing</t>
        </is>
      </c>
      <c r="AZ5" s="18" t="inlineStr">
        <is>
          <t>Basic non-ferrous metal manufacturing</t>
        </is>
      </c>
      <c r="BA5" s="18" t="inlineStr">
        <is>
          <t>Forged iron and steel product manufacturing</t>
        </is>
      </c>
      <c r="BB5" s="18" t="inlineStr">
        <is>
          <t>Structural metal product manufacturing</t>
        </is>
      </c>
      <c r="BC5" s="18" t="inlineStr">
        <is>
          <t>Metal containers and other sheet metal product manufacturing</t>
        </is>
      </c>
      <c r="BD5" s="18" t="inlineStr">
        <is>
          <t>Other fabricated metal product manufacturing</t>
        </is>
      </c>
      <c r="BE5" s="18" t="inlineStr">
        <is>
          <t>Motor vehicles and parts; other transport equipment manufacturing</t>
        </is>
      </c>
      <c r="BF5" s="18" t="inlineStr">
        <is>
          <t>Ships and boat manufacturing</t>
        </is>
      </c>
      <c r="BG5" s="18" t="inlineStr">
        <is>
          <t>Railway rolling stock manufacturing</t>
        </is>
      </c>
      <c r="BH5" s="18" t="inlineStr">
        <is>
          <t>Aircraft manufacturing</t>
        </is>
      </c>
      <c r="BI5" s="18" t="inlineStr">
        <is>
          <t>Professional, scientific, computer and electronic equipment manufacturing</t>
        </is>
      </c>
      <c r="BJ5" s="18" t="inlineStr">
        <is>
          <t>Electrical equipment manufacturing</t>
        </is>
      </c>
      <c r="BK5" s="18" t="inlineStr">
        <is>
          <t>Domestic appliance manufacturing</t>
        </is>
      </c>
      <c r="BL5" s="18" t="inlineStr">
        <is>
          <t>Specialised and other machinery and equipment manufacturing</t>
        </is>
      </c>
      <c r="BM5" s="18" t="inlineStr">
        <is>
          <t>Furniture manufacturing</t>
        </is>
      </c>
      <c r="BN5" s="18" t="inlineStr">
        <is>
          <t>Other manufactured products</t>
        </is>
      </c>
      <c r="BO5" s="18" t="inlineStr">
        <is>
          <t>Electricity generation</t>
        </is>
      </c>
      <c r="BP5" s="18" t="inlineStr">
        <is>
          <t>Electricity transmission, distribution, on selling and electricity market operation</t>
        </is>
      </c>
      <c r="BQ5" s="18" t="inlineStr">
        <is>
          <t>Gas supply</t>
        </is>
      </c>
      <c r="BR5" s="18" t="inlineStr">
        <is>
          <t>Water supply, sewerage and drainage services</t>
        </is>
      </c>
      <c r="BS5" s="18" t="inlineStr">
        <is>
          <t>Waste collection, treatment and disposal services</t>
        </is>
      </c>
      <c r="BT5" s="18" t="inlineStr">
        <is>
          <t>Residential building construction</t>
        </is>
      </c>
      <c r="BU5" s="18" t="inlineStr">
        <is>
          <t>Non-residential building construction</t>
        </is>
      </c>
      <c r="BV5" s="18" t="inlineStr">
        <is>
          <t>Heavy and civil engineering construction</t>
        </is>
      </c>
      <c r="BW5" s="18" t="inlineStr">
        <is>
          <t>Construction services</t>
        </is>
      </c>
      <c r="BX5" s="18" t="inlineStr">
        <is>
          <t>Wholesale trade</t>
        </is>
      </c>
      <c r="BY5" s="18" t="inlineStr">
        <is>
          <t>Retail trade</t>
        </is>
      </c>
      <c r="BZ5" s="18" t="inlineStr">
        <is>
          <t>Accommodation</t>
        </is>
      </c>
      <c r="CA5" s="18" t="inlineStr">
        <is>
          <t>Food and beverage services</t>
        </is>
      </c>
      <c r="CB5" s="18" t="inlineStr">
        <is>
          <t>Road transport</t>
        </is>
      </c>
      <c r="CC5" s="18" t="inlineStr">
        <is>
          <t>Rail transport</t>
        </is>
      </c>
      <c r="CD5" s="18" t="inlineStr">
        <is>
          <t>Water, pipeline and other transport</t>
        </is>
      </c>
      <c r="CE5" s="18" t="inlineStr">
        <is>
          <t>Air and space transport</t>
        </is>
      </c>
      <c r="CF5" s="18" t="inlineStr">
        <is>
          <t>Postal and courier pick-up and delivery service</t>
        </is>
      </c>
      <c r="CG5" s="18" t="inlineStr">
        <is>
          <t>Transport support services and storage</t>
        </is>
      </c>
      <c r="CH5" s="18" t="inlineStr">
        <is>
          <t>Publishing (except internet and music publishing)</t>
        </is>
      </c>
      <c r="CI5" s="18" t="inlineStr">
        <is>
          <t>Motion picture and sound recording</t>
        </is>
      </c>
      <c r="CJ5" s="18" t="inlineStr">
        <is>
          <t>Broadcasting (except internet)</t>
        </is>
      </c>
      <c r="CK5" s="18" t="inlineStr">
        <is>
          <t>Internet service providers, internet publishing and broadcasting, websearch portals and data processing</t>
        </is>
      </c>
      <c r="CL5" s="18" t="inlineStr">
        <is>
          <t>Telecommunication services</t>
        </is>
      </c>
      <c r="CM5" s="18" t="inlineStr">
        <is>
          <t>Library and other information services</t>
        </is>
      </c>
      <c r="CN5" s="18" t="inlineStr">
        <is>
          <t>Finance</t>
        </is>
      </c>
      <c r="CO5" s="18" t="inlineStr">
        <is>
          <t>Insurance and superannuation funds</t>
        </is>
      </c>
      <c r="CP5" s="18" t="inlineStr">
        <is>
          <t>Auxiliary finance and insurance services</t>
        </is>
      </c>
      <c r="CQ5" s="18" t="inlineStr">
        <is>
          <t>Rental and hiring services (except real estate)</t>
        </is>
      </c>
      <c r="CR5" s="18" t="inlineStr">
        <is>
          <t>Imputed rent for owner-occupiers</t>
        </is>
      </c>
      <c r="CS5" s="18" t="inlineStr">
        <is>
          <t>Actual rent for housing</t>
        </is>
      </c>
      <c r="CT5" s="18" t="inlineStr">
        <is>
          <t>Non-residential property operators and real estate services</t>
        </is>
      </c>
      <c r="CU5" s="18" t="inlineStr">
        <is>
          <t>Professional, scientific and technical services</t>
        </is>
      </c>
      <c r="CV5" s="18" t="inlineStr">
        <is>
          <t>Computer systems design and related services</t>
        </is>
      </c>
      <c r="CW5" s="18" t="inlineStr">
        <is>
          <t>Employment, travel agency and other administrative services</t>
        </is>
      </c>
      <c r="CX5" s="18" t="inlineStr">
        <is>
          <t>Building cleaning, pest control and other support services</t>
        </is>
      </c>
      <c r="CY5" s="18" t="inlineStr">
        <is>
          <t>Public administration and regulatory services</t>
        </is>
      </c>
      <c r="CZ5" s="18" t="inlineStr">
        <is>
          <t>Defence</t>
        </is>
      </c>
      <c r="DA5" s="18" t="inlineStr">
        <is>
          <t>Public order and safety</t>
        </is>
      </c>
      <c r="DB5" s="18" t="inlineStr">
        <is>
          <t>Primary and secondary education services (including pre-schools and special schools)</t>
        </is>
      </c>
      <c r="DC5" s="18" t="inlineStr">
        <is>
          <t>Technical, vocational and tertiary education services (including undergraduate and postgraduate)</t>
        </is>
      </c>
      <c r="DD5" s="18" t="inlineStr">
        <is>
          <t>Arts, sports, adult and other education services (including community education)</t>
        </is>
      </c>
      <c r="DE5" s="18" t="inlineStr">
        <is>
          <t>Health care services</t>
        </is>
      </c>
      <c r="DF5" s="18" t="inlineStr">
        <is>
          <t>Residential care and social assistance services</t>
        </is>
      </c>
      <c r="DG5" s="18" t="inlineStr">
        <is>
          <t>Heritage, creative and performing arts</t>
        </is>
      </c>
      <c r="DH5" s="18" t="inlineStr">
        <is>
          <t>Sports and recreation</t>
        </is>
      </c>
      <c r="DI5" s="18" t="inlineStr">
        <is>
          <t>Gambling</t>
        </is>
      </c>
      <c r="DJ5" s="18" t="inlineStr">
        <is>
          <t>Automotive repair and maintenance</t>
        </is>
      </c>
      <c r="DK5" s="18" t="inlineStr">
        <is>
          <t>Other repair and maintenance</t>
        </is>
      </c>
      <c r="DL5" s="18" t="inlineStr">
        <is>
          <t>Personal services</t>
        </is>
      </c>
      <c r="DM5" s="18" t="inlineStr">
        <is>
          <t>Other services</t>
        </is>
      </c>
      <c r="DN5" s="18" t="inlineStr">
        <is>
          <t>Households FCE</t>
        </is>
      </c>
      <c r="DO5" s="18" t="inlineStr">
        <is>
          <t>General Government FCE</t>
        </is>
      </c>
      <c r="DP5" s="18" t="inlineStr">
        <is>
          <t>Private GFCF</t>
        </is>
      </c>
      <c r="DQ5" s="18" t="inlineStr">
        <is>
          <t>Public Corporations GFCF</t>
        </is>
      </c>
      <c r="DR5" s="18" t="inlineStr">
        <is>
          <t>General Government GFCF</t>
        </is>
      </c>
      <c r="DS5" s="18" t="inlineStr">
        <is>
          <t>Changes in Inventories</t>
        </is>
      </c>
      <c r="DT5" s="18" t="inlineStr">
        <is>
          <t>Exports of Goods and Services</t>
        </is>
      </c>
    </row>
    <row r="6">
      <c r="A6" s="2" t="inlineStr">
        <is>
          <t>0101</t>
        </is>
      </c>
      <c r="B6" s="2" t="inlineStr">
        <is>
          <t>Sheep, grains, beef and dairy cattle</t>
        </is>
      </c>
      <c r="C6" s="19" t="n">
        <v>959.348</v>
      </c>
      <c r="D6" s="19" t="n">
        <v>104.8951</v>
      </c>
      <c r="E6" s="19" t="n">
        <v>98.6682</v>
      </c>
      <c r="F6" s="19" t="n">
        <v>0.1041</v>
      </c>
      <c r="G6" s="19" t="n">
        <v>0.0157</v>
      </c>
      <c r="H6" s="19" t="n">
        <v>0.1421</v>
      </c>
      <c r="I6" s="19" t="n">
        <v>8.7811</v>
      </c>
      <c r="J6" s="19" t="n">
        <v>0.3242</v>
      </c>
      <c r="K6" s="19" t="n">
        <v>0.0078</v>
      </c>
      <c r="L6" s="19" t="n">
        <v>0.0024</v>
      </c>
      <c r="M6" s="19" t="n">
        <v>0.0795</v>
      </c>
      <c r="N6" s="19" t="n">
        <v>0.0101</v>
      </c>
      <c r="O6" s="19" t="n">
        <v>0.0089</v>
      </c>
      <c r="P6" s="19" t="n">
        <v>5642.2022</v>
      </c>
      <c r="Q6" s="19" t="n">
        <v>0.0592</v>
      </c>
      <c r="R6" s="19" t="n">
        <v>1028.7515</v>
      </c>
      <c r="S6" s="19" t="n">
        <v>0.5711000000000001</v>
      </c>
      <c r="T6" s="19" t="n">
        <v>69.1183</v>
      </c>
      <c r="U6" s="19" t="n">
        <v>1190.2055</v>
      </c>
      <c r="V6" s="19" t="n">
        <v>25.6485</v>
      </c>
      <c r="W6" s="19" t="n">
        <v>8.0456</v>
      </c>
      <c r="X6" s="19" t="n">
        <v>41.3758</v>
      </c>
      <c r="Y6" s="19" t="n">
        <v>5.9937</v>
      </c>
      <c r="Z6" s="19" t="n">
        <v>144.2051</v>
      </c>
      <c r="AA6" s="19" t="n">
        <v>60.6157</v>
      </c>
      <c r="AB6" s="19" t="n">
        <v>20.0427</v>
      </c>
      <c r="AC6" s="19" t="n">
        <v>2.405</v>
      </c>
      <c r="AD6" s="19" t="n">
        <v>124.7478</v>
      </c>
      <c r="AE6" s="19" t="n">
        <v>0.0001</v>
      </c>
      <c r="AF6" s="19" t="n">
        <v>0.0042</v>
      </c>
      <c r="AG6" s="19" t="n">
        <v>0.0013</v>
      </c>
      <c r="AH6" s="19" t="n">
        <v>0.9218</v>
      </c>
      <c r="AI6" s="19" t="n">
        <v>1.1437</v>
      </c>
      <c r="AJ6" s="19" t="n">
        <v>0.0646</v>
      </c>
      <c r="AK6" s="19" t="n">
        <v>0.3602</v>
      </c>
      <c r="AL6" s="19" t="n">
        <v>0.07729999999999999</v>
      </c>
      <c r="AM6" s="19" t="n">
        <v>0.1088</v>
      </c>
      <c r="AN6" s="19" t="n">
        <v>10.9286</v>
      </c>
      <c r="AO6" s="19" t="n">
        <v>58.6901</v>
      </c>
      <c r="AP6" s="19" t="n">
        <v>26.784</v>
      </c>
      <c r="AQ6" s="19" t="n">
        <v>12.8703</v>
      </c>
      <c r="AR6" s="19" t="n">
        <v>0.2097</v>
      </c>
      <c r="AS6" s="19" t="n">
        <v>0.007900000000000001</v>
      </c>
      <c r="AT6" s="19" t="n">
        <v>0.1538</v>
      </c>
      <c r="AU6" s="19" t="n">
        <v>0.0411</v>
      </c>
      <c r="AV6" s="19" t="n">
        <v>0.4471</v>
      </c>
      <c r="AW6" s="19" t="n">
        <v>0.08649999999999999</v>
      </c>
      <c r="AX6" s="19" t="n">
        <v>0.1611</v>
      </c>
      <c r="AY6" s="19" t="n">
        <v>0.4559</v>
      </c>
      <c r="AZ6" s="19" t="n">
        <v>0.5511</v>
      </c>
      <c r="BA6" s="19" t="n">
        <v>0.0299</v>
      </c>
      <c r="BB6" s="19" t="n">
        <v>0.4254</v>
      </c>
      <c r="BC6" s="19" t="n">
        <v>0.0606</v>
      </c>
      <c r="BD6" s="19" t="n">
        <v>0.1739</v>
      </c>
      <c r="BE6" s="19" t="n">
        <v>0.1165</v>
      </c>
      <c r="BF6" s="19" t="n">
        <v>0.0515</v>
      </c>
      <c r="BG6" s="19" t="n">
        <v>0.0621</v>
      </c>
      <c r="BH6" s="19" t="n">
        <v>0.0581</v>
      </c>
      <c r="BI6" s="19" t="n">
        <v>0.2421</v>
      </c>
      <c r="BJ6" s="19" t="n">
        <v>0.121</v>
      </c>
      <c r="BK6" s="19" t="n">
        <v>0.056</v>
      </c>
      <c r="BL6" s="19" t="n">
        <v>0.2264</v>
      </c>
      <c r="BM6" s="19" t="n">
        <v>0.1581</v>
      </c>
      <c r="BN6" s="19" t="n">
        <v>0.1081</v>
      </c>
      <c r="BO6" s="19" t="n">
        <v>0.1686</v>
      </c>
      <c r="BP6" s="19" t="n">
        <v>0.0747</v>
      </c>
      <c r="BQ6" s="19" t="n">
        <v>0.0034</v>
      </c>
      <c r="BR6" s="19" t="n">
        <v>0.1335</v>
      </c>
      <c r="BS6" s="19" t="n">
        <v>0.0915</v>
      </c>
      <c r="BT6" s="19" t="n">
        <v>2.3533</v>
      </c>
      <c r="BU6" s="19" t="n">
        <v>1.3515</v>
      </c>
      <c r="BV6" s="19" t="n">
        <v>0.9365</v>
      </c>
      <c r="BW6" s="19" t="n">
        <v>5.6624</v>
      </c>
      <c r="BX6" s="19" t="n">
        <v>162.217</v>
      </c>
      <c r="BY6" s="19" t="n">
        <v>611.0614</v>
      </c>
      <c r="BZ6" s="19" t="n">
        <v>25.707</v>
      </c>
      <c r="CA6" s="19" t="n">
        <v>38.7239</v>
      </c>
      <c r="CB6" s="19" t="n">
        <v>0.3539</v>
      </c>
      <c r="CC6" s="19" t="n">
        <v>0.0863</v>
      </c>
      <c r="CD6" s="19" t="n">
        <v>0.0172</v>
      </c>
      <c r="CE6" s="19" t="n">
        <v>0.4429</v>
      </c>
      <c r="CF6" s="19" t="n">
        <v>0.2554</v>
      </c>
      <c r="CG6" s="19" t="n">
        <v>3.1726</v>
      </c>
      <c r="CH6" s="19" t="n">
        <v>0.134</v>
      </c>
      <c r="CI6" s="19" t="n">
        <v>0.0789</v>
      </c>
      <c r="CJ6" s="19" t="n">
        <v>0.0465</v>
      </c>
      <c r="CK6" s="19" t="n">
        <v>0.0417</v>
      </c>
      <c r="CL6" s="19" t="n">
        <v>0.2151</v>
      </c>
      <c r="CM6" s="19" t="n">
        <v>0.0011</v>
      </c>
      <c r="CN6" s="19" t="n">
        <v>0.1365</v>
      </c>
      <c r="CO6" s="19" t="n">
        <v>0.0961</v>
      </c>
      <c r="CP6" s="19" t="n">
        <v>0.0993</v>
      </c>
      <c r="CQ6" s="19" t="n">
        <v>0.1002</v>
      </c>
      <c r="CS6" s="19" t="n">
        <v>0.0521</v>
      </c>
      <c r="CT6" s="19" t="n">
        <v>583.4562</v>
      </c>
      <c r="CU6" s="19" t="n">
        <v>8.6609</v>
      </c>
      <c r="CV6" s="19" t="n">
        <v>0.1023</v>
      </c>
      <c r="CW6" s="19" t="n">
        <v>0.09279999999999999</v>
      </c>
      <c r="CX6" s="19" t="n">
        <v>1.3704</v>
      </c>
      <c r="CY6" s="19" t="n">
        <v>2.6523</v>
      </c>
      <c r="CZ6" s="19" t="n">
        <v>0.1873</v>
      </c>
      <c r="DA6" s="19" t="n">
        <v>1.6375</v>
      </c>
      <c r="DB6" s="19" t="n">
        <v>0.6885</v>
      </c>
      <c r="DC6" s="19" t="n">
        <v>0.6869</v>
      </c>
      <c r="DD6" s="19" t="n">
        <v>0.0402</v>
      </c>
      <c r="DE6" s="19" t="n">
        <v>3.511</v>
      </c>
      <c r="DF6" s="19" t="n">
        <v>9.1092</v>
      </c>
      <c r="DG6" s="19" t="n">
        <v>0.042</v>
      </c>
      <c r="DH6" s="19" t="n">
        <v>0.1362</v>
      </c>
      <c r="DI6" s="19" t="n">
        <v>0.089</v>
      </c>
      <c r="DJ6" s="19" t="n">
        <v>0.242</v>
      </c>
      <c r="DK6" s="19" t="n">
        <v>0.2389</v>
      </c>
      <c r="DL6" s="19" t="n">
        <v>0.2784</v>
      </c>
      <c r="DM6" s="19" t="n">
        <v>8.401999999999999</v>
      </c>
      <c r="DN6" s="19" t="n">
        <v>111.1595</v>
      </c>
      <c r="DO6" s="19" t="n">
        <v>3.6535</v>
      </c>
      <c r="DP6" s="19" t="n">
        <v>972.7333</v>
      </c>
      <c r="DQ6" s="19" t="n">
        <v>22.533</v>
      </c>
      <c r="DR6" s="19" t="n">
        <v>100.2979</v>
      </c>
      <c r="DT6" s="19" t="n">
        <v>7495.8808</v>
      </c>
    </row>
    <row r="7">
      <c r="A7" s="2" t="inlineStr">
        <is>
          <t>0102</t>
        </is>
      </c>
      <c r="B7" s="2" t="inlineStr">
        <is>
          <t>Poultry and other livestock</t>
        </is>
      </c>
      <c r="C7" s="19" t="n">
        <v>20.243</v>
      </c>
      <c r="D7" s="19" t="n">
        <v>40.7527</v>
      </c>
      <c r="E7" s="19" t="n">
        <v>38.0717</v>
      </c>
      <c r="F7" s="19" t="n">
        <v>0.0142</v>
      </c>
      <c r="G7" s="19" t="n">
        <v>0.0068</v>
      </c>
      <c r="H7" s="19" t="n">
        <v>0.6556999999999999</v>
      </c>
      <c r="I7" s="19" t="n">
        <v>0.625</v>
      </c>
      <c r="J7" s="19" t="n">
        <v>0.2314</v>
      </c>
      <c r="K7" s="19" t="n">
        <v>0.0044</v>
      </c>
      <c r="L7" s="19" t="n">
        <v>0.0015</v>
      </c>
      <c r="M7" s="19" t="n">
        <v>0.0535</v>
      </c>
      <c r="N7" s="19" t="n">
        <v>0.0067</v>
      </c>
      <c r="O7" s="19" t="n">
        <v>0.006</v>
      </c>
      <c r="P7" s="19" t="n">
        <v>1463.3927</v>
      </c>
      <c r="Q7" s="19" t="n">
        <v>0.0291</v>
      </c>
      <c r="R7" s="19" t="n">
        <v>22.7926</v>
      </c>
      <c r="S7" s="19" t="n">
        <v>0.187</v>
      </c>
      <c r="T7" s="19" t="n">
        <v>0.5687</v>
      </c>
      <c r="U7" s="19" t="n">
        <v>2.3535</v>
      </c>
      <c r="V7" s="19" t="n">
        <v>19.039</v>
      </c>
      <c r="W7" s="19" t="n">
        <v>11.7714</v>
      </c>
      <c r="X7" s="19" t="n">
        <v>76.985</v>
      </c>
      <c r="Y7" s="19" t="n">
        <v>0.1101</v>
      </c>
      <c r="Z7" s="19" t="n">
        <v>0.1192</v>
      </c>
      <c r="AA7" s="19" t="n">
        <v>0.0713</v>
      </c>
      <c r="AB7" s="19" t="n">
        <v>0.005</v>
      </c>
      <c r="AC7" s="19" t="n">
        <v>0.0441</v>
      </c>
      <c r="AD7" s="19" t="n">
        <v>0.0413</v>
      </c>
      <c r="AE7" s="19" t="n">
        <v>0.0001</v>
      </c>
      <c r="AF7" s="19" t="n">
        <v>0.0014</v>
      </c>
      <c r="AG7" s="19" t="n">
        <v>0.0007</v>
      </c>
      <c r="AH7" s="19" t="n">
        <v>0.6725</v>
      </c>
      <c r="AI7" s="19" t="n">
        <v>0.8328</v>
      </c>
      <c r="AJ7" s="19" t="n">
        <v>0.0456</v>
      </c>
      <c r="AK7" s="19" t="n">
        <v>0.0572</v>
      </c>
      <c r="AL7" s="19" t="n">
        <v>0.0561</v>
      </c>
      <c r="AM7" s="19" t="n">
        <v>0.07729999999999999</v>
      </c>
      <c r="AN7" s="19" t="n">
        <v>3.2308</v>
      </c>
      <c r="AO7" s="19" t="n">
        <v>0.1635</v>
      </c>
      <c r="AP7" s="19" t="n">
        <v>0.3295</v>
      </c>
      <c r="AQ7" s="19" t="n">
        <v>0.316</v>
      </c>
      <c r="AR7" s="19" t="n">
        <v>0.1512</v>
      </c>
      <c r="AS7" s="19" t="n">
        <v>0.005</v>
      </c>
      <c r="AT7" s="19" t="n">
        <v>0.1108</v>
      </c>
      <c r="AU7" s="19" t="n">
        <v>0.0297</v>
      </c>
      <c r="AV7" s="19" t="n">
        <v>0.3243</v>
      </c>
      <c r="AW7" s="19" t="n">
        <v>0.0626</v>
      </c>
      <c r="AX7" s="19" t="n">
        <v>0.1175</v>
      </c>
      <c r="AY7" s="19" t="n">
        <v>0.3247</v>
      </c>
      <c r="AZ7" s="19" t="n">
        <v>0.3875</v>
      </c>
      <c r="BA7" s="19" t="n">
        <v>0.0212</v>
      </c>
      <c r="BB7" s="19" t="n">
        <v>0.3089</v>
      </c>
      <c r="BC7" s="19" t="n">
        <v>0.0439</v>
      </c>
      <c r="BD7" s="19" t="n">
        <v>0.1262</v>
      </c>
      <c r="BE7" s="19" t="n">
        <v>0.0839</v>
      </c>
      <c r="BF7" s="19" t="n">
        <v>0.0373</v>
      </c>
      <c r="BG7" s="19" t="n">
        <v>0.0449</v>
      </c>
      <c r="BH7" s="19" t="n">
        <v>0.0419</v>
      </c>
      <c r="BI7" s="19" t="n">
        <v>0.1739</v>
      </c>
      <c r="BJ7" s="19" t="n">
        <v>0.0814</v>
      </c>
      <c r="BK7" s="19" t="n">
        <v>0.0398</v>
      </c>
      <c r="BL7" s="19" t="n">
        <v>0.1596</v>
      </c>
      <c r="BM7" s="19" t="n">
        <v>0.1146</v>
      </c>
      <c r="BN7" s="19" t="n">
        <v>0.0563</v>
      </c>
      <c r="BO7" s="19" t="n">
        <v>0.1196</v>
      </c>
      <c r="BP7" s="19" t="n">
        <v>0.0499</v>
      </c>
      <c r="BQ7" s="19" t="n">
        <v>0.0024</v>
      </c>
      <c r="BR7" s="19" t="n">
        <v>0.08989999999999999</v>
      </c>
      <c r="BS7" s="19" t="n">
        <v>0.0559</v>
      </c>
      <c r="BT7" s="19" t="n">
        <v>1.7166</v>
      </c>
      <c r="BU7" s="19" t="n">
        <v>0.982</v>
      </c>
      <c r="BV7" s="19" t="n">
        <v>0.6747</v>
      </c>
      <c r="BW7" s="19" t="n">
        <v>4.0468</v>
      </c>
      <c r="BX7" s="19" t="n">
        <v>90.729</v>
      </c>
      <c r="BY7" s="19" t="n">
        <v>232.6875</v>
      </c>
      <c r="BZ7" s="19" t="n">
        <v>44.0014</v>
      </c>
      <c r="CA7" s="19" t="n">
        <v>80.0913</v>
      </c>
      <c r="CB7" s="19" t="n">
        <v>0.2568</v>
      </c>
      <c r="CC7" s="19" t="n">
        <v>0.0594</v>
      </c>
      <c r="CD7" s="19" t="n">
        <v>0.0125</v>
      </c>
      <c r="CE7" s="19" t="n">
        <v>0.3225</v>
      </c>
      <c r="CF7" s="19" t="n">
        <v>0.1846</v>
      </c>
      <c r="CG7" s="19" t="n">
        <v>0.0441</v>
      </c>
      <c r="CH7" s="19" t="n">
        <v>0.0948</v>
      </c>
      <c r="CI7" s="19" t="n">
        <v>0.9998</v>
      </c>
      <c r="CJ7" s="19" t="n">
        <v>0.0336</v>
      </c>
      <c r="CK7" s="19" t="n">
        <v>0.0283</v>
      </c>
      <c r="CL7" s="19" t="n">
        <v>0.1404</v>
      </c>
      <c r="CM7" s="19" t="n">
        <v>0.0008</v>
      </c>
      <c r="CN7" s="19" t="n">
        <v>0.0387</v>
      </c>
      <c r="CO7" s="19" t="n">
        <v>0.0264</v>
      </c>
      <c r="CP7" s="19" t="n">
        <v>0.0631</v>
      </c>
      <c r="CQ7" s="19" t="n">
        <v>0.0576</v>
      </c>
      <c r="CS7" s="19" t="n">
        <v>0.0381</v>
      </c>
      <c r="CT7" s="19" t="n">
        <v>46.6488</v>
      </c>
      <c r="CU7" s="19" t="n">
        <v>2.5486</v>
      </c>
      <c r="CV7" s="19" t="n">
        <v>0.0573</v>
      </c>
      <c r="CW7" s="19" t="n">
        <v>0.0481</v>
      </c>
      <c r="CX7" s="19" t="n">
        <v>0.0407</v>
      </c>
      <c r="CY7" s="19" t="n">
        <v>0.3069</v>
      </c>
      <c r="CZ7" s="19" t="n">
        <v>0.1204</v>
      </c>
      <c r="DA7" s="19" t="n">
        <v>3.098</v>
      </c>
      <c r="DB7" s="19" t="n">
        <v>12.0475</v>
      </c>
      <c r="DC7" s="19" t="n">
        <v>11.0979</v>
      </c>
      <c r="DD7" s="19" t="n">
        <v>0.8179</v>
      </c>
      <c r="DE7" s="19" t="n">
        <v>15.9664</v>
      </c>
      <c r="DF7" s="19" t="n">
        <v>9.8028</v>
      </c>
      <c r="DG7" s="19" t="n">
        <v>0.0203</v>
      </c>
      <c r="DH7" s="19" t="n">
        <v>21.2252</v>
      </c>
      <c r="DI7" s="19" t="n">
        <v>5.0309</v>
      </c>
      <c r="DJ7" s="19" t="n">
        <v>0.1483</v>
      </c>
      <c r="DK7" s="19" t="n">
        <v>0.1736</v>
      </c>
      <c r="DL7" s="19" t="n">
        <v>0.3032</v>
      </c>
      <c r="DM7" s="19" t="n">
        <v>0.012</v>
      </c>
      <c r="DN7" s="19" t="n">
        <v>351.6029</v>
      </c>
      <c r="DO7" s="19" t="n">
        <v>0.3402</v>
      </c>
      <c r="DP7" s="19" t="n">
        <v>424.5528</v>
      </c>
      <c r="DQ7" s="19" t="n">
        <v>0.6161</v>
      </c>
      <c r="DR7" s="19" t="n">
        <v>2.049</v>
      </c>
      <c r="DT7" s="19" t="n">
        <v>96.0261</v>
      </c>
    </row>
    <row r="8">
      <c r="A8" s="2" t="inlineStr">
        <is>
          <t>0103</t>
        </is>
      </c>
      <c r="B8" s="2" t="inlineStr">
        <is>
          <t>Other agriculture</t>
        </is>
      </c>
      <c r="C8" s="19" t="n">
        <v>867.3844</v>
      </c>
      <c r="D8" s="19" t="n">
        <v>162.3416</v>
      </c>
      <c r="E8" s="19" t="n">
        <v>215.6002</v>
      </c>
      <c r="F8" s="19" t="n">
        <v>0.1745</v>
      </c>
      <c r="G8" s="19" t="n">
        <v>0.042</v>
      </c>
      <c r="H8" s="19" t="n">
        <v>0.1063</v>
      </c>
      <c r="I8" s="19" t="n">
        <v>766.5058</v>
      </c>
      <c r="J8" s="19" t="n">
        <v>0.08359999999999999</v>
      </c>
      <c r="K8" s="19" t="n">
        <v>0.0016</v>
      </c>
      <c r="L8" s="19" t="n">
        <v>0.0005999999999999999</v>
      </c>
      <c r="M8" s="19" t="n">
        <v>0.0193</v>
      </c>
      <c r="N8" s="19" t="n">
        <v>0.0024</v>
      </c>
      <c r="O8" s="19" t="n">
        <v>0.0022</v>
      </c>
      <c r="P8" s="19" t="n">
        <v>8.277100000000001</v>
      </c>
      <c r="Q8" s="19" t="n">
        <v>0.2013</v>
      </c>
      <c r="R8" s="19" t="n">
        <v>4.9346</v>
      </c>
      <c r="S8" s="19" t="n">
        <v>399.96</v>
      </c>
      <c r="T8" s="19" t="n">
        <v>17.8391</v>
      </c>
      <c r="U8" s="19" t="n">
        <v>3.9925</v>
      </c>
      <c r="V8" s="19" t="n">
        <v>73.08029999999999</v>
      </c>
      <c r="W8" s="19" t="n">
        <v>578.4727</v>
      </c>
      <c r="X8" s="19" t="n">
        <v>518.2153</v>
      </c>
      <c r="Y8" s="19" t="n">
        <v>7.7383</v>
      </c>
      <c r="Z8" s="19" t="n">
        <v>3.5031</v>
      </c>
      <c r="AA8" s="19" t="n">
        <v>526.6753</v>
      </c>
      <c r="AB8" s="19" t="n">
        <v>0.7325</v>
      </c>
      <c r="AC8" s="19" t="n">
        <v>0.1689</v>
      </c>
      <c r="AD8" s="19" t="n">
        <v>2.1292</v>
      </c>
      <c r="AE8" s="19" t="n">
        <v>0.0005999999999999999</v>
      </c>
      <c r="AF8" s="19" t="n">
        <v>0.0155</v>
      </c>
      <c r="AG8" s="19" t="n">
        <v>0.0245</v>
      </c>
      <c r="AH8" s="19" t="n">
        <v>0.5655</v>
      </c>
      <c r="AI8" s="19" t="n">
        <v>1.1454</v>
      </c>
      <c r="AJ8" s="19" t="n">
        <v>0.187</v>
      </c>
      <c r="AK8" s="19" t="n">
        <v>1.4623</v>
      </c>
      <c r="AL8" s="19" t="n">
        <v>0.5508</v>
      </c>
      <c r="AM8" s="19" t="n">
        <v>0.0279</v>
      </c>
      <c r="AN8" s="19" t="n">
        <v>2.1396</v>
      </c>
      <c r="AO8" s="19" t="n">
        <v>0.0291</v>
      </c>
      <c r="AP8" s="19" t="n">
        <v>0.8356</v>
      </c>
      <c r="AQ8" s="19" t="n">
        <v>0.0663</v>
      </c>
      <c r="AR8" s="19" t="n">
        <v>142.7959</v>
      </c>
      <c r="AS8" s="19" t="n">
        <v>28.6946</v>
      </c>
      <c r="AT8" s="19" t="n">
        <v>0.9513</v>
      </c>
      <c r="AU8" s="19" t="n">
        <v>0.766</v>
      </c>
      <c r="AV8" s="19" t="n">
        <v>1.2354</v>
      </c>
      <c r="AW8" s="19" t="n">
        <v>0.4993</v>
      </c>
      <c r="AX8" s="19" t="n">
        <v>0.4137</v>
      </c>
      <c r="AY8" s="19" t="n">
        <v>0.1173</v>
      </c>
      <c r="AZ8" s="19" t="n">
        <v>0.1401</v>
      </c>
      <c r="BA8" s="19" t="n">
        <v>0.0076</v>
      </c>
      <c r="BB8" s="19" t="n">
        <v>0.2948</v>
      </c>
      <c r="BC8" s="19" t="n">
        <v>0.0252</v>
      </c>
      <c r="BD8" s="19" t="n">
        <v>0.189</v>
      </c>
      <c r="BE8" s="19" t="n">
        <v>0.0303</v>
      </c>
      <c r="BF8" s="19" t="n">
        <v>0.0135</v>
      </c>
      <c r="BG8" s="19" t="n">
        <v>0.0162</v>
      </c>
      <c r="BH8" s="19" t="n">
        <v>0.0152</v>
      </c>
      <c r="BI8" s="19" t="n">
        <v>0.0635</v>
      </c>
      <c r="BJ8" s="19" t="n">
        <v>0.031</v>
      </c>
      <c r="BK8" s="19" t="n">
        <v>0.0146</v>
      </c>
      <c r="BL8" s="19" t="n">
        <v>0.0587</v>
      </c>
      <c r="BM8" s="19" t="n">
        <v>9.272600000000001</v>
      </c>
      <c r="BN8" s="19" t="n">
        <v>0.0235</v>
      </c>
      <c r="BO8" s="19" t="n">
        <v>0.6902</v>
      </c>
      <c r="BP8" s="19" t="n">
        <v>1.3035</v>
      </c>
      <c r="BQ8" s="19" t="n">
        <v>0.0309</v>
      </c>
      <c r="BR8" s="19" t="n">
        <v>8.666499999999999</v>
      </c>
      <c r="BS8" s="19" t="n">
        <v>0.023</v>
      </c>
      <c r="BT8" s="19" t="n">
        <v>56.585</v>
      </c>
      <c r="BU8" s="19" t="n">
        <v>23.628</v>
      </c>
      <c r="BV8" s="19" t="n">
        <v>20.1193</v>
      </c>
      <c r="BW8" s="19" t="n">
        <v>239.751</v>
      </c>
      <c r="BX8" s="19" t="n">
        <v>59.9498</v>
      </c>
      <c r="BY8" s="19" t="n">
        <v>325.1255</v>
      </c>
      <c r="BZ8" s="19" t="n">
        <v>196.6657</v>
      </c>
      <c r="CA8" s="19" t="n">
        <v>515.3001</v>
      </c>
      <c r="CB8" s="19" t="n">
        <v>2.2227</v>
      </c>
      <c r="CC8" s="19" t="n">
        <v>4.7523</v>
      </c>
      <c r="CD8" s="19" t="n">
        <v>2.7213</v>
      </c>
      <c r="CE8" s="19" t="n">
        <v>2.1567</v>
      </c>
      <c r="CF8" s="19" t="n">
        <v>5.1775</v>
      </c>
      <c r="CG8" s="19" t="n">
        <v>28.2603</v>
      </c>
      <c r="CH8" s="19" t="n">
        <v>0.0342</v>
      </c>
      <c r="CI8" s="19" t="n">
        <v>18.3352</v>
      </c>
      <c r="CJ8" s="19" t="n">
        <v>0.0121</v>
      </c>
      <c r="CK8" s="19" t="n">
        <v>0.0103</v>
      </c>
      <c r="CL8" s="19" t="n">
        <v>0.0508</v>
      </c>
      <c r="CM8" s="19" t="n">
        <v>0.1138</v>
      </c>
      <c r="CN8" s="19" t="n">
        <v>0.58</v>
      </c>
      <c r="CO8" s="19" t="n">
        <v>0.009599999999999999</v>
      </c>
      <c r="CP8" s="19" t="n">
        <v>0.0228</v>
      </c>
      <c r="CQ8" s="19" t="n">
        <v>19.2061</v>
      </c>
      <c r="CS8" s="19" t="n">
        <v>0.0138</v>
      </c>
      <c r="CT8" s="19" t="n">
        <v>102.1345</v>
      </c>
      <c r="CU8" s="19" t="n">
        <v>15.5226</v>
      </c>
      <c r="CV8" s="19" t="n">
        <v>0.0207</v>
      </c>
      <c r="CW8" s="19" t="n">
        <v>8.446400000000001</v>
      </c>
      <c r="CX8" s="19" t="n">
        <v>5.5922</v>
      </c>
      <c r="CY8" s="19" t="n">
        <v>22.5268</v>
      </c>
      <c r="CZ8" s="19" t="n">
        <v>4.8574</v>
      </c>
      <c r="DA8" s="19" t="n">
        <v>7.2815</v>
      </c>
      <c r="DB8" s="19" t="n">
        <v>19.8748</v>
      </c>
      <c r="DC8" s="19" t="n">
        <v>24.069</v>
      </c>
      <c r="DD8" s="19" t="n">
        <v>2.8873</v>
      </c>
      <c r="DE8" s="19" t="n">
        <v>96.3699</v>
      </c>
      <c r="DF8" s="19" t="n">
        <v>64.1335</v>
      </c>
      <c r="DG8" s="19" t="n">
        <v>10.2438</v>
      </c>
      <c r="DH8" s="19" t="n">
        <v>48.4976</v>
      </c>
      <c r="DI8" s="19" t="n">
        <v>27.7201</v>
      </c>
      <c r="DJ8" s="19" t="n">
        <v>2.2945</v>
      </c>
      <c r="DK8" s="19" t="n">
        <v>1.5468</v>
      </c>
      <c r="DL8" s="19" t="n">
        <v>35.4807</v>
      </c>
      <c r="DM8" s="19" t="n">
        <v>0.727</v>
      </c>
      <c r="DN8" s="19" t="n">
        <v>4386.4993</v>
      </c>
      <c r="DO8" s="19" t="n">
        <v>1.8714</v>
      </c>
      <c r="DP8" s="19" t="n">
        <v>447.584</v>
      </c>
      <c r="DQ8" s="19" t="n">
        <v>10.2765</v>
      </c>
      <c r="DR8" s="19" t="n">
        <v>50.5274</v>
      </c>
      <c r="DT8" s="19" t="n">
        <v>1543.5199</v>
      </c>
    </row>
    <row r="9">
      <c r="A9" s="2" t="inlineStr">
        <is>
          <t>0201</t>
        </is>
      </c>
      <c r="B9" s="2" t="inlineStr">
        <is>
          <t>Aquaculture</t>
        </is>
      </c>
      <c r="C9" s="19" t="n">
        <v>0.0071</v>
      </c>
      <c r="D9" s="19" t="n">
        <v>0.0013</v>
      </c>
      <c r="E9" s="19" t="n">
        <v>0.0032</v>
      </c>
      <c r="F9" s="19" t="n">
        <v>4.5419</v>
      </c>
      <c r="G9" s="19" t="n">
        <v>0</v>
      </c>
      <c r="H9" s="19" t="n">
        <v>0.0007</v>
      </c>
      <c r="I9" s="19" t="n">
        <v>0.0065</v>
      </c>
      <c r="J9" s="19" t="n">
        <v>0.0267</v>
      </c>
      <c r="K9" s="19" t="n">
        <v>0.0018</v>
      </c>
      <c r="L9" s="19" t="n">
        <v>0.0001</v>
      </c>
      <c r="M9" s="19" t="n">
        <v>0.008500000000000001</v>
      </c>
      <c r="N9" s="19" t="n">
        <v>0.0011</v>
      </c>
      <c r="O9" s="19" t="n">
        <v>0.0003</v>
      </c>
      <c r="P9" s="19" t="n">
        <v>0.0002</v>
      </c>
      <c r="Q9" s="19" t="n">
        <v>79.0994</v>
      </c>
      <c r="R9" s="19" t="n">
        <v>0.0005</v>
      </c>
      <c r="S9" s="19" t="n">
        <v>0.0001</v>
      </c>
      <c r="T9" s="19" t="n">
        <v>83.7538</v>
      </c>
      <c r="U9" s="19" t="n">
        <v>0.337</v>
      </c>
      <c r="V9" s="19" t="n">
        <v>10.2345</v>
      </c>
      <c r="W9" s="19" t="n">
        <v>4.6078</v>
      </c>
      <c r="X9" s="19" t="n">
        <v>109.436</v>
      </c>
      <c r="Y9" s="19" t="n">
        <v>0.0027</v>
      </c>
      <c r="Z9" s="19" t="n">
        <v>0.0001</v>
      </c>
      <c r="AA9" s="19" t="n">
        <v>0.0002</v>
      </c>
      <c r="AD9" s="19" t="n">
        <v>0.0002</v>
      </c>
      <c r="AF9" s="19" t="n">
        <v>0.0001</v>
      </c>
      <c r="AG9" s="19" t="n">
        <v>0.0001</v>
      </c>
      <c r="AH9" s="19" t="n">
        <v>0.0001</v>
      </c>
      <c r="AI9" s="19" t="n">
        <v>0.0002</v>
      </c>
      <c r="AJ9" s="19" t="n">
        <v>0.0007</v>
      </c>
      <c r="AK9" s="19" t="n">
        <v>0.002</v>
      </c>
      <c r="AL9" s="19" t="n">
        <v>0.0011</v>
      </c>
      <c r="AM9" s="19" t="n">
        <v>0.0046</v>
      </c>
      <c r="AN9" s="19" t="n">
        <v>0.0004</v>
      </c>
      <c r="AP9" s="19" t="n">
        <v>0.0016</v>
      </c>
      <c r="AQ9" s="19" t="n">
        <v>0.0004</v>
      </c>
      <c r="AR9" s="19" t="n">
        <v>0.0028</v>
      </c>
      <c r="AS9" s="19" t="n">
        <v>0.0001</v>
      </c>
      <c r="AT9" s="19" t="n">
        <v>0.0008</v>
      </c>
      <c r="AU9" s="19" t="n">
        <v>0.0005</v>
      </c>
      <c r="AV9" s="19" t="n">
        <v>0.0032</v>
      </c>
      <c r="AW9" s="19" t="n">
        <v>0.0018</v>
      </c>
      <c r="AX9" s="19" t="n">
        <v>0.0002</v>
      </c>
      <c r="AY9" s="19" t="n">
        <v>0.0057</v>
      </c>
      <c r="AZ9" s="19" t="n">
        <v>0.0003</v>
      </c>
      <c r="BA9" s="19" t="n">
        <v>0.0001</v>
      </c>
      <c r="BB9" s="19" t="n">
        <v>0.0039</v>
      </c>
      <c r="BC9" s="19" t="n">
        <v>0.0005</v>
      </c>
      <c r="BD9" s="19" t="n">
        <v>0.0014</v>
      </c>
      <c r="BE9" s="19" t="n">
        <v>0.0021</v>
      </c>
      <c r="BF9" s="19" t="n">
        <v>0.0028</v>
      </c>
      <c r="BG9" s="19" t="n">
        <v>0.001</v>
      </c>
      <c r="BI9" s="19" t="n">
        <v>0.0044</v>
      </c>
      <c r="BJ9" s="19" t="n">
        <v>0.0004</v>
      </c>
      <c r="BK9" s="19" t="n">
        <v>0.0002</v>
      </c>
      <c r="BL9" s="19" t="n">
        <v>0.0012</v>
      </c>
      <c r="BM9" s="19" t="n">
        <v>0.0007</v>
      </c>
      <c r="BN9" s="19" t="n">
        <v>0.0015</v>
      </c>
      <c r="BO9" s="19" t="n">
        <v>0.0025</v>
      </c>
      <c r="BP9" s="19" t="n">
        <v>0.0089</v>
      </c>
      <c r="BQ9" s="19" t="n">
        <v>0.0012</v>
      </c>
      <c r="BR9" s="19" t="n">
        <v>0.0026</v>
      </c>
      <c r="BS9" s="19" t="n">
        <v>0.0003</v>
      </c>
      <c r="BT9" s="19" t="n">
        <v>0.0257</v>
      </c>
      <c r="BU9" s="19" t="n">
        <v>0.0078</v>
      </c>
      <c r="BV9" s="19" t="n">
        <v>0.0395</v>
      </c>
      <c r="BW9" s="19" t="n">
        <v>0.09</v>
      </c>
      <c r="BX9" s="19" t="n">
        <v>6.9161</v>
      </c>
      <c r="BY9" s="19" t="n">
        <v>180.2792</v>
      </c>
      <c r="BZ9" s="19" t="n">
        <v>88.6461</v>
      </c>
      <c r="CA9" s="19" t="n">
        <v>83.2146</v>
      </c>
      <c r="CB9" s="19" t="n">
        <v>0.0091</v>
      </c>
      <c r="CC9" s="19" t="n">
        <v>0.004</v>
      </c>
      <c r="CD9" s="19" t="n">
        <v>0.0005999999999999999</v>
      </c>
      <c r="CE9" s="19" t="n">
        <v>0.0013</v>
      </c>
      <c r="CF9" s="19" t="n">
        <v>0.0049</v>
      </c>
      <c r="CG9" s="19" t="n">
        <v>0.0198</v>
      </c>
      <c r="CI9" s="19" t="n">
        <v>0.0005999999999999999</v>
      </c>
      <c r="CJ9" s="19" t="n">
        <v>0.0002</v>
      </c>
      <c r="CK9" s="19" t="n">
        <v>0.0606</v>
      </c>
      <c r="CL9" s="19" t="n">
        <v>0.0022</v>
      </c>
      <c r="CM9" s="19" t="n">
        <v>0</v>
      </c>
      <c r="CN9" s="19" t="n">
        <v>0.0035</v>
      </c>
      <c r="CO9" s="19" t="n">
        <v>0.0017</v>
      </c>
      <c r="CP9" s="19" t="n">
        <v>0.0026</v>
      </c>
      <c r="CQ9" s="19" t="n">
        <v>0.0105</v>
      </c>
      <c r="CT9" s="19" t="n">
        <v>0.0282</v>
      </c>
      <c r="CU9" s="19" t="n">
        <v>0.07149999999999999</v>
      </c>
      <c r="CV9" s="19" t="n">
        <v>0.0343</v>
      </c>
      <c r="CW9" s="19" t="n">
        <v>0.0334</v>
      </c>
      <c r="CX9" s="19" t="n">
        <v>0.0214</v>
      </c>
      <c r="CY9" s="19" t="n">
        <v>0.0063</v>
      </c>
      <c r="CZ9" s="19" t="n">
        <v>0.0029</v>
      </c>
      <c r="DA9" s="19" t="n">
        <v>0.009900000000000001</v>
      </c>
      <c r="DB9" s="19" t="n">
        <v>0.0046</v>
      </c>
      <c r="DC9" s="19" t="n">
        <v>0.0054</v>
      </c>
      <c r="DD9" s="19" t="n">
        <v>0.0005999999999999999</v>
      </c>
      <c r="DE9" s="19" t="n">
        <v>0.0152</v>
      </c>
      <c r="DF9" s="19" t="n">
        <v>0.0097</v>
      </c>
      <c r="DG9" s="19" t="n">
        <v>0.001</v>
      </c>
      <c r="DH9" s="19" t="n">
        <v>0.0025</v>
      </c>
      <c r="DI9" s="19" t="n">
        <v>4.5505</v>
      </c>
      <c r="DJ9" s="19" t="n">
        <v>0.008500000000000001</v>
      </c>
      <c r="DK9" s="19" t="n">
        <v>0.0326</v>
      </c>
      <c r="DL9" s="19" t="n">
        <v>0.0063</v>
      </c>
      <c r="DM9" s="19" t="n">
        <v>0.0002</v>
      </c>
      <c r="DN9" s="19" t="n">
        <v>304.9713</v>
      </c>
      <c r="DP9" s="19" t="n">
        <v>3.4485</v>
      </c>
      <c r="DQ9" s="19" t="n">
        <v>0.0381</v>
      </c>
      <c r="DR9" s="19" t="n">
        <v>0.8457</v>
      </c>
      <c r="DT9" s="19" t="n">
        <v>17.1338</v>
      </c>
    </row>
    <row r="10">
      <c r="A10" s="2" t="inlineStr">
        <is>
          <t>0301</t>
        </is>
      </c>
      <c r="B10" s="2" t="inlineStr">
        <is>
          <t>Forestry and logging</t>
        </is>
      </c>
      <c r="C10" s="19" t="n">
        <v>17.0766</v>
      </c>
      <c r="D10" s="19" t="n">
        <v>3.9352</v>
      </c>
      <c r="E10" s="19" t="n">
        <v>6.5379</v>
      </c>
      <c r="F10" s="19" t="n">
        <v>0.0447</v>
      </c>
      <c r="G10" s="19" t="n">
        <v>29.5881</v>
      </c>
      <c r="H10" s="19" t="n">
        <v>0.008399999999999999</v>
      </c>
      <c r="I10" s="19" t="n">
        <v>0.1857</v>
      </c>
      <c r="J10" s="19" t="n">
        <v>2.8216</v>
      </c>
      <c r="K10" s="19" t="n">
        <v>0.1265</v>
      </c>
      <c r="L10" s="19" t="n">
        <v>0.0033</v>
      </c>
      <c r="M10" s="19" t="n">
        <v>0.2359</v>
      </c>
      <c r="N10" s="19" t="n">
        <v>0.0318</v>
      </c>
      <c r="O10" s="19" t="n">
        <v>0.0174</v>
      </c>
      <c r="P10" s="19" t="n">
        <v>0.2087</v>
      </c>
      <c r="Q10" s="19" t="n">
        <v>0.0052</v>
      </c>
      <c r="R10" s="19" t="n">
        <v>0.0844</v>
      </c>
      <c r="S10" s="19" t="n">
        <v>0.0444</v>
      </c>
      <c r="T10" s="19" t="n">
        <v>0.0772</v>
      </c>
      <c r="U10" s="19" t="n">
        <v>0.3258</v>
      </c>
      <c r="V10" s="19" t="n">
        <v>0.0699</v>
      </c>
      <c r="W10" s="19" t="n">
        <v>0.1107</v>
      </c>
      <c r="X10" s="19" t="n">
        <v>0.1493</v>
      </c>
      <c r="Y10" s="19" t="n">
        <v>0.2547</v>
      </c>
      <c r="Z10" s="19" t="n">
        <v>0.0297</v>
      </c>
      <c r="AA10" s="19" t="n">
        <v>0.0279</v>
      </c>
      <c r="AB10" s="19" t="n">
        <v>0.0011</v>
      </c>
      <c r="AC10" s="19" t="n">
        <v>0.009299999999999999</v>
      </c>
      <c r="AD10" s="19" t="n">
        <v>0.021</v>
      </c>
      <c r="AE10" s="19" t="n">
        <v>0.0001</v>
      </c>
      <c r="AF10" s="19" t="n">
        <v>0.0117</v>
      </c>
      <c r="AG10" s="19" t="n">
        <v>0.0064</v>
      </c>
      <c r="AH10" s="19" t="n">
        <v>597.5886</v>
      </c>
      <c r="AI10" s="19" t="n">
        <v>353.5621</v>
      </c>
      <c r="AJ10" s="19" t="n">
        <v>0.06270000000000001</v>
      </c>
      <c r="AK10" s="19" t="n">
        <v>0.1339</v>
      </c>
      <c r="AL10" s="19" t="n">
        <v>1.0982</v>
      </c>
      <c r="AM10" s="19" t="n">
        <v>1.9632</v>
      </c>
      <c r="AN10" s="19" t="n">
        <v>11.5905</v>
      </c>
      <c r="AO10" s="19" t="n">
        <v>0.06900000000000001</v>
      </c>
      <c r="AP10" s="19" t="n">
        <v>47.696</v>
      </c>
      <c r="AQ10" s="19" t="n">
        <v>18.7361</v>
      </c>
      <c r="AR10" s="19" t="n">
        <v>12.6304</v>
      </c>
      <c r="AS10" s="19" t="n">
        <v>0.008</v>
      </c>
      <c r="AT10" s="19" t="n">
        <v>0.0866</v>
      </c>
      <c r="AU10" s="19" t="n">
        <v>0.0496</v>
      </c>
      <c r="AV10" s="19" t="n">
        <v>0.319</v>
      </c>
      <c r="AW10" s="19" t="n">
        <v>0.1717</v>
      </c>
      <c r="AX10" s="19" t="n">
        <v>0.037</v>
      </c>
      <c r="AY10" s="19" t="n">
        <v>0.2221</v>
      </c>
      <c r="AZ10" s="19" t="n">
        <v>0.096</v>
      </c>
      <c r="BA10" s="19" t="n">
        <v>0.0077</v>
      </c>
      <c r="BB10" s="19" t="n">
        <v>0.2705</v>
      </c>
      <c r="BC10" s="19" t="n">
        <v>0.0438</v>
      </c>
      <c r="BD10" s="19" t="n">
        <v>0.1218</v>
      </c>
      <c r="BE10" s="19" t="n">
        <v>0.1447</v>
      </c>
      <c r="BF10" s="19" t="n">
        <v>0.1881</v>
      </c>
      <c r="BG10" s="19" t="n">
        <v>0.0871</v>
      </c>
      <c r="BH10" s="19" t="n">
        <v>0.0074</v>
      </c>
      <c r="BI10" s="19" t="n">
        <v>0.427</v>
      </c>
      <c r="BJ10" s="19" t="n">
        <v>0.052</v>
      </c>
      <c r="BK10" s="19" t="n">
        <v>0.0269</v>
      </c>
      <c r="BL10" s="19" t="n">
        <v>0.1234</v>
      </c>
      <c r="BM10" s="19" t="n">
        <v>0.08400000000000001</v>
      </c>
      <c r="BN10" s="19" t="n">
        <v>0.1459</v>
      </c>
      <c r="BO10" s="19" t="n">
        <v>0.0212</v>
      </c>
      <c r="BP10" s="19" t="n">
        <v>0.1522</v>
      </c>
      <c r="BQ10" s="19" t="n">
        <v>0.0044</v>
      </c>
      <c r="BR10" s="19" t="n">
        <v>0.2514</v>
      </c>
      <c r="BS10" s="19" t="n">
        <v>0.0098</v>
      </c>
      <c r="BT10" s="19" t="n">
        <v>1.0323</v>
      </c>
      <c r="BU10" s="19" t="n">
        <v>0.4886</v>
      </c>
      <c r="BV10" s="19" t="n">
        <v>0.5508999999999999</v>
      </c>
      <c r="BW10" s="19" t="n">
        <v>2.861</v>
      </c>
      <c r="BX10" s="19" t="n">
        <v>0.3587</v>
      </c>
      <c r="BY10" s="19" t="n">
        <v>0.3099</v>
      </c>
      <c r="BZ10" s="19" t="n">
        <v>0.1363</v>
      </c>
      <c r="CA10" s="19" t="n">
        <v>0.3135</v>
      </c>
      <c r="CB10" s="19" t="n">
        <v>0.5065</v>
      </c>
      <c r="CC10" s="19" t="n">
        <v>1.2095</v>
      </c>
      <c r="CD10" s="19" t="n">
        <v>0.0517</v>
      </c>
      <c r="CE10" s="19" t="n">
        <v>0.109</v>
      </c>
      <c r="CF10" s="19" t="n">
        <v>0.1745</v>
      </c>
      <c r="CG10" s="19" t="n">
        <v>0.0532</v>
      </c>
      <c r="CH10" s="19" t="n">
        <v>0.0168</v>
      </c>
      <c r="CI10" s="19" t="n">
        <v>0.01</v>
      </c>
      <c r="CJ10" s="19" t="n">
        <v>0.0059</v>
      </c>
      <c r="CK10" s="19" t="n">
        <v>5.4781</v>
      </c>
      <c r="CL10" s="19" t="n">
        <v>0.0249</v>
      </c>
      <c r="CM10" s="19" t="n">
        <v>0.0021</v>
      </c>
      <c r="CN10" s="19" t="n">
        <v>0.3204</v>
      </c>
      <c r="CO10" s="19" t="n">
        <v>0.1541</v>
      </c>
      <c r="CP10" s="19" t="n">
        <v>0.2466</v>
      </c>
      <c r="CQ10" s="19" t="n">
        <v>0.6058</v>
      </c>
      <c r="CS10" s="19" t="n">
        <v>0.0067</v>
      </c>
      <c r="CT10" s="19" t="n">
        <v>13.1325</v>
      </c>
      <c r="CU10" s="19" t="n">
        <v>6.0144</v>
      </c>
      <c r="CV10" s="19" t="n">
        <v>3.1101</v>
      </c>
      <c r="CW10" s="19" t="n">
        <v>2.9483</v>
      </c>
      <c r="CX10" s="19" t="n">
        <v>0.722</v>
      </c>
      <c r="CY10" s="19" t="n">
        <v>0.1561</v>
      </c>
      <c r="CZ10" s="19" t="n">
        <v>0.1963</v>
      </c>
      <c r="DA10" s="19" t="n">
        <v>0.5192</v>
      </c>
      <c r="DB10" s="19" t="n">
        <v>0.3653</v>
      </c>
      <c r="DC10" s="19" t="n">
        <v>0.4449</v>
      </c>
      <c r="DD10" s="19" t="n">
        <v>0.0564</v>
      </c>
      <c r="DE10" s="19" t="n">
        <v>0.46</v>
      </c>
      <c r="DF10" s="19" t="n">
        <v>0.3804</v>
      </c>
      <c r="DG10" s="19" t="n">
        <v>0.0035</v>
      </c>
      <c r="DH10" s="19" t="n">
        <v>0.0868</v>
      </c>
      <c r="DI10" s="19" t="n">
        <v>0.0463</v>
      </c>
      <c r="DJ10" s="19" t="n">
        <v>0.7476</v>
      </c>
      <c r="DK10" s="19" t="n">
        <v>0.7105</v>
      </c>
      <c r="DL10" s="19" t="n">
        <v>0.0829</v>
      </c>
      <c r="DM10" s="19" t="n">
        <v>0.0232</v>
      </c>
      <c r="DN10" s="19" t="n">
        <v>29.6125</v>
      </c>
      <c r="DO10" s="19" t="n">
        <v>24.8467</v>
      </c>
      <c r="DP10" s="19" t="n">
        <v>13.8976</v>
      </c>
      <c r="DQ10" s="19" t="n">
        <v>0.1734</v>
      </c>
      <c r="DR10" s="19" t="n">
        <v>3.4465</v>
      </c>
      <c r="DT10" s="19" t="n">
        <v>149.9333</v>
      </c>
    </row>
    <row r="11">
      <c r="A11" s="2" t="inlineStr">
        <is>
          <t>0401</t>
        </is>
      </c>
      <c r="B11" s="2" t="inlineStr">
        <is>
          <t>Fishing, hunting and trapping</t>
        </is>
      </c>
      <c r="C11" s="19" t="n">
        <v>6.4206</v>
      </c>
      <c r="D11" s="19" t="n">
        <v>1.583</v>
      </c>
      <c r="E11" s="19" t="n">
        <v>4.6612</v>
      </c>
      <c r="F11" s="19" t="n">
        <v>0.0545</v>
      </c>
      <c r="G11" s="19" t="n">
        <v>0.006</v>
      </c>
      <c r="H11" s="19" t="n">
        <v>0.6801</v>
      </c>
      <c r="I11" s="19" t="n">
        <v>0.7572</v>
      </c>
      <c r="J11" s="19" t="n">
        <v>2.6309</v>
      </c>
      <c r="K11" s="19" t="n">
        <v>0.2129</v>
      </c>
      <c r="L11" s="19" t="n">
        <v>0.008699999999999999</v>
      </c>
      <c r="M11" s="19" t="n">
        <v>0.8184</v>
      </c>
      <c r="N11" s="19" t="n">
        <v>0.0977</v>
      </c>
      <c r="O11" s="19" t="n">
        <v>0.02</v>
      </c>
      <c r="P11" s="19" t="n">
        <v>0.1087</v>
      </c>
      <c r="Q11" s="19" t="n">
        <v>55.7198</v>
      </c>
      <c r="R11" s="19" t="n">
        <v>0.032</v>
      </c>
      <c r="S11" s="19" t="n">
        <v>0.255</v>
      </c>
      <c r="T11" s="19" t="n">
        <v>0.5373</v>
      </c>
      <c r="U11" s="19" t="n">
        <v>1.4645</v>
      </c>
      <c r="V11" s="19" t="n">
        <v>0.6054</v>
      </c>
      <c r="W11" s="19" t="n">
        <v>0.0188</v>
      </c>
      <c r="X11" s="19" t="n">
        <v>6.0543</v>
      </c>
      <c r="Y11" s="19" t="n">
        <v>0.8008999999999999</v>
      </c>
      <c r="Z11" s="19" t="n">
        <v>0.0105</v>
      </c>
      <c r="AA11" s="19" t="n">
        <v>0.007900000000000001</v>
      </c>
      <c r="AB11" s="19" t="n">
        <v>0.0004</v>
      </c>
      <c r="AC11" s="19" t="n">
        <v>2.7067</v>
      </c>
      <c r="AD11" s="19" t="n">
        <v>0.006</v>
      </c>
      <c r="AE11" s="19" t="n">
        <v>0</v>
      </c>
      <c r="AF11" s="19" t="n">
        <v>0.0005999999999999999</v>
      </c>
      <c r="AG11" s="19" t="n">
        <v>0.0003</v>
      </c>
      <c r="AH11" s="19" t="n">
        <v>0.0626</v>
      </c>
      <c r="AI11" s="19" t="n">
        <v>0.09520000000000001</v>
      </c>
      <c r="AJ11" s="19" t="n">
        <v>0.0192</v>
      </c>
      <c r="AK11" s="19" t="n">
        <v>0.0886</v>
      </c>
      <c r="AL11" s="19" t="n">
        <v>0.0608</v>
      </c>
      <c r="AM11" s="19" t="n">
        <v>0.4823</v>
      </c>
      <c r="AN11" s="19" t="n">
        <v>0.0103</v>
      </c>
      <c r="AO11" s="19" t="n">
        <v>0.004</v>
      </c>
      <c r="AP11" s="19" t="n">
        <v>0.0553</v>
      </c>
      <c r="AQ11" s="19" t="n">
        <v>0.0061</v>
      </c>
      <c r="AR11" s="19" t="n">
        <v>0.0465</v>
      </c>
      <c r="AS11" s="19" t="n">
        <v>0.0036</v>
      </c>
      <c r="AT11" s="19" t="n">
        <v>0.0189</v>
      </c>
      <c r="AU11" s="19" t="n">
        <v>0.0063</v>
      </c>
      <c r="AV11" s="19" t="n">
        <v>0.0736</v>
      </c>
      <c r="AW11" s="19" t="n">
        <v>0.0176</v>
      </c>
      <c r="AX11" s="19" t="n">
        <v>0.0123</v>
      </c>
      <c r="AY11" s="19" t="n">
        <v>0.5511</v>
      </c>
      <c r="AZ11" s="19" t="n">
        <v>0.035</v>
      </c>
      <c r="BA11" s="19" t="n">
        <v>0.0158</v>
      </c>
      <c r="BB11" s="19" t="n">
        <v>0.2315</v>
      </c>
      <c r="BC11" s="19" t="n">
        <v>0.0134</v>
      </c>
      <c r="BD11" s="19" t="n">
        <v>0.0571</v>
      </c>
      <c r="BE11" s="19" t="n">
        <v>0.1079</v>
      </c>
      <c r="BF11" s="19" t="n">
        <v>0.1145</v>
      </c>
      <c r="BG11" s="19" t="n">
        <v>0.0179</v>
      </c>
      <c r="BH11" s="19" t="n">
        <v>0.0036</v>
      </c>
      <c r="BI11" s="19" t="n">
        <v>0.0379</v>
      </c>
      <c r="BJ11" s="19" t="n">
        <v>0.0107</v>
      </c>
      <c r="BK11" s="19" t="n">
        <v>0.0057</v>
      </c>
      <c r="BL11" s="19" t="n">
        <v>0.033</v>
      </c>
      <c r="BM11" s="19" t="n">
        <v>0.0133</v>
      </c>
      <c r="BN11" s="19" t="n">
        <v>0.6113</v>
      </c>
      <c r="BO11" s="19" t="n">
        <v>0.3402</v>
      </c>
      <c r="BP11" s="19" t="n">
        <v>0.9888</v>
      </c>
      <c r="BQ11" s="19" t="n">
        <v>0.1531</v>
      </c>
      <c r="BR11" s="19" t="n">
        <v>0.0176</v>
      </c>
      <c r="BS11" s="19" t="n">
        <v>0.0452</v>
      </c>
      <c r="BT11" s="19" t="n">
        <v>2.5477</v>
      </c>
      <c r="BU11" s="19" t="n">
        <v>0.6797</v>
      </c>
      <c r="BV11" s="19" t="n">
        <v>4.7458</v>
      </c>
      <c r="BW11" s="19" t="n">
        <v>9.339600000000001</v>
      </c>
      <c r="BX11" s="19" t="n">
        <v>10.3034</v>
      </c>
      <c r="BY11" s="19" t="n">
        <v>186.4008</v>
      </c>
      <c r="BZ11" s="19" t="n">
        <v>47.4437</v>
      </c>
      <c r="CA11" s="19" t="n">
        <v>65.6113</v>
      </c>
      <c r="CB11" s="19" t="n">
        <v>0.5766</v>
      </c>
      <c r="CC11" s="19" t="n">
        <v>0.3996</v>
      </c>
      <c r="CD11" s="19" t="n">
        <v>0.013</v>
      </c>
      <c r="CE11" s="19" t="n">
        <v>0.1306</v>
      </c>
      <c r="CF11" s="19" t="n">
        <v>0.4715</v>
      </c>
      <c r="CG11" s="19" t="n">
        <v>2.6042</v>
      </c>
      <c r="CH11" s="19" t="n">
        <v>0.0122</v>
      </c>
      <c r="CI11" s="19" t="n">
        <v>0.08840000000000001</v>
      </c>
      <c r="CJ11" s="19" t="n">
        <v>0.0303</v>
      </c>
      <c r="CK11" s="19" t="n">
        <v>0.2331</v>
      </c>
      <c r="CL11" s="19" t="n">
        <v>0.3078</v>
      </c>
      <c r="CM11" s="19" t="n">
        <v>0.0002</v>
      </c>
      <c r="CN11" s="19" t="n">
        <v>0.0165</v>
      </c>
      <c r="CO11" s="19" t="n">
        <v>0.008500000000000001</v>
      </c>
      <c r="CP11" s="19" t="n">
        <v>0.0153</v>
      </c>
      <c r="CQ11" s="19" t="n">
        <v>0.5494</v>
      </c>
      <c r="CS11" s="19" t="n">
        <v>0.0033</v>
      </c>
      <c r="CT11" s="19" t="n">
        <v>0.9544</v>
      </c>
      <c r="CU11" s="19" t="n">
        <v>0.9758</v>
      </c>
      <c r="CV11" s="19" t="n">
        <v>0.1354</v>
      </c>
      <c r="CW11" s="19" t="n">
        <v>0.2462</v>
      </c>
      <c r="CX11" s="19" t="n">
        <v>1.8452</v>
      </c>
      <c r="CY11" s="19" t="n">
        <v>2.7802</v>
      </c>
      <c r="CZ11" s="19" t="n">
        <v>0.1466</v>
      </c>
      <c r="DA11" s="19" t="n">
        <v>0.604</v>
      </c>
      <c r="DB11" s="19" t="n">
        <v>0.1564</v>
      </c>
      <c r="DC11" s="19" t="n">
        <v>0.1393</v>
      </c>
      <c r="DD11" s="19" t="n">
        <v>0.005</v>
      </c>
      <c r="DE11" s="19" t="n">
        <v>1.5581</v>
      </c>
      <c r="DF11" s="19" t="n">
        <v>0.9353</v>
      </c>
      <c r="DG11" s="19" t="n">
        <v>1.1421</v>
      </c>
      <c r="DH11" s="19" t="n">
        <v>0.4059</v>
      </c>
      <c r="DI11" s="19" t="n">
        <v>0.639</v>
      </c>
      <c r="DJ11" s="19" t="n">
        <v>0.1214</v>
      </c>
      <c r="DK11" s="19" t="n">
        <v>3.4122</v>
      </c>
      <c r="DL11" s="19" t="n">
        <v>0.735</v>
      </c>
      <c r="DM11" s="19" t="n">
        <v>0.0019</v>
      </c>
      <c r="DN11" s="19" t="n">
        <v>258.6352</v>
      </c>
      <c r="DO11" s="19" t="n">
        <v>8.128399999999999</v>
      </c>
      <c r="DP11" s="19" t="n">
        <v>10.2733</v>
      </c>
      <c r="DQ11" s="19" t="n">
        <v>0.1231</v>
      </c>
      <c r="DR11" s="19" t="n">
        <v>2.5368</v>
      </c>
      <c r="DT11" s="19" t="n">
        <v>79.91079999999999</v>
      </c>
    </row>
    <row r="12">
      <c r="A12" s="2" t="inlineStr">
        <is>
          <t>0501</t>
        </is>
      </c>
      <c r="B12" s="2" t="inlineStr">
        <is>
          <t>Agriculture, forestry and fishing support services</t>
        </is>
      </c>
      <c r="C12" s="19" t="n">
        <v>912.6668</v>
      </c>
      <c r="D12" s="19" t="n">
        <v>46.5032</v>
      </c>
      <c r="E12" s="19" t="n">
        <v>789.3094</v>
      </c>
      <c r="F12" s="19" t="n">
        <v>3.2681</v>
      </c>
      <c r="G12" s="19" t="n">
        <v>120.4367</v>
      </c>
      <c r="H12" s="19" t="n">
        <v>28.5782</v>
      </c>
      <c r="I12" s="19" t="n">
        <v>71.71899999999999</v>
      </c>
      <c r="J12" s="19" t="n">
        <v>12.8416</v>
      </c>
      <c r="K12" s="19" t="n">
        <v>0.1298</v>
      </c>
      <c r="L12" s="19" t="n">
        <v>0.2327</v>
      </c>
      <c r="M12" s="19" t="n">
        <v>15.7289</v>
      </c>
      <c r="N12" s="19" t="n">
        <v>1.4761</v>
      </c>
      <c r="O12" s="19" t="n">
        <v>0.0179</v>
      </c>
      <c r="P12" s="19" t="n">
        <v>0.5796</v>
      </c>
      <c r="Q12" s="19" t="n">
        <v>0.0146</v>
      </c>
      <c r="R12" s="19" t="n">
        <v>0.1472</v>
      </c>
      <c r="S12" s="19" t="n">
        <v>0.09569999999999999</v>
      </c>
      <c r="T12" s="19" t="n">
        <v>0.0568</v>
      </c>
      <c r="U12" s="19" t="n">
        <v>0.4836</v>
      </c>
      <c r="V12" s="19" t="n">
        <v>0.1456</v>
      </c>
      <c r="W12" s="19" t="n">
        <v>0.0775</v>
      </c>
      <c r="X12" s="19" t="n">
        <v>0.2805</v>
      </c>
      <c r="Y12" s="19" t="n">
        <v>0.1187</v>
      </c>
      <c r="Z12" s="19" t="n">
        <v>0.0617</v>
      </c>
      <c r="AA12" s="19" t="n">
        <v>0.0403</v>
      </c>
      <c r="AB12" s="19" t="n">
        <v>0.0026</v>
      </c>
      <c r="AC12" s="19" t="n">
        <v>0.0224</v>
      </c>
      <c r="AD12" s="19" t="n">
        <v>0.0256</v>
      </c>
      <c r="AE12" s="19" t="n">
        <v>0.0001</v>
      </c>
      <c r="AF12" s="19" t="n">
        <v>0.0035</v>
      </c>
      <c r="AG12" s="19" t="n">
        <v>0.0018</v>
      </c>
      <c r="AH12" s="19" t="n">
        <v>0.34</v>
      </c>
      <c r="AI12" s="19" t="n">
        <v>0.4331</v>
      </c>
      <c r="AJ12" s="19" t="n">
        <v>0.0439</v>
      </c>
      <c r="AK12" s="19" t="n">
        <v>0.1054</v>
      </c>
      <c r="AL12" s="19" t="n">
        <v>0.0762</v>
      </c>
      <c r="AM12" s="19" t="n">
        <v>0.3367</v>
      </c>
      <c r="AN12" s="19" t="n">
        <v>0.0625</v>
      </c>
      <c r="AO12" s="19" t="n">
        <v>0.0235</v>
      </c>
      <c r="AP12" s="19" t="n">
        <v>0.2123</v>
      </c>
      <c r="AQ12" s="19" t="n">
        <v>0.0318</v>
      </c>
      <c r="AR12" s="19" t="n">
        <v>0.1482</v>
      </c>
      <c r="AS12" s="19" t="n">
        <v>0.0065</v>
      </c>
      <c r="AT12" s="19" t="n">
        <v>0.0774</v>
      </c>
      <c r="AU12" s="19" t="n">
        <v>0.0275</v>
      </c>
      <c r="AV12" s="19" t="n">
        <v>0.249</v>
      </c>
      <c r="AW12" s="19" t="n">
        <v>0.0737</v>
      </c>
      <c r="AX12" s="19" t="n">
        <v>0.06370000000000001</v>
      </c>
      <c r="AY12" s="19" t="n">
        <v>0.5022</v>
      </c>
      <c r="AZ12" s="19" t="n">
        <v>0.2006</v>
      </c>
      <c r="BA12" s="19" t="n">
        <v>0.02</v>
      </c>
      <c r="BB12" s="19" t="n">
        <v>0.3205</v>
      </c>
      <c r="BC12" s="19" t="n">
        <v>0.036</v>
      </c>
      <c r="BD12" s="19" t="n">
        <v>0.1128</v>
      </c>
      <c r="BE12" s="19" t="n">
        <v>0.1283</v>
      </c>
      <c r="BF12" s="19" t="n">
        <v>0.1224</v>
      </c>
      <c r="BG12" s="19" t="n">
        <v>0.0487</v>
      </c>
      <c r="BH12" s="19" t="n">
        <v>0.0217</v>
      </c>
      <c r="BI12" s="19" t="n">
        <v>0.1951</v>
      </c>
      <c r="BJ12" s="19" t="n">
        <v>0.0537</v>
      </c>
      <c r="BK12" s="19" t="n">
        <v>0.026</v>
      </c>
      <c r="BL12" s="19" t="n">
        <v>0.1165</v>
      </c>
      <c r="BM12" s="19" t="n">
        <v>0.074</v>
      </c>
      <c r="BN12" s="19" t="n">
        <v>0.0598</v>
      </c>
      <c r="BO12" s="19" t="n">
        <v>0.251</v>
      </c>
      <c r="BP12" s="19" t="n">
        <v>0.6266</v>
      </c>
      <c r="BQ12" s="19" t="n">
        <v>0.091</v>
      </c>
      <c r="BR12" s="19" t="n">
        <v>0.1013</v>
      </c>
      <c r="BS12" s="19" t="n">
        <v>0.0514</v>
      </c>
      <c r="BT12" s="19" t="n">
        <v>2.4084</v>
      </c>
      <c r="BU12" s="19" t="n">
        <v>0.905</v>
      </c>
      <c r="BV12" s="19" t="n">
        <v>3.1399</v>
      </c>
      <c r="BW12" s="19" t="n">
        <v>7.692</v>
      </c>
      <c r="BX12" s="19" t="n">
        <v>5.1714</v>
      </c>
      <c r="BY12" s="19" t="n">
        <v>0.953</v>
      </c>
      <c r="BZ12" s="19" t="n">
        <v>0.3621</v>
      </c>
      <c r="CA12" s="19" t="n">
        <v>0.6371</v>
      </c>
      <c r="CB12" s="19" t="n">
        <v>2.5874</v>
      </c>
      <c r="CC12" s="19" t="n">
        <v>0.2816</v>
      </c>
      <c r="CD12" s="19" t="n">
        <v>0.0258</v>
      </c>
      <c r="CE12" s="19" t="n">
        <v>0.236</v>
      </c>
      <c r="CF12" s="19" t="n">
        <v>0.3991</v>
      </c>
      <c r="CG12" s="19" t="n">
        <v>2.3381</v>
      </c>
      <c r="CH12" s="19" t="n">
        <v>0.0808</v>
      </c>
      <c r="CI12" s="19" t="n">
        <v>0.0784</v>
      </c>
      <c r="CJ12" s="19" t="n">
        <v>0.0329</v>
      </c>
      <c r="CK12" s="19" t="n">
        <v>1.3404</v>
      </c>
      <c r="CL12" s="19" t="n">
        <v>0.5995</v>
      </c>
      <c r="CM12" s="19" t="n">
        <v>0.0014</v>
      </c>
      <c r="CN12" s="19" t="n">
        <v>1.9242</v>
      </c>
      <c r="CO12" s="19" t="n">
        <v>1.4472</v>
      </c>
      <c r="CP12" s="19" t="n">
        <v>0.3024</v>
      </c>
      <c r="CQ12" s="19" t="n">
        <v>0.4891</v>
      </c>
      <c r="CS12" s="19" t="n">
        <v>0.019</v>
      </c>
      <c r="CT12" s="19" t="n">
        <v>1.0245</v>
      </c>
      <c r="CU12" s="19" t="n">
        <v>4.0968</v>
      </c>
      <c r="CV12" s="19" t="n">
        <v>1.3043</v>
      </c>
      <c r="CW12" s="19" t="n">
        <v>0.9865</v>
      </c>
      <c r="CX12" s="19" t="n">
        <v>1.2485</v>
      </c>
      <c r="CY12" s="19" t="n">
        <v>24.3728</v>
      </c>
      <c r="CZ12" s="19" t="n">
        <v>0.2326</v>
      </c>
      <c r="DA12" s="19" t="n">
        <v>0.9963</v>
      </c>
      <c r="DB12" s="19" t="n">
        <v>0.3482</v>
      </c>
      <c r="DC12" s="19" t="n">
        <v>0.3194</v>
      </c>
      <c r="DD12" s="19" t="n">
        <v>0.0326</v>
      </c>
      <c r="DE12" s="19" t="n">
        <v>1.2518</v>
      </c>
      <c r="DF12" s="19" t="n">
        <v>0.9042</v>
      </c>
      <c r="DG12" s="19" t="n">
        <v>0.1006</v>
      </c>
      <c r="DH12" s="19" t="n">
        <v>0.2032</v>
      </c>
      <c r="DI12" s="19" t="n">
        <v>0.1019</v>
      </c>
      <c r="DJ12" s="19" t="n">
        <v>0.2916</v>
      </c>
      <c r="DK12" s="19" t="n">
        <v>2.1967</v>
      </c>
      <c r="DL12" s="19" t="n">
        <v>0.4796</v>
      </c>
      <c r="DM12" s="19" t="n">
        <v>0.0151</v>
      </c>
      <c r="DN12" s="19" t="n">
        <v>5.1103</v>
      </c>
      <c r="DO12" s="19" t="n">
        <v>209.2695</v>
      </c>
      <c r="DP12" s="19" t="n">
        <v>32.3991</v>
      </c>
      <c r="DQ12" s="19" t="n">
        <v>0.575</v>
      </c>
      <c r="DR12" s="19" t="n">
        <v>7.933</v>
      </c>
      <c r="DT12" s="19" t="n">
        <v>994.633</v>
      </c>
    </row>
    <row r="13">
      <c r="A13" s="2" t="inlineStr">
        <is>
          <t>0601</t>
        </is>
      </c>
      <c r="B13" s="2" t="inlineStr">
        <is>
          <t>Coal mining</t>
        </is>
      </c>
      <c r="C13" s="19" t="n">
        <v>8.0634</v>
      </c>
      <c r="D13" s="19" t="n">
        <v>0.8846000000000001</v>
      </c>
      <c r="E13" s="19" t="n">
        <v>2.2801</v>
      </c>
      <c r="F13" s="19" t="n">
        <v>0.0585</v>
      </c>
      <c r="G13" s="19" t="n">
        <v>0.0173</v>
      </c>
      <c r="H13" s="19" t="n">
        <v>0.0888</v>
      </c>
      <c r="I13" s="19" t="n">
        <v>1.4071</v>
      </c>
      <c r="J13" s="19" t="n">
        <v>585.0044</v>
      </c>
      <c r="K13" s="19" t="n">
        <v>3.1797</v>
      </c>
      <c r="L13" s="19" t="n">
        <v>3.1163</v>
      </c>
      <c r="M13" s="19" t="n">
        <v>79.06570000000001</v>
      </c>
      <c r="N13" s="19" t="n">
        <v>20.2151</v>
      </c>
      <c r="O13" s="19" t="n">
        <v>1.1583</v>
      </c>
      <c r="P13" s="19" t="n">
        <v>1.9502</v>
      </c>
      <c r="Q13" s="19" t="n">
        <v>0.0141</v>
      </c>
      <c r="R13" s="19" t="n">
        <v>0.3755</v>
      </c>
      <c r="S13" s="19" t="n">
        <v>0.6123</v>
      </c>
      <c r="T13" s="19" t="n">
        <v>0.6384</v>
      </c>
      <c r="U13" s="19" t="n">
        <v>5.2627</v>
      </c>
      <c r="V13" s="19" t="n">
        <v>0.4085</v>
      </c>
      <c r="W13" s="19" t="n">
        <v>1.4537</v>
      </c>
      <c r="X13" s="19" t="n">
        <v>1.3516</v>
      </c>
      <c r="Y13" s="19" t="n">
        <v>1.5607</v>
      </c>
      <c r="Z13" s="19" t="n">
        <v>0.6994</v>
      </c>
      <c r="AA13" s="19" t="n">
        <v>0.5102</v>
      </c>
      <c r="AB13" s="19" t="n">
        <v>0.2029</v>
      </c>
      <c r="AC13" s="19" t="n">
        <v>0.0097</v>
      </c>
      <c r="AD13" s="19" t="n">
        <v>0.1812</v>
      </c>
      <c r="AE13" s="19" t="n">
        <v>0.0008</v>
      </c>
      <c r="AF13" s="19" t="n">
        <v>0.0393</v>
      </c>
      <c r="AG13" s="19" t="n">
        <v>0.0147</v>
      </c>
      <c r="AH13" s="19" t="n">
        <v>0.2241</v>
      </c>
      <c r="AI13" s="19" t="n">
        <v>0.7443</v>
      </c>
      <c r="AJ13" s="19" t="n">
        <v>2.7004</v>
      </c>
      <c r="AK13" s="19" t="n">
        <v>1.9357</v>
      </c>
      <c r="AL13" s="19" t="n">
        <v>0.5213</v>
      </c>
      <c r="AM13" s="19" t="n">
        <v>2.8533</v>
      </c>
      <c r="AN13" s="19" t="n">
        <v>2.6771</v>
      </c>
      <c r="AO13" s="19" t="n">
        <v>0.5402</v>
      </c>
      <c r="AP13" s="19" t="n">
        <v>9.736000000000001</v>
      </c>
      <c r="AQ13" s="19" t="n">
        <v>0.7333</v>
      </c>
      <c r="AR13" s="19" t="n">
        <v>1.0815</v>
      </c>
      <c r="AS13" s="19" t="n">
        <v>0.0377</v>
      </c>
      <c r="AT13" s="19" t="n">
        <v>0.3658</v>
      </c>
      <c r="AU13" s="19" t="n">
        <v>0.0578</v>
      </c>
      <c r="AV13" s="19" t="n">
        <v>6.6222</v>
      </c>
      <c r="AW13" s="19" t="n">
        <v>0.1532</v>
      </c>
      <c r="AX13" s="19" t="n">
        <v>0.2294</v>
      </c>
      <c r="AY13" s="19" t="n">
        <v>401.8586</v>
      </c>
      <c r="AZ13" s="19" t="n">
        <v>68.2617</v>
      </c>
      <c r="BA13" s="19" t="n">
        <v>0.1418</v>
      </c>
      <c r="BB13" s="19" t="n">
        <v>13.4651</v>
      </c>
      <c r="BC13" s="19" t="n">
        <v>8.084300000000001</v>
      </c>
      <c r="BD13" s="19" t="n">
        <v>1.2252</v>
      </c>
      <c r="BE13" s="19" t="n">
        <v>0.8126</v>
      </c>
      <c r="BF13" s="19" t="n">
        <v>0.3741</v>
      </c>
      <c r="BG13" s="19" t="n">
        <v>0.1308</v>
      </c>
      <c r="BH13" s="19" t="n">
        <v>0.1872</v>
      </c>
      <c r="BI13" s="19" t="n">
        <v>0.3934</v>
      </c>
      <c r="BJ13" s="19" t="n">
        <v>0.2237</v>
      </c>
      <c r="BK13" s="19" t="n">
        <v>0.0585</v>
      </c>
      <c r="BL13" s="19" t="n">
        <v>0.7246</v>
      </c>
      <c r="BM13" s="19" t="n">
        <v>0.2587</v>
      </c>
      <c r="BN13" s="19" t="n">
        <v>0.0737</v>
      </c>
      <c r="BO13" s="19" t="n">
        <v>575.8749</v>
      </c>
      <c r="BP13" s="19" t="n">
        <v>2.4191</v>
      </c>
      <c r="BQ13" s="19" t="n">
        <v>0.5209</v>
      </c>
      <c r="BR13" s="19" t="n">
        <v>0.7141999999999999</v>
      </c>
      <c r="BS13" s="19" t="n">
        <v>0.9891</v>
      </c>
      <c r="BT13" s="19" t="n">
        <v>15.3665</v>
      </c>
      <c r="BU13" s="19" t="n">
        <v>2.9804</v>
      </c>
      <c r="BV13" s="19" t="n">
        <v>16.3109</v>
      </c>
      <c r="BW13" s="19" t="n">
        <v>18.9177</v>
      </c>
      <c r="BX13" s="19" t="n">
        <v>46.5819</v>
      </c>
      <c r="BY13" s="19" t="n">
        <v>12.8213</v>
      </c>
      <c r="BZ13" s="19" t="n">
        <v>3.8213</v>
      </c>
      <c r="CA13" s="19" t="n">
        <v>3.5329</v>
      </c>
      <c r="CB13" s="19" t="n">
        <v>6.1535</v>
      </c>
      <c r="CC13" s="19" t="n">
        <v>5.0142</v>
      </c>
      <c r="CD13" s="19" t="n">
        <v>0.5194</v>
      </c>
      <c r="CE13" s="19" t="n">
        <v>0.6375</v>
      </c>
      <c r="CF13" s="19" t="n">
        <v>2.0336</v>
      </c>
      <c r="CG13" s="19" t="n">
        <v>14.0026</v>
      </c>
      <c r="CH13" s="19" t="n">
        <v>0.5982</v>
      </c>
      <c r="CI13" s="19" t="n">
        <v>1.1213</v>
      </c>
      <c r="CJ13" s="19" t="n">
        <v>0.4358</v>
      </c>
      <c r="CK13" s="19" t="n">
        <v>3.1374</v>
      </c>
      <c r="CL13" s="19" t="n">
        <v>5.0959</v>
      </c>
      <c r="CM13" s="19" t="n">
        <v>0.0111</v>
      </c>
      <c r="CN13" s="19" t="n">
        <v>5.4713</v>
      </c>
      <c r="CO13" s="19" t="n">
        <v>3.527</v>
      </c>
      <c r="CP13" s="19" t="n">
        <v>11.7447</v>
      </c>
      <c r="CQ13" s="19" t="n">
        <v>3.0554</v>
      </c>
      <c r="CS13" s="19" t="n">
        <v>37.0626</v>
      </c>
      <c r="CT13" s="19" t="n">
        <v>19.301</v>
      </c>
      <c r="CU13" s="19" t="n">
        <v>76.9448</v>
      </c>
      <c r="CV13" s="19" t="n">
        <v>16.1563</v>
      </c>
      <c r="CW13" s="19" t="n">
        <v>32.8538</v>
      </c>
      <c r="CX13" s="19" t="n">
        <v>2.3547</v>
      </c>
      <c r="CY13" s="19" t="n">
        <v>15.1222</v>
      </c>
      <c r="CZ13" s="19" t="n">
        <v>11.4389</v>
      </c>
      <c r="DA13" s="19" t="n">
        <v>1.5336</v>
      </c>
      <c r="DB13" s="19" t="n">
        <v>3.8491</v>
      </c>
      <c r="DC13" s="19" t="n">
        <v>3.246</v>
      </c>
      <c r="DD13" s="19" t="n">
        <v>0.4181</v>
      </c>
      <c r="DE13" s="19" t="n">
        <v>6.2211</v>
      </c>
      <c r="DF13" s="19" t="n">
        <v>4.3404</v>
      </c>
      <c r="DG13" s="19" t="n">
        <v>0.4661</v>
      </c>
      <c r="DH13" s="19" t="n">
        <v>0.7813</v>
      </c>
      <c r="DI13" s="19" t="n">
        <v>0.6324</v>
      </c>
      <c r="DJ13" s="19" t="n">
        <v>1.9084</v>
      </c>
      <c r="DK13" s="19" t="n">
        <v>3.6438</v>
      </c>
      <c r="DL13" s="19" t="n">
        <v>1.5017</v>
      </c>
      <c r="DM13" s="19" t="n">
        <v>0.0474</v>
      </c>
      <c r="DN13" s="19" t="n">
        <v>12.923</v>
      </c>
      <c r="DO13" s="19" t="n">
        <v>13.6457</v>
      </c>
      <c r="DP13" s="19" t="n">
        <v>41.3051</v>
      </c>
      <c r="DQ13" s="19" t="n">
        <v>12.0515</v>
      </c>
      <c r="DR13" s="19" t="n">
        <v>21.841</v>
      </c>
      <c r="DT13" s="19" t="n">
        <v>32101.1037</v>
      </c>
    </row>
    <row r="14">
      <c r="A14" s="2" t="inlineStr">
        <is>
          <t>0701</t>
        </is>
      </c>
      <c r="B14" s="2" t="inlineStr">
        <is>
          <t>Oil and gas extraction</t>
        </is>
      </c>
      <c r="C14" s="19" t="n">
        <v>21.6241</v>
      </c>
      <c r="D14" s="19" t="n">
        <v>0.7225</v>
      </c>
      <c r="E14" s="19" t="n">
        <v>4.7249</v>
      </c>
      <c r="F14" s="19" t="n">
        <v>0.2295</v>
      </c>
      <c r="G14" s="19" t="n">
        <v>0.0375</v>
      </c>
      <c r="H14" s="19" t="n">
        <v>0.1535</v>
      </c>
      <c r="I14" s="19" t="n">
        <v>1.9847</v>
      </c>
      <c r="J14" s="19" t="n">
        <v>197.6983</v>
      </c>
      <c r="K14" s="19" t="n">
        <v>17.3984</v>
      </c>
      <c r="L14" s="19" t="n">
        <v>2.2353</v>
      </c>
      <c r="M14" s="19" t="n">
        <v>33.6931</v>
      </c>
      <c r="N14" s="19" t="n">
        <v>9.231</v>
      </c>
      <c r="O14" s="19" t="n">
        <v>1.0228</v>
      </c>
      <c r="P14" s="19" t="n">
        <v>28.865</v>
      </c>
      <c r="Q14" s="19" t="n">
        <v>0.0994</v>
      </c>
      <c r="R14" s="19" t="n">
        <v>19.5624</v>
      </c>
      <c r="S14" s="19" t="n">
        <v>4.7938</v>
      </c>
      <c r="T14" s="19" t="n">
        <v>22.765</v>
      </c>
      <c r="U14" s="19" t="n">
        <v>27.6017</v>
      </c>
      <c r="V14" s="19" t="n">
        <v>11.621</v>
      </c>
      <c r="W14" s="19" t="n">
        <v>10.1086</v>
      </c>
      <c r="X14" s="19" t="n">
        <v>34.7033</v>
      </c>
      <c r="Y14" s="19" t="n">
        <v>11.2694</v>
      </c>
      <c r="Z14" s="19" t="n">
        <v>8.228199999999999</v>
      </c>
      <c r="AA14" s="19" t="n">
        <v>10.5003</v>
      </c>
      <c r="AB14" s="19" t="n">
        <v>0.0426</v>
      </c>
      <c r="AC14" s="19" t="n">
        <v>0.0254</v>
      </c>
      <c r="AD14" s="19" t="n">
        <v>2.3407</v>
      </c>
      <c r="AE14" s="19" t="n">
        <v>0.0203</v>
      </c>
      <c r="AF14" s="19" t="n">
        <v>0.2855</v>
      </c>
      <c r="AG14" s="19" t="n">
        <v>0.0486</v>
      </c>
      <c r="AH14" s="19" t="n">
        <v>4.0335</v>
      </c>
      <c r="AI14" s="19" t="n">
        <v>40.2783</v>
      </c>
      <c r="AJ14" s="19" t="n">
        <v>40.3678</v>
      </c>
      <c r="AK14" s="19" t="n">
        <v>48.059</v>
      </c>
      <c r="AL14" s="19" t="n">
        <v>11.7567</v>
      </c>
      <c r="AM14" s="19" t="n">
        <v>1327.9036</v>
      </c>
      <c r="AN14" s="19" t="n">
        <v>1.6023</v>
      </c>
      <c r="AO14" s="19" t="n">
        <v>0.1607</v>
      </c>
      <c r="AP14" s="19" t="n">
        <v>596.8342</v>
      </c>
      <c r="AQ14" s="19" t="n">
        <v>4.9276</v>
      </c>
      <c r="AR14" s="19" t="n">
        <v>57.1134</v>
      </c>
      <c r="AS14" s="19" t="n">
        <v>4.35</v>
      </c>
      <c r="AT14" s="19" t="n">
        <v>79.1795</v>
      </c>
      <c r="AU14" s="19" t="n">
        <v>15.1471</v>
      </c>
      <c r="AV14" s="19" t="n">
        <v>16.9285</v>
      </c>
      <c r="AW14" s="19" t="n">
        <v>32.9589</v>
      </c>
      <c r="AX14" s="19" t="n">
        <v>10.9041</v>
      </c>
      <c r="AY14" s="19" t="n">
        <v>92.4495</v>
      </c>
      <c r="AZ14" s="19" t="n">
        <v>155.6667</v>
      </c>
      <c r="BA14" s="19" t="n">
        <v>4.653</v>
      </c>
      <c r="BB14" s="19" t="n">
        <v>23.2053</v>
      </c>
      <c r="BC14" s="19" t="n">
        <v>9.431800000000001</v>
      </c>
      <c r="BD14" s="19" t="n">
        <v>13.2388</v>
      </c>
      <c r="BE14" s="19" t="n">
        <v>3.651</v>
      </c>
      <c r="BF14" s="19" t="n">
        <v>1.3686</v>
      </c>
      <c r="BG14" s="19" t="n">
        <v>2.9427</v>
      </c>
      <c r="BH14" s="19" t="n">
        <v>1.7566</v>
      </c>
      <c r="BI14" s="19" t="n">
        <v>4.5607</v>
      </c>
      <c r="BJ14" s="19" t="n">
        <v>1.7191</v>
      </c>
      <c r="BK14" s="19" t="n">
        <v>1.4186</v>
      </c>
      <c r="BL14" s="19" t="n">
        <v>4.5949</v>
      </c>
      <c r="BM14" s="19" t="n">
        <v>2.1788</v>
      </c>
      <c r="BN14" s="19" t="n">
        <v>0.5591</v>
      </c>
      <c r="BO14" s="19" t="n">
        <v>438.312</v>
      </c>
      <c r="BP14" s="19" t="n">
        <v>7.3532</v>
      </c>
      <c r="BQ14" s="19" t="n">
        <v>6.4063</v>
      </c>
      <c r="BR14" s="19" t="n">
        <v>5.2458</v>
      </c>
      <c r="BS14" s="19" t="n">
        <v>1.0805</v>
      </c>
      <c r="BT14" s="19" t="n">
        <v>78.2307</v>
      </c>
      <c r="BU14" s="19" t="n">
        <v>90.1281</v>
      </c>
      <c r="BV14" s="19" t="n">
        <v>26.6329</v>
      </c>
      <c r="BW14" s="19" t="n">
        <v>92.3197</v>
      </c>
      <c r="BX14" s="19" t="n">
        <v>799.0973</v>
      </c>
      <c r="BY14" s="19" t="n">
        <v>30.9456</v>
      </c>
      <c r="BZ14" s="19" t="n">
        <v>15.8408</v>
      </c>
      <c r="CA14" s="19" t="n">
        <v>212.7637</v>
      </c>
      <c r="CB14" s="19" t="n">
        <v>97.1773</v>
      </c>
      <c r="CC14" s="19" t="n">
        <v>5.9878</v>
      </c>
      <c r="CD14" s="19" t="n">
        <v>5.0927</v>
      </c>
      <c r="CE14" s="19" t="n">
        <v>1.1733</v>
      </c>
      <c r="CF14" s="19" t="n">
        <v>63.5774</v>
      </c>
      <c r="CG14" s="19" t="n">
        <v>20.4659</v>
      </c>
      <c r="CH14" s="19" t="n">
        <v>24.9482</v>
      </c>
      <c r="CI14" s="19" t="n">
        <v>6.477</v>
      </c>
      <c r="CJ14" s="19" t="n">
        <v>0.4338</v>
      </c>
      <c r="CK14" s="19" t="n">
        <v>1.1255</v>
      </c>
      <c r="CL14" s="19" t="n">
        <v>15.6859</v>
      </c>
      <c r="CM14" s="19" t="n">
        <v>0.008999999999999999</v>
      </c>
      <c r="CN14" s="19" t="n">
        <v>5.4645</v>
      </c>
      <c r="CO14" s="19" t="n">
        <v>1.3236</v>
      </c>
      <c r="CP14" s="19" t="n">
        <v>2.4316</v>
      </c>
      <c r="CQ14" s="19" t="n">
        <v>30.2014</v>
      </c>
      <c r="CS14" s="19" t="n">
        <v>22.0382</v>
      </c>
      <c r="CT14" s="19" t="n">
        <v>37.7226</v>
      </c>
      <c r="CU14" s="19" t="n">
        <v>104.18</v>
      </c>
      <c r="CV14" s="19" t="n">
        <v>2.3844</v>
      </c>
      <c r="CW14" s="19" t="n">
        <v>33.2959</v>
      </c>
      <c r="CX14" s="19" t="n">
        <v>3.4503</v>
      </c>
      <c r="CY14" s="19" t="n">
        <v>49.3964</v>
      </c>
      <c r="CZ14" s="19" t="n">
        <v>18.8698</v>
      </c>
      <c r="DA14" s="19" t="n">
        <v>5.7839</v>
      </c>
      <c r="DB14" s="19" t="n">
        <v>27.4367</v>
      </c>
      <c r="DC14" s="19" t="n">
        <v>14.811</v>
      </c>
      <c r="DD14" s="19" t="n">
        <v>2.4227</v>
      </c>
      <c r="DE14" s="19" t="n">
        <v>55.4148</v>
      </c>
      <c r="DF14" s="19" t="n">
        <v>66.426</v>
      </c>
      <c r="DG14" s="19" t="n">
        <v>0.9345</v>
      </c>
      <c r="DH14" s="19" t="n">
        <v>2.4643</v>
      </c>
      <c r="DI14" s="19" t="n">
        <v>1.8138</v>
      </c>
      <c r="DJ14" s="19" t="n">
        <v>7.4541</v>
      </c>
      <c r="DK14" s="19" t="n">
        <v>7.8997</v>
      </c>
      <c r="DL14" s="19" t="n">
        <v>7.2989</v>
      </c>
      <c r="DM14" s="19" t="n">
        <v>2.6448</v>
      </c>
      <c r="DN14" s="19" t="n">
        <v>1942.2129</v>
      </c>
      <c r="DO14" s="19" t="n">
        <v>3.8238</v>
      </c>
      <c r="DP14" s="19" t="n">
        <v>485.9879</v>
      </c>
      <c r="DQ14" s="19" t="n">
        <v>69.49590000000001</v>
      </c>
      <c r="DR14" s="19" t="n">
        <v>187.8041</v>
      </c>
      <c r="DT14" s="19" t="n">
        <v>1638.5157</v>
      </c>
    </row>
    <row r="15">
      <c r="A15" s="2" t="inlineStr">
        <is>
          <t>0801</t>
        </is>
      </c>
      <c r="B15" s="2" t="inlineStr">
        <is>
          <t>Iron ore mining</t>
        </is>
      </c>
      <c r="C15" s="19" t="n">
        <v>13.6113</v>
      </c>
      <c r="D15" s="19" t="n">
        <v>1.1764</v>
      </c>
      <c r="E15" s="19" t="n">
        <v>5.6794</v>
      </c>
      <c r="F15" s="19" t="n">
        <v>0.2061</v>
      </c>
      <c r="G15" s="19" t="n">
        <v>0.0484</v>
      </c>
      <c r="H15" s="19" t="n">
        <v>0.3357</v>
      </c>
      <c r="I15" s="19" t="n">
        <v>3.6409</v>
      </c>
      <c r="J15" s="19" t="n">
        <v>131.042</v>
      </c>
      <c r="K15" s="19" t="n">
        <v>1.2421</v>
      </c>
      <c r="L15" s="19" t="n">
        <v>0.5619</v>
      </c>
      <c r="M15" s="19" t="n">
        <v>12.0893</v>
      </c>
      <c r="N15" s="19" t="n">
        <v>1.086</v>
      </c>
      <c r="O15" s="19" t="n">
        <v>0.3071</v>
      </c>
      <c r="P15" s="19" t="n">
        <v>1.6666</v>
      </c>
      <c r="Q15" s="19" t="n">
        <v>0.0961</v>
      </c>
      <c r="R15" s="19" t="n">
        <v>0.7315</v>
      </c>
      <c r="S15" s="19" t="n">
        <v>0.3874</v>
      </c>
      <c r="T15" s="19" t="n">
        <v>0.2887</v>
      </c>
      <c r="U15" s="19" t="n">
        <v>6.529</v>
      </c>
      <c r="V15" s="19" t="n">
        <v>0.6903</v>
      </c>
      <c r="W15" s="19" t="n">
        <v>1.1511</v>
      </c>
      <c r="X15" s="19" t="n">
        <v>1.5622</v>
      </c>
      <c r="Y15" s="19" t="n">
        <v>2.8625</v>
      </c>
      <c r="Z15" s="19" t="n">
        <v>1.2236</v>
      </c>
      <c r="AA15" s="19" t="n">
        <v>0.9486</v>
      </c>
      <c r="AB15" s="19" t="n">
        <v>0.0466</v>
      </c>
      <c r="AC15" s="19" t="n">
        <v>0.0128</v>
      </c>
      <c r="AD15" s="19" t="n">
        <v>0.3092</v>
      </c>
      <c r="AE15" s="19" t="n">
        <v>0.0078</v>
      </c>
      <c r="AF15" s="19" t="n">
        <v>0.08599999999999999</v>
      </c>
      <c r="AG15" s="19" t="n">
        <v>0.0238</v>
      </c>
      <c r="AH15" s="19" t="n">
        <v>0.3609</v>
      </c>
      <c r="AI15" s="19" t="n">
        <v>1.1669</v>
      </c>
      <c r="AJ15" s="19" t="n">
        <v>0.7127</v>
      </c>
      <c r="AK15" s="19" t="n">
        <v>3.3309</v>
      </c>
      <c r="AL15" s="19" t="n">
        <v>1.043</v>
      </c>
      <c r="AM15" s="19" t="n">
        <v>4.1775</v>
      </c>
      <c r="AN15" s="19" t="n">
        <v>4.5869</v>
      </c>
      <c r="AO15" s="19" t="n">
        <v>0.9641999999999999</v>
      </c>
      <c r="AP15" s="19" t="n">
        <v>5.6307</v>
      </c>
      <c r="AQ15" s="19" t="n">
        <v>2.1888</v>
      </c>
      <c r="AR15" s="19" t="n">
        <v>2.1787</v>
      </c>
      <c r="AS15" s="19" t="n">
        <v>0.1931</v>
      </c>
      <c r="AT15" s="19" t="n">
        <v>0.6095</v>
      </c>
      <c r="AU15" s="19" t="n">
        <v>0.1476</v>
      </c>
      <c r="AV15" s="19" t="n">
        <v>2.6557</v>
      </c>
      <c r="AW15" s="19" t="n">
        <v>0.3514</v>
      </c>
      <c r="AX15" s="19" t="n">
        <v>0.0919</v>
      </c>
      <c r="AY15" s="19" t="n">
        <v>951.4397</v>
      </c>
      <c r="AZ15" s="19" t="n">
        <v>17.0248</v>
      </c>
      <c r="BA15" s="19" t="n">
        <v>0.4173</v>
      </c>
      <c r="BB15" s="19" t="n">
        <v>7.7697</v>
      </c>
      <c r="BC15" s="19" t="n">
        <v>1.6669</v>
      </c>
      <c r="BD15" s="19" t="n">
        <v>2.2634</v>
      </c>
      <c r="BE15" s="19" t="n">
        <v>1.6994</v>
      </c>
      <c r="BF15" s="19" t="n">
        <v>0.9838</v>
      </c>
      <c r="BG15" s="19" t="n">
        <v>0.2591</v>
      </c>
      <c r="BH15" s="19" t="n">
        <v>0.5389</v>
      </c>
      <c r="BI15" s="19" t="n">
        <v>0.5214</v>
      </c>
      <c r="BJ15" s="19" t="n">
        <v>0.4402</v>
      </c>
      <c r="BK15" s="19" t="n">
        <v>0.131</v>
      </c>
      <c r="BL15" s="19" t="n">
        <v>1.2517</v>
      </c>
      <c r="BM15" s="19" t="n">
        <v>0.4365</v>
      </c>
      <c r="BN15" s="19" t="n">
        <v>0.2127</v>
      </c>
      <c r="BO15" s="19" t="n">
        <v>6.863</v>
      </c>
      <c r="BP15" s="19" t="n">
        <v>6.3119</v>
      </c>
      <c r="BQ15" s="19" t="n">
        <v>1.5651</v>
      </c>
      <c r="BR15" s="19" t="n">
        <v>2.0557</v>
      </c>
      <c r="BS15" s="19" t="n">
        <v>16.8833</v>
      </c>
      <c r="BT15" s="19" t="n">
        <v>24.1134</v>
      </c>
      <c r="BU15" s="19" t="n">
        <v>5.7032</v>
      </c>
      <c r="BV15" s="19" t="n">
        <v>38.84</v>
      </c>
      <c r="BW15" s="19" t="n">
        <v>62.8877</v>
      </c>
      <c r="BX15" s="19" t="n">
        <v>205.9681</v>
      </c>
      <c r="BY15" s="19" t="n">
        <v>49.9131</v>
      </c>
      <c r="BZ15" s="19" t="n">
        <v>3.7299</v>
      </c>
      <c r="CA15" s="19" t="n">
        <v>12.6535</v>
      </c>
      <c r="CB15" s="19" t="n">
        <v>48.2435</v>
      </c>
      <c r="CC15" s="19" t="n">
        <v>46.0128</v>
      </c>
      <c r="CD15" s="19" t="n">
        <v>4.6206</v>
      </c>
      <c r="CE15" s="19" t="n">
        <v>1.9609</v>
      </c>
      <c r="CF15" s="19" t="n">
        <v>8.5016</v>
      </c>
      <c r="CG15" s="19" t="n">
        <v>62.8962</v>
      </c>
      <c r="CH15" s="19" t="n">
        <v>1.9076</v>
      </c>
      <c r="CI15" s="19" t="n">
        <v>4.2263</v>
      </c>
      <c r="CJ15" s="19" t="n">
        <v>0.9189000000000001</v>
      </c>
      <c r="CK15" s="19" t="n">
        <v>10.7906</v>
      </c>
      <c r="CL15" s="19" t="n">
        <v>14.6323</v>
      </c>
      <c r="CM15" s="19" t="n">
        <v>0.0385</v>
      </c>
      <c r="CN15" s="19" t="n">
        <v>13.0233</v>
      </c>
      <c r="CO15" s="19" t="n">
        <v>7.1093</v>
      </c>
      <c r="CP15" s="19" t="n">
        <v>42.387</v>
      </c>
      <c r="CQ15" s="19" t="n">
        <v>17.1161</v>
      </c>
      <c r="CS15" s="19" t="n">
        <v>0.4735</v>
      </c>
      <c r="CT15" s="19" t="n">
        <v>34.8339</v>
      </c>
      <c r="CU15" s="19" t="n">
        <v>256.8</v>
      </c>
      <c r="CV15" s="19" t="n">
        <v>52.573</v>
      </c>
      <c r="CW15" s="19" t="n">
        <v>113.104</v>
      </c>
      <c r="CX15" s="19" t="n">
        <v>11.0743</v>
      </c>
      <c r="CY15" s="19" t="n">
        <v>20.4507</v>
      </c>
      <c r="CZ15" s="19" t="n">
        <v>1.987</v>
      </c>
      <c r="DA15" s="19" t="n">
        <v>4.9802</v>
      </c>
      <c r="DB15" s="19" t="n">
        <v>11.0533</v>
      </c>
      <c r="DC15" s="19" t="n">
        <v>8.0899</v>
      </c>
      <c r="DD15" s="19" t="n">
        <v>1.511</v>
      </c>
      <c r="DE15" s="19" t="n">
        <v>13.8065</v>
      </c>
      <c r="DF15" s="19" t="n">
        <v>10.3927</v>
      </c>
      <c r="DG15" s="19" t="n">
        <v>1.7469</v>
      </c>
      <c r="DH15" s="19" t="n">
        <v>2.8839</v>
      </c>
      <c r="DI15" s="19" t="n">
        <v>2.1237</v>
      </c>
      <c r="DJ15" s="19" t="n">
        <v>4.0688</v>
      </c>
      <c r="DK15" s="19" t="n">
        <v>14.504</v>
      </c>
      <c r="DL15" s="19" t="n">
        <v>4.9257</v>
      </c>
      <c r="DM15" s="19" t="n">
        <v>0.1183</v>
      </c>
      <c r="DN15" s="19" t="n">
        <v>32.6306</v>
      </c>
      <c r="DO15" s="19" t="n">
        <v>5.5225</v>
      </c>
      <c r="DP15" s="19" t="n">
        <v>108.8572</v>
      </c>
      <c r="DQ15" s="19" t="n">
        <v>15.3365</v>
      </c>
      <c r="DR15" s="19" t="n">
        <v>48.1718</v>
      </c>
      <c r="DT15" s="19" t="n">
        <v>1105.8486</v>
      </c>
    </row>
    <row r="16">
      <c r="A16" s="2" t="inlineStr">
        <is>
          <t>0802</t>
        </is>
      </c>
      <c r="B16" s="2" t="inlineStr">
        <is>
          <t>Non-ferrous metal ore mining</t>
        </is>
      </c>
      <c r="C16" s="19" t="n">
        <v>5.9173</v>
      </c>
      <c r="D16" s="19" t="n">
        <v>0.7471</v>
      </c>
      <c r="E16" s="19" t="n">
        <v>2.9706</v>
      </c>
      <c r="F16" s="19" t="n">
        <v>0.0215</v>
      </c>
      <c r="G16" s="19" t="n">
        <v>0.0295</v>
      </c>
      <c r="H16" s="19" t="n">
        <v>0.0317</v>
      </c>
      <c r="I16" s="19" t="n">
        <v>0.9939</v>
      </c>
      <c r="J16" s="19" t="n">
        <v>92.79640000000001</v>
      </c>
      <c r="K16" s="19" t="n">
        <v>1.6273</v>
      </c>
      <c r="L16" s="19" t="n">
        <v>0.6715</v>
      </c>
      <c r="M16" s="19" t="n">
        <v>18.7804</v>
      </c>
      <c r="N16" s="19" t="n">
        <v>3.9038</v>
      </c>
      <c r="O16" s="19" t="n">
        <v>1.8057</v>
      </c>
      <c r="P16" s="19" t="n">
        <v>2.1276</v>
      </c>
      <c r="Q16" s="19" t="n">
        <v>0.021</v>
      </c>
      <c r="R16" s="19" t="n">
        <v>0.575</v>
      </c>
      <c r="S16" s="19" t="n">
        <v>0.2129</v>
      </c>
      <c r="T16" s="19" t="n">
        <v>0.1948</v>
      </c>
      <c r="U16" s="19" t="n">
        <v>0.7844</v>
      </c>
      <c r="V16" s="19" t="n">
        <v>0.2777</v>
      </c>
      <c r="W16" s="19" t="n">
        <v>1.8733</v>
      </c>
      <c r="X16" s="19" t="n">
        <v>0.5649</v>
      </c>
      <c r="Y16" s="19" t="n">
        <v>0.5328000000000001</v>
      </c>
      <c r="Z16" s="19" t="n">
        <v>0.5119</v>
      </c>
      <c r="AA16" s="19" t="n">
        <v>0.4079</v>
      </c>
      <c r="AB16" s="19" t="n">
        <v>0.0435</v>
      </c>
      <c r="AC16" s="19" t="n">
        <v>0.0302</v>
      </c>
      <c r="AD16" s="19" t="n">
        <v>0.2202</v>
      </c>
      <c r="AE16" s="19" t="n">
        <v>0.0276</v>
      </c>
      <c r="AF16" s="19" t="n">
        <v>0.316</v>
      </c>
      <c r="AG16" s="19" t="n">
        <v>0.0503</v>
      </c>
      <c r="AH16" s="19" t="n">
        <v>0.8728</v>
      </c>
      <c r="AI16" s="19" t="n">
        <v>2.3952</v>
      </c>
      <c r="AJ16" s="19" t="n">
        <v>1.3436</v>
      </c>
      <c r="AK16" s="19" t="n">
        <v>0.6388</v>
      </c>
      <c r="AL16" s="19" t="n">
        <v>0.3092</v>
      </c>
      <c r="AM16" s="19" t="n">
        <v>1.4927</v>
      </c>
      <c r="AN16" s="19" t="n">
        <v>1.7374</v>
      </c>
      <c r="AO16" s="19" t="n">
        <v>0.1844</v>
      </c>
      <c r="AP16" s="19" t="n">
        <v>200.4566</v>
      </c>
      <c r="AQ16" s="19" t="n">
        <v>5.7035</v>
      </c>
      <c r="AR16" s="19" t="n">
        <v>1.4381</v>
      </c>
      <c r="AS16" s="19" t="n">
        <v>0.525</v>
      </c>
      <c r="AT16" s="19" t="n">
        <v>0.9432</v>
      </c>
      <c r="AU16" s="19" t="n">
        <v>2.0812</v>
      </c>
      <c r="AV16" s="19" t="n">
        <v>203.8623</v>
      </c>
      <c r="AW16" s="19" t="n">
        <v>5.7478</v>
      </c>
      <c r="AX16" s="19" t="n">
        <v>59.8879</v>
      </c>
      <c r="AY16" s="19" t="n">
        <v>648.6762</v>
      </c>
      <c r="AZ16" s="19" t="n">
        <v>8268.039000000001</v>
      </c>
      <c r="BA16" s="19" t="n">
        <v>0.3857</v>
      </c>
      <c r="BB16" s="19" t="n">
        <v>1.5425</v>
      </c>
      <c r="BC16" s="19" t="n">
        <v>0.2454</v>
      </c>
      <c r="BD16" s="19" t="n">
        <v>0.5504</v>
      </c>
      <c r="BE16" s="19" t="n">
        <v>0.8428</v>
      </c>
      <c r="BF16" s="19" t="n">
        <v>0.1916</v>
      </c>
      <c r="BG16" s="19" t="n">
        <v>0.3172</v>
      </c>
      <c r="BH16" s="19" t="n">
        <v>0.3554</v>
      </c>
      <c r="BI16" s="19" t="n">
        <v>0.4145</v>
      </c>
      <c r="BJ16" s="19" t="n">
        <v>0.5083</v>
      </c>
      <c r="BK16" s="19" t="n">
        <v>0.1879</v>
      </c>
      <c r="BL16" s="19" t="n">
        <v>1.2544</v>
      </c>
      <c r="BM16" s="19" t="n">
        <v>0.7795</v>
      </c>
      <c r="BN16" s="19" t="n">
        <v>0.7401</v>
      </c>
      <c r="BO16" s="19" t="n">
        <v>3.0862</v>
      </c>
      <c r="BP16" s="19" t="n">
        <v>8.4848</v>
      </c>
      <c r="BQ16" s="19" t="n">
        <v>0.4679</v>
      </c>
      <c r="BR16" s="19" t="n">
        <v>7.2214</v>
      </c>
      <c r="BS16" s="19" t="n">
        <v>0.806</v>
      </c>
      <c r="BT16" s="19" t="n">
        <v>78.46120000000001</v>
      </c>
      <c r="BU16" s="19" t="n">
        <v>61.4268</v>
      </c>
      <c r="BV16" s="19" t="n">
        <v>43.3219</v>
      </c>
      <c r="BW16" s="19" t="n">
        <v>177.5409</v>
      </c>
      <c r="BX16" s="19" t="n">
        <v>43.5849</v>
      </c>
      <c r="BY16" s="19" t="n">
        <v>20.1723</v>
      </c>
      <c r="BZ16" s="19" t="n">
        <v>6.9527</v>
      </c>
      <c r="CA16" s="19" t="n">
        <v>9.7301</v>
      </c>
      <c r="CB16" s="19" t="n">
        <v>2.4826</v>
      </c>
      <c r="CC16" s="19" t="n">
        <v>4.376</v>
      </c>
      <c r="CD16" s="19" t="n">
        <v>0.2747</v>
      </c>
      <c r="CE16" s="19" t="n">
        <v>0.7030999999999999</v>
      </c>
      <c r="CF16" s="19" t="n">
        <v>1.2032</v>
      </c>
      <c r="CG16" s="19" t="n">
        <v>10.9849</v>
      </c>
      <c r="CH16" s="19" t="n">
        <v>1.5906</v>
      </c>
      <c r="CI16" s="19" t="n">
        <v>1.3298</v>
      </c>
      <c r="CJ16" s="19" t="n">
        <v>0.5619</v>
      </c>
      <c r="CK16" s="19" t="n">
        <v>2.4432</v>
      </c>
      <c r="CL16" s="19" t="n">
        <v>6.2987</v>
      </c>
      <c r="CM16" s="19" t="n">
        <v>0.0192</v>
      </c>
      <c r="CN16" s="19" t="n">
        <v>7.1887</v>
      </c>
      <c r="CO16" s="19" t="n">
        <v>4.4339</v>
      </c>
      <c r="CP16" s="19" t="n">
        <v>7.7528</v>
      </c>
      <c r="CQ16" s="19" t="n">
        <v>10.2217</v>
      </c>
      <c r="CS16" s="19" t="n">
        <v>14.3753</v>
      </c>
      <c r="CT16" s="19" t="n">
        <v>25.4703</v>
      </c>
      <c r="CU16" s="19" t="n">
        <v>56.7691</v>
      </c>
      <c r="CV16" s="19" t="n">
        <v>12.0177</v>
      </c>
      <c r="CW16" s="19" t="n">
        <v>18.6731</v>
      </c>
      <c r="CX16" s="19" t="n">
        <v>1.4803</v>
      </c>
      <c r="CY16" s="19" t="n">
        <v>37.5429</v>
      </c>
      <c r="CZ16" s="19" t="n">
        <v>4.7465</v>
      </c>
      <c r="DA16" s="19" t="n">
        <v>1.4161</v>
      </c>
      <c r="DB16" s="19" t="n">
        <v>3.3132</v>
      </c>
      <c r="DC16" s="19" t="n">
        <v>2.303</v>
      </c>
      <c r="DD16" s="19" t="n">
        <v>0.428</v>
      </c>
      <c r="DE16" s="19" t="n">
        <v>9.0275</v>
      </c>
      <c r="DF16" s="19" t="n">
        <v>4.0944</v>
      </c>
      <c r="DG16" s="19" t="n">
        <v>0.3331</v>
      </c>
      <c r="DH16" s="19" t="n">
        <v>0.5987</v>
      </c>
      <c r="DI16" s="19" t="n">
        <v>0.6522</v>
      </c>
      <c r="DJ16" s="19" t="n">
        <v>1.0599</v>
      </c>
      <c r="DK16" s="19" t="n">
        <v>1.2252</v>
      </c>
      <c r="DL16" s="19" t="n">
        <v>1.0577</v>
      </c>
      <c r="DM16" s="19" t="n">
        <v>0.1326</v>
      </c>
      <c r="DN16" s="19" t="n">
        <v>101.0658</v>
      </c>
      <c r="DO16" s="19" t="n">
        <v>2.7677</v>
      </c>
      <c r="DP16" s="19" t="n">
        <v>218.7658</v>
      </c>
      <c r="DQ16" s="19" t="n">
        <v>28.7011</v>
      </c>
      <c r="DR16" s="19" t="n">
        <v>92.5491</v>
      </c>
      <c r="DT16" s="19" t="n">
        <v>2557.7529</v>
      </c>
    </row>
    <row r="17">
      <c r="A17" s="2" t="inlineStr">
        <is>
          <t>0901</t>
        </is>
      </c>
      <c r="B17" s="2" t="inlineStr">
        <is>
          <t>Non-metallic mineral mining</t>
        </is>
      </c>
      <c r="C17" s="19" t="n">
        <v>5.1743</v>
      </c>
      <c r="D17" s="19" t="n">
        <v>0.7572</v>
      </c>
      <c r="E17" s="19" t="n">
        <v>2.2944</v>
      </c>
      <c r="F17" s="19" t="n">
        <v>0.0391</v>
      </c>
      <c r="G17" s="19" t="n">
        <v>0.0164</v>
      </c>
      <c r="H17" s="19" t="n">
        <v>0.0636</v>
      </c>
      <c r="I17" s="19" t="n">
        <v>0.9552</v>
      </c>
      <c r="J17" s="19" t="n">
        <v>41.3362</v>
      </c>
      <c r="K17" s="19" t="n">
        <v>0.9171</v>
      </c>
      <c r="L17" s="19" t="n">
        <v>0.2762</v>
      </c>
      <c r="M17" s="19" t="n">
        <v>11.5288</v>
      </c>
      <c r="N17" s="19" t="n">
        <v>2.004</v>
      </c>
      <c r="O17" s="19" t="n">
        <v>0.9574</v>
      </c>
      <c r="P17" s="19" t="n">
        <v>1.0069</v>
      </c>
      <c r="Q17" s="19" t="n">
        <v>0.0312</v>
      </c>
      <c r="R17" s="19" t="n">
        <v>0.3566</v>
      </c>
      <c r="S17" s="19" t="n">
        <v>0.2937</v>
      </c>
      <c r="T17" s="19" t="n">
        <v>0.1752</v>
      </c>
      <c r="U17" s="19" t="n">
        <v>1.0238</v>
      </c>
      <c r="V17" s="19" t="n">
        <v>0.3942</v>
      </c>
      <c r="W17" s="19" t="n">
        <v>0.4235</v>
      </c>
      <c r="X17" s="19" t="n">
        <v>31.3844</v>
      </c>
      <c r="Y17" s="19" t="n">
        <v>0.5789</v>
      </c>
      <c r="Z17" s="19" t="n">
        <v>0.1469</v>
      </c>
      <c r="AA17" s="19" t="n">
        <v>0.1963</v>
      </c>
      <c r="AB17" s="19" t="n">
        <v>0.0071</v>
      </c>
      <c r="AC17" s="19" t="n">
        <v>0.0363</v>
      </c>
      <c r="AD17" s="19" t="n">
        <v>0.1219</v>
      </c>
      <c r="AE17" s="19" t="n">
        <v>0.0027</v>
      </c>
      <c r="AF17" s="19" t="n">
        <v>0.031</v>
      </c>
      <c r="AG17" s="19" t="n">
        <v>0.0132</v>
      </c>
      <c r="AH17" s="19" t="n">
        <v>0.4669</v>
      </c>
      <c r="AI17" s="19" t="n">
        <v>0.9787</v>
      </c>
      <c r="AJ17" s="19" t="n">
        <v>0.1174</v>
      </c>
      <c r="AK17" s="19" t="n">
        <v>0.2108</v>
      </c>
      <c r="AL17" s="19" t="n">
        <v>0.262</v>
      </c>
      <c r="AM17" s="19" t="n">
        <v>0.9882</v>
      </c>
      <c r="AN17" s="19" t="n">
        <v>0.4848</v>
      </c>
      <c r="AO17" s="19" t="n">
        <v>0.0646</v>
      </c>
      <c r="AP17" s="19" t="n">
        <v>16.0138</v>
      </c>
      <c r="AQ17" s="19" t="n">
        <v>0.2001</v>
      </c>
      <c r="AR17" s="19" t="n">
        <v>0.7287</v>
      </c>
      <c r="AS17" s="19" t="n">
        <v>0.0643</v>
      </c>
      <c r="AT17" s="19" t="n">
        <v>128.5953</v>
      </c>
      <c r="AU17" s="19" t="n">
        <v>60.1859</v>
      </c>
      <c r="AV17" s="19" t="n">
        <v>310.3132</v>
      </c>
      <c r="AW17" s="19" t="n">
        <v>21.8504</v>
      </c>
      <c r="AX17" s="19" t="n">
        <v>118.9577</v>
      </c>
      <c r="AY17" s="19" t="n">
        <v>89.7912</v>
      </c>
      <c r="AZ17" s="19" t="n">
        <v>0.7633</v>
      </c>
      <c r="BA17" s="19" t="n">
        <v>15.5086</v>
      </c>
      <c r="BB17" s="19" t="n">
        <v>2.4246</v>
      </c>
      <c r="BC17" s="19" t="n">
        <v>1.3539</v>
      </c>
      <c r="BD17" s="19" t="n">
        <v>7.5787</v>
      </c>
      <c r="BE17" s="19" t="n">
        <v>0.3319</v>
      </c>
      <c r="BF17" s="19" t="n">
        <v>0.2335</v>
      </c>
      <c r="BG17" s="19" t="n">
        <v>0.4404</v>
      </c>
      <c r="BH17" s="19" t="n">
        <v>0.3204</v>
      </c>
      <c r="BI17" s="19" t="n">
        <v>0.5371</v>
      </c>
      <c r="BJ17" s="19" t="n">
        <v>1.0755</v>
      </c>
      <c r="BK17" s="19" t="n">
        <v>0.1916</v>
      </c>
      <c r="BL17" s="19" t="n">
        <v>1.6601</v>
      </c>
      <c r="BM17" s="19" t="n">
        <v>0.2934</v>
      </c>
      <c r="BN17" s="19" t="n">
        <v>21.1195</v>
      </c>
      <c r="BO17" s="19" t="n">
        <v>1.014</v>
      </c>
      <c r="BP17" s="19" t="n">
        <v>2.565</v>
      </c>
      <c r="BQ17" s="19" t="n">
        <v>0.4494</v>
      </c>
      <c r="BR17" s="19" t="n">
        <v>15.0782</v>
      </c>
      <c r="BS17" s="19" t="n">
        <v>7.5052</v>
      </c>
      <c r="BT17" s="19" t="n">
        <v>78.57470000000001</v>
      </c>
      <c r="BU17" s="19" t="n">
        <v>66.6733</v>
      </c>
      <c r="BV17" s="19" t="n">
        <v>99.9101</v>
      </c>
      <c r="BW17" s="19" t="n">
        <v>981.4001</v>
      </c>
      <c r="BX17" s="19" t="n">
        <v>30.6282</v>
      </c>
      <c r="BY17" s="19" t="n">
        <v>24.2892</v>
      </c>
      <c r="BZ17" s="19" t="n">
        <v>2.7675</v>
      </c>
      <c r="CA17" s="19" t="n">
        <v>3.9459</v>
      </c>
      <c r="CB17" s="19" t="n">
        <v>3.5042</v>
      </c>
      <c r="CC17" s="19" t="n">
        <v>1.7832</v>
      </c>
      <c r="CD17" s="19" t="n">
        <v>0.4779</v>
      </c>
      <c r="CE17" s="19" t="n">
        <v>0.6803</v>
      </c>
      <c r="CF17" s="19" t="n">
        <v>1.0645</v>
      </c>
      <c r="CG17" s="19" t="n">
        <v>7.8059</v>
      </c>
      <c r="CH17" s="19" t="n">
        <v>0.4961</v>
      </c>
      <c r="CI17" s="19" t="n">
        <v>1.1934</v>
      </c>
      <c r="CJ17" s="19" t="n">
        <v>0.2568</v>
      </c>
      <c r="CK17" s="19" t="n">
        <v>3.1113</v>
      </c>
      <c r="CL17" s="19" t="n">
        <v>7.9079</v>
      </c>
      <c r="CM17" s="19" t="n">
        <v>0.3488</v>
      </c>
      <c r="CN17" s="19" t="n">
        <v>3.3745</v>
      </c>
      <c r="CO17" s="19" t="n">
        <v>1.3386</v>
      </c>
      <c r="CP17" s="19" t="n">
        <v>13.0989</v>
      </c>
      <c r="CQ17" s="19" t="n">
        <v>3.3267</v>
      </c>
      <c r="CS17" s="19" t="n">
        <v>13.3674</v>
      </c>
      <c r="CT17" s="19" t="n">
        <v>21.771</v>
      </c>
      <c r="CU17" s="19" t="n">
        <v>89.8659</v>
      </c>
      <c r="CV17" s="19" t="n">
        <v>22.4796</v>
      </c>
      <c r="CW17" s="19" t="n">
        <v>37.7646</v>
      </c>
      <c r="CX17" s="19" t="n">
        <v>3.6932</v>
      </c>
      <c r="CY17" s="19" t="n">
        <v>13.8076</v>
      </c>
      <c r="CZ17" s="19" t="n">
        <v>3.596</v>
      </c>
      <c r="DA17" s="19" t="n">
        <v>1.8825</v>
      </c>
      <c r="DB17" s="19" t="n">
        <v>3.978</v>
      </c>
      <c r="DC17" s="19" t="n">
        <v>3.5357</v>
      </c>
      <c r="DD17" s="19" t="n">
        <v>0.7713</v>
      </c>
      <c r="DE17" s="19" t="n">
        <v>11.1587</v>
      </c>
      <c r="DF17" s="19" t="n">
        <v>7.6022</v>
      </c>
      <c r="DG17" s="19" t="n">
        <v>0.8326</v>
      </c>
      <c r="DH17" s="19" t="n">
        <v>4.9601</v>
      </c>
      <c r="DI17" s="19" t="n">
        <v>5.519</v>
      </c>
      <c r="DJ17" s="19" t="n">
        <v>1.414</v>
      </c>
      <c r="DK17" s="19" t="n">
        <v>2.5836</v>
      </c>
      <c r="DL17" s="19" t="n">
        <v>3.0787</v>
      </c>
      <c r="DM17" s="19" t="n">
        <v>0.2032</v>
      </c>
      <c r="DN17" s="19" t="n">
        <v>28.3974</v>
      </c>
      <c r="DO17" s="19" t="n">
        <v>2.1829</v>
      </c>
      <c r="DP17" s="19" t="n">
        <v>30.2951</v>
      </c>
      <c r="DQ17" s="19" t="n">
        <v>2.6312</v>
      </c>
      <c r="DR17" s="19" t="n">
        <v>8.6731</v>
      </c>
      <c r="DT17" s="19" t="n">
        <v>397.4492</v>
      </c>
    </row>
    <row r="18">
      <c r="A18" s="2" t="inlineStr">
        <is>
          <t>1001</t>
        </is>
      </c>
      <c r="B18" s="2" t="inlineStr">
        <is>
          <t>Exploration and mining support services</t>
        </is>
      </c>
      <c r="C18" s="19" t="n">
        <v>12.0978</v>
      </c>
      <c r="D18" s="19" t="n">
        <v>1.2851</v>
      </c>
      <c r="E18" s="19" t="n">
        <v>3.7498</v>
      </c>
      <c r="F18" s="19" t="n">
        <v>0.0541</v>
      </c>
      <c r="G18" s="19" t="n">
        <v>0.0765</v>
      </c>
      <c r="H18" s="19" t="n">
        <v>0.0914</v>
      </c>
      <c r="I18" s="19" t="n">
        <v>1.3527</v>
      </c>
      <c r="J18" s="19" t="n">
        <v>1822.4414</v>
      </c>
      <c r="K18" s="19" t="n">
        <v>10.2336</v>
      </c>
      <c r="L18" s="19" t="n">
        <v>10.3236</v>
      </c>
      <c r="M18" s="19" t="n">
        <v>267.2617</v>
      </c>
      <c r="N18" s="19" t="n">
        <v>66.7589</v>
      </c>
      <c r="O18" s="19" t="n">
        <v>3.8097</v>
      </c>
      <c r="P18" s="19" t="n">
        <v>0.9562</v>
      </c>
      <c r="Q18" s="19" t="n">
        <v>0.0421</v>
      </c>
      <c r="R18" s="19" t="n">
        <v>1.4992</v>
      </c>
      <c r="S18" s="19" t="n">
        <v>0.4617</v>
      </c>
      <c r="T18" s="19" t="n">
        <v>0.4918</v>
      </c>
      <c r="U18" s="19" t="n">
        <v>3.9962</v>
      </c>
      <c r="V18" s="19" t="n">
        <v>0.9553</v>
      </c>
      <c r="W18" s="19" t="n">
        <v>1.3183</v>
      </c>
      <c r="X18" s="19" t="n">
        <v>3.2391</v>
      </c>
      <c r="Y18" s="19" t="n">
        <v>4.5752</v>
      </c>
      <c r="Z18" s="19" t="n">
        <v>2.1804</v>
      </c>
      <c r="AA18" s="19" t="n">
        <v>1.3</v>
      </c>
      <c r="AB18" s="19" t="n">
        <v>0.0573</v>
      </c>
      <c r="AC18" s="19" t="n">
        <v>0.0292</v>
      </c>
      <c r="AD18" s="19" t="n">
        <v>0.3129</v>
      </c>
      <c r="AE18" s="19" t="n">
        <v>0.0068</v>
      </c>
      <c r="AF18" s="19" t="n">
        <v>0.09569999999999999</v>
      </c>
      <c r="AG18" s="19" t="n">
        <v>0.0689</v>
      </c>
      <c r="AH18" s="19" t="n">
        <v>0.2772</v>
      </c>
      <c r="AI18" s="19" t="n">
        <v>1.5754</v>
      </c>
      <c r="AJ18" s="19" t="n">
        <v>0.593</v>
      </c>
      <c r="AK18" s="19" t="n">
        <v>6.4467</v>
      </c>
      <c r="AL18" s="19" t="n">
        <v>1.493</v>
      </c>
      <c r="AM18" s="19" t="n">
        <v>2.6345</v>
      </c>
      <c r="AN18" s="19" t="n">
        <v>9.23</v>
      </c>
      <c r="AO18" s="19" t="n">
        <v>1.5473</v>
      </c>
      <c r="AP18" s="19" t="n">
        <v>3.083</v>
      </c>
      <c r="AQ18" s="19" t="n">
        <v>2.5063</v>
      </c>
      <c r="AR18" s="19" t="n">
        <v>3.3074</v>
      </c>
      <c r="AS18" s="19" t="n">
        <v>0.1112</v>
      </c>
      <c r="AT18" s="19" t="n">
        <v>0.5732</v>
      </c>
      <c r="AU18" s="19" t="n">
        <v>0.1196</v>
      </c>
      <c r="AV18" s="19" t="n">
        <v>4.6293</v>
      </c>
      <c r="AW18" s="19" t="n">
        <v>0.3671</v>
      </c>
      <c r="AX18" s="19" t="n">
        <v>0.1522</v>
      </c>
      <c r="AY18" s="19" t="n">
        <v>4.7663</v>
      </c>
      <c r="AZ18" s="19" t="n">
        <v>0.924</v>
      </c>
      <c r="BA18" s="19" t="n">
        <v>0.2948</v>
      </c>
      <c r="BB18" s="19" t="n">
        <v>11.6367</v>
      </c>
      <c r="BC18" s="19" t="n">
        <v>3.0533</v>
      </c>
      <c r="BD18" s="19" t="n">
        <v>3.1793</v>
      </c>
      <c r="BE18" s="19" t="n">
        <v>2.2936</v>
      </c>
      <c r="BF18" s="19" t="n">
        <v>0.8149999999999999</v>
      </c>
      <c r="BG18" s="19" t="n">
        <v>0.3149</v>
      </c>
      <c r="BH18" s="19" t="n">
        <v>0.2714</v>
      </c>
      <c r="BI18" s="19" t="n">
        <v>1.0067</v>
      </c>
      <c r="BJ18" s="19" t="n">
        <v>0.6084000000000001</v>
      </c>
      <c r="BK18" s="19" t="n">
        <v>0.1382</v>
      </c>
      <c r="BL18" s="19" t="n">
        <v>1.9888</v>
      </c>
      <c r="BM18" s="19" t="n">
        <v>0.7463</v>
      </c>
      <c r="BN18" s="19" t="n">
        <v>0.2563</v>
      </c>
      <c r="BO18" s="19" t="n">
        <v>1.097</v>
      </c>
      <c r="BP18" s="19" t="n">
        <v>2.7103</v>
      </c>
      <c r="BQ18" s="19" t="n">
        <v>0.2381</v>
      </c>
      <c r="BR18" s="19" t="n">
        <v>1.4176</v>
      </c>
      <c r="BS18" s="19" t="n">
        <v>6.1156</v>
      </c>
      <c r="BT18" s="19" t="n">
        <v>16.8369</v>
      </c>
      <c r="BU18" s="19" t="n">
        <v>7.4475</v>
      </c>
      <c r="BV18" s="19" t="n">
        <v>20.417</v>
      </c>
      <c r="BW18" s="19" t="n">
        <v>19.3436</v>
      </c>
      <c r="BX18" s="19" t="n">
        <v>74.20610000000001</v>
      </c>
      <c r="BY18" s="19" t="n">
        <v>20.1185</v>
      </c>
      <c r="BZ18" s="19" t="n">
        <v>5.5874</v>
      </c>
      <c r="CA18" s="19" t="n">
        <v>4.8559</v>
      </c>
      <c r="CB18" s="19" t="n">
        <v>20.8494</v>
      </c>
      <c r="CC18" s="19" t="n">
        <v>5.5246</v>
      </c>
      <c r="CD18" s="19" t="n">
        <v>0.8462</v>
      </c>
      <c r="CE18" s="19" t="n">
        <v>0.7993</v>
      </c>
      <c r="CF18" s="19" t="n">
        <v>6.7815</v>
      </c>
      <c r="CG18" s="19" t="n">
        <v>27.8472</v>
      </c>
      <c r="CH18" s="19" t="n">
        <v>1.2052</v>
      </c>
      <c r="CI18" s="19" t="n">
        <v>0.5082</v>
      </c>
      <c r="CJ18" s="19" t="n">
        <v>0.4658</v>
      </c>
      <c r="CK18" s="19" t="n">
        <v>0.4854</v>
      </c>
      <c r="CL18" s="19" t="n">
        <v>18.4833</v>
      </c>
      <c r="CM18" s="19" t="n">
        <v>0.0145</v>
      </c>
      <c r="CN18" s="19" t="n">
        <v>8.261100000000001</v>
      </c>
      <c r="CO18" s="19" t="n">
        <v>3.7534</v>
      </c>
      <c r="CP18" s="19" t="n">
        <v>1.6177</v>
      </c>
      <c r="CQ18" s="19" t="n">
        <v>2.8925</v>
      </c>
      <c r="CS18" s="19" t="n">
        <v>50.6489</v>
      </c>
      <c r="CT18" s="19" t="n">
        <v>20.6392</v>
      </c>
      <c r="CU18" s="19" t="n">
        <v>23.5833</v>
      </c>
      <c r="CV18" s="19" t="n">
        <v>6.9348</v>
      </c>
      <c r="CW18" s="19" t="n">
        <v>9.373799999999999</v>
      </c>
      <c r="CX18" s="19" t="n">
        <v>2.2847</v>
      </c>
      <c r="CY18" s="19" t="n">
        <v>20.8775</v>
      </c>
      <c r="CZ18" s="19" t="n">
        <v>15.8289</v>
      </c>
      <c r="DA18" s="19" t="n">
        <v>2.603</v>
      </c>
      <c r="DB18" s="19" t="n">
        <v>5.7819</v>
      </c>
      <c r="DC18" s="19" t="n">
        <v>6.1904</v>
      </c>
      <c r="DD18" s="19" t="n">
        <v>1.0568</v>
      </c>
      <c r="DE18" s="19" t="n">
        <v>12.3498</v>
      </c>
      <c r="DF18" s="19" t="n">
        <v>6.5596</v>
      </c>
      <c r="DG18" s="19" t="n">
        <v>0.9412</v>
      </c>
      <c r="DH18" s="19" t="n">
        <v>0.849</v>
      </c>
      <c r="DI18" s="19" t="n">
        <v>0.6215000000000001</v>
      </c>
      <c r="DJ18" s="19" t="n">
        <v>4.2517</v>
      </c>
      <c r="DK18" s="19" t="n">
        <v>2.3466</v>
      </c>
      <c r="DL18" s="19" t="n">
        <v>1.3703</v>
      </c>
      <c r="DM18" s="19" t="n">
        <v>0.0992</v>
      </c>
      <c r="DN18" s="19" t="n">
        <v>44.7208</v>
      </c>
      <c r="DO18" s="19" t="n">
        <v>62.1472</v>
      </c>
      <c r="DP18" s="19" t="n">
        <v>1340.0065</v>
      </c>
      <c r="DQ18" s="19" t="n">
        <v>1.6405</v>
      </c>
      <c r="DR18" s="19" t="n">
        <v>17.7906</v>
      </c>
      <c r="DT18" s="19" t="n">
        <v>346.0541</v>
      </c>
    </row>
    <row r="19">
      <c r="A19" s="2" t="inlineStr">
        <is>
          <t>1101</t>
        </is>
      </c>
      <c r="B19" s="2" t="inlineStr">
        <is>
          <t>Meat and meat product manufacturing</t>
        </is>
      </c>
      <c r="C19" s="19" t="n">
        <v>46.6309</v>
      </c>
      <c r="D19" s="19" t="n">
        <v>19.4595</v>
      </c>
      <c r="E19" s="19" t="n">
        <v>0.7981</v>
      </c>
      <c r="F19" s="19" t="n">
        <v>0.5397999999999999</v>
      </c>
      <c r="G19" s="19" t="n">
        <v>0.0215</v>
      </c>
      <c r="H19" s="19" t="n">
        <v>0.2448</v>
      </c>
      <c r="I19" s="19" t="n">
        <v>2.5014</v>
      </c>
      <c r="J19" s="19" t="n">
        <v>2.8013</v>
      </c>
      <c r="K19" s="19" t="n">
        <v>0.2422</v>
      </c>
      <c r="L19" s="19" t="n">
        <v>0.0249</v>
      </c>
      <c r="M19" s="19" t="n">
        <v>1.123</v>
      </c>
      <c r="N19" s="19" t="n">
        <v>0.1036</v>
      </c>
      <c r="O19" s="19" t="n">
        <v>0.095</v>
      </c>
      <c r="P19" s="19" t="n">
        <v>240.9146</v>
      </c>
      <c r="Q19" s="19" t="n">
        <v>0.4665</v>
      </c>
      <c r="R19" s="19" t="n">
        <v>1.5966</v>
      </c>
      <c r="S19" s="19" t="n">
        <v>23.4935</v>
      </c>
      <c r="T19" s="19" t="n">
        <v>25.2621</v>
      </c>
      <c r="U19" s="19" t="n">
        <v>24.9142</v>
      </c>
      <c r="V19" s="19" t="n">
        <v>232.1543</v>
      </c>
      <c r="W19" s="19" t="n">
        <v>12.0567</v>
      </c>
      <c r="X19" s="19" t="n">
        <v>365.9656</v>
      </c>
      <c r="Y19" s="19" t="n">
        <v>2.7933</v>
      </c>
      <c r="Z19" s="19" t="n">
        <v>0.4102</v>
      </c>
      <c r="AA19" s="19" t="n">
        <v>0.4494</v>
      </c>
      <c r="AB19" s="19" t="n">
        <v>0.0086</v>
      </c>
      <c r="AC19" s="19" t="n">
        <v>83.2606</v>
      </c>
      <c r="AD19" s="19" t="n">
        <v>0.4696</v>
      </c>
      <c r="AE19" s="19" t="n">
        <v>0.0003</v>
      </c>
      <c r="AF19" s="19" t="n">
        <v>0.0289</v>
      </c>
      <c r="AG19" s="19" t="n">
        <v>0.0331</v>
      </c>
      <c r="AH19" s="19" t="n">
        <v>0.8204</v>
      </c>
      <c r="AI19" s="19" t="n">
        <v>1.1053</v>
      </c>
      <c r="AJ19" s="19" t="n">
        <v>0.2542</v>
      </c>
      <c r="AK19" s="19" t="n">
        <v>0.29</v>
      </c>
      <c r="AL19" s="19" t="n">
        <v>0.3298</v>
      </c>
      <c r="AM19" s="19" t="n">
        <v>0.5897</v>
      </c>
      <c r="AN19" s="19" t="n">
        <v>1.4652</v>
      </c>
      <c r="AO19" s="19" t="n">
        <v>2.1585</v>
      </c>
      <c r="AP19" s="19" t="n">
        <v>31.8144</v>
      </c>
      <c r="AQ19" s="19" t="n">
        <v>10.0621</v>
      </c>
      <c r="AR19" s="19" t="n">
        <v>0.3744</v>
      </c>
      <c r="AS19" s="19" t="n">
        <v>0.0434</v>
      </c>
      <c r="AT19" s="19" t="n">
        <v>0.1903</v>
      </c>
      <c r="AU19" s="19" t="n">
        <v>0.0722</v>
      </c>
      <c r="AV19" s="19" t="n">
        <v>0.5275</v>
      </c>
      <c r="AW19" s="19" t="n">
        <v>0.1207</v>
      </c>
      <c r="AX19" s="19" t="n">
        <v>0.1424</v>
      </c>
      <c r="AY19" s="19" t="n">
        <v>1.1245</v>
      </c>
      <c r="AZ19" s="19" t="n">
        <v>0.7050999999999999</v>
      </c>
      <c r="BA19" s="19" t="n">
        <v>0.0542</v>
      </c>
      <c r="BB19" s="19" t="n">
        <v>0.7363</v>
      </c>
      <c r="BC19" s="19" t="n">
        <v>0.0887</v>
      </c>
      <c r="BD19" s="19" t="n">
        <v>0.3147</v>
      </c>
      <c r="BE19" s="19" t="n">
        <v>0.2826</v>
      </c>
      <c r="BF19" s="19" t="n">
        <v>0.1951</v>
      </c>
      <c r="BG19" s="19" t="n">
        <v>0.1402</v>
      </c>
      <c r="BH19" s="19" t="n">
        <v>0.1319</v>
      </c>
      <c r="BI19" s="19" t="n">
        <v>0.6685</v>
      </c>
      <c r="BJ19" s="19" t="n">
        <v>0.4367</v>
      </c>
      <c r="BK19" s="19" t="n">
        <v>0.1049</v>
      </c>
      <c r="BL19" s="19" t="n">
        <v>0.6987</v>
      </c>
      <c r="BM19" s="19" t="n">
        <v>1.032</v>
      </c>
      <c r="BN19" s="19" t="n">
        <v>3.3173</v>
      </c>
      <c r="BO19" s="19" t="n">
        <v>0.4798</v>
      </c>
      <c r="BP19" s="19" t="n">
        <v>1.3122</v>
      </c>
      <c r="BQ19" s="19" t="n">
        <v>0.1208</v>
      </c>
      <c r="BR19" s="19" t="n">
        <v>0.7341</v>
      </c>
      <c r="BS19" s="19" t="n">
        <v>8.068300000000001</v>
      </c>
      <c r="BT19" s="19" t="n">
        <v>5.5154</v>
      </c>
      <c r="BU19" s="19" t="n">
        <v>4.7227</v>
      </c>
      <c r="BV19" s="19" t="n">
        <v>8.357799999999999</v>
      </c>
      <c r="BW19" s="19" t="n">
        <v>34.9741</v>
      </c>
      <c r="BX19" s="19" t="n">
        <v>377.6948</v>
      </c>
      <c r="BY19" s="19" t="n">
        <v>213.209</v>
      </c>
      <c r="BZ19" s="19" t="n">
        <v>276.9254</v>
      </c>
      <c r="CA19" s="19" t="n">
        <v>2776.514</v>
      </c>
      <c r="CB19" s="19" t="n">
        <v>1.5904</v>
      </c>
      <c r="CC19" s="19" t="n">
        <v>1.4854</v>
      </c>
      <c r="CD19" s="19" t="n">
        <v>0.091</v>
      </c>
      <c r="CE19" s="19" t="n">
        <v>0.6411</v>
      </c>
      <c r="CF19" s="19" t="n">
        <v>1.6392</v>
      </c>
      <c r="CG19" s="19" t="n">
        <v>3.8424</v>
      </c>
      <c r="CH19" s="19" t="n">
        <v>0.2781</v>
      </c>
      <c r="CI19" s="19" t="n">
        <v>0.3425</v>
      </c>
      <c r="CJ19" s="19" t="n">
        <v>0.2157</v>
      </c>
      <c r="CK19" s="19" t="n">
        <v>0.3343</v>
      </c>
      <c r="CL19" s="19" t="n">
        <v>1.8814</v>
      </c>
      <c r="CM19" s="19" t="n">
        <v>0.0035</v>
      </c>
      <c r="CN19" s="19" t="n">
        <v>1.0005</v>
      </c>
      <c r="CO19" s="19" t="n">
        <v>1.6102</v>
      </c>
      <c r="CP19" s="19" t="n">
        <v>0.9696</v>
      </c>
      <c r="CQ19" s="19" t="n">
        <v>4.5322</v>
      </c>
      <c r="CS19" s="19" t="n">
        <v>0.4505</v>
      </c>
      <c r="CT19" s="19" t="n">
        <v>4.5859</v>
      </c>
      <c r="CU19" s="19" t="n">
        <v>42.7286</v>
      </c>
      <c r="CV19" s="19" t="n">
        <v>1.7123</v>
      </c>
      <c r="CW19" s="19" t="n">
        <v>11.153</v>
      </c>
      <c r="CX19" s="19" t="n">
        <v>7.5144</v>
      </c>
      <c r="CY19" s="19" t="n">
        <v>4.5348</v>
      </c>
      <c r="CZ19" s="19" t="n">
        <v>2.9506</v>
      </c>
      <c r="DA19" s="19" t="n">
        <v>13.6812</v>
      </c>
      <c r="DB19" s="19" t="n">
        <v>18.0563</v>
      </c>
      <c r="DC19" s="19" t="n">
        <v>17.1774</v>
      </c>
      <c r="DD19" s="19" t="n">
        <v>0.9068000000000001</v>
      </c>
      <c r="DE19" s="19" t="n">
        <v>102.3559</v>
      </c>
      <c r="DF19" s="19" t="n">
        <v>179.217</v>
      </c>
      <c r="DG19" s="19" t="n">
        <v>1.2571</v>
      </c>
      <c r="DH19" s="19" t="n">
        <v>9.1029</v>
      </c>
      <c r="DI19" s="19" t="n">
        <v>3.4692</v>
      </c>
      <c r="DJ19" s="19" t="n">
        <v>9.0855</v>
      </c>
      <c r="DK19" s="19" t="n">
        <v>3.1635</v>
      </c>
      <c r="DL19" s="19" t="n">
        <v>3.3951</v>
      </c>
      <c r="DM19" s="19" t="n">
        <v>4.0936</v>
      </c>
      <c r="DN19" s="19" t="n">
        <v>3714.5548</v>
      </c>
      <c r="DO19" s="19" t="n">
        <v>0.0689</v>
      </c>
      <c r="DP19" s="19" t="n">
        <v>44.9696</v>
      </c>
      <c r="DQ19" s="19" t="n">
        <v>1.0462</v>
      </c>
      <c r="DR19" s="19" t="n">
        <v>11.5574</v>
      </c>
      <c r="DT19" s="19" t="n">
        <v>4370.7724</v>
      </c>
    </row>
    <row r="20">
      <c r="A20" s="2" t="inlineStr">
        <is>
          <t>1102</t>
        </is>
      </c>
      <c r="B20" s="2" t="inlineStr">
        <is>
          <t>Processed seafood manufacturing</t>
        </is>
      </c>
      <c r="C20" s="19" t="n">
        <v>0.5046</v>
      </c>
      <c r="D20" s="19" t="n">
        <v>0.0419</v>
      </c>
      <c r="E20" s="19" t="n">
        <v>0.154</v>
      </c>
      <c r="F20" s="19" t="n">
        <v>1.2211</v>
      </c>
      <c r="G20" s="19" t="n">
        <v>0.0075</v>
      </c>
      <c r="H20" s="19" t="n">
        <v>0.6042999999999999</v>
      </c>
      <c r="I20" s="19" t="n">
        <v>1.8151</v>
      </c>
      <c r="J20" s="19" t="n">
        <v>1.3263</v>
      </c>
      <c r="K20" s="19" t="n">
        <v>0.0371</v>
      </c>
      <c r="L20" s="19" t="n">
        <v>0.0056</v>
      </c>
      <c r="M20" s="19" t="n">
        <v>1.1266</v>
      </c>
      <c r="N20" s="19" t="n">
        <v>0.032</v>
      </c>
      <c r="O20" s="19" t="n">
        <v>0.259</v>
      </c>
      <c r="P20" s="19" t="n">
        <v>1.6242</v>
      </c>
      <c r="Q20" s="19" t="n">
        <v>0.3842</v>
      </c>
      <c r="R20" s="19" t="n">
        <v>0.517</v>
      </c>
      <c r="S20" s="19" t="n">
        <v>1.5605</v>
      </c>
      <c r="T20" s="19" t="n">
        <v>0.1481</v>
      </c>
      <c r="U20" s="19" t="n">
        <v>2.2055</v>
      </c>
      <c r="V20" s="19" t="n">
        <v>8.7559</v>
      </c>
      <c r="W20" s="19" t="n">
        <v>0.7112000000000001</v>
      </c>
      <c r="X20" s="19" t="n">
        <v>35.4061</v>
      </c>
      <c r="Y20" s="19" t="n">
        <v>0.2038</v>
      </c>
      <c r="Z20" s="19" t="n">
        <v>0.5557</v>
      </c>
      <c r="AA20" s="19" t="n">
        <v>0.0276</v>
      </c>
      <c r="AB20" s="19" t="n">
        <v>0.0021</v>
      </c>
      <c r="AC20" s="19" t="n">
        <v>0.0081</v>
      </c>
      <c r="AD20" s="19" t="n">
        <v>0.0619</v>
      </c>
      <c r="AE20" s="19" t="n">
        <v>0</v>
      </c>
      <c r="AF20" s="19" t="n">
        <v>0.0109</v>
      </c>
      <c r="AG20" s="19" t="n">
        <v>0.0064</v>
      </c>
      <c r="AH20" s="19" t="n">
        <v>0.0977</v>
      </c>
      <c r="AI20" s="19" t="n">
        <v>0.3167</v>
      </c>
      <c r="AJ20" s="19" t="n">
        <v>0.0359</v>
      </c>
      <c r="AK20" s="19" t="n">
        <v>0.0964</v>
      </c>
      <c r="AL20" s="19" t="n">
        <v>0.0864</v>
      </c>
      <c r="AM20" s="19" t="n">
        <v>0.269</v>
      </c>
      <c r="AN20" s="19" t="n">
        <v>1.6066</v>
      </c>
      <c r="AO20" s="19" t="n">
        <v>0.0211</v>
      </c>
      <c r="AP20" s="19" t="n">
        <v>5.107</v>
      </c>
      <c r="AQ20" s="19" t="n">
        <v>2.281</v>
      </c>
      <c r="AR20" s="19" t="n">
        <v>0.1535</v>
      </c>
      <c r="AS20" s="19" t="n">
        <v>0.007</v>
      </c>
      <c r="AT20" s="19" t="n">
        <v>0.0342</v>
      </c>
      <c r="AU20" s="19" t="n">
        <v>0.0132</v>
      </c>
      <c r="AV20" s="19" t="n">
        <v>0.2365</v>
      </c>
      <c r="AW20" s="19" t="n">
        <v>0.0322</v>
      </c>
      <c r="AX20" s="19" t="n">
        <v>0.0185</v>
      </c>
      <c r="AY20" s="19" t="n">
        <v>0.1847</v>
      </c>
      <c r="AZ20" s="19" t="n">
        <v>0.0412</v>
      </c>
      <c r="BA20" s="19" t="n">
        <v>0.0105</v>
      </c>
      <c r="BB20" s="19" t="n">
        <v>0.1868</v>
      </c>
      <c r="BC20" s="19" t="n">
        <v>0.0247</v>
      </c>
      <c r="BD20" s="19" t="n">
        <v>0.1051</v>
      </c>
      <c r="BE20" s="19" t="n">
        <v>0.0794</v>
      </c>
      <c r="BF20" s="19" t="n">
        <v>0.0591</v>
      </c>
      <c r="BG20" s="19" t="n">
        <v>0.0366</v>
      </c>
      <c r="BH20" s="19" t="n">
        <v>0.0635</v>
      </c>
      <c r="BI20" s="19" t="n">
        <v>0.1833</v>
      </c>
      <c r="BJ20" s="19" t="n">
        <v>0.063</v>
      </c>
      <c r="BK20" s="19" t="n">
        <v>0.0187</v>
      </c>
      <c r="BL20" s="19" t="n">
        <v>0.2426</v>
      </c>
      <c r="BM20" s="19" t="n">
        <v>0.0819</v>
      </c>
      <c r="BN20" s="19" t="n">
        <v>0.0249</v>
      </c>
      <c r="BO20" s="19" t="n">
        <v>0.0988</v>
      </c>
      <c r="BP20" s="19" t="n">
        <v>0.2467</v>
      </c>
      <c r="BQ20" s="19" t="n">
        <v>0.022</v>
      </c>
      <c r="BR20" s="19" t="n">
        <v>0.1816</v>
      </c>
      <c r="BS20" s="19" t="n">
        <v>0.1185</v>
      </c>
      <c r="BT20" s="19" t="n">
        <v>2.0906</v>
      </c>
      <c r="BU20" s="19" t="n">
        <v>1.316</v>
      </c>
      <c r="BV20" s="19" t="n">
        <v>0.9802999999999999</v>
      </c>
      <c r="BW20" s="19" t="n">
        <v>2.3438</v>
      </c>
      <c r="BX20" s="19" t="n">
        <v>72.367</v>
      </c>
      <c r="BY20" s="19" t="n">
        <v>43.2343</v>
      </c>
      <c r="BZ20" s="19" t="n">
        <v>31.8393</v>
      </c>
      <c r="CA20" s="19" t="n">
        <v>76.7587</v>
      </c>
      <c r="CB20" s="19" t="n">
        <v>0.4229</v>
      </c>
      <c r="CC20" s="19" t="n">
        <v>0.1315</v>
      </c>
      <c r="CD20" s="19" t="n">
        <v>0.0342</v>
      </c>
      <c r="CE20" s="19" t="n">
        <v>0.1144</v>
      </c>
      <c r="CF20" s="19" t="n">
        <v>0.4392</v>
      </c>
      <c r="CG20" s="19" t="n">
        <v>0.7939000000000001</v>
      </c>
      <c r="CH20" s="19" t="n">
        <v>0.0822</v>
      </c>
      <c r="CI20" s="19" t="n">
        <v>0.0459</v>
      </c>
      <c r="CJ20" s="19" t="n">
        <v>0.0464</v>
      </c>
      <c r="CK20" s="19" t="n">
        <v>0.4365</v>
      </c>
      <c r="CL20" s="19" t="n">
        <v>1.0592</v>
      </c>
      <c r="CM20" s="19" t="n">
        <v>0.0009</v>
      </c>
      <c r="CN20" s="19" t="n">
        <v>0.5863</v>
      </c>
      <c r="CO20" s="19" t="n">
        <v>0.1544</v>
      </c>
      <c r="CP20" s="19" t="n">
        <v>0.1725</v>
      </c>
      <c r="CQ20" s="19" t="n">
        <v>0.2547</v>
      </c>
      <c r="CS20" s="19" t="n">
        <v>0.0415</v>
      </c>
      <c r="CT20" s="19" t="n">
        <v>5.6899</v>
      </c>
      <c r="CU20" s="19" t="n">
        <v>5.623</v>
      </c>
      <c r="CV20" s="19" t="n">
        <v>0.3803</v>
      </c>
      <c r="CW20" s="19" t="n">
        <v>1.6299</v>
      </c>
      <c r="CX20" s="19" t="n">
        <v>1.081</v>
      </c>
      <c r="CY20" s="19" t="n">
        <v>6.2297</v>
      </c>
      <c r="CZ20" s="19" t="n">
        <v>3.8477</v>
      </c>
      <c r="DA20" s="19" t="n">
        <v>4.8361</v>
      </c>
      <c r="DB20" s="19" t="n">
        <v>6.939</v>
      </c>
      <c r="DC20" s="19" t="n">
        <v>8.4811</v>
      </c>
      <c r="DD20" s="19" t="n">
        <v>0.6412</v>
      </c>
      <c r="DE20" s="19" t="n">
        <v>19.3854</v>
      </c>
      <c r="DF20" s="19" t="n">
        <v>50.6957</v>
      </c>
      <c r="DG20" s="19" t="n">
        <v>0.06469999999999999</v>
      </c>
      <c r="DH20" s="19" t="n">
        <v>0.6284</v>
      </c>
      <c r="DI20" s="19" t="n">
        <v>6.6306</v>
      </c>
      <c r="DJ20" s="19" t="n">
        <v>0.3305</v>
      </c>
      <c r="DK20" s="19" t="n">
        <v>0.4415</v>
      </c>
      <c r="DL20" s="19" t="n">
        <v>0.1755</v>
      </c>
      <c r="DM20" s="19" t="n">
        <v>0.0151</v>
      </c>
      <c r="DN20" s="19" t="n">
        <v>673.8919</v>
      </c>
      <c r="DO20" s="19" t="n">
        <v>0.1567</v>
      </c>
      <c r="DP20" s="19" t="n">
        <v>2.7719</v>
      </c>
      <c r="DQ20" s="19" t="n">
        <v>0.1295</v>
      </c>
      <c r="DR20" s="19" t="n">
        <v>0.5508</v>
      </c>
      <c r="DT20" s="19" t="n">
        <v>117.631</v>
      </c>
    </row>
    <row r="21">
      <c r="A21" s="2" t="inlineStr">
        <is>
          <t>1103</t>
        </is>
      </c>
      <c r="B21" s="2" t="inlineStr">
        <is>
          <t>Dairy product manufacturing</t>
        </is>
      </c>
      <c r="C21" s="19" t="n">
        <v>17.2677</v>
      </c>
      <c r="D21" s="19" t="n">
        <v>5.2679</v>
      </c>
      <c r="E21" s="19" t="n">
        <v>0.3455</v>
      </c>
      <c r="F21" s="19" t="n">
        <v>0.0294</v>
      </c>
      <c r="G21" s="19" t="n">
        <v>0.006</v>
      </c>
      <c r="H21" s="19" t="n">
        <v>0.0201</v>
      </c>
      <c r="I21" s="19" t="n">
        <v>0.2873</v>
      </c>
      <c r="J21" s="19" t="n">
        <v>1.2924</v>
      </c>
      <c r="K21" s="19" t="n">
        <v>0.0716</v>
      </c>
      <c r="L21" s="19" t="n">
        <v>0.0333</v>
      </c>
      <c r="M21" s="19" t="n">
        <v>1.338</v>
      </c>
      <c r="N21" s="19" t="n">
        <v>0.0498</v>
      </c>
      <c r="O21" s="19" t="n">
        <v>0.0804</v>
      </c>
      <c r="P21" s="19" t="n">
        <v>5.9215</v>
      </c>
      <c r="Q21" s="19" t="n">
        <v>0.0803</v>
      </c>
      <c r="R21" s="19" t="n">
        <v>394.3845</v>
      </c>
      <c r="S21" s="19" t="n">
        <v>4.3704</v>
      </c>
      <c r="T21" s="19" t="n">
        <v>63.3195</v>
      </c>
      <c r="U21" s="19" t="n">
        <v>11.9158</v>
      </c>
      <c r="V21" s="19" t="n">
        <v>57.623</v>
      </c>
      <c r="W21" s="19" t="n">
        <v>34.6361</v>
      </c>
      <c r="X21" s="19" t="n">
        <v>149.5731</v>
      </c>
      <c r="Y21" s="19" t="n">
        <v>2.8495</v>
      </c>
      <c r="Z21" s="19" t="n">
        <v>0.074</v>
      </c>
      <c r="AA21" s="19" t="n">
        <v>2.003</v>
      </c>
      <c r="AB21" s="19" t="n">
        <v>0.0221</v>
      </c>
      <c r="AC21" s="19" t="n">
        <v>0.0193</v>
      </c>
      <c r="AD21" s="19" t="n">
        <v>0.1064</v>
      </c>
      <c r="AE21" s="19" t="n">
        <v>0.0439</v>
      </c>
      <c r="AF21" s="19" t="n">
        <v>0.0153</v>
      </c>
      <c r="AG21" s="19" t="n">
        <v>0.0156</v>
      </c>
      <c r="AH21" s="19" t="n">
        <v>0.2195</v>
      </c>
      <c r="AI21" s="19" t="n">
        <v>0.3746</v>
      </c>
      <c r="AJ21" s="19" t="n">
        <v>0.0528</v>
      </c>
      <c r="AK21" s="19" t="n">
        <v>0.1344</v>
      </c>
      <c r="AL21" s="19" t="n">
        <v>0.1022</v>
      </c>
      <c r="AM21" s="19" t="n">
        <v>0.2392</v>
      </c>
      <c r="AN21" s="19" t="n">
        <v>8.9057</v>
      </c>
      <c r="AO21" s="19" t="n">
        <v>0.0479</v>
      </c>
      <c r="AP21" s="19" t="n">
        <v>1.0796</v>
      </c>
      <c r="AQ21" s="19" t="n">
        <v>10.5647</v>
      </c>
      <c r="AR21" s="19" t="n">
        <v>0.2401</v>
      </c>
      <c r="AS21" s="19" t="n">
        <v>0.013</v>
      </c>
      <c r="AT21" s="19" t="n">
        <v>0.09909999999999999</v>
      </c>
      <c r="AU21" s="19" t="n">
        <v>0.0411</v>
      </c>
      <c r="AV21" s="19" t="n">
        <v>0.3164</v>
      </c>
      <c r="AW21" s="19" t="n">
        <v>0.09760000000000001</v>
      </c>
      <c r="AX21" s="19" t="n">
        <v>0.2607</v>
      </c>
      <c r="AY21" s="19" t="n">
        <v>0.3181</v>
      </c>
      <c r="AZ21" s="19" t="n">
        <v>0.1348</v>
      </c>
      <c r="BA21" s="19" t="n">
        <v>0.0146</v>
      </c>
      <c r="BB21" s="19" t="n">
        <v>0.2833</v>
      </c>
      <c r="BC21" s="19" t="n">
        <v>0.0371</v>
      </c>
      <c r="BD21" s="19" t="n">
        <v>0.1208</v>
      </c>
      <c r="BE21" s="19" t="n">
        <v>0.2637</v>
      </c>
      <c r="BF21" s="19" t="n">
        <v>0.4251</v>
      </c>
      <c r="BG21" s="19" t="n">
        <v>0.7782</v>
      </c>
      <c r="BH21" s="19" t="n">
        <v>0.2845</v>
      </c>
      <c r="BI21" s="19" t="n">
        <v>0.8687</v>
      </c>
      <c r="BJ21" s="19" t="n">
        <v>0.3562</v>
      </c>
      <c r="BK21" s="19" t="n">
        <v>0.1339</v>
      </c>
      <c r="BL21" s="19" t="n">
        <v>0.2994</v>
      </c>
      <c r="BM21" s="19" t="n">
        <v>0.1586</v>
      </c>
      <c r="BN21" s="19" t="n">
        <v>0.4876</v>
      </c>
      <c r="BO21" s="19" t="n">
        <v>0.1768</v>
      </c>
      <c r="BP21" s="19" t="n">
        <v>0.6066</v>
      </c>
      <c r="BQ21" s="19" t="n">
        <v>0.0411</v>
      </c>
      <c r="BR21" s="19" t="n">
        <v>2.3894</v>
      </c>
      <c r="BS21" s="19" t="n">
        <v>16.86</v>
      </c>
      <c r="BT21" s="19" t="n">
        <v>4.766</v>
      </c>
      <c r="BU21" s="19" t="n">
        <v>3.6761</v>
      </c>
      <c r="BV21" s="19" t="n">
        <v>5.1316</v>
      </c>
      <c r="BW21" s="19" t="n">
        <v>12.1177</v>
      </c>
      <c r="BX21" s="19" t="n">
        <v>28.6061</v>
      </c>
      <c r="BY21" s="19" t="n">
        <v>116.7776</v>
      </c>
      <c r="BZ21" s="19" t="n">
        <v>56.9833</v>
      </c>
      <c r="CA21" s="19" t="n">
        <v>196.5612</v>
      </c>
      <c r="CB21" s="19" t="n">
        <v>1.588</v>
      </c>
      <c r="CC21" s="19" t="n">
        <v>0.9814000000000001</v>
      </c>
      <c r="CD21" s="19" t="n">
        <v>0.0488</v>
      </c>
      <c r="CE21" s="19" t="n">
        <v>0.1963</v>
      </c>
      <c r="CF21" s="19" t="n">
        <v>5.4169</v>
      </c>
      <c r="CG21" s="19" t="n">
        <v>1.2071</v>
      </c>
      <c r="CH21" s="19" t="n">
        <v>0.1552</v>
      </c>
      <c r="CI21" s="19" t="n">
        <v>0.3853</v>
      </c>
      <c r="CJ21" s="19" t="n">
        <v>0.0485</v>
      </c>
      <c r="CK21" s="19" t="n">
        <v>2.0235</v>
      </c>
      <c r="CL21" s="19" t="n">
        <v>1.6605</v>
      </c>
      <c r="CM21" s="19" t="n">
        <v>0.0017</v>
      </c>
      <c r="CN21" s="19" t="n">
        <v>1.5086</v>
      </c>
      <c r="CO21" s="19" t="n">
        <v>1.1038</v>
      </c>
      <c r="CP21" s="19" t="n">
        <v>0.9709</v>
      </c>
      <c r="CQ21" s="19" t="n">
        <v>2.4513</v>
      </c>
      <c r="CS21" s="19" t="n">
        <v>2.2158</v>
      </c>
      <c r="CT21" s="19" t="n">
        <v>6.6614</v>
      </c>
      <c r="CU21" s="19" t="n">
        <v>43.1843</v>
      </c>
      <c r="CV21" s="19" t="n">
        <v>3.816</v>
      </c>
      <c r="CW21" s="19" t="n">
        <v>17.6219</v>
      </c>
      <c r="CX21" s="19" t="n">
        <v>8.4917</v>
      </c>
      <c r="CY21" s="19" t="n">
        <v>1.9272</v>
      </c>
      <c r="CZ21" s="19" t="n">
        <v>3.0061</v>
      </c>
      <c r="DA21" s="19" t="n">
        <v>20.5825</v>
      </c>
      <c r="DB21" s="19" t="n">
        <v>23.5793</v>
      </c>
      <c r="DC21" s="19" t="n">
        <v>23.1201</v>
      </c>
      <c r="DD21" s="19" t="n">
        <v>2.4643</v>
      </c>
      <c r="DE21" s="19" t="n">
        <v>134.0833</v>
      </c>
      <c r="DF21" s="19" t="n">
        <v>258.902</v>
      </c>
      <c r="DG21" s="19" t="n">
        <v>1.1985</v>
      </c>
      <c r="DH21" s="19" t="n">
        <v>0.6163</v>
      </c>
      <c r="DI21" s="19" t="n">
        <v>6.2685</v>
      </c>
      <c r="DJ21" s="19" t="n">
        <v>5.6414</v>
      </c>
      <c r="DK21" s="19" t="n">
        <v>2.4333</v>
      </c>
      <c r="DL21" s="19" t="n">
        <v>5.6003</v>
      </c>
      <c r="DM21" s="19" t="n">
        <v>7.7332</v>
      </c>
      <c r="DN21" s="19" t="n">
        <v>2390.0714</v>
      </c>
      <c r="DO21" s="19" t="n">
        <v>0.1098</v>
      </c>
      <c r="DP21" s="19" t="n">
        <v>16.5617</v>
      </c>
      <c r="DQ21" s="19" t="n">
        <v>0.2551</v>
      </c>
      <c r="DR21" s="19" t="n">
        <v>3.9975</v>
      </c>
      <c r="DT21" s="19" t="n">
        <v>857.1058</v>
      </c>
    </row>
    <row r="22">
      <c r="A22" s="2" t="inlineStr">
        <is>
          <t>1104</t>
        </is>
      </c>
      <c r="B22" s="2" t="inlineStr">
        <is>
          <t>Fruit and vegetable product manufacturing</t>
        </is>
      </c>
      <c r="C22" s="19" t="n">
        <v>0.7319</v>
      </c>
      <c r="D22" s="19" t="n">
        <v>0.1695</v>
      </c>
      <c r="E22" s="19" t="n">
        <v>0.2311</v>
      </c>
      <c r="F22" s="19" t="n">
        <v>0.1787</v>
      </c>
      <c r="G22" s="19" t="n">
        <v>0.0201</v>
      </c>
      <c r="H22" s="19" t="n">
        <v>0.1869</v>
      </c>
      <c r="I22" s="19" t="n">
        <v>1.8885</v>
      </c>
      <c r="J22" s="19" t="n">
        <v>0.7065</v>
      </c>
      <c r="K22" s="19" t="n">
        <v>0.0973</v>
      </c>
      <c r="L22" s="19" t="n">
        <v>0.0068</v>
      </c>
      <c r="M22" s="19" t="n">
        <v>0.2649</v>
      </c>
      <c r="N22" s="19" t="n">
        <v>0.0268</v>
      </c>
      <c r="O22" s="19" t="n">
        <v>0.243</v>
      </c>
      <c r="P22" s="19" t="n">
        <v>19.2004</v>
      </c>
      <c r="Q22" s="19" t="n">
        <v>0.1626</v>
      </c>
      <c r="R22" s="19" t="n">
        <v>4.8308</v>
      </c>
      <c r="S22" s="19" t="n">
        <v>23.3686</v>
      </c>
      <c r="T22" s="19" t="n">
        <v>1.235</v>
      </c>
      <c r="U22" s="19" t="n">
        <v>20.3197</v>
      </c>
      <c r="V22" s="19" t="n">
        <v>64.4804</v>
      </c>
      <c r="W22" s="19" t="n">
        <v>3.7051</v>
      </c>
      <c r="X22" s="19" t="n">
        <v>67.03789999999999</v>
      </c>
      <c r="Y22" s="19" t="n">
        <v>2.1297</v>
      </c>
      <c r="Z22" s="19" t="n">
        <v>0.1235</v>
      </c>
      <c r="AA22" s="19" t="n">
        <v>0.0886</v>
      </c>
      <c r="AB22" s="19" t="n">
        <v>0.0031</v>
      </c>
      <c r="AC22" s="19" t="n">
        <v>0.0107</v>
      </c>
      <c r="AD22" s="19" t="n">
        <v>0.0582</v>
      </c>
      <c r="AE22" s="19" t="n">
        <v>0.0017</v>
      </c>
      <c r="AF22" s="19" t="n">
        <v>0.0154</v>
      </c>
      <c r="AG22" s="19" t="n">
        <v>0.0068</v>
      </c>
      <c r="AH22" s="19" t="n">
        <v>0.1107</v>
      </c>
      <c r="AI22" s="19" t="n">
        <v>0.258</v>
      </c>
      <c r="AJ22" s="19" t="n">
        <v>0.0429</v>
      </c>
      <c r="AK22" s="19" t="n">
        <v>0.07099999999999999</v>
      </c>
      <c r="AL22" s="19" t="n">
        <v>0.077</v>
      </c>
      <c r="AM22" s="19" t="n">
        <v>0.094</v>
      </c>
      <c r="AN22" s="19" t="n">
        <v>0.5592</v>
      </c>
      <c r="AO22" s="19" t="n">
        <v>0.1044</v>
      </c>
      <c r="AP22" s="19" t="n">
        <v>0.8707</v>
      </c>
      <c r="AQ22" s="19" t="n">
        <v>0.3986</v>
      </c>
      <c r="AR22" s="19" t="n">
        <v>0.09719999999999999</v>
      </c>
      <c r="AS22" s="19" t="n">
        <v>0.0125</v>
      </c>
      <c r="AT22" s="19" t="n">
        <v>0.0386</v>
      </c>
      <c r="AU22" s="19" t="n">
        <v>0.0167</v>
      </c>
      <c r="AV22" s="19" t="n">
        <v>0.0949</v>
      </c>
      <c r="AW22" s="19" t="n">
        <v>0.0375</v>
      </c>
      <c r="AX22" s="19" t="n">
        <v>0.0254</v>
      </c>
      <c r="AY22" s="19" t="n">
        <v>0.2309</v>
      </c>
      <c r="AZ22" s="19" t="n">
        <v>0.0736</v>
      </c>
      <c r="BA22" s="19" t="n">
        <v>0.0146</v>
      </c>
      <c r="BB22" s="19" t="n">
        <v>0.2086</v>
      </c>
      <c r="BC22" s="19" t="n">
        <v>0.0294</v>
      </c>
      <c r="BD22" s="19" t="n">
        <v>0.1284</v>
      </c>
      <c r="BE22" s="19" t="n">
        <v>0.1922</v>
      </c>
      <c r="BF22" s="19" t="n">
        <v>0.1285</v>
      </c>
      <c r="BG22" s="19" t="n">
        <v>0.0521</v>
      </c>
      <c r="BH22" s="19" t="n">
        <v>0.06759999999999999</v>
      </c>
      <c r="BI22" s="19" t="n">
        <v>0.2581</v>
      </c>
      <c r="BJ22" s="19" t="n">
        <v>0.0983</v>
      </c>
      <c r="BK22" s="19" t="n">
        <v>0.0379</v>
      </c>
      <c r="BL22" s="19" t="n">
        <v>0.3103</v>
      </c>
      <c r="BM22" s="19" t="n">
        <v>0.0955</v>
      </c>
      <c r="BN22" s="19" t="n">
        <v>0.0216</v>
      </c>
      <c r="BO22" s="19" t="n">
        <v>0.08799999999999999</v>
      </c>
      <c r="BP22" s="19" t="n">
        <v>0.2139</v>
      </c>
      <c r="BQ22" s="19" t="n">
        <v>0.0193</v>
      </c>
      <c r="BR22" s="19" t="n">
        <v>0.1218</v>
      </c>
      <c r="BS22" s="19" t="n">
        <v>0.1653</v>
      </c>
      <c r="BT22" s="19" t="n">
        <v>1.597</v>
      </c>
      <c r="BU22" s="19" t="n">
        <v>0.5589</v>
      </c>
      <c r="BV22" s="19" t="n">
        <v>0.92</v>
      </c>
      <c r="BW22" s="19" t="n">
        <v>2.9049</v>
      </c>
      <c r="BX22" s="19" t="n">
        <v>6.4363</v>
      </c>
      <c r="BY22" s="19" t="n">
        <v>29.6627</v>
      </c>
      <c r="BZ22" s="19" t="n">
        <v>20.1935</v>
      </c>
      <c r="CA22" s="19" t="n">
        <v>113.2717</v>
      </c>
      <c r="CB22" s="19" t="n">
        <v>0.4794</v>
      </c>
      <c r="CC22" s="19" t="n">
        <v>0.2742</v>
      </c>
      <c r="CD22" s="19" t="n">
        <v>0.0213</v>
      </c>
      <c r="CE22" s="19" t="n">
        <v>0.1016</v>
      </c>
      <c r="CF22" s="19" t="n">
        <v>0.2428</v>
      </c>
      <c r="CG22" s="19" t="n">
        <v>0.4497</v>
      </c>
      <c r="CH22" s="19" t="n">
        <v>0.0863</v>
      </c>
      <c r="CI22" s="19" t="n">
        <v>0.07099999999999999</v>
      </c>
      <c r="CJ22" s="19" t="n">
        <v>0.0585</v>
      </c>
      <c r="CK22" s="19" t="n">
        <v>0.0818</v>
      </c>
      <c r="CL22" s="19" t="n">
        <v>0.3742</v>
      </c>
      <c r="CM22" s="19" t="n">
        <v>0.0011</v>
      </c>
      <c r="CN22" s="19" t="n">
        <v>0.4417</v>
      </c>
      <c r="CO22" s="19" t="n">
        <v>0.3034</v>
      </c>
      <c r="CP22" s="19" t="n">
        <v>0.1288</v>
      </c>
      <c r="CQ22" s="19" t="n">
        <v>0.2697</v>
      </c>
      <c r="CS22" s="19" t="n">
        <v>1.2689</v>
      </c>
      <c r="CT22" s="19" t="n">
        <v>0.8354</v>
      </c>
      <c r="CU22" s="19" t="n">
        <v>1.0172</v>
      </c>
      <c r="CV22" s="19" t="n">
        <v>0.2047</v>
      </c>
      <c r="CW22" s="19" t="n">
        <v>0.3856</v>
      </c>
      <c r="CX22" s="19" t="n">
        <v>0.3312</v>
      </c>
      <c r="CY22" s="19" t="n">
        <v>0.9258</v>
      </c>
      <c r="CZ22" s="19" t="n">
        <v>9.956799999999999</v>
      </c>
      <c r="DA22" s="19" t="n">
        <v>9.5427</v>
      </c>
      <c r="DB22" s="19" t="n">
        <v>6.8835</v>
      </c>
      <c r="DC22" s="19" t="n">
        <v>6.9792</v>
      </c>
      <c r="DD22" s="19" t="n">
        <v>0.5172</v>
      </c>
      <c r="DE22" s="19" t="n">
        <v>33.9639</v>
      </c>
      <c r="DF22" s="19" t="n">
        <v>95.29130000000001</v>
      </c>
      <c r="DG22" s="19" t="n">
        <v>0.2384</v>
      </c>
      <c r="DH22" s="19" t="n">
        <v>0.9646</v>
      </c>
      <c r="DI22" s="19" t="n">
        <v>3.2439</v>
      </c>
      <c r="DJ22" s="19" t="n">
        <v>0.5029</v>
      </c>
      <c r="DK22" s="19" t="n">
        <v>0.5924</v>
      </c>
      <c r="DL22" s="19" t="n">
        <v>0.2318</v>
      </c>
      <c r="DM22" s="19" t="n">
        <v>1.7601</v>
      </c>
      <c r="DN22" s="19" t="n">
        <v>1649.5755</v>
      </c>
      <c r="DO22" s="19" t="n">
        <v>0.0106</v>
      </c>
      <c r="DP22" s="19" t="n">
        <v>11.5673</v>
      </c>
      <c r="DQ22" s="19" t="n">
        <v>0.6712</v>
      </c>
      <c r="DR22" s="19" t="n">
        <v>3.2751</v>
      </c>
      <c r="DT22" s="19" t="n">
        <v>591.1004</v>
      </c>
    </row>
    <row r="23">
      <c r="A23" s="2" t="inlineStr">
        <is>
          <t>1105</t>
        </is>
      </c>
      <c r="B23" s="2" t="inlineStr">
        <is>
          <t>Oils and fats manufacturing</t>
        </is>
      </c>
      <c r="C23" s="19" t="n">
        <v>0.8695000000000001</v>
      </c>
      <c r="D23" s="19" t="n">
        <v>0.1855</v>
      </c>
      <c r="E23" s="19" t="n">
        <v>0.3592</v>
      </c>
      <c r="F23" s="19" t="n">
        <v>0.0212</v>
      </c>
      <c r="G23" s="19" t="n">
        <v>0.0059</v>
      </c>
      <c r="H23" s="19" t="n">
        <v>0.0315</v>
      </c>
      <c r="I23" s="19" t="n">
        <v>0.311</v>
      </c>
      <c r="J23" s="19" t="n">
        <v>1.0362</v>
      </c>
      <c r="K23" s="19" t="n">
        <v>0.0704</v>
      </c>
      <c r="L23" s="19" t="n">
        <v>0.0038</v>
      </c>
      <c r="M23" s="19" t="n">
        <v>0.3332</v>
      </c>
      <c r="N23" s="19" t="n">
        <v>0.0377</v>
      </c>
      <c r="O23" s="19" t="n">
        <v>0.0121</v>
      </c>
      <c r="P23" s="19" t="n">
        <v>0.3839</v>
      </c>
      <c r="Q23" s="19" t="n">
        <v>1.7083</v>
      </c>
      <c r="R23" s="19" t="n">
        <v>4.6539</v>
      </c>
      <c r="S23" s="19" t="n">
        <v>16.6534</v>
      </c>
      <c r="T23" s="19" t="n">
        <v>272.0762</v>
      </c>
      <c r="U23" s="19" t="n">
        <v>17.8562</v>
      </c>
      <c r="V23" s="19" t="n">
        <v>66.6772</v>
      </c>
      <c r="W23" s="19" t="n">
        <v>7.1445</v>
      </c>
      <c r="X23" s="19" t="n">
        <v>75.39870000000001</v>
      </c>
      <c r="Y23" s="19" t="n">
        <v>1.8576</v>
      </c>
      <c r="Z23" s="19" t="n">
        <v>0.367</v>
      </c>
      <c r="AA23" s="19" t="n">
        <v>0.0136</v>
      </c>
      <c r="AB23" s="19" t="n">
        <v>0.0015</v>
      </c>
      <c r="AC23" s="19" t="n">
        <v>0.0052</v>
      </c>
      <c r="AD23" s="19" t="n">
        <v>0.0491</v>
      </c>
      <c r="AE23" s="19" t="n">
        <v>0.0001</v>
      </c>
      <c r="AF23" s="19" t="n">
        <v>0.0213</v>
      </c>
      <c r="AG23" s="19" t="n">
        <v>0.0037</v>
      </c>
      <c r="AH23" s="19" t="n">
        <v>0.0375</v>
      </c>
      <c r="AI23" s="19" t="n">
        <v>0.1065</v>
      </c>
      <c r="AJ23" s="19" t="n">
        <v>0.0191</v>
      </c>
      <c r="AK23" s="19" t="n">
        <v>0.0528</v>
      </c>
      <c r="AL23" s="19" t="n">
        <v>0.05</v>
      </c>
      <c r="AM23" s="19" t="n">
        <v>0.1713</v>
      </c>
      <c r="AN23" s="19" t="n">
        <v>8.837</v>
      </c>
      <c r="AO23" s="19" t="n">
        <v>0.1462</v>
      </c>
      <c r="AP23" s="19" t="n">
        <v>5.1869</v>
      </c>
      <c r="AQ23" s="19" t="n">
        <v>2.7827</v>
      </c>
      <c r="AR23" s="19" t="n">
        <v>6.9075</v>
      </c>
      <c r="AS23" s="19" t="n">
        <v>0.008399999999999999</v>
      </c>
      <c r="AT23" s="19" t="n">
        <v>0.019</v>
      </c>
      <c r="AU23" s="19" t="n">
        <v>0.008500000000000001</v>
      </c>
      <c r="AV23" s="19" t="n">
        <v>0.0417</v>
      </c>
      <c r="AW23" s="19" t="n">
        <v>0.0166</v>
      </c>
      <c r="AX23" s="19" t="n">
        <v>0.011</v>
      </c>
      <c r="AY23" s="19" t="n">
        <v>0.2492</v>
      </c>
      <c r="AZ23" s="19" t="n">
        <v>0.0177</v>
      </c>
      <c r="BA23" s="19" t="n">
        <v>0.022</v>
      </c>
      <c r="BB23" s="19" t="n">
        <v>0.172</v>
      </c>
      <c r="BC23" s="19" t="n">
        <v>0.0191</v>
      </c>
      <c r="BD23" s="19" t="n">
        <v>0.0863</v>
      </c>
      <c r="BE23" s="19" t="n">
        <v>0.07820000000000001</v>
      </c>
      <c r="BF23" s="19" t="n">
        <v>0.0581</v>
      </c>
      <c r="BG23" s="19" t="n">
        <v>0.0294</v>
      </c>
      <c r="BH23" s="19" t="n">
        <v>0.032</v>
      </c>
      <c r="BI23" s="19" t="n">
        <v>0.1167</v>
      </c>
      <c r="BJ23" s="19" t="n">
        <v>0.0403</v>
      </c>
      <c r="BK23" s="19" t="n">
        <v>0.0226</v>
      </c>
      <c r="BL23" s="19" t="n">
        <v>0.1511</v>
      </c>
      <c r="BM23" s="19" t="n">
        <v>0.0446</v>
      </c>
      <c r="BN23" s="19" t="n">
        <v>0.0092</v>
      </c>
      <c r="BO23" s="19" t="n">
        <v>0.1276</v>
      </c>
      <c r="BP23" s="19" t="n">
        <v>0.3525</v>
      </c>
      <c r="BQ23" s="19" t="n">
        <v>0.0514</v>
      </c>
      <c r="BR23" s="19" t="n">
        <v>0.0403</v>
      </c>
      <c r="BS23" s="19" t="n">
        <v>0.0659</v>
      </c>
      <c r="BT23" s="19" t="n">
        <v>1.3053</v>
      </c>
      <c r="BU23" s="19" t="n">
        <v>0.4207</v>
      </c>
      <c r="BV23" s="19" t="n">
        <v>1.7111</v>
      </c>
      <c r="BW23" s="19" t="n">
        <v>3.9144</v>
      </c>
      <c r="BX23" s="19" t="n">
        <v>1.7589</v>
      </c>
      <c r="BY23" s="19" t="n">
        <v>5.4847</v>
      </c>
      <c r="BZ23" s="19" t="n">
        <v>5.7335</v>
      </c>
      <c r="CA23" s="19" t="n">
        <v>32.2746</v>
      </c>
      <c r="CB23" s="19" t="n">
        <v>0.3622</v>
      </c>
      <c r="CC23" s="19" t="n">
        <v>0.163</v>
      </c>
      <c r="CD23" s="19" t="n">
        <v>0.0146</v>
      </c>
      <c r="CE23" s="19" t="n">
        <v>0.0679</v>
      </c>
      <c r="CF23" s="19" t="n">
        <v>0.2053</v>
      </c>
      <c r="CG23" s="19" t="n">
        <v>0.8539</v>
      </c>
      <c r="CH23" s="19" t="n">
        <v>0.0376</v>
      </c>
      <c r="CI23" s="19" t="n">
        <v>0.0519</v>
      </c>
      <c r="CJ23" s="19" t="n">
        <v>0.0297</v>
      </c>
      <c r="CK23" s="19" t="n">
        <v>0.0192</v>
      </c>
      <c r="CL23" s="19" t="n">
        <v>0.1739</v>
      </c>
      <c r="CM23" s="19" t="n">
        <v>0.0005</v>
      </c>
      <c r="CN23" s="19" t="n">
        <v>0.0376</v>
      </c>
      <c r="CO23" s="19" t="n">
        <v>0.0146</v>
      </c>
      <c r="CP23" s="19" t="n">
        <v>0.0323</v>
      </c>
      <c r="CQ23" s="19" t="n">
        <v>0.1982</v>
      </c>
      <c r="CS23" s="19" t="n">
        <v>0.0183</v>
      </c>
      <c r="CT23" s="19" t="n">
        <v>0.312</v>
      </c>
      <c r="CU23" s="19" t="n">
        <v>0.5528</v>
      </c>
      <c r="CV23" s="19" t="n">
        <v>0.027</v>
      </c>
      <c r="CW23" s="19" t="n">
        <v>0.0944</v>
      </c>
      <c r="CX23" s="19" t="n">
        <v>0.6224</v>
      </c>
      <c r="CY23" s="19" t="n">
        <v>0.2837</v>
      </c>
      <c r="CZ23" s="19" t="n">
        <v>0.578</v>
      </c>
      <c r="DA23" s="19" t="n">
        <v>0.3164</v>
      </c>
      <c r="DB23" s="19" t="n">
        <v>3.6191</v>
      </c>
      <c r="DC23" s="19" t="n">
        <v>4.3179</v>
      </c>
      <c r="DD23" s="19" t="n">
        <v>0.3201</v>
      </c>
      <c r="DE23" s="19" t="n">
        <v>4.0681</v>
      </c>
      <c r="DF23" s="19" t="n">
        <v>10.2428</v>
      </c>
      <c r="DG23" s="19" t="n">
        <v>0.06469999999999999</v>
      </c>
      <c r="DH23" s="19" t="n">
        <v>0.1522</v>
      </c>
      <c r="DI23" s="19" t="n">
        <v>0.3145</v>
      </c>
      <c r="DJ23" s="19" t="n">
        <v>0.2522</v>
      </c>
      <c r="DK23" s="19" t="n">
        <v>1.2622</v>
      </c>
      <c r="DL23" s="19" t="n">
        <v>0.2836</v>
      </c>
      <c r="DM23" s="19" t="n">
        <v>0.0104</v>
      </c>
      <c r="DN23" s="19" t="n">
        <v>335.5004</v>
      </c>
      <c r="DP23" s="19" t="n">
        <v>3.7432</v>
      </c>
      <c r="DQ23" s="19" t="n">
        <v>0.1069</v>
      </c>
      <c r="DR23" s="19" t="n">
        <v>0.8215</v>
      </c>
      <c r="DT23" s="19" t="n">
        <v>514.3051</v>
      </c>
    </row>
    <row r="24">
      <c r="A24" s="2" t="inlineStr">
        <is>
          <t>1106</t>
        </is>
      </c>
      <c r="B24" s="2" t="inlineStr">
        <is>
          <t>Grain mill and cereal product manufacturing</t>
        </is>
      </c>
      <c r="C24" s="19" t="n">
        <v>6.3319</v>
      </c>
      <c r="D24" s="19" t="n">
        <v>4.4649</v>
      </c>
      <c r="E24" s="19" t="n">
        <v>3.001</v>
      </c>
      <c r="F24" s="19" t="n">
        <v>0.0925</v>
      </c>
      <c r="G24" s="19" t="n">
        <v>0.0864</v>
      </c>
      <c r="H24" s="19" t="n">
        <v>0.1315</v>
      </c>
      <c r="I24" s="19" t="n">
        <v>1.0558</v>
      </c>
      <c r="J24" s="19" t="n">
        <v>0.8943</v>
      </c>
      <c r="K24" s="19" t="n">
        <v>0.0357</v>
      </c>
      <c r="L24" s="19" t="n">
        <v>0.0049</v>
      </c>
      <c r="M24" s="19" t="n">
        <v>0.3044</v>
      </c>
      <c r="N24" s="19" t="n">
        <v>0.0306</v>
      </c>
      <c r="O24" s="19" t="n">
        <v>0.099</v>
      </c>
      <c r="P24" s="19" t="n">
        <v>8.447900000000001</v>
      </c>
      <c r="Q24" s="19" t="n">
        <v>0.0814</v>
      </c>
      <c r="R24" s="19" t="n">
        <v>5.4807</v>
      </c>
      <c r="S24" s="19" t="n">
        <v>19.7675</v>
      </c>
      <c r="T24" s="19" t="n">
        <v>1.8781</v>
      </c>
      <c r="U24" s="19" t="n">
        <v>73.89360000000001</v>
      </c>
      <c r="V24" s="19" t="n">
        <v>215.6884</v>
      </c>
      <c r="W24" s="19" t="n">
        <v>39.0001</v>
      </c>
      <c r="X24" s="19" t="n">
        <v>63.4562</v>
      </c>
      <c r="Y24" s="19" t="n">
        <v>16.2181</v>
      </c>
      <c r="Z24" s="19" t="n">
        <v>32.5244</v>
      </c>
      <c r="AA24" s="19" t="n">
        <v>0.1081</v>
      </c>
      <c r="AB24" s="19" t="n">
        <v>0.0067</v>
      </c>
      <c r="AC24" s="19" t="n">
        <v>0.0214</v>
      </c>
      <c r="AD24" s="19" t="n">
        <v>0.1868</v>
      </c>
      <c r="AE24" s="19" t="n">
        <v>0.0004</v>
      </c>
      <c r="AF24" s="19" t="n">
        <v>0.0767</v>
      </c>
      <c r="AG24" s="19" t="n">
        <v>0.0164</v>
      </c>
      <c r="AH24" s="19" t="n">
        <v>0.1464</v>
      </c>
      <c r="AI24" s="19" t="n">
        <v>0.4337</v>
      </c>
      <c r="AJ24" s="19" t="n">
        <v>0.0641</v>
      </c>
      <c r="AK24" s="19" t="n">
        <v>0.1222</v>
      </c>
      <c r="AL24" s="19" t="n">
        <v>0.1503</v>
      </c>
      <c r="AM24" s="19" t="n">
        <v>0.0853</v>
      </c>
      <c r="AN24" s="19" t="n">
        <v>0.2953</v>
      </c>
      <c r="AO24" s="19" t="n">
        <v>0.5074</v>
      </c>
      <c r="AP24" s="19" t="n">
        <v>0.2746</v>
      </c>
      <c r="AQ24" s="19" t="n">
        <v>0.0924</v>
      </c>
      <c r="AR24" s="19" t="n">
        <v>0.2042</v>
      </c>
      <c r="AS24" s="19" t="n">
        <v>0.0293</v>
      </c>
      <c r="AT24" s="19" t="n">
        <v>0.07480000000000001</v>
      </c>
      <c r="AU24" s="19" t="n">
        <v>0.064</v>
      </c>
      <c r="AV24" s="19" t="n">
        <v>0.1729</v>
      </c>
      <c r="AW24" s="19" t="n">
        <v>0.1844</v>
      </c>
      <c r="AX24" s="19" t="n">
        <v>0.1117</v>
      </c>
      <c r="AY24" s="19" t="n">
        <v>0.3698</v>
      </c>
      <c r="AZ24" s="19" t="n">
        <v>0.0697</v>
      </c>
      <c r="BA24" s="19" t="n">
        <v>0.0621</v>
      </c>
      <c r="BB24" s="19" t="n">
        <v>0.463</v>
      </c>
      <c r="BC24" s="19" t="n">
        <v>0.0692</v>
      </c>
      <c r="BD24" s="19" t="n">
        <v>0.3101</v>
      </c>
      <c r="BE24" s="19" t="n">
        <v>0.2174</v>
      </c>
      <c r="BF24" s="19" t="n">
        <v>0.1107</v>
      </c>
      <c r="BG24" s="19" t="n">
        <v>0.1136</v>
      </c>
      <c r="BH24" s="19" t="n">
        <v>0.1422</v>
      </c>
      <c r="BI24" s="19" t="n">
        <v>0.5871</v>
      </c>
      <c r="BJ24" s="19" t="n">
        <v>0.2219</v>
      </c>
      <c r="BK24" s="19" t="n">
        <v>0.2355</v>
      </c>
      <c r="BL24" s="19" t="n">
        <v>0.6791</v>
      </c>
      <c r="BM24" s="19" t="n">
        <v>0.202</v>
      </c>
      <c r="BN24" s="19" t="n">
        <v>0.0409</v>
      </c>
      <c r="BO24" s="19" t="n">
        <v>0.0958</v>
      </c>
      <c r="BP24" s="19" t="n">
        <v>0.1708</v>
      </c>
      <c r="BQ24" s="19" t="n">
        <v>0.0098</v>
      </c>
      <c r="BR24" s="19" t="n">
        <v>0.1801</v>
      </c>
      <c r="BS24" s="19" t="n">
        <v>0.3092</v>
      </c>
      <c r="BT24" s="19" t="n">
        <v>2.4701</v>
      </c>
      <c r="BU24" s="19" t="n">
        <v>1.0509</v>
      </c>
      <c r="BV24" s="19" t="n">
        <v>0.9353</v>
      </c>
      <c r="BW24" s="19" t="n">
        <v>5.2861</v>
      </c>
      <c r="BX24" s="19" t="n">
        <v>6.2272</v>
      </c>
      <c r="BY24" s="19" t="n">
        <v>88.3035</v>
      </c>
      <c r="BZ24" s="19" t="n">
        <v>66.6331</v>
      </c>
      <c r="CA24" s="19" t="n">
        <v>123.7349</v>
      </c>
      <c r="CB24" s="19" t="n">
        <v>0.8917</v>
      </c>
      <c r="CC24" s="19" t="n">
        <v>0.1765</v>
      </c>
      <c r="CD24" s="19" t="n">
        <v>0.0468</v>
      </c>
      <c r="CE24" s="19" t="n">
        <v>0.1604</v>
      </c>
      <c r="CF24" s="19" t="n">
        <v>0.2853</v>
      </c>
      <c r="CG24" s="19" t="n">
        <v>0.0897</v>
      </c>
      <c r="CH24" s="19" t="n">
        <v>0.171</v>
      </c>
      <c r="CI24" s="19" t="n">
        <v>0.124</v>
      </c>
      <c r="CJ24" s="19" t="n">
        <v>0.0984</v>
      </c>
      <c r="CK24" s="19" t="n">
        <v>0.1018</v>
      </c>
      <c r="CL24" s="19" t="n">
        <v>0.4395</v>
      </c>
      <c r="CM24" s="19" t="n">
        <v>0.0023</v>
      </c>
      <c r="CN24" s="19" t="n">
        <v>0.3472</v>
      </c>
      <c r="CO24" s="19" t="n">
        <v>0.212</v>
      </c>
      <c r="CP24" s="19" t="n">
        <v>0.213</v>
      </c>
      <c r="CQ24" s="19" t="n">
        <v>0.1982</v>
      </c>
      <c r="CS24" s="19" t="n">
        <v>0.0835</v>
      </c>
      <c r="CT24" s="19" t="n">
        <v>0.2074</v>
      </c>
      <c r="CU24" s="19" t="n">
        <v>1.7079</v>
      </c>
      <c r="CV24" s="19" t="n">
        <v>0.2217</v>
      </c>
      <c r="CW24" s="19" t="n">
        <v>0.3417</v>
      </c>
      <c r="CX24" s="19" t="n">
        <v>0.2377</v>
      </c>
      <c r="CY24" s="19" t="n">
        <v>0.4739</v>
      </c>
      <c r="CZ24" s="19" t="n">
        <v>5.4279</v>
      </c>
      <c r="DA24" s="19" t="n">
        <v>7.6777</v>
      </c>
      <c r="DB24" s="19" t="n">
        <v>9.3636</v>
      </c>
      <c r="DC24" s="19" t="n">
        <v>9.8543</v>
      </c>
      <c r="DD24" s="19" t="n">
        <v>0.8421</v>
      </c>
      <c r="DE24" s="19" t="n">
        <v>45.7929</v>
      </c>
      <c r="DF24" s="19" t="n">
        <v>133.5577</v>
      </c>
      <c r="DG24" s="19" t="n">
        <v>0.2512</v>
      </c>
      <c r="DH24" s="19" t="n">
        <v>2.4096</v>
      </c>
      <c r="DI24" s="19" t="n">
        <v>5.0105</v>
      </c>
      <c r="DJ24" s="19" t="n">
        <v>1.1014</v>
      </c>
      <c r="DK24" s="19" t="n">
        <v>0.9885</v>
      </c>
      <c r="DL24" s="19" t="n">
        <v>0.2887</v>
      </c>
      <c r="DM24" s="19" t="n">
        <v>0.0497</v>
      </c>
      <c r="DN24" s="19" t="n">
        <v>1174.1612</v>
      </c>
      <c r="DO24" s="19" t="n">
        <v>0.0014</v>
      </c>
      <c r="DP24" s="19" t="n">
        <v>14.7599</v>
      </c>
      <c r="DQ24" s="19" t="n">
        <v>0.477</v>
      </c>
      <c r="DR24" s="19" t="n">
        <v>3.1531</v>
      </c>
      <c r="DT24" s="19" t="n">
        <v>2108.5381</v>
      </c>
    </row>
    <row r="25">
      <c r="A25" s="2" t="inlineStr">
        <is>
          <t>1107</t>
        </is>
      </c>
      <c r="B25" s="2" t="inlineStr">
        <is>
          <t>Bakery product manufacturing</t>
        </is>
      </c>
      <c r="C25" s="19" t="n">
        <v>1.4606</v>
      </c>
      <c r="D25" s="19" t="n">
        <v>0.6373</v>
      </c>
      <c r="E25" s="19" t="n">
        <v>0.9163</v>
      </c>
      <c r="F25" s="19" t="n">
        <v>0.0397</v>
      </c>
      <c r="G25" s="19" t="n">
        <v>0.0117</v>
      </c>
      <c r="H25" s="19" t="n">
        <v>0.052</v>
      </c>
      <c r="I25" s="19" t="n">
        <v>0.6596</v>
      </c>
      <c r="J25" s="19" t="n">
        <v>10.5626</v>
      </c>
      <c r="K25" s="19" t="n">
        <v>0.0761</v>
      </c>
      <c r="L25" s="19" t="n">
        <v>0.0489</v>
      </c>
      <c r="M25" s="19" t="n">
        <v>2.9179</v>
      </c>
      <c r="N25" s="19" t="n">
        <v>0.1888</v>
      </c>
      <c r="O25" s="19" t="n">
        <v>1.0356</v>
      </c>
      <c r="P25" s="19" t="n">
        <v>1.5658</v>
      </c>
      <c r="Q25" s="19" t="n">
        <v>0.191</v>
      </c>
      <c r="R25" s="19" t="n">
        <v>6.8231</v>
      </c>
      <c r="S25" s="19" t="n">
        <v>4.893</v>
      </c>
      <c r="T25" s="19" t="n">
        <v>1.1158</v>
      </c>
      <c r="U25" s="19" t="n">
        <v>12.9973</v>
      </c>
      <c r="V25" s="19" t="n">
        <v>70.3995</v>
      </c>
      <c r="W25" s="19" t="n">
        <v>13.9135</v>
      </c>
      <c r="X25" s="19" t="n">
        <v>29.31</v>
      </c>
      <c r="Y25" s="19" t="n">
        <v>1.6132</v>
      </c>
      <c r="Z25" s="19" t="n">
        <v>1.046</v>
      </c>
      <c r="AA25" s="19" t="n">
        <v>0.1169</v>
      </c>
      <c r="AB25" s="19" t="n">
        <v>0.0031</v>
      </c>
      <c r="AC25" s="19" t="n">
        <v>0.009299999999999999</v>
      </c>
      <c r="AD25" s="19" t="n">
        <v>0.434</v>
      </c>
      <c r="AE25" s="19" t="n">
        <v>0.0033</v>
      </c>
      <c r="AF25" s="19" t="n">
        <v>0.0146</v>
      </c>
      <c r="AG25" s="19" t="n">
        <v>0.0065</v>
      </c>
      <c r="AH25" s="19" t="n">
        <v>0.1274</v>
      </c>
      <c r="AI25" s="19" t="n">
        <v>0.4666</v>
      </c>
      <c r="AJ25" s="19" t="n">
        <v>0.6276</v>
      </c>
      <c r="AK25" s="19" t="n">
        <v>0.9421</v>
      </c>
      <c r="AL25" s="19" t="n">
        <v>0.3413</v>
      </c>
      <c r="AM25" s="19" t="n">
        <v>4.4778</v>
      </c>
      <c r="AN25" s="19" t="n">
        <v>1.4796</v>
      </c>
      <c r="AO25" s="19" t="n">
        <v>0.2844</v>
      </c>
      <c r="AP25" s="19" t="n">
        <v>1.0989</v>
      </c>
      <c r="AQ25" s="19" t="n">
        <v>0.806</v>
      </c>
      <c r="AR25" s="19" t="n">
        <v>0.6959</v>
      </c>
      <c r="AS25" s="19" t="n">
        <v>0.8406</v>
      </c>
      <c r="AT25" s="19" t="n">
        <v>0.2615</v>
      </c>
      <c r="AU25" s="19" t="n">
        <v>0.1059</v>
      </c>
      <c r="AV25" s="19" t="n">
        <v>0.4231</v>
      </c>
      <c r="AW25" s="19" t="n">
        <v>0.1078</v>
      </c>
      <c r="AX25" s="19" t="n">
        <v>0.0765</v>
      </c>
      <c r="AY25" s="19" t="n">
        <v>1.1719</v>
      </c>
      <c r="AZ25" s="19" t="n">
        <v>0.0581</v>
      </c>
      <c r="BA25" s="19" t="n">
        <v>0.2681</v>
      </c>
      <c r="BB25" s="19" t="n">
        <v>0.9911</v>
      </c>
      <c r="BC25" s="19" t="n">
        <v>0.2972</v>
      </c>
      <c r="BD25" s="19" t="n">
        <v>0.8303</v>
      </c>
      <c r="BE25" s="19" t="n">
        <v>0.1575</v>
      </c>
      <c r="BF25" s="19" t="n">
        <v>0.652</v>
      </c>
      <c r="BG25" s="19" t="n">
        <v>0.8771</v>
      </c>
      <c r="BH25" s="19" t="n">
        <v>0.96</v>
      </c>
      <c r="BI25" s="19" t="n">
        <v>0.9919</v>
      </c>
      <c r="BJ25" s="19" t="n">
        <v>2.069</v>
      </c>
      <c r="BK25" s="19" t="n">
        <v>0.1364</v>
      </c>
      <c r="BL25" s="19" t="n">
        <v>1.1038</v>
      </c>
      <c r="BM25" s="19" t="n">
        <v>0.3327</v>
      </c>
      <c r="BN25" s="19" t="n">
        <v>0.042</v>
      </c>
      <c r="BO25" s="19" t="n">
        <v>0.145</v>
      </c>
      <c r="BP25" s="19" t="n">
        <v>0.3606</v>
      </c>
      <c r="BQ25" s="19" t="n">
        <v>0.447</v>
      </c>
      <c r="BR25" s="19" t="n">
        <v>0.7811</v>
      </c>
      <c r="BS25" s="19" t="n">
        <v>7.6326</v>
      </c>
      <c r="BT25" s="19" t="n">
        <v>1.333</v>
      </c>
      <c r="BU25" s="19" t="n">
        <v>0.526</v>
      </c>
      <c r="BV25" s="19" t="n">
        <v>0.8619</v>
      </c>
      <c r="BW25" s="19" t="n">
        <v>6.8293</v>
      </c>
      <c r="BX25" s="19" t="n">
        <v>25.2149</v>
      </c>
      <c r="BY25" s="19" t="n">
        <v>77.0924</v>
      </c>
      <c r="BZ25" s="19" t="n">
        <v>43.4549</v>
      </c>
      <c r="CA25" s="19" t="n">
        <v>357.8341</v>
      </c>
      <c r="CB25" s="19" t="n">
        <v>0.7871</v>
      </c>
      <c r="CC25" s="19" t="n">
        <v>0.8405</v>
      </c>
      <c r="CD25" s="19" t="n">
        <v>1.7415</v>
      </c>
      <c r="CE25" s="19" t="n">
        <v>0.0956</v>
      </c>
      <c r="CF25" s="19" t="n">
        <v>1.6307</v>
      </c>
      <c r="CG25" s="19" t="n">
        <v>0.3489</v>
      </c>
      <c r="CH25" s="19" t="n">
        <v>0.0775</v>
      </c>
      <c r="CI25" s="19" t="n">
        <v>0.456</v>
      </c>
      <c r="CJ25" s="19" t="n">
        <v>0.0454</v>
      </c>
      <c r="CK25" s="19" t="n">
        <v>0.3085</v>
      </c>
      <c r="CL25" s="19" t="n">
        <v>0.3454</v>
      </c>
      <c r="CM25" s="19" t="n">
        <v>0.0011</v>
      </c>
      <c r="CN25" s="19" t="n">
        <v>0.2363</v>
      </c>
      <c r="CO25" s="19" t="n">
        <v>0.124</v>
      </c>
      <c r="CP25" s="19" t="n">
        <v>0.1809</v>
      </c>
      <c r="CQ25" s="19" t="n">
        <v>0.9444</v>
      </c>
      <c r="CS25" s="19" t="n">
        <v>0.036</v>
      </c>
      <c r="CT25" s="19" t="n">
        <v>1.4255</v>
      </c>
      <c r="CU25" s="19" t="n">
        <v>16.5272</v>
      </c>
      <c r="CV25" s="19" t="n">
        <v>0.3023</v>
      </c>
      <c r="CW25" s="19" t="n">
        <v>3.7361</v>
      </c>
      <c r="CX25" s="19" t="n">
        <v>2.4035</v>
      </c>
      <c r="CY25" s="19" t="n">
        <v>4.4248</v>
      </c>
      <c r="CZ25" s="19" t="n">
        <v>17.1973</v>
      </c>
      <c r="DA25" s="19" t="n">
        <v>6.8712</v>
      </c>
      <c r="DB25" s="19" t="n">
        <v>26.8713</v>
      </c>
      <c r="DC25" s="19" t="n">
        <v>33.3098</v>
      </c>
      <c r="DD25" s="19" t="n">
        <v>2.9334</v>
      </c>
      <c r="DE25" s="19" t="n">
        <v>18.983</v>
      </c>
      <c r="DF25" s="19" t="n">
        <v>113.629</v>
      </c>
      <c r="DG25" s="19" t="n">
        <v>0.7372</v>
      </c>
      <c r="DH25" s="19" t="n">
        <v>1.546</v>
      </c>
      <c r="DI25" s="19" t="n">
        <v>5.5414</v>
      </c>
      <c r="DJ25" s="19" t="n">
        <v>0.7003</v>
      </c>
      <c r="DK25" s="19" t="n">
        <v>0.7537</v>
      </c>
      <c r="DL25" s="19" t="n">
        <v>1.7771</v>
      </c>
      <c r="DM25" s="19" t="n">
        <v>0.9745</v>
      </c>
      <c r="DN25" s="19" t="n">
        <v>2194.1468</v>
      </c>
      <c r="DO25" s="19" t="n">
        <v>0.0013</v>
      </c>
      <c r="DP25" s="19" t="n">
        <v>9.2569</v>
      </c>
      <c r="DQ25" s="19" t="n">
        <v>0.2316</v>
      </c>
      <c r="DR25" s="19" t="n">
        <v>2.0924</v>
      </c>
      <c r="DT25" s="19" t="n">
        <v>446.3331</v>
      </c>
    </row>
    <row r="26">
      <c r="A26" s="2" t="inlineStr">
        <is>
          <t>1108</t>
        </is>
      </c>
      <c r="B26" s="2" t="inlineStr">
        <is>
          <t>Sugar and confectionery manufacturing</t>
        </is>
      </c>
      <c r="C26" s="19" t="n">
        <v>2.5794</v>
      </c>
      <c r="D26" s="19" t="n">
        <v>0.8512</v>
      </c>
      <c r="E26" s="19" t="n">
        <v>0.9291</v>
      </c>
      <c r="F26" s="19" t="n">
        <v>0.1291</v>
      </c>
      <c r="G26" s="19" t="n">
        <v>0.0103</v>
      </c>
      <c r="H26" s="19" t="n">
        <v>0.1129</v>
      </c>
      <c r="I26" s="19" t="n">
        <v>0.9974</v>
      </c>
      <c r="J26" s="19" t="n">
        <v>6.1416</v>
      </c>
      <c r="K26" s="19" t="n">
        <v>0.3031</v>
      </c>
      <c r="L26" s="19" t="n">
        <v>0.0442</v>
      </c>
      <c r="M26" s="19" t="n">
        <v>3.5056</v>
      </c>
      <c r="N26" s="19" t="n">
        <v>0.2118</v>
      </c>
      <c r="O26" s="19" t="n">
        <v>0.1918</v>
      </c>
      <c r="P26" s="19" t="n">
        <v>0.5942</v>
      </c>
      <c r="Q26" s="19" t="n">
        <v>0.7229</v>
      </c>
      <c r="R26" s="19" t="n">
        <v>18.8501</v>
      </c>
      <c r="S26" s="19" t="n">
        <v>4.348</v>
      </c>
      <c r="T26" s="19" t="n">
        <v>1.8228</v>
      </c>
      <c r="U26" s="19" t="n">
        <v>101.7245</v>
      </c>
      <c r="V26" s="19" t="n">
        <v>157.58</v>
      </c>
      <c r="W26" s="19" t="n">
        <v>270.222</v>
      </c>
      <c r="X26" s="19" t="n">
        <v>237.8996</v>
      </c>
      <c r="Y26" s="19" t="n">
        <v>77.9006</v>
      </c>
      <c r="Z26" s="19" t="n">
        <v>9.246600000000001</v>
      </c>
      <c r="AA26" s="19" t="n">
        <v>2.4622</v>
      </c>
      <c r="AB26" s="19" t="n">
        <v>0.0038</v>
      </c>
      <c r="AC26" s="19" t="n">
        <v>0.0086</v>
      </c>
      <c r="AD26" s="19" t="n">
        <v>0.0881</v>
      </c>
      <c r="AE26" s="19" t="n">
        <v>0.0169</v>
      </c>
      <c r="AF26" s="19" t="n">
        <v>0.0328</v>
      </c>
      <c r="AG26" s="19" t="n">
        <v>0.0161</v>
      </c>
      <c r="AH26" s="19" t="n">
        <v>0.1305</v>
      </c>
      <c r="AI26" s="19" t="n">
        <v>0.6304</v>
      </c>
      <c r="AJ26" s="19" t="n">
        <v>0.197</v>
      </c>
      <c r="AK26" s="19" t="n">
        <v>0.4681</v>
      </c>
      <c r="AL26" s="19" t="n">
        <v>0.3151</v>
      </c>
      <c r="AM26" s="19" t="n">
        <v>1.7636</v>
      </c>
      <c r="AN26" s="19" t="n">
        <v>5.2744</v>
      </c>
      <c r="AO26" s="19" t="n">
        <v>0.0153</v>
      </c>
      <c r="AP26" s="19" t="n">
        <v>0.6282</v>
      </c>
      <c r="AQ26" s="19" t="n">
        <v>1.3944</v>
      </c>
      <c r="AR26" s="19" t="n">
        <v>0.777</v>
      </c>
      <c r="AS26" s="19" t="n">
        <v>0.0393</v>
      </c>
      <c r="AT26" s="19" t="n">
        <v>0.1977</v>
      </c>
      <c r="AU26" s="19" t="n">
        <v>0.09669999999999999</v>
      </c>
      <c r="AV26" s="19" t="n">
        <v>1.208</v>
      </c>
      <c r="AW26" s="19" t="n">
        <v>0.3116</v>
      </c>
      <c r="AX26" s="19" t="n">
        <v>0.0408</v>
      </c>
      <c r="AY26" s="19" t="n">
        <v>0.9329</v>
      </c>
      <c r="AZ26" s="19" t="n">
        <v>0.3844</v>
      </c>
      <c r="BA26" s="19" t="n">
        <v>0.0348</v>
      </c>
      <c r="BB26" s="19" t="n">
        <v>0.9045</v>
      </c>
      <c r="BC26" s="19" t="n">
        <v>0.2257</v>
      </c>
      <c r="BD26" s="19" t="n">
        <v>0.6756</v>
      </c>
      <c r="BE26" s="19" t="n">
        <v>0.3511</v>
      </c>
      <c r="BF26" s="19" t="n">
        <v>0.4429</v>
      </c>
      <c r="BG26" s="19" t="n">
        <v>0.1673</v>
      </c>
      <c r="BH26" s="19" t="n">
        <v>0.1034</v>
      </c>
      <c r="BI26" s="19" t="n">
        <v>0.7643</v>
      </c>
      <c r="BJ26" s="19" t="n">
        <v>0.6038</v>
      </c>
      <c r="BK26" s="19" t="n">
        <v>0.2304</v>
      </c>
      <c r="BL26" s="19" t="n">
        <v>0.5101</v>
      </c>
      <c r="BM26" s="19" t="n">
        <v>0.2559</v>
      </c>
      <c r="BN26" s="19" t="n">
        <v>0.5128</v>
      </c>
      <c r="BO26" s="19" t="n">
        <v>0.6415</v>
      </c>
      <c r="BP26" s="19" t="n">
        <v>1.9261</v>
      </c>
      <c r="BQ26" s="19" t="n">
        <v>0.2481</v>
      </c>
      <c r="BR26" s="19" t="n">
        <v>0.8938</v>
      </c>
      <c r="BS26" s="19" t="n">
        <v>0.4077</v>
      </c>
      <c r="BT26" s="19" t="n">
        <v>6.3118</v>
      </c>
      <c r="BU26" s="19" t="n">
        <v>1.3361</v>
      </c>
      <c r="BV26" s="19" t="n">
        <v>5.3504</v>
      </c>
      <c r="BW26" s="19" t="n">
        <v>12.9973</v>
      </c>
      <c r="BX26" s="19" t="n">
        <v>12.7464</v>
      </c>
      <c r="BY26" s="19" t="n">
        <v>44.2189</v>
      </c>
      <c r="BZ26" s="19" t="n">
        <v>86.57559999999999</v>
      </c>
      <c r="CA26" s="19" t="n">
        <v>342.971</v>
      </c>
      <c r="CB26" s="19" t="n">
        <v>4.4249</v>
      </c>
      <c r="CC26" s="19" t="n">
        <v>1.979</v>
      </c>
      <c r="CD26" s="19" t="n">
        <v>0.508</v>
      </c>
      <c r="CE26" s="19" t="n">
        <v>0.6257</v>
      </c>
      <c r="CF26" s="19" t="n">
        <v>2.4402</v>
      </c>
      <c r="CG26" s="19" t="n">
        <v>4.3755</v>
      </c>
      <c r="CH26" s="19" t="n">
        <v>0.5056</v>
      </c>
      <c r="CI26" s="19" t="n">
        <v>1.359</v>
      </c>
      <c r="CJ26" s="19" t="n">
        <v>0.0965</v>
      </c>
      <c r="CK26" s="19" t="n">
        <v>10.3814</v>
      </c>
      <c r="CL26" s="19" t="n">
        <v>6.9719</v>
      </c>
      <c r="CM26" s="19" t="n">
        <v>0.0104</v>
      </c>
      <c r="CN26" s="19" t="n">
        <v>6.1061</v>
      </c>
      <c r="CO26" s="19" t="n">
        <v>3.1297</v>
      </c>
      <c r="CP26" s="19" t="n">
        <v>7.8211</v>
      </c>
      <c r="CQ26" s="19" t="n">
        <v>2.4981</v>
      </c>
      <c r="CS26" s="19" t="n">
        <v>5.6067</v>
      </c>
      <c r="CT26" s="19" t="n">
        <v>8.1411</v>
      </c>
      <c r="CU26" s="19" t="n">
        <v>41.9008</v>
      </c>
      <c r="CV26" s="19" t="n">
        <v>14.2324</v>
      </c>
      <c r="CW26" s="19" t="n">
        <v>12.8369</v>
      </c>
      <c r="CX26" s="19" t="n">
        <v>8.1478</v>
      </c>
      <c r="CY26" s="19" t="n">
        <v>5.6335</v>
      </c>
      <c r="CZ26" s="19" t="n">
        <v>9.4884</v>
      </c>
      <c r="DA26" s="19" t="n">
        <v>8.650600000000001</v>
      </c>
      <c r="DB26" s="19" t="n">
        <v>7.2744</v>
      </c>
      <c r="DC26" s="19" t="n">
        <v>6.6318</v>
      </c>
      <c r="DD26" s="19" t="n">
        <v>0.5765</v>
      </c>
      <c r="DE26" s="19" t="n">
        <v>10.6067</v>
      </c>
      <c r="DF26" s="19" t="n">
        <v>97.49039999999999</v>
      </c>
      <c r="DG26" s="19" t="n">
        <v>3.6764</v>
      </c>
      <c r="DH26" s="19" t="n">
        <v>9.4636</v>
      </c>
      <c r="DI26" s="19" t="n">
        <v>6.87</v>
      </c>
      <c r="DJ26" s="19" t="n">
        <v>1.6108</v>
      </c>
      <c r="DK26" s="19" t="n">
        <v>3.7439</v>
      </c>
      <c r="DL26" s="19" t="n">
        <v>2.5674</v>
      </c>
      <c r="DM26" s="19" t="n">
        <v>0.1376</v>
      </c>
      <c r="DN26" s="19" t="n">
        <v>1356.2682</v>
      </c>
      <c r="DO26" s="19" t="n">
        <v>0.1455</v>
      </c>
      <c r="DP26" s="19" t="n">
        <v>23.1603</v>
      </c>
      <c r="DQ26" s="19" t="n">
        <v>2.3553</v>
      </c>
      <c r="DR26" s="19" t="n">
        <v>8.1637</v>
      </c>
      <c r="DT26" s="19" t="n">
        <v>641.0396</v>
      </c>
    </row>
    <row r="27">
      <c r="A27" s="2" t="inlineStr">
        <is>
          <t>1109</t>
        </is>
      </c>
      <c r="B27" s="2" t="inlineStr">
        <is>
          <t>Other food product manufacturing</t>
        </is>
      </c>
      <c r="C27" s="19" t="n">
        <v>234.2534</v>
      </c>
      <c r="D27" s="19" t="n">
        <v>130.2863</v>
      </c>
      <c r="E27" s="19" t="n">
        <v>1.7743</v>
      </c>
      <c r="F27" s="19" t="n">
        <v>6.1994</v>
      </c>
      <c r="G27" s="19" t="n">
        <v>0.0835</v>
      </c>
      <c r="H27" s="19" t="n">
        <v>2.0648</v>
      </c>
      <c r="I27" s="19" t="n">
        <v>21.4702</v>
      </c>
      <c r="J27" s="19" t="n">
        <v>2.7948</v>
      </c>
      <c r="K27" s="19" t="n">
        <v>0.1715</v>
      </c>
      <c r="L27" s="19" t="n">
        <v>0.017</v>
      </c>
      <c r="M27" s="19" t="n">
        <v>0.8535</v>
      </c>
      <c r="N27" s="19" t="n">
        <v>0.0985</v>
      </c>
      <c r="O27" s="19" t="n">
        <v>0.4577</v>
      </c>
      <c r="P27" s="19" t="n">
        <v>10.1534</v>
      </c>
      <c r="Q27" s="19" t="n">
        <v>1.1959</v>
      </c>
      <c r="R27" s="19" t="n">
        <v>55.7757</v>
      </c>
      <c r="S27" s="19" t="n">
        <v>147.8514</v>
      </c>
      <c r="T27" s="19" t="n">
        <v>12.6255</v>
      </c>
      <c r="U27" s="19" t="n">
        <v>112.8097</v>
      </c>
      <c r="V27" s="19" t="n">
        <v>220.5705</v>
      </c>
      <c r="W27" s="19" t="n">
        <v>66.1009</v>
      </c>
      <c r="X27" s="19" t="n">
        <v>426.4064</v>
      </c>
      <c r="Y27" s="19" t="n">
        <v>5.5314</v>
      </c>
      <c r="Z27" s="19" t="n">
        <v>2.6553</v>
      </c>
      <c r="AA27" s="19" t="n">
        <v>0.5125</v>
      </c>
      <c r="AB27" s="19" t="n">
        <v>0.0222</v>
      </c>
      <c r="AC27" s="19" t="n">
        <v>0.08500000000000001</v>
      </c>
      <c r="AD27" s="19" t="n">
        <v>0.369</v>
      </c>
      <c r="AE27" s="19" t="n">
        <v>0.0232</v>
      </c>
      <c r="AF27" s="19" t="n">
        <v>0.0998</v>
      </c>
      <c r="AG27" s="19" t="n">
        <v>0.0446</v>
      </c>
      <c r="AH27" s="19" t="n">
        <v>0.9046999999999999</v>
      </c>
      <c r="AI27" s="19" t="n">
        <v>1.8561</v>
      </c>
      <c r="AJ27" s="19" t="n">
        <v>0.222</v>
      </c>
      <c r="AK27" s="19" t="n">
        <v>0.4194</v>
      </c>
      <c r="AL27" s="19" t="n">
        <v>0.4755</v>
      </c>
      <c r="AM27" s="19" t="n">
        <v>0.4167</v>
      </c>
      <c r="AN27" s="19" t="n">
        <v>1.9663</v>
      </c>
      <c r="AO27" s="19" t="n">
        <v>2.826</v>
      </c>
      <c r="AP27" s="19" t="n">
        <v>11.8343</v>
      </c>
      <c r="AQ27" s="19" t="n">
        <v>3.4725</v>
      </c>
      <c r="AR27" s="19" t="n">
        <v>1.3486</v>
      </c>
      <c r="AS27" s="19" t="n">
        <v>0.0602</v>
      </c>
      <c r="AT27" s="19" t="n">
        <v>0.2831</v>
      </c>
      <c r="AU27" s="19" t="n">
        <v>0.1159</v>
      </c>
      <c r="AV27" s="19" t="n">
        <v>0.6751</v>
      </c>
      <c r="AW27" s="19" t="n">
        <v>0.3239</v>
      </c>
      <c r="AX27" s="19" t="n">
        <v>0.201</v>
      </c>
      <c r="AY27" s="19" t="n">
        <v>1.3057</v>
      </c>
      <c r="AZ27" s="19" t="n">
        <v>0.5027</v>
      </c>
      <c r="BA27" s="19" t="n">
        <v>0.0864</v>
      </c>
      <c r="BB27" s="19" t="n">
        <v>1.3849</v>
      </c>
      <c r="BC27" s="19" t="n">
        <v>0.1956</v>
      </c>
      <c r="BD27" s="19" t="n">
        <v>0.8324</v>
      </c>
      <c r="BE27" s="19" t="n">
        <v>0.6812</v>
      </c>
      <c r="BF27" s="19" t="n">
        <v>0.3652</v>
      </c>
      <c r="BG27" s="19" t="n">
        <v>0.3326</v>
      </c>
      <c r="BH27" s="19" t="n">
        <v>0.4325</v>
      </c>
      <c r="BI27" s="19" t="n">
        <v>2.176</v>
      </c>
      <c r="BJ27" s="19" t="n">
        <v>0.9736</v>
      </c>
      <c r="BK27" s="19" t="n">
        <v>0.4526</v>
      </c>
      <c r="BL27" s="19" t="n">
        <v>2.5417</v>
      </c>
      <c r="BM27" s="19" t="n">
        <v>0.8832</v>
      </c>
      <c r="BN27" s="19" t="n">
        <v>0.1877</v>
      </c>
      <c r="BO27" s="19" t="n">
        <v>0.3773</v>
      </c>
      <c r="BP27" s="19" t="n">
        <v>0.635</v>
      </c>
      <c r="BQ27" s="19" t="n">
        <v>0.4493</v>
      </c>
      <c r="BR27" s="19" t="n">
        <v>0.8028999999999999</v>
      </c>
      <c r="BS27" s="19" t="n">
        <v>10.2817</v>
      </c>
      <c r="BT27" s="19" t="n">
        <v>8.5213</v>
      </c>
      <c r="BU27" s="19" t="n">
        <v>3.7742</v>
      </c>
      <c r="BV27" s="19" t="n">
        <v>3.331</v>
      </c>
      <c r="BW27" s="19" t="n">
        <v>22.064</v>
      </c>
      <c r="BX27" s="19" t="n">
        <v>32.9571</v>
      </c>
      <c r="BY27" s="19" t="n">
        <v>179.1737</v>
      </c>
      <c r="BZ27" s="19" t="n">
        <v>69.2689</v>
      </c>
      <c r="CA27" s="19" t="n">
        <v>323.3809</v>
      </c>
      <c r="CB27" s="19" t="n">
        <v>3.0972</v>
      </c>
      <c r="CC27" s="19" t="n">
        <v>0.6642</v>
      </c>
      <c r="CD27" s="19" t="n">
        <v>0.1008</v>
      </c>
      <c r="CE27" s="19" t="n">
        <v>0.6850000000000001</v>
      </c>
      <c r="CF27" s="19" t="n">
        <v>1.5031</v>
      </c>
      <c r="CG27" s="19" t="n">
        <v>0.9443</v>
      </c>
      <c r="CH27" s="19" t="n">
        <v>0.5556</v>
      </c>
      <c r="CI27" s="19" t="n">
        <v>5.449</v>
      </c>
      <c r="CJ27" s="19" t="n">
        <v>0.2903</v>
      </c>
      <c r="CK27" s="19" t="n">
        <v>1.1286</v>
      </c>
      <c r="CL27" s="19" t="n">
        <v>1.5876</v>
      </c>
      <c r="CM27" s="19" t="n">
        <v>0.008200000000000001</v>
      </c>
      <c r="CN27" s="19" t="n">
        <v>1.449</v>
      </c>
      <c r="CO27" s="19" t="n">
        <v>0.8685</v>
      </c>
      <c r="CP27" s="19" t="n">
        <v>0.706</v>
      </c>
      <c r="CQ27" s="19" t="n">
        <v>0.9336</v>
      </c>
      <c r="CS27" s="19" t="n">
        <v>0.2616</v>
      </c>
      <c r="CT27" s="19" t="n">
        <v>1.3636</v>
      </c>
      <c r="CU27" s="19" t="n">
        <v>9.0596</v>
      </c>
      <c r="CV27" s="19" t="n">
        <v>1.2013</v>
      </c>
      <c r="CW27" s="19" t="n">
        <v>4.6788</v>
      </c>
      <c r="CX27" s="19" t="n">
        <v>2.5971</v>
      </c>
      <c r="CY27" s="19" t="n">
        <v>10.2961</v>
      </c>
      <c r="CZ27" s="19" t="n">
        <v>30.9247</v>
      </c>
      <c r="DA27" s="19" t="n">
        <v>24.9542</v>
      </c>
      <c r="DB27" s="19" t="n">
        <v>15.9869</v>
      </c>
      <c r="DC27" s="19" t="n">
        <v>16.829</v>
      </c>
      <c r="DD27" s="19" t="n">
        <v>1.087</v>
      </c>
      <c r="DE27" s="19" t="n">
        <v>44.0262</v>
      </c>
      <c r="DF27" s="19" t="n">
        <v>257.8607</v>
      </c>
      <c r="DG27" s="19" t="n">
        <v>19.2631</v>
      </c>
      <c r="DH27" s="19" t="n">
        <v>169.0657</v>
      </c>
      <c r="DI27" s="19" t="n">
        <v>18.93</v>
      </c>
      <c r="DJ27" s="19" t="n">
        <v>3.5934</v>
      </c>
      <c r="DK27" s="19" t="n">
        <v>3.2941</v>
      </c>
      <c r="DL27" s="19" t="n">
        <v>13.136</v>
      </c>
      <c r="DM27" s="19" t="n">
        <v>0.6840000000000001</v>
      </c>
      <c r="DN27" s="19" t="n">
        <v>2877.7234</v>
      </c>
      <c r="DP27" s="19" t="n">
        <v>33.9289</v>
      </c>
      <c r="DQ27" s="19" t="n">
        <v>1.3388</v>
      </c>
      <c r="DR27" s="19" t="n">
        <v>7.1375</v>
      </c>
      <c r="DT27" s="19" t="n">
        <v>1785.53</v>
      </c>
    </row>
    <row r="28">
      <c r="A28" s="2" t="inlineStr">
        <is>
          <t>1201</t>
        </is>
      </c>
      <c r="B28" s="2" t="inlineStr">
        <is>
          <t>Soft drinks, cordials and syrup manufacturing</t>
        </is>
      </c>
      <c r="C28" s="19" t="n">
        <v>0.6495</v>
      </c>
      <c r="D28" s="19" t="n">
        <v>0.1829</v>
      </c>
      <c r="E28" s="19" t="n">
        <v>0.1585</v>
      </c>
      <c r="F28" s="19" t="n">
        <v>0.0138</v>
      </c>
      <c r="G28" s="19" t="n">
        <v>0.0064</v>
      </c>
      <c r="H28" s="19" t="n">
        <v>0.0155</v>
      </c>
      <c r="I28" s="19" t="n">
        <v>0.1848</v>
      </c>
      <c r="J28" s="19" t="n">
        <v>0.5832000000000001</v>
      </c>
      <c r="K28" s="19" t="n">
        <v>0.0285</v>
      </c>
      <c r="L28" s="19" t="n">
        <v>0.0033</v>
      </c>
      <c r="M28" s="19" t="n">
        <v>0.1789</v>
      </c>
      <c r="N28" s="19" t="n">
        <v>0.0227</v>
      </c>
      <c r="O28" s="19" t="n">
        <v>0.008399999999999999</v>
      </c>
      <c r="P28" s="19" t="n">
        <v>0.1835</v>
      </c>
      <c r="Q28" s="19" t="n">
        <v>0.011</v>
      </c>
      <c r="R28" s="19" t="n">
        <v>4.8928</v>
      </c>
      <c r="S28" s="19" t="n">
        <v>7.9361</v>
      </c>
      <c r="T28" s="19" t="n">
        <v>1.3081</v>
      </c>
      <c r="U28" s="19" t="n">
        <v>0.7861</v>
      </c>
      <c r="V28" s="19" t="n">
        <v>1.9731</v>
      </c>
      <c r="W28" s="19" t="n">
        <v>1.2755</v>
      </c>
      <c r="X28" s="19" t="n">
        <v>3.8379</v>
      </c>
      <c r="Y28" s="19" t="n">
        <v>15.6605</v>
      </c>
      <c r="Z28" s="19" t="n">
        <v>0.0376</v>
      </c>
      <c r="AA28" s="19" t="n">
        <v>0.6587</v>
      </c>
      <c r="AB28" s="19" t="n">
        <v>0.0019</v>
      </c>
      <c r="AC28" s="19" t="n">
        <v>0.0043</v>
      </c>
      <c r="AD28" s="19" t="n">
        <v>0.225</v>
      </c>
      <c r="AE28" s="19" t="n">
        <v>0.0001</v>
      </c>
      <c r="AF28" s="19" t="n">
        <v>0.0119</v>
      </c>
      <c r="AG28" s="19" t="n">
        <v>0.0052</v>
      </c>
      <c r="AH28" s="19" t="n">
        <v>0.0178</v>
      </c>
      <c r="AI28" s="19" t="n">
        <v>0.4001</v>
      </c>
      <c r="AJ28" s="19" t="n">
        <v>0.0209</v>
      </c>
      <c r="AK28" s="19" t="n">
        <v>0.2712</v>
      </c>
      <c r="AL28" s="19" t="n">
        <v>0.3189</v>
      </c>
      <c r="AM28" s="19" t="n">
        <v>0.0786</v>
      </c>
      <c r="AN28" s="19" t="n">
        <v>0.3049</v>
      </c>
      <c r="AO28" s="19" t="n">
        <v>0.0188</v>
      </c>
      <c r="AP28" s="19" t="n">
        <v>0.08690000000000001</v>
      </c>
      <c r="AQ28" s="19" t="n">
        <v>0.2317</v>
      </c>
      <c r="AR28" s="19" t="n">
        <v>0.1511</v>
      </c>
      <c r="AS28" s="19" t="n">
        <v>0.1198</v>
      </c>
      <c r="AT28" s="19" t="n">
        <v>0.0231</v>
      </c>
      <c r="AU28" s="19" t="n">
        <v>0.0123</v>
      </c>
      <c r="AV28" s="19" t="n">
        <v>0.0501</v>
      </c>
      <c r="AW28" s="19" t="n">
        <v>0.0291</v>
      </c>
      <c r="AX28" s="19" t="n">
        <v>0.0103</v>
      </c>
      <c r="AY28" s="19" t="n">
        <v>0.5117</v>
      </c>
      <c r="AZ28" s="19" t="n">
        <v>0.0078</v>
      </c>
      <c r="BA28" s="19" t="n">
        <v>0.008999999999999999</v>
      </c>
      <c r="BB28" s="19" t="n">
        <v>0.1473</v>
      </c>
      <c r="BC28" s="19" t="n">
        <v>0.0198</v>
      </c>
      <c r="BD28" s="19" t="n">
        <v>0.0892</v>
      </c>
      <c r="BE28" s="19" t="n">
        <v>0.1344</v>
      </c>
      <c r="BF28" s="19" t="n">
        <v>0.133</v>
      </c>
      <c r="BG28" s="19" t="n">
        <v>0.1188</v>
      </c>
      <c r="BH28" s="19" t="n">
        <v>0.126</v>
      </c>
      <c r="BI28" s="19" t="n">
        <v>0.1821</v>
      </c>
      <c r="BJ28" s="19" t="n">
        <v>0.0512</v>
      </c>
      <c r="BK28" s="19" t="n">
        <v>0.015</v>
      </c>
      <c r="BL28" s="19" t="n">
        <v>0.2123</v>
      </c>
      <c r="BM28" s="19" t="n">
        <v>0.0663</v>
      </c>
      <c r="BN28" s="19" t="n">
        <v>0.0199</v>
      </c>
      <c r="BO28" s="19" t="n">
        <v>0.0625</v>
      </c>
      <c r="BP28" s="19" t="n">
        <v>0.1736</v>
      </c>
      <c r="BQ28" s="19" t="n">
        <v>0.026</v>
      </c>
      <c r="BR28" s="19" t="n">
        <v>0.0679</v>
      </c>
      <c r="BS28" s="19" t="n">
        <v>0.2051</v>
      </c>
      <c r="BT28" s="19" t="n">
        <v>1.0824</v>
      </c>
      <c r="BU28" s="19" t="n">
        <v>0.3733</v>
      </c>
      <c r="BV28" s="19" t="n">
        <v>0.8292</v>
      </c>
      <c r="BW28" s="19" t="n">
        <v>2.495</v>
      </c>
      <c r="BX28" s="19" t="n">
        <v>1.3222</v>
      </c>
      <c r="BY28" s="19" t="n">
        <v>2.1509</v>
      </c>
      <c r="BZ28" s="19" t="n">
        <v>1.973</v>
      </c>
      <c r="CA28" s="19" t="n">
        <v>16.8584</v>
      </c>
      <c r="CB28" s="19" t="n">
        <v>0.3647</v>
      </c>
      <c r="CC28" s="19" t="n">
        <v>0.1377</v>
      </c>
      <c r="CD28" s="19" t="n">
        <v>0.013</v>
      </c>
      <c r="CE28" s="19" t="n">
        <v>0.0541</v>
      </c>
      <c r="CF28" s="19" t="n">
        <v>0.1515</v>
      </c>
      <c r="CG28" s="19" t="n">
        <v>0.3605</v>
      </c>
      <c r="CH28" s="19" t="n">
        <v>0.0611</v>
      </c>
      <c r="CI28" s="19" t="n">
        <v>0.057</v>
      </c>
      <c r="CJ28" s="19" t="n">
        <v>0.0352</v>
      </c>
      <c r="CK28" s="19" t="n">
        <v>0.4178</v>
      </c>
      <c r="CL28" s="19" t="n">
        <v>0.2945</v>
      </c>
      <c r="CM28" s="19" t="n">
        <v>0.001</v>
      </c>
      <c r="CN28" s="19" t="n">
        <v>0.7327</v>
      </c>
      <c r="CO28" s="19" t="n">
        <v>3.1545</v>
      </c>
      <c r="CP28" s="19" t="n">
        <v>0.8921</v>
      </c>
      <c r="CQ28" s="19" t="n">
        <v>0.1704</v>
      </c>
      <c r="CS28" s="19" t="n">
        <v>0.3653</v>
      </c>
      <c r="CT28" s="19" t="n">
        <v>0.4081</v>
      </c>
      <c r="CU28" s="19" t="n">
        <v>1.1317</v>
      </c>
      <c r="CV28" s="19" t="n">
        <v>0.4765</v>
      </c>
      <c r="CW28" s="19" t="n">
        <v>0.509</v>
      </c>
      <c r="CX28" s="19" t="n">
        <v>0.373</v>
      </c>
      <c r="CY28" s="19" t="n">
        <v>0.4276</v>
      </c>
      <c r="CZ28" s="19" t="n">
        <v>2.7475</v>
      </c>
      <c r="DA28" s="19" t="n">
        <v>0.5641</v>
      </c>
      <c r="DB28" s="19" t="n">
        <v>0.6358</v>
      </c>
      <c r="DC28" s="19" t="n">
        <v>0.621</v>
      </c>
      <c r="DD28" s="19" t="n">
        <v>0.0528</v>
      </c>
      <c r="DE28" s="19" t="n">
        <v>3.2518</v>
      </c>
      <c r="DF28" s="19" t="n">
        <v>12.6725</v>
      </c>
      <c r="DG28" s="19" t="n">
        <v>0.1887</v>
      </c>
      <c r="DH28" s="19" t="n">
        <v>4.633</v>
      </c>
      <c r="DI28" s="19" t="n">
        <v>5.3369</v>
      </c>
      <c r="DJ28" s="19" t="n">
        <v>0.5477</v>
      </c>
      <c r="DK28" s="19" t="n">
        <v>0.7259</v>
      </c>
      <c r="DL28" s="19" t="n">
        <v>0.336</v>
      </c>
      <c r="DM28" s="19" t="n">
        <v>1.3959</v>
      </c>
      <c r="DN28" s="19" t="n">
        <v>1795.2952</v>
      </c>
      <c r="DO28" s="19" t="n">
        <v>0.0032</v>
      </c>
      <c r="DP28" s="19" t="n">
        <v>8.7318</v>
      </c>
      <c r="DQ28" s="19" t="n">
        <v>0.3317</v>
      </c>
      <c r="DR28" s="19" t="n">
        <v>2.0185</v>
      </c>
      <c r="DT28" s="19" t="n">
        <v>361.4441</v>
      </c>
    </row>
    <row r="29">
      <c r="A29" s="2" t="inlineStr">
        <is>
          <t>1202</t>
        </is>
      </c>
      <c r="B29" s="2" t="inlineStr">
        <is>
          <t>Beer manufacturing</t>
        </is>
      </c>
      <c r="C29" s="19" t="n">
        <v>2.9592</v>
      </c>
      <c r="D29" s="19" t="n">
        <v>0.0551</v>
      </c>
      <c r="E29" s="19" t="n">
        <v>0.4851</v>
      </c>
      <c r="F29" s="19" t="n">
        <v>0.0011</v>
      </c>
      <c r="G29" s="19" t="n">
        <v>0.0003</v>
      </c>
      <c r="H29" s="19" t="n">
        <v>0.0009</v>
      </c>
      <c r="I29" s="19" t="n">
        <v>2.7511</v>
      </c>
      <c r="J29" s="19" t="n">
        <v>0.6839</v>
      </c>
      <c r="K29" s="19" t="n">
        <v>0.0367</v>
      </c>
      <c r="L29" s="19" t="n">
        <v>0.0018</v>
      </c>
      <c r="M29" s="19" t="n">
        <v>0.437</v>
      </c>
      <c r="N29" s="19" t="n">
        <v>0.08210000000000001</v>
      </c>
      <c r="O29" s="19" t="n">
        <v>0.0016</v>
      </c>
      <c r="P29" s="19" t="n">
        <v>0.008399999999999999</v>
      </c>
      <c r="Q29" s="19" t="n">
        <v>0.007</v>
      </c>
      <c r="R29" s="19" t="n">
        <v>0.0258</v>
      </c>
      <c r="S29" s="19" t="n">
        <v>0.0228</v>
      </c>
      <c r="T29" s="19" t="n">
        <v>0.0467</v>
      </c>
      <c r="U29" s="19" t="n">
        <v>0.0336</v>
      </c>
      <c r="V29" s="19" t="n">
        <v>0.0516</v>
      </c>
      <c r="W29" s="19" t="n">
        <v>0.0309</v>
      </c>
      <c r="X29" s="19" t="n">
        <v>0.064</v>
      </c>
      <c r="Y29" s="19" t="n">
        <v>3.9362</v>
      </c>
      <c r="Z29" s="19" t="n">
        <v>38.616</v>
      </c>
      <c r="AA29" s="19" t="n">
        <v>0.9604</v>
      </c>
      <c r="AB29" s="19" t="n">
        <v>0.0001</v>
      </c>
      <c r="AC29" s="19" t="n">
        <v>0.0002</v>
      </c>
      <c r="AD29" s="19" t="n">
        <v>0.1935</v>
      </c>
      <c r="AF29" s="19" t="n">
        <v>0.0007</v>
      </c>
      <c r="AG29" s="19" t="n">
        <v>0.0003</v>
      </c>
      <c r="AH29" s="19" t="n">
        <v>0.0025</v>
      </c>
      <c r="AI29" s="19" t="n">
        <v>0.3127</v>
      </c>
      <c r="AJ29" s="19" t="n">
        <v>0.2024</v>
      </c>
      <c r="AK29" s="19" t="n">
        <v>0.0049</v>
      </c>
      <c r="AL29" s="19" t="n">
        <v>0.138</v>
      </c>
      <c r="AM29" s="19" t="n">
        <v>0.0043</v>
      </c>
      <c r="AN29" s="19" t="n">
        <v>0.0315</v>
      </c>
      <c r="AO29" s="19" t="n">
        <v>0.0008</v>
      </c>
      <c r="AP29" s="19" t="n">
        <v>0.0055</v>
      </c>
      <c r="AQ29" s="19" t="n">
        <v>0.0016</v>
      </c>
      <c r="AR29" s="19" t="n">
        <v>0.2046</v>
      </c>
      <c r="AS29" s="19" t="n">
        <v>0.0004</v>
      </c>
      <c r="AT29" s="19" t="n">
        <v>0.0407</v>
      </c>
      <c r="AU29" s="19" t="n">
        <v>0.0388</v>
      </c>
      <c r="AV29" s="19" t="n">
        <v>0.0384</v>
      </c>
      <c r="AW29" s="19" t="n">
        <v>0.0336</v>
      </c>
      <c r="AX29" s="19" t="n">
        <v>0.0357</v>
      </c>
      <c r="AY29" s="19" t="n">
        <v>0.5371</v>
      </c>
      <c r="AZ29" s="19" t="n">
        <v>0.0052</v>
      </c>
      <c r="BA29" s="19" t="n">
        <v>0.0005</v>
      </c>
      <c r="BB29" s="19" t="n">
        <v>0.2398</v>
      </c>
      <c r="BC29" s="19" t="n">
        <v>0.0015</v>
      </c>
      <c r="BD29" s="19" t="n">
        <v>0.0055</v>
      </c>
      <c r="BE29" s="19" t="n">
        <v>0.0053</v>
      </c>
      <c r="BF29" s="19" t="n">
        <v>0.1809</v>
      </c>
      <c r="BG29" s="19" t="n">
        <v>0.0029</v>
      </c>
      <c r="BH29" s="19" t="n">
        <v>0.0019</v>
      </c>
      <c r="BI29" s="19" t="n">
        <v>0.0141</v>
      </c>
      <c r="BJ29" s="19" t="n">
        <v>0.0061</v>
      </c>
      <c r="BK29" s="19" t="n">
        <v>0.001</v>
      </c>
      <c r="BL29" s="19" t="n">
        <v>0.2454</v>
      </c>
      <c r="BM29" s="19" t="n">
        <v>0.0036</v>
      </c>
      <c r="BN29" s="19" t="n">
        <v>0.1184</v>
      </c>
      <c r="BO29" s="19" t="n">
        <v>0.0018</v>
      </c>
      <c r="BP29" s="19" t="n">
        <v>0.0117</v>
      </c>
      <c r="BQ29" s="19" t="n">
        <v>0.0002</v>
      </c>
      <c r="BR29" s="19" t="n">
        <v>0.1223</v>
      </c>
      <c r="BS29" s="19" t="n">
        <v>0.0043</v>
      </c>
      <c r="BT29" s="19" t="n">
        <v>0.3291</v>
      </c>
      <c r="BU29" s="19" t="n">
        <v>0.019</v>
      </c>
      <c r="BV29" s="19" t="n">
        <v>0.309</v>
      </c>
      <c r="BW29" s="19" t="n">
        <v>0.3773</v>
      </c>
      <c r="BX29" s="19" t="n">
        <v>1.5861</v>
      </c>
      <c r="BY29" s="19" t="n">
        <v>1.5227</v>
      </c>
      <c r="BZ29" s="19" t="n">
        <v>91.31359999999999</v>
      </c>
      <c r="CA29" s="19" t="n">
        <v>247.8643</v>
      </c>
      <c r="CB29" s="19" t="n">
        <v>0.3358</v>
      </c>
      <c r="CC29" s="19" t="n">
        <v>0.3709</v>
      </c>
      <c r="CD29" s="19" t="n">
        <v>0.0015</v>
      </c>
      <c r="CE29" s="19" t="n">
        <v>1.9905</v>
      </c>
      <c r="CF29" s="19" t="n">
        <v>0.0126</v>
      </c>
      <c r="CG29" s="19" t="n">
        <v>0.0136</v>
      </c>
      <c r="CH29" s="19" t="n">
        <v>0.0028</v>
      </c>
      <c r="CI29" s="19" t="n">
        <v>0.0028</v>
      </c>
      <c r="CJ29" s="19" t="n">
        <v>0.0028</v>
      </c>
      <c r="CK29" s="19" t="n">
        <v>0.1092</v>
      </c>
      <c r="CL29" s="19" t="n">
        <v>0.0214</v>
      </c>
      <c r="CM29" s="19" t="n">
        <v>0.0001</v>
      </c>
      <c r="CN29" s="19" t="n">
        <v>12.3893</v>
      </c>
      <c r="CO29" s="19" t="n">
        <v>0.0135</v>
      </c>
      <c r="CP29" s="19" t="n">
        <v>0.0146</v>
      </c>
      <c r="CQ29" s="19" t="n">
        <v>0.4218</v>
      </c>
      <c r="CS29" s="19" t="n">
        <v>0.001</v>
      </c>
      <c r="CT29" s="19" t="n">
        <v>0.6161</v>
      </c>
      <c r="CU29" s="19" t="n">
        <v>0.5482</v>
      </c>
      <c r="CV29" s="19" t="n">
        <v>0.0745</v>
      </c>
      <c r="CW29" s="19" t="n">
        <v>0.3279</v>
      </c>
      <c r="CX29" s="19" t="n">
        <v>0.1592</v>
      </c>
      <c r="CY29" s="19" t="n">
        <v>5.7154</v>
      </c>
      <c r="CZ29" s="19" t="n">
        <v>2.0649</v>
      </c>
      <c r="DA29" s="19" t="n">
        <v>0.277</v>
      </c>
      <c r="DB29" s="19" t="n">
        <v>0.0216</v>
      </c>
      <c r="DC29" s="19" t="n">
        <v>3.5974</v>
      </c>
      <c r="DD29" s="19" t="n">
        <v>0.2244</v>
      </c>
      <c r="DE29" s="19" t="n">
        <v>0.1795</v>
      </c>
      <c r="DF29" s="19" t="n">
        <v>0.9574</v>
      </c>
      <c r="DG29" s="19" t="n">
        <v>0.003</v>
      </c>
      <c r="DH29" s="19" t="n">
        <v>1.1426</v>
      </c>
      <c r="DI29" s="19" t="n">
        <v>7.0404</v>
      </c>
      <c r="DJ29" s="19" t="n">
        <v>0.3743</v>
      </c>
      <c r="DK29" s="19" t="n">
        <v>0.0235</v>
      </c>
      <c r="DL29" s="19" t="n">
        <v>0.3869</v>
      </c>
      <c r="DM29" s="19" t="n">
        <v>0.1031</v>
      </c>
      <c r="DN29" s="19" t="n">
        <v>1174.628</v>
      </c>
      <c r="DO29" s="19" t="n">
        <v>0.0005999999999999999</v>
      </c>
      <c r="DP29" s="19" t="n">
        <v>3.617</v>
      </c>
      <c r="DQ29" s="19" t="n">
        <v>0.0438</v>
      </c>
      <c r="DR29" s="19" t="n">
        <v>0.8838</v>
      </c>
      <c r="DT29" s="19" t="n">
        <v>149.6452</v>
      </c>
    </row>
    <row r="30">
      <c r="A30" s="2" t="inlineStr">
        <is>
          <t>1205</t>
        </is>
      </c>
      <c r="B30" s="2" t="inlineStr">
        <is>
          <t>Wine, spirits and tobacco</t>
        </is>
      </c>
      <c r="C30" s="19" t="n">
        <v>0.5727</v>
      </c>
      <c r="D30" s="19" t="n">
        <v>0.128</v>
      </c>
      <c r="E30" s="19" t="n">
        <v>0.2153</v>
      </c>
      <c r="F30" s="19" t="n">
        <v>0.0216</v>
      </c>
      <c r="G30" s="19" t="n">
        <v>0.009599999999999999</v>
      </c>
      <c r="H30" s="19" t="n">
        <v>0.0276</v>
      </c>
      <c r="I30" s="19" t="n">
        <v>0.4818</v>
      </c>
      <c r="J30" s="19" t="n">
        <v>1.1437</v>
      </c>
      <c r="K30" s="19" t="n">
        <v>0.032</v>
      </c>
      <c r="L30" s="19" t="n">
        <v>0.0069</v>
      </c>
      <c r="M30" s="19" t="n">
        <v>0.6132</v>
      </c>
      <c r="N30" s="19" t="n">
        <v>0.1744</v>
      </c>
      <c r="O30" s="19" t="n">
        <v>0.0419</v>
      </c>
      <c r="P30" s="19" t="n">
        <v>0.4763</v>
      </c>
      <c r="Q30" s="19" t="n">
        <v>0.0186</v>
      </c>
      <c r="R30" s="19" t="n">
        <v>0.1416</v>
      </c>
      <c r="S30" s="19" t="n">
        <v>0.5264</v>
      </c>
      <c r="T30" s="19" t="n">
        <v>0.1519</v>
      </c>
      <c r="U30" s="19" t="n">
        <v>0.5511</v>
      </c>
      <c r="V30" s="19" t="n">
        <v>0.3759</v>
      </c>
      <c r="W30" s="19" t="n">
        <v>0.4922</v>
      </c>
      <c r="X30" s="19" t="n">
        <v>0.979</v>
      </c>
      <c r="Y30" s="19" t="n">
        <v>0.4284</v>
      </c>
      <c r="Z30" s="19" t="n">
        <v>0.3364</v>
      </c>
      <c r="AA30" s="19" t="n">
        <v>24.7332</v>
      </c>
      <c r="AB30" s="19" t="n">
        <v>0.003</v>
      </c>
      <c r="AC30" s="19" t="n">
        <v>0.0112</v>
      </c>
      <c r="AD30" s="19" t="n">
        <v>0.4466</v>
      </c>
      <c r="AE30" s="19" t="n">
        <v>0.0001</v>
      </c>
      <c r="AF30" s="19" t="n">
        <v>0.0192</v>
      </c>
      <c r="AG30" s="19" t="n">
        <v>0.008800000000000001</v>
      </c>
      <c r="AH30" s="19" t="n">
        <v>0.0636</v>
      </c>
      <c r="AI30" s="19" t="n">
        <v>0.3158</v>
      </c>
      <c r="AJ30" s="19" t="n">
        <v>0.3299</v>
      </c>
      <c r="AK30" s="19" t="n">
        <v>0.3492</v>
      </c>
      <c r="AL30" s="19" t="n">
        <v>0.3884</v>
      </c>
      <c r="AM30" s="19" t="n">
        <v>0.5879</v>
      </c>
      <c r="AN30" s="19" t="n">
        <v>2.5205</v>
      </c>
      <c r="AO30" s="19" t="n">
        <v>0.0409</v>
      </c>
      <c r="AP30" s="19" t="n">
        <v>1.747</v>
      </c>
      <c r="AQ30" s="19" t="n">
        <v>0.1592</v>
      </c>
      <c r="AR30" s="19" t="n">
        <v>3.5597</v>
      </c>
      <c r="AS30" s="19" t="n">
        <v>0.222</v>
      </c>
      <c r="AT30" s="19" t="n">
        <v>0.55</v>
      </c>
      <c r="AU30" s="19" t="n">
        <v>0.06610000000000001</v>
      </c>
      <c r="AV30" s="19" t="n">
        <v>0.5215</v>
      </c>
      <c r="AW30" s="19" t="n">
        <v>0.2685</v>
      </c>
      <c r="AX30" s="19" t="n">
        <v>0.1295</v>
      </c>
      <c r="AY30" s="19" t="n">
        <v>0.6502</v>
      </c>
      <c r="AZ30" s="19" t="n">
        <v>0.0344</v>
      </c>
      <c r="BA30" s="19" t="n">
        <v>0.0564</v>
      </c>
      <c r="BB30" s="19" t="n">
        <v>0.4708</v>
      </c>
      <c r="BC30" s="19" t="n">
        <v>0.2432</v>
      </c>
      <c r="BD30" s="19" t="n">
        <v>0.5538</v>
      </c>
      <c r="BE30" s="19" t="n">
        <v>0.2025</v>
      </c>
      <c r="BF30" s="19" t="n">
        <v>0.1472</v>
      </c>
      <c r="BG30" s="19" t="n">
        <v>0.1809</v>
      </c>
      <c r="BH30" s="19" t="n">
        <v>0.1269</v>
      </c>
      <c r="BI30" s="19" t="n">
        <v>0.3892</v>
      </c>
      <c r="BJ30" s="19" t="n">
        <v>0.1198</v>
      </c>
      <c r="BK30" s="19" t="n">
        <v>0.0784</v>
      </c>
      <c r="BL30" s="19" t="n">
        <v>0.3718</v>
      </c>
      <c r="BM30" s="19" t="n">
        <v>0.1977</v>
      </c>
      <c r="BN30" s="19" t="n">
        <v>0.2</v>
      </c>
      <c r="BO30" s="19" t="n">
        <v>0.169</v>
      </c>
      <c r="BP30" s="19" t="n">
        <v>0.4685</v>
      </c>
      <c r="BQ30" s="19" t="n">
        <v>0.0572</v>
      </c>
      <c r="BR30" s="19" t="n">
        <v>1.0454</v>
      </c>
      <c r="BS30" s="19" t="n">
        <v>0.2254</v>
      </c>
      <c r="BT30" s="19" t="n">
        <v>1.5806</v>
      </c>
      <c r="BU30" s="19" t="n">
        <v>0.8599</v>
      </c>
      <c r="BV30" s="19" t="n">
        <v>1.0815</v>
      </c>
      <c r="BW30" s="19" t="n">
        <v>4.1033</v>
      </c>
      <c r="BX30" s="19" t="n">
        <v>2.3217</v>
      </c>
      <c r="BY30" s="19" t="n">
        <v>1.4823</v>
      </c>
      <c r="BZ30" s="19" t="n">
        <v>37.5442</v>
      </c>
      <c r="CA30" s="19" t="n">
        <v>173.2431</v>
      </c>
      <c r="CB30" s="19" t="n">
        <v>0.5477</v>
      </c>
      <c r="CC30" s="19" t="n">
        <v>0.2444</v>
      </c>
      <c r="CD30" s="19" t="n">
        <v>0.032</v>
      </c>
      <c r="CE30" s="19" t="n">
        <v>1.0844</v>
      </c>
      <c r="CF30" s="19" t="n">
        <v>0.2292</v>
      </c>
      <c r="CG30" s="19" t="n">
        <v>0.2043</v>
      </c>
      <c r="CH30" s="19" t="n">
        <v>0.2751</v>
      </c>
      <c r="CI30" s="19" t="n">
        <v>0.1168</v>
      </c>
      <c r="CJ30" s="19" t="n">
        <v>0.0455</v>
      </c>
      <c r="CK30" s="19" t="n">
        <v>1.0887</v>
      </c>
      <c r="CL30" s="19" t="n">
        <v>0.2844</v>
      </c>
      <c r="CM30" s="19" t="n">
        <v>0.0015</v>
      </c>
      <c r="CN30" s="19" t="n">
        <v>28.1876</v>
      </c>
      <c r="CO30" s="19" t="n">
        <v>0.3111</v>
      </c>
      <c r="CP30" s="19" t="n">
        <v>0.1587</v>
      </c>
      <c r="CQ30" s="19" t="n">
        <v>0.3145</v>
      </c>
      <c r="CS30" s="19" t="n">
        <v>0.036</v>
      </c>
      <c r="CT30" s="19" t="n">
        <v>0.6854</v>
      </c>
      <c r="CU30" s="19" t="n">
        <v>1.8101</v>
      </c>
      <c r="CV30" s="19" t="n">
        <v>0.7549</v>
      </c>
      <c r="CW30" s="19" t="n">
        <v>0.7775</v>
      </c>
      <c r="CX30" s="19" t="n">
        <v>0.4731</v>
      </c>
      <c r="CY30" s="19" t="n">
        <v>5.7565</v>
      </c>
      <c r="CZ30" s="19" t="n">
        <v>0.4118</v>
      </c>
      <c r="DA30" s="19" t="n">
        <v>0.3332</v>
      </c>
      <c r="DB30" s="19" t="n">
        <v>0.626</v>
      </c>
      <c r="DC30" s="19" t="n">
        <v>2.8105</v>
      </c>
      <c r="DD30" s="19" t="n">
        <v>0.0838</v>
      </c>
      <c r="DE30" s="19" t="n">
        <v>1.5469</v>
      </c>
      <c r="DF30" s="19" t="n">
        <v>1.2448</v>
      </c>
      <c r="DG30" s="19" t="n">
        <v>0.0992</v>
      </c>
      <c r="DH30" s="19" t="n">
        <v>0.244</v>
      </c>
      <c r="DI30" s="19" t="n">
        <v>2.2438</v>
      </c>
      <c r="DJ30" s="19" t="n">
        <v>0.8036</v>
      </c>
      <c r="DK30" s="19" t="n">
        <v>0.8237</v>
      </c>
      <c r="DL30" s="19" t="n">
        <v>0.2597</v>
      </c>
      <c r="DM30" s="19" t="n">
        <v>0.0272</v>
      </c>
      <c r="DN30" s="19" t="n">
        <v>2148.1365</v>
      </c>
      <c r="DO30" s="19" t="n">
        <v>1.5706</v>
      </c>
      <c r="DP30" s="19" t="n">
        <v>9.5312</v>
      </c>
      <c r="DQ30" s="19" t="n">
        <v>0.2615</v>
      </c>
      <c r="DR30" s="19" t="n">
        <v>2.1134</v>
      </c>
      <c r="DT30" s="19" t="n">
        <v>723.7197</v>
      </c>
    </row>
    <row r="31">
      <c r="A31" s="2" t="inlineStr">
        <is>
          <t>1301</t>
        </is>
      </c>
      <c r="B31" s="2" t="inlineStr">
        <is>
          <t>Textile manufacturing</t>
        </is>
      </c>
      <c r="C31" s="19" t="n">
        <v>0.1505</v>
      </c>
      <c r="D31" s="19" t="n">
        <v>0.0107</v>
      </c>
      <c r="E31" s="19" t="n">
        <v>0.0342</v>
      </c>
      <c r="F31" s="19" t="n">
        <v>0.2029</v>
      </c>
      <c r="G31" s="19" t="n">
        <v>0.0019</v>
      </c>
      <c r="H31" s="19" t="n">
        <v>0.3956</v>
      </c>
      <c r="I31" s="19" t="n">
        <v>1.1336</v>
      </c>
      <c r="J31" s="19" t="n">
        <v>0.2814</v>
      </c>
      <c r="K31" s="19" t="n">
        <v>0.0014</v>
      </c>
      <c r="L31" s="19" t="n">
        <v>0.0002</v>
      </c>
      <c r="M31" s="19" t="n">
        <v>0.3296</v>
      </c>
      <c r="N31" s="19" t="n">
        <v>0.0163</v>
      </c>
      <c r="O31" s="19" t="n">
        <v>0.0008</v>
      </c>
      <c r="P31" s="19" t="n">
        <v>0.5477</v>
      </c>
      <c r="Q31" s="19" t="n">
        <v>0.0014</v>
      </c>
      <c r="R31" s="19" t="n">
        <v>0.016</v>
      </c>
      <c r="S31" s="19" t="n">
        <v>0.0109</v>
      </c>
      <c r="T31" s="19" t="n">
        <v>0.009299999999999999</v>
      </c>
      <c r="U31" s="19" t="n">
        <v>0.0307</v>
      </c>
      <c r="V31" s="19" t="n">
        <v>0.0187</v>
      </c>
      <c r="W31" s="19" t="n">
        <v>0.0169</v>
      </c>
      <c r="X31" s="19" t="n">
        <v>0.0397</v>
      </c>
      <c r="Y31" s="19" t="n">
        <v>2.2409</v>
      </c>
      <c r="Z31" s="19" t="n">
        <v>0.5291</v>
      </c>
      <c r="AA31" s="19" t="n">
        <v>0.6939</v>
      </c>
      <c r="AB31" s="19" t="n">
        <v>2.8645</v>
      </c>
      <c r="AC31" s="19" t="n">
        <v>0.0066</v>
      </c>
      <c r="AD31" s="19" t="n">
        <v>35.3272</v>
      </c>
      <c r="AE31" s="19" t="n">
        <v>0.0629</v>
      </c>
      <c r="AF31" s="19" t="n">
        <v>2.6723</v>
      </c>
      <c r="AG31" s="19" t="n">
        <v>0.128</v>
      </c>
      <c r="AH31" s="19" t="n">
        <v>0.0169</v>
      </c>
      <c r="AI31" s="19" t="n">
        <v>1.521</v>
      </c>
      <c r="AJ31" s="19" t="n">
        <v>0.0173</v>
      </c>
      <c r="AK31" s="19" t="n">
        <v>0.9785</v>
      </c>
      <c r="AL31" s="19" t="n">
        <v>1.2096</v>
      </c>
      <c r="AM31" s="19" t="n">
        <v>0.1203</v>
      </c>
      <c r="AN31" s="19" t="n">
        <v>6.2829</v>
      </c>
      <c r="AO31" s="19" t="n">
        <v>0.06909999999999999</v>
      </c>
      <c r="AP31" s="19" t="n">
        <v>1.082</v>
      </c>
      <c r="AQ31" s="19" t="n">
        <v>1.0017</v>
      </c>
      <c r="AR31" s="19" t="n">
        <v>20.8614</v>
      </c>
      <c r="AS31" s="19" t="n">
        <v>0.1813</v>
      </c>
      <c r="AT31" s="19" t="n">
        <v>0.0352</v>
      </c>
      <c r="AU31" s="19" t="n">
        <v>0.002</v>
      </c>
      <c r="AV31" s="19" t="n">
        <v>0.0211</v>
      </c>
      <c r="AW31" s="19" t="n">
        <v>0.0143</v>
      </c>
      <c r="AX31" s="19" t="n">
        <v>0.3361</v>
      </c>
      <c r="AY31" s="19" t="n">
        <v>0.185</v>
      </c>
      <c r="AZ31" s="19" t="n">
        <v>0.0059</v>
      </c>
      <c r="BA31" s="19" t="n">
        <v>0.0033</v>
      </c>
      <c r="BB31" s="19" t="n">
        <v>0.089</v>
      </c>
      <c r="BC31" s="19" t="n">
        <v>0.0522</v>
      </c>
      <c r="BD31" s="19" t="n">
        <v>0.1332</v>
      </c>
      <c r="BE31" s="19" t="n">
        <v>0.772</v>
      </c>
      <c r="BF31" s="19" t="n">
        <v>1.1904</v>
      </c>
      <c r="BG31" s="19" t="n">
        <v>2.5705</v>
      </c>
      <c r="BH31" s="19" t="n">
        <v>2.1808</v>
      </c>
      <c r="BI31" s="19" t="n">
        <v>1.6656</v>
      </c>
      <c r="BJ31" s="19" t="n">
        <v>2.2192</v>
      </c>
      <c r="BK31" s="19" t="n">
        <v>0.1853</v>
      </c>
      <c r="BL31" s="19" t="n">
        <v>1.0385</v>
      </c>
      <c r="BM31" s="19" t="n">
        <v>27.4999</v>
      </c>
      <c r="BN31" s="19" t="n">
        <v>0.5114</v>
      </c>
      <c r="BO31" s="19" t="n">
        <v>0.0047</v>
      </c>
      <c r="BP31" s="19" t="n">
        <v>0.0075</v>
      </c>
      <c r="BQ31" s="19" t="n">
        <v>0.0005</v>
      </c>
      <c r="BR31" s="19" t="n">
        <v>0.2564</v>
      </c>
      <c r="BS31" s="19" t="n">
        <v>0.0425</v>
      </c>
      <c r="BT31" s="19" t="n">
        <v>0.4694</v>
      </c>
      <c r="BU31" s="19" t="n">
        <v>0.6947</v>
      </c>
      <c r="BV31" s="19" t="n">
        <v>0.707</v>
      </c>
      <c r="BW31" s="19" t="n">
        <v>0.9453</v>
      </c>
      <c r="BX31" s="19" t="n">
        <v>0.2604</v>
      </c>
      <c r="BY31" s="19" t="n">
        <v>1.8297</v>
      </c>
      <c r="BZ31" s="19" t="n">
        <v>0.06950000000000001</v>
      </c>
      <c r="CA31" s="19" t="n">
        <v>0.1451</v>
      </c>
      <c r="CB31" s="19" t="n">
        <v>0.1028</v>
      </c>
      <c r="CC31" s="19" t="n">
        <v>0.0209</v>
      </c>
      <c r="CD31" s="19" t="n">
        <v>0.0044</v>
      </c>
      <c r="CE31" s="19" t="n">
        <v>0.0107</v>
      </c>
      <c r="CF31" s="19" t="n">
        <v>0.0291</v>
      </c>
      <c r="CG31" s="19" t="n">
        <v>0.0219</v>
      </c>
      <c r="CH31" s="19" t="n">
        <v>0.0086</v>
      </c>
      <c r="CI31" s="19" t="n">
        <v>0.011</v>
      </c>
      <c r="CJ31" s="19" t="n">
        <v>0.0064</v>
      </c>
      <c r="CK31" s="19" t="n">
        <v>0.0057</v>
      </c>
      <c r="CL31" s="19" t="n">
        <v>0.0377</v>
      </c>
      <c r="CM31" s="19" t="n">
        <v>0.0002</v>
      </c>
      <c r="CN31" s="19" t="n">
        <v>0.026</v>
      </c>
      <c r="CO31" s="19" t="n">
        <v>0.0214</v>
      </c>
      <c r="CP31" s="19" t="n">
        <v>0.0184</v>
      </c>
      <c r="CQ31" s="19" t="n">
        <v>0.0479</v>
      </c>
      <c r="CS31" s="19" t="n">
        <v>0.0244</v>
      </c>
      <c r="CT31" s="19" t="n">
        <v>1.3863</v>
      </c>
      <c r="CU31" s="19" t="n">
        <v>0.6998</v>
      </c>
      <c r="CV31" s="19" t="n">
        <v>0.0624</v>
      </c>
      <c r="CW31" s="19" t="n">
        <v>0.0462</v>
      </c>
      <c r="CX31" s="19" t="n">
        <v>0.0349</v>
      </c>
      <c r="CY31" s="19" t="n">
        <v>0.056</v>
      </c>
      <c r="CZ31" s="19" t="n">
        <v>0.0481</v>
      </c>
      <c r="DA31" s="19" t="n">
        <v>0.0391</v>
      </c>
      <c r="DB31" s="19" t="n">
        <v>73.6292</v>
      </c>
      <c r="DC31" s="19" t="n">
        <v>29.5559</v>
      </c>
      <c r="DD31" s="19" t="n">
        <v>0.0058</v>
      </c>
      <c r="DE31" s="19" t="n">
        <v>10.2271</v>
      </c>
      <c r="DF31" s="19" t="n">
        <v>9.901300000000001</v>
      </c>
      <c r="DG31" s="19" t="n">
        <v>0.0071</v>
      </c>
      <c r="DH31" s="19" t="n">
        <v>0.0195</v>
      </c>
      <c r="DI31" s="19" t="n">
        <v>0.0129</v>
      </c>
      <c r="DJ31" s="19" t="n">
        <v>0.3734</v>
      </c>
      <c r="DK31" s="19" t="n">
        <v>2.4948</v>
      </c>
      <c r="DL31" s="19" t="n">
        <v>0.0353</v>
      </c>
      <c r="DM31" s="19" t="n">
        <v>0.011</v>
      </c>
      <c r="DN31" s="19" t="n">
        <v>71.8989</v>
      </c>
      <c r="DO31" s="19" t="n">
        <v>0.0005999999999999999</v>
      </c>
      <c r="DP31" s="19" t="n">
        <v>0.7979000000000001</v>
      </c>
      <c r="DQ31" s="19" t="n">
        <v>0.0208</v>
      </c>
      <c r="DR31" s="19" t="n">
        <v>0.1836</v>
      </c>
      <c r="DT31" s="19" t="n">
        <v>42.068</v>
      </c>
    </row>
    <row r="32">
      <c r="A32" s="2" t="inlineStr">
        <is>
          <t>1302</t>
        </is>
      </c>
      <c r="B32" s="2" t="inlineStr">
        <is>
          <t>Tanned leather, dressed fur and leather product manufacturing</t>
        </is>
      </c>
      <c r="C32" s="19" t="n">
        <v>0.0389</v>
      </c>
      <c r="D32" s="19" t="n">
        <v>0.008500000000000001</v>
      </c>
      <c r="E32" s="19" t="n">
        <v>0.1903</v>
      </c>
      <c r="F32" s="19" t="n">
        <v>0.0005</v>
      </c>
      <c r="G32" s="19" t="n">
        <v>0.0005</v>
      </c>
      <c r="H32" s="19" t="n">
        <v>0.0005</v>
      </c>
      <c r="I32" s="19" t="n">
        <v>0.008800000000000001</v>
      </c>
      <c r="J32" s="19" t="n">
        <v>0.027</v>
      </c>
      <c r="K32" s="19" t="n">
        <v>0.0004</v>
      </c>
      <c r="L32" s="19" t="n">
        <v>0.0002</v>
      </c>
      <c r="M32" s="19" t="n">
        <v>0.0102</v>
      </c>
      <c r="N32" s="19" t="n">
        <v>0.001</v>
      </c>
      <c r="O32" s="19" t="n">
        <v>0.0005999999999999999</v>
      </c>
      <c r="P32" s="19" t="n">
        <v>0.2197</v>
      </c>
      <c r="Q32" s="19" t="n">
        <v>0.2967</v>
      </c>
      <c r="R32" s="19" t="n">
        <v>0.3739</v>
      </c>
      <c r="S32" s="19" t="n">
        <v>1.7365</v>
      </c>
      <c r="T32" s="19" t="n">
        <v>21.4582</v>
      </c>
      <c r="U32" s="19" t="n">
        <v>0.1731</v>
      </c>
      <c r="V32" s="19" t="n">
        <v>0.2466</v>
      </c>
      <c r="W32" s="19" t="n">
        <v>2.6512</v>
      </c>
      <c r="X32" s="19" t="n">
        <v>4.1481</v>
      </c>
      <c r="Y32" s="19" t="n">
        <v>1.5224</v>
      </c>
      <c r="Z32" s="19" t="n">
        <v>0.6501</v>
      </c>
      <c r="AA32" s="19" t="n">
        <v>0.5459000000000001</v>
      </c>
      <c r="AB32" s="19" t="n">
        <v>0.3892</v>
      </c>
      <c r="AC32" s="19" t="n">
        <v>7.7626</v>
      </c>
      <c r="AD32" s="19" t="n">
        <v>1.5502</v>
      </c>
      <c r="AE32" s="19" t="n">
        <v>0</v>
      </c>
      <c r="AF32" s="19" t="n">
        <v>0.5473</v>
      </c>
      <c r="AG32" s="19" t="n">
        <v>0.4439</v>
      </c>
      <c r="AH32" s="19" t="n">
        <v>0.1859</v>
      </c>
      <c r="AI32" s="19" t="n">
        <v>0.4838</v>
      </c>
      <c r="AJ32" s="19" t="n">
        <v>0.838</v>
      </c>
      <c r="AK32" s="19" t="n">
        <v>0.1201</v>
      </c>
      <c r="AL32" s="19" t="n">
        <v>1.6135</v>
      </c>
      <c r="AM32" s="19" t="n">
        <v>0.6362</v>
      </c>
      <c r="AN32" s="19" t="n">
        <v>2.5102</v>
      </c>
      <c r="AO32" s="19" t="n">
        <v>8.2401</v>
      </c>
      <c r="AP32" s="19" t="n">
        <v>9.243499999999999</v>
      </c>
      <c r="AQ32" s="19" t="n">
        <v>0.4014</v>
      </c>
      <c r="AR32" s="19" t="n">
        <v>2.9842</v>
      </c>
      <c r="AS32" s="19" t="n">
        <v>0.9262</v>
      </c>
      <c r="AT32" s="19" t="n">
        <v>2.0309</v>
      </c>
      <c r="AU32" s="19" t="n">
        <v>0.5286</v>
      </c>
      <c r="AV32" s="19" t="n">
        <v>4.7615</v>
      </c>
      <c r="AW32" s="19" t="n">
        <v>18.2291</v>
      </c>
      <c r="AX32" s="19" t="n">
        <v>10.5173</v>
      </c>
      <c r="AY32" s="19" t="n">
        <v>1.5382</v>
      </c>
      <c r="AZ32" s="19" t="n">
        <v>0.903</v>
      </c>
      <c r="BA32" s="19" t="n">
        <v>3.2423</v>
      </c>
      <c r="BB32" s="19" t="n">
        <v>0.2153</v>
      </c>
      <c r="BC32" s="19" t="n">
        <v>0.0795</v>
      </c>
      <c r="BD32" s="19" t="n">
        <v>12.362</v>
      </c>
      <c r="BE32" s="19" t="n">
        <v>1.0025</v>
      </c>
      <c r="BF32" s="19" t="n">
        <v>6.2305</v>
      </c>
      <c r="BG32" s="19" t="n">
        <v>0.1683</v>
      </c>
      <c r="BH32" s="19" t="n">
        <v>0.0045</v>
      </c>
      <c r="BI32" s="19" t="n">
        <v>1.7358</v>
      </c>
      <c r="BJ32" s="19" t="n">
        <v>0.0286</v>
      </c>
      <c r="BK32" s="19" t="n">
        <v>0.1701</v>
      </c>
      <c r="BL32" s="19" t="n">
        <v>11.4714</v>
      </c>
      <c r="BM32" s="19" t="n">
        <v>8.0482</v>
      </c>
      <c r="BN32" s="19" t="n">
        <v>8.472300000000001</v>
      </c>
      <c r="BO32" s="19" t="n">
        <v>0.1344</v>
      </c>
      <c r="BP32" s="19" t="n">
        <v>1.0678</v>
      </c>
      <c r="BQ32" s="19" t="n">
        <v>0.4548</v>
      </c>
      <c r="BR32" s="19" t="n">
        <v>0.2661</v>
      </c>
      <c r="BS32" s="19" t="n">
        <v>0.0101</v>
      </c>
      <c r="BT32" s="19" t="n">
        <v>9.638400000000001</v>
      </c>
      <c r="BU32" s="19" t="n">
        <v>1.3174</v>
      </c>
      <c r="BV32" s="19" t="n">
        <v>3.2753</v>
      </c>
      <c r="BW32" s="19" t="n">
        <v>24.2875</v>
      </c>
      <c r="BX32" s="19" t="n">
        <v>69.3192</v>
      </c>
      <c r="BY32" s="19" t="n">
        <v>5.3102</v>
      </c>
      <c r="BZ32" s="19" t="n">
        <v>2.4259</v>
      </c>
      <c r="CA32" s="19" t="n">
        <v>0.4653</v>
      </c>
      <c r="CB32" s="19" t="n">
        <v>5.2014</v>
      </c>
      <c r="CC32" s="19" t="n">
        <v>6.0074</v>
      </c>
      <c r="CD32" s="19" t="n">
        <v>0.9456</v>
      </c>
      <c r="CE32" s="19" t="n">
        <v>5.4476</v>
      </c>
      <c r="CF32" s="19" t="n">
        <v>18.2407</v>
      </c>
      <c r="CG32" s="19" t="n">
        <v>0.0279</v>
      </c>
      <c r="CH32" s="19" t="n">
        <v>0.0131</v>
      </c>
      <c r="CI32" s="19" t="n">
        <v>0.5131</v>
      </c>
      <c r="CJ32" s="19" t="n">
        <v>0.007</v>
      </c>
      <c r="CK32" s="19" t="n">
        <v>0.0128</v>
      </c>
      <c r="CL32" s="19" t="n">
        <v>0.1166</v>
      </c>
      <c r="CM32" s="19" t="n">
        <v>0.0002</v>
      </c>
      <c r="CN32" s="19" t="n">
        <v>6.3845</v>
      </c>
      <c r="CO32" s="19" t="n">
        <v>0.2861</v>
      </c>
      <c r="CP32" s="19" t="n">
        <v>0.06710000000000001</v>
      </c>
      <c r="CQ32" s="19" t="n">
        <v>0.07829999999999999</v>
      </c>
      <c r="CS32" s="19" t="n">
        <v>0.0024</v>
      </c>
      <c r="CT32" s="19" t="n">
        <v>1.2797</v>
      </c>
      <c r="CU32" s="19" t="n">
        <v>23.5688</v>
      </c>
      <c r="CV32" s="19" t="n">
        <v>0.1389</v>
      </c>
      <c r="CW32" s="19" t="n">
        <v>10.7452</v>
      </c>
      <c r="CX32" s="19" t="n">
        <v>6.9559</v>
      </c>
      <c r="CY32" s="19" t="n">
        <v>9.304399999999999</v>
      </c>
      <c r="CZ32" s="19" t="n">
        <v>112.8587</v>
      </c>
      <c r="DA32" s="19" t="n">
        <v>7.6157</v>
      </c>
      <c r="DB32" s="19" t="n">
        <v>8.9611</v>
      </c>
      <c r="DC32" s="19" t="n">
        <v>19.6407</v>
      </c>
      <c r="DD32" s="19" t="n">
        <v>1.4169</v>
      </c>
      <c r="DE32" s="19" t="n">
        <v>0.8431</v>
      </c>
      <c r="DF32" s="19" t="n">
        <v>0.9233</v>
      </c>
      <c r="DG32" s="19" t="n">
        <v>6.4293</v>
      </c>
      <c r="DH32" s="19" t="n">
        <v>4.4075</v>
      </c>
      <c r="DI32" s="19" t="n">
        <v>4.448</v>
      </c>
      <c r="DJ32" s="19" t="n">
        <v>0.4064</v>
      </c>
      <c r="DK32" s="19" t="n">
        <v>0.7272</v>
      </c>
      <c r="DL32" s="19" t="n">
        <v>3.0239</v>
      </c>
      <c r="DM32" s="19" t="n">
        <v>0.8336</v>
      </c>
      <c r="DN32" s="19" t="n">
        <v>267.7073</v>
      </c>
      <c r="DO32" s="19" t="n">
        <v>0.0018</v>
      </c>
      <c r="DP32" s="19" t="n">
        <v>0.8861</v>
      </c>
      <c r="DQ32" s="19" t="n">
        <v>0.0477</v>
      </c>
      <c r="DR32" s="19" t="n">
        <v>0.1832</v>
      </c>
      <c r="DT32" s="19" t="n">
        <v>181.3524</v>
      </c>
    </row>
    <row r="33">
      <c r="A33" s="2" t="inlineStr">
        <is>
          <t>1303</t>
        </is>
      </c>
      <c r="B33" s="2" t="inlineStr">
        <is>
          <t>Textile product manufacturing</t>
        </is>
      </c>
      <c r="C33" s="19" t="n">
        <v>3.1961</v>
      </c>
      <c r="D33" s="19" t="n">
        <v>0.3962</v>
      </c>
      <c r="E33" s="19" t="n">
        <v>6.7516</v>
      </c>
      <c r="F33" s="19" t="n">
        <v>0.7386</v>
      </c>
      <c r="G33" s="19" t="n">
        <v>0.3386</v>
      </c>
      <c r="H33" s="19" t="n">
        <v>2.093</v>
      </c>
      <c r="I33" s="19" t="n">
        <v>7.1843</v>
      </c>
      <c r="J33" s="19" t="n">
        <v>3.0377</v>
      </c>
      <c r="K33" s="19" t="n">
        <v>0.6988</v>
      </c>
      <c r="L33" s="19" t="n">
        <v>0.0251</v>
      </c>
      <c r="M33" s="19" t="n">
        <v>2.5827</v>
      </c>
      <c r="N33" s="19" t="n">
        <v>0.136</v>
      </c>
      <c r="O33" s="19" t="n">
        <v>0.0818</v>
      </c>
      <c r="P33" s="19" t="n">
        <v>12.6913</v>
      </c>
      <c r="Q33" s="19" t="n">
        <v>0.2157</v>
      </c>
      <c r="R33" s="19" t="n">
        <v>4.0984</v>
      </c>
      <c r="S33" s="19" t="n">
        <v>0.6087</v>
      </c>
      <c r="T33" s="19" t="n">
        <v>2.3129</v>
      </c>
      <c r="U33" s="19" t="n">
        <v>20.6379</v>
      </c>
      <c r="V33" s="19" t="n">
        <v>4.4215</v>
      </c>
      <c r="W33" s="19" t="n">
        <v>7.9973</v>
      </c>
      <c r="X33" s="19" t="n">
        <v>17.2075</v>
      </c>
      <c r="Y33" s="19" t="n">
        <v>2.3793</v>
      </c>
      <c r="Z33" s="19" t="n">
        <v>0.1951</v>
      </c>
      <c r="AA33" s="19" t="n">
        <v>0.3048</v>
      </c>
      <c r="AB33" s="19" t="n">
        <v>0.1232</v>
      </c>
      <c r="AC33" s="19" t="n">
        <v>0.5866</v>
      </c>
      <c r="AD33" s="19" t="n">
        <v>33.4137</v>
      </c>
      <c r="AE33" s="19" t="n">
        <v>0.0048</v>
      </c>
      <c r="AF33" s="19" t="n">
        <v>0.4662</v>
      </c>
      <c r="AG33" s="19" t="n">
        <v>0.2175</v>
      </c>
      <c r="AH33" s="19" t="n">
        <v>0.3297</v>
      </c>
      <c r="AI33" s="19" t="n">
        <v>4.2748</v>
      </c>
      <c r="AJ33" s="19" t="n">
        <v>0.3926</v>
      </c>
      <c r="AK33" s="19" t="n">
        <v>4.2985</v>
      </c>
      <c r="AL33" s="19" t="n">
        <v>6.9409</v>
      </c>
      <c r="AM33" s="19" t="n">
        <v>0.4177</v>
      </c>
      <c r="AN33" s="19" t="n">
        <v>2.3549</v>
      </c>
      <c r="AO33" s="19" t="n">
        <v>0.0771</v>
      </c>
      <c r="AP33" s="19" t="n">
        <v>15.3899</v>
      </c>
      <c r="AQ33" s="19" t="n">
        <v>4.5626</v>
      </c>
      <c r="AR33" s="19" t="n">
        <v>17.8715</v>
      </c>
      <c r="AS33" s="19" t="n">
        <v>0.733</v>
      </c>
      <c r="AT33" s="19" t="n">
        <v>2.2062</v>
      </c>
      <c r="AU33" s="19" t="n">
        <v>0.4614</v>
      </c>
      <c r="AV33" s="19" t="n">
        <v>2.3355</v>
      </c>
      <c r="AW33" s="19" t="n">
        <v>9.6562</v>
      </c>
      <c r="AX33" s="19" t="n">
        <v>0.5523</v>
      </c>
      <c r="AY33" s="19" t="n">
        <v>13.7406</v>
      </c>
      <c r="AZ33" s="19" t="n">
        <v>0.08500000000000001</v>
      </c>
      <c r="BA33" s="19" t="n">
        <v>0.3122</v>
      </c>
      <c r="BB33" s="19" t="n">
        <v>9.427</v>
      </c>
      <c r="BC33" s="19" t="n">
        <v>0.7776999999999999</v>
      </c>
      <c r="BD33" s="19" t="n">
        <v>11.8684</v>
      </c>
      <c r="BE33" s="19" t="n">
        <v>3.7584</v>
      </c>
      <c r="BF33" s="19" t="n">
        <v>11.271</v>
      </c>
      <c r="BG33" s="19" t="n">
        <v>3.2366</v>
      </c>
      <c r="BH33" s="19" t="n">
        <v>6.4762</v>
      </c>
      <c r="BI33" s="19" t="n">
        <v>8.7552</v>
      </c>
      <c r="BJ33" s="19" t="n">
        <v>2.0553</v>
      </c>
      <c r="BK33" s="19" t="n">
        <v>0.4442</v>
      </c>
      <c r="BL33" s="19" t="n">
        <v>2.6843</v>
      </c>
      <c r="BM33" s="19" t="n">
        <v>24.5793</v>
      </c>
      <c r="BN33" s="19" t="n">
        <v>0.2925</v>
      </c>
      <c r="BO33" s="19" t="n">
        <v>0.1165</v>
      </c>
      <c r="BP33" s="19" t="n">
        <v>0.2502</v>
      </c>
      <c r="BQ33" s="19" t="n">
        <v>0.016</v>
      </c>
      <c r="BR33" s="19" t="n">
        <v>2.7972</v>
      </c>
      <c r="BS33" s="19" t="n">
        <v>25.472</v>
      </c>
      <c r="BT33" s="19" t="n">
        <v>156.6819</v>
      </c>
      <c r="BU33" s="19" t="n">
        <v>126.623</v>
      </c>
      <c r="BV33" s="19" t="n">
        <v>29.4656</v>
      </c>
      <c r="BW33" s="19" t="n">
        <v>163.9749</v>
      </c>
      <c r="BX33" s="19" t="n">
        <v>77.7954</v>
      </c>
      <c r="BY33" s="19" t="n">
        <v>83.393</v>
      </c>
      <c r="BZ33" s="19" t="n">
        <v>31.642</v>
      </c>
      <c r="CA33" s="19" t="n">
        <v>5.6545</v>
      </c>
      <c r="CB33" s="19" t="n">
        <v>50.0261</v>
      </c>
      <c r="CC33" s="19" t="n">
        <v>7.0967</v>
      </c>
      <c r="CD33" s="19" t="n">
        <v>2.3477</v>
      </c>
      <c r="CE33" s="19" t="n">
        <v>0.2268</v>
      </c>
      <c r="CF33" s="19" t="n">
        <v>4.5833</v>
      </c>
      <c r="CG33" s="19" t="n">
        <v>1.0061</v>
      </c>
      <c r="CH33" s="19" t="n">
        <v>1.2262</v>
      </c>
      <c r="CI33" s="19" t="n">
        <v>1.9547</v>
      </c>
      <c r="CJ33" s="19" t="n">
        <v>0.1068</v>
      </c>
      <c r="CK33" s="19" t="n">
        <v>0.8871</v>
      </c>
      <c r="CL33" s="19" t="n">
        <v>0.8832</v>
      </c>
      <c r="CM33" s="19" t="n">
        <v>0.0028</v>
      </c>
      <c r="CN33" s="19" t="n">
        <v>0.8762</v>
      </c>
      <c r="CO33" s="19" t="n">
        <v>0.3068</v>
      </c>
      <c r="CP33" s="19" t="n">
        <v>0.4099</v>
      </c>
      <c r="CQ33" s="19" t="n">
        <v>8.113799999999999</v>
      </c>
      <c r="CS33" s="19" t="n">
        <v>0.2533</v>
      </c>
      <c r="CT33" s="19" t="n">
        <v>2.6594</v>
      </c>
      <c r="CU33" s="19" t="n">
        <v>23.7286</v>
      </c>
      <c r="CV33" s="19" t="n">
        <v>0.6554</v>
      </c>
      <c r="CW33" s="19" t="n">
        <v>7.3617</v>
      </c>
      <c r="CX33" s="19" t="n">
        <v>9.2951</v>
      </c>
      <c r="CY33" s="19" t="n">
        <v>7.805</v>
      </c>
      <c r="CZ33" s="19" t="n">
        <v>23.0962</v>
      </c>
      <c r="DA33" s="19" t="n">
        <v>20.6531</v>
      </c>
      <c r="DB33" s="19" t="n">
        <v>18.62</v>
      </c>
      <c r="DC33" s="19" t="n">
        <v>18.3729</v>
      </c>
      <c r="DD33" s="19" t="n">
        <v>1.5004</v>
      </c>
      <c r="DE33" s="19" t="n">
        <v>99.95350000000001</v>
      </c>
      <c r="DF33" s="19" t="n">
        <v>93.5283</v>
      </c>
      <c r="DG33" s="19" t="n">
        <v>2.2594</v>
      </c>
      <c r="DH33" s="19" t="n">
        <v>3.4319</v>
      </c>
      <c r="DI33" s="19" t="n">
        <v>4.1105</v>
      </c>
      <c r="DJ33" s="19" t="n">
        <v>7.9704</v>
      </c>
      <c r="DK33" s="19" t="n">
        <v>5.581</v>
      </c>
      <c r="DL33" s="19" t="n">
        <v>21.1342</v>
      </c>
      <c r="DM33" s="19" t="n">
        <v>8.004099999999999</v>
      </c>
      <c r="DN33" s="19" t="n">
        <v>997.5325</v>
      </c>
      <c r="DP33" s="19" t="n">
        <v>135.8116</v>
      </c>
      <c r="DQ33" s="19" t="n">
        <v>12.1185</v>
      </c>
      <c r="DR33" s="19" t="n">
        <v>123.0744</v>
      </c>
      <c r="DT33" s="19" t="n">
        <v>119.9104</v>
      </c>
    </row>
    <row r="34">
      <c r="A34" s="2" t="inlineStr">
        <is>
          <t>1304</t>
        </is>
      </c>
      <c r="B34" s="2" t="inlineStr">
        <is>
          <t>Knitted product manufacturing</t>
        </is>
      </c>
      <c r="C34" s="19" t="n">
        <v>0.0032</v>
      </c>
      <c r="D34" s="19" t="n">
        <v>0.0003</v>
      </c>
      <c r="E34" s="19" t="n">
        <v>0.0011</v>
      </c>
      <c r="F34" s="19" t="n">
        <v>0.0002</v>
      </c>
      <c r="G34" s="19" t="n">
        <v>0.0001</v>
      </c>
      <c r="H34" s="19" t="n">
        <v>0.0005999999999999999</v>
      </c>
      <c r="I34" s="19" t="n">
        <v>0.0019</v>
      </c>
      <c r="J34" s="19" t="n">
        <v>0.0044</v>
      </c>
      <c r="K34" s="19" t="n">
        <v>0.0001</v>
      </c>
      <c r="L34" s="19" t="n">
        <v>0</v>
      </c>
      <c r="M34" s="19" t="n">
        <v>0.0045</v>
      </c>
      <c r="N34" s="19" t="n">
        <v>0.0001</v>
      </c>
      <c r="O34" s="19" t="n">
        <v>0.0001</v>
      </c>
      <c r="P34" s="19" t="n">
        <v>0.0012</v>
      </c>
      <c r="Q34" s="19" t="n">
        <v>0.0001</v>
      </c>
      <c r="R34" s="19" t="n">
        <v>0.001</v>
      </c>
      <c r="S34" s="19" t="n">
        <v>0.0012</v>
      </c>
      <c r="T34" s="19" t="n">
        <v>0.0008</v>
      </c>
      <c r="U34" s="19" t="n">
        <v>0.0023</v>
      </c>
      <c r="V34" s="19" t="n">
        <v>0.0016</v>
      </c>
      <c r="W34" s="19" t="n">
        <v>0.001</v>
      </c>
      <c r="X34" s="19" t="n">
        <v>0.0033</v>
      </c>
      <c r="Y34" s="19" t="n">
        <v>0.0011</v>
      </c>
      <c r="Z34" s="19" t="n">
        <v>0.0002</v>
      </c>
      <c r="AA34" s="19" t="n">
        <v>0.0003</v>
      </c>
      <c r="AB34" s="19" t="n">
        <v>0.0036</v>
      </c>
      <c r="AC34" s="19" t="n">
        <v>0.0002</v>
      </c>
      <c r="AD34" s="19" t="n">
        <v>2.6066</v>
      </c>
      <c r="AE34" s="19" t="n">
        <v>0.4009</v>
      </c>
      <c r="AF34" s="19" t="n">
        <v>30.3601</v>
      </c>
      <c r="AG34" s="19" t="n">
        <v>0.0001</v>
      </c>
      <c r="AH34" s="19" t="n">
        <v>0.0003</v>
      </c>
      <c r="AI34" s="19" t="n">
        <v>0.002</v>
      </c>
      <c r="AJ34" s="19" t="n">
        <v>0.0005</v>
      </c>
      <c r="AK34" s="19" t="n">
        <v>1.5822</v>
      </c>
      <c r="AL34" s="19" t="n">
        <v>0.0105</v>
      </c>
      <c r="AM34" s="19" t="n">
        <v>0.0005</v>
      </c>
      <c r="AN34" s="19" t="n">
        <v>0.0012</v>
      </c>
      <c r="AO34" s="19" t="n">
        <v>0.0003</v>
      </c>
      <c r="AP34" s="19" t="n">
        <v>0.0015</v>
      </c>
      <c r="AQ34" s="19" t="n">
        <v>0.0008</v>
      </c>
      <c r="AR34" s="19" t="n">
        <v>0.0264</v>
      </c>
      <c r="AS34" s="19" t="n">
        <v>0.0009</v>
      </c>
      <c r="AT34" s="19" t="n">
        <v>0.0007</v>
      </c>
      <c r="AU34" s="19" t="n">
        <v>0.0003</v>
      </c>
      <c r="AV34" s="19" t="n">
        <v>0.0012</v>
      </c>
      <c r="AW34" s="19" t="n">
        <v>0.3356</v>
      </c>
      <c r="AX34" s="19" t="n">
        <v>0.0027</v>
      </c>
      <c r="AY34" s="19" t="n">
        <v>0.0019</v>
      </c>
      <c r="AZ34" s="19" t="n">
        <v>0.0001</v>
      </c>
      <c r="BA34" s="19" t="n">
        <v>0.0002</v>
      </c>
      <c r="BB34" s="19" t="n">
        <v>0.09810000000000001</v>
      </c>
      <c r="BC34" s="19" t="n">
        <v>0.1794</v>
      </c>
      <c r="BD34" s="19" t="n">
        <v>0.0018</v>
      </c>
      <c r="BE34" s="19" t="n">
        <v>0.0106</v>
      </c>
      <c r="BF34" s="19" t="n">
        <v>0.009599999999999999</v>
      </c>
      <c r="BG34" s="19" t="n">
        <v>0.0028</v>
      </c>
      <c r="BH34" s="19" t="n">
        <v>0.0985</v>
      </c>
      <c r="BI34" s="19" t="n">
        <v>0.0147</v>
      </c>
      <c r="BJ34" s="19" t="n">
        <v>0.0019</v>
      </c>
      <c r="BK34" s="19" t="n">
        <v>0.0025</v>
      </c>
      <c r="BL34" s="19" t="n">
        <v>0.0147</v>
      </c>
      <c r="BM34" s="19" t="n">
        <v>0.7615</v>
      </c>
      <c r="BN34" s="19" t="n">
        <v>0.4854</v>
      </c>
      <c r="BO34" s="19" t="n">
        <v>0.0005999999999999999</v>
      </c>
      <c r="BP34" s="19" t="n">
        <v>0.0014</v>
      </c>
      <c r="BQ34" s="19" t="n">
        <v>0.0002</v>
      </c>
      <c r="BR34" s="19" t="n">
        <v>0.0008</v>
      </c>
      <c r="BS34" s="19" t="n">
        <v>0.0009</v>
      </c>
      <c r="BT34" s="19" t="n">
        <v>0.4022</v>
      </c>
      <c r="BU34" s="19" t="n">
        <v>0.0049</v>
      </c>
      <c r="BV34" s="19" t="n">
        <v>0.0045</v>
      </c>
      <c r="BW34" s="19" t="n">
        <v>0.0225</v>
      </c>
      <c r="BX34" s="19" t="n">
        <v>3.9922</v>
      </c>
      <c r="BY34" s="19" t="n">
        <v>29.873</v>
      </c>
      <c r="BZ34" s="19" t="n">
        <v>0.004</v>
      </c>
      <c r="CA34" s="19" t="n">
        <v>0.6883</v>
      </c>
      <c r="CB34" s="19" t="n">
        <v>0.0056</v>
      </c>
      <c r="CC34" s="19" t="n">
        <v>0.0015</v>
      </c>
      <c r="CD34" s="19" t="n">
        <v>0.0005</v>
      </c>
      <c r="CE34" s="19" t="n">
        <v>0.0013</v>
      </c>
      <c r="CF34" s="19" t="n">
        <v>0.0035</v>
      </c>
      <c r="CG34" s="19" t="n">
        <v>0.0037</v>
      </c>
      <c r="CH34" s="19" t="n">
        <v>0.0063</v>
      </c>
      <c r="CI34" s="19" t="n">
        <v>0.0009</v>
      </c>
      <c r="CJ34" s="19" t="n">
        <v>0.0005</v>
      </c>
      <c r="CK34" s="19" t="n">
        <v>0.0047</v>
      </c>
      <c r="CL34" s="19" t="n">
        <v>0.0663</v>
      </c>
      <c r="CM34" s="19" t="n">
        <v>0.0001</v>
      </c>
      <c r="CN34" s="19" t="n">
        <v>0.3302</v>
      </c>
      <c r="CO34" s="19" t="n">
        <v>0.252</v>
      </c>
      <c r="CP34" s="19" t="n">
        <v>0.0393</v>
      </c>
      <c r="CQ34" s="19" t="n">
        <v>0.0041</v>
      </c>
      <c r="CS34" s="19" t="n">
        <v>0.0004</v>
      </c>
      <c r="CT34" s="19" t="n">
        <v>0.0066</v>
      </c>
      <c r="CU34" s="19" t="n">
        <v>1.4956</v>
      </c>
      <c r="CV34" s="19" t="n">
        <v>0.09710000000000001</v>
      </c>
      <c r="CW34" s="19" t="n">
        <v>0.3559</v>
      </c>
      <c r="CX34" s="19" t="n">
        <v>0.1498</v>
      </c>
      <c r="CY34" s="19" t="n">
        <v>0.08400000000000001</v>
      </c>
      <c r="CZ34" s="19" t="n">
        <v>3.008</v>
      </c>
      <c r="DA34" s="19" t="n">
        <v>0.0294</v>
      </c>
      <c r="DB34" s="19" t="n">
        <v>0.1111</v>
      </c>
      <c r="DC34" s="19" t="n">
        <v>0.0482</v>
      </c>
      <c r="DD34" s="19" t="n">
        <v>0.0024</v>
      </c>
      <c r="DE34" s="19" t="n">
        <v>22.9181</v>
      </c>
      <c r="DF34" s="19" t="n">
        <v>20.5611</v>
      </c>
      <c r="DG34" s="19" t="n">
        <v>0.0035</v>
      </c>
      <c r="DH34" s="19" t="n">
        <v>0.5646</v>
      </c>
      <c r="DI34" s="19" t="n">
        <v>0.535</v>
      </c>
      <c r="DJ34" s="19" t="n">
        <v>0.007900000000000001</v>
      </c>
      <c r="DK34" s="19" t="n">
        <v>0.2833</v>
      </c>
      <c r="DL34" s="19" t="n">
        <v>0.004</v>
      </c>
      <c r="DM34" s="19" t="n">
        <v>0.0009</v>
      </c>
      <c r="DN34" s="19" t="n">
        <v>522.7113000000001</v>
      </c>
      <c r="DP34" s="19" t="n">
        <v>0.4813</v>
      </c>
      <c r="DQ34" s="19" t="n">
        <v>0.0356</v>
      </c>
      <c r="DR34" s="19" t="n">
        <v>0.0915</v>
      </c>
      <c r="DT34" s="19" t="n">
        <v>2.9788</v>
      </c>
    </row>
    <row r="35">
      <c r="A35" s="2" t="inlineStr">
        <is>
          <t>1305</t>
        </is>
      </c>
      <c r="B35" s="2" t="inlineStr">
        <is>
          <t>Clothing manufacturing</t>
        </is>
      </c>
      <c r="C35" s="19" t="n">
        <v>3.8542</v>
      </c>
      <c r="D35" s="19" t="n">
        <v>0.7092000000000001</v>
      </c>
      <c r="E35" s="19" t="n">
        <v>2.1702</v>
      </c>
      <c r="F35" s="19" t="n">
        <v>0.4308</v>
      </c>
      <c r="G35" s="19" t="n">
        <v>0.0448</v>
      </c>
      <c r="H35" s="19" t="n">
        <v>0.71</v>
      </c>
      <c r="I35" s="19" t="n">
        <v>3.5972</v>
      </c>
      <c r="J35" s="19" t="n">
        <v>41.8363</v>
      </c>
      <c r="K35" s="19" t="n">
        <v>0.4077</v>
      </c>
      <c r="L35" s="19" t="n">
        <v>0.0968</v>
      </c>
      <c r="M35" s="19" t="n">
        <v>6.8747</v>
      </c>
      <c r="N35" s="19" t="n">
        <v>1.1473</v>
      </c>
      <c r="O35" s="19" t="n">
        <v>0.6188</v>
      </c>
      <c r="P35" s="19" t="n">
        <v>4.1472</v>
      </c>
      <c r="Q35" s="19" t="n">
        <v>0.056</v>
      </c>
      <c r="R35" s="19" t="n">
        <v>0.6142</v>
      </c>
      <c r="S35" s="19" t="n">
        <v>0.5788</v>
      </c>
      <c r="T35" s="19" t="n">
        <v>0.3919</v>
      </c>
      <c r="U35" s="19" t="n">
        <v>1.3107</v>
      </c>
      <c r="V35" s="19" t="n">
        <v>1.538</v>
      </c>
      <c r="W35" s="19" t="n">
        <v>1.9076</v>
      </c>
      <c r="X35" s="19" t="n">
        <v>1.7074</v>
      </c>
      <c r="Y35" s="19" t="n">
        <v>1.017</v>
      </c>
      <c r="Z35" s="19" t="n">
        <v>0.1611</v>
      </c>
      <c r="AA35" s="19" t="n">
        <v>0.1902</v>
      </c>
      <c r="AB35" s="19" t="n">
        <v>0.9365</v>
      </c>
      <c r="AC35" s="19" t="n">
        <v>1.5619</v>
      </c>
      <c r="AD35" s="19" t="n">
        <v>21.6865</v>
      </c>
      <c r="AE35" s="19" t="n">
        <v>0.0119</v>
      </c>
      <c r="AF35" s="19" t="n">
        <v>41.1809</v>
      </c>
      <c r="AG35" s="19" t="n">
        <v>8.556800000000001</v>
      </c>
      <c r="AH35" s="19" t="n">
        <v>0.1713</v>
      </c>
      <c r="AI35" s="19" t="n">
        <v>0.9851</v>
      </c>
      <c r="AJ35" s="19" t="n">
        <v>0.1255</v>
      </c>
      <c r="AK35" s="19" t="n">
        <v>2.2207</v>
      </c>
      <c r="AL35" s="19" t="n">
        <v>2.9607</v>
      </c>
      <c r="AM35" s="19" t="n">
        <v>1.1763</v>
      </c>
      <c r="AN35" s="19" t="n">
        <v>0.5104</v>
      </c>
      <c r="AO35" s="19" t="n">
        <v>0.1559</v>
      </c>
      <c r="AP35" s="19" t="n">
        <v>1.483</v>
      </c>
      <c r="AQ35" s="19" t="n">
        <v>0.1715</v>
      </c>
      <c r="AR35" s="19" t="n">
        <v>0.8774</v>
      </c>
      <c r="AS35" s="19" t="n">
        <v>0.0564</v>
      </c>
      <c r="AT35" s="19" t="n">
        <v>1.6527</v>
      </c>
      <c r="AU35" s="19" t="n">
        <v>0.1983</v>
      </c>
      <c r="AV35" s="19" t="n">
        <v>1.6444</v>
      </c>
      <c r="AW35" s="19" t="n">
        <v>0.9268</v>
      </c>
      <c r="AX35" s="19" t="n">
        <v>0.1461</v>
      </c>
      <c r="AY35" s="19" t="n">
        <v>2.1309</v>
      </c>
      <c r="AZ35" s="19" t="n">
        <v>0.075</v>
      </c>
      <c r="BA35" s="19" t="n">
        <v>0.111</v>
      </c>
      <c r="BB35" s="19" t="n">
        <v>15.5429</v>
      </c>
      <c r="BC35" s="19" t="n">
        <v>2.9</v>
      </c>
      <c r="BD35" s="19" t="n">
        <v>9.2445</v>
      </c>
      <c r="BE35" s="19" t="n">
        <v>1.4562</v>
      </c>
      <c r="BF35" s="19" t="n">
        <v>2.0262</v>
      </c>
      <c r="BG35" s="19" t="n">
        <v>2.1463</v>
      </c>
      <c r="BH35" s="19" t="n">
        <v>1.426</v>
      </c>
      <c r="BI35" s="19" t="n">
        <v>3.4707</v>
      </c>
      <c r="BJ35" s="19" t="n">
        <v>1.3147</v>
      </c>
      <c r="BK35" s="19" t="n">
        <v>0.763</v>
      </c>
      <c r="BL35" s="19" t="n">
        <v>4.8494</v>
      </c>
      <c r="BM35" s="19" t="n">
        <v>2.4459</v>
      </c>
      <c r="BN35" s="19" t="n">
        <v>6.0972</v>
      </c>
      <c r="BO35" s="19" t="n">
        <v>1.2465</v>
      </c>
      <c r="BP35" s="19" t="n">
        <v>3.4711</v>
      </c>
      <c r="BQ35" s="19" t="n">
        <v>0.4848</v>
      </c>
      <c r="BR35" s="19" t="n">
        <v>0.7751</v>
      </c>
      <c r="BS35" s="19" t="n">
        <v>27.6315</v>
      </c>
      <c r="BT35" s="19" t="n">
        <v>16.1101</v>
      </c>
      <c r="BU35" s="19" t="n">
        <v>6.0127</v>
      </c>
      <c r="BV35" s="19" t="n">
        <v>6.701</v>
      </c>
      <c r="BW35" s="19" t="n">
        <v>43.4419</v>
      </c>
      <c r="BX35" s="19" t="n">
        <v>93.1609</v>
      </c>
      <c r="BY35" s="19" t="n">
        <v>59.0087</v>
      </c>
      <c r="BZ35" s="19" t="n">
        <v>8.2059</v>
      </c>
      <c r="CA35" s="19" t="n">
        <v>11.4404</v>
      </c>
      <c r="CB35" s="19" t="n">
        <v>6.2377</v>
      </c>
      <c r="CC35" s="19" t="n">
        <v>8.2403</v>
      </c>
      <c r="CD35" s="19" t="n">
        <v>1.4699</v>
      </c>
      <c r="CE35" s="19" t="n">
        <v>0.3112</v>
      </c>
      <c r="CF35" s="19" t="n">
        <v>9.524900000000001</v>
      </c>
      <c r="CG35" s="19" t="n">
        <v>3.8001</v>
      </c>
      <c r="CH35" s="19" t="n">
        <v>0.3791</v>
      </c>
      <c r="CI35" s="19" t="n">
        <v>2.4413</v>
      </c>
      <c r="CJ35" s="19" t="n">
        <v>7.336</v>
      </c>
      <c r="CK35" s="19" t="n">
        <v>0.5445</v>
      </c>
      <c r="CL35" s="19" t="n">
        <v>9.690300000000001</v>
      </c>
      <c r="CM35" s="19" t="n">
        <v>0.1177</v>
      </c>
      <c r="CN35" s="19" t="n">
        <v>4.6709</v>
      </c>
      <c r="CO35" s="19" t="n">
        <v>0.1862</v>
      </c>
      <c r="CP35" s="19" t="n">
        <v>0.4727</v>
      </c>
      <c r="CQ35" s="19" t="n">
        <v>2.413</v>
      </c>
      <c r="CS35" s="19" t="n">
        <v>0.3288</v>
      </c>
      <c r="CT35" s="19" t="n">
        <v>3.5348</v>
      </c>
      <c r="CU35" s="19" t="n">
        <v>10.1893</v>
      </c>
      <c r="CV35" s="19" t="n">
        <v>0.5359</v>
      </c>
      <c r="CW35" s="19" t="n">
        <v>9.0648</v>
      </c>
      <c r="CX35" s="19" t="n">
        <v>4.4599</v>
      </c>
      <c r="CY35" s="19" t="n">
        <v>20.7009</v>
      </c>
      <c r="CZ35" s="19" t="n">
        <v>40.0099</v>
      </c>
      <c r="DA35" s="19" t="n">
        <v>28.8506</v>
      </c>
      <c r="DB35" s="19" t="n">
        <v>14.3939</v>
      </c>
      <c r="DC35" s="19" t="n">
        <v>14.5068</v>
      </c>
      <c r="DD35" s="19" t="n">
        <v>1.8811</v>
      </c>
      <c r="DE35" s="19" t="n">
        <v>102.2039</v>
      </c>
      <c r="DF35" s="19" t="n">
        <v>309.272</v>
      </c>
      <c r="DG35" s="19" t="n">
        <v>3.3182</v>
      </c>
      <c r="DH35" s="19" t="n">
        <v>5.3819</v>
      </c>
      <c r="DI35" s="19" t="n">
        <v>3.367</v>
      </c>
      <c r="DJ35" s="19" t="n">
        <v>8.8179</v>
      </c>
      <c r="DK35" s="19" t="n">
        <v>6.7863</v>
      </c>
      <c r="DL35" s="19" t="n">
        <v>19.597</v>
      </c>
      <c r="DM35" s="19" t="n">
        <v>6.2747</v>
      </c>
      <c r="DN35" s="19" t="n">
        <v>4326.552</v>
      </c>
      <c r="DO35" s="19" t="n">
        <v>0.0018</v>
      </c>
      <c r="DP35" s="19" t="n">
        <v>23.6444</v>
      </c>
      <c r="DQ35" s="19" t="n">
        <v>0.9605</v>
      </c>
      <c r="DR35" s="19" t="n">
        <v>4.6326</v>
      </c>
      <c r="DT35" s="19" t="n">
        <v>339.4467</v>
      </c>
    </row>
    <row r="36">
      <c r="A36" s="2" t="inlineStr">
        <is>
          <t>1306</t>
        </is>
      </c>
      <c r="B36" s="2" t="inlineStr">
        <is>
          <t>Footwear manufacturing</t>
        </is>
      </c>
      <c r="C36" s="19" t="n">
        <v>1.1831</v>
      </c>
      <c r="D36" s="19" t="n">
        <v>1.3123</v>
      </c>
      <c r="E36" s="19" t="n">
        <v>0.5447</v>
      </c>
      <c r="F36" s="19" t="n">
        <v>0.0531</v>
      </c>
      <c r="G36" s="19" t="n">
        <v>0.0074</v>
      </c>
      <c r="H36" s="19" t="n">
        <v>0.1253</v>
      </c>
      <c r="I36" s="19" t="n">
        <v>10.1473</v>
      </c>
      <c r="J36" s="19" t="n">
        <v>16.7122</v>
      </c>
      <c r="K36" s="19" t="n">
        <v>0.467</v>
      </c>
      <c r="L36" s="19" t="n">
        <v>0.0505</v>
      </c>
      <c r="M36" s="19" t="n">
        <v>2.4312</v>
      </c>
      <c r="N36" s="19" t="n">
        <v>0.0095</v>
      </c>
      <c r="O36" s="19" t="n">
        <v>0.0058</v>
      </c>
      <c r="P36" s="19" t="n">
        <v>1.44</v>
      </c>
      <c r="Q36" s="19" t="n">
        <v>0.008200000000000001</v>
      </c>
      <c r="R36" s="19" t="n">
        <v>0.8262</v>
      </c>
      <c r="S36" s="19" t="n">
        <v>0.2928</v>
      </c>
      <c r="T36" s="19" t="n">
        <v>0.2302</v>
      </c>
      <c r="U36" s="19" t="n">
        <v>1.4019</v>
      </c>
      <c r="V36" s="19" t="n">
        <v>0.7096</v>
      </c>
      <c r="W36" s="19" t="n">
        <v>1.3348</v>
      </c>
      <c r="X36" s="19" t="n">
        <v>0.5037</v>
      </c>
      <c r="Y36" s="19" t="n">
        <v>1.4399</v>
      </c>
      <c r="Z36" s="19" t="n">
        <v>0.6394</v>
      </c>
      <c r="AA36" s="19" t="n">
        <v>0.1965</v>
      </c>
      <c r="AB36" s="19" t="n">
        <v>0.0059</v>
      </c>
      <c r="AC36" s="19" t="n">
        <v>2.7494</v>
      </c>
      <c r="AD36" s="19" t="n">
        <v>4.0304</v>
      </c>
      <c r="AE36" s="19" t="n">
        <v>0.0001</v>
      </c>
      <c r="AF36" s="19" t="n">
        <v>0.2225</v>
      </c>
      <c r="AG36" s="19" t="n">
        <v>8.3064</v>
      </c>
      <c r="AH36" s="19" t="n">
        <v>0.0193</v>
      </c>
      <c r="AI36" s="19" t="n">
        <v>1.6897</v>
      </c>
      <c r="AJ36" s="19" t="n">
        <v>0.0175</v>
      </c>
      <c r="AK36" s="19" t="n">
        <v>0.0409</v>
      </c>
      <c r="AL36" s="19" t="n">
        <v>2.1065</v>
      </c>
      <c r="AM36" s="19" t="n">
        <v>0.031</v>
      </c>
      <c r="AN36" s="19" t="n">
        <v>0.5243</v>
      </c>
      <c r="AO36" s="19" t="n">
        <v>0.0174</v>
      </c>
      <c r="AP36" s="19" t="n">
        <v>1.5005</v>
      </c>
      <c r="AQ36" s="19" t="n">
        <v>0.6752</v>
      </c>
      <c r="AR36" s="19" t="n">
        <v>3</v>
      </c>
      <c r="AS36" s="19" t="n">
        <v>0.3743</v>
      </c>
      <c r="AT36" s="19" t="n">
        <v>0.458</v>
      </c>
      <c r="AU36" s="19" t="n">
        <v>0.1175</v>
      </c>
      <c r="AV36" s="19" t="n">
        <v>2.1643</v>
      </c>
      <c r="AW36" s="19" t="n">
        <v>0.5112</v>
      </c>
      <c r="AX36" s="19" t="n">
        <v>0.26</v>
      </c>
      <c r="AY36" s="19" t="n">
        <v>2.9484</v>
      </c>
      <c r="AZ36" s="19" t="n">
        <v>0.0237</v>
      </c>
      <c r="BA36" s="19" t="n">
        <v>0.5184</v>
      </c>
      <c r="BB36" s="19" t="n">
        <v>1.8293</v>
      </c>
      <c r="BC36" s="19" t="n">
        <v>0.2146</v>
      </c>
      <c r="BD36" s="19" t="n">
        <v>0.9504</v>
      </c>
      <c r="BE36" s="19" t="n">
        <v>0.1829</v>
      </c>
      <c r="BF36" s="19" t="n">
        <v>0.553</v>
      </c>
      <c r="BG36" s="19" t="n">
        <v>1.611</v>
      </c>
      <c r="BH36" s="19" t="n">
        <v>3.374</v>
      </c>
      <c r="BI36" s="19" t="n">
        <v>1.4438</v>
      </c>
      <c r="BJ36" s="19" t="n">
        <v>0.5079</v>
      </c>
      <c r="BK36" s="19" t="n">
        <v>0.1677</v>
      </c>
      <c r="BL36" s="19" t="n">
        <v>1.7977</v>
      </c>
      <c r="BM36" s="19" t="n">
        <v>0.5635</v>
      </c>
      <c r="BN36" s="19" t="n">
        <v>0.6625</v>
      </c>
      <c r="BO36" s="19" t="n">
        <v>2.9631</v>
      </c>
      <c r="BP36" s="19" t="n">
        <v>7.5805</v>
      </c>
      <c r="BQ36" s="19" t="n">
        <v>3.1996</v>
      </c>
      <c r="BR36" s="19" t="n">
        <v>0.0668</v>
      </c>
      <c r="BS36" s="19" t="n">
        <v>0.0704</v>
      </c>
      <c r="BT36" s="19" t="n">
        <v>16.2226</v>
      </c>
      <c r="BU36" s="19" t="n">
        <v>0.2601</v>
      </c>
      <c r="BV36" s="19" t="n">
        <v>0.2699</v>
      </c>
      <c r="BW36" s="19" t="n">
        <v>6.5297</v>
      </c>
      <c r="BX36" s="19" t="n">
        <v>29.8057</v>
      </c>
      <c r="BY36" s="19" t="n">
        <v>9.9049</v>
      </c>
      <c r="BZ36" s="19" t="n">
        <v>6.5015</v>
      </c>
      <c r="CA36" s="19" t="n">
        <v>1.8219</v>
      </c>
      <c r="CB36" s="19" t="n">
        <v>4.3957</v>
      </c>
      <c r="CC36" s="19" t="n">
        <v>3.4677</v>
      </c>
      <c r="CD36" s="19" t="n">
        <v>0.009900000000000001</v>
      </c>
      <c r="CE36" s="19" t="n">
        <v>0.0367</v>
      </c>
      <c r="CF36" s="19" t="n">
        <v>7.5399</v>
      </c>
      <c r="CG36" s="19" t="n">
        <v>1.2216</v>
      </c>
      <c r="CH36" s="19" t="n">
        <v>0.0483</v>
      </c>
      <c r="CI36" s="19" t="n">
        <v>2.702</v>
      </c>
      <c r="CJ36" s="19" t="n">
        <v>0.0259</v>
      </c>
      <c r="CK36" s="19" t="n">
        <v>0.3934</v>
      </c>
      <c r="CL36" s="19" t="n">
        <v>18.9124</v>
      </c>
      <c r="CM36" s="19" t="n">
        <v>0.0007</v>
      </c>
      <c r="CN36" s="19" t="n">
        <v>0.07539999999999999</v>
      </c>
      <c r="CO36" s="19" t="n">
        <v>0.0415</v>
      </c>
      <c r="CP36" s="19" t="n">
        <v>0.1457</v>
      </c>
      <c r="CQ36" s="19" t="n">
        <v>0.1231</v>
      </c>
      <c r="CS36" s="19" t="n">
        <v>0.02</v>
      </c>
      <c r="CT36" s="19" t="n">
        <v>6.3923</v>
      </c>
      <c r="CU36" s="19" t="n">
        <v>16.4717</v>
      </c>
      <c r="CV36" s="19" t="n">
        <v>0.294</v>
      </c>
      <c r="CW36" s="19" t="n">
        <v>2.6362</v>
      </c>
      <c r="CX36" s="19" t="n">
        <v>7.0357</v>
      </c>
      <c r="CY36" s="19" t="n">
        <v>0.0961</v>
      </c>
      <c r="CZ36" s="19" t="n">
        <v>2.8203</v>
      </c>
      <c r="DA36" s="19" t="n">
        <v>4.883</v>
      </c>
      <c r="DB36" s="19" t="n">
        <v>5.485</v>
      </c>
      <c r="DC36" s="19" t="n">
        <v>2.7278</v>
      </c>
      <c r="DD36" s="19" t="n">
        <v>0.0173</v>
      </c>
      <c r="DE36" s="19" t="n">
        <v>127.4239</v>
      </c>
      <c r="DF36" s="19" t="n">
        <v>62.0613</v>
      </c>
      <c r="DG36" s="19" t="n">
        <v>5.1028</v>
      </c>
      <c r="DH36" s="19" t="n">
        <v>3.0927</v>
      </c>
      <c r="DI36" s="19" t="n">
        <v>3.2975</v>
      </c>
      <c r="DJ36" s="19" t="n">
        <v>8.216900000000001</v>
      </c>
      <c r="DK36" s="19" t="n">
        <v>14.7141</v>
      </c>
      <c r="DL36" s="19" t="n">
        <v>3.4795</v>
      </c>
      <c r="DM36" s="19" t="n">
        <v>1.6803</v>
      </c>
      <c r="DN36" s="19" t="n">
        <v>661.6143</v>
      </c>
      <c r="DO36" s="19" t="n">
        <v>0.0068</v>
      </c>
      <c r="DP36" s="19" t="n">
        <v>2.2951</v>
      </c>
      <c r="DQ36" s="19" t="n">
        <v>0.0978</v>
      </c>
      <c r="DR36" s="19" t="n">
        <v>0.442</v>
      </c>
      <c r="DT36" s="19" t="n">
        <v>83.3567</v>
      </c>
    </row>
    <row r="37">
      <c r="A37" s="2" t="inlineStr">
        <is>
          <t>1401</t>
        </is>
      </c>
      <c r="B37" s="2" t="inlineStr">
        <is>
          <t>Sawmill product manufacturing</t>
        </is>
      </c>
      <c r="C37" s="19" t="n">
        <v>2.5944</v>
      </c>
      <c r="D37" s="19" t="n">
        <v>0.5669999999999999</v>
      </c>
      <c r="E37" s="19" t="n">
        <v>0.5555</v>
      </c>
      <c r="F37" s="19" t="n">
        <v>0.0378</v>
      </c>
      <c r="G37" s="19" t="n">
        <v>0.0538</v>
      </c>
      <c r="H37" s="19" t="n">
        <v>0.0775</v>
      </c>
      <c r="I37" s="19" t="n">
        <v>1.1611</v>
      </c>
      <c r="J37" s="19" t="n">
        <v>0.6633</v>
      </c>
      <c r="K37" s="19" t="n">
        <v>0.0112</v>
      </c>
      <c r="L37" s="19" t="n">
        <v>0.0121</v>
      </c>
      <c r="M37" s="19" t="n">
        <v>0.3963</v>
      </c>
      <c r="N37" s="19" t="n">
        <v>0.016</v>
      </c>
      <c r="O37" s="19" t="n">
        <v>0.0145</v>
      </c>
      <c r="P37" s="19" t="n">
        <v>0.3122</v>
      </c>
      <c r="Q37" s="19" t="n">
        <v>0.0049</v>
      </c>
      <c r="R37" s="19" t="n">
        <v>0.0467</v>
      </c>
      <c r="S37" s="19" t="n">
        <v>0.0387</v>
      </c>
      <c r="T37" s="19" t="n">
        <v>0.0197</v>
      </c>
      <c r="U37" s="19" t="n">
        <v>0.1256</v>
      </c>
      <c r="V37" s="19" t="n">
        <v>0.049</v>
      </c>
      <c r="W37" s="19" t="n">
        <v>0.1447</v>
      </c>
      <c r="X37" s="19" t="n">
        <v>0.1137</v>
      </c>
      <c r="Y37" s="19" t="n">
        <v>0.0203</v>
      </c>
      <c r="Z37" s="19" t="n">
        <v>0.0195</v>
      </c>
      <c r="AA37" s="19" t="n">
        <v>0.0133</v>
      </c>
      <c r="AB37" s="19" t="n">
        <v>0.0008</v>
      </c>
      <c r="AC37" s="19" t="n">
        <v>0.006</v>
      </c>
      <c r="AD37" s="19" t="n">
        <v>0.1777</v>
      </c>
      <c r="AE37" s="19" t="n">
        <v>0</v>
      </c>
      <c r="AF37" s="19" t="n">
        <v>0.0013</v>
      </c>
      <c r="AG37" s="19" t="n">
        <v>0.001</v>
      </c>
      <c r="AH37" s="19" t="n">
        <v>21.1803</v>
      </c>
      <c r="AI37" s="19" t="n">
        <v>404.5441</v>
      </c>
      <c r="AJ37" s="19" t="n">
        <v>129.6724</v>
      </c>
      <c r="AK37" s="19" t="n">
        <v>0.0608</v>
      </c>
      <c r="AL37" s="19" t="n">
        <v>0.0269</v>
      </c>
      <c r="AM37" s="19" t="n">
        <v>0.1111</v>
      </c>
      <c r="AN37" s="19" t="n">
        <v>0.0296</v>
      </c>
      <c r="AO37" s="19" t="n">
        <v>0.0075</v>
      </c>
      <c r="AP37" s="19" t="n">
        <v>0.0551</v>
      </c>
      <c r="AQ37" s="19" t="n">
        <v>0.008200000000000001</v>
      </c>
      <c r="AR37" s="19" t="n">
        <v>0.08890000000000001</v>
      </c>
      <c r="AS37" s="19" t="n">
        <v>0.0019</v>
      </c>
      <c r="AT37" s="19" t="n">
        <v>0.1043</v>
      </c>
      <c r="AU37" s="19" t="n">
        <v>0.1002</v>
      </c>
      <c r="AV37" s="19" t="n">
        <v>0.1254</v>
      </c>
      <c r="AW37" s="19" t="n">
        <v>0.0306</v>
      </c>
      <c r="AX37" s="19" t="n">
        <v>0.0291</v>
      </c>
      <c r="AY37" s="19" t="n">
        <v>1.1891</v>
      </c>
      <c r="AZ37" s="19" t="n">
        <v>0.2226</v>
      </c>
      <c r="BA37" s="19" t="n">
        <v>0.0064</v>
      </c>
      <c r="BB37" s="19" t="n">
        <v>0.9126</v>
      </c>
      <c r="BC37" s="19" t="n">
        <v>0.0717</v>
      </c>
      <c r="BD37" s="19" t="n">
        <v>0.0475</v>
      </c>
      <c r="BE37" s="19" t="n">
        <v>0.0324</v>
      </c>
      <c r="BF37" s="19" t="n">
        <v>0.1906</v>
      </c>
      <c r="BG37" s="19" t="n">
        <v>0.0813</v>
      </c>
      <c r="BH37" s="19" t="n">
        <v>0.022</v>
      </c>
      <c r="BI37" s="19" t="n">
        <v>0.2379</v>
      </c>
      <c r="BJ37" s="19" t="n">
        <v>0.0285</v>
      </c>
      <c r="BK37" s="19" t="n">
        <v>0.0313</v>
      </c>
      <c r="BL37" s="19" t="n">
        <v>0.3356</v>
      </c>
      <c r="BM37" s="19" t="n">
        <v>110.8473</v>
      </c>
      <c r="BN37" s="19" t="n">
        <v>1.1805</v>
      </c>
      <c r="BO37" s="19" t="n">
        <v>0.07199999999999999</v>
      </c>
      <c r="BP37" s="19" t="n">
        <v>0.3354</v>
      </c>
      <c r="BQ37" s="19" t="n">
        <v>0.008399999999999999</v>
      </c>
      <c r="BR37" s="19" t="n">
        <v>0.4111</v>
      </c>
      <c r="BS37" s="19" t="n">
        <v>0.0877</v>
      </c>
      <c r="BT37" s="19" t="n">
        <v>256.9413</v>
      </c>
      <c r="BU37" s="19" t="n">
        <v>29.4716</v>
      </c>
      <c r="BV37" s="19" t="n">
        <v>68.9957</v>
      </c>
      <c r="BW37" s="19" t="n">
        <v>650.7166999999999</v>
      </c>
      <c r="BX37" s="19" t="n">
        <v>27.5777</v>
      </c>
      <c r="BY37" s="19" t="n">
        <v>25.4748</v>
      </c>
      <c r="BZ37" s="19" t="n">
        <v>0.8193</v>
      </c>
      <c r="CA37" s="19" t="n">
        <v>1.9613</v>
      </c>
      <c r="CB37" s="19" t="n">
        <v>0.5544</v>
      </c>
      <c r="CC37" s="19" t="n">
        <v>0.9981</v>
      </c>
      <c r="CD37" s="19" t="n">
        <v>0.0155</v>
      </c>
      <c r="CE37" s="19" t="n">
        <v>0.09130000000000001</v>
      </c>
      <c r="CF37" s="19" t="n">
        <v>0.2789</v>
      </c>
      <c r="CG37" s="19" t="n">
        <v>0.6738</v>
      </c>
      <c r="CH37" s="19" t="n">
        <v>0.0399</v>
      </c>
      <c r="CI37" s="19" t="n">
        <v>0.048</v>
      </c>
      <c r="CJ37" s="19" t="n">
        <v>0.0532</v>
      </c>
      <c r="CK37" s="19" t="n">
        <v>0.1367</v>
      </c>
      <c r="CL37" s="19" t="n">
        <v>0.6679</v>
      </c>
      <c r="CM37" s="19" t="n">
        <v>0.0034</v>
      </c>
      <c r="CN37" s="19" t="n">
        <v>0.253</v>
      </c>
      <c r="CO37" s="19" t="n">
        <v>0.2665</v>
      </c>
      <c r="CP37" s="19" t="n">
        <v>0.1894</v>
      </c>
      <c r="CQ37" s="19" t="n">
        <v>1.2681</v>
      </c>
      <c r="CS37" s="19" t="n">
        <v>1.3518</v>
      </c>
      <c r="CT37" s="19" t="n">
        <v>1.4336</v>
      </c>
      <c r="CU37" s="19" t="n">
        <v>1.3755</v>
      </c>
      <c r="CV37" s="19" t="n">
        <v>0.3329</v>
      </c>
      <c r="CW37" s="19" t="n">
        <v>0.4433</v>
      </c>
      <c r="CX37" s="19" t="n">
        <v>0.3535</v>
      </c>
      <c r="CY37" s="19" t="n">
        <v>2.0797</v>
      </c>
      <c r="CZ37" s="19" t="n">
        <v>1.5382</v>
      </c>
      <c r="DA37" s="19" t="n">
        <v>0.1091</v>
      </c>
      <c r="DB37" s="19" t="n">
        <v>2.8609</v>
      </c>
      <c r="DC37" s="19" t="n">
        <v>2.3513</v>
      </c>
      <c r="DD37" s="19" t="n">
        <v>0.1428</v>
      </c>
      <c r="DE37" s="19" t="n">
        <v>0.2722</v>
      </c>
      <c r="DF37" s="19" t="n">
        <v>0.3433</v>
      </c>
      <c r="DG37" s="19" t="n">
        <v>0.0529</v>
      </c>
      <c r="DH37" s="19" t="n">
        <v>0.0878</v>
      </c>
      <c r="DI37" s="19" t="n">
        <v>0.0296</v>
      </c>
      <c r="DJ37" s="19" t="n">
        <v>0.1065</v>
      </c>
      <c r="DK37" s="19" t="n">
        <v>14.2128</v>
      </c>
      <c r="DL37" s="19" t="n">
        <v>0.0496</v>
      </c>
      <c r="DM37" s="19" t="n">
        <v>0.0224</v>
      </c>
      <c r="DN37" s="19" t="n">
        <v>16.2094</v>
      </c>
      <c r="DO37" s="19" t="n">
        <v>0.0222</v>
      </c>
      <c r="DP37" s="19" t="n">
        <v>5.0935</v>
      </c>
      <c r="DQ37" s="19" t="n">
        <v>0.286</v>
      </c>
      <c r="DR37" s="19" t="n">
        <v>1.4443</v>
      </c>
      <c r="DT37" s="19" t="n">
        <v>438.6554</v>
      </c>
    </row>
    <row r="38">
      <c r="A38" s="2" t="inlineStr">
        <is>
          <t>1402</t>
        </is>
      </c>
      <c r="B38" s="2" t="inlineStr">
        <is>
          <t>Other wood product manufacturing</t>
        </is>
      </c>
      <c r="C38" s="19" t="n">
        <v>3.9591</v>
      </c>
      <c r="D38" s="19" t="n">
        <v>0.9409</v>
      </c>
      <c r="E38" s="19" t="n">
        <v>1.304</v>
      </c>
      <c r="F38" s="19" t="n">
        <v>0.1399</v>
      </c>
      <c r="G38" s="19" t="n">
        <v>0.0305</v>
      </c>
      <c r="H38" s="19" t="n">
        <v>0.2004</v>
      </c>
      <c r="I38" s="19" t="n">
        <v>1.507</v>
      </c>
      <c r="J38" s="19" t="n">
        <v>2.955</v>
      </c>
      <c r="K38" s="19" t="n">
        <v>0.0871</v>
      </c>
      <c r="L38" s="19" t="n">
        <v>0.0447</v>
      </c>
      <c r="M38" s="19" t="n">
        <v>2.7671</v>
      </c>
      <c r="N38" s="19" t="n">
        <v>0.2856</v>
      </c>
      <c r="O38" s="19" t="n">
        <v>0.1626</v>
      </c>
      <c r="P38" s="19" t="n">
        <v>0.7672</v>
      </c>
      <c r="Q38" s="19" t="n">
        <v>0.0515</v>
      </c>
      <c r="R38" s="19" t="n">
        <v>0.3881</v>
      </c>
      <c r="S38" s="19" t="n">
        <v>0.386</v>
      </c>
      <c r="T38" s="19" t="n">
        <v>0.2519</v>
      </c>
      <c r="U38" s="19" t="n">
        <v>0.9181</v>
      </c>
      <c r="V38" s="19" t="n">
        <v>0.6512</v>
      </c>
      <c r="W38" s="19" t="n">
        <v>0.2825</v>
      </c>
      <c r="X38" s="19" t="n">
        <v>1.1744</v>
      </c>
      <c r="Y38" s="19" t="n">
        <v>0.7313</v>
      </c>
      <c r="Z38" s="19" t="n">
        <v>0.242</v>
      </c>
      <c r="AA38" s="19" t="n">
        <v>0.1604</v>
      </c>
      <c r="AB38" s="19" t="n">
        <v>0.0095</v>
      </c>
      <c r="AC38" s="19" t="n">
        <v>0.0347</v>
      </c>
      <c r="AD38" s="19" t="n">
        <v>1.7469</v>
      </c>
      <c r="AE38" s="19" t="n">
        <v>0.0002</v>
      </c>
      <c r="AF38" s="19" t="n">
        <v>0.1008</v>
      </c>
      <c r="AG38" s="19" t="n">
        <v>0.0251</v>
      </c>
      <c r="AH38" s="19" t="n">
        <v>6.8439</v>
      </c>
      <c r="AI38" s="19" t="n">
        <v>92.53060000000001</v>
      </c>
      <c r="AJ38" s="19" t="n">
        <v>0.7654</v>
      </c>
      <c r="AK38" s="19" t="n">
        <v>0.3744</v>
      </c>
      <c r="AL38" s="19" t="n">
        <v>0.5266999999999999</v>
      </c>
      <c r="AM38" s="19" t="n">
        <v>2.9553</v>
      </c>
      <c r="AN38" s="19" t="n">
        <v>0.3019</v>
      </c>
      <c r="AO38" s="19" t="n">
        <v>0.1667</v>
      </c>
      <c r="AP38" s="19" t="n">
        <v>0.669</v>
      </c>
      <c r="AQ38" s="19" t="n">
        <v>0.1126</v>
      </c>
      <c r="AR38" s="19" t="n">
        <v>7.1356</v>
      </c>
      <c r="AS38" s="19" t="n">
        <v>0.2797</v>
      </c>
      <c r="AT38" s="19" t="n">
        <v>2.9245</v>
      </c>
      <c r="AU38" s="19" t="n">
        <v>0.2095</v>
      </c>
      <c r="AV38" s="19" t="n">
        <v>0.9677</v>
      </c>
      <c r="AW38" s="19" t="n">
        <v>6.3427</v>
      </c>
      <c r="AX38" s="19" t="n">
        <v>0.6052999999999999</v>
      </c>
      <c r="AY38" s="19" t="n">
        <v>5.3229</v>
      </c>
      <c r="AZ38" s="19" t="n">
        <v>0.2027</v>
      </c>
      <c r="BA38" s="19" t="n">
        <v>0.0582</v>
      </c>
      <c r="BB38" s="19" t="n">
        <v>38.2851</v>
      </c>
      <c r="BC38" s="19" t="n">
        <v>0.9886</v>
      </c>
      <c r="BD38" s="19" t="n">
        <v>3.5661</v>
      </c>
      <c r="BE38" s="19" t="n">
        <v>0.6133</v>
      </c>
      <c r="BF38" s="19" t="n">
        <v>5.1309</v>
      </c>
      <c r="BG38" s="19" t="n">
        <v>9.0076</v>
      </c>
      <c r="BH38" s="19" t="n">
        <v>5.1039</v>
      </c>
      <c r="BI38" s="19" t="n">
        <v>1.4488</v>
      </c>
      <c r="BJ38" s="19" t="n">
        <v>0.6553</v>
      </c>
      <c r="BK38" s="19" t="n">
        <v>0.4778</v>
      </c>
      <c r="BL38" s="19" t="n">
        <v>8.2471</v>
      </c>
      <c r="BM38" s="19" t="n">
        <v>141.5875</v>
      </c>
      <c r="BN38" s="19" t="n">
        <v>2.833</v>
      </c>
      <c r="BO38" s="19" t="n">
        <v>0.289</v>
      </c>
      <c r="BP38" s="19" t="n">
        <v>0.6499</v>
      </c>
      <c r="BQ38" s="19" t="n">
        <v>0.059</v>
      </c>
      <c r="BR38" s="19" t="n">
        <v>6.0074</v>
      </c>
      <c r="BS38" s="19" t="n">
        <v>6.8646</v>
      </c>
      <c r="BT38" s="19" t="n">
        <v>1999.4112</v>
      </c>
      <c r="BU38" s="19" t="n">
        <v>278.8144</v>
      </c>
      <c r="BV38" s="19" t="n">
        <v>180.7261</v>
      </c>
      <c r="BW38" s="19" t="n">
        <v>1021.1946</v>
      </c>
      <c r="BX38" s="19" t="n">
        <v>18.1769</v>
      </c>
      <c r="BY38" s="19" t="n">
        <v>15.5137</v>
      </c>
      <c r="BZ38" s="19" t="n">
        <v>3.2357</v>
      </c>
      <c r="CA38" s="19" t="n">
        <v>6.7455</v>
      </c>
      <c r="CB38" s="19" t="n">
        <v>7.7383</v>
      </c>
      <c r="CC38" s="19" t="n">
        <v>2.1415</v>
      </c>
      <c r="CD38" s="19" t="n">
        <v>0.2756</v>
      </c>
      <c r="CE38" s="19" t="n">
        <v>0.5031</v>
      </c>
      <c r="CF38" s="19" t="n">
        <v>2.196</v>
      </c>
      <c r="CG38" s="19" t="n">
        <v>8.9445</v>
      </c>
      <c r="CH38" s="19" t="n">
        <v>0.3608</v>
      </c>
      <c r="CI38" s="19" t="n">
        <v>1.4097</v>
      </c>
      <c r="CJ38" s="19" t="n">
        <v>0.3712</v>
      </c>
      <c r="CK38" s="19" t="n">
        <v>0.6907</v>
      </c>
      <c r="CL38" s="19" t="n">
        <v>2.9444</v>
      </c>
      <c r="CM38" s="19" t="n">
        <v>0.1695</v>
      </c>
      <c r="CN38" s="19" t="n">
        <v>1.0068</v>
      </c>
      <c r="CO38" s="19" t="n">
        <v>1.1927</v>
      </c>
      <c r="CP38" s="19" t="n">
        <v>1.1295</v>
      </c>
      <c r="CQ38" s="19" t="n">
        <v>3.6337</v>
      </c>
      <c r="CS38" s="19" t="n">
        <v>8.813499999999999</v>
      </c>
      <c r="CT38" s="19" t="n">
        <v>6.33</v>
      </c>
      <c r="CU38" s="19" t="n">
        <v>5.5592</v>
      </c>
      <c r="CV38" s="19" t="n">
        <v>2.0464</v>
      </c>
      <c r="CW38" s="19" t="n">
        <v>2.1505</v>
      </c>
      <c r="CX38" s="19" t="n">
        <v>2.1772</v>
      </c>
      <c r="CY38" s="19" t="n">
        <v>4.3201</v>
      </c>
      <c r="CZ38" s="19" t="n">
        <v>8.463900000000001</v>
      </c>
      <c r="DA38" s="19" t="n">
        <v>2.013</v>
      </c>
      <c r="DB38" s="19" t="n">
        <v>23.6394</v>
      </c>
      <c r="DC38" s="19" t="n">
        <v>31.2477</v>
      </c>
      <c r="DD38" s="19" t="n">
        <v>6.714</v>
      </c>
      <c r="DE38" s="19" t="n">
        <v>5.1055</v>
      </c>
      <c r="DF38" s="19" t="n">
        <v>3.858</v>
      </c>
      <c r="DG38" s="19" t="n">
        <v>2.9646</v>
      </c>
      <c r="DH38" s="19" t="n">
        <v>0.9579</v>
      </c>
      <c r="DI38" s="19" t="n">
        <v>0.3233</v>
      </c>
      <c r="DJ38" s="19" t="n">
        <v>2.789</v>
      </c>
      <c r="DK38" s="19" t="n">
        <v>14.6875</v>
      </c>
      <c r="DL38" s="19" t="n">
        <v>0.7711</v>
      </c>
      <c r="DM38" s="19" t="n">
        <v>0.0794</v>
      </c>
      <c r="DN38" s="19" t="n">
        <v>125.6092</v>
      </c>
      <c r="DO38" s="19" t="n">
        <v>0.1332</v>
      </c>
      <c r="DP38" s="19" t="n">
        <v>91.104</v>
      </c>
      <c r="DQ38" s="19" t="n">
        <v>7.0717</v>
      </c>
      <c r="DR38" s="19" t="n">
        <v>39.6223</v>
      </c>
      <c r="DT38" s="19" t="n">
        <v>712.6688</v>
      </c>
    </row>
    <row r="39">
      <c r="A39" s="2" t="inlineStr">
        <is>
          <t>1501</t>
        </is>
      </c>
      <c r="B39" s="2" t="inlineStr">
        <is>
          <t>Pulp, paper and paperboard manufacturing</t>
        </is>
      </c>
      <c r="C39" s="19" t="n">
        <v>0.2726</v>
      </c>
      <c r="D39" s="19" t="n">
        <v>2.369</v>
      </c>
      <c r="E39" s="19" t="n">
        <v>0.3047</v>
      </c>
      <c r="F39" s="19" t="n">
        <v>0.0013</v>
      </c>
      <c r="G39" s="19" t="n">
        <v>0.0018</v>
      </c>
      <c r="H39" s="19" t="n">
        <v>0.0017</v>
      </c>
      <c r="I39" s="19" t="n">
        <v>0.0312</v>
      </c>
      <c r="J39" s="19" t="n">
        <v>0.1927</v>
      </c>
      <c r="K39" s="19" t="n">
        <v>0.0803</v>
      </c>
      <c r="L39" s="19" t="n">
        <v>0.0194</v>
      </c>
      <c r="M39" s="19" t="n">
        <v>1.155</v>
      </c>
      <c r="N39" s="19" t="n">
        <v>0.08019999999999999</v>
      </c>
      <c r="O39" s="19" t="n">
        <v>0.9572000000000001</v>
      </c>
      <c r="P39" s="19" t="n">
        <v>8.851699999999999</v>
      </c>
      <c r="Q39" s="19" t="n">
        <v>0.4901</v>
      </c>
      <c r="R39" s="19" t="n">
        <v>11.9143</v>
      </c>
      <c r="S39" s="19" t="n">
        <v>4.7925</v>
      </c>
      <c r="T39" s="19" t="n">
        <v>2.4308</v>
      </c>
      <c r="U39" s="19" t="n">
        <v>24.5067</v>
      </c>
      <c r="V39" s="19" t="n">
        <v>2.974</v>
      </c>
      <c r="W39" s="19" t="n">
        <v>10.0367</v>
      </c>
      <c r="X39" s="19" t="n">
        <v>13.5086</v>
      </c>
      <c r="Y39" s="19" t="n">
        <v>40.3675</v>
      </c>
      <c r="Z39" s="19" t="n">
        <v>4.3612</v>
      </c>
      <c r="AA39" s="19" t="n">
        <v>2.3549</v>
      </c>
      <c r="AB39" s="19" t="n">
        <v>0.0023</v>
      </c>
      <c r="AC39" s="19" t="n">
        <v>0.0035</v>
      </c>
      <c r="AD39" s="19" t="n">
        <v>0.4625</v>
      </c>
      <c r="AE39" s="19" t="n">
        <v>0.0013</v>
      </c>
      <c r="AF39" s="19" t="n">
        <v>0.0352</v>
      </c>
      <c r="AG39" s="19" t="n">
        <v>0.0106</v>
      </c>
      <c r="AH39" s="19" t="n">
        <v>0.3397</v>
      </c>
      <c r="AI39" s="19" t="n">
        <v>8.8149</v>
      </c>
      <c r="AJ39" s="19" t="n">
        <v>33.2149</v>
      </c>
      <c r="AK39" s="19" t="n">
        <v>159.2983</v>
      </c>
      <c r="AL39" s="19" t="n">
        <v>133.1765</v>
      </c>
      <c r="AM39" s="19" t="n">
        <v>1.195</v>
      </c>
      <c r="AN39" s="19" t="n">
        <v>18.2872</v>
      </c>
      <c r="AO39" s="19" t="n">
        <v>0.2599</v>
      </c>
      <c r="AP39" s="19" t="n">
        <v>10.7779</v>
      </c>
      <c r="AQ39" s="19" t="n">
        <v>2.8594</v>
      </c>
      <c r="AR39" s="19" t="n">
        <v>9.4567</v>
      </c>
      <c r="AS39" s="19" t="n">
        <v>1.685</v>
      </c>
      <c r="AT39" s="19" t="n">
        <v>1.2712</v>
      </c>
      <c r="AU39" s="19" t="n">
        <v>0.7117</v>
      </c>
      <c r="AV39" s="19" t="n">
        <v>14.2063</v>
      </c>
      <c r="AW39" s="19" t="n">
        <v>7.3467</v>
      </c>
      <c r="AX39" s="19" t="n">
        <v>1.0339</v>
      </c>
      <c r="AY39" s="19" t="n">
        <v>1.2288</v>
      </c>
      <c r="AZ39" s="19" t="n">
        <v>0.3871</v>
      </c>
      <c r="BA39" s="19" t="n">
        <v>0.08409999999999999</v>
      </c>
      <c r="BB39" s="19" t="n">
        <v>2.7538</v>
      </c>
      <c r="BC39" s="19" t="n">
        <v>0.1477</v>
      </c>
      <c r="BD39" s="19" t="n">
        <v>2.0949</v>
      </c>
      <c r="BE39" s="19" t="n">
        <v>0.4849</v>
      </c>
      <c r="BF39" s="19" t="n">
        <v>0.2378</v>
      </c>
      <c r="BG39" s="19" t="n">
        <v>0.0834</v>
      </c>
      <c r="BH39" s="19" t="n">
        <v>0.0145</v>
      </c>
      <c r="BI39" s="19" t="n">
        <v>2.2378</v>
      </c>
      <c r="BJ39" s="19" t="n">
        <v>1.3608</v>
      </c>
      <c r="BK39" s="19" t="n">
        <v>0.6491</v>
      </c>
      <c r="BL39" s="19" t="n">
        <v>2.2734</v>
      </c>
      <c r="BM39" s="19" t="n">
        <v>0.4864</v>
      </c>
      <c r="BN39" s="19" t="n">
        <v>0.1717</v>
      </c>
      <c r="BO39" s="19" t="n">
        <v>0.5117</v>
      </c>
      <c r="BP39" s="19" t="n">
        <v>1.6446</v>
      </c>
      <c r="BQ39" s="19" t="n">
        <v>0.7986</v>
      </c>
      <c r="BR39" s="19" t="n">
        <v>0.3797</v>
      </c>
      <c r="BS39" s="19" t="n">
        <v>5.577</v>
      </c>
      <c r="BT39" s="19" t="n">
        <v>49.8622</v>
      </c>
      <c r="BU39" s="19" t="n">
        <v>1.0369</v>
      </c>
      <c r="BV39" s="19" t="n">
        <v>23.0453</v>
      </c>
      <c r="BW39" s="19" t="n">
        <v>17.7485</v>
      </c>
      <c r="BX39" s="19" t="n">
        <v>183.0396</v>
      </c>
      <c r="BY39" s="19" t="n">
        <v>85.2444</v>
      </c>
      <c r="BZ39" s="19" t="n">
        <v>2.8113</v>
      </c>
      <c r="CA39" s="19" t="n">
        <v>5.9987</v>
      </c>
      <c r="CB39" s="19" t="n">
        <v>5.9043</v>
      </c>
      <c r="CC39" s="19" t="n">
        <v>2.1795</v>
      </c>
      <c r="CD39" s="19" t="n">
        <v>1.9998</v>
      </c>
      <c r="CE39" s="19" t="n">
        <v>4.5257</v>
      </c>
      <c r="CF39" s="19" t="n">
        <v>8.6752</v>
      </c>
      <c r="CG39" s="19" t="n">
        <v>0.3321</v>
      </c>
      <c r="CH39" s="19" t="n">
        <v>362.1404</v>
      </c>
      <c r="CI39" s="19" t="n">
        <v>0.9472</v>
      </c>
      <c r="CJ39" s="19" t="n">
        <v>0.0359</v>
      </c>
      <c r="CK39" s="19" t="n">
        <v>0.032</v>
      </c>
      <c r="CL39" s="19" t="n">
        <v>0.5774</v>
      </c>
      <c r="CM39" s="19" t="n">
        <v>0.5392</v>
      </c>
      <c r="CN39" s="19" t="n">
        <v>6.7858</v>
      </c>
      <c r="CO39" s="19" t="n">
        <v>0.1601</v>
      </c>
      <c r="CP39" s="19" t="n">
        <v>25.0516</v>
      </c>
      <c r="CQ39" s="19" t="n">
        <v>2.6313</v>
      </c>
      <c r="CS39" s="19" t="n">
        <v>0.021</v>
      </c>
      <c r="CT39" s="19" t="n">
        <v>3.2079</v>
      </c>
      <c r="CU39" s="19" t="n">
        <v>2.8399</v>
      </c>
      <c r="CV39" s="19" t="n">
        <v>0.8572</v>
      </c>
      <c r="CW39" s="19" t="n">
        <v>7.5489</v>
      </c>
      <c r="CX39" s="19" t="n">
        <v>3.9723</v>
      </c>
      <c r="CY39" s="19" t="n">
        <v>60.627</v>
      </c>
      <c r="CZ39" s="19" t="n">
        <v>1.3149</v>
      </c>
      <c r="DA39" s="19" t="n">
        <v>6.6375</v>
      </c>
      <c r="DB39" s="19" t="n">
        <v>0.9011</v>
      </c>
      <c r="DC39" s="19" t="n">
        <v>1.2883</v>
      </c>
      <c r="DD39" s="19" t="n">
        <v>0.0974</v>
      </c>
      <c r="DE39" s="19" t="n">
        <v>2.9145</v>
      </c>
      <c r="DF39" s="19" t="n">
        <v>12.9361</v>
      </c>
      <c r="DG39" s="19" t="n">
        <v>4.8226</v>
      </c>
      <c r="DH39" s="19" t="n">
        <v>0.2026</v>
      </c>
      <c r="DI39" s="19" t="n">
        <v>0.1939</v>
      </c>
      <c r="DJ39" s="19" t="n">
        <v>0.433</v>
      </c>
      <c r="DK39" s="19" t="n">
        <v>0.8969</v>
      </c>
      <c r="DL39" s="19" t="n">
        <v>6.433</v>
      </c>
      <c r="DM39" s="19" t="n">
        <v>0.9221</v>
      </c>
      <c r="DN39" s="19" t="n">
        <v>89.1778</v>
      </c>
      <c r="DO39" s="19" t="n">
        <v>0.0007</v>
      </c>
      <c r="DP39" s="19" t="n">
        <v>1.3291</v>
      </c>
      <c r="DQ39" s="19" t="n">
        <v>0.0365</v>
      </c>
      <c r="DR39" s="19" t="n">
        <v>0.2919</v>
      </c>
      <c r="DT39" s="19" t="n">
        <v>212.1902</v>
      </c>
    </row>
    <row r="40">
      <c r="A40" s="2" t="inlineStr">
        <is>
          <t>1502</t>
        </is>
      </c>
      <c r="B40" s="2" t="inlineStr">
        <is>
          <t>Paper stationery and other converted paper product manufacturing</t>
        </is>
      </c>
      <c r="C40" s="19" t="n">
        <v>1.308</v>
      </c>
      <c r="D40" s="19" t="n">
        <v>10.4032</v>
      </c>
      <c r="E40" s="19" t="n">
        <v>1.2609</v>
      </c>
      <c r="F40" s="19" t="n">
        <v>0.038</v>
      </c>
      <c r="G40" s="19" t="n">
        <v>0.0197</v>
      </c>
      <c r="H40" s="19" t="n">
        <v>0.0349</v>
      </c>
      <c r="I40" s="19" t="n">
        <v>0.4611</v>
      </c>
      <c r="J40" s="19" t="n">
        <v>2.2031</v>
      </c>
      <c r="K40" s="19" t="n">
        <v>0.1229</v>
      </c>
      <c r="L40" s="19" t="n">
        <v>0.0132</v>
      </c>
      <c r="M40" s="19" t="n">
        <v>1.2568</v>
      </c>
      <c r="N40" s="19" t="n">
        <v>0.115</v>
      </c>
      <c r="O40" s="19" t="n">
        <v>0.304</v>
      </c>
      <c r="P40" s="19" t="n">
        <v>26.1258</v>
      </c>
      <c r="Q40" s="19" t="n">
        <v>1.5011</v>
      </c>
      <c r="R40" s="19" t="n">
        <v>40.4515</v>
      </c>
      <c r="S40" s="19" t="n">
        <v>15.6473</v>
      </c>
      <c r="T40" s="19" t="n">
        <v>7.097</v>
      </c>
      <c r="U40" s="19" t="n">
        <v>52.8891</v>
      </c>
      <c r="V40" s="19" t="n">
        <v>10.2193</v>
      </c>
      <c r="W40" s="19" t="n">
        <v>31.9713</v>
      </c>
      <c r="X40" s="19" t="n">
        <v>47.8948</v>
      </c>
      <c r="Y40" s="19" t="n">
        <v>90.4447</v>
      </c>
      <c r="Z40" s="19" t="n">
        <v>10.005</v>
      </c>
      <c r="AA40" s="19" t="n">
        <v>8.513400000000001</v>
      </c>
      <c r="AB40" s="19" t="n">
        <v>0.0537</v>
      </c>
      <c r="AC40" s="19" t="n">
        <v>0.0475</v>
      </c>
      <c r="AD40" s="19" t="n">
        <v>1.1466</v>
      </c>
      <c r="AE40" s="19" t="n">
        <v>0.0182</v>
      </c>
      <c r="AF40" s="19" t="n">
        <v>0.2827</v>
      </c>
      <c r="AG40" s="19" t="n">
        <v>0.0946</v>
      </c>
      <c r="AH40" s="19" t="n">
        <v>0.1958</v>
      </c>
      <c r="AI40" s="19" t="n">
        <v>11.6571</v>
      </c>
      <c r="AJ40" s="19" t="n">
        <v>25.5935</v>
      </c>
      <c r="AK40" s="19" t="n">
        <v>77.3175</v>
      </c>
      <c r="AL40" s="19" t="n">
        <v>32.1382</v>
      </c>
      <c r="AM40" s="19" t="n">
        <v>1.2384</v>
      </c>
      <c r="AN40" s="19" t="n">
        <v>58.1517</v>
      </c>
      <c r="AO40" s="19" t="n">
        <v>0.8297</v>
      </c>
      <c r="AP40" s="19" t="n">
        <v>13.1012</v>
      </c>
      <c r="AQ40" s="19" t="n">
        <v>8.553000000000001</v>
      </c>
      <c r="AR40" s="19" t="n">
        <v>20.9546</v>
      </c>
      <c r="AS40" s="19" t="n">
        <v>1.4484</v>
      </c>
      <c r="AT40" s="19" t="n">
        <v>1.1484</v>
      </c>
      <c r="AU40" s="19" t="n">
        <v>0.3976</v>
      </c>
      <c r="AV40" s="19" t="n">
        <v>22.3678</v>
      </c>
      <c r="AW40" s="19" t="n">
        <v>2.7698</v>
      </c>
      <c r="AX40" s="19" t="n">
        <v>0.5282</v>
      </c>
      <c r="AY40" s="19" t="n">
        <v>1.4091</v>
      </c>
      <c r="AZ40" s="19" t="n">
        <v>0.1252</v>
      </c>
      <c r="BA40" s="19" t="n">
        <v>0.0424</v>
      </c>
      <c r="BB40" s="19" t="n">
        <v>3.2166</v>
      </c>
      <c r="BC40" s="19" t="n">
        <v>0.3829</v>
      </c>
      <c r="BD40" s="19" t="n">
        <v>4.7792</v>
      </c>
      <c r="BE40" s="19" t="n">
        <v>1.5968</v>
      </c>
      <c r="BF40" s="19" t="n">
        <v>0.7533</v>
      </c>
      <c r="BG40" s="19" t="n">
        <v>0.8751</v>
      </c>
      <c r="BH40" s="19" t="n">
        <v>0.5003</v>
      </c>
      <c r="BI40" s="19" t="n">
        <v>7.2395</v>
      </c>
      <c r="BJ40" s="19" t="n">
        <v>2.217</v>
      </c>
      <c r="BK40" s="19" t="n">
        <v>2.0914</v>
      </c>
      <c r="BL40" s="19" t="n">
        <v>6.8189</v>
      </c>
      <c r="BM40" s="19" t="n">
        <v>0.9913</v>
      </c>
      <c r="BN40" s="19" t="n">
        <v>0.3154</v>
      </c>
      <c r="BO40" s="19" t="n">
        <v>4.1278</v>
      </c>
      <c r="BP40" s="19" t="n">
        <v>4.0661</v>
      </c>
      <c r="BQ40" s="19" t="n">
        <v>0.354</v>
      </c>
      <c r="BR40" s="19" t="n">
        <v>0.9984</v>
      </c>
      <c r="BS40" s="19" t="n">
        <v>6.3215</v>
      </c>
      <c r="BT40" s="19" t="n">
        <v>92.6386</v>
      </c>
      <c r="BU40" s="19" t="n">
        <v>12.7002</v>
      </c>
      <c r="BV40" s="19" t="n">
        <v>45.9746</v>
      </c>
      <c r="BW40" s="19" t="n">
        <v>37.9374</v>
      </c>
      <c r="BX40" s="19" t="n">
        <v>263.066</v>
      </c>
      <c r="BY40" s="19" t="n">
        <v>229.8552</v>
      </c>
      <c r="BZ40" s="19" t="n">
        <v>18.7219</v>
      </c>
      <c r="CA40" s="19" t="n">
        <v>67.2628</v>
      </c>
      <c r="CB40" s="19" t="n">
        <v>5.3823</v>
      </c>
      <c r="CC40" s="19" t="n">
        <v>2.4796</v>
      </c>
      <c r="CD40" s="19" t="n">
        <v>2.0416</v>
      </c>
      <c r="CE40" s="19" t="n">
        <v>4.1991</v>
      </c>
      <c r="CF40" s="19" t="n">
        <v>5.8892</v>
      </c>
      <c r="CG40" s="19" t="n">
        <v>0.4305</v>
      </c>
      <c r="CH40" s="19" t="n">
        <v>78.9918</v>
      </c>
      <c r="CI40" s="19" t="n">
        <v>1.2821</v>
      </c>
      <c r="CJ40" s="19" t="n">
        <v>0.5787</v>
      </c>
      <c r="CK40" s="19" t="n">
        <v>2.1395</v>
      </c>
      <c r="CL40" s="19" t="n">
        <v>4.6492</v>
      </c>
      <c r="CM40" s="19" t="n">
        <v>0.1391</v>
      </c>
      <c r="CN40" s="19" t="n">
        <v>16.2436</v>
      </c>
      <c r="CO40" s="19" t="n">
        <v>5.2397</v>
      </c>
      <c r="CP40" s="19" t="n">
        <v>13.7686</v>
      </c>
      <c r="CQ40" s="19" t="n">
        <v>3.3695</v>
      </c>
      <c r="CS40" s="19" t="n">
        <v>0.2337</v>
      </c>
      <c r="CT40" s="19" t="n">
        <v>4.5421</v>
      </c>
      <c r="CU40" s="19" t="n">
        <v>37.4918</v>
      </c>
      <c r="CV40" s="19" t="n">
        <v>5.1984</v>
      </c>
      <c r="CW40" s="19" t="n">
        <v>26.5428</v>
      </c>
      <c r="CX40" s="19" t="n">
        <v>3.4327</v>
      </c>
      <c r="CY40" s="19" t="n">
        <v>61.5347</v>
      </c>
      <c r="CZ40" s="19" t="n">
        <v>3.5127</v>
      </c>
      <c r="DA40" s="19" t="n">
        <v>5.2962</v>
      </c>
      <c r="DB40" s="19" t="n">
        <v>18.3193</v>
      </c>
      <c r="DC40" s="19" t="n">
        <v>20.5031</v>
      </c>
      <c r="DD40" s="19" t="n">
        <v>2.131</v>
      </c>
      <c r="DE40" s="19" t="n">
        <v>60.5788</v>
      </c>
      <c r="DF40" s="19" t="n">
        <v>69.5284</v>
      </c>
      <c r="DG40" s="19" t="n">
        <v>2.4473</v>
      </c>
      <c r="DH40" s="19" t="n">
        <v>0.7229</v>
      </c>
      <c r="DI40" s="19" t="n">
        <v>0.6972</v>
      </c>
      <c r="DJ40" s="19" t="n">
        <v>3.1486</v>
      </c>
      <c r="DK40" s="19" t="n">
        <v>4.527</v>
      </c>
      <c r="DL40" s="19" t="n">
        <v>8.0143</v>
      </c>
      <c r="DM40" s="19" t="n">
        <v>0.8567</v>
      </c>
      <c r="DN40" s="19" t="n">
        <v>873.7635</v>
      </c>
      <c r="DO40" s="19" t="n">
        <v>0.0016</v>
      </c>
      <c r="DP40" s="19" t="n">
        <v>9.210699999999999</v>
      </c>
      <c r="DQ40" s="19" t="n">
        <v>0.4373</v>
      </c>
      <c r="DR40" s="19" t="n">
        <v>1.7286</v>
      </c>
      <c r="DT40" s="19" t="n">
        <v>362.928</v>
      </c>
    </row>
    <row r="41">
      <c r="A41" s="2" t="inlineStr">
        <is>
          <t>1601</t>
        </is>
      </c>
      <c r="B41" s="2" t="inlineStr">
        <is>
          <t>Printing (including the reproduction of recorded media)</t>
        </is>
      </c>
      <c r="C41" s="19" t="n">
        <v>10.2083</v>
      </c>
      <c r="D41" s="19" t="n">
        <v>1.99</v>
      </c>
      <c r="E41" s="19" t="n">
        <v>30.4944</v>
      </c>
      <c r="F41" s="19" t="n">
        <v>0.3085</v>
      </c>
      <c r="G41" s="19" t="n">
        <v>0.0544</v>
      </c>
      <c r="H41" s="19" t="n">
        <v>0.7389</v>
      </c>
      <c r="I41" s="19" t="n">
        <v>12.3124</v>
      </c>
      <c r="J41" s="19" t="n">
        <v>8.565899999999999</v>
      </c>
      <c r="K41" s="19" t="n">
        <v>0.2505</v>
      </c>
      <c r="L41" s="19" t="n">
        <v>0.0238</v>
      </c>
      <c r="M41" s="19" t="n">
        <v>2.6652</v>
      </c>
      <c r="N41" s="19" t="n">
        <v>0.2566</v>
      </c>
      <c r="O41" s="19" t="n">
        <v>0.3607</v>
      </c>
      <c r="P41" s="19" t="n">
        <v>1.8268</v>
      </c>
      <c r="Q41" s="19" t="n">
        <v>0.3866</v>
      </c>
      <c r="R41" s="19" t="n">
        <v>2.5468</v>
      </c>
      <c r="S41" s="19" t="n">
        <v>0.5012</v>
      </c>
      <c r="T41" s="19" t="n">
        <v>0.4817</v>
      </c>
      <c r="U41" s="19" t="n">
        <v>13.692</v>
      </c>
      <c r="V41" s="19" t="n">
        <v>1.1514</v>
      </c>
      <c r="W41" s="19" t="n">
        <v>6.3524</v>
      </c>
      <c r="X41" s="19" t="n">
        <v>6.1533</v>
      </c>
      <c r="Y41" s="19" t="n">
        <v>3.2482</v>
      </c>
      <c r="Z41" s="19" t="n">
        <v>1.1314</v>
      </c>
      <c r="AA41" s="19" t="n">
        <v>1.8915</v>
      </c>
      <c r="AB41" s="19" t="n">
        <v>0.0221</v>
      </c>
      <c r="AC41" s="19" t="n">
        <v>0.0355</v>
      </c>
      <c r="AD41" s="19" t="n">
        <v>0.4872</v>
      </c>
      <c r="AE41" s="19" t="n">
        <v>0.0056</v>
      </c>
      <c r="AF41" s="19" t="n">
        <v>0.106</v>
      </c>
      <c r="AG41" s="19" t="n">
        <v>0.0449</v>
      </c>
      <c r="AH41" s="19" t="n">
        <v>0.4091</v>
      </c>
      <c r="AI41" s="19" t="n">
        <v>2.8671</v>
      </c>
      <c r="AJ41" s="19" t="n">
        <v>2.2815</v>
      </c>
      <c r="AK41" s="19" t="n">
        <v>15.3484</v>
      </c>
      <c r="AL41" s="19" t="n">
        <v>48.7831</v>
      </c>
      <c r="AM41" s="19" t="n">
        <v>1.8335</v>
      </c>
      <c r="AN41" s="19" t="n">
        <v>4.01</v>
      </c>
      <c r="AO41" s="19" t="n">
        <v>0.0664</v>
      </c>
      <c r="AP41" s="19" t="n">
        <v>2.2702</v>
      </c>
      <c r="AQ41" s="19" t="n">
        <v>0.4402</v>
      </c>
      <c r="AR41" s="19" t="n">
        <v>4.1724</v>
      </c>
      <c r="AS41" s="19" t="n">
        <v>0.0893</v>
      </c>
      <c r="AT41" s="19" t="n">
        <v>0.544</v>
      </c>
      <c r="AU41" s="19" t="n">
        <v>0.4812</v>
      </c>
      <c r="AV41" s="19" t="n">
        <v>3.9022</v>
      </c>
      <c r="AW41" s="19" t="n">
        <v>1.5897</v>
      </c>
      <c r="AX41" s="19" t="n">
        <v>0.3904</v>
      </c>
      <c r="AY41" s="19" t="n">
        <v>2.6072</v>
      </c>
      <c r="AZ41" s="19" t="n">
        <v>0.1492</v>
      </c>
      <c r="BA41" s="19" t="n">
        <v>0.1813</v>
      </c>
      <c r="BB41" s="19" t="n">
        <v>5.2301</v>
      </c>
      <c r="BC41" s="19" t="n">
        <v>1.5857</v>
      </c>
      <c r="BD41" s="19" t="n">
        <v>5.8267</v>
      </c>
      <c r="BE41" s="19" t="n">
        <v>2.5248</v>
      </c>
      <c r="BF41" s="19" t="n">
        <v>0.8968</v>
      </c>
      <c r="BG41" s="19" t="n">
        <v>0.4814</v>
      </c>
      <c r="BH41" s="19" t="n">
        <v>0.3809</v>
      </c>
      <c r="BI41" s="19" t="n">
        <v>4.4211</v>
      </c>
      <c r="BJ41" s="19" t="n">
        <v>1.9271</v>
      </c>
      <c r="BK41" s="19" t="n">
        <v>0.5853</v>
      </c>
      <c r="BL41" s="19" t="n">
        <v>4.8471</v>
      </c>
      <c r="BM41" s="19" t="n">
        <v>1.8463</v>
      </c>
      <c r="BN41" s="19" t="n">
        <v>0.4524</v>
      </c>
      <c r="BO41" s="19" t="n">
        <v>1.5873</v>
      </c>
      <c r="BP41" s="19" t="n">
        <v>5.4986</v>
      </c>
      <c r="BQ41" s="19" t="n">
        <v>1.1072</v>
      </c>
      <c r="BR41" s="19" t="n">
        <v>1.2784</v>
      </c>
      <c r="BS41" s="19" t="n">
        <v>6.3456</v>
      </c>
      <c r="BT41" s="19" t="n">
        <v>36.0904</v>
      </c>
      <c r="BU41" s="19" t="n">
        <v>10.8901</v>
      </c>
      <c r="BV41" s="19" t="n">
        <v>20.4671</v>
      </c>
      <c r="BW41" s="19" t="n">
        <v>48.905</v>
      </c>
      <c r="BX41" s="19" t="n">
        <v>65.4813</v>
      </c>
      <c r="BY41" s="19" t="n">
        <v>172.0623</v>
      </c>
      <c r="BZ41" s="19" t="n">
        <v>8.383599999999999</v>
      </c>
      <c r="CA41" s="19" t="n">
        <v>13.1791</v>
      </c>
      <c r="CB41" s="19" t="n">
        <v>13.6395</v>
      </c>
      <c r="CC41" s="19" t="n">
        <v>1.4027</v>
      </c>
      <c r="CD41" s="19" t="n">
        <v>14.7159</v>
      </c>
      <c r="CE41" s="19" t="n">
        <v>40.4886</v>
      </c>
      <c r="CF41" s="19" t="n">
        <v>14.8568</v>
      </c>
      <c r="CG41" s="19" t="n">
        <v>20.1966</v>
      </c>
      <c r="CH41" s="19" t="n">
        <v>183.6959</v>
      </c>
      <c r="CI41" s="19" t="n">
        <v>75.45359999999999</v>
      </c>
      <c r="CJ41" s="19" t="n">
        <v>13.1218</v>
      </c>
      <c r="CK41" s="19" t="n">
        <v>1.9963</v>
      </c>
      <c r="CL41" s="19" t="n">
        <v>26.6633</v>
      </c>
      <c r="CM41" s="19" t="n">
        <v>0.2287</v>
      </c>
      <c r="CN41" s="19" t="n">
        <v>25.6291</v>
      </c>
      <c r="CO41" s="19" t="n">
        <v>46.0106</v>
      </c>
      <c r="CP41" s="19" t="n">
        <v>42.6651</v>
      </c>
      <c r="CQ41" s="19" t="n">
        <v>9.870900000000001</v>
      </c>
      <c r="CS41" s="19" t="n">
        <v>0.2028</v>
      </c>
      <c r="CT41" s="19" t="n">
        <v>119.5309</v>
      </c>
      <c r="CU41" s="19" t="n">
        <v>230.0238</v>
      </c>
      <c r="CV41" s="19" t="n">
        <v>23.3912</v>
      </c>
      <c r="CW41" s="19" t="n">
        <v>37.9426</v>
      </c>
      <c r="CX41" s="19" t="n">
        <v>13.9893</v>
      </c>
      <c r="CY41" s="19" t="n">
        <v>80.8096</v>
      </c>
      <c r="CZ41" s="19" t="n">
        <v>19.3214</v>
      </c>
      <c r="DA41" s="19" t="n">
        <v>8.138299999999999</v>
      </c>
      <c r="DB41" s="19" t="n">
        <v>27.7957</v>
      </c>
      <c r="DC41" s="19" t="n">
        <v>21.5027</v>
      </c>
      <c r="DD41" s="19" t="n">
        <v>5.0972</v>
      </c>
      <c r="DE41" s="19" t="n">
        <v>19.1914</v>
      </c>
      <c r="DF41" s="19" t="n">
        <v>15.5787</v>
      </c>
      <c r="DG41" s="19" t="n">
        <v>19.5779</v>
      </c>
      <c r="DH41" s="19" t="n">
        <v>16.6513</v>
      </c>
      <c r="DI41" s="19" t="n">
        <v>16.645</v>
      </c>
      <c r="DJ41" s="19" t="n">
        <v>10.2287</v>
      </c>
      <c r="DK41" s="19" t="n">
        <v>6.4688</v>
      </c>
      <c r="DL41" s="19" t="n">
        <v>11.2803</v>
      </c>
      <c r="DM41" s="19" t="n">
        <v>0.8254</v>
      </c>
      <c r="DN41" s="19" t="n">
        <v>84.128</v>
      </c>
      <c r="DO41" s="19" t="n">
        <v>0.0352</v>
      </c>
      <c r="DP41" s="19" t="n">
        <v>29.5738</v>
      </c>
      <c r="DQ41" s="19" t="n">
        <v>8.798500000000001</v>
      </c>
      <c r="DR41" s="19" t="n">
        <v>11.2612</v>
      </c>
      <c r="DT41" s="19" t="n">
        <v>256.4368</v>
      </c>
    </row>
    <row r="42">
      <c r="A42" s="2" t="inlineStr">
        <is>
          <t>1701</t>
        </is>
      </c>
      <c r="B42" s="2" t="inlineStr">
        <is>
          <t>Petroleum and coal product manufacturing</t>
        </is>
      </c>
      <c r="C42" s="19" t="n">
        <v>270.3867</v>
      </c>
      <c r="D42" s="19" t="n">
        <v>25.2347</v>
      </c>
      <c r="E42" s="19" t="n">
        <v>159.8163</v>
      </c>
      <c r="F42" s="19" t="n">
        <v>6.0795</v>
      </c>
      <c r="G42" s="19" t="n">
        <v>71.62739999999999</v>
      </c>
      <c r="H42" s="19" t="n">
        <v>11.4849</v>
      </c>
      <c r="I42" s="19" t="n">
        <v>20.7677</v>
      </c>
      <c r="J42" s="19" t="n">
        <v>890.3718</v>
      </c>
      <c r="K42" s="19" t="n">
        <v>4.704</v>
      </c>
      <c r="L42" s="19" t="n">
        <v>10.6678</v>
      </c>
      <c r="M42" s="19" t="n">
        <v>71.797</v>
      </c>
      <c r="N42" s="19" t="n">
        <v>19.2617</v>
      </c>
      <c r="O42" s="19" t="n">
        <v>8.592599999999999</v>
      </c>
      <c r="P42" s="19" t="n">
        <v>7.1681</v>
      </c>
      <c r="Q42" s="19" t="n">
        <v>0.1526</v>
      </c>
      <c r="R42" s="19" t="n">
        <v>2.8439</v>
      </c>
      <c r="S42" s="19" t="n">
        <v>0.9916</v>
      </c>
      <c r="T42" s="19" t="n">
        <v>1.6759</v>
      </c>
      <c r="U42" s="19" t="n">
        <v>3.1571</v>
      </c>
      <c r="V42" s="19" t="n">
        <v>4.6531</v>
      </c>
      <c r="W42" s="19" t="n">
        <v>2.2312</v>
      </c>
      <c r="X42" s="19" t="n">
        <v>5.8896</v>
      </c>
      <c r="Y42" s="19" t="n">
        <v>2.1532</v>
      </c>
      <c r="Z42" s="19" t="n">
        <v>2.2354</v>
      </c>
      <c r="AA42" s="19" t="n">
        <v>3.2311</v>
      </c>
      <c r="AB42" s="19" t="n">
        <v>0.09669999999999999</v>
      </c>
      <c r="AC42" s="19" t="n">
        <v>0.1584</v>
      </c>
      <c r="AD42" s="19" t="n">
        <v>0.5031</v>
      </c>
      <c r="AE42" s="19" t="n">
        <v>0.0005999999999999999</v>
      </c>
      <c r="AF42" s="19" t="n">
        <v>0.0684</v>
      </c>
      <c r="AG42" s="19" t="n">
        <v>0.8859</v>
      </c>
      <c r="AH42" s="19" t="n">
        <v>1.8169</v>
      </c>
      <c r="AI42" s="19" t="n">
        <v>6.2343</v>
      </c>
      <c r="AJ42" s="19" t="n">
        <v>1.3425</v>
      </c>
      <c r="AK42" s="19" t="n">
        <v>3.2702</v>
      </c>
      <c r="AL42" s="19" t="n">
        <v>3.4939</v>
      </c>
      <c r="AM42" s="19" t="n">
        <v>296.0248</v>
      </c>
      <c r="AN42" s="19" t="n">
        <v>2.2003</v>
      </c>
      <c r="AO42" s="19" t="n">
        <v>0.1853</v>
      </c>
      <c r="AP42" s="19" t="n">
        <v>113.1952</v>
      </c>
      <c r="AQ42" s="19" t="n">
        <v>7.8877</v>
      </c>
      <c r="AR42" s="19" t="n">
        <v>37.6189</v>
      </c>
      <c r="AS42" s="19" t="n">
        <v>2.7564</v>
      </c>
      <c r="AT42" s="19" t="n">
        <v>4.8194</v>
      </c>
      <c r="AU42" s="19" t="n">
        <v>0.797</v>
      </c>
      <c r="AV42" s="19" t="n">
        <v>16.3147</v>
      </c>
      <c r="AW42" s="19" t="n">
        <v>2.3785</v>
      </c>
      <c r="AX42" s="19" t="n">
        <v>0.8905</v>
      </c>
      <c r="AY42" s="19" t="n">
        <v>40.0319</v>
      </c>
      <c r="AZ42" s="19" t="n">
        <v>137.3746</v>
      </c>
      <c r="BA42" s="19" t="n">
        <v>1.5646</v>
      </c>
      <c r="BB42" s="19" t="n">
        <v>21.3477</v>
      </c>
      <c r="BC42" s="19" t="n">
        <v>2.8729</v>
      </c>
      <c r="BD42" s="19" t="n">
        <v>11.6557</v>
      </c>
      <c r="BE42" s="19" t="n">
        <v>2.4089</v>
      </c>
      <c r="BF42" s="19" t="n">
        <v>4.5005</v>
      </c>
      <c r="BG42" s="19" t="n">
        <v>12.9667</v>
      </c>
      <c r="BH42" s="19" t="n">
        <v>3.9757</v>
      </c>
      <c r="BI42" s="19" t="n">
        <v>2.6412</v>
      </c>
      <c r="BJ42" s="19" t="n">
        <v>1.4863</v>
      </c>
      <c r="BK42" s="19" t="n">
        <v>0.71</v>
      </c>
      <c r="BL42" s="19" t="n">
        <v>5.5657</v>
      </c>
      <c r="BM42" s="19" t="n">
        <v>0.7038</v>
      </c>
      <c r="BN42" s="19" t="n">
        <v>1.1842</v>
      </c>
      <c r="BO42" s="19" t="n">
        <v>39.6012</v>
      </c>
      <c r="BP42" s="19" t="n">
        <v>11.1518</v>
      </c>
      <c r="BQ42" s="19" t="n">
        <v>0.4565</v>
      </c>
      <c r="BR42" s="19" t="n">
        <v>90.8472</v>
      </c>
      <c r="BS42" s="19" t="n">
        <v>73.96169999999999</v>
      </c>
      <c r="BT42" s="19" t="n">
        <v>288.5894</v>
      </c>
      <c r="BU42" s="19" t="n">
        <v>107.3379</v>
      </c>
      <c r="BV42" s="19" t="n">
        <v>267.1455</v>
      </c>
      <c r="BW42" s="19" t="n">
        <v>647.7888</v>
      </c>
      <c r="BX42" s="19" t="n">
        <v>138.8074</v>
      </c>
      <c r="BY42" s="19" t="n">
        <v>97.3836</v>
      </c>
      <c r="BZ42" s="19" t="n">
        <v>20.1018</v>
      </c>
      <c r="CA42" s="19" t="n">
        <v>25.0306</v>
      </c>
      <c r="CB42" s="19" t="n">
        <v>1533.1047</v>
      </c>
      <c r="CC42" s="19" t="n">
        <v>192.7227</v>
      </c>
      <c r="CD42" s="19" t="n">
        <v>146.3537</v>
      </c>
      <c r="CE42" s="19" t="n">
        <v>897.8741</v>
      </c>
      <c r="CF42" s="19" t="n">
        <v>143.8191</v>
      </c>
      <c r="CG42" s="19" t="n">
        <v>94.2013</v>
      </c>
      <c r="CH42" s="19" t="n">
        <v>31.8954</v>
      </c>
      <c r="CI42" s="19" t="n">
        <v>13.8846</v>
      </c>
      <c r="CJ42" s="19" t="n">
        <v>2.9338</v>
      </c>
      <c r="CK42" s="19" t="n">
        <v>0.1681</v>
      </c>
      <c r="CL42" s="19" t="n">
        <v>176.9271</v>
      </c>
      <c r="CM42" s="19" t="n">
        <v>0.2355</v>
      </c>
      <c r="CN42" s="19" t="n">
        <v>72.5556</v>
      </c>
      <c r="CO42" s="19" t="n">
        <v>34.736</v>
      </c>
      <c r="CP42" s="19" t="n">
        <v>81.9755</v>
      </c>
      <c r="CQ42" s="19" t="n">
        <v>34.8764</v>
      </c>
      <c r="CS42" s="19" t="n">
        <v>0.1474</v>
      </c>
      <c r="CT42" s="19" t="n">
        <v>17.5717</v>
      </c>
      <c r="CU42" s="19" t="n">
        <v>145.8794</v>
      </c>
      <c r="CV42" s="19" t="n">
        <v>0.6483</v>
      </c>
      <c r="CW42" s="19" t="n">
        <v>20.3735</v>
      </c>
      <c r="CX42" s="19" t="n">
        <v>6.1138</v>
      </c>
      <c r="CY42" s="19" t="n">
        <v>19.3265</v>
      </c>
      <c r="CZ42" s="19" t="n">
        <v>72.2854</v>
      </c>
      <c r="DA42" s="19" t="n">
        <v>41.3778</v>
      </c>
      <c r="DB42" s="19" t="n">
        <v>10.0811</v>
      </c>
      <c r="DC42" s="19" t="n">
        <v>6.2835</v>
      </c>
      <c r="DD42" s="19" t="n">
        <v>1.7148</v>
      </c>
      <c r="DE42" s="19" t="n">
        <v>36.7065</v>
      </c>
      <c r="DF42" s="19" t="n">
        <v>29.3425</v>
      </c>
      <c r="DG42" s="19" t="n">
        <v>2.2078</v>
      </c>
      <c r="DH42" s="19" t="n">
        <v>8.777100000000001</v>
      </c>
      <c r="DI42" s="19" t="n">
        <v>0.9218</v>
      </c>
      <c r="DJ42" s="19" t="n">
        <v>28.2023</v>
      </c>
      <c r="DK42" s="19" t="n">
        <v>3.8904</v>
      </c>
      <c r="DL42" s="19" t="n">
        <v>7.8443</v>
      </c>
      <c r="DM42" s="19" t="n">
        <v>2.7221</v>
      </c>
      <c r="DN42" s="19" t="n">
        <v>3447.6354</v>
      </c>
      <c r="DP42" s="19" t="n">
        <v>25.8018</v>
      </c>
      <c r="DQ42" s="19" t="n">
        <v>0.8297</v>
      </c>
      <c r="DR42" s="19" t="n">
        <v>5.3948</v>
      </c>
      <c r="DT42" s="19" t="n">
        <v>1662.0883</v>
      </c>
    </row>
    <row r="43">
      <c r="A43" s="2" t="inlineStr">
        <is>
          <t>1801</t>
        </is>
      </c>
      <c r="B43" s="2" t="inlineStr">
        <is>
          <t>Human pharmaceutical and medicinal product manufacturing</t>
        </is>
      </c>
      <c r="C43" s="19" t="n">
        <v>10.2295</v>
      </c>
      <c r="D43" s="19" t="n">
        <v>0.733</v>
      </c>
      <c r="E43" s="19" t="n">
        <v>1.4953</v>
      </c>
      <c r="F43" s="19" t="n">
        <v>0.08749999999999999</v>
      </c>
      <c r="G43" s="19" t="n">
        <v>0.0732</v>
      </c>
      <c r="H43" s="19" t="n">
        <v>0.0882</v>
      </c>
      <c r="I43" s="19" t="n">
        <v>1.4387</v>
      </c>
      <c r="J43" s="19" t="n">
        <v>7.3135</v>
      </c>
      <c r="K43" s="19" t="n">
        <v>0.0742</v>
      </c>
      <c r="L43" s="19" t="n">
        <v>0.0361</v>
      </c>
      <c r="M43" s="19" t="n">
        <v>2.0527</v>
      </c>
      <c r="N43" s="19" t="n">
        <v>0.2268</v>
      </c>
      <c r="O43" s="19" t="n">
        <v>0.9949</v>
      </c>
      <c r="P43" s="19" t="n">
        <v>1.2156</v>
      </c>
      <c r="Q43" s="19" t="n">
        <v>0.09420000000000001</v>
      </c>
      <c r="R43" s="19" t="n">
        <v>0.8365</v>
      </c>
      <c r="S43" s="19" t="n">
        <v>0.9409999999999999</v>
      </c>
      <c r="T43" s="19" t="n">
        <v>0.7174</v>
      </c>
      <c r="U43" s="19" t="n">
        <v>1.8097</v>
      </c>
      <c r="V43" s="19" t="n">
        <v>1.1439</v>
      </c>
      <c r="W43" s="19" t="n">
        <v>0.873</v>
      </c>
      <c r="X43" s="19" t="n">
        <v>2.9047</v>
      </c>
      <c r="Y43" s="19" t="n">
        <v>0.5993000000000001</v>
      </c>
      <c r="Z43" s="19" t="n">
        <v>0.216</v>
      </c>
      <c r="AA43" s="19" t="n">
        <v>0.2285</v>
      </c>
      <c r="AB43" s="19" t="n">
        <v>0.0227</v>
      </c>
      <c r="AC43" s="19" t="n">
        <v>0.059</v>
      </c>
      <c r="AD43" s="19" t="n">
        <v>0.4569</v>
      </c>
      <c r="AE43" s="19" t="n">
        <v>0.0005999999999999999</v>
      </c>
      <c r="AF43" s="19" t="n">
        <v>0.1388</v>
      </c>
      <c r="AG43" s="19" t="n">
        <v>0.0598</v>
      </c>
      <c r="AH43" s="19" t="n">
        <v>0.3235</v>
      </c>
      <c r="AI43" s="19" t="n">
        <v>1.7987</v>
      </c>
      <c r="AJ43" s="19" t="n">
        <v>0.8879</v>
      </c>
      <c r="AK43" s="19" t="n">
        <v>1.2457</v>
      </c>
      <c r="AL43" s="19" t="n">
        <v>0.9489</v>
      </c>
      <c r="AM43" s="19" t="n">
        <v>0.5505</v>
      </c>
      <c r="AN43" s="19" t="n">
        <v>15.9557</v>
      </c>
      <c r="AO43" s="19" t="n">
        <v>7.3104</v>
      </c>
      <c r="AP43" s="19" t="n">
        <v>1.1791</v>
      </c>
      <c r="AQ43" s="19" t="n">
        <v>0.5003</v>
      </c>
      <c r="AR43" s="19" t="n">
        <v>1.0705</v>
      </c>
      <c r="AS43" s="19" t="n">
        <v>0.2258</v>
      </c>
      <c r="AT43" s="19" t="n">
        <v>0.9077</v>
      </c>
      <c r="AU43" s="19" t="n">
        <v>0.1239</v>
      </c>
      <c r="AV43" s="19" t="n">
        <v>0.6175</v>
      </c>
      <c r="AW43" s="19" t="n">
        <v>0.4607</v>
      </c>
      <c r="AX43" s="19" t="n">
        <v>0.2896</v>
      </c>
      <c r="AY43" s="19" t="n">
        <v>3.069</v>
      </c>
      <c r="AZ43" s="19" t="n">
        <v>0.1425</v>
      </c>
      <c r="BA43" s="19" t="n">
        <v>0.1148</v>
      </c>
      <c r="BB43" s="19" t="n">
        <v>1.9812</v>
      </c>
      <c r="BC43" s="19" t="n">
        <v>0.3414</v>
      </c>
      <c r="BD43" s="19" t="n">
        <v>1.8517</v>
      </c>
      <c r="BE43" s="19" t="n">
        <v>0.9491000000000001</v>
      </c>
      <c r="BF43" s="19" t="n">
        <v>0.5805</v>
      </c>
      <c r="BG43" s="19" t="n">
        <v>0.5753</v>
      </c>
      <c r="BH43" s="19" t="n">
        <v>0.8534</v>
      </c>
      <c r="BI43" s="19" t="n">
        <v>2.5937</v>
      </c>
      <c r="BJ43" s="19" t="n">
        <v>0.8153</v>
      </c>
      <c r="BK43" s="19" t="n">
        <v>0.2349</v>
      </c>
      <c r="BL43" s="19" t="n">
        <v>2.9501</v>
      </c>
      <c r="BM43" s="19" t="n">
        <v>0.9105</v>
      </c>
      <c r="BN43" s="19" t="n">
        <v>0.1836</v>
      </c>
      <c r="BO43" s="19" t="n">
        <v>0.5514</v>
      </c>
      <c r="BP43" s="19" t="n">
        <v>1.218</v>
      </c>
      <c r="BQ43" s="19" t="n">
        <v>0.0658</v>
      </c>
      <c r="BR43" s="19" t="n">
        <v>0.7086</v>
      </c>
      <c r="BS43" s="19" t="n">
        <v>0.7914</v>
      </c>
      <c r="BT43" s="19" t="n">
        <v>10.1061</v>
      </c>
      <c r="BU43" s="19" t="n">
        <v>7.3914</v>
      </c>
      <c r="BV43" s="19" t="n">
        <v>8.270899999999999</v>
      </c>
      <c r="BW43" s="19" t="n">
        <v>23.2417</v>
      </c>
      <c r="BX43" s="19" t="n">
        <v>16.6279</v>
      </c>
      <c r="BY43" s="19" t="n">
        <v>10.4486</v>
      </c>
      <c r="BZ43" s="19" t="n">
        <v>2.4224</v>
      </c>
      <c r="CA43" s="19" t="n">
        <v>7.4104</v>
      </c>
      <c r="CB43" s="19" t="n">
        <v>3.6985</v>
      </c>
      <c r="CC43" s="19" t="n">
        <v>0.9278999999999999</v>
      </c>
      <c r="CD43" s="19" t="n">
        <v>0.1565</v>
      </c>
      <c r="CE43" s="19" t="n">
        <v>0.6253</v>
      </c>
      <c r="CF43" s="19" t="n">
        <v>1.12</v>
      </c>
      <c r="CG43" s="19" t="n">
        <v>1.6466</v>
      </c>
      <c r="CH43" s="19" t="n">
        <v>0.698</v>
      </c>
      <c r="CI43" s="19" t="n">
        <v>0.6022999999999999</v>
      </c>
      <c r="CJ43" s="19" t="n">
        <v>0.3854</v>
      </c>
      <c r="CK43" s="19" t="n">
        <v>0.8819</v>
      </c>
      <c r="CL43" s="19" t="n">
        <v>9.897399999999999</v>
      </c>
      <c r="CM43" s="19" t="n">
        <v>0.0109</v>
      </c>
      <c r="CN43" s="19" t="n">
        <v>3.1763</v>
      </c>
      <c r="CO43" s="19" t="n">
        <v>2.1234</v>
      </c>
      <c r="CP43" s="19" t="n">
        <v>2.563</v>
      </c>
      <c r="CQ43" s="19" t="n">
        <v>0.9719</v>
      </c>
      <c r="CS43" s="19" t="n">
        <v>0.5491</v>
      </c>
      <c r="CT43" s="19" t="n">
        <v>3.0302</v>
      </c>
      <c r="CU43" s="19" t="n">
        <v>17.3966</v>
      </c>
      <c r="CV43" s="19" t="n">
        <v>4.8074</v>
      </c>
      <c r="CW43" s="19" t="n">
        <v>4.3229</v>
      </c>
      <c r="CX43" s="19" t="n">
        <v>1.225</v>
      </c>
      <c r="CY43" s="19" t="n">
        <v>4.6793</v>
      </c>
      <c r="CZ43" s="19" t="n">
        <v>2.0485</v>
      </c>
      <c r="DA43" s="19" t="n">
        <v>1.6341</v>
      </c>
      <c r="DB43" s="19" t="n">
        <v>4.5253</v>
      </c>
      <c r="DC43" s="19" t="n">
        <v>4.1282</v>
      </c>
      <c r="DD43" s="19" t="n">
        <v>0.3881</v>
      </c>
      <c r="DE43" s="19" t="n">
        <v>76.876</v>
      </c>
      <c r="DF43" s="19" t="n">
        <v>14.0904</v>
      </c>
      <c r="DG43" s="19" t="n">
        <v>0.5249</v>
      </c>
      <c r="DH43" s="19" t="n">
        <v>6.34</v>
      </c>
      <c r="DI43" s="19" t="n">
        <v>0.7242</v>
      </c>
      <c r="DJ43" s="19" t="n">
        <v>4.4952</v>
      </c>
      <c r="DK43" s="19" t="n">
        <v>3.816</v>
      </c>
      <c r="DL43" s="19" t="n">
        <v>1.5423</v>
      </c>
      <c r="DM43" s="19" t="n">
        <v>0.1888</v>
      </c>
      <c r="DN43" s="19" t="n">
        <v>2711.7428</v>
      </c>
      <c r="DO43" s="19" t="n">
        <v>3356.5371</v>
      </c>
      <c r="DP43" s="19" t="n">
        <v>100.8479</v>
      </c>
      <c r="DQ43" s="19" t="n">
        <v>2.3982</v>
      </c>
      <c r="DR43" s="19" t="n">
        <v>22.8313</v>
      </c>
      <c r="DT43" s="19" t="n">
        <v>2037.5818</v>
      </c>
    </row>
    <row r="44">
      <c r="A44" s="2" t="inlineStr">
        <is>
          <t>1802</t>
        </is>
      </c>
      <c r="B44" s="2" t="inlineStr">
        <is>
          <t>Veterinary pharmaceutical and medicinal product manufacturing</t>
        </is>
      </c>
      <c r="C44" s="19" t="n">
        <v>536.9213</v>
      </c>
      <c r="D44" s="19" t="n">
        <v>28.6859</v>
      </c>
      <c r="E44" s="19" t="n">
        <v>11.4317</v>
      </c>
      <c r="F44" s="19" t="n">
        <v>0.1209</v>
      </c>
      <c r="G44" s="19" t="n">
        <v>0.0023</v>
      </c>
      <c r="H44" s="19" t="n">
        <v>0.1337</v>
      </c>
      <c r="I44" s="19" t="n">
        <v>5.472</v>
      </c>
      <c r="J44" s="19" t="n">
        <v>0.6248</v>
      </c>
      <c r="K44" s="19" t="n">
        <v>0.0193</v>
      </c>
      <c r="L44" s="19" t="n">
        <v>0.0052</v>
      </c>
      <c r="M44" s="19" t="n">
        <v>0.1492</v>
      </c>
      <c r="N44" s="19" t="n">
        <v>0.0159</v>
      </c>
      <c r="O44" s="19" t="n">
        <v>0.2614</v>
      </c>
      <c r="P44" s="19" t="n">
        <v>0.0442</v>
      </c>
      <c r="Q44" s="19" t="n">
        <v>0.0054</v>
      </c>
      <c r="R44" s="19" t="n">
        <v>0.0304</v>
      </c>
      <c r="S44" s="19" t="n">
        <v>0.1366</v>
      </c>
      <c r="T44" s="19" t="n">
        <v>0.0132</v>
      </c>
      <c r="U44" s="19" t="n">
        <v>0.0646</v>
      </c>
      <c r="V44" s="19" t="n">
        <v>0.0362</v>
      </c>
      <c r="W44" s="19" t="n">
        <v>0.1282</v>
      </c>
      <c r="X44" s="19" t="n">
        <v>0.5049</v>
      </c>
      <c r="Y44" s="19" t="n">
        <v>0.0263</v>
      </c>
      <c r="Z44" s="19" t="n">
        <v>0.0061</v>
      </c>
      <c r="AA44" s="19" t="n">
        <v>0.0155</v>
      </c>
      <c r="AB44" s="19" t="n">
        <v>0.0005</v>
      </c>
      <c r="AC44" s="19" t="n">
        <v>0.0017</v>
      </c>
      <c r="AD44" s="19" t="n">
        <v>0.015</v>
      </c>
      <c r="AE44" s="19" t="n">
        <v>0</v>
      </c>
      <c r="AF44" s="19" t="n">
        <v>0.0035</v>
      </c>
      <c r="AG44" s="19" t="n">
        <v>0.0014</v>
      </c>
      <c r="AH44" s="19" t="n">
        <v>0.0128</v>
      </c>
      <c r="AI44" s="19" t="n">
        <v>0.0735</v>
      </c>
      <c r="AJ44" s="19" t="n">
        <v>0.0108</v>
      </c>
      <c r="AK44" s="19" t="n">
        <v>0.0549</v>
      </c>
      <c r="AL44" s="19" t="n">
        <v>0.07199999999999999</v>
      </c>
      <c r="AM44" s="19" t="n">
        <v>0.058</v>
      </c>
      <c r="AN44" s="19" t="n">
        <v>103.6808</v>
      </c>
      <c r="AO44" s="19" t="n">
        <v>467.8692</v>
      </c>
      <c r="AP44" s="19" t="n">
        <v>0.0857</v>
      </c>
      <c r="AQ44" s="19" t="n">
        <v>10.3759</v>
      </c>
      <c r="AR44" s="19" t="n">
        <v>0.0977</v>
      </c>
      <c r="AS44" s="19" t="n">
        <v>0.0127</v>
      </c>
      <c r="AT44" s="19" t="n">
        <v>0.0225</v>
      </c>
      <c r="AU44" s="19" t="n">
        <v>0.0068</v>
      </c>
      <c r="AV44" s="19" t="n">
        <v>0.07240000000000001</v>
      </c>
      <c r="AW44" s="19" t="n">
        <v>0.0125</v>
      </c>
      <c r="AX44" s="19" t="n">
        <v>0.0041</v>
      </c>
      <c r="AY44" s="19" t="n">
        <v>0.1279</v>
      </c>
      <c r="AZ44" s="19" t="n">
        <v>0.005</v>
      </c>
      <c r="BA44" s="19" t="n">
        <v>0.0053</v>
      </c>
      <c r="BB44" s="19" t="n">
        <v>0.176</v>
      </c>
      <c r="BC44" s="19" t="n">
        <v>0.0137</v>
      </c>
      <c r="BD44" s="19" t="n">
        <v>0.0492</v>
      </c>
      <c r="BE44" s="19" t="n">
        <v>0.0478</v>
      </c>
      <c r="BF44" s="19" t="n">
        <v>0.0983</v>
      </c>
      <c r="BG44" s="19" t="n">
        <v>0.0455</v>
      </c>
      <c r="BH44" s="19" t="n">
        <v>0.0888</v>
      </c>
      <c r="BI44" s="19" t="n">
        <v>0.1459</v>
      </c>
      <c r="BJ44" s="19" t="n">
        <v>0.112</v>
      </c>
      <c r="BK44" s="19" t="n">
        <v>0.0174</v>
      </c>
      <c r="BL44" s="19" t="n">
        <v>0.2161</v>
      </c>
      <c r="BM44" s="19" t="n">
        <v>0.0278</v>
      </c>
      <c r="BN44" s="19" t="n">
        <v>0.0074</v>
      </c>
      <c r="BO44" s="19" t="n">
        <v>0.0644</v>
      </c>
      <c r="BP44" s="19" t="n">
        <v>0.1853</v>
      </c>
      <c r="BQ44" s="19" t="n">
        <v>0.0201</v>
      </c>
      <c r="BR44" s="19" t="n">
        <v>0.045</v>
      </c>
      <c r="BS44" s="19" t="n">
        <v>0.0586</v>
      </c>
      <c r="BT44" s="19" t="n">
        <v>0.6752</v>
      </c>
      <c r="BU44" s="19" t="n">
        <v>0.6656</v>
      </c>
      <c r="BV44" s="19" t="n">
        <v>1.5759</v>
      </c>
      <c r="BW44" s="19" t="n">
        <v>2.1732</v>
      </c>
      <c r="BX44" s="19" t="n">
        <v>1.1474</v>
      </c>
      <c r="BY44" s="19" t="n">
        <v>0.7354000000000001</v>
      </c>
      <c r="BZ44" s="19" t="n">
        <v>0.1501</v>
      </c>
      <c r="CA44" s="19" t="n">
        <v>0.3688</v>
      </c>
      <c r="CB44" s="19" t="n">
        <v>0.2441</v>
      </c>
      <c r="CC44" s="19" t="n">
        <v>0.0698</v>
      </c>
      <c r="CD44" s="19" t="n">
        <v>2.3018</v>
      </c>
      <c r="CE44" s="19" t="n">
        <v>0.0613</v>
      </c>
      <c r="CF44" s="19" t="n">
        <v>0.1022</v>
      </c>
      <c r="CG44" s="19" t="n">
        <v>0.8004</v>
      </c>
      <c r="CH44" s="19" t="n">
        <v>0.0313</v>
      </c>
      <c r="CI44" s="19" t="n">
        <v>5.2036</v>
      </c>
      <c r="CJ44" s="19" t="n">
        <v>0.0297</v>
      </c>
      <c r="CK44" s="19" t="n">
        <v>0.07340000000000001</v>
      </c>
      <c r="CL44" s="19" t="n">
        <v>1.8615</v>
      </c>
      <c r="CM44" s="19" t="n">
        <v>0.0021</v>
      </c>
      <c r="CN44" s="19" t="n">
        <v>0.4684</v>
      </c>
      <c r="CO44" s="19" t="n">
        <v>0.2836</v>
      </c>
      <c r="CP44" s="19" t="n">
        <v>0.321</v>
      </c>
      <c r="CQ44" s="19" t="n">
        <v>1.281</v>
      </c>
      <c r="CS44" s="19" t="n">
        <v>0.0136</v>
      </c>
      <c r="CT44" s="19" t="n">
        <v>5.8982</v>
      </c>
      <c r="CU44" s="19" t="n">
        <v>14.9824</v>
      </c>
      <c r="CV44" s="19" t="n">
        <v>1.8505</v>
      </c>
      <c r="CW44" s="19" t="n">
        <v>2.9061</v>
      </c>
      <c r="CX44" s="19" t="n">
        <v>11.6489</v>
      </c>
      <c r="CY44" s="19" t="n">
        <v>1.7923</v>
      </c>
      <c r="CZ44" s="19" t="n">
        <v>0.0948</v>
      </c>
      <c r="DA44" s="19" t="n">
        <v>0.9143</v>
      </c>
      <c r="DB44" s="19" t="n">
        <v>23.2347</v>
      </c>
      <c r="DC44" s="19" t="n">
        <v>29.235</v>
      </c>
      <c r="DD44" s="19" t="n">
        <v>1.6634</v>
      </c>
      <c r="DE44" s="19" t="n">
        <v>12.6016</v>
      </c>
      <c r="DF44" s="19" t="n">
        <v>39.0772</v>
      </c>
      <c r="DG44" s="19" t="n">
        <v>6.1629</v>
      </c>
      <c r="DH44" s="19" t="n">
        <v>335.7996</v>
      </c>
      <c r="DI44" s="19" t="n">
        <v>4.2369</v>
      </c>
      <c r="DJ44" s="19" t="n">
        <v>0.2893</v>
      </c>
      <c r="DK44" s="19" t="n">
        <v>0.5758</v>
      </c>
      <c r="DL44" s="19" t="n">
        <v>4.9507</v>
      </c>
      <c r="DM44" s="19" t="n">
        <v>0.0461</v>
      </c>
      <c r="DN44" s="19" t="n">
        <v>87.3062</v>
      </c>
      <c r="DO44" s="19" t="n">
        <v>3.1489</v>
      </c>
      <c r="DP44" s="19" t="n">
        <v>10.0696</v>
      </c>
      <c r="DQ44" s="19" t="n">
        <v>0.1445</v>
      </c>
      <c r="DR44" s="19" t="n">
        <v>2.2892</v>
      </c>
      <c r="DT44" s="19" t="n">
        <v>884.3306</v>
      </c>
    </row>
    <row r="45">
      <c r="A45" s="2" t="inlineStr">
        <is>
          <t>1803</t>
        </is>
      </c>
      <c r="B45" s="2" t="inlineStr">
        <is>
          <t>Basic chemical manufacturing</t>
        </is>
      </c>
      <c r="C45" s="19" t="n">
        <v>462.7145</v>
      </c>
      <c r="D45" s="19" t="n">
        <v>21.2801</v>
      </c>
      <c r="E45" s="19" t="n">
        <v>212.2855</v>
      </c>
      <c r="F45" s="19" t="n">
        <v>0.5208</v>
      </c>
      <c r="G45" s="19" t="n">
        <v>0.2567</v>
      </c>
      <c r="H45" s="19" t="n">
        <v>1.0637</v>
      </c>
      <c r="I45" s="19" t="n">
        <v>103.6264</v>
      </c>
      <c r="J45" s="19" t="n">
        <v>192.5596</v>
      </c>
      <c r="K45" s="19" t="n">
        <v>1.8158</v>
      </c>
      <c r="L45" s="19" t="n">
        <v>0.964</v>
      </c>
      <c r="M45" s="19" t="n">
        <v>77.22839999999999</v>
      </c>
      <c r="N45" s="19" t="n">
        <v>8.592599999999999</v>
      </c>
      <c r="O45" s="19" t="n">
        <v>7.2905</v>
      </c>
      <c r="P45" s="19" t="n">
        <v>7.6077</v>
      </c>
      <c r="Q45" s="19" t="n">
        <v>0.2465</v>
      </c>
      <c r="R45" s="19" t="n">
        <v>7.916</v>
      </c>
      <c r="S45" s="19" t="n">
        <v>2.1871</v>
      </c>
      <c r="T45" s="19" t="n">
        <v>2.935</v>
      </c>
      <c r="U45" s="19" t="n">
        <v>19.3097</v>
      </c>
      <c r="V45" s="19" t="n">
        <v>4.4159</v>
      </c>
      <c r="W45" s="19" t="n">
        <v>19.9025</v>
      </c>
      <c r="X45" s="19" t="n">
        <v>21.8928</v>
      </c>
      <c r="Y45" s="19" t="n">
        <v>8.9099</v>
      </c>
      <c r="Z45" s="19" t="n">
        <v>2.0527</v>
      </c>
      <c r="AA45" s="19" t="n">
        <v>2.252</v>
      </c>
      <c r="AB45" s="19" t="n">
        <v>0.0464</v>
      </c>
      <c r="AC45" s="19" t="n">
        <v>0.6421</v>
      </c>
      <c r="AD45" s="19" t="n">
        <v>9.9579</v>
      </c>
      <c r="AE45" s="19" t="n">
        <v>0.0127</v>
      </c>
      <c r="AF45" s="19" t="n">
        <v>0.3085</v>
      </c>
      <c r="AG45" s="19" t="n">
        <v>0.2217</v>
      </c>
      <c r="AH45" s="19" t="n">
        <v>4.7058</v>
      </c>
      <c r="AI45" s="19" t="n">
        <v>64.71380000000001</v>
      </c>
      <c r="AJ45" s="19" t="n">
        <v>29.7155</v>
      </c>
      <c r="AK45" s="19" t="n">
        <v>61.6079</v>
      </c>
      <c r="AL45" s="19" t="n">
        <v>26.8831</v>
      </c>
      <c r="AM45" s="19" t="n">
        <v>217.8751</v>
      </c>
      <c r="AN45" s="19" t="n">
        <v>420.1144</v>
      </c>
      <c r="AO45" s="19" t="n">
        <v>6.3425</v>
      </c>
      <c r="AP45" s="19" t="n">
        <v>505.5475</v>
      </c>
      <c r="AQ45" s="19" t="n">
        <v>64.2799</v>
      </c>
      <c r="AR45" s="19" t="n">
        <v>881.2282</v>
      </c>
      <c r="AS45" s="19" t="n">
        <v>13.3634</v>
      </c>
      <c r="AT45" s="19" t="n">
        <v>83.6169</v>
      </c>
      <c r="AU45" s="19" t="n">
        <v>6.9145</v>
      </c>
      <c r="AV45" s="19" t="n">
        <v>38.6385</v>
      </c>
      <c r="AW45" s="19" t="n">
        <v>32.7736</v>
      </c>
      <c r="AX45" s="19" t="n">
        <v>24.0984</v>
      </c>
      <c r="AY45" s="19" t="n">
        <v>45.2078</v>
      </c>
      <c r="AZ45" s="19" t="n">
        <v>3.328</v>
      </c>
      <c r="BA45" s="19" t="n">
        <v>0.7917</v>
      </c>
      <c r="BB45" s="19" t="n">
        <v>27.3253</v>
      </c>
      <c r="BC45" s="19" t="n">
        <v>6.2327</v>
      </c>
      <c r="BD45" s="19" t="n">
        <v>38.8016</v>
      </c>
      <c r="BE45" s="19" t="n">
        <v>9.067299999999999</v>
      </c>
      <c r="BF45" s="19" t="n">
        <v>19.2274</v>
      </c>
      <c r="BG45" s="19" t="n">
        <v>20.6026</v>
      </c>
      <c r="BH45" s="19" t="n">
        <v>13.4452</v>
      </c>
      <c r="BI45" s="19" t="n">
        <v>34.1742</v>
      </c>
      <c r="BJ45" s="19" t="n">
        <v>66.4676</v>
      </c>
      <c r="BK45" s="19" t="n">
        <v>5.5545</v>
      </c>
      <c r="BL45" s="19" t="n">
        <v>24.2552</v>
      </c>
      <c r="BM45" s="19" t="n">
        <v>12.9126</v>
      </c>
      <c r="BN45" s="19" t="n">
        <v>15.9207</v>
      </c>
      <c r="BO45" s="19" t="n">
        <v>11.27</v>
      </c>
      <c r="BP45" s="19" t="n">
        <v>34.4063</v>
      </c>
      <c r="BQ45" s="19" t="n">
        <v>3.1761</v>
      </c>
      <c r="BR45" s="19" t="n">
        <v>139.6555</v>
      </c>
      <c r="BS45" s="19" t="n">
        <v>26.0406</v>
      </c>
      <c r="BT45" s="19" t="n">
        <v>99.1545</v>
      </c>
      <c r="BU45" s="19" t="n">
        <v>398.3196</v>
      </c>
      <c r="BV45" s="19" t="n">
        <v>238.5614</v>
      </c>
      <c r="BW45" s="19" t="n">
        <v>1248.0026</v>
      </c>
      <c r="BX45" s="19" t="n">
        <v>160.2191</v>
      </c>
      <c r="BY45" s="19" t="n">
        <v>75.7876</v>
      </c>
      <c r="BZ45" s="19" t="n">
        <v>11.8983</v>
      </c>
      <c r="CA45" s="19" t="n">
        <v>10.7007</v>
      </c>
      <c r="CB45" s="19" t="n">
        <v>14.1905</v>
      </c>
      <c r="CC45" s="19" t="n">
        <v>12.272</v>
      </c>
      <c r="CD45" s="19" t="n">
        <v>1.447</v>
      </c>
      <c r="CE45" s="19" t="n">
        <v>4.9433</v>
      </c>
      <c r="CF45" s="19" t="n">
        <v>12.1821</v>
      </c>
      <c r="CG45" s="19" t="n">
        <v>13.7795</v>
      </c>
      <c r="CH45" s="19" t="n">
        <v>20.9212</v>
      </c>
      <c r="CI45" s="19" t="n">
        <v>17.8473</v>
      </c>
      <c r="CJ45" s="19" t="n">
        <v>0.4735</v>
      </c>
      <c r="CK45" s="19" t="n">
        <v>6.3121</v>
      </c>
      <c r="CL45" s="19" t="n">
        <v>26.8143</v>
      </c>
      <c r="CM45" s="19" t="n">
        <v>0.1722</v>
      </c>
      <c r="CN45" s="19" t="n">
        <v>5.468</v>
      </c>
      <c r="CO45" s="19" t="n">
        <v>1.9982</v>
      </c>
      <c r="CP45" s="19" t="n">
        <v>4.2107</v>
      </c>
      <c r="CQ45" s="19" t="n">
        <v>35.2797</v>
      </c>
      <c r="CS45" s="19" t="n">
        <v>2.5071</v>
      </c>
      <c r="CT45" s="19" t="n">
        <v>47.4358</v>
      </c>
      <c r="CU45" s="19" t="n">
        <v>147.6212</v>
      </c>
      <c r="CV45" s="19" t="n">
        <v>19.0958</v>
      </c>
      <c r="CW45" s="19" t="n">
        <v>17.602</v>
      </c>
      <c r="CX45" s="19" t="n">
        <v>67.6366</v>
      </c>
      <c r="CY45" s="19" t="n">
        <v>38.8043</v>
      </c>
      <c r="CZ45" s="19" t="n">
        <v>42.2831</v>
      </c>
      <c r="DA45" s="19" t="n">
        <v>24.6569</v>
      </c>
      <c r="DB45" s="19" t="n">
        <v>35.2214</v>
      </c>
      <c r="DC45" s="19" t="n">
        <v>40.9702</v>
      </c>
      <c r="DD45" s="19" t="n">
        <v>3.7596</v>
      </c>
      <c r="DE45" s="19" t="n">
        <v>91.51779999999999</v>
      </c>
      <c r="DF45" s="19" t="n">
        <v>237.8489</v>
      </c>
      <c r="DG45" s="19" t="n">
        <v>8.548</v>
      </c>
      <c r="DH45" s="19" t="n">
        <v>19.9601</v>
      </c>
      <c r="DI45" s="19" t="n">
        <v>24.6584</v>
      </c>
      <c r="DJ45" s="19" t="n">
        <v>26.7663</v>
      </c>
      <c r="DK45" s="19" t="n">
        <v>29.9043</v>
      </c>
      <c r="DL45" s="19" t="n">
        <v>41.4563</v>
      </c>
      <c r="DM45" s="19" t="n">
        <v>0.9285</v>
      </c>
      <c r="DN45" s="19" t="n">
        <v>1151.7504</v>
      </c>
      <c r="DO45" s="19" t="n">
        <v>31.4216</v>
      </c>
      <c r="DP45" s="19" t="n">
        <v>282.7224</v>
      </c>
      <c r="DQ45" s="19" t="n">
        <v>4.583</v>
      </c>
      <c r="DR45" s="19" t="n">
        <v>65.48739999999999</v>
      </c>
      <c r="DT45" s="19" t="n">
        <v>1694.1076</v>
      </c>
    </row>
    <row r="46">
      <c r="A46" s="2" t="inlineStr">
        <is>
          <t>1804</t>
        </is>
      </c>
      <c r="B46" s="2" t="inlineStr">
        <is>
          <t>Cleaning compounds and toiletry preparation manufacturing</t>
        </is>
      </c>
      <c r="C46" s="19" t="n">
        <v>2.9272</v>
      </c>
      <c r="D46" s="19" t="n">
        <v>0.2391</v>
      </c>
      <c r="E46" s="19" t="n">
        <v>0.7060999999999999</v>
      </c>
      <c r="F46" s="19" t="n">
        <v>0.1907</v>
      </c>
      <c r="G46" s="19" t="n">
        <v>0.0385</v>
      </c>
      <c r="H46" s="19" t="n">
        <v>0.3028</v>
      </c>
      <c r="I46" s="19" t="n">
        <v>2.7842</v>
      </c>
      <c r="J46" s="19" t="n">
        <v>17.8458</v>
      </c>
      <c r="K46" s="19" t="n">
        <v>0.4526</v>
      </c>
      <c r="L46" s="19" t="n">
        <v>0.0376</v>
      </c>
      <c r="M46" s="19" t="n">
        <v>2.3282</v>
      </c>
      <c r="N46" s="19" t="n">
        <v>0.2657</v>
      </c>
      <c r="O46" s="19" t="n">
        <v>0.1867</v>
      </c>
      <c r="P46" s="19" t="n">
        <v>15.9928</v>
      </c>
      <c r="Q46" s="19" t="n">
        <v>0.0759</v>
      </c>
      <c r="R46" s="19" t="n">
        <v>1.236</v>
      </c>
      <c r="S46" s="19" t="n">
        <v>1.1859</v>
      </c>
      <c r="T46" s="19" t="n">
        <v>0.4278</v>
      </c>
      <c r="U46" s="19" t="n">
        <v>3.1696</v>
      </c>
      <c r="V46" s="19" t="n">
        <v>3.331</v>
      </c>
      <c r="W46" s="19" t="n">
        <v>3.4876</v>
      </c>
      <c r="X46" s="19" t="n">
        <v>4.5367</v>
      </c>
      <c r="Y46" s="19" t="n">
        <v>6.4477</v>
      </c>
      <c r="Z46" s="19" t="n">
        <v>0.3342</v>
      </c>
      <c r="AA46" s="19" t="n">
        <v>1.3334</v>
      </c>
      <c r="AB46" s="19" t="n">
        <v>0.0117</v>
      </c>
      <c r="AC46" s="19" t="n">
        <v>0.0438</v>
      </c>
      <c r="AD46" s="19" t="n">
        <v>0.233</v>
      </c>
      <c r="AE46" s="19" t="n">
        <v>0.0003</v>
      </c>
      <c r="AF46" s="19" t="n">
        <v>0.0592</v>
      </c>
      <c r="AG46" s="19" t="n">
        <v>0.0273</v>
      </c>
      <c r="AH46" s="19" t="n">
        <v>0.4396</v>
      </c>
      <c r="AI46" s="19" t="n">
        <v>1.0989</v>
      </c>
      <c r="AJ46" s="19" t="n">
        <v>0.2389</v>
      </c>
      <c r="AK46" s="19" t="n">
        <v>1.7164</v>
      </c>
      <c r="AL46" s="19" t="n">
        <v>0.7169</v>
      </c>
      <c r="AM46" s="19" t="n">
        <v>8.3048</v>
      </c>
      <c r="AN46" s="19" t="n">
        <v>10.9566</v>
      </c>
      <c r="AO46" s="19" t="n">
        <v>0.3812</v>
      </c>
      <c r="AP46" s="19" t="n">
        <v>15.2011</v>
      </c>
      <c r="AQ46" s="19" t="n">
        <v>28.4789</v>
      </c>
      <c r="AR46" s="19" t="n">
        <v>7.5532</v>
      </c>
      <c r="AS46" s="19" t="n">
        <v>4.0182</v>
      </c>
      <c r="AT46" s="19" t="n">
        <v>2.247</v>
      </c>
      <c r="AU46" s="19" t="n">
        <v>0.6444</v>
      </c>
      <c r="AV46" s="19" t="n">
        <v>3.9793</v>
      </c>
      <c r="AW46" s="19" t="n">
        <v>0.5468</v>
      </c>
      <c r="AX46" s="19" t="n">
        <v>0.5779</v>
      </c>
      <c r="AY46" s="19" t="n">
        <v>1.68</v>
      </c>
      <c r="AZ46" s="19" t="n">
        <v>0.2189</v>
      </c>
      <c r="BA46" s="19" t="n">
        <v>0.0606</v>
      </c>
      <c r="BB46" s="19" t="n">
        <v>0.8955</v>
      </c>
      <c r="BC46" s="19" t="n">
        <v>0.1264</v>
      </c>
      <c r="BD46" s="19" t="n">
        <v>0.775</v>
      </c>
      <c r="BE46" s="19" t="n">
        <v>0.4228</v>
      </c>
      <c r="BF46" s="19" t="n">
        <v>0.2656</v>
      </c>
      <c r="BG46" s="19" t="n">
        <v>0.3242</v>
      </c>
      <c r="BH46" s="19" t="n">
        <v>0.307</v>
      </c>
      <c r="BI46" s="19" t="n">
        <v>3.4611</v>
      </c>
      <c r="BJ46" s="19" t="n">
        <v>2.0154</v>
      </c>
      <c r="BK46" s="19" t="n">
        <v>0.4724</v>
      </c>
      <c r="BL46" s="19" t="n">
        <v>5.7323</v>
      </c>
      <c r="BM46" s="19" t="n">
        <v>0.4036</v>
      </c>
      <c r="BN46" s="19" t="n">
        <v>0.1146</v>
      </c>
      <c r="BO46" s="19" t="n">
        <v>2.0718</v>
      </c>
      <c r="BP46" s="19" t="n">
        <v>2.3524</v>
      </c>
      <c r="BQ46" s="19" t="n">
        <v>0.0445</v>
      </c>
      <c r="BR46" s="19" t="n">
        <v>11.3684</v>
      </c>
      <c r="BS46" s="19" t="n">
        <v>2.0689</v>
      </c>
      <c r="BT46" s="19" t="n">
        <v>12.9736</v>
      </c>
      <c r="BU46" s="19" t="n">
        <v>4.0058</v>
      </c>
      <c r="BV46" s="19" t="n">
        <v>6.4395</v>
      </c>
      <c r="BW46" s="19" t="n">
        <v>43.1648</v>
      </c>
      <c r="BX46" s="19" t="n">
        <v>149.0535</v>
      </c>
      <c r="BY46" s="19" t="n">
        <v>72.0373</v>
      </c>
      <c r="BZ46" s="19" t="n">
        <v>22.4238</v>
      </c>
      <c r="CA46" s="19" t="n">
        <v>36.4284</v>
      </c>
      <c r="CB46" s="19" t="n">
        <v>9.029999999999999</v>
      </c>
      <c r="CC46" s="19" t="n">
        <v>14.0219</v>
      </c>
      <c r="CD46" s="19" t="n">
        <v>0.067</v>
      </c>
      <c r="CE46" s="19" t="n">
        <v>0.4185</v>
      </c>
      <c r="CF46" s="19" t="n">
        <v>0.8101</v>
      </c>
      <c r="CG46" s="19" t="n">
        <v>3.0376</v>
      </c>
      <c r="CH46" s="19" t="n">
        <v>0.4692</v>
      </c>
      <c r="CI46" s="19" t="n">
        <v>0.3198</v>
      </c>
      <c r="CJ46" s="19" t="n">
        <v>3.4374</v>
      </c>
      <c r="CK46" s="19" t="n">
        <v>0.4317</v>
      </c>
      <c r="CL46" s="19" t="n">
        <v>2.2293</v>
      </c>
      <c r="CM46" s="19" t="n">
        <v>0.0063</v>
      </c>
      <c r="CN46" s="19" t="n">
        <v>1.2556</v>
      </c>
      <c r="CO46" s="19" t="n">
        <v>0.5281</v>
      </c>
      <c r="CP46" s="19" t="n">
        <v>0.4936</v>
      </c>
      <c r="CQ46" s="19" t="n">
        <v>35.6497</v>
      </c>
      <c r="CS46" s="19" t="n">
        <v>0.2886</v>
      </c>
      <c r="CT46" s="19" t="n">
        <v>17.9929</v>
      </c>
      <c r="CU46" s="19" t="n">
        <v>53.113</v>
      </c>
      <c r="CV46" s="19" t="n">
        <v>1.6876</v>
      </c>
      <c r="CW46" s="19" t="n">
        <v>23.2253</v>
      </c>
      <c r="CX46" s="19" t="n">
        <v>32.648</v>
      </c>
      <c r="CY46" s="19" t="n">
        <v>2.412</v>
      </c>
      <c r="CZ46" s="19" t="n">
        <v>17.4953</v>
      </c>
      <c r="DA46" s="19" t="n">
        <v>6.4814</v>
      </c>
      <c r="DB46" s="19" t="n">
        <v>21.4996</v>
      </c>
      <c r="DC46" s="19" t="n">
        <v>22.8813</v>
      </c>
      <c r="DD46" s="19" t="n">
        <v>1.8212</v>
      </c>
      <c r="DE46" s="19" t="n">
        <v>35.6626</v>
      </c>
      <c r="DF46" s="19" t="n">
        <v>90.542</v>
      </c>
      <c r="DG46" s="19" t="n">
        <v>0.2525</v>
      </c>
      <c r="DH46" s="19" t="n">
        <v>4</v>
      </c>
      <c r="DI46" s="19" t="n">
        <v>1.3435</v>
      </c>
      <c r="DJ46" s="19" t="n">
        <v>7.7423</v>
      </c>
      <c r="DK46" s="19" t="n">
        <v>6.0956</v>
      </c>
      <c r="DL46" s="19" t="n">
        <v>39.3202</v>
      </c>
      <c r="DM46" s="19" t="n">
        <v>1.7977</v>
      </c>
      <c r="DN46" s="19" t="n">
        <v>1835.4596</v>
      </c>
      <c r="DO46" s="19" t="n">
        <v>30.6173</v>
      </c>
      <c r="DP46" s="19" t="n">
        <v>56.5509</v>
      </c>
      <c r="DQ46" s="19" t="n">
        <v>1.1769</v>
      </c>
      <c r="DR46" s="19" t="n">
        <v>13.1008</v>
      </c>
      <c r="DT46" s="19" t="n">
        <v>1253.4229</v>
      </c>
    </row>
    <row r="47">
      <c r="A47" s="2" t="inlineStr">
        <is>
          <t>1901</t>
        </is>
      </c>
      <c r="B47" s="2" t="inlineStr">
        <is>
          <t>Polymer product manufacturing</t>
        </is>
      </c>
      <c r="C47" s="19" t="n">
        <v>9.0518</v>
      </c>
      <c r="D47" s="19" t="n">
        <v>1.1374</v>
      </c>
      <c r="E47" s="19" t="n">
        <v>13.1153</v>
      </c>
      <c r="F47" s="19" t="n">
        <v>1.4719</v>
      </c>
      <c r="G47" s="19" t="n">
        <v>0.2354</v>
      </c>
      <c r="H47" s="19" t="n">
        <v>2.4608</v>
      </c>
      <c r="I47" s="19" t="n">
        <v>7.6372</v>
      </c>
      <c r="J47" s="19" t="n">
        <v>35.7044</v>
      </c>
      <c r="K47" s="19" t="n">
        <v>1.4972</v>
      </c>
      <c r="L47" s="19" t="n">
        <v>0.2752</v>
      </c>
      <c r="M47" s="19" t="n">
        <v>12.2528</v>
      </c>
      <c r="N47" s="19" t="n">
        <v>10.3164</v>
      </c>
      <c r="O47" s="19" t="n">
        <v>3.1182</v>
      </c>
      <c r="P47" s="19" t="n">
        <v>18.2861</v>
      </c>
      <c r="Q47" s="19" t="n">
        <v>0.425</v>
      </c>
      <c r="R47" s="19" t="n">
        <v>63.3815</v>
      </c>
      <c r="S47" s="19" t="n">
        <v>8.525600000000001</v>
      </c>
      <c r="T47" s="19" t="n">
        <v>8.096500000000001</v>
      </c>
      <c r="U47" s="19" t="n">
        <v>37.1782</v>
      </c>
      <c r="V47" s="19" t="n">
        <v>15.7881</v>
      </c>
      <c r="W47" s="19" t="n">
        <v>23.2215</v>
      </c>
      <c r="X47" s="19" t="n">
        <v>32.2194</v>
      </c>
      <c r="Y47" s="19" t="n">
        <v>134.4046</v>
      </c>
      <c r="Z47" s="19" t="n">
        <v>4.9084</v>
      </c>
      <c r="AA47" s="19" t="n">
        <v>5.4431</v>
      </c>
      <c r="AB47" s="19" t="n">
        <v>0.0217</v>
      </c>
      <c r="AC47" s="19" t="n">
        <v>0.1225</v>
      </c>
      <c r="AD47" s="19" t="n">
        <v>15.7585</v>
      </c>
      <c r="AE47" s="19" t="n">
        <v>0.0038</v>
      </c>
      <c r="AF47" s="19" t="n">
        <v>0.4378</v>
      </c>
      <c r="AG47" s="19" t="n">
        <v>0.1293</v>
      </c>
      <c r="AH47" s="19" t="n">
        <v>1.7501</v>
      </c>
      <c r="AI47" s="19" t="n">
        <v>81.8841</v>
      </c>
      <c r="AJ47" s="19" t="n">
        <v>6.3182</v>
      </c>
      <c r="AK47" s="19" t="n">
        <v>76.3653</v>
      </c>
      <c r="AL47" s="19" t="n">
        <v>138.9599</v>
      </c>
      <c r="AM47" s="19" t="n">
        <v>23.0232</v>
      </c>
      <c r="AN47" s="19" t="n">
        <v>143.8141</v>
      </c>
      <c r="AO47" s="19" t="n">
        <v>2.654</v>
      </c>
      <c r="AP47" s="19" t="n">
        <v>125.1839</v>
      </c>
      <c r="AQ47" s="19" t="n">
        <v>51.8878</v>
      </c>
      <c r="AR47" s="19" t="n">
        <v>144.5661</v>
      </c>
      <c r="AS47" s="19" t="n">
        <v>0.5456</v>
      </c>
      <c r="AT47" s="19" t="n">
        <v>13.5095</v>
      </c>
      <c r="AU47" s="19" t="n">
        <v>1.6955</v>
      </c>
      <c r="AV47" s="19" t="n">
        <v>9.682499999999999</v>
      </c>
      <c r="AW47" s="19" t="n">
        <v>7.1291</v>
      </c>
      <c r="AX47" s="19" t="n">
        <v>5.7497</v>
      </c>
      <c r="AY47" s="19" t="n">
        <v>12.8412</v>
      </c>
      <c r="AZ47" s="19" t="n">
        <v>0.4701</v>
      </c>
      <c r="BA47" s="19" t="n">
        <v>0.3052</v>
      </c>
      <c r="BB47" s="19" t="n">
        <v>36.8982</v>
      </c>
      <c r="BC47" s="19" t="n">
        <v>4.2958</v>
      </c>
      <c r="BD47" s="19" t="n">
        <v>16.7431</v>
      </c>
      <c r="BE47" s="19" t="n">
        <v>48.8011</v>
      </c>
      <c r="BF47" s="19" t="n">
        <v>11.9114</v>
      </c>
      <c r="BG47" s="19" t="n">
        <v>21.4404</v>
      </c>
      <c r="BH47" s="19" t="n">
        <v>73.6591</v>
      </c>
      <c r="BI47" s="19" t="n">
        <v>70.486</v>
      </c>
      <c r="BJ47" s="19" t="n">
        <v>29.8497</v>
      </c>
      <c r="BK47" s="19" t="n">
        <v>10.9154</v>
      </c>
      <c r="BL47" s="19" t="n">
        <v>43.3834</v>
      </c>
      <c r="BM47" s="19" t="n">
        <v>42.1208</v>
      </c>
      <c r="BN47" s="19" t="n">
        <v>32.09</v>
      </c>
      <c r="BO47" s="19" t="n">
        <v>1.8803</v>
      </c>
      <c r="BP47" s="19" t="n">
        <v>5.3382</v>
      </c>
      <c r="BQ47" s="19" t="n">
        <v>0.6085</v>
      </c>
      <c r="BR47" s="19" t="n">
        <v>46.7621</v>
      </c>
      <c r="BS47" s="19" t="n">
        <v>17.7388</v>
      </c>
      <c r="BT47" s="19" t="n">
        <v>478.069</v>
      </c>
      <c r="BU47" s="19" t="n">
        <v>209.4173</v>
      </c>
      <c r="BV47" s="19" t="n">
        <v>383.3479</v>
      </c>
      <c r="BW47" s="19" t="n">
        <v>2001.4267</v>
      </c>
      <c r="BX47" s="19" t="n">
        <v>431.33</v>
      </c>
      <c r="BY47" s="19" t="n">
        <v>276.4302</v>
      </c>
      <c r="BZ47" s="19" t="n">
        <v>32.5043</v>
      </c>
      <c r="CA47" s="19" t="n">
        <v>24.794</v>
      </c>
      <c r="CB47" s="19" t="n">
        <v>266.0729</v>
      </c>
      <c r="CC47" s="19" t="n">
        <v>4.6909</v>
      </c>
      <c r="CD47" s="19" t="n">
        <v>3.0445</v>
      </c>
      <c r="CE47" s="19" t="n">
        <v>13.4394</v>
      </c>
      <c r="CF47" s="19" t="n">
        <v>98.6848</v>
      </c>
      <c r="CG47" s="19" t="n">
        <v>11.4508</v>
      </c>
      <c r="CH47" s="19" t="n">
        <v>34.464</v>
      </c>
      <c r="CI47" s="19" t="n">
        <v>4.4264</v>
      </c>
      <c r="CJ47" s="19" t="n">
        <v>0.4061</v>
      </c>
      <c r="CK47" s="19" t="n">
        <v>2.0606</v>
      </c>
      <c r="CL47" s="19" t="n">
        <v>3.5078</v>
      </c>
      <c r="CM47" s="19" t="n">
        <v>0.2387</v>
      </c>
      <c r="CN47" s="19" t="n">
        <v>2.4773</v>
      </c>
      <c r="CO47" s="19" t="n">
        <v>1.0988</v>
      </c>
      <c r="CP47" s="19" t="n">
        <v>0.8461</v>
      </c>
      <c r="CQ47" s="19" t="n">
        <v>10.0128</v>
      </c>
      <c r="CS47" s="19" t="n">
        <v>134.4078</v>
      </c>
      <c r="CT47" s="19" t="n">
        <v>21.7895</v>
      </c>
      <c r="CU47" s="19" t="n">
        <v>46.0688</v>
      </c>
      <c r="CV47" s="19" t="n">
        <v>2.4547</v>
      </c>
      <c r="CW47" s="19" t="n">
        <v>12.1539</v>
      </c>
      <c r="CX47" s="19" t="n">
        <v>20.6184</v>
      </c>
      <c r="CY47" s="19" t="n">
        <v>54.1918</v>
      </c>
      <c r="CZ47" s="19" t="n">
        <v>72.6696</v>
      </c>
      <c r="DA47" s="19" t="n">
        <v>8.92</v>
      </c>
      <c r="DB47" s="19" t="n">
        <v>27.7525</v>
      </c>
      <c r="DC47" s="19" t="n">
        <v>32.942</v>
      </c>
      <c r="DD47" s="19" t="n">
        <v>3.707</v>
      </c>
      <c r="DE47" s="19" t="n">
        <v>82.1957</v>
      </c>
      <c r="DF47" s="19" t="n">
        <v>77.3306</v>
      </c>
      <c r="DG47" s="19" t="n">
        <v>5.171</v>
      </c>
      <c r="DH47" s="19" t="n">
        <v>3.6615</v>
      </c>
      <c r="DI47" s="19" t="n">
        <v>2.8364</v>
      </c>
      <c r="DJ47" s="19" t="n">
        <v>152.9498</v>
      </c>
      <c r="DK47" s="19" t="n">
        <v>72.3861</v>
      </c>
      <c r="DL47" s="19" t="n">
        <v>26.9778</v>
      </c>
      <c r="DM47" s="19" t="n">
        <v>0.7035</v>
      </c>
      <c r="DN47" s="19" t="n">
        <v>1429.3981</v>
      </c>
      <c r="DO47" s="19" t="n">
        <v>0.0136</v>
      </c>
      <c r="DP47" s="19" t="n">
        <v>433.6526</v>
      </c>
      <c r="DQ47" s="19" t="n">
        <v>8.643599999999999</v>
      </c>
      <c r="DR47" s="19" t="n">
        <v>43.1914</v>
      </c>
      <c r="DT47" s="19" t="n">
        <v>889.0944</v>
      </c>
    </row>
    <row r="48">
      <c r="A48" s="2" t="inlineStr">
        <is>
          <t>1902</t>
        </is>
      </c>
      <c r="B48" s="2" t="inlineStr">
        <is>
          <t>Natural rubber product manufacturing</t>
        </is>
      </c>
      <c r="C48" s="19" t="n">
        <v>1.605</v>
      </c>
      <c r="D48" s="19" t="n">
        <v>0.1432</v>
      </c>
      <c r="E48" s="19" t="n">
        <v>0.5588</v>
      </c>
      <c r="F48" s="19" t="n">
        <v>0.8102</v>
      </c>
      <c r="G48" s="19" t="n">
        <v>0.0157</v>
      </c>
      <c r="H48" s="19" t="n">
        <v>1.0977</v>
      </c>
      <c r="I48" s="19" t="n">
        <v>1.7492</v>
      </c>
      <c r="J48" s="19" t="n">
        <v>32.0165</v>
      </c>
      <c r="K48" s="19" t="n">
        <v>0.8188</v>
      </c>
      <c r="L48" s="19" t="n">
        <v>0.1242</v>
      </c>
      <c r="M48" s="19" t="n">
        <v>10.1228</v>
      </c>
      <c r="N48" s="19" t="n">
        <v>0.3604</v>
      </c>
      <c r="O48" s="19" t="n">
        <v>0.453</v>
      </c>
      <c r="P48" s="19" t="n">
        <v>0.3333</v>
      </c>
      <c r="Q48" s="19" t="n">
        <v>0.0311</v>
      </c>
      <c r="R48" s="19" t="n">
        <v>0.1729</v>
      </c>
      <c r="S48" s="19" t="n">
        <v>0.0842</v>
      </c>
      <c r="T48" s="19" t="n">
        <v>0.1304</v>
      </c>
      <c r="U48" s="19" t="n">
        <v>0.2593</v>
      </c>
      <c r="V48" s="19" t="n">
        <v>0.4517</v>
      </c>
      <c r="W48" s="19" t="n">
        <v>0.133</v>
      </c>
      <c r="X48" s="19" t="n">
        <v>0.9360000000000001</v>
      </c>
      <c r="Y48" s="19" t="n">
        <v>0.06859999999999999</v>
      </c>
      <c r="Z48" s="19" t="n">
        <v>0.0199</v>
      </c>
      <c r="AA48" s="19" t="n">
        <v>0.0515</v>
      </c>
      <c r="AB48" s="19" t="n">
        <v>0.0018</v>
      </c>
      <c r="AC48" s="19" t="n">
        <v>0.0102</v>
      </c>
      <c r="AD48" s="19" t="n">
        <v>0.3611</v>
      </c>
      <c r="AE48" s="19" t="n">
        <v>0</v>
      </c>
      <c r="AF48" s="19" t="n">
        <v>0.06</v>
      </c>
      <c r="AG48" s="19" t="n">
        <v>0.1023</v>
      </c>
      <c r="AH48" s="19" t="n">
        <v>0.1613</v>
      </c>
      <c r="AI48" s="19" t="n">
        <v>1.3772</v>
      </c>
      <c r="AJ48" s="19" t="n">
        <v>0.4222</v>
      </c>
      <c r="AK48" s="19" t="n">
        <v>1.3073</v>
      </c>
      <c r="AL48" s="19" t="n">
        <v>1.32</v>
      </c>
      <c r="AM48" s="19" t="n">
        <v>1.5705</v>
      </c>
      <c r="AN48" s="19" t="n">
        <v>0.3379</v>
      </c>
      <c r="AO48" s="19" t="n">
        <v>0.0148</v>
      </c>
      <c r="AP48" s="19" t="n">
        <v>0.7836</v>
      </c>
      <c r="AQ48" s="19" t="n">
        <v>0.1033</v>
      </c>
      <c r="AR48" s="19" t="n">
        <v>3.5431</v>
      </c>
      <c r="AS48" s="19" t="n">
        <v>4.6876</v>
      </c>
      <c r="AT48" s="19" t="n">
        <v>0.068</v>
      </c>
      <c r="AU48" s="19" t="n">
        <v>0.0194</v>
      </c>
      <c r="AV48" s="19" t="n">
        <v>1.2961</v>
      </c>
      <c r="AW48" s="19" t="n">
        <v>0.1804</v>
      </c>
      <c r="AX48" s="19" t="n">
        <v>0.031</v>
      </c>
      <c r="AY48" s="19" t="n">
        <v>2.0768</v>
      </c>
      <c r="AZ48" s="19" t="n">
        <v>0.0048</v>
      </c>
      <c r="BA48" s="19" t="n">
        <v>0.0292</v>
      </c>
      <c r="BB48" s="19" t="n">
        <v>0.9907</v>
      </c>
      <c r="BC48" s="19" t="n">
        <v>0.8041</v>
      </c>
      <c r="BD48" s="19" t="n">
        <v>1.1132</v>
      </c>
      <c r="BE48" s="19" t="n">
        <v>10.5428</v>
      </c>
      <c r="BF48" s="19" t="n">
        <v>4.1059</v>
      </c>
      <c r="BG48" s="19" t="n">
        <v>8.2098</v>
      </c>
      <c r="BH48" s="19" t="n">
        <v>8.7448</v>
      </c>
      <c r="BI48" s="19" t="n">
        <v>2.5913</v>
      </c>
      <c r="BJ48" s="19" t="n">
        <v>0.5056</v>
      </c>
      <c r="BK48" s="19" t="n">
        <v>1.5468</v>
      </c>
      <c r="BL48" s="19" t="n">
        <v>19.1423</v>
      </c>
      <c r="BM48" s="19" t="n">
        <v>3.1277</v>
      </c>
      <c r="BN48" s="19" t="n">
        <v>0.2297</v>
      </c>
      <c r="BO48" s="19" t="n">
        <v>6.669</v>
      </c>
      <c r="BP48" s="19" t="n">
        <v>15.3765</v>
      </c>
      <c r="BQ48" s="19" t="n">
        <v>0.5417999999999999</v>
      </c>
      <c r="BR48" s="19" t="n">
        <v>1.6797</v>
      </c>
      <c r="BS48" s="19" t="n">
        <v>14.2896</v>
      </c>
      <c r="BT48" s="19" t="n">
        <v>4.4899</v>
      </c>
      <c r="BU48" s="19" t="n">
        <v>16.4279</v>
      </c>
      <c r="BV48" s="19" t="n">
        <v>14.6728</v>
      </c>
      <c r="BW48" s="19" t="n">
        <v>32.834</v>
      </c>
      <c r="BX48" s="19" t="n">
        <v>133.6971</v>
      </c>
      <c r="BY48" s="19" t="n">
        <v>21.5428</v>
      </c>
      <c r="BZ48" s="19" t="n">
        <v>10.3408</v>
      </c>
      <c r="CA48" s="19" t="n">
        <v>1.3498</v>
      </c>
      <c r="CB48" s="19" t="n">
        <v>4.352</v>
      </c>
      <c r="CC48" s="19" t="n">
        <v>1.505</v>
      </c>
      <c r="CD48" s="19" t="n">
        <v>0.1758</v>
      </c>
      <c r="CE48" s="19" t="n">
        <v>0.3124</v>
      </c>
      <c r="CF48" s="19" t="n">
        <v>5.5133</v>
      </c>
      <c r="CG48" s="19" t="n">
        <v>4.5345</v>
      </c>
      <c r="CH48" s="19" t="n">
        <v>0.1874</v>
      </c>
      <c r="CI48" s="19" t="n">
        <v>0.0491</v>
      </c>
      <c r="CJ48" s="19" t="n">
        <v>0.1025</v>
      </c>
      <c r="CK48" s="19" t="n">
        <v>2.0185</v>
      </c>
      <c r="CL48" s="19" t="n">
        <v>6.0167</v>
      </c>
      <c r="CM48" s="19" t="n">
        <v>0.001</v>
      </c>
      <c r="CN48" s="19" t="n">
        <v>2.9088</v>
      </c>
      <c r="CO48" s="19" t="n">
        <v>0.0767</v>
      </c>
      <c r="CP48" s="19" t="n">
        <v>0.2345</v>
      </c>
      <c r="CQ48" s="19" t="n">
        <v>1.023</v>
      </c>
      <c r="CS48" s="19" t="n">
        <v>0.2047</v>
      </c>
      <c r="CT48" s="19" t="n">
        <v>2.703</v>
      </c>
      <c r="CU48" s="19" t="n">
        <v>34.7367</v>
      </c>
      <c r="CV48" s="19" t="n">
        <v>0.7856</v>
      </c>
      <c r="CW48" s="19" t="n">
        <v>4.287</v>
      </c>
      <c r="CX48" s="19" t="n">
        <v>14.7249</v>
      </c>
      <c r="CY48" s="19" t="n">
        <v>34.7689</v>
      </c>
      <c r="CZ48" s="19" t="n">
        <v>76.5608</v>
      </c>
      <c r="DA48" s="19" t="n">
        <v>10.3853</v>
      </c>
      <c r="DB48" s="19" t="n">
        <v>3.8989</v>
      </c>
      <c r="DC48" s="19" t="n">
        <v>4.2744</v>
      </c>
      <c r="DD48" s="19" t="n">
        <v>0.3158</v>
      </c>
      <c r="DE48" s="19" t="n">
        <v>38.8237</v>
      </c>
      <c r="DF48" s="19" t="n">
        <v>29.4036</v>
      </c>
      <c r="DG48" s="19" t="n">
        <v>0.4604</v>
      </c>
      <c r="DH48" s="19" t="n">
        <v>0.1629</v>
      </c>
      <c r="DI48" s="19" t="n">
        <v>0.1298</v>
      </c>
      <c r="DJ48" s="19" t="n">
        <v>9.751300000000001</v>
      </c>
      <c r="DK48" s="19" t="n">
        <v>43.7629</v>
      </c>
      <c r="DL48" s="19" t="n">
        <v>14.1158</v>
      </c>
      <c r="DM48" s="19" t="n">
        <v>0.5588</v>
      </c>
      <c r="DN48" s="19" t="n">
        <v>22.112</v>
      </c>
      <c r="DP48" s="19" t="n">
        <v>38.5058</v>
      </c>
      <c r="DQ48" s="19" t="n">
        <v>0.2087</v>
      </c>
      <c r="DR48" s="19" t="n">
        <v>2.2441</v>
      </c>
      <c r="DT48" s="19" t="n">
        <v>128.101</v>
      </c>
    </row>
    <row r="49">
      <c r="A49" s="2" t="inlineStr">
        <is>
          <t>2001</t>
        </is>
      </c>
      <c r="B49" s="2" t="inlineStr">
        <is>
          <t>Glass and glass product manufacturing</t>
        </is>
      </c>
      <c r="C49" s="19" t="n">
        <v>2.4248</v>
      </c>
      <c r="D49" s="19" t="n">
        <v>0.3866</v>
      </c>
      <c r="E49" s="19" t="n">
        <v>5.6252</v>
      </c>
      <c r="F49" s="19" t="n">
        <v>0.0538</v>
      </c>
      <c r="G49" s="19" t="n">
        <v>0.0112</v>
      </c>
      <c r="H49" s="19" t="n">
        <v>0.1216</v>
      </c>
      <c r="I49" s="19" t="n">
        <v>1.9542</v>
      </c>
      <c r="J49" s="19" t="n">
        <v>2.764</v>
      </c>
      <c r="K49" s="19" t="n">
        <v>0.0297</v>
      </c>
      <c r="L49" s="19" t="n">
        <v>0.0249</v>
      </c>
      <c r="M49" s="19" t="n">
        <v>0.6501</v>
      </c>
      <c r="N49" s="19" t="n">
        <v>0.07820000000000001</v>
      </c>
      <c r="O49" s="19" t="n">
        <v>0.7033</v>
      </c>
      <c r="P49" s="19" t="n">
        <v>0.3</v>
      </c>
      <c r="Q49" s="19" t="n">
        <v>0.042</v>
      </c>
      <c r="R49" s="19" t="n">
        <v>0.1296</v>
      </c>
      <c r="S49" s="19" t="n">
        <v>17.4916</v>
      </c>
      <c r="T49" s="19" t="n">
        <v>2.636</v>
      </c>
      <c r="U49" s="19" t="n">
        <v>5.3979</v>
      </c>
      <c r="V49" s="19" t="n">
        <v>0.2066</v>
      </c>
      <c r="W49" s="19" t="n">
        <v>1.4885</v>
      </c>
      <c r="X49" s="19" t="n">
        <v>26.9648</v>
      </c>
      <c r="Y49" s="19" t="n">
        <v>56.3945</v>
      </c>
      <c r="Z49" s="19" t="n">
        <v>9.3392</v>
      </c>
      <c r="AA49" s="19" t="n">
        <v>24.2112</v>
      </c>
      <c r="AB49" s="19" t="n">
        <v>0.002</v>
      </c>
      <c r="AC49" s="19" t="n">
        <v>0.0103</v>
      </c>
      <c r="AD49" s="19" t="n">
        <v>0.0696</v>
      </c>
      <c r="AE49" s="19" t="n">
        <v>0.0001</v>
      </c>
      <c r="AF49" s="19" t="n">
        <v>0.0092</v>
      </c>
      <c r="AG49" s="19" t="n">
        <v>0.004</v>
      </c>
      <c r="AH49" s="19" t="n">
        <v>2.749</v>
      </c>
      <c r="AI49" s="19" t="n">
        <v>35.2587</v>
      </c>
      <c r="AJ49" s="19" t="n">
        <v>0.0636</v>
      </c>
      <c r="AK49" s="19" t="n">
        <v>0.7863</v>
      </c>
      <c r="AL49" s="19" t="n">
        <v>0.9368</v>
      </c>
      <c r="AM49" s="19" t="n">
        <v>0.1567</v>
      </c>
      <c r="AN49" s="19" t="n">
        <v>38.8439</v>
      </c>
      <c r="AO49" s="19" t="n">
        <v>0.6303</v>
      </c>
      <c r="AP49" s="19" t="n">
        <v>12.8204</v>
      </c>
      <c r="AQ49" s="19" t="n">
        <v>7.227</v>
      </c>
      <c r="AR49" s="19" t="n">
        <v>1.3364</v>
      </c>
      <c r="AS49" s="19" t="n">
        <v>0.0206</v>
      </c>
      <c r="AT49" s="19" t="n">
        <v>19.2889</v>
      </c>
      <c r="AU49" s="19" t="n">
        <v>0.8841</v>
      </c>
      <c r="AV49" s="19" t="n">
        <v>2.4148</v>
      </c>
      <c r="AW49" s="19" t="n">
        <v>2.123</v>
      </c>
      <c r="AX49" s="19" t="n">
        <v>1.586</v>
      </c>
      <c r="AY49" s="19" t="n">
        <v>0.8058999999999999</v>
      </c>
      <c r="AZ49" s="19" t="n">
        <v>0.0745</v>
      </c>
      <c r="BA49" s="19" t="n">
        <v>0.17</v>
      </c>
      <c r="BB49" s="19" t="n">
        <v>127.806</v>
      </c>
      <c r="BC49" s="19" t="n">
        <v>0.4225</v>
      </c>
      <c r="BD49" s="19" t="n">
        <v>1.1476</v>
      </c>
      <c r="BE49" s="19" t="n">
        <v>12.0014</v>
      </c>
      <c r="BF49" s="19" t="n">
        <v>3.8729</v>
      </c>
      <c r="BG49" s="19" t="n">
        <v>14.5465</v>
      </c>
      <c r="BH49" s="19" t="n">
        <v>16.342</v>
      </c>
      <c r="BI49" s="19" t="n">
        <v>3.6837</v>
      </c>
      <c r="BJ49" s="19" t="n">
        <v>2.438</v>
      </c>
      <c r="BK49" s="19" t="n">
        <v>3.0443</v>
      </c>
      <c r="BL49" s="19" t="n">
        <v>7.0242</v>
      </c>
      <c r="BM49" s="19" t="n">
        <v>11.6678</v>
      </c>
      <c r="BN49" s="19" t="n">
        <v>0.3874</v>
      </c>
      <c r="BO49" s="19" t="n">
        <v>0.2697</v>
      </c>
      <c r="BP49" s="19" t="n">
        <v>0.8196</v>
      </c>
      <c r="BQ49" s="19" t="n">
        <v>0.1136</v>
      </c>
      <c r="BR49" s="19" t="n">
        <v>0.5306999999999999</v>
      </c>
      <c r="BS49" s="19" t="n">
        <v>0.2939</v>
      </c>
      <c r="BT49" s="19" t="n">
        <v>205.33</v>
      </c>
      <c r="BU49" s="19" t="n">
        <v>86.55029999999999</v>
      </c>
      <c r="BV49" s="19" t="n">
        <v>47.7407</v>
      </c>
      <c r="BW49" s="19" t="n">
        <v>342.0964</v>
      </c>
      <c r="BX49" s="19" t="n">
        <v>111.0832</v>
      </c>
      <c r="BY49" s="19" t="n">
        <v>15.7686</v>
      </c>
      <c r="BZ49" s="19" t="n">
        <v>3.9646</v>
      </c>
      <c r="CA49" s="19" t="n">
        <v>3.9815</v>
      </c>
      <c r="CB49" s="19" t="n">
        <v>0.7726</v>
      </c>
      <c r="CC49" s="19" t="n">
        <v>0.1906</v>
      </c>
      <c r="CD49" s="19" t="n">
        <v>2.4349</v>
      </c>
      <c r="CE49" s="19" t="n">
        <v>6.24</v>
      </c>
      <c r="CF49" s="19" t="n">
        <v>0.2652</v>
      </c>
      <c r="CG49" s="19" t="n">
        <v>1.8784</v>
      </c>
      <c r="CH49" s="19" t="n">
        <v>0.061</v>
      </c>
      <c r="CI49" s="19" t="n">
        <v>0.0669</v>
      </c>
      <c r="CJ49" s="19" t="n">
        <v>0.169</v>
      </c>
      <c r="CK49" s="19" t="n">
        <v>0.1813</v>
      </c>
      <c r="CL49" s="19" t="n">
        <v>2.7016</v>
      </c>
      <c r="CM49" s="19" t="n">
        <v>0.0023</v>
      </c>
      <c r="CN49" s="19" t="n">
        <v>0.3523</v>
      </c>
      <c r="CO49" s="19" t="n">
        <v>0.1284</v>
      </c>
      <c r="CP49" s="19" t="n">
        <v>0.2016</v>
      </c>
      <c r="CQ49" s="19" t="n">
        <v>2.9818</v>
      </c>
      <c r="CS49" s="19" t="n">
        <v>0.8335</v>
      </c>
      <c r="CT49" s="19" t="n">
        <v>3.9088</v>
      </c>
      <c r="CU49" s="19" t="n">
        <v>28.484</v>
      </c>
      <c r="CV49" s="19" t="n">
        <v>5.3054</v>
      </c>
      <c r="CW49" s="19" t="n">
        <v>4.5077</v>
      </c>
      <c r="CX49" s="19" t="n">
        <v>0.9538</v>
      </c>
      <c r="CY49" s="19" t="n">
        <v>7.0611</v>
      </c>
      <c r="CZ49" s="19" t="n">
        <v>3.528</v>
      </c>
      <c r="DA49" s="19" t="n">
        <v>0.4063</v>
      </c>
      <c r="DB49" s="19" t="n">
        <v>4.454</v>
      </c>
      <c r="DC49" s="19" t="n">
        <v>4.4793</v>
      </c>
      <c r="DD49" s="19" t="n">
        <v>0.3736</v>
      </c>
      <c r="DE49" s="19" t="n">
        <v>5.5142</v>
      </c>
      <c r="DF49" s="19" t="n">
        <v>2.281</v>
      </c>
      <c r="DG49" s="19" t="n">
        <v>0.1677</v>
      </c>
      <c r="DH49" s="19" t="n">
        <v>0.4326</v>
      </c>
      <c r="DI49" s="19" t="n">
        <v>0.4227</v>
      </c>
      <c r="DJ49" s="19" t="n">
        <v>39.072</v>
      </c>
      <c r="DK49" s="19" t="n">
        <v>18.7354</v>
      </c>
      <c r="DL49" s="19" t="n">
        <v>1.6313</v>
      </c>
      <c r="DM49" s="19" t="n">
        <v>0.129</v>
      </c>
      <c r="DN49" s="19" t="n">
        <v>271.6067</v>
      </c>
      <c r="DO49" s="19" t="n">
        <v>0.004</v>
      </c>
      <c r="DP49" s="19" t="n">
        <v>12.7369</v>
      </c>
      <c r="DQ49" s="19" t="n">
        <v>0.1886</v>
      </c>
      <c r="DR49" s="19" t="n">
        <v>2.4111</v>
      </c>
      <c r="DT49" s="19" t="n">
        <v>156.0414</v>
      </c>
    </row>
    <row r="50">
      <c r="A50" s="2" t="inlineStr">
        <is>
          <t>2002</t>
        </is>
      </c>
      <c r="B50" s="2" t="inlineStr">
        <is>
          <t>Ceramic product manufacturing</t>
        </is>
      </c>
      <c r="C50" s="19" t="n">
        <v>0.7119</v>
      </c>
      <c r="D50" s="19" t="n">
        <v>0.1038</v>
      </c>
      <c r="E50" s="19" t="n">
        <v>1.1698</v>
      </c>
      <c r="F50" s="19" t="n">
        <v>0.016</v>
      </c>
      <c r="G50" s="19" t="n">
        <v>0.008399999999999999</v>
      </c>
      <c r="H50" s="19" t="n">
        <v>0.0301</v>
      </c>
      <c r="I50" s="19" t="n">
        <v>0.4804</v>
      </c>
      <c r="J50" s="19" t="n">
        <v>0.7768</v>
      </c>
      <c r="K50" s="19" t="n">
        <v>0.0114</v>
      </c>
      <c r="L50" s="19" t="n">
        <v>0.0067</v>
      </c>
      <c r="M50" s="19" t="n">
        <v>0.2105</v>
      </c>
      <c r="N50" s="19" t="n">
        <v>0.0251</v>
      </c>
      <c r="O50" s="19" t="n">
        <v>0.1307</v>
      </c>
      <c r="P50" s="19" t="n">
        <v>0.199</v>
      </c>
      <c r="Q50" s="19" t="n">
        <v>0.0108</v>
      </c>
      <c r="R50" s="19" t="n">
        <v>0.103</v>
      </c>
      <c r="S50" s="19" t="n">
        <v>0.104</v>
      </c>
      <c r="T50" s="19" t="n">
        <v>0.0611</v>
      </c>
      <c r="U50" s="19" t="n">
        <v>0.2325</v>
      </c>
      <c r="V50" s="19" t="n">
        <v>0.1311</v>
      </c>
      <c r="W50" s="19" t="n">
        <v>0.0761</v>
      </c>
      <c r="X50" s="19" t="n">
        <v>0.2728</v>
      </c>
      <c r="Y50" s="19" t="n">
        <v>0.08840000000000001</v>
      </c>
      <c r="Z50" s="19" t="n">
        <v>0.0341</v>
      </c>
      <c r="AA50" s="19" t="n">
        <v>0.0429</v>
      </c>
      <c r="AB50" s="19" t="n">
        <v>0.0025</v>
      </c>
      <c r="AC50" s="19" t="n">
        <v>0.0089</v>
      </c>
      <c r="AD50" s="19" t="n">
        <v>0.0506</v>
      </c>
      <c r="AE50" s="19" t="n">
        <v>0.0001</v>
      </c>
      <c r="AF50" s="19" t="n">
        <v>0.0132</v>
      </c>
      <c r="AG50" s="19" t="n">
        <v>0.0056</v>
      </c>
      <c r="AH50" s="19" t="n">
        <v>0.0858</v>
      </c>
      <c r="AI50" s="19" t="n">
        <v>0.2427</v>
      </c>
      <c r="AJ50" s="19" t="n">
        <v>0.0305</v>
      </c>
      <c r="AK50" s="19" t="n">
        <v>0.1048</v>
      </c>
      <c r="AL50" s="19" t="n">
        <v>0.2302</v>
      </c>
      <c r="AM50" s="19" t="n">
        <v>0.0423</v>
      </c>
      <c r="AN50" s="19" t="n">
        <v>0.1489</v>
      </c>
      <c r="AO50" s="19" t="n">
        <v>0.0261</v>
      </c>
      <c r="AP50" s="19" t="n">
        <v>0.1127</v>
      </c>
      <c r="AQ50" s="19" t="n">
        <v>0.0316</v>
      </c>
      <c r="AR50" s="19" t="n">
        <v>0.1096</v>
      </c>
      <c r="AS50" s="19" t="n">
        <v>0.009599999999999999</v>
      </c>
      <c r="AT50" s="19" t="n">
        <v>0.1673</v>
      </c>
      <c r="AU50" s="19" t="n">
        <v>0.2841</v>
      </c>
      <c r="AV50" s="19" t="n">
        <v>0.9304</v>
      </c>
      <c r="AW50" s="19" t="n">
        <v>0.0542</v>
      </c>
      <c r="AX50" s="19" t="n">
        <v>0.042</v>
      </c>
      <c r="AY50" s="19" t="n">
        <v>0.184</v>
      </c>
      <c r="AZ50" s="19" t="n">
        <v>1.0014</v>
      </c>
      <c r="BA50" s="19" t="n">
        <v>0.0157</v>
      </c>
      <c r="BB50" s="19" t="n">
        <v>3.9048</v>
      </c>
      <c r="BC50" s="19" t="n">
        <v>0.1164</v>
      </c>
      <c r="BD50" s="19" t="n">
        <v>5.6964</v>
      </c>
      <c r="BE50" s="19" t="n">
        <v>0.1232</v>
      </c>
      <c r="BF50" s="19" t="n">
        <v>0.1407</v>
      </c>
      <c r="BG50" s="19" t="n">
        <v>0.0654</v>
      </c>
      <c r="BH50" s="19" t="n">
        <v>0.1183</v>
      </c>
      <c r="BI50" s="19" t="n">
        <v>0.2966</v>
      </c>
      <c r="BJ50" s="19" t="n">
        <v>0.156</v>
      </c>
      <c r="BK50" s="19" t="n">
        <v>0.5148</v>
      </c>
      <c r="BL50" s="19" t="n">
        <v>0.7363</v>
      </c>
      <c r="BM50" s="19" t="n">
        <v>0.1105</v>
      </c>
      <c r="BN50" s="19" t="n">
        <v>0.3562</v>
      </c>
      <c r="BO50" s="19" t="n">
        <v>0.0965</v>
      </c>
      <c r="BP50" s="19" t="n">
        <v>0.2329</v>
      </c>
      <c r="BQ50" s="19" t="n">
        <v>0.0249</v>
      </c>
      <c r="BR50" s="19" t="n">
        <v>0.2379</v>
      </c>
      <c r="BS50" s="19" t="n">
        <v>0.105</v>
      </c>
      <c r="BT50" s="19" t="n">
        <v>165.511</v>
      </c>
      <c r="BU50" s="19" t="n">
        <v>9.5296</v>
      </c>
      <c r="BV50" s="19" t="n">
        <v>36.7854</v>
      </c>
      <c r="BW50" s="19" t="n">
        <v>485.2733</v>
      </c>
      <c r="BX50" s="19" t="n">
        <v>0.9176</v>
      </c>
      <c r="BY50" s="19" t="n">
        <v>0.6778</v>
      </c>
      <c r="BZ50" s="19" t="n">
        <v>11.587</v>
      </c>
      <c r="CA50" s="19" t="n">
        <v>17.5114</v>
      </c>
      <c r="CB50" s="19" t="n">
        <v>0.3776</v>
      </c>
      <c r="CC50" s="19" t="n">
        <v>0.09619999999999999</v>
      </c>
      <c r="CD50" s="19" t="n">
        <v>0.4828</v>
      </c>
      <c r="CE50" s="19" t="n">
        <v>1.2826</v>
      </c>
      <c r="CF50" s="19" t="n">
        <v>0.1296</v>
      </c>
      <c r="CG50" s="19" t="n">
        <v>0.33</v>
      </c>
      <c r="CH50" s="19" t="n">
        <v>0.0677</v>
      </c>
      <c r="CI50" s="19" t="n">
        <v>0.0513</v>
      </c>
      <c r="CJ50" s="19" t="n">
        <v>0.06610000000000001</v>
      </c>
      <c r="CK50" s="19" t="n">
        <v>0.0488</v>
      </c>
      <c r="CL50" s="19" t="n">
        <v>0.6187</v>
      </c>
      <c r="CM50" s="19" t="n">
        <v>0.0011</v>
      </c>
      <c r="CN50" s="19" t="n">
        <v>0.1649</v>
      </c>
      <c r="CO50" s="19" t="n">
        <v>0.1091</v>
      </c>
      <c r="CP50" s="19" t="n">
        <v>0.0854</v>
      </c>
      <c r="CQ50" s="19" t="n">
        <v>0.1231</v>
      </c>
      <c r="CS50" s="19" t="n">
        <v>5.1359</v>
      </c>
      <c r="CT50" s="19" t="n">
        <v>1.5064</v>
      </c>
      <c r="CU50" s="19" t="n">
        <v>7.5827</v>
      </c>
      <c r="CV50" s="19" t="n">
        <v>1.0405</v>
      </c>
      <c r="CW50" s="19" t="n">
        <v>0.9139</v>
      </c>
      <c r="CX50" s="19" t="n">
        <v>0.1448</v>
      </c>
      <c r="CY50" s="19" t="n">
        <v>1.287</v>
      </c>
      <c r="CZ50" s="19" t="n">
        <v>0.3322</v>
      </c>
      <c r="DA50" s="19" t="n">
        <v>0.0919</v>
      </c>
      <c r="DB50" s="19" t="n">
        <v>6.3231</v>
      </c>
      <c r="DC50" s="19" t="n">
        <v>7.0298</v>
      </c>
      <c r="DD50" s="19" t="n">
        <v>0.206</v>
      </c>
      <c r="DE50" s="19" t="n">
        <v>15.9184</v>
      </c>
      <c r="DF50" s="19" t="n">
        <v>64.0112</v>
      </c>
      <c r="DG50" s="19" t="n">
        <v>0.0413</v>
      </c>
      <c r="DH50" s="19" t="n">
        <v>0.194</v>
      </c>
      <c r="DI50" s="19" t="n">
        <v>0.1342</v>
      </c>
      <c r="DJ50" s="19" t="n">
        <v>0.5491</v>
      </c>
      <c r="DK50" s="19" t="n">
        <v>0.3419</v>
      </c>
      <c r="DL50" s="19" t="n">
        <v>0.1916</v>
      </c>
      <c r="DM50" s="19" t="n">
        <v>0.0211</v>
      </c>
      <c r="DN50" s="19" t="n">
        <v>170.5033</v>
      </c>
      <c r="DO50" s="19" t="n">
        <v>0.0015</v>
      </c>
      <c r="DP50" s="19" t="n">
        <v>7.6373</v>
      </c>
      <c r="DQ50" s="19" t="n">
        <v>0.1945</v>
      </c>
      <c r="DR50" s="19" t="n">
        <v>1.4417</v>
      </c>
      <c r="DT50" s="19" t="n">
        <v>135.7433</v>
      </c>
    </row>
    <row r="51">
      <c r="A51" s="2" t="inlineStr">
        <is>
          <t>2003</t>
        </is>
      </c>
      <c r="B51" s="2" t="inlineStr">
        <is>
          <t>Cement, lime and ready-mixed concrete manufacturing</t>
        </is>
      </c>
      <c r="C51" s="19" t="n">
        <v>2.8207</v>
      </c>
      <c r="D51" s="19" t="n">
        <v>0.3315</v>
      </c>
      <c r="E51" s="19" t="n">
        <v>3.3796</v>
      </c>
      <c r="F51" s="19" t="n">
        <v>0.0478</v>
      </c>
      <c r="G51" s="19" t="n">
        <v>0.0934</v>
      </c>
      <c r="H51" s="19" t="n">
        <v>0.0868</v>
      </c>
      <c r="I51" s="19" t="n">
        <v>1.9605</v>
      </c>
      <c r="J51" s="19" t="n">
        <v>7.7646</v>
      </c>
      <c r="K51" s="19" t="n">
        <v>0.08409999999999999</v>
      </c>
      <c r="L51" s="19" t="n">
        <v>0.07340000000000001</v>
      </c>
      <c r="M51" s="19" t="n">
        <v>3.9688</v>
      </c>
      <c r="N51" s="19" t="n">
        <v>0.2535</v>
      </c>
      <c r="O51" s="19" t="n">
        <v>1.0338</v>
      </c>
      <c r="P51" s="19" t="n">
        <v>0.7309</v>
      </c>
      <c r="Q51" s="19" t="n">
        <v>0.0308</v>
      </c>
      <c r="R51" s="19" t="n">
        <v>0.309</v>
      </c>
      <c r="S51" s="19" t="n">
        <v>0.2832</v>
      </c>
      <c r="T51" s="19" t="n">
        <v>0.1637</v>
      </c>
      <c r="U51" s="19" t="n">
        <v>0.7582</v>
      </c>
      <c r="V51" s="19" t="n">
        <v>0.3629</v>
      </c>
      <c r="W51" s="19" t="n">
        <v>0.2348</v>
      </c>
      <c r="X51" s="19" t="n">
        <v>0.7614</v>
      </c>
      <c r="Y51" s="19" t="n">
        <v>0.3136</v>
      </c>
      <c r="Z51" s="19" t="n">
        <v>0.1118</v>
      </c>
      <c r="AA51" s="19" t="n">
        <v>0.1296</v>
      </c>
      <c r="AB51" s="19" t="n">
        <v>0.0071</v>
      </c>
      <c r="AC51" s="19" t="n">
        <v>0.0307</v>
      </c>
      <c r="AD51" s="19" t="n">
        <v>0.1333</v>
      </c>
      <c r="AE51" s="19" t="n">
        <v>0.0005999999999999999</v>
      </c>
      <c r="AF51" s="19" t="n">
        <v>0.0324</v>
      </c>
      <c r="AG51" s="19" t="n">
        <v>0.0132</v>
      </c>
      <c r="AH51" s="19" t="n">
        <v>0.636</v>
      </c>
      <c r="AI51" s="19" t="n">
        <v>1.2283</v>
      </c>
      <c r="AJ51" s="19" t="n">
        <v>0.1124</v>
      </c>
      <c r="AK51" s="19" t="n">
        <v>0.4099</v>
      </c>
      <c r="AL51" s="19" t="n">
        <v>0.7049</v>
      </c>
      <c r="AM51" s="19" t="n">
        <v>0.9072</v>
      </c>
      <c r="AN51" s="19" t="n">
        <v>0.634</v>
      </c>
      <c r="AO51" s="19" t="n">
        <v>0.07049999999999999</v>
      </c>
      <c r="AP51" s="19" t="n">
        <v>3.3538</v>
      </c>
      <c r="AQ51" s="19" t="n">
        <v>0.1141</v>
      </c>
      <c r="AR51" s="19" t="n">
        <v>0.9132</v>
      </c>
      <c r="AS51" s="19" t="n">
        <v>0.0329</v>
      </c>
      <c r="AT51" s="19" t="n">
        <v>3.1597</v>
      </c>
      <c r="AU51" s="19" t="n">
        <v>2.8874</v>
      </c>
      <c r="AV51" s="19" t="n">
        <v>225.7355</v>
      </c>
      <c r="AW51" s="19" t="n">
        <v>25.8948</v>
      </c>
      <c r="AX51" s="19" t="n">
        <v>3.7533</v>
      </c>
      <c r="AY51" s="19" t="n">
        <v>16.8282</v>
      </c>
      <c r="AZ51" s="19" t="n">
        <v>0.3909</v>
      </c>
      <c r="BA51" s="19" t="n">
        <v>0.3013</v>
      </c>
      <c r="BB51" s="19" t="n">
        <v>3.2382</v>
      </c>
      <c r="BC51" s="19" t="n">
        <v>0.2055</v>
      </c>
      <c r="BD51" s="19" t="n">
        <v>1.1083</v>
      </c>
      <c r="BE51" s="19" t="n">
        <v>0.247</v>
      </c>
      <c r="BF51" s="19" t="n">
        <v>0.3251</v>
      </c>
      <c r="BG51" s="19" t="n">
        <v>0.1591</v>
      </c>
      <c r="BH51" s="19" t="n">
        <v>0.2052</v>
      </c>
      <c r="BI51" s="19" t="n">
        <v>1.0523</v>
      </c>
      <c r="BJ51" s="19" t="n">
        <v>0.3999</v>
      </c>
      <c r="BK51" s="19" t="n">
        <v>0.1637</v>
      </c>
      <c r="BL51" s="19" t="n">
        <v>1.0734</v>
      </c>
      <c r="BM51" s="19" t="n">
        <v>0.256</v>
      </c>
      <c r="BN51" s="19" t="n">
        <v>0.0856</v>
      </c>
      <c r="BO51" s="19" t="n">
        <v>4.3971</v>
      </c>
      <c r="BP51" s="19" t="n">
        <v>8.748100000000001</v>
      </c>
      <c r="BQ51" s="19" t="n">
        <v>0.4972</v>
      </c>
      <c r="BR51" s="19" t="n">
        <v>31.1631</v>
      </c>
      <c r="BS51" s="19" t="n">
        <v>8.803699999999999</v>
      </c>
      <c r="BT51" s="19" t="n">
        <v>564.2538</v>
      </c>
      <c r="BU51" s="19" t="n">
        <v>724.7945999999999</v>
      </c>
      <c r="BV51" s="19" t="n">
        <v>240.7311</v>
      </c>
      <c r="BW51" s="19" t="n">
        <v>1235.2654</v>
      </c>
      <c r="BX51" s="19" t="n">
        <v>4.6309</v>
      </c>
      <c r="BY51" s="19" t="n">
        <v>3.2271</v>
      </c>
      <c r="BZ51" s="19" t="n">
        <v>0.6242</v>
      </c>
      <c r="CA51" s="19" t="n">
        <v>2.1597</v>
      </c>
      <c r="CB51" s="19" t="n">
        <v>1.9893</v>
      </c>
      <c r="CC51" s="19" t="n">
        <v>0.2518</v>
      </c>
      <c r="CD51" s="19" t="n">
        <v>1.402</v>
      </c>
      <c r="CE51" s="19" t="n">
        <v>3.6666</v>
      </c>
      <c r="CF51" s="19" t="n">
        <v>0.4729</v>
      </c>
      <c r="CG51" s="19" t="n">
        <v>1.5185</v>
      </c>
      <c r="CH51" s="19" t="n">
        <v>0.3241</v>
      </c>
      <c r="CI51" s="19" t="n">
        <v>0.2338</v>
      </c>
      <c r="CJ51" s="19" t="n">
        <v>0.1869</v>
      </c>
      <c r="CK51" s="19" t="n">
        <v>0.7613</v>
      </c>
      <c r="CL51" s="19" t="n">
        <v>1.9558</v>
      </c>
      <c r="CM51" s="19" t="n">
        <v>0.0044</v>
      </c>
      <c r="CN51" s="19" t="n">
        <v>0.8042</v>
      </c>
      <c r="CO51" s="19" t="n">
        <v>0.4382</v>
      </c>
      <c r="CP51" s="19" t="n">
        <v>1.8977</v>
      </c>
      <c r="CQ51" s="19" t="n">
        <v>1.9056</v>
      </c>
      <c r="CS51" s="19" t="n">
        <v>5.7512</v>
      </c>
      <c r="CT51" s="19" t="n">
        <v>3.8319</v>
      </c>
      <c r="CU51" s="19" t="n">
        <v>21.8996</v>
      </c>
      <c r="CV51" s="19" t="n">
        <v>4.29</v>
      </c>
      <c r="CW51" s="19" t="n">
        <v>4.2471</v>
      </c>
      <c r="CX51" s="19" t="n">
        <v>0.6131</v>
      </c>
      <c r="CY51" s="19" t="n">
        <v>4.4507</v>
      </c>
      <c r="CZ51" s="19" t="n">
        <v>1.2222</v>
      </c>
      <c r="DA51" s="19" t="n">
        <v>0.4222</v>
      </c>
      <c r="DB51" s="19" t="n">
        <v>1.2604</v>
      </c>
      <c r="DC51" s="19" t="n">
        <v>1.1407</v>
      </c>
      <c r="DD51" s="19" t="n">
        <v>0.1111</v>
      </c>
      <c r="DE51" s="19" t="n">
        <v>3.9633</v>
      </c>
      <c r="DF51" s="19" t="n">
        <v>2.0896</v>
      </c>
      <c r="DG51" s="19" t="n">
        <v>0.2653</v>
      </c>
      <c r="DH51" s="19" t="n">
        <v>1.0951</v>
      </c>
      <c r="DI51" s="19" t="n">
        <v>0.4518</v>
      </c>
      <c r="DJ51" s="19" t="n">
        <v>1.3406</v>
      </c>
      <c r="DK51" s="19" t="n">
        <v>3.4022</v>
      </c>
      <c r="DL51" s="19" t="n">
        <v>0.9506</v>
      </c>
      <c r="DM51" s="19" t="n">
        <v>0.06</v>
      </c>
      <c r="DN51" s="19" t="n">
        <v>24.0086</v>
      </c>
      <c r="DO51" s="19" t="n">
        <v>0.1032</v>
      </c>
      <c r="DP51" s="19" t="n">
        <v>26.541</v>
      </c>
      <c r="DQ51" s="19" t="n">
        <v>0.5829</v>
      </c>
      <c r="DR51" s="19" t="n">
        <v>5.7238</v>
      </c>
      <c r="DT51" s="19" t="n">
        <v>165.8611</v>
      </c>
    </row>
    <row r="52">
      <c r="A52" s="2" t="inlineStr">
        <is>
          <t>2004</t>
        </is>
      </c>
      <c r="B52" s="2" t="inlineStr">
        <is>
          <t>Plaster and concrete product manufacturing</t>
        </is>
      </c>
      <c r="C52" s="19" t="n">
        <v>3.5906</v>
      </c>
      <c r="D52" s="19" t="n">
        <v>0.6027</v>
      </c>
      <c r="E52" s="19" t="n">
        <v>8.404299999999999</v>
      </c>
      <c r="F52" s="19" t="n">
        <v>0.0838</v>
      </c>
      <c r="G52" s="19" t="n">
        <v>0.0184</v>
      </c>
      <c r="H52" s="19" t="n">
        <v>0.1863</v>
      </c>
      <c r="I52" s="19" t="n">
        <v>2.9371</v>
      </c>
      <c r="J52" s="19" t="n">
        <v>3.3939</v>
      </c>
      <c r="K52" s="19" t="n">
        <v>0.0321</v>
      </c>
      <c r="L52" s="19" t="n">
        <v>0.0343</v>
      </c>
      <c r="M52" s="19" t="n">
        <v>0.9792999999999999</v>
      </c>
      <c r="N52" s="19" t="n">
        <v>0.07439999999999999</v>
      </c>
      <c r="O52" s="19" t="n">
        <v>0.9187</v>
      </c>
      <c r="P52" s="19" t="n">
        <v>0.5813</v>
      </c>
      <c r="Q52" s="19" t="n">
        <v>0.0198</v>
      </c>
      <c r="R52" s="19" t="n">
        <v>0.2383</v>
      </c>
      <c r="S52" s="19" t="n">
        <v>0.1854</v>
      </c>
      <c r="T52" s="19" t="n">
        <v>0.09429999999999999</v>
      </c>
      <c r="U52" s="19" t="n">
        <v>0.6078</v>
      </c>
      <c r="V52" s="19" t="n">
        <v>0.2578</v>
      </c>
      <c r="W52" s="19" t="n">
        <v>0.15</v>
      </c>
      <c r="X52" s="19" t="n">
        <v>0.5148</v>
      </c>
      <c r="Y52" s="19" t="n">
        <v>1.2452</v>
      </c>
      <c r="Z52" s="19" t="n">
        <v>0.3235</v>
      </c>
      <c r="AA52" s="19" t="n">
        <v>0.2676</v>
      </c>
      <c r="AB52" s="19" t="n">
        <v>0.004</v>
      </c>
      <c r="AC52" s="19" t="n">
        <v>0.0217</v>
      </c>
      <c r="AD52" s="19" t="n">
        <v>0.0992</v>
      </c>
      <c r="AE52" s="19" t="n">
        <v>0.0002</v>
      </c>
      <c r="AF52" s="19" t="n">
        <v>0.0164</v>
      </c>
      <c r="AG52" s="19" t="n">
        <v>0.0063</v>
      </c>
      <c r="AH52" s="19" t="n">
        <v>0.2864</v>
      </c>
      <c r="AI52" s="19" t="n">
        <v>3.8867</v>
      </c>
      <c r="AJ52" s="19" t="n">
        <v>0.0958</v>
      </c>
      <c r="AK52" s="19" t="n">
        <v>0.5192</v>
      </c>
      <c r="AL52" s="19" t="n">
        <v>1.3982</v>
      </c>
      <c r="AM52" s="19" t="n">
        <v>0.128</v>
      </c>
      <c r="AN52" s="19" t="n">
        <v>0.7138</v>
      </c>
      <c r="AO52" s="19" t="n">
        <v>0.0809</v>
      </c>
      <c r="AP52" s="19" t="n">
        <v>0.3441</v>
      </c>
      <c r="AQ52" s="19" t="n">
        <v>0.0703</v>
      </c>
      <c r="AR52" s="19" t="n">
        <v>0.5625</v>
      </c>
      <c r="AS52" s="19" t="n">
        <v>0.0305</v>
      </c>
      <c r="AT52" s="19" t="n">
        <v>0.3608</v>
      </c>
      <c r="AU52" s="19" t="n">
        <v>0.4526</v>
      </c>
      <c r="AV52" s="19" t="n">
        <v>1.0306</v>
      </c>
      <c r="AW52" s="19" t="n">
        <v>3.1516</v>
      </c>
      <c r="AX52" s="19" t="n">
        <v>0.5122</v>
      </c>
      <c r="AY52" s="19" t="n">
        <v>1.4652</v>
      </c>
      <c r="AZ52" s="19" t="n">
        <v>0.1481</v>
      </c>
      <c r="BA52" s="19" t="n">
        <v>0.1078</v>
      </c>
      <c r="BB52" s="19" t="n">
        <v>6.7403</v>
      </c>
      <c r="BC52" s="19" t="n">
        <v>0.3418</v>
      </c>
      <c r="BD52" s="19" t="n">
        <v>0.9804</v>
      </c>
      <c r="BE52" s="19" t="n">
        <v>0.2365</v>
      </c>
      <c r="BF52" s="19" t="n">
        <v>0.5737</v>
      </c>
      <c r="BG52" s="19" t="n">
        <v>0.2079</v>
      </c>
      <c r="BH52" s="19" t="n">
        <v>0.2723</v>
      </c>
      <c r="BI52" s="19" t="n">
        <v>1.0283</v>
      </c>
      <c r="BJ52" s="19" t="n">
        <v>0.6643</v>
      </c>
      <c r="BK52" s="19" t="n">
        <v>0.1169</v>
      </c>
      <c r="BL52" s="19" t="n">
        <v>1.6462</v>
      </c>
      <c r="BM52" s="19" t="n">
        <v>0.2167</v>
      </c>
      <c r="BN52" s="19" t="n">
        <v>0.0893</v>
      </c>
      <c r="BO52" s="19" t="n">
        <v>1.8776</v>
      </c>
      <c r="BP52" s="19" t="n">
        <v>2.7078</v>
      </c>
      <c r="BQ52" s="19" t="n">
        <v>0.1702</v>
      </c>
      <c r="BR52" s="19" t="n">
        <v>0.6535</v>
      </c>
      <c r="BS52" s="19" t="n">
        <v>0.3777</v>
      </c>
      <c r="BT52" s="19" t="n">
        <v>187.4399</v>
      </c>
      <c r="BU52" s="19" t="n">
        <v>164.0427</v>
      </c>
      <c r="BV52" s="19" t="n">
        <v>91.21210000000001</v>
      </c>
      <c r="BW52" s="19" t="n">
        <v>794.9194</v>
      </c>
      <c r="BX52" s="19" t="n">
        <v>2.9762</v>
      </c>
      <c r="BY52" s="19" t="n">
        <v>2.1231</v>
      </c>
      <c r="BZ52" s="19" t="n">
        <v>0.3505</v>
      </c>
      <c r="CA52" s="19" t="n">
        <v>1.0571</v>
      </c>
      <c r="CB52" s="19" t="n">
        <v>0.7537</v>
      </c>
      <c r="CC52" s="19" t="n">
        <v>0.1639</v>
      </c>
      <c r="CD52" s="19" t="n">
        <v>3.6376</v>
      </c>
      <c r="CE52" s="19" t="n">
        <v>9.3935</v>
      </c>
      <c r="CF52" s="19" t="n">
        <v>0.6414</v>
      </c>
      <c r="CG52" s="19" t="n">
        <v>2.3096</v>
      </c>
      <c r="CH52" s="19" t="n">
        <v>0.0939</v>
      </c>
      <c r="CI52" s="19" t="n">
        <v>0.09619999999999999</v>
      </c>
      <c r="CJ52" s="19" t="n">
        <v>0.2486</v>
      </c>
      <c r="CK52" s="19" t="n">
        <v>0.3953</v>
      </c>
      <c r="CL52" s="19" t="n">
        <v>3.05</v>
      </c>
      <c r="CM52" s="19" t="n">
        <v>0.0028</v>
      </c>
      <c r="CN52" s="19" t="n">
        <v>0.3032</v>
      </c>
      <c r="CO52" s="19" t="n">
        <v>0.1944</v>
      </c>
      <c r="CP52" s="19" t="n">
        <v>0.1353</v>
      </c>
      <c r="CQ52" s="19" t="n">
        <v>0.2168</v>
      </c>
      <c r="CS52" s="19" t="n">
        <v>1.1838</v>
      </c>
      <c r="CT52" s="19" t="n">
        <v>3.5956</v>
      </c>
      <c r="CU52" s="19" t="n">
        <v>31.4612</v>
      </c>
      <c r="CV52" s="19" t="n">
        <v>7.2515</v>
      </c>
      <c r="CW52" s="19" t="n">
        <v>6.3901</v>
      </c>
      <c r="CX52" s="19" t="n">
        <v>0.6477000000000001</v>
      </c>
      <c r="CY52" s="19" t="n">
        <v>9.139699999999999</v>
      </c>
      <c r="CZ52" s="19" t="n">
        <v>1.6033</v>
      </c>
      <c r="DA52" s="19" t="n">
        <v>0.2788</v>
      </c>
      <c r="DB52" s="19" t="n">
        <v>1.4648</v>
      </c>
      <c r="DC52" s="19" t="n">
        <v>1.5395</v>
      </c>
      <c r="DD52" s="19" t="n">
        <v>0.1291</v>
      </c>
      <c r="DE52" s="19" t="n">
        <v>4.2959</v>
      </c>
      <c r="DF52" s="19" t="n">
        <v>1.7305</v>
      </c>
      <c r="DG52" s="19" t="n">
        <v>0.0827</v>
      </c>
      <c r="DH52" s="19" t="n">
        <v>0.8597</v>
      </c>
      <c r="DI52" s="19" t="n">
        <v>0.6437</v>
      </c>
      <c r="DJ52" s="19" t="n">
        <v>1.3931</v>
      </c>
      <c r="DK52" s="19" t="n">
        <v>5.1514</v>
      </c>
      <c r="DL52" s="19" t="n">
        <v>0.8699</v>
      </c>
      <c r="DM52" s="19" t="n">
        <v>0.0863</v>
      </c>
      <c r="DN52" s="19" t="n">
        <v>16.784</v>
      </c>
      <c r="DO52" s="19" t="n">
        <v>0.0009</v>
      </c>
      <c r="DP52" s="19" t="n">
        <v>27.0354</v>
      </c>
      <c r="DQ52" s="19" t="n">
        <v>0.6744</v>
      </c>
      <c r="DR52" s="19" t="n">
        <v>3.4645</v>
      </c>
      <c r="DT52" s="19" t="n">
        <v>22.389</v>
      </c>
    </row>
    <row r="53">
      <c r="A53" s="2" t="inlineStr">
        <is>
          <t>2005</t>
        </is>
      </c>
      <c r="B53" s="2" t="inlineStr">
        <is>
          <t>Other non-metallic mineral product manufacturing</t>
        </is>
      </c>
      <c r="C53" s="19" t="n">
        <v>1.7595</v>
      </c>
      <c r="D53" s="19" t="n">
        <v>0.3311</v>
      </c>
      <c r="E53" s="19" t="n">
        <v>4.1004</v>
      </c>
      <c r="F53" s="19" t="n">
        <v>0.0404</v>
      </c>
      <c r="G53" s="19" t="n">
        <v>0.0078</v>
      </c>
      <c r="H53" s="19" t="n">
        <v>0.0944</v>
      </c>
      <c r="I53" s="19" t="n">
        <v>1.4782</v>
      </c>
      <c r="J53" s="19" t="n">
        <v>4.8793</v>
      </c>
      <c r="K53" s="19" t="n">
        <v>0.0667</v>
      </c>
      <c r="L53" s="19" t="n">
        <v>0.0209</v>
      </c>
      <c r="M53" s="19" t="n">
        <v>1.3561</v>
      </c>
      <c r="N53" s="19" t="n">
        <v>0.098</v>
      </c>
      <c r="O53" s="19" t="n">
        <v>0.3227</v>
      </c>
      <c r="P53" s="19" t="n">
        <v>0.5424</v>
      </c>
      <c r="Q53" s="19" t="n">
        <v>0.0138</v>
      </c>
      <c r="R53" s="19" t="n">
        <v>0.1342</v>
      </c>
      <c r="S53" s="19" t="n">
        <v>0.092</v>
      </c>
      <c r="T53" s="19" t="n">
        <v>0.0473</v>
      </c>
      <c r="U53" s="19" t="n">
        <v>0.4057</v>
      </c>
      <c r="V53" s="19" t="n">
        <v>0.1356</v>
      </c>
      <c r="W53" s="19" t="n">
        <v>0.0658</v>
      </c>
      <c r="X53" s="19" t="n">
        <v>0.2576</v>
      </c>
      <c r="Y53" s="19" t="n">
        <v>0.153</v>
      </c>
      <c r="Z53" s="19" t="n">
        <v>0.07290000000000001</v>
      </c>
      <c r="AA53" s="19" t="n">
        <v>0.0902</v>
      </c>
      <c r="AB53" s="19" t="n">
        <v>0.0023</v>
      </c>
      <c r="AC53" s="19" t="n">
        <v>0.02</v>
      </c>
      <c r="AD53" s="19" t="n">
        <v>0.0456</v>
      </c>
      <c r="AE53" s="19" t="n">
        <v>0</v>
      </c>
      <c r="AF53" s="19" t="n">
        <v>0.0013</v>
      </c>
      <c r="AG53" s="19" t="n">
        <v>0.0008</v>
      </c>
      <c r="AH53" s="19" t="n">
        <v>0.3168</v>
      </c>
      <c r="AI53" s="19" t="n">
        <v>0.7961</v>
      </c>
      <c r="AJ53" s="19" t="n">
        <v>0.0491</v>
      </c>
      <c r="AK53" s="19" t="n">
        <v>0.2491</v>
      </c>
      <c r="AL53" s="19" t="n">
        <v>0.6897</v>
      </c>
      <c r="AM53" s="19" t="n">
        <v>0.152</v>
      </c>
      <c r="AN53" s="19" t="n">
        <v>0.3286</v>
      </c>
      <c r="AO53" s="19" t="n">
        <v>0.9471000000000001</v>
      </c>
      <c r="AP53" s="19" t="n">
        <v>2.123</v>
      </c>
      <c r="AQ53" s="19" t="n">
        <v>0.1589</v>
      </c>
      <c r="AR53" s="19" t="n">
        <v>6.3361</v>
      </c>
      <c r="AS53" s="19" t="n">
        <v>0.0044</v>
      </c>
      <c r="AT53" s="19" t="n">
        <v>28.9761</v>
      </c>
      <c r="AU53" s="19" t="n">
        <v>53.5285</v>
      </c>
      <c r="AV53" s="19" t="n">
        <v>21.7118</v>
      </c>
      <c r="AW53" s="19" t="n">
        <v>25.8344</v>
      </c>
      <c r="AX53" s="19" t="n">
        <v>28.0284</v>
      </c>
      <c r="AY53" s="19" t="n">
        <v>4.1557</v>
      </c>
      <c r="AZ53" s="19" t="n">
        <v>0.1807</v>
      </c>
      <c r="BA53" s="19" t="n">
        <v>0.06900000000000001</v>
      </c>
      <c r="BB53" s="19" t="n">
        <v>2.876</v>
      </c>
      <c r="BC53" s="19" t="n">
        <v>0.5214</v>
      </c>
      <c r="BD53" s="19" t="n">
        <v>2.2918</v>
      </c>
      <c r="BE53" s="19" t="n">
        <v>0.1528</v>
      </c>
      <c r="BF53" s="19" t="n">
        <v>0.3502</v>
      </c>
      <c r="BG53" s="19" t="n">
        <v>0.1344</v>
      </c>
      <c r="BH53" s="19" t="n">
        <v>0.0409</v>
      </c>
      <c r="BI53" s="19" t="n">
        <v>0.5538</v>
      </c>
      <c r="BJ53" s="19" t="n">
        <v>0.1823</v>
      </c>
      <c r="BK53" s="19" t="n">
        <v>0.0728</v>
      </c>
      <c r="BL53" s="19" t="n">
        <v>0.6955</v>
      </c>
      <c r="BM53" s="19" t="n">
        <v>0.849</v>
      </c>
      <c r="BN53" s="19" t="n">
        <v>0.2665</v>
      </c>
      <c r="BO53" s="19" t="n">
        <v>1.3397</v>
      </c>
      <c r="BP53" s="19" t="n">
        <v>3.4739</v>
      </c>
      <c r="BQ53" s="19" t="n">
        <v>0.08699999999999999</v>
      </c>
      <c r="BR53" s="19" t="n">
        <v>2.4362</v>
      </c>
      <c r="BS53" s="19" t="n">
        <v>6.2526</v>
      </c>
      <c r="BT53" s="19" t="n">
        <v>178.9605</v>
      </c>
      <c r="BU53" s="19" t="n">
        <v>89.06270000000001</v>
      </c>
      <c r="BV53" s="19" t="n">
        <v>112.2132</v>
      </c>
      <c r="BW53" s="19" t="n">
        <v>374.8695</v>
      </c>
      <c r="BX53" s="19" t="n">
        <v>1.2152</v>
      </c>
      <c r="BY53" s="19" t="n">
        <v>0.9328</v>
      </c>
      <c r="BZ53" s="19" t="n">
        <v>0.2268</v>
      </c>
      <c r="CA53" s="19" t="n">
        <v>0.5391</v>
      </c>
      <c r="CB53" s="19" t="n">
        <v>0.222</v>
      </c>
      <c r="CC53" s="19" t="n">
        <v>0.2244</v>
      </c>
      <c r="CD53" s="19" t="n">
        <v>1.892</v>
      </c>
      <c r="CE53" s="19" t="n">
        <v>4.9244</v>
      </c>
      <c r="CF53" s="19" t="n">
        <v>0.1705</v>
      </c>
      <c r="CG53" s="19" t="n">
        <v>0.2448</v>
      </c>
      <c r="CH53" s="19" t="n">
        <v>0.06950000000000001</v>
      </c>
      <c r="CI53" s="19" t="n">
        <v>0.0366</v>
      </c>
      <c r="CJ53" s="19" t="n">
        <v>0.1231</v>
      </c>
      <c r="CK53" s="19" t="n">
        <v>0.338</v>
      </c>
      <c r="CL53" s="19" t="n">
        <v>0.4968</v>
      </c>
      <c r="CM53" s="19" t="n">
        <v>0.0074</v>
      </c>
      <c r="CN53" s="19" t="n">
        <v>0.3304</v>
      </c>
      <c r="CO53" s="19" t="n">
        <v>0.2065</v>
      </c>
      <c r="CP53" s="19" t="n">
        <v>0.3358</v>
      </c>
      <c r="CQ53" s="19" t="n">
        <v>0.1282</v>
      </c>
      <c r="CS53" s="19" t="n">
        <v>0.8814</v>
      </c>
      <c r="CT53" s="19" t="n">
        <v>1.6856</v>
      </c>
      <c r="CU53" s="19" t="n">
        <v>9.407299999999999</v>
      </c>
      <c r="CV53" s="19" t="n">
        <v>1.4869</v>
      </c>
      <c r="CW53" s="19" t="n">
        <v>2.0864</v>
      </c>
      <c r="CX53" s="19" t="n">
        <v>0.2511</v>
      </c>
      <c r="CY53" s="19" t="n">
        <v>2.5562</v>
      </c>
      <c r="CZ53" s="19" t="n">
        <v>2.8211</v>
      </c>
      <c r="DA53" s="19" t="n">
        <v>1.1098</v>
      </c>
      <c r="DB53" s="19" t="n">
        <v>0.8919</v>
      </c>
      <c r="DC53" s="19" t="n">
        <v>0.6444</v>
      </c>
      <c r="DD53" s="19" t="n">
        <v>0.0643</v>
      </c>
      <c r="DE53" s="19" t="n">
        <v>1.0478</v>
      </c>
      <c r="DF53" s="19" t="n">
        <v>0.4796</v>
      </c>
      <c r="DG53" s="19" t="n">
        <v>0.2217</v>
      </c>
      <c r="DH53" s="19" t="n">
        <v>0.3177</v>
      </c>
      <c r="DI53" s="19" t="n">
        <v>0.297</v>
      </c>
      <c r="DJ53" s="19" t="n">
        <v>0.5007</v>
      </c>
      <c r="DK53" s="19" t="n">
        <v>1.4762</v>
      </c>
      <c r="DL53" s="19" t="n">
        <v>26.6139</v>
      </c>
      <c r="DM53" s="19" t="n">
        <v>0.0679</v>
      </c>
      <c r="DN53" s="19" t="n">
        <v>5.2655</v>
      </c>
      <c r="DO53" s="19" t="n">
        <v>0.0091</v>
      </c>
      <c r="DP53" s="19" t="n">
        <v>6.4431</v>
      </c>
      <c r="DQ53" s="19" t="n">
        <v>0.3268</v>
      </c>
      <c r="DR53" s="19" t="n">
        <v>1.8002</v>
      </c>
      <c r="DT53" s="19" t="n">
        <v>132.3043</v>
      </c>
    </row>
    <row r="54">
      <c r="A54" s="2" t="inlineStr">
        <is>
          <t>2101</t>
        </is>
      </c>
      <c r="B54" s="2" t="inlineStr">
        <is>
          <t>Iron and steel manufacturing</t>
        </is>
      </c>
      <c r="C54" s="19" t="n">
        <v>3.7537</v>
      </c>
      <c r="D54" s="19" t="n">
        <v>0.3545</v>
      </c>
      <c r="E54" s="19" t="n">
        <v>2.049</v>
      </c>
      <c r="F54" s="19" t="n">
        <v>0.1353</v>
      </c>
      <c r="G54" s="19" t="n">
        <v>0.0465</v>
      </c>
      <c r="H54" s="19" t="n">
        <v>0.146</v>
      </c>
      <c r="I54" s="19" t="n">
        <v>1.7354</v>
      </c>
      <c r="J54" s="19" t="n">
        <v>109.9589</v>
      </c>
      <c r="K54" s="19" t="n">
        <v>2.6094</v>
      </c>
      <c r="L54" s="19" t="n">
        <v>0.185</v>
      </c>
      <c r="M54" s="19" t="n">
        <v>20.4228</v>
      </c>
      <c r="N54" s="19" t="n">
        <v>1.4033</v>
      </c>
      <c r="O54" s="19" t="n">
        <v>13.2087</v>
      </c>
      <c r="P54" s="19" t="n">
        <v>1.5771</v>
      </c>
      <c r="Q54" s="19" t="n">
        <v>0.0669</v>
      </c>
      <c r="R54" s="19" t="n">
        <v>0.8037</v>
      </c>
      <c r="S54" s="19" t="n">
        <v>0.6338</v>
      </c>
      <c r="T54" s="19" t="n">
        <v>0.3598</v>
      </c>
      <c r="U54" s="19" t="n">
        <v>1.7262</v>
      </c>
      <c r="V54" s="19" t="n">
        <v>1.0028</v>
      </c>
      <c r="W54" s="19" t="n">
        <v>0.6972</v>
      </c>
      <c r="X54" s="19" t="n">
        <v>1.7182</v>
      </c>
      <c r="Y54" s="19" t="n">
        <v>0.4998</v>
      </c>
      <c r="Z54" s="19" t="n">
        <v>0.23</v>
      </c>
      <c r="AA54" s="19" t="n">
        <v>0.3366</v>
      </c>
      <c r="AB54" s="19" t="n">
        <v>0.0176</v>
      </c>
      <c r="AC54" s="19" t="n">
        <v>0.0603</v>
      </c>
      <c r="AD54" s="19" t="n">
        <v>1.2958</v>
      </c>
      <c r="AE54" s="19" t="n">
        <v>0.0022</v>
      </c>
      <c r="AF54" s="19" t="n">
        <v>0.0934</v>
      </c>
      <c r="AG54" s="19" t="n">
        <v>0.0513</v>
      </c>
      <c r="AH54" s="19" t="n">
        <v>0.677</v>
      </c>
      <c r="AI54" s="19" t="n">
        <v>16.9628</v>
      </c>
      <c r="AJ54" s="19" t="n">
        <v>0.3903</v>
      </c>
      <c r="AK54" s="19" t="n">
        <v>2.0165</v>
      </c>
      <c r="AL54" s="19" t="n">
        <v>1.4569</v>
      </c>
      <c r="AM54" s="19" t="n">
        <v>20.0821</v>
      </c>
      <c r="AN54" s="19" t="n">
        <v>4.6635</v>
      </c>
      <c r="AO54" s="19" t="n">
        <v>0.2215</v>
      </c>
      <c r="AP54" s="19" t="n">
        <v>4.9703</v>
      </c>
      <c r="AQ54" s="19" t="n">
        <v>0.7023</v>
      </c>
      <c r="AR54" s="19" t="n">
        <v>6.1022</v>
      </c>
      <c r="AS54" s="19" t="n">
        <v>0.5305</v>
      </c>
      <c r="AT54" s="19" t="n">
        <v>1.06</v>
      </c>
      <c r="AU54" s="19" t="n">
        <v>0.2026</v>
      </c>
      <c r="AV54" s="19" t="n">
        <v>9.907299999999999</v>
      </c>
      <c r="AW54" s="19" t="n">
        <v>28.045</v>
      </c>
      <c r="AX54" s="19" t="n">
        <v>4.614</v>
      </c>
      <c r="AY54" s="19" t="n">
        <v>670.9455</v>
      </c>
      <c r="AZ54" s="19" t="n">
        <v>2.5836</v>
      </c>
      <c r="BA54" s="19" t="n">
        <v>69.9278</v>
      </c>
      <c r="BB54" s="19" t="n">
        <v>855.4199</v>
      </c>
      <c r="BC54" s="19" t="n">
        <v>149.5664</v>
      </c>
      <c r="BD54" s="19" t="n">
        <v>397.4225</v>
      </c>
      <c r="BE54" s="19" t="n">
        <v>53.4409</v>
      </c>
      <c r="BF54" s="19" t="n">
        <v>88.2487</v>
      </c>
      <c r="BG54" s="19" t="n">
        <v>52.4893</v>
      </c>
      <c r="BH54" s="19" t="n">
        <v>60.4038</v>
      </c>
      <c r="BI54" s="19" t="n">
        <v>83.73869999999999</v>
      </c>
      <c r="BJ54" s="19" t="n">
        <v>48.2993</v>
      </c>
      <c r="BK54" s="19" t="n">
        <v>21.3883</v>
      </c>
      <c r="BL54" s="19" t="n">
        <v>221.6043</v>
      </c>
      <c r="BM54" s="19" t="n">
        <v>76.8115</v>
      </c>
      <c r="BN54" s="19" t="n">
        <v>9.942600000000001</v>
      </c>
      <c r="BO54" s="19" t="n">
        <v>3.2945</v>
      </c>
      <c r="BP54" s="19" t="n">
        <v>11.3214</v>
      </c>
      <c r="BQ54" s="19" t="n">
        <v>3.0432</v>
      </c>
      <c r="BR54" s="19" t="n">
        <v>14.0159</v>
      </c>
      <c r="BS54" s="19" t="n">
        <v>7.0311</v>
      </c>
      <c r="BT54" s="19" t="n">
        <v>469.2863</v>
      </c>
      <c r="BU54" s="19" t="n">
        <v>193.0599</v>
      </c>
      <c r="BV54" s="19" t="n">
        <v>267.5347</v>
      </c>
      <c r="BW54" s="19" t="n">
        <v>2101.2873</v>
      </c>
      <c r="BX54" s="19" t="n">
        <v>42.3153</v>
      </c>
      <c r="BY54" s="19" t="n">
        <v>25.5934</v>
      </c>
      <c r="BZ54" s="19" t="n">
        <v>1.7394</v>
      </c>
      <c r="CA54" s="19" t="n">
        <v>5.4151</v>
      </c>
      <c r="CB54" s="19" t="n">
        <v>3.2741</v>
      </c>
      <c r="CC54" s="19" t="n">
        <v>19.217</v>
      </c>
      <c r="CD54" s="19" t="n">
        <v>0.281</v>
      </c>
      <c r="CE54" s="19" t="n">
        <v>1.1725</v>
      </c>
      <c r="CF54" s="19" t="n">
        <v>1.8223</v>
      </c>
      <c r="CG54" s="19" t="n">
        <v>4.8082</v>
      </c>
      <c r="CH54" s="19" t="n">
        <v>0.4929</v>
      </c>
      <c r="CI54" s="19" t="n">
        <v>1.1482</v>
      </c>
      <c r="CJ54" s="19" t="n">
        <v>0.24</v>
      </c>
      <c r="CK54" s="19" t="n">
        <v>1.142</v>
      </c>
      <c r="CL54" s="19" t="n">
        <v>35.6525</v>
      </c>
      <c r="CM54" s="19" t="n">
        <v>0.012</v>
      </c>
      <c r="CN54" s="19" t="n">
        <v>1.8955</v>
      </c>
      <c r="CO54" s="19" t="n">
        <v>0.5866</v>
      </c>
      <c r="CP54" s="19" t="n">
        <v>5.4778</v>
      </c>
      <c r="CQ54" s="19" t="n">
        <v>3.0372</v>
      </c>
      <c r="CS54" s="19" t="n">
        <v>13.578</v>
      </c>
      <c r="CT54" s="19" t="n">
        <v>18.8165</v>
      </c>
      <c r="CU54" s="19" t="n">
        <v>90.26009999999999</v>
      </c>
      <c r="CV54" s="19" t="n">
        <v>15.42</v>
      </c>
      <c r="CW54" s="19" t="n">
        <v>11.9928</v>
      </c>
      <c r="CX54" s="19" t="n">
        <v>2.8347</v>
      </c>
      <c r="CY54" s="19" t="n">
        <v>14.7035</v>
      </c>
      <c r="CZ54" s="19" t="n">
        <v>14.7391</v>
      </c>
      <c r="DA54" s="19" t="n">
        <v>4.6053</v>
      </c>
      <c r="DB54" s="19" t="n">
        <v>8.843400000000001</v>
      </c>
      <c r="DC54" s="19" t="n">
        <v>11.1326</v>
      </c>
      <c r="DD54" s="19" t="n">
        <v>0.947</v>
      </c>
      <c r="DE54" s="19" t="n">
        <v>9.5627</v>
      </c>
      <c r="DF54" s="19" t="n">
        <v>9.7354</v>
      </c>
      <c r="DG54" s="19" t="n">
        <v>1.2688</v>
      </c>
      <c r="DH54" s="19" t="n">
        <v>1.2758</v>
      </c>
      <c r="DI54" s="19" t="n">
        <v>1.0602</v>
      </c>
      <c r="DJ54" s="19" t="n">
        <v>7.2</v>
      </c>
      <c r="DK54" s="19" t="n">
        <v>95.9589</v>
      </c>
      <c r="DL54" s="19" t="n">
        <v>3.517</v>
      </c>
      <c r="DM54" s="19" t="n">
        <v>0.2162</v>
      </c>
      <c r="DN54" s="19" t="n">
        <v>63.1351</v>
      </c>
      <c r="DO54" s="19" t="n">
        <v>60.5765</v>
      </c>
      <c r="DP54" s="19" t="n">
        <v>26.7618</v>
      </c>
      <c r="DQ54" s="19" t="n">
        <v>0.9723000000000001</v>
      </c>
      <c r="DR54" s="19" t="n">
        <v>4.0003</v>
      </c>
      <c r="DT54" s="19" t="n">
        <v>2188.6283</v>
      </c>
    </row>
    <row r="55">
      <c r="A55" s="2" t="inlineStr">
        <is>
          <t>2102</t>
        </is>
      </c>
      <c r="B55" s="2" t="inlineStr">
        <is>
          <t>Basic non-ferrous metal manufacturing</t>
        </is>
      </c>
      <c r="C55" s="19" t="n">
        <v>7.0389</v>
      </c>
      <c r="D55" s="19" t="n">
        <v>0.4333</v>
      </c>
      <c r="E55" s="19" t="n">
        <v>3.5618</v>
      </c>
      <c r="F55" s="19" t="n">
        <v>0.1581</v>
      </c>
      <c r="G55" s="19" t="n">
        <v>0.0493</v>
      </c>
      <c r="H55" s="19" t="n">
        <v>0.0559</v>
      </c>
      <c r="I55" s="19" t="n">
        <v>2.935</v>
      </c>
      <c r="J55" s="19" t="n">
        <v>19.9859</v>
      </c>
      <c r="K55" s="19" t="n">
        <v>0.5244</v>
      </c>
      <c r="L55" s="19" t="n">
        <v>0.1177</v>
      </c>
      <c r="M55" s="19" t="n">
        <v>12.0339</v>
      </c>
      <c r="N55" s="19" t="n">
        <v>0.6367</v>
      </c>
      <c r="O55" s="19" t="n">
        <v>5.4635</v>
      </c>
      <c r="P55" s="19" t="n">
        <v>1.7074</v>
      </c>
      <c r="Q55" s="19" t="n">
        <v>0.0722</v>
      </c>
      <c r="R55" s="19" t="n">
        <v>3.9422</v>
      </c>
      <c r="S55" s="19" t="n">
        <v>0.4394</v>
      </c>
      <c r="T55" s="19" t="n">
        <v>0.4377</v>
      </c>
      <c r="U55" s="19" t="n">
        <v>1.5249</v>
      </c>
      <c r="V55" s="19" t="n">
        <v>0.9412</v>
      </c>
      <c r="W55" s="19" t="n">
        <v>2.5208</v>
      </c>
      <c r="X55" s="19" t="n">
        <v>1.5431</v>
      </c>
      <c r="Y55" s="19" t="n">
        <v>0.4136</v>
      </c>
      <c r="Z55" s="19" t="n">
        <v>0.2366</v>
      </c>
      <c r="AA55" s="19" t="n">
        <v>0.4387</v>
      </c>
      <c r="AB55" s="19" t="n">
        <v>0.0282</v>
      </c>
      <c r="AC55" s="19" t="n">
        <v>0.0604</v>
      </c>
      <c r="AD55" s="19" t="n">
        <v>1.4274</v>
      </c>
      <c r="AE55" s="19" t="n">
        <v>0.0055</v>
      </c>
      <c r="AF55" s="19" t="n">
        <v>0.1143</v>
      </c>
      <c r="AG55" s="19" t="n">
        <v>0.0935</v>
      </c>
      <c r="AH55" s="19" t="n">
        <v>1.2589</v>
      </c>
      <c r="AI55" s="19" t="n">
        <v>17.5367</v>
      </c>
      <c r="AJ55" s="19" t="n">
        <v>0.6229</v>
      </c>
      <c r="AK55" s="19" t="n">
        <v>15.0063</v>
      </c>
      <c r="AL55" s="19" t="n">
        <v>2.0656</v>
      </c>
      <c r="AM55" s="19" t="n">
        <v>4.7678</v>
      </c>
      <c r="AN55" s="19" t="n">
        <v>5.3635</v>
      </c>
      <c r="AO55" s="19" t="n">
        <v>0.1726</v>
      </c>
      <c r="AP55" s="19" t="n">
        <v>3.8545</v>
      </c>
      <c r="AQ55" s="19" t="n">
        <v>1.2407</v>
      </c>
      <c r="AR55" s="19" t="n">
        <v>25.5555</v>
      </c>
      <c r="AS55" s="19" t="n">
        <v>0.5298</v>
      </c>
      <c r="AT55" s="19" t="n">
        <v>1.6853</v>
      </c>
      <c r="AU55" s="19" t="n">
        <v>0.2234</v>
      </c>
      <c r="AV55" s="19" t="n">
        <v>5.5765</v>
      </c>
      <c r="AW55" s="19" t="n">
        <v>1.1514</v>
      </c>
      <c r="AX55" s="19" t="n">
        <v>1.0655</v>
      </c>
      <c r="AY55" s="19" t="n">
        <v>189.087</v>
      </c>
      <c r="AZ55" s="19" t="n">
        <v>120.319</v>
      </c>
      <c r="BA55" s="19" t="n">
        <v>13.0083</v>
      </c>
      <c r="BB55" s="19" t="n">
        <v>372.8491</v>
      </c>
      <c r="BC55" s="19" t="n">
        <v>71.2055</v>
      </c>
      <c r="BD55" s="19" t="n">
        <v>369.4339</v>
      </c>
      <c r="BE55" s="19" t="n">
        <v>7.9358</v>
      </c>
      <c r="BF55" s="19" t="n">
        <v>34.9709</v>
      </c>
      <c r="BG55" s="19" t="n">
        <v>7.66</v>
      </c>
      <c r="BH55" s="19" t="n">
        <v>36.0767</v>
      </c>
      <c r="BI55" s="19" t="n">
        <v>70.7739</v>
      </c>
      <c r="BJ55" s="19" t="n">
        <v>92.87139999999999</v>
      </c>
      <c r="BK55" s="19" t="n">
        <v>26.7611</v>
      </c>
      <c r="BL55" s="19" t="n">
        <v>71.8809</v>
      </c>
      <c r="BM55" s="19" t="n">
        <v>29.3601</v>
      </c>
      <c r="BN55" s="19" t="n">
        <v>77.4234</v>
      </c>
      <c r="BO55" s="19" t="n">
        <v>2.1466</v>
      </c>
      <c r="BP55" s="19" t="n">
        <v>6.0777</v>
      </c>
      <c r="BQ55" s="19" t="n">
        <v>0.3322</v>
      </c>
      <c r="BR55" s="19" t="n">
        <v>5.7421</v>
      </c>
      <c r="BS55" s="19" t="n">
        <v>8.9414</v>
      </c>
      <c r="BT55" s="19" t="n">
        <v>40.7031</v>
      </c>
      <c r="BU55" s="19" t="n">
        <v>31.7061</v>
      </c>
      <c r="BV55" s="19" t="n">
        <v>45.5189</v>
      </c>
      <c r="BW55" s="19" t="n">
        <v>69.2161</v>
      </c>
      <c r="BX55" s="19" t="n">
        <v>157.8556</v>
      </c>
      <c r="BY55" s="19" t="n">
        <v>16.0017</v>
      </c>
      <c r="BZ55" s="19" t="n">
        <v>5.0832</v>
      </c>
      <c r="CA55" s="19" t="n">
        <v>8.6929</v>
      </c>
      <c r="CB55" s="19" t="n">
        <v>4.0696</v>
      </c>
      <c r="CC55" s="19" t="n">
        <v>5.3533</v>
      </c>
      <c r="CD55" s="19" t="n">
        <v>0.6739000000000001</v>
      </c>
      <c r="CE55" s="19" t="n">
        <v>1.7845</v>
      </c>
      <c r="CF55" s="19" t="n">
        <v>6.5767</v>
      </c>
      <c r="CG55" s="19" t="n">
        <v>17.71</v>
      </c>
      <c r="CH55" s="19" t="n">
        <v>0.8715000000000001</v>
      </c>
      <c r="CI55" s="19" t="n">
        <v>0.6015</v>
      </c>
      <c r="CJ55" s="19" t="n">
        <v>0.359</v>
      </c>
      <c r="CK55" s="19" t="n">
        <v>5.7284</v>
      </c>
      <c r="CL55" s="19" t="n">
        <v>52.4959</v>
      </c>
      <c r="CM55" s="19" t="n">
        <v>0.0077</v>
      </c>
      <c r="CN55" s="19" t="n">
        <v>8.680400000000001</v>
      </c>
      <c r="CO55" s="19" t="n">
        <v>0.4639</v>
      </c>
      <c r="CP55" s="19" t="n">
        <v>6.3878</v>
      </c>
      <c r="CQ55" s="19" t="n">
        <v>4.6829</v>
      </c>
      <c r="CS55" s="19" t="n">
        <v>1.3679</v>
      </c>
      <c r="CT55" s="19" t="n">
        <v>22.8164</v>
      </c>
      <c r="CU55" s="19" t="n">
        <v>119.2358</v>
      </c>
      <c r="CV55" s="19" t="n">
        <v>20.6698</v>
      </c>
      <c r="CW55" s="19" t="n">
        <v>18.1552</v>
      </c>
      <c r="CX55" s="19" t="n">
        <v>8.4893</v>
      </c>
      <c r="CY55" s="19" t="n">
        <v>19.4038</v>
      </c>
      <c r="CZ55" s="19" t="n">
        <v>8.529400000000001</v>
      </c>
      <c r="DA55" s="19" t="n">
        <v>3.4047</v>
      </c>
      <c r="DB55" s="19" t="n">
        <v>7.7716</v>
      </c>
      <c r="DC55" s="19" t="n">
        <v>9.4734</v>
      </c>
      <c r="DD55" s="19" t="n">
        <v>0.6339</v>
      </c>
      <c r="DE55" s="19" t="n">
        <v>15.4394</v>
      </c>
      <c r="DF55" s="19" t="n">
        <v>29.1803</v>
      </c>
      <c r="DG55" s="19" t="n">
        <v>0.4144</v>
      </c>
      <c r="DH55" s="19" t="n">
        <v>2.5642</v>
      </c>
      <c r="DI55" s="19" t="n">
        <v>2.8409</v>
      </c>
      <c r="DJ55" s="19" t="n">
        <v>4.0888</v>
      </c>
      <c r="DK55" s="19" t="n">
        <v>23.7494</v>
      </c>
      <c r="DL55" s="19" t="n">
        <v>2.1646</v>
      </c>
      <c r="DM55" s="19" t="n">
        <v>0.2168</v>
      </c>
      <c r="DN55" s="19" t="n">
        <v>67.2333</v>
      </c>
      <c r="DO55" s="19" t="n">
        <v>65.4491</v>
      </c>
      <c r="DP55" s="19" t="n">
        <v>338.1553</v>
      </c>
      <c r="DQ55" s="19" t="n">
        <v>3.9883</v>
      </c>
      <c r="DR55" s="19" t="n">
        <v>10.6829</v>
      </c>
      <c r="DT55" s="19" t="n">
        <v>9332.1875</v>
      </c>
    </row>
    <row r="56">
      <c r="A56" s="2" t="inlineStr">
        <is>
          <t>2201</t>
        </is>
      </c>
      <c r="B56" s="2" t="inlineStr">
        <is>
          <t>Forged iron and steel product manufacturing</t>
        </is>
      </c>
      <c r="C56" s="19" t="n">
        <v>0.4127</v>
      </c>
      <c r="D56" s="19" t="n">
        <v>0.0505</v>
      </c>
      <c r="E56" s="19" t="n">
        <v>0.1448</v>
      </c>
      <c r="F56" s="19" t="n">
        <v>0.0454</v>
      </c>
      <c r="G56" s="19" t="n">
        <v>0.0141</v>
      </c>
      <c r="H56" s="19" t="n">
        <v>0.0421</v>
      </c>
      <c r="I56" s="19" t="n">
        <v>0.2746</v>
      </c>
      <c r="J56" s="19" t="n">
        <v>26.2718</v>
      </c>
      <c r="K56" s="19" t="n">
        <v>0.3103</v>
      </c>
      <c r="L56" s="19" t="n">
        <v>0.044</v>
      </c>
      <c r="M56" s="19" t="n">
        <v>4.7786</v>
      </c>
      <c r="N56" s="19" t="n">
        <v>0.1821</v>
      </c>
      <c r="O56" s="19" t="n">
        <v>2.2117</v>
      </c>
      <c r="P56" s="19" t="n">
        <v>0.1427</v>
      </c>
      <c r="Q56" s="19" t="n">
        <v>0.0111</v>
      </c>
      <c r="R56" s="19" t="n">
        <v>0.1384</v>
      </c>
      <c r="S56" s="19" t="n">
        <v>0.117</v>
      </c>
      <c r="T56" s="19" t="n">
        <v>0.0854</v>
      </c>
      <c r="U56" s="19" t="n">
        <v>0.2151</v>
      </c>
      <c r="V56" s="19" t="n">
        <v>0.1635</v>
      </c>
      <c r="W56" s="19" t="n">
        <v>0.1168</v>
      </c>
      <c r="X56" s="19" t="n">
        <v>0.3238</v>
      </c>
      <c r="Y56" s="19" t="n">
        <v>0.1348</v>
      </c>
      <c r="Z56" s="19" t="n">
        <v>0.043</v>
      </c>
      <c r="AA56" s="19" t="n">
        <v>0.0535</v>
      </c>
      <c r="AB56" s="19" t="n">
        <v>0.0028</v>
      </c>
      <c r="AC56" s="19" t="n">
        <v>0.0071</v>
      </c>
      <c r="AD56" s="19" t="n">
        <v>0.0561</v>
      </c>
      <c r="AE56" s="19" t="n">
        <v>0.0001</v>
      </c>
      <c r="AF56" s="19" t="n">
        <v>0.0173</v>
      </c>
      <c r="AG56" s="19" t="n">
        <v>0.0074</v>
      </c>
      <c r="AH56" s="19" t="n">
        <v>0.0733</v>
      </c>
      <c r="AI56" s="19" t="n">
        <v>0.5445</v>
      </c>
      <c r="AJ56" s="19" t="n">
        <v>0.0376</v>
      </c>
      <c r="AK56" s="19" t="n">
        <v>0.08500000000000001</v>
      </c>
      <c r="AL56" s="19" t="n">
        <v>0.08740000000000001</v>
      </c>
      <c r="AM56" s="19" t="n">
        <v>0.0528</v>
      </c>
      <c r="AN56" s="19" t="n">
        <v>0.1287</v>
      </c>
      <c r="AO56" s="19" t="n">
        <v>0.0293</v>
      </c>
      <c r="AP56" s="19" t="n">
        <v>0.2548</v>
      </c>
      <c r="AQ56" s="19" t="n">
        <v>0.0839</v>
      </c>
      <c r="AR56" s="19" t="n">
        <v>0.3435</v>
      </c>
      <c r="AS56" s="19" t="n">
        <v>0.0198</v>
      </c>
      <c r="AT56" s="19" t="n">
        <v>0.1262</v>
      </c>
      <c r="AU56" s="19" t="n">
        <v>0.0291</v>
      </c>
      <c r="AV56" s="19" t="n">
        <v>0.2513</v>
      </c>
      <c r="AW56" s="19" t="n">
        <v>6.5863</v>
      </c>
      <c r="AX56" s="19" t="n">
        <v>0.0791</v>
      </c>
      <c r="AY56" s="19" t="n">
        <v>10.2803</v>
      </c>
      <c r="AZ56" s="19" t="n">
        <v>0.0286</v>
      </c>
      <c r="BA56" s="19" t="n">
        <v>0.1099</v>
      </c>
      <c r="BB56" s="19" t="n">
        <v>47.542</v>
      </c>
      <c r="BC56" s="19" t="n">
        <v>1.5986</v>
      </c>
      <c r="BD56" s="19" t="n">
        <v>6.8153</v>
      </c>
      <c r="BE56" s="19" t="n">
        <v>2.0548</v>
      </c>
      <c r="BF56" s="19" t="n">
        <v>4.5058</v>
      </c>
      <c r="BG56" s="19" t="n">
        <v>63.9921</v>
      </c>
      <c r="BH56" s="19" t="n">
        <v>0.1331</v>
      </c>
      <c r="BI56" s="19" t="n">
        <v>2.6738</v>
      </c>
      <c r="BJ56" s="19" t="n">
        <v>5.2027</v>
      </c>
      <c r="BK56" s="19" t="n">
        <v>0.8283</v>
      </c>
      <c r="BL56" s="19" t="n">
        <v>29.4622</v>
      </c>
      <c r="BM56" s="19" t="n">
        <v>2.532</v>
      </c>
      <c r="BN56" s="19" t="n">
        <v>0.6803</v>
      </c>
      <c r="BO56" s="19" t="n">
        <v>1.2381</v>
      </c>
      <c r="BP56" s="19" t="n">
        <v>3.8004</v>
      </c>
      <c r="BQ56" s="19" t="n">
        <v>0.528</v>
      </c>
      <c r="BR56" s="19" t="n">
        <v>1.1723</v>
      </c>
      <c r="BS56" s="19" t="n">
        <v>0.1201</v>
      </c>
      <c r="BT56" s="19" t="n">
        <v>3.6799</v>
      </c>
      <c r="BU56" s="19" t="n">
        <v>4.1478</v>
      </c>
      <c r="BV56" s="19" t="n">
        <v>7.218</v>
      </c>
      <c r="BW56" s="19" t="n">
        <v>19.1054</v>
      </c>
      <c r="BX56" s="19" t="n">
        <v>8.230499999999999</v>
      </c>
      <c r="BY56" s="19" t="n">
        <v>6.1358</v>
      </c>
      <c r="BZ56" s="19" t="n">
        <v>0.2354</v>
      </c>
      <c r="CA56" s="19" t="n">
        <v>1.2757</v>
      </c>
      <c r="CB56" s="19" t="n">
        <v>0.4901</v>
      </c>
      <c r="CC56" s="19" t="n">
        <v>5.5416</v>
      </c>
      <c r="CD56" s="19" t="n">
        <v>0.3768</v>
      </c>
      <c r="CE56" s="19" t="n">
        <v>0.0636</v>
      </c>
      <c r="CF56" s="19" t="n">
        <v>1.4085</v>
      </c>
      <c r="CG56" s="19" t="n">
        <v>0.0558</v>
      </c>
      <c r="CH56" s="19" t="n">
        <v>0.0764</v>
      </c>
      <c r="CI56" s="19" t="n">
        <v>0.07779999999999999</v>
      </c>
      <c r="CJ56" s="19" t="n">
        <v>0.045</v>
      </c>
      <c r="CK56" s="19" t="n">
        <v>0.0419</v>
      </c>
      <c r="CL56" s="19" t="n">
        <v>0.3869</v>
      </c>
      <c r="CM56" s="19" t="n">
        <v>0.0014</v>
      </c>
      <c r="CN56" s="19" t="n">
        <v>0.0832</v>
      </c>
      <c r="CO56" s="19" t="n">
        <v>0.0314</v>
      </c>
      <c r="CP56" s="19" t="n">
        <v>0.0693</v>
      </c>
      <c r="CQ56" s="19" t="n">
        <v>0.1366</v>
      </c>
      <c r="CS56" s="19" t="n">
        <v>0.0584</v>
      </c>
      <c r="CT56" s="19" t="n">
        <v>1.5851</v>
      </c>
      <c r="CU56" s="19" t="n">
        <v>3.9907</v>
      </c>
      <c r="CV56" s="19" t="n">
        <v>0.2171</v>
      </c>
      <c r="CW56" s="19" t="n">
        <v>0.4632</v>
      </c>
      <c r="CX56" s="19" t="n">
        <v>0.3197</v>
      </c>
      <c r="CY56" s="19" t="n">
        <v>0.2055</v>
      </c>
      <c r="CZ56" s="19" t="n">
        <v>0.6378</v>
      </c>
      <c r="DA56" s="19" t="n">
        <v>0.4268</v>
      </c>
      <c r="DB56" s="19" t="n">
        <v>0.5347</v>
      </c>
      <c r="DC56" s="19" t="n">
        <v>0.5528999999999999</v>
      </c>
      <c r="DD56" s="19" t="n">
        <v>0.0588</v>
      </c>
      <c r="DE56" s="19" t="n">
        <v>1.6272</v>
      </c>
      <c r="DF56" s="19" t="n">
        <v>0.9497</v>
      </c>
      <c r="DG56" s="19" t="n">
        <v>0.0688</v>
      </c>
      <c r="DH56" s="19" t="n">
        <v>0.2904</v>
      </c>
      <c r="DI56" s="19" t="n">
        <v>0.2359</v>
      </c>
      <c r="DJ56" s="19" t="n">
        <v>2.7737</v>
      </c>
      <c r="DK56" s="19" t="n">
        <v>10.0233</v>
      </c>
      <c r="DL56" s="19" t="n">
        <v>0.2757</v>
      </c>
      <c r="DM56" s="19" t="n">
        <v>0.0929</v>
      </c>
      <c r="DN56" s="19" t="n">
        <v>11.7993</v>
      </c>
      <c r="DP56" s="19" t="n">
        <v>17.3672</v>
      </c>
      <c r="DQ56" s="19" t="n">
        <v>0.5986</v>
      </c>
      <c r="DR56" s="19" t="n">
        <v>1.3948</v>
      </c>
      <c r="DT56" s="19" t="n">
        <v>130.1231</v>
      </c>
    </row>
    <row r="57">
      <c r="A57" s="2" t="inlineStr">
        <is>
          <t>2202</t>
        </is>
      </c>
      <c r="B57" s="2" t="inlineStr">
        <is>
          <t>Structural metal product manufacturing</t>
        </is>
      </c>
      <c r="C57" s="19" t="n">
        <v>11.1025</v>
      </c>
      <c r="D57" s="19" t="n">
        <v>1.3378</v>
      </c>
      <c r="E57" s="19" t="n">
        <v>3.6691</v>
      </c>
      <c r="F57" s="19" t="n">
        <v>1.3658</v>
      </c>
      <c r="G57" s="19" t="n">
        <v>0.1365</v>
      </c>
      <c r="H57" s="19" t="n">
        <v>2.9548</v>
      </c>
      <c r="I57" s="19" t="n">
        <v>12.3982</v>
      </c>
      <c r="J57" s="19" t="n">
        <v>301.7269</v>
      </c>
      <c r="K57" s="19" t="n">
        <v>3.5828</v>
      </c>
      <c r="L57" s="19" t="n">
        <v>1.7865</v>
      </c>
      <c r="M57" s="19" t="n">
        <v>85.7936</v>
      </c>
      <c r="N57" s="19" t="n">
        <v>11.0182</v>
      </c>
      <c r="O57" s="19" t="n">
        <v>11.7133</v>
      </c>
      <c r="P57" s="19" t="n">
        <v>3.2484</v>
      </c>
      <c r="Q57" s="19" t="n">
        <v>0.1354</v>
      </c>
      <c r="R57" s="19" t="n">
        <v>1.4323</v>
      </c>
      <c r="S57" s="19" t="n">
        <v>0.9699</v>
      </c>
      <c r="T57" s="19" t="n">
        <v>0.7986</v>
      </c>
      <c r="U57" s="19" t="n">
        <v>5.9646</v>
      </c>
      <c r="V57" s="19" t="n">
        <v>1.7717</v>
      </c>
      <c r="W57" s="19" t="n">
        <v>0.8617</v>
      </c>
      <c r="X57" s="19" t="n">
        <v>3.0324</v>
      </c>
      <c r="Y57" s="19" t="n">
        <v>14.1262</v>
      </c>
      <c r="Z57" s="19" t="n">
        <v>6.8416</v>
      </c>
      <c r="AA57" s="19" t="n">
        <v>0.7836</v>
      </c>
      <c r="AB57" s="19" t="n">
        <v>0.0244</v>
      </c>
      <c r="AC57" s="19" t="n">
        <v>0.1131</v>
      </c>
      <c r="AD57" s="19" t="n">
        <v>1.359</v>
      </c>
      <c r="AE57" s="19" t="n">
        <v>0.0009</v>
      </c>
      <c r="AF57" s="19" t="n">
        <v>0.1553</v>
      </c>
      <c r="AG57" s="19" t="n">
        <v>0.0689</v>
      </c>
      <c r="AH57" s="19" t="n">
        <v>1.8794</v>
      </c>
      <c r="AI57" s="19" t="n">
        <v>9.9443</v>
      </c>
      <c r="AJ57" s="19" t="n">
        <v>20.1343</v>
      </c>
      <c r="AK57" s="19" t="n">
        <v>1.9423</v>
      </c>
      <c r="AL57" s="19" t="n">
        <v>1.5479</v>
      </c>
      <c r="AM57" s="19" t="n">
        <v>5.3193</v>
      </c>
      <c r="AN57" s="19" t="n">
        <v>3.682</v>
      </c>
      <c r="AO57" s="19" t="n">
        <v>0.2186</v>
      </c>
      <c r="AP57" s="19" t="n">
        <v>4.5142</v>
      </c>
      <c r="AQ57" s="19" t="n">
        <v>0.6567</v>
      </c>
      <c r="AR57" s="19" t="n">
        <v>32.2018</v>
      </c>
      <c r="AS57" s="19" t="n">
        <v>0.2083</v>
      </c>
      <c r="AT57" s="19" t="n">
        <v>39.2218</v>
      </c>
      <c r="AU57" s="19" t="n">
        <v>0.4186</v>
      </c>
      <c r="AV57" s="19" t="n">
        <v>56.3663</v>
      </c>
      <c r="AW57" s="19" t="n">
        <v>162.1532</v>
      </c>
      <c r="AX57" s="19" t="n">
        <v>52.8998</v>
      </c>
      <c r="AY57" s="19" t="n">
        <v>61.9127</v>
      </c>
      <c r="AZ57" s="19" t="n">
        <v>0.8988</v>
      </c>
      <c r="BA57" s="19" t="n">
        <v>3.6677</v>
      </c>
      <c r="BB57" s="19" t="n">
        <v>211.6438</v>
      </c>
      <c r="BC57" s="19" t="n">
        <v>5.2916</v>
      </c>
      <c r="BD57" s="19" t="n">
        <v>43.5979</v>
      </c>
      <c r="BE57" s="19" t="n">
        <v>6.0772</v>
      </c>
      <c r="BF57" s="19" t="n">
        <v>9.332599999999999</v>
      </c>
      <c r="BG57" s="19" t="n">
        <v>100.7689</v>
      </c>
      <c r="BH57" s="19" t="n">
        <v>4.6665</v>
      </c>
      <c r="BI57" s="19" t="n">
        <v>24.9996</v>
      </c>
      <c r="BJ57" s="19" t="n">
        <v>52.7443</v>
      </c>
      <c r="BK57" s="19" t="n">
        <v>5.2667</v>
      </c>
      <c r="BL57" s="19" t="n">
        <v>153.0356</v>
      </c>
      <c r="BM57" s="19" t="n">
        <v>15.4278</v>
      </c>
      <c r="BN57" s="19" t="n">
        <v>10.2468</v>
      </c>
      <c r="BO57" s="19" t="n">
        <v>6.7143</v>
      </c>
      <c r="BP57" s="19" t="n">
        <v>17.714</v>
      </c>
      <c r="BQ57" s="19" t="n">
        <v>1.0517</v>
      </c>
      <c r="BR57" s="19" t="n">
        <v>27.9999</v>
      </c>
      <c r="BS57" s="19" t="n">
        <v>2.8415</v>
      </c>
      <c r="BT57" s="19" t="n">
        <v>1687.4802</v>
      </c>
      <c r="BU57" s="19" t="n">
        <v>544.4173</v>
      </c>
      <c r="BV57" s="19" t="n">
        <v>494.697</v>
      </c>
      <c r="BW57" s="19" t="n">
        <v>1583.2067</v>
      </c>
      <c r="BX57" s="19" t="n">
        <v>75.40300000000001</v>
      </c>
      <c r="BY57" s="19" t="n">
        <v>98.8653</v>
      </c>
      <c r="BZ57" s="19" t="n">
        <v>3.3344</v>
      </c>
      <c r="CA57" s="19" t="n">
        <v>18.0051</v>
      </c>
      <c r="CB57" s="19" t="n">
        <v>8.3361</v>
      </c>
      <c r="CC57" s="19" t="n">
        <v>200.3039</v>
      </c>
      <c r="CD57" s="19" t="n">
        <v>0.987</v>
      </c>
      <c r="CE57" s="19" t="n">
        <v>2.743</v>
      </c>
      <c r="CF57" s="19" t="n">
        <v>44.4013</v>
      </c>
      <c r="CG57" s="19" t="n">
        <v>18.8086</v>
      </c>
      <c r="CH57" s="19" t="n">
        <v>1.2176</v>
      </c>
      <c r="CI57" s="19" t="n">
        <v>4.3409</v>
      </c>
      <c r="CJ57" s="19" t="n">
        <v>1.0984</v>
      </c>
      <c r="CK57" s="19" t="n">
        <v>5.8813</v>
      </c>
      <c r="CL57" s="19" t="n">
        <v>33.0156</v>
      </c>
      <c r="CM57" s="19" t="n">
        <v>0.0268</v>
      </c>
      <c r="CN57" s="19" t="n">
        <v>9.1997</v>
      </c>
      <c r="CO57" s="19" t="n">
        <v>4.6377</v>
      </c>
      <c r="CP57" s="19" t="n">
        <v>4.3358</v>
      </c>
      <c r="CQ57" s="19" t="n">
        <v>12.923</v>
      </c>
      <c r="CS57" s="19" t="n">
        <v>7.454</v>
      </c>
      <c r="CT57" s="19" t="n">
        <v>31.5455</v>
      </c>
      <c r="CU57" s="19" t="n">
        <v>120.1999</v>
      </c>
      <c r="CV57" s="19" t="n">
        <v>24.5614</v>
      </c>
      <c r="CW57" s="19" t="n">
        <v>14.7567</v>
      </c>
      <c r="CX57" s="19" t="n">
        <v>14.1859</v>
      </c>
      <c r="CY57" s="19" t="n">
        <v>12.9031</v>
      </c>
      <c r="CZ57" s="19" t="n">
        <v>24.6619</v>
      </c>
      <c r="DA57" s="19" t="n">
        <v>3.8818</v>
      </c>
      <c r="DB57" s="19" t="n">
        <v>71.39100000000001</v>
      </c>
      <c r="DC57" s="19" t="n">
        <v>76.3283</v>
      </c>
      <c r="DD57" s="19" t="n">
        <v>9.6404</v>
      </c>
      <c r="DE57" s="19" t="n">
        <v>27.5594</v>
      </c>
      <c r="DF57" s="19" t="n">
        <v>18.8899</v>
      </c>
      <c r="DG57" s="19" t="n">
        <v>7.8601</v>
      </c>
      <c r="DH57" s="19" t="n">
        <v>6.3442</v>
      </c>
      <c r="DI57" s="19" t="n">
        <v>1.7926</v>
      </c>
      <c r="DJ57" s="19" t="n">
        <v>13.8733</v>
      </c>
      <c r="DK57" s="19" t="n">
        <v>63.7479</v>
      </c>
      <c r="DL57" s="19" t="n">
        <v>4.6364</v>
      </c>
      <c r="DM57" s="19" t="n">
        <v>0.2197</v>
      </c>
      <c r="DN57" s="19" t="n">
        <v>93.5476</v>
      </c>
      <c r="DO57" s="19" t="n">
        <v>0.2808</v>
      </c>
      <c r="DP57" s="19" t="n">
        <v>373.3797</v>
      </c>
      <c r="DQ57" s="19" t="n">
        <v>11.0883</v>
      </c>
      <c r="DR57" s="19" t="n">
        <v>25.7133</v>
      </c>
      <c r="DT57" s="19" t="n">
        <v>720.4424</v>
      </c>
    </row>
    <row r="58">
      <c r="A58" s="2" t="inlineStr">
        <is>
          <t>2203</t>
        </is>
      </c>
      <c r="B58" s="2" t="inlineStr">
        <is>
          <t>Metal containers and other sheet metal product manufacturing</t>
        </is>
      </c>
      <c r="C58" s="19" t="n">
        <v>2.9474</v>
      </c>
      <c r="D58" s="19" t="n">
        <v>0.1267</v>
      </c>
      <c r="E58" s="19" t="n">
        <v>0.5679999999999999</v>
      </c>
      <c r="F58" s="19" t="n">
        <v>0.2979</v>
      </c>
      <c r="G58" s="19" t="n">
        <v>0.0324</v>
      </c>
      <c r="H58" s="19" t="n">
        <v>0.3252</v>
      </c>
      <c r="I58" s="19" t="n">
        <v>3.3533</v>
      </c>
      <c r="J58" s="19" t="n">
        <v>25.1829</v>
      </c>
      <c r="K58" s="19" t="n">
        <v>0.5328000000000001</v>
      </c>
      <c r="L58" s="19" t="n">
        <v>0.0982</v>
      </c>
      <c r="M58" s="19" t="n">
        <v>11.9014</v>
      </c>
      <c r="N58" s="19" t="n">
        <v>0.4508</v>
      </c>
      <c r="O58" s="19" t="n">
        <v>0.9131</v>
      </c>
      <c r="P58" s="19" t="n">
        <v>0.8501</v>
      </c>
      <c r="Q58" s="19" t="n">
        <v>0.0708</v>
      </c>
      <c r="R58" s="19" t="n">
        <v>4.0277</v>
      </c>
      <c r="S58" s="19" t="n">
        <v>1.3349</v>
      </c>
      <c r="T58" s="19" t="n">
        <v>0.2751</v>
      </c>
      <c r="U58" s="19" t="n">
        <v>4.1542</v>
      </c>
      <c r="V58" s="19" t="n">
        <v>0.4009</v>
      </c>
      <c r="W58" s="19" t="n">
        <v>0.4424</v>
      </c>
      <c r="X58" s="19" t="n">
        <v>3.6211</v>
      </c>
      <c r="Y58" s="19" t="n">
        <v>64.8991</v>
      </c>
      <c r="Z58" s="19" t="n">
        <v>13.9037</v>
      </c>
      <c r="AA58" s="19" t="n">
        <v>4.489</v>
      </c>
      <c r="AB58" s="19" t="n">
        <v>0.0038</v>
      </c>
      <c r="AC58" s="19" t="n">
        <v>0.0155</v>
      </c>
      <c r="AD58" s="19" t="n">
        <v>0.3279</v>
      </c>
      <c r="AE58" s="19" t="n">
        <v>0.0002</v>
      </c>
      <c r="AF58" s="19" t="n">
        <v>0.018</v>
      </c>
      <c r="AG58" s="19" t="n">
        <v>0.0134</v>
      </c>
      <c r="AH58" s="19" t="n">
        <v>0.2617</v>
      </c>
      <c r="AI58" s="19" t="n">
        <v>5.0774</v>
      </c>
      <c r="AJ58" s="19" t="n">
        <v>0.1159</v>
      </c>
      <c r="AK58" s="19" t="n">
        <v>0.788</v>
      </c>
      <c r="AL58" s="19" t="n">
        <v>0.3241</v>
      </c>
      <c r="AM58" s="19" t="n">
        <v>3.9267</v>
      </c>
      <c r="AN58" s="19" t="n">
        <v>6.3221</v>
      </c>
      <c r="AO58" s="19" t="n">
        <v>0.0339</v>
      </c>
      <c r="AP58" s="19" t="n">
        <v>10.6707</v>
      </c>
      <c r="AQ58" s="19" t="n">
        <v>0.2585</v>
      </c>
      <c r="AR58" s="19" t="n">
        <v>17.4513</v>
      </c>
      <c r="AS58" s="19" t="n">
        <v>0.0262</v>
      </c>
      <c r="AT58" s="19" t="n">
        <v>0.2299</v>
      </c>
      <c r="AU58" s="19" t="n">
        <v>0.0814</v>
      </c>
      <c r="AV58" s="19" t="n">
        <v>1.5424</v>
      </c>
      <c r="AW58" s="19" t="n">
        <v>1.0075</v>
      </c>
      <c r="AX58" s="19" t="n">
        <v>1.0498</v>
      </c>
      <c r="AY58" s="19" t="n">
        <v>10.7533</v>
      </c>
      <c r="AZ58" s="19" t="n">
        <v>0.1513</v>
      </c>
      <c r="BA58" s="19" t="n">
        <v>0.0424</v>
      </c>
      <c r="BB58" s="19" t="n">
        <v>22.0351</v>
      </c>
      <c r="BC58" s="19" t="n">
        <v>16.1377</v>
      </c>
      <c r="BD58" s="19" t="n">
        <v>14.9917</v>
      </c>
      <c r="BE58" s="19" t="n">
        <v>21.8928</v>
      </c>
      <c r="BF58" s="19" t="n">
        <v>2.7064</v>
      </c>
      <c r="BG58" s="19" t="n">
        <v>2.8787</v>
      </c>
      <c r="BH58" s="19" t="n">
        <v>0.5371</v>
      </c>
      <c r="BI58" s="19" t="n">
        <v>4.4146</v>
      </c>
      <c r="BJ58" s="19" t="n">
        <v>4.8276</v>
      </c>
      <c r="BK58" s="19" t="n">
        <v>4.8586</v>
      </c>
      <c r="BL58" s="19" t="n">
        <v>69.7787</v>
      </c>
      <c r="BM58" s="19" t="n">
        <v>2.7369</v>
      </c>
      <c r="BN58" s="19" t="n">
        <v>1.9866</v>
      </c>
      <c r="BO58" s="19" t="n">
        <v>1.2955</v>
      </c>
      <c r="BP58" s="19" t="n">
        <v>3.0936</v>
      </c>
      <c r="BQ58" s="19" t="n">
        <v>1.4854</v>
      </c>
      <c r="BR58" s="19" t="n">
        <v>4.5448</v>
      </c>
      <c r="BS58" s="19" t="n">
        <v>0.5735</v>
      </c>
      <c r="BT58" s="19" t="n">
        <v>229.981</v>
      </c>
      <c r="BU58" s="19" t="n">
        <v>71.99590000000001</v>
      </c>
      <c r="BV58" s="19" t="n">
        <v>64.4303</v>
      </c>
      <c r="BW58" s="19" t="n">
        <v>167.277</v>
      </c>
      <c r="BX58" s="19" t="n">
        <v>22.4649</v>
      </c>
      <c r="BY58" s="19" t="n">
        <v>52.7683</v>
      </c>
      <c r="BZ58" s="19" t="n">
        <v>17.022</v>
      </c>
      <c r="CA58" s="19" t="n">
        <v>29.3086</v>
      </c>
      <c r="CB58" s="19" t="n">
        <v>18.3168</v>
      </c>
      <c r="CC58" s="19" t="n">
        <v>6.4205</v>
      </c>
      <c r="CD58" s="19" t="n">
        <v>3.9029</v>
      </c>
      <c r="CE58" s="19" t="n">
        <v>0.4526</v>
      </c>
      <c r="CF58" s="19" t="n">
        <v>32.3978</v>
      </c>
      <c r="CG58" s="19" t="n">
        <v>5.3518</v>
      </c>
      <c r="CH58" s="19" t="n">
        <v>0.1842</v>
      </c>
      <c r="CI58" s="19" t="n">
        <v>3.6777</v>
      </c>
      <c r="CJ58" s="19" t="n">
        <v>0.0945</v>
      </c>
      <c r="CK58" s="19" t="n">
        <v>1.1602</v>
      </c>
      <c r="CL58" s="19" t="n">
        <v>6.8671</v>
      </c>
      <c r="CM58" s="19" t="n">
        <v>0.2047</v>
      </c>
      <c r="CN58" s="19" t="n">
        <v>2.921</v>
      </c>
      <c r="CO58" s="19" t="n">
        <v>0.9969</v>
      </c>
      <c r="CP58" s="19" t="n">
        <v>0.5013</v>
      </c>
      <c r="CQ58" s="19" t="n">
        <v>3.8406</v>
      </c>
      <c r="CS58" s="19" t="n">
        <v>18.5729</v>
      </c>
      <c r="CT58" s="19" t="n">
        <v>11.086</v>
      </c>
      <c r="CU58" s="19" t="n">
        <v>31.1394</v>
      </c>
      <c r="CV58" s="19" t="n">
        <v>5.0069</v>
      </c>
      <c r="CW58" s="19" t="n">
        <v>9.323</v>
      </c>
      <c r="CX58" s="19" t="n">
        <v>5.9405</v>
      </c>
      <c r="CY58" s="19" t="n">
        <v>5.726</v>
      </c>
      <c r="CZ58" s="19" t="n">
        <v>10.6776</v>
      </c>
      <c r="DA58" s="19" t="n">
        <v>3.262</v>
      </c>
      <c r="DB58" s="19" t="n">
        <v>6.2741</v>
      </c>
      <c r="DC58" s="19" t="n">
        <v>6.9993</v>
      </c>
      <c r="DD58" s="19" t="n">
        <v>0.9101</v>
      </c>
      <c r="DE58" s="19" t="n">
        <v>43.0634</v>
      </c>
      <c r="DF58" s="19" t="n">
        <v>14.8365</v>
      </c>
      <c r="DG58" s="19" t="n">
        <v>6.2036</v>
      </c>
      <c r="DH58" s="19" t="n">
        <v>2.0635</v>
      </c>
      <c r="DI58" s="19" t="n">
        <v>5.9499</v>
      </c>
      <c r="DJ58" s="19" t="n">
        <v>6.047</v>
      </c>
      <c r="DK58" s="19" t="n">
        <v>13.7841</v>
      </c>
      <c r="DL58" s="19" t="n">
        <v>3.502</v>
      </c>
      <c r="DM58" s="19" t="n">
        <v>2.2537</v>
      </c>
      <c r="DN58" s="19" t="n">
        <v>82.6185</v>
      </c>
      <c r="DO58" s="19" t="n">
        <v>0.008999999999999999</v>
      </c>
      <c r="DP58" s="19" t="n">
        <v>532.5837</v>
      </c>
      <c r="DQ58" s="19" t="n">
        <v>65.72669999999999</v>
      </c>
      <c r="DR58" s="19" t="n">
        <v>109.5872</v>
      </c>
      <c r="DT58" s="19" t="n">
        <v>164.7521</v>
      </c>
    </row>
    <row r="59">
      <c r="A59" s="2" t="inlineStr">
        <is>
          <t>2204</t>
        </is>
      </c>
      <c r="B59" s="2" t="inlineStr">
        <is>
          <t>Other fabricated metal product manufacturing</t>
        </is>
      </c>
      <c r="C59" s="19" t="n">
        <v>13.8611</v>
      </c>
      <c r="D59" s="19" t="n">
        <v>1.5687</v>
      </c>
      <c r="E59" s="19" t="n">
        <v>6.2795</v>
      </c>
      <c r="F59" s="19" t="n">
        <v>1.2974</v>
      </c>
      <c r="G59" s="19" t="n">
        <v>0.2017</v>
      </c>
      <c r="H59" s="19" t="n">
        <v>3.2195</v>
      </c>
      <c r="I59" s="19" t="n">
        <v>10.2419</v>
      </c>
      <c r="J59" s="19" t="n">
        <v>152.1433</v>
      </c>
      <c r="K59" s="19" t="n">
        <v>2.4395</v>
      </c>
      <c r="L59" s="19" t="n">
        <v>0.2169</v>
      </c>
      <c r="M59" s="19" t="n">
        <v>22.0841</v>
      </c>
      <c r="N59" s="19" t="n">
        <v>1.5909</v>
      </c>
      <c r="O59" s="19" t="n">
        <v>1.8116</v>
      </c>
      <c r="P59" s="19" t="n">
        <v>3.0087</v>
      </c>
      <c r="Q59" s="19" t="n">
        <v>0.1526</v>
      </c>
      <c r="R59" s="19" t="n">
        <v>1.7583</v>
      </c>
      <c r="S59" s="19" t="n">
        <v>1.3024</v>
      </c>
      <c r="T59" s="19" t="n">
        <v>0.9902</v>
      </c>
      <c r="U59" s="19" t="n">
        <v>3.6463</v>
      </c>
      <c r="V59" s="19" t="n">
        <v>1.9418</v>
      </c>
      <c r="W59" s="19" t="n">
        <v>1.8696</v>
      </c>
      <c r="X59" s="19" t="n">
        <v>4.6228</v>
      </c>
      <c r="Y59" s="19" t="n">
        <v>6.9533</v>
      </c>
      <c r="Z59" s="19" t="n">
        <v>1.9291</v>
      </c>
      <c r="AA59" s="19" t="n">
        <v>1.1971</v>
      </c>
      <c r="AB59" s="19" t="n">
        <v>0.052</v>
      </c>
      <c r="AC59" s="19" t="n">
        <v>0.1105</v>
      </c>
      <c r="AD59" s="19" t="n">
        <v>2.3538</v>
      </c>
      <c r="AE59" s="19" t="n">
        <v>0.0009</v>
      </c>
      <c r="AF59" s="19" t="n">
        <v>0.1684</v>
      </c>
      <c r="AG59" s="19" t="n">
        <v>0.1121</v>
      </c>
      <c r="AH59" s="19" t="n">
        <v>5.6501</v>
      </c>
      <c r="AI59" s="19" t="n">
        <v>96.2351</v>
      </c>
      <c r="AJ59" s="19" t="n">
        <v>4.516</v>
      </c>
      <c r="AK59" s="19" t="n">
        <v>4.6015</v>
      </c>
      <c r="AL59" s="19" t="n">
        <v>2.8196</v>
      </c>
      <c r="AM59" s="19" t="n">
        <v>1.7419</v>
      </c>
      <c r="AN59" s="19" t="n">
        <v>10.8266</v>
      </c>
      <c r="AO59" s="19" t="n">
        <v>0.3337</v>
      </c>
      <c r="AP59" s="19" t="n">
        <v>30.9916</v>
      </c>
      <c r="AQ59" s="19" t="n">
        <v>2.4632</v>
      </c>
      <c r="AR59" s="19" t="n">
        <v>33.0497</v>
      </c>
      <c r="AS59" s="19" t="n">
        <v>0.4796</v>
      </c>
      <c r="AT59" s="19" t="n">
        <v>2.433</v>
      </c>
      <c r="AU59" s="19" t="n">
        <v>4.5916</v>
      </c>
      <c r="AV59" s="19" t="n">
        <v>3.5979</v>
      </c>
      <c r="AW59" s="19" t="n">
        <v>8.2608</v>
      </c>
      <c r="AX59" s="19" t="n">
        <v>6.3801</v>
      </c>
      <c r="AY59" s="19" t="n">
        <v>46.4036</v>
      </c>
      <c r="AZ59" s="19" t="n">
        <v>2.767</v>
      </c>
      <c r="BA59" s="19" t="n">
        <v>2.1076</v>
      </c>
      <c r="BB59" s="19" t="n">
        <v>212.285</v>
      </c>
      <c r="BC59" s="19" t="n">
        <v>72.49930000000001</v>
      </c>
      <c r="BD59" s="19" t="n">
        <v>134.7589</v>
      </c>
      <c r="BE59" s="19" t="n">
        <v>28.54</v>
      </c>
      <c r="BF59" s="19" t="n">
        <v>30.4722</v>
      </c>
      <c r="BG59" s="19" t="n">
        <v>16.9214</v>
      </c>
      <c r="BH59" s="19" t="n">
        <v>15.4194</v>
      </c>
      <c r="BI59" s="19" t="n">
        <v>33.5716</v>
      </c>
      <c r="BJ59" s="19" t="n">
        <v>26.0015</v>
      </c>
      <c r="BK59" s="19" t="n">
        <v>10.882</v>
      </c>
      <c r="BL59" s="19" t="n">
        <v>77.2056</v>
      </c>
      <c r="BM59" s="19" t="n">
        <v>37.4393</v>
      </c>
      <c r="BN59" s="19" t="n">
        <v>5.0366</v>
      </c>
      <c r="BO59" s="19" t="n">
        <v>6.9831</v>
      </c>
      <c r="BP59" s="19" t="n">
        <v>18.5131</v>
      </c>
      <c r="BQ59" s="19" t="n">
        <v>1.273</v>
      </c>
      <c r="BR59" s="19" t="n">
        <v>121.666</v>
      </c>
      <c r="BS59" s="19" t="n">
        <v>21.2666</v>
      </c>
      <c r="BT59" s="19" t="n">
        <v>469.0314</v>
      </c>
      <c r="BU59" s="19" t="n">
        <v>115.9454</v>
      </c>
      <c r="BV59" s="19" t="n">
        <v>206.5421</v>
      </c>
      <c r="BW59" s="19" t="n">
        <v>787.3200000000001</v>
      </c>
      <c r="BX59" s="19" t="n">
        <v>113.182</v>
      </c>
      <c r="BY59" s="19" t="n">
        <v>123.9409</v>
      </c>
      <c r="BZ59" s="19" t="n">
        <v>8.9377</v>
      </c>
      <c r="CA59" s="19" t="n">
        <v>17.0879</v>
      </c>
      <c r="CB59" s="19" t="n">
        <v>12.938</v>
      </c>
      <c r="CC59" s="19" t="n">
        <v>4.9323</v>
      </c>
      <c r="CD59" s="19" t="n">
        <v>0.7534</v>
      </c>
      <c r="CE59" s="19" t="n">
        <v>2.8793</v>
      </c>
      <c r="CF59" s="19" t="n">
        <v>7.2638</v>
      </c>
      <c r="CG59" s="19" t="n">
        <v>2.1785</v>
      </c>
      <c r="CH59" s="19" t="n">
        <v>0.917</v>
      </c>
      <c r="CI59" s="19" t="n">
        <v>12.1314</v>
      </c>
      <c r="CJ59" s="19" t="n">
        <v>0.6147</v>
      </c>
      <c r="CK59" s="19" t="n">
        <v>0.5482</v>
      </c>
      <c r="CL59" s="19" t="n">
        <v>10.2486</v>
      </c>
      <c r="CM59" s="19" t="n">
        <v>0.1835</v>
      </c>
      <c r="CN59" s="19" t="n">
        <v>3.2322</v>
      </c>
      <c r="CO59" s="19" t="n">
        <v>0.8371</v>
      </c>
      <c r="CP59" s="19" t="n">
        <v>1.0908</v>
      </c>
      <c r="CQ59" s="19" t="n">
        <v>4.4568</v>
      </c>
      <c r="CS59" s="19" t="n">
        <v>31.5408</v>
      </c>
      <c r="CT59" s="19" t="n">
        <v>14.3065</v>
      </c>
      <c r="CU59" s="19" t="n">
        <v>54.3384</v>
      </c>
      <c r="CV59" s="19" t="n">
        <v>6.6608</v>
      </c>
      <c r="CW59" s="19" t="n">
        <v>5.8338</v>
      </c>
      <c r="CX59" s="19" t="n">
        <v>5.6954</v>
      </c>
      <c r="CY59" s="19" t="n">
        <v>29.2285</v>
      </c>
      <c r="CZ59" s="19" t="n">
        <v>148.8146</v>
      </c>
      <c r="DA59" s="19" t="n">
        <v>17.2699</v>
      </c>
      <c r="DB59" s="19" t="n">
        <v>19.4871</v>
      </c>
      <c r="DC59" s="19" t="n">
        <v>20.6196</v>
      </c>
      <c r="DD59" s="19" t="n">
        <v>1.2607</v>
      </c>
      <c r="DE59" s="19" t="n">
        <v>34.598</v>
      </c>
      <c r="DF59" s="19" t="n">
        <v>43.3027</v>
      </c>
      <c r="DG59" s="19" t="n">
        <v>10.0922</v>
      </c>
      <c r="DH59" s="19" t="n">
        <v>12.7765</v>
      </c>
      <c r="DI59" s="19" t="n">
        <v>15.9544</v>
      </c>
      <c r="DJ59" s="19" t="n">
        <v>29.2137</v>
      </c>
      <c r="DK59" s="19" t="n">
        <v>55.5353</v>
      </c>
      <c r="DL59" s="19" t="n">
        <v>19.4996</v>
      </c>
      <c r="DM59" s="19" t="n">
        <v>2.7763</v>
      </c>
      <c r="DN59" s="19" t="n">
        <v>750.8579</v>
      </c>
      <c r="DO59" s="19" t="n">
        <v>0.0212</v>
      </c>
      <c r="DP59" s="19" t="n">
        <v>173.8293</v>
      </c>
      <c r="DQ59" s="19" t="n">
        <v>13.8039</v>
      </c>
      <c r="DR59" s="19" t="n">
        <v>33.2923</v>
      </c>
      <c r="DT59" s="19" t="n">
        <v>708.3035</v>
      </c>
    </row>
    <row r="60">
      <c r="A60" s="2" t="inlineStr">
        <is>
          <t>2301</t>
        </is>
      </c>
      <c r="B60" s="2" t="inlineStr">
        <is>
          <t>Motor vehicles and parts; other transport equipment manufacturing</t>
        </is>
      </c>
      <c r="C60" s="19" t="n">
        <v>6.0455</v>
      </c>
      <c r="D60" s="19" t="n">
        <v>0.6598000000000001</v>
      </c>
      <c r="E60" s="19" t="n">
        <v>4.4314</v>
      </c>
      <c r="F60" s="19" t="n">
        <v>0.3352</v>
      </c>
      <c r="G60" s="19" t="n">
        <v>0.0885</v>
      </c>
      <c r="H60" s="19" t="n">
        <v>0.8779</v>
      </c>
      <c r="I60" s="19" t="n">
        <v>3.44</v>
      </c>
      <c r="J60" s="19" t="n">
        <v>14.428</v>
      </c>
      <c r="K60" s="19" t="n">
        <v>0.278</v>
      </c>
      <c r="L60" s="19" t="n">
        <v>0.0663</v>
      </c>
      <c r="M60" s="19" t="n">
        <v>4.8932</v>
      </c>
      <c r="N60" s="19" t="n">
        <v>0.4251</v>
      </c>
      <c r="O60" s="19" t="n">
        <v>1.1217</v>
      </c>
      <c r="P60" s="19" t="n">
        <v>1.6552</v>
      </c>
      <c r="Q60" s="19" t="n">
        <v>0.1093</v>
      </c>
      <c r="R60" s="19" t="n">
        <v>1.053</v>
      </c>
      <c r="S60" s="19" t="n">
        <v>1.2333</v>
      </c>
      <c r="T60" s="19" t="n">
        <v>0.7422</v>
      </c>
      <c r="U60" s="19" t="n">
        <v>2.392</v>
      </c>
      <c r="V60" s="19" t="n">
        <v>1.6901</v>
      </c>
      <c r="W60" s="19" t="n">
        <v>0.8774</v>
      </c>
      <c r="X60" s="19" t="n">
        <v>2.8278</v>
      </c>
      <c r="Y60" s="19" t="n">
        <v>0.903</v>
      </c>
      <c r="Z60" s="19" t="n">
        <v>0.3026</v>
      </c>
      <c r="AA60" s="19" t="n">
        <v>0.3203</v>
      </c>
      <c r="AB60" s="19" t="n">
        <v>0.0253</v>
      </c>
      <c r="AC60" s="19" t="n">
        <v>0.0737</v>
      </c>
      <c r="AD60" s="19" t="n">
        <v>0.7549</v>
      </c>
      <c r="AE60" s="19" t="n">
        <v>0.0008</v>
      </c>
      <c r="AF60" s="19" t="n">
        <v>0.1538</v>
      </c>
      <c r="AG60" s="19" t="n">
        <v>0.0654</v>
      </c>
      <c r="AH60" s="19" t="n">
        <v>0.5501</v>
      </c>
      <c r="AI60" s="19" t="n">
        <v>2.2764</v>
      </c>
      <c r="AJ60" s="19" t="n">
        <v>0.3648</v>
      </c>
      <c r="AK60" s="19" t="n">
        <v>0.8475</v>
      </c>
      <c r="AL60" s="19" t="n">
        <v>1.1718</v>
      </c>
      <c r="AM60" s="19" t="n">
        <v>1.2693</v>
      </c>
      <c r="AN60" s="19" t="n">
        <v>1.1202</v>
      </c>
      <c r="AO60" s="19" t="n">
        <v>0.2637</v>
      </c>
      <c r="AP60" s="19" t="n">
        <v>1.2108</v>
      </c>
      <c r="AQ60" s="19" t="n">
        <v>0.3689</v>
      </c>
      <c r="AR60" s="19" t="n">
        <v>1.0202</v>
      </c>
      <c r="AS60" s="19" t="n">
        <v>0.1006</v>
      </c>
      <c r="AT60" s="19" t="n">
        <v>3.9518</v>
      </c>
      <c r="AU60" s="19" t="n">
        <v>0.1849</v>
      </c>
      <c r="AV60" s="19" t="n">
        <v>1.8474</v>
      </c>
      <c r="AW60" s="19" t="n">
        <v>0.8572</v>
      </c>
      <c r="AX60" s="19" t="n">
        <v>0.3534</v>
      </c>
      <c r="AY60" s="19" t="n">
        <v>4.115</v>
      </c>
      <c r="AZ60" s="19" t="n">
        <v>0.2408</v>
      </c>
      <c r="BA60" s="19" t="n">
        <v>0.1867</v>
      </c>
      <c r="BB60" s="19" t="n">
        <v>4.7619</v>
      </c>
      <c r="BC60" s="19" t="n">
        <v>0.5</v>
      </c>
      <c r="BD60" s="19" t="n">
        <v>1.8329</v>
      </c>
      <c r="BE60" s="19" t="n">
        <v>338.2593</v>
      </c>
      <c r="BF60" s="19" t="n">
        <v>2.1614</v>
      </c>
      <c r="BG60" s="19" t="n">
        <v>1.8443</v>
      </c>
      <c r="BH60" s="19" t="n">
        <v>0.8868</v>
      </c>
      <c r="BI60" s="19" t="n">
        <v>8.448700000000001</v>
      </c>
      <c r="BJ60" s="19" t="n">
        <v>5.8506</v>
      </c>
      <c r="BK60" s="19" t="n">
        <v>3.0598</v>
      </c>
      <c r="BL60" s="19" t="n">
        <v>15.4422</v>
      </c>
      <c r="BM60" s="19" t="n">
        <v>1.3445</v>
      </c>
      <c r="BN60" s="19" t="n">
        <v>1.5824</v>
      </c>
      <c r="BO60" s="19" t="n">
        <v>1.2273</v>
      </c>
      <c r="BP60" s="19" t="n">
        <v>2.1453</v>
      </c>
      <c r="BQ60" s="19" t="n">
        <v>0.238</v>
      </c>
      <c r="BR60" s="19" t="n">
        <v>1.2529</v>
      </c>
      <c r="BS60" s="19" t="n">
        <v>1.7703</v>
      </c>
      <c r="BT60" s="19" t="n">
        <v>32.2962</v>
      </c>
      <c r="BU60" s="19" t="n">
        <v>25.1151</v>
      </c>
      <c r="BV60" s="19" t="n">
        <v>40.9009</v>
      </c>
      <c r="BW60" s="19" t="n">
        <v>99.84529999999999</v>
      </c>
      <c r="BX60" s="19" t="n">
        <v>59.4718</v>
      </c>
      <c r="BY60" s="19" t="n">
        <v>73.4756</v>
      </c>
      <c r="BZ60" s="19" t="n">
        <v>5.3348</v>
      </c>
      <c r="CA60" s="19" t="n">
        <v>21.1551</v>
      </c>
      <c r="CB60" s="19" t="n">
        <v>247.2178</v>
      </c>
      <c r="CC60" s="19" t="n">
        <v>7.1543</v>
      </c>
      <c r="CD60" s="19" t="n">
        <v>2.2521</v>
      </c>
      <c r="CE60" s="19" t="n">
        <v>4.0777</v>
      </c>
      <c r="CF60" s="19" t="n">
        <v>17.8233</v>
      </c>
      <c r="CG60" s="19" t="n">
        <v>18.4235</v>
      </c>
      <c r="CH60" s="19" t="n">
        <v>1.2754</v>
      </c>
      <c r="CI60" s="19" t="n">
        <v>2.3338</v>
      </c>
      <c r="CJ60" s="19" t="n">
        <v>1.2434</v>
      </c>
      <c r="CK60" s="19" t="n">
        <v>3.8049</v>
      </c>
      <c r="CL60" s="19" t="n">
        <v>10.8564</v>
      </c>
      <c r="CM60" s="19" t="n">
        <v>0.0209</v>
      </c>
      <c r="CN60" s="19" t="n">
        <v>5.588</v>
      </c>
      <c r="CO60" s="19" t="n">
        <v>5.3507</v>
      </c>
      <c r="CP60" s="19" t="n">
        <v>7.3621</v>
      </c>
      <c r="CQ60" s="19" t="n">
        <v>13.0802</v>
      </c>
      <c r="CS60" s="19" t="n">
        <v>0.8781</v>
      </c>
      <c r="CT60" s="19" t="n">
        <v>17.7209</v>
      </c>
      <c r="CU60" s="19" t="n">
        <v>54.3628</v>
      </c>
      <c r="CV60" s="19" t="n">
        <v>13.144</v>
      </c>
      <c r="CW60" s="19" t="n">
        <v>20.9507</v>
      </c>
      <c r="CX60" s="19" t="n">
        <v>8.667999999999999</v>
      </c>
      <c r="CY60" s="19" t="n">
        <v>8.488899999999999</v>
      </c>
      <c r="CZ60" s="19" t="n">
        <v>242.0176</v>
      </c>
      <c r="DA60" s="19" t="n">
        <v>5.8634</v>
      </c>
      <c r="DB60" s="19" t="n">
        <v>16.3631</v>
      </c>
      <c r="DC60" s="19" t="n">
        <v>24.5724</v>
      </c>
      <c r="DD60" s="19" t="n">
        <v>2.5124</v>
      </c>
      <c r="DE60" s="19" t="n">
        <v>16.3946</v>
      </c>
      <c r="DF60" s="19" t="n">
        <v>17.4804</v>
      </c>
      <c r="DG60" s="19" t="n">
        <v>2.6088</v>
      </c>
      <c r="DH60" s="19" t="n">
        <v>3.7764</v>
      </c>
      <c r="DI60" s="19" t="n">
        <v>2.5148</v>
      </c>
      <c r="DJ60" s="19" t="n">
        <v>1248.9276</v>
      </c>
      <c r="DK60" s="19" t="n">
        <v>32.6422</v>
      </c>
      <c r="DL60" s="19" t="n">
        <v>3.2261</v>
      </c>
      <c r="DM60" s="19" t="n">
        <v>0.2226</v>
      </c>
      <c r="DN60" s="19" t="n">
        <v>8562.8632</v>
      </c>
      <c r="DO60" s="19" t="n">
        <v>3.0085</v>
      </c>
      <c r="DP60" s="19" t="n">
        <v>7092.8773</v>
      </c>
      <c r="DQ60" s="19" t="n">
        <v>314.587</v>
      </c>
      <c r="DR60" s="19" t="n">
        <v>1015.5219</v>
      </c>
      <c r="DT60" s="19" t="n">
        <v>450.5595</v>
      </c>
    </row>
    <row r="61">
      <c r="A61" s="2" t="inlineStr">
        <is>
          <t>2302</t>
        </is>
      </c>
      <c r="B61" s="2" t="inlineStr">
        <is>
          <t>Ships and boat manufacturing</t>
        </is>
      </c>
      <c r="C61" s="19" t="n">
        <v>0.3581</v>
      </c>
      <c r="D61" s="19" t="n">
        <v>0.0126</v>
      </c>
      <c r="E61" s="19" t="n">
        <v>0.1156</v>
      </c>
      <c r="F61" s="19" t="n">
        <v>3.1514</v>
      </c>
      <c r="G61" s="19" t="n">
        <v>0.0014</v>
      </c>
      <c r="H61" s="19" t="n">
        <v>11.5512</v>
      </c>
      <c r="I61" s="19" t="n">
        <v>5.0185</v>
      </c>
      <c r="J61" s="19" t="n">
        <v>3.2802</v>
      </c>
      <c r="K61" s="19" t="n">
        <v>0.0487</v>
      </c>
      <c r="L61" s="19" t="n">
        <v>0.0348</v>
      </c>
      <c r="M61" s="19" t="n">
        <v>1.974</v>
      </c>
      <c r="N61" s="19" t="n">
        <v>0.0936</v>
      </c>
      <c r="O61" s="19" t="n">
        <v>2.1213</v>
      </c>
      <c r="P61" s="19" t="n">
        <v>0.3784</v>
      </c>
      <c r="Q61" s="19" t="n">
        <v>0.006</v>
      </c>
      <c r="R61" s="19" t="n">
        <v>0.2657</v>
      </c>
      <c r="S61" s="19" t="n">
        <v>0.1114</v>
      </c>
      <c r="T61" s="19" t="n">
        <v>0.0558</v>
      </c>
      <c r="U61" s="19" t="n">
        <v>0.4848</v>
      </c>
      <c r="V61" s="19" t="n">
        <v>0.246</v>
      </c>
      <c r="W61" s="19" t="n">
        <v>0.1511</v>
      </c>
      <c r="X61" s="19" t="n">
        <v>0.3612</v>
      </c>
      <c r="Y61" s="19" t="n">
        <v>0.2019</v>
      </c>
      <c r="Z61" s="19" t="n">
        <v>0.056</v>
      </c>
      <c r="AA61" s="19" t="n">
        <v>0.1485</v>
      </c>
      <c r="AB61" s="19" t="n">
        <v>0.0019</v>
      </c>
      <c r="AC61" s="19" t="n">
        <v>0.0072</v>
      </c>
      <c r="AD61" s="19" t="n">
        <v>0.0738</v>
      </c>
      <c r="AE61" s="19" t="n">
        <v>0.0005</v>
      </c>
      <c r="AF61" s="19" t="n">
        <v>0.0166</v>
      </c>
      <c r="AG61" s="19" t="n">
        <v>0.0031</v>
      </c>
      <c r="AH61" s="19" t="n">
        <v>0.0712</v>
      </c>
      <c r="AI61" s="19" t="n">
        <v>0.3934</v>
      </c>
      <c r="AJ61" s="19" t="n">
        <v>0.1237</v>
      </c>
      <c r="AK61" s="19" t="n">
        <v>0.3857</v>
      </c>
      <c r="AL61" s="19" t="n">
        <v>0.3589</v>
      </c>
      <c r="AM61" s="19" t="n">
        <v>0.7709</v>
      </c>
      <c r="AN61" s="19" t="n">
        <v>1.1675</v>
      </c>
      <c r="AO61" s="19" t="n">
        <v>0.0122</v>
      </c>
      <c r="AP61" s="19" t="n">
        <v>0.2266</v>
      </c>
      <c r="AQ61" s="19" t="n">
        <v>0.0905</v>
      </c>
      <c r="AR61" s="19" t="n">
        <v>0.4483</v>
      </c>
      <c r="AS61" s="19" t="n">
        <v>0.0484</v>
      </c>
      <c r="AT61" s="19" t="n">
        <v>0.2358</v>
      </c>
      <c r="AU61" s="19" t="n">
        <v>0.0929</v>
      </c>
      <c r="AV61" s="19" t="n">
        <v>0.9035</v>
      </c>
      <c r="AW61" s="19" t="n">
        <v>0.1234</v>
      </c>
      <c r="AX61" s="19" t="n">
        <v>0.0208</v>
      </c>
      <c r="AY61" s="19" t="n">
        <v>1.1489</v>
      </c>
      <c r="AZ61" s="19" t="n">
        <v>0.008699999999999999</v>
      </c>
      <c r="BA61" s="19" t="n">
        <v>0.0819</v>
      </c>
      <c r="BB61" s="19" t="n">
        <v>1.2351</v>
      </c>
      <c r="BC61" s="19" t="n">
        <v>0.1225</v>
      </c>
      <c r="BD61" s="19" t="n">
        <v>0.3025</v>
      </c>
      <c r="BE61" s="19" t="n">
        <v>0.1698</v>
      </c>
      <c r="BF61" s="19" t="n">
        <v>5.6424</v>
      </c>
      <c r="BG61" s="19" t="n">
        <v>0.716</v>
      </c>
      <c r="BH61" s="19" t="n">
        <v>1.2327</v>
      </c>
      <c r="BI61" s="19" t="n">
        <v>0.5116000000000001</v>
      </c>
      <c r="BJ61" s="19" t="n">
        <v>2.5816</v>
      </c>
      <c r="BK61" s="19" t="n">
        <v>0.0694</v>
      </c>
      <c r="BL61" s="19" t="n">
        <v>3.6406</v>
      </c>
      <c r="BM61" s="19" t="n">
        <v>0.0665</v>
      </c>
      <c r="BN61" s="19" t="n">
        <v>0.0445</v>
      </c>
      <c r="BO61" s="19" t="n">
        <v>0.2954</v>
      </c>
      <c r="BP61" s="19" t="n">
        <v>0.4685</v>
      </c>
      <c r="BQ61" s="19" t="n">
        <v>0.0447</v>
      </c>
      <c r="BR61" s="19" t="n">
        <v>0.3264</v>
      </c>
      <c r="BS61" s="19" t="n">
        <v>1.0013</v>
      </c>
      <c r="BT61" s="19" t="n">
        <v>2.9316</v>
      </c>
      <c r="BU61" s="19" t="n">
        <v>6.3412</v>
      </c>
      <c r="BV61" s="19" t="n">
        <v>23.346</v>
      </c>
      <c r="BW61" s="19" t="n">
        <v>12.3307</v>
      </c>
      <c r="BX61" s="19" t="n">
        <v>38.3397</v>
      </c>
      <c r="BY61" s="19" t="n">
        <v>26.8427</v>
      </c>
      <c r="BZ61" s="19" t="n">
        <v>0.8572</v>
      </c>
      <c r="CA61" s="19" t="n">
        <v>12.1432</v>
      </c>
      <c r="CB61" s="19" t="n">
        <v>2.8528</v>
      </c>
      <c r="CC61" s="19" t="n">
        <v>1.5358</v>
      </c>
      <c r="CD61" s="19" t="n">
        <v>82.4448</v>
      </c>
      <c r="CE61" s="19" t="n">
        <v>1.2671</v>
      </c>
      <c r="CF61" s="19" t="n">
        <v>2.514</v>
      </c>
      <c r="CG61" s="19" t="n">
        <v>62.0862</v>
      </c>
      <c r="CH61" s="19" t="n">
        <v>0.5603</v>
      </c>
      <c r="CI61" s="19" t="n">
        <v>0.5780999999999999</v>
      </c>
      <c r="CJ61" s="19" t="n">
        <v>0.7964</v>
      </c>
      <c r="CK61" s="19" t="n">
        <v>0.9387</v>
      </c>
      <c r="CL61" s="19" t="n">
        <v>17.3379</v>
      </c>
      <c r="CM61" s="19" t="n">
        <v>0.0118</v>
      </c>
      <c r="CN61" s="19" t="n">
        <v>0.8914</v>
      </c>
      <c r="CO61" s="19" t="n">
        <v>4.025</v>
      </c>
      <c r="CP61" s="19" t="n">
        <v>4.0278</v>
      </c>
      <c r="CQ61" s="19" t="n">
        <v>10.7841</v>
      </c>
      <c r="CS61" s="19" t="n">
        <v>0.2455</v>
      </c>
      <c r="CT61" s="19" t="n">
        <v>23.9595</v>
      </c>
      <c r="CU61" s="19" t="n">
        <v>113.3238</v>
      </c>
      <c r="CV61" s="19" t="n">
        <v>23.3607</v>
      </c>
      <c r="CW61" s="19" t="n">
        <v>9.361700000000001</v>
      </c>
      <c r="CX61" s="19" t="n">
        <v>6.0388</v>
      </c>
      <c r="CY61" s="19" t="n">
        <v>6.3569</v>
      </c>
      <c r="CZ61" s="19" t="n">
        <v>225.4596</v>
      </c>
      <c r="DA61" s="19" t="n">
        <v>1.9675</v>
      </c>
      <c r="DB61" s="19" t="n">
        <v>2.4983</v>
      </c>
      <c r="DC61" s="19" t="n">
        <v>2.0139</v>
      </c>
      <c r="DD61" s="19" t="n">
        <v>0.7917</v>
      </c>
      <c r="DE61" s="19" t="n">
        <v>3.545</v>
      </c>
      <c r="DF61" s="19" t="n">
        <v>3.2758</v>
      </c>
      <c r="DG61" s="19" t="n">
        <v>0.5581</v>
      </c>
      <c r="DH61" s="19" t="n">
        <v>1.4687</v>
      </c>
      <c r="DI61" s="19" t="n">
        <v>0.5604</v>
      </c>
      <c r="DJ61" s="19" t="n">
        <v>0.8586</v>
      </c>
      <c r="DK61" s="19" t="n">
        <v>1.081</v>
      </c>
      <c r="DL61" s="19" t="n">
        <v>0.4538</v>
      </c>
      <c r="DM61" s="19" t="n">
        <v>0.0502</v>
      </c>
      <c r="DN61" s="19" t="n">
        <v>316.3713</v>
      </c>
      <c r="DO61" s="19" t="n">
        <v>0.365</v>
      </c>
      <c r="DP61" s="19" t="n">
        <v>445.4118</v>
      </c>
      <c r="DQ61" s="19" t="n">
        <v>58.0811</v>
      </c>
      <c r="DR61" s="19" t="n">
        <v>833.9494999999999</v>
      </c>
      <c r="DT61" s="19" t="n">
        <v>319.6385</v>
      </c>
    </row>
    <row r="62">
      <c r="A62" s="2" t="inlineStr">
        <is>
          <t>2303</t>
        </is>
      </c>
      <c r="B62" s="2" t="inlineStr">
        <is>
          <t>Railway rolling stock manufacturing</t>
        </is>
      </c>
      <c r="C62" s="19" t="n">
        <v>0.4556</v>
      </c>
      <c r="D62" s="19" t="n">
        <v>0.0445</v>
      </c>
      <c r="E62" s="19" t="n">
        <v>0.3597</v>
      </c>
      <c r="F62" s="19" t="n">
        <v>0.0118</v>
      </c>
      <c r="G62" s="19" t="n">
        <v>0.003</v>
      </c>
      <c r="H62" s="19" t="n">
        <v>0.0031</v>
      </c>
      <c r="I62" s="19" t="n">
        <v>0.2073</v>
      </c>
      <c r="J62" s="19" t="n">
        <v>87.4974</v>
      </c>
      <c r="K62" s="19" t="n">
        <v>0.1311</v>
      </c>
      <c r="L62" s="19" t="n">
        <v>0.778</v>
      </c>
      <c r="M62" s="19" t="n">
        <v>1.7243</v>
      </c>
      <c r="N62" s="19" t="n">
        <v>0.0723</v>
      </c>
      <c r="O62" s="19" t="n">
        <v>0.8134</v>
      </c>
      <c r="P62" s="19" t="n">
        <v>0.4705</v>
      </c>
      <c r="Q62" s="19" t="n">
        <v>0.0059</v>
      </c>
      <c r="R62" s="19" t="n">
        <v>0.1897</v>
      </c>
      <c r="S62" s="19" t="n">
        <v>0.0935</v>
      </c>
      <c r="T62" s="19" t="n">
        <v>0.09420000000000001</v>
      </c>
      <c r="U62" s="19" t="n">
        <v>0.3488</v>
      </c>
      <c r="V62" s="19" t="n">
        <v>0.1899</v>
      </c>
      <c r="W62" s="19" t="n">
        <v>0.1374</v>
      </c>
      <c r="X62" s="19" t="n">
        <v>0.3447</v>
      </c>
      <c r="Y62" s="19" t="n">
        <v>0.1467</v>
      </c>
      <c r="Z62" s="19" t="n">
        <v>0.0571</v>
      </c>
      <c r="AA62" s="19" t="n">
        <v>0.096</v>
      </c>
      <c r="AB62" s="19" t="n">
        <v>0.0012</v>
      </c>
      <c r="AC62" s="19" t="n">
        <v>0.0049</v>
      </c>
      <c r="AD62" s="19" t="n">
        <v>0.0415</v>
      </c>
      <c r="AE62" s="19" t="n">
        <v>0.0001</v>
      </c>
      <c r="AF62" s="19" t="n">
        <v>0.0111</v>
      </c>
      <c r="AG62" s="19" t="n">
        <v>0.0033</v>
      </c>
      <c r="AH62" s="19" t="n">
        <v>0.101</v>
      </c>
      <c r="AI62" s="19" t="n">
        <v>0.3546</v>
      </c>
      <c r="AJ62" s="19" t="n">
        <v>0.1499</v>
      </c>
      <c r="AK62" s="19" t="n">
        <v>0.3608</v>
      </c>
      <c r="AL62" s="19" t="n">
        <v>0.3827</v>
      </c>
      <c r="AM62" s="19" t="n">
        <v>1.1592</v>
      </c>
      <c r="AN62" s="19" t="n">
        <v>0.9256</v>
      </c>
      <c r="AO62" s="19" t="n">
        <v>0.028</v>
      </c>
      <c r="AP62" s="19" t="n">
        <v>0.518</v>
      </c>
      <c r="AQ62" s="19" t="n">
        <v>0.1065</v>
      </c>
      <c r="AR62" s="19" t="n">
        <v>0.4923</v>
      </c>
      <c r="AS62" s="19" t="n">
        <v>0.0572</v>
      </c>
      <c r="AT62" s="19" t="n">
        <v>0.2116</v>
      </c>
      <c r="AU62" s="19" t="n">
        <v>0.057</v>
      </c>
      <c r="AV62" s="19" t="n">
        <v>0.5458</v>
      </c>
      <c r="AW62" s="19" t="n">
        <v>0.1002</v>
      </c>
      <c r="AX62" s="19" t="n">
        <v>0.0193</v>
      </c>
      <c r="AY62" s="19" t="n">
        <v>0.4132</v>
      </c>
      <c r="AZ62" s="19" t="n">
        <v>0.7919</v>
      </c>
      <c r="BA62" s="19" t="n">
        <v>0.1082</v>
      </c>
      <c r="BB62" s="19" t="n">
        <v>1.2197</v>
      </c>
      <c r="BC62" s="19" t="n">
        <v>0.1486</v>
      </c>
      <c r="BD62" s="19" t="n">
        <v>2.2279</v>
      </c>
      <c r="BE62" s="19" t="n">
        <v>0.2509</v>
      </c>
      <c r="BF62" s="19" t="n">
        <v>0.4858</v>
      </c>
      <c r="BG62" s="19" t="n">
        <v>417.0059</v>
      </c>
      <c r="BH62" s="19" t="n">
        <v>0.5558999999999999</v>
      </c>
      <c r="BI62" s="19" t="n">
        <v>3.1071</v>
      </c>
      <c r="BJ62" s="19" t="n">
        <v>0.439</v>
      </c>
      <c r="BK62" s="19" t="n">
        <v>0.0941</v>
      </c>
      <c r="BL62" s="19" t="n">
        <v>0.9171</v>
      </c>
      <c r="BM62" s="19" t="n">
        <v>0.08169999999999999</v>
      </c>
      <c r="BN62" s="19" t="n">
        <v>0.0279</v>
      </c>
      <c r="BO62" s="19" t="n">
        <v>0.1476</v>
      </c>
      <c r="BP62" s="19" t="n">
        <v>0.4033</v>
      </c>
      <c r="BQ62" s="19" t="n">
        <v>0.0225</v>
      </c>
      <c r="BR62" s="19" t="n">
        <v>0.0732</v>
      </c>
      <c r="BS62" s="19" t="n">
        <v>1.4171</v>
      </c>
      <c r="BT62" s="19" t="n">
        <v>3.8962</v>
      </c>
      <c r="BU62" s="19" t="n">
        <v>3.0929</v>
      </c>
      <c r="BV62" s="19" t="n">
        <v>36.8776</v>
      </c>
      <c r="BW62" s="19" t="n">
        <v>11.7907</v>
      </c>
      <c r="BX62" s="19" t="n">
        <v>42.3977</v>
      </c>
      <c r="BY62" s="19" t="n">
        <v>36.3164</v>
      </c>
      <c r="BZ62" s="19" t="n">
        <v>1.4697</v>
      </c>
      <c r="CA62" s="19" t="n">
        <v>20.2156</v>
      </c>
      <c r="CB62" s="19" t="n">
        <v>6.2184</v>
      </c>
      <c r="CC62" s="19" t="n">
        <v>444.6933</v>
      </c>
      <c r="CD62" s="19" t="n">
        <v>3.5731</v>
      </c>
      <c r="CE62" s="19" t="n">
        <v>1.356</v>
      </c>
      <c r="CF62" s="19" t="n">
        <v>4.1071</v>
      </c>
      <c r="CG62" s="19" t="n">
        <v>16.5433</v>
      </c>
      <c r="CH62" s="19" t="n">
        <v>0.8064</v>
      </c>
      <c r="CI62" s="19" t="n">
        <v>0.9529</v>
      </c>
      <c r="CJ62" s="19" t="n">
        <v>1.224</v>
      </c>
      <c r="CK62" s="19" t="n">
        <v>1.5299</v>
      </c>
      <c r="CL62" s="19" t="n">
        <v>17.1413</v>
      </c>
      <c r="CM62" s="19" t="n">
        <v>0.0162</v>
      </c>
      <c r="CN62" s="19" t="n">
        <v>1.3205</v>
      </c>
      <c r="CO62" s="19" t="n">
        <v>6.5353</v>
      </c>
      <c r="CP62" s="19" t="n">
        <v>7.4412</v>
      </c>
      <c r="CQ62" s="19" t="n">
        <v>17.5455</v>
      </c>
      <c r="CS62" s="19" t="n">
        <v>0.9801</v>
      </c>
      <c r="CT62" s="19" t="n">
        <v>18.7532</v>
      </c>
      <c r="CU62" s="19" t="n">
        <v>37.2452</v>
      </c>
      <c r="CV62" s="19" t="n">
        <v>11.2983</v>
      </c>
      <c r="CW62" s="19" t="n">
        <v>12.8257</v>
      </c>
      <c r="CX62" s="19" t="n">
        <v>7.3807</v>
      </c>
      <c r="CY62" s="19" t="n">
        <v>6.5702</v>
      </c>
      <c r="CZ62" s="19" t="n">
        <v>0.6859</v>
      </c>
      <c r="DA62" s="19" t="n">
        <v>2.268</v>
      </c>
      <c r="DB62" s="19" t="n">
        <v>3.499</v>
      </c>
      <c r="DC62" s="19" t="n">
        <v>2.5606</v>
      </c>
      <c r="DD62" s="19" t="n">
        <v>1.2158</v>
      </c>
      <c r="DE62" s="19" t="n">
        <v>4.4971</v>
      </c>
      <c r="DF62" s="19" t="n">
        <v>4.8827</v>
      </c>
      <c r="DG62" s="19" t="n">
        <v>0.8403</v>
      </c>
      <c r="DH62" s="19" t="n">
        <v>1.601</v>
      </c>
      <c r="DI62" s="19" t="n">
        <v>0.7125</v>
      </c>
      <c r="DJ62" s="19" t="n">
        <v>0.6301</v>
      </c>
      <c r="DK62" s="19" t="n">
        <v>0.507</v>
      </c>
      <c r="DL62" s="19" t="n">
        <v>0.6637</v>
      </c>
      <c r="DM62" s="19" t="n">
        <v>0.0888</v>
      </c>
      <c r="DN62" s="19" t="n">
        <v>7.3839</v>
      </c>
      <c r="DO62" s="19" t="n">
        <v>15.1035</v>
      </c>
      <c r="DP62" s="19" t="n">
        <v>593.8298</v>
      </c>
      <c r="DQ62" s="19" t="n">
        <v>2.6809</v>
      </c>
      <c r="DR62" s="19" t="n">
        <v>13.2303</v>
      </c>
      <c r="DT62" s="19" t="n">
        <v>272.4638</v>
      </c>
    </row>
    <row r="63">
      <c r="A63" s="2" t="inlineStr">
        <is>
          <t>2304</t>
        </is>
      </c>
      <c r="B63" s="2" t="inlineStr">
        <is>
          <t>Aircraft manufacturing</t>
        </is>
      </c>
      <c r="C63" s="19" t="n">
        <v>3.2826</v>
      </c>
      <c r="D63" s="19" t="n">
        <v>0.2038</v>
      </c>
      <c r="E63" s="19" t="n">
        <v>0.8053</v>
      </c>
      <c r="F63" s="19" t="n">
        <v>0.0246</v>
      </c>
      <c r="G63" s="19" t="n">
        <v>0.0149</v>
      </c>
      <c r="H63" s="19" t="n">
        <v>0.0206</v>
      </c>
      <c r="I63" s="19" t="n">
        <v>0.6616</v>
      </c>
      <c r="J63" s="19" t="n">
        <v>2.2569</v>
      </c>
      <c r="K63" s="19" t="n">
        <v>0.0536</v>
      </c>
      <c r="L63" s="19" t="n">
        <v>0.011</v>
      </c>
      <c r="M63" s="19" t="n">
        <v>1.2824</v>
      </c>
      <c r="N63" s="19" t="n">
        <v>0.08210000000000001</v>
      </c>
      <c r="O63" s="19" t="n">
        <v>0.7662</v>
      </c>
      <c r="P63" s="19" t="n">
        <v>0.572</v>
      </c>
      <c r="Q63" s="19" t="n">
        <v>0.0198</v>
      </c>
      <c r="R63" s="19" t="n">
        <v>0.2961</v>
      </c>
      <c r="S63" s="19" t="n">
        <v>0.2332</v>
      </c>
      <c r="T63" s="19" t="n">
        <v>0.1753</v>
      </c>
      <c r="U63" s="19" t="n">
        <v>0.5800999999999999</v>
      </c>
      <c r="V63" s="19" t="n">
        <v>0.3468</v>
      </c>
      <c r="W63" s="19" t="n">
        <v>0.2306</v>
      </c>
      <c r="X63" s="19" t="n">
        <v>0.6850000000000001</v>
      </c>
      <c r="Y63" s="19" t="n">
        <v>0.2202</v>
      </c>
      <c r="Z63" s="19" t="n">
        <v>0.0844</v>
      </c>
      <c r="AA63" s="19" t="n">
        <v>0.1162</v>
      </c>
      <c r="AB63" s="19" t="n">
        <v>0.0048</v>
      </c>
      <c r="AC63" s="19" t="n">
        <v>0.0137</v>
      </c>
      <c r="AD63" s="19" t="n">
        <v>0.1099</v>
      </c>
      <c r="AE63" s="19" t="n">
        <v>0.0002</v>
      </c>
      <c r="AF63" s="19" t="n">
        <v>0.0326</v>
      </c>
      <c r="AG63" s="19" t="n">
        <v>0.0127</v>
      </c>
      <c r="AH63" s="19" t="n">
        <v>0.1349</v>
      </c>
      <c r="AI63" s="19" t="n">
        <v>0.5265</v>
      </c>
      <c r="AJ63" s="19" t="n">
        <v>0.1617</v>
      </c>
      <c r="AK63" s="19" t="n">
        <v>0.3941</v>
      </c>
      <c r="AL63" s="19" t="n">
        <v>0.4374</v>
      </c>
      <c r="AM63" s="19" t="n">
        <v>1.0563</v>
      </c>
      <c r="AN63" s="19" t="n">
        <v>0.9525</v>
      </c>
      <c r="AO63" s="19" t="n">
        <v>0.0645</v>
      </c>
      <c r="AP63" s="19" t="n">
        <v>0.5984</v>
      </c>
      <c r="AQ63" s="19" t="n">
        <v>0.139</v>
      </c>
      <c r="AR63" s="19" t="n">
        <v>0.5429</v>
      </c>
      <c r="AS63" s="19" t="n">
        <v>0.0638</v>
      </c>
      <c r="AT63" s="19" t="n">
        <v>0.2209</v>
      </c>
      <c r="AU63" s="19" t="n">
        <v>0.068</v>
      </c>
      <c r="AV63" s="19" t="n">
        <v>0.5361</v>
      </c>
      <c r="AW63" s="19" t="n">
        <v>0.1244</v>
      </c>
      <c r="AX63" s="19" t="n">
        <v>0.0355</v>
      </c>
      <c r="AY63" s="19" t="n">
        <v>0.6052999999999999</v>
      </c>
      <c r="AZ63" s="19" t="n">
        <v>0.0328</v>
      </c>
      <c r="BA63" s="19" t="n">
        <v>0.1079</v>
      </c>
      <c r="BB63" s="19" t="n">
        <v>1.3144</v>
      </c>
      <c r="BC63" s="19" t="n">
        <v>0.1629</v>
      </c>
      <c r="BD63" s="19" t="n">
        <v>0.5387</v>
      </c>
      <c r="BE63" s="19" t="n">
        <v>0.3654</v>
      </c>
      <c r="BF63" s="19" t="n">
        <v>0.4913</v>
      </c>
      <c r="BG63" s="19" t="n">
        <v>0.2281</v>
      </c>
      <c r="BH63" s="19" t="n">
        <v>9.216799999999999</v>
      </c>
      <c r="BI63" s="19" t="n">
        <v>0.9022</v>
      </c>
      <c r="BJ63" s="19" t="n">
        <v>0.4879</v>
      </c>
      <c r="BK63" s="19" t="n">
        <v>0.1125</v>
      </c>
      <c r="BL63" s="19" t="n">
        <v>1.2305</v>
      </c>
      <c r="BM63" s="19" t="n">
        <v>0.1981</v>
      </c>
      <c r="BN63" s="19" t="n">
        <v>0.0471</v>
      </c>
      <c r="BO63" s="19" t="n">
        <v>0.1974</v>
      </c>
      <c r="BP63" s="19" t="n">
        <v>0.5057</v>
      </c>
      <c r="BQ63" s="19" t="n">
        <v>0.0324</v>
      </c>
      <c r="BR63" s="19" t="n">
        <v>0.1649</v>
      </c>
      <c r="BS63" s="19" t="n">
        <v>1.3245</v>
      </c>
      <c r="BT63" s="19" t="n">
        <v>4.8248</v>
      </c>
      <c r="BU63" s="19" t="n">
        <v>3.4651</v>
      </c>
      <c r="BV63" s="19" t="n">
        <v>6.3119</v>
      </c>
      <c r="BW63" s="19" t="n">
        <v>13.3731</v>
      </c>
      <c r="BX63" s="19" t="n">
        <v>36.7282</v>
      </c>
      <c r="BY63" s="19" t="n">
        <v>31.6235</v>
      </c>
      <c r="BZ63" s="19" t="n">
        <v>1.5253</v>
      </c>
      <c r="CA63" s="19" t="n">
        <v>18.3745</v>
      </c>
      <c r="CB63" s="19" t="n">
        <v>3.6571</v>
      </c>
      <c r="CC63" s="19" t="n">
        <v>2.2321</v>
      </c>
      <c r="CD63" s="19" t="n">
        <v>7.3123</v>
      </c>
      <c r="CE63" s="19" t="n">
        <v>812.6612</v>
      </c>
      <c r="CF63" s="19" t="n">
        <v>72.35169999999999</v>
      </c>
      <c r="CG63" s="19" t="n">
        <v>25.8343</v>
      </c>
      <c r="CH63" s="19" t="n">
        <v>0.805</v>
      </c>
      <c r="CI63" s="19" t="n">
        <v>0.8855</v>
      </c>
      <c r="CJ63" s="19" t="n">
        <v>1.1066</v>
      </c>
      <c r="CK63" s="19" t="n">
        <v>1.3527</v>
      </c>
      <c r="CL63" s="19" t="n">
        <v>15.4337</v>
      </c>
      <c r="CM63" s="19" t="n">
        <v>0.0152</v>
      </c>
      <c r="CN63" s="19" t="n">
        <v>1.2445</v>
      </c>
      <c r="CO63" s="19" t="n">
        <v>5.6174</v>
      </c>
      <c r="CP63" s="19" t="n">
        <v>6.5584</v>
      </c>
      <c r="CQ63" s="19" t="n">
        <v>15.0494</v>
      </c>
      <c r="CS63" s="19" t="n">
        <v>0.078</v>
      </c>
      <c r="CT63" s="19" t="n">
        <v>15.9719</v>
      </c>
      <c r="CU63" s="19" t="n">
        <v>32.803</v>
      </c>
      <c r="CV63" s="19" t="n">
        <v>9.786300000000001</v>
      </c>
      <c r="CW63" s="19" t="n">
        <v>11.184</v>
      </c>
      <c r="CX63" s="19" t="n">
        <v>6.4761</v>
      </c>
      <c r="CY63" s="19" t="n">
        <v>27.9041</v>
      </c>
      <c r="CZ63" s="19" t="n">
        <v>67.73439999999999</v>
      </c>
      <c r="DA63" s="19" t="n">
        <v>2.0917</v>
      </c>
      <c r="DB63" s="19" t="n">
        <v>3.3837</v>
      </c>
      <c r="DC63" s="19" t="n">
        <v>11.4658</v>
      </c>
      <c r="DD63" s="19" t="n">
        <v>4.1787</v>
      </c>
      <c r="DE63" s="19" t="n">
        <v>5.8047</v>
      </c>
      <c r="DF63" s="19" t="n">
        <v>5.2291</v>
      </c>
      <c r="DG63" s="19" t="n">
        <v>0.7782</v>
      </c>
      <c r="DH63" s="19" t="n">
        <v>1.5816</v>
      </c>
      <c r="DI63" s="19" t="n">
        <v>0.7138</v>
      </c>
      <c r="DJ63" s="19" t="n">
        <v>1.2</v>
      </c>
      <c r="DK63" s="19" t="n">
        <v>1.1412</v>
      </c>
      <c r="DL63" s="19" t="n">
        <v>0.7406</v>
      </c>
      <c r="DM63" s="19" t="n">
        <v>0.09520000000000001</v>
      </c>
      <c r="DN63" s="19" t="n">
        <v>120.2111</v>
      </c>
      <c r="DO63" s="19" t="n">
        <v>13.9614</v>
      </c>
      <c r="DP63" s="19" t="n">
        <v>594.8726</v>
      </c>
      <c r="DQ63" s="19" t="n">
        <v>0.6552</v>
      </c>
      <c r="DR63" s="19" t="n">
        <v>983.2818</v>
      </c>
      <c r="DT63" s="19" t="n">
        <v>300.561</v>
      </c>
    </row>
    <row r="64">
      <c r="A64" s="2" t="inlineStr">
        <is>
          <t>2401</t>
        </is>
      </c>
      <c r="B64" s="2" t="inlineStr">
        <is>
          <t>Professional, scientific, computer and electronic equipment manufacturing</t>
        </is>
      </c>
      <c r="C64" s="19" t="n">
        <v>15.2715</v>
      </c>
      <c r="D64" s="19" t="n">
        <v>2.4645</v>
      </c>
      <c r="E64" s="19" t="n">
        <v>24.3386</v>
      </c>
      <c r="F64" s="19" t="n">
        <v>0.9122</v>
      </c>
      <c r="G64" s="19" t="n">
        <v>0.1866</v>
      </c>
      <c r="H64" s="19" t="n">
        <v>1.8157</v>
      </c>
      <c r="I64" s="19" t="n">
        <v>17.0648</v>
      </c>
      <c r="J64" s="19" t="n">
        <v>56.5881</v>
      </c>
      <c r="K64" s="19" t="n">
        <v>1.3548</v>
      </c>
      <c r="L64" s="19" t="n">
        <v>0.2783</v>
      </c>
      <c r="M64" s="19" t="n">
        <v>20.842</v>
      </c>
      <c r="N64" s="19" t="n">
        <v>3.4451</v>
      </c>
      <c r="O64" s="19" t="n">
        <v>5.3133</v>
      </c>
      <c r="P64" s="19" t="n">
        <v>1.7043</v>
      </c>
      <c r="Q64" s="19" t="n">
        <v>0.4012</v>
      </c>
      <c r="R64" s="19" t="n">
        <v>1.287</v>
      </c>
      <c r="S64" s="19" t="n">
        <v>1.2379</v>
      </c>
      <c r="T64" s="19" t="n">
        <v>1.073</v>
      </c>
      <c r="U64" s="19" t="n">
        <v>3.2357</v>
      </c>
      <c r="V64" s="19" t="n">
        <v>1.6812</v>
      </c>
      <c r="W64" s="19" t="n">
        <v>1.8203</v>
      </c>
      <c r="X64" s="19" t="n">
        <v>3.7805</v>
      </c>
      <c r="Y64" s="19" t="n">
        <v>4.2676</v>
      </c>
      <c r="Z64" s="19" t="n">
        <v>1.0414</v>
      </c>
      <c r="AA64" s="19" t="n">
        <v>1.2461</v>
      </c>
      <c r="AB64" s="19" t="n">
        <v>0.0425</v>
      </c>
      <c r="AC64" s="19" t="n">
        <v>0.0837</v>
      </c>
      <c r="AD64" s="19" t="n">
        <v>1.075</v>
      </c>
      <c r="AE64" s="19" t="n">
        <v>0.0037</v>
      </c>
      <c r="AF64" s="19" t="n">
        <v>0.2662</v>
      </c>
      <c r="AG64" s="19" t="n">
        <v>0.3794</v>
      </c>
      <c r="AH64" s="19" t="n">
        <v>0.6838</v>
      </c>
      <c r="AI64" s="19" t="n">
        <v>3.9961</v>
      </c>
      <c r="AJ64" s="19" t="n">
        <v>2.0089</v>
      </c>
      <c r="AK64" s="19" t="n">
        <v>4</v>
      </c>
      <c r="AL64" s="19" t="n">
        <v>6.3021</v>
      </c>
      <c r="AM64" s="19" t="n">
        <v>3.6552</v>
      </c>
      <c r="AN64" s="19" t="n">
        <v>5.0331</v>
      </c>
      <c r="AO64" s="19" t="n">
        <v>0.3483</v>
      </c>
      <c r="AP64" s="19" t="n">
        <v>3.9147</v>
      </c>
      <c r="AQ64" s="19" t="n">
        <v>0.6719000000000001</v>
      </c>
      <c r="AR64" s="19" t="n">
        <v>5.4</v>
      </c>
      <c r="AS64" s="19" t="n">
        <v>1.2039</v>
      </c>
      <c r="AT64" s="19" t="n">
        <v>1.7287</v>
      </c>
      <c r="AU64" s="19" t="n">
        <v>0.4117</v>
      </c>
      <c r="AV64" s="19" t="n">
        <v>3.2614</v>
      </c>
      <c r="AW64" s="19" t="n">
        <v>1.0033</v>
      </c>
      <c r="AX64" s="19" t="n">
        <v>0.3509</v>
      </c>
      <c r="AY64" s="19" t="n">
        <v>9.119</v>
      </c>
      <c r="AZ64" s="19" t="n">
        <v>0.4006</v>
      </c>
      <c r="BA64" s="19" t="n">
        <v>1.0326</v>
      </c>
      <c r="BB64" s="19" t="n">
        <v>9.6129</v>
      </c>
      <c r="BC64" s="19" t="n">
        <v>1.7656</v>
      </c>
      <c r="BD64" s="19" t="n">
        <v>7.8268</v>
      </c>
      <c r="BE64" s="19" t="n">
        <v>3.7805</v>
      </c>
      <c r="BF64" s="19" t="n">
        <v>18.7189</v>
      </c>
      <c r="BG64" s="19" t="n">
        <v>25.1124</v>
      </c>
      <c r="BH64" s="19" t="n">
        <v>14.7982</v>
      </c>
      <c r="BI64" s="19" t="n">
        <v>1120.2505</v>
      </c>
      <c r="BJ64" s="19" t="n">
        <v>80.8651</v>
      </c>
      <c r="BK64" s="19" t="n">
        <v>13.4823</v>
      </c>
      <c r="BL64" s="19" t="n">
        <v>172.1759</v>
      </c>
      <c r="BM64" s="19" t="n">
        <v>6.9583</v>
      </c>
      <c r="BN64" s="19" t="n">
        <v>8.2088</v>
      </c>
      <c r="BO64" s="19" t="n">
        <v>6.1953</v>
      </c>
      <c r="BP64" s="19" t="n">
        <v>14.5832</v>
      </c>
      <c r="BQ64" s="19" t="n">
        <v>2.477</v>
      </c>
      <c r="BR64" s="19" t="n">
        <v>33.5092</v>
      </c>
      <c r="BS64" s="19" t="n">
        <v>63.7842</v>
      </c>
      <c r="BT64" s="19" t="n">
        <v>172.2414</v>
      </c>
      <c r="BU64" s="19" t="n">
        <v>129.2931</v>
      </c>
      <c r="BV64" s="19" t="n">
        <v>172.1551</v>
      </c>
      <c r="BW64" s="19" t="n">
        <v>530.5232</v>
      </c>
      <c r="BX64" s="19" t="n">
        <v>200.8298</v>
      </c>
      <c r="BY64" s="19" t="n">
        <v>45.0617</v>
      </c>
      <c r="BZ64" s="19" t="n">
        <v>35.8461</v>
      </c>
      <c r="CA64" s="19" t="n">
        <v>28.4144</v>
      </c>
      <c r="CB64" s="19" t="n">
        <v>107.9699</v>
      </c>
      <c r="CC64" s="19" t="n">
        <v>8.1877</v>
      </c>
      <c r="CD64" s="19" t="n">
        <v>13.4181</v>
      </c>
      <c r="CE64" s="19" t="n">
        <v>41.203</v>
      </c>
      <c r="CF64" s="19" t="n">
        <v>260.5159</v>
      </c>
      <c r="CG64" s="19" t="n">
        <v>45.7188</v>
      </c>
      <c r="CH64" s="19" t="n">
        <v>39.0916</v>
      </c>
      <c r="CI64" s="19" t="n">
        <v>114.9065</v>
      </c>
      <c r="CJ64" s="19" t="n">
        <v>161.7108</v>
      </c>
      <c r="CK64" s="19" t="n">
        <v>416.9923</v>
      </c>
      <c r="CL64" s="19" t="n">
        <v>567.2987000000001</v>
      </c>
      <c r="CM64" s="19" t="n">
        <v>1.7488</v>
      </c>
      <c r="CN64" s="19" t="n">
        <v>63.198</v>
      </c>
      <c r="CO64" s="19" t="n">
        <v>55.832</v>
      </c>
      <c r="CP64" s="19" t="n">
        <v>185.3799</v>
      </c>
      <c r="CQ64" s="19" t="n">
        <v>50.4492</v>
      </c>
      <c r="CS64" s="19" t="n">
        <v>15.621</v>
      </c>
      <c r="CT64" s="19" t="n">
        <v>54.2586</v>
      </c>
      <c r="CU64" s="19" t="n">
        <v>364.5526</v>
      </c>
      <c r="CV64" s="19" t="n">
        <v>267.0776</v>
      </c>
      <c r="CW64" s="19" t="n">
        <v>113.2639</v>
      </c>
      <c r="CX64" s="19" t="n">
        <v>27.9018</v>
      </c>
      <c r="CY64" s="19" t="n">
        <v>85.8091</v>
      </c>
      <c r="CZ64" s="19" t="n">
        <v>152.1936</v>
      </c>
      <c r="DA64" s="19" t="n">
        <v>53.2158</v>
      </c>
      <c r="DB64" s="19" t="n">
        <v>465.0784</v>
      </c>
      <c r="DC64" s="19" t="n">
        <v>344.4014</v>
      </c>
      <c r="DD64" s="19" t="n">
        <v>19.4427</v>
      </c>
      <c r="DE64" s="19" t="n">
        <v>2177.5361</v>
      </c>
      <c r="DF64" s="19" t="n">
        <v>247.0299</v>
      </c>
      <c r="DG64" s="19" t="n">
        <v>48.5156</v>
      </c>
      <c r="DH64" s="19" t="n">
        <v>29.5922</v>
      </c>
      <c r="DI64" s="19" t="n">
        <v>30.7174</v>
      </c>
      <c r="DJ64" s="19" t="n">
        <v>106.8979</v>
      </c>
      <c r="DK64" s="19" t="n">
        <v>420.1401</v>
      </c>
      <c r="DL64" s="19" t="n">
        <v>22.1167</v>
      </c>
      <c r="DM64" s="19" t="n">
        <v>1.6975</v>
      </c>
      <c r="DN64" s="19" t="n">
        <v>6140.776</v>
      </c>
      <c r="DO64" s="19" t="n">
        <v>24.8615</v>
      </c>
      <c r="DP64" s="19" t="n">
        <v>3457.6852</v>
      </c>
      <c r="DQ64" s="19" t="n">
        <v>211.9533</v>
      </c>
      <c r="DR64" s="19" t="n">
        <v>1157.9212</v>
      </c>
      <c r="DT64" s="19" t="n">
        <v>5040.1044</v>
      </c>
    </row>
    <row r="65">
      <c r="A65" s="2" t="inlineStr">
        <is>
          <t>2403</t>
        </is>
      </c>
      <c r="B65" s="2" t="inlineStr">
        <is>
          <t>Electrical equipment manufacturing</t>
        </is>
      </c>
      <c r="C65" s="19" t="n">
        <v>10.7273</v>
      </c>
      <c r="D65" s="19" t="n">
        <v>1.5649</v>
      </c>
      <c r="E65" s="19" t="n">
        <v>11.2069</v>
      </c>
      <c r="F65" s="19" t="n">
        <v>1.6918</v>
      </c>
      <c r="G65" s="19" t="n">
        <v>0.2555</v>
      </c>
      <c r="H65" s="19" t="n">
        <v>3.5395</v>
      </c>
      <c r="I65" s="19" t="n">
        <v>7.3154</v>
      </c>
      <c r="J65" s="19" t="n">
        <v>66.17059999999999</v>
      </c>
      <c r="K65" s="19" t="n">
        <v>0.831</v>
      </c>
      <c r="L65" s="19" t="n">
        <v>0.0827</v>
      </c>
      <c r="M65" s="19" t="n">
        <v>11.2724</v>
      </c>
      <c r="N65" s="19" t="n">
        <v>0.7396</v>
      </c>
      <c r="O65" s="19" t="n">
        <v>1.7514</v>
      </c>
      <c r="P65" s="19" t="n">
        <v>3.488</v>
      </c>
      <c r="Q65" s="19" t="n">
        <v>0.1563</v>
      </c>
      <c r="R65" s="19" t="n">
        <v>5.1098</v>
      </c>
      <c r="S65" s="19" t="n">
        <v>1.5271</v>
      </c>
      <c r="T65" s="19" t="n">
        <v>1.0524</v>
      </c>
      <c r="U65" s="19" t="n">
        <v>4.8878</v>
      </c>
      <c r="V65" s="19" t="n">
        <v>2.9369</v>
      </c>
      <c r="W65" s="19" t="n">
        <v>3.4263</v>
      </c>
      <c r="X65" s="19" t="n">
        <v>5.1844</v>
      </c>
      <c r="Y65" s="19" t="n">
        <v>8.022500000000001</v>
      </c>
      <c r="Z65" s="19" t="n">
        <v>2.2694</v>
      </c>
      <c r="AA65" s="19" t="n">
        <v>2.477</v>
      </c>
      <c r="AB65" s="19" t="n">
        <v>0.0327</v>
      </c>
      <c r="AC65" s="19" t="n">
        <v>0.0886</v>
      </c>
      <c r="AD65" s="19" t="n">
        <v>1.0579</v>
      </c>
      <c r="AE65" s="19" t="n">
        <v>0.0009</v>
      </c>
      <c r="AF65" s="19" t="n">
        <v>0.2087</v>
      </c>
      <c r="AG65" s="19" t="n">
        <v>0.1006</v>
      </c>
      <c r="AH65" s="19" t="n">
        <v>0.7025</v>
      </c>
      <c r="AI65" s="19" t="n">
        <v>3.5757</v>
      </c>
      <c r="AJ65" s="19" t="n">
        <v>8.020799999999999</v>
      </c>
      <c r="AK65" s="19" t="n">
        <v>9.405799999999999</v>
      </c>
      <c r="AL65" s="19" t="n">
        <v>3.0051</v>
      </c>
      <c r="AM65" s="19" t="n">
        <v>2.4353</v>
      </c>
      <c r="AN65" s="19" t="n">
        <v>1.8346</v>
      </c>
      <c r="AO65" s="19" t="n">
        <v>0.3481</v>
      </c>
      <c r="AP65" s="19" t="n">
        <v>2.7491</v>
      </c>
      <c r="AQ65" s="19" t="n">
        <v>0.5799</v>
      </c>
      <c r="AR65" s="19" t="n">
        <v>19.9954</v>
      </c>
      <c r="AS65" s="19" t="n">
        <v>3.2435</v>
      </c>
      <c r="AT65" s="19" t="n">
        <v>1.7055</v>
      </c>
      <c r="AU65" s="19" t="n">
        <v>0.4202</v>
      </c>
      <c r="AV65" s="19" t="n">
        <v>5.3074</v>
      </c>
      <c r="AW65" s="19" t="n">
        <v>1.4922</v>
      </c>
      <c r="AX65" s="19" t="n">
        <v>0.3119</v>
      </c>
      <c r="AY65" s="19" t="n">
        <v>13.2035</v>
      </c>
      <c r="AZ65" s="19" t="n">
        <v>0.2147</v>
      </c>
      <c r="BA65" s="19" t="n">
        <v>0.6165</v>
      </c>
      <c r="BB65" s="19" t="n">
        <v>24.1537</v>
      </c>
      <c r="BC65" s="19" t="n">
        <v>3.6609</v>
      </c>
      <c r="BD65" s="19" t="n">
        <v>13.5536</v>
      </c>
      <c r="BE65" s="19" t="n">
        <v>2.8574</v>
      </c>
      <c r="BF65" s="19" t="n">
        <v>32.4807</v>
      </c>
      <c r="BG65" s="19" t="n">
        <v>42.9289</v>
      </c>
      <c r="BH65" s="19" t="n">
        <v>15.8809</v>
      </c>
      <c r="BI65" s="19" t="n">
        <v>147.5937</v>
      </c>
      <c r="BJ65" s="19" t="n">
        <v>229.9297</v>
      </c>
      <c r="BK65" s="19" t="n">
        <v>43.5351</v>
      </c>
      <c r="BL65" s="19" t="n">
        <v>276.9972</v>
      </c>
      <c r="BM65" s="19" t="n">
        <v>3.1391</v>
      </c>
      <c r="BN65" s="19" t="n">
        <v>4.36</v>
      </c>
      <c r="BO65" s="19" t="n">
        <v>112.016</v>
      </c>
      <c r="BP65" s="19" t="n">
        <v>300.095</v>
      </c>
      <c r="BQ65" s="19" t="n">
        <v>4.9591</v>
      </c>
      <c r="BR65" s="19" t="n">
        <v>10.1232</v>
      </c>
      <c r="BS65" s="19" t="n">
        <v>22.3813</v>
      </c>
      <c r="BT65" s="19" t="n">
        <v>311.8524</v>
      </c>
      <c r="BU65" s="19" t="n">
        <v>407.1188</v>
      </c>
      <c r="BV65" s="19" t="n">
        <v>323.3357</v>
      </c>
      <c r="BW65" s="19" t="n">
        <v>1343.8075</v>
      </c>
      <c r="BX65" s="19" t="n">
        <v>52.1934</v>
      </c>
      <c r="BY65" s="19" t="n">
        <v>42.219</v>
      </c>
      <c r="BZ65" s="19" t="n">
        <v>7.1586</v>
      </c>
      <c r="CA65" s="19" t="n">
        <v>16.8855</v>
      </c>
      <c r="CB65" s="19" t="n">
        <v>66.59869999999999</v>
      </c>
      <c r="CC65" s="19" t="n">
        <v>4.2979</v>
      </c>
      <c r="CD65" s="19" t="n">
        <v>2.748</v>
      </c>
      <c r="CE65" s="19" t="n">
        <v>5.8933</v>
      </c>
      <c r="CF65" s="19" t="n">
        <v>54.9252</v>
      </c>
      <c r="CG65" s="19" t="n">
        <v>8.702500000000001</v>
      </c>
      <c r="CH65" s="19" t="n">
        <v>0.9977</v>
      </c>
      <c r="CI65" s="19" t="n">
        <v>8.626799999999999</v>
      </c>
      <c r="CJ65" s="19" t="n">
        <v>5.1439</v>
      </c>
      <c r="CK65" s="19" t="n">
        <v>2.0817</v>
      </c>
      <c r="CL65" s="19" t="n">
        <v>211.4133</v>
      </c>
      <c r="CM65" s="19" t="n">
        <v>0.1744</v>
      </c>
      <c r="CN65" s="19" t="n">
        <v>29.5163</v>
      </c>
      <c r="CO65" s="19" t="n">
        <v>0.6634</v>
      </c>
      <c r="CP65" s="19" t="n">
        <v>1.716</v>
      </c>
      <c r="CQ65" s="19" t="n">
        <v>6.9283</v>
      </c>
      <c r="CS65" s="19" t="n">
        <v>11.0663</v>
      </c>
      <c r="CT65" s="19" t="n">
        <v>13.4888</v>
      </c>
      <c r="CU65" s="19" t="n">
        <v>271.3933</v>
      </c>
      <c r="CV65" s="19" t="n">
        <v>27.448</v>
      </c>
      <c r="CW65" s="19" t="n">
        <v>22.0202</v>
      </c>
      <c r="CX65" s="19" t="n">
        <v>13.6721</v>
      </c>
      <c r="CY65" s="19" t="n">
        <v>20.7101</v>
      </c>
      <c r="CZ65" s="19" t="n">
        <v>22.0017</v>
      </c>
      <c r="DA65" s="19" t="n">
        <v>7.4671</v>
      </c>
      <c r="DB65" s="19" t="n">
        <v>19.1586</v>
      </c>
      <c r="DC65" s="19" t="n">
        <v>21.5094</v>
      </c>
      <c r="DD65" s="19" t="n">
        <v>2.1561</v>
      </c>
      <c r="DE65" s="19" t="n">
        <v>41.5948</v>
      </c>
      <c r="DF65" s="19" t="n">
        <v>36.1683</v>
      </c>
      <c r="DG65" s="19" t="n">
        <v>8.520300000000001</v>
      </c>
      <c r="DH65" s="19" t="n">
        <v>18.616</v>
      </c>
      <c r="DI65" s="19" t="n">
        <v>17.6324</v>
      </c>
      <c r="DJ65" s="19" t="n">
        <v>69.4122</v>
      </c>
      <c r="DK65" s="19" t="n">
        <v>142.2263</v>
      </c>
      <c r="DL65" s="19" t="n">
        <v>10.1433</v>
      </c>
      <c r="DM65" s="19" t="n">
        <v>1.6965</v>
      </c>
      <c r="DN65" s="19" t="n">
        <v>297.4569</v>
      </c>
      <c r="DO65" s="19" t="n">
        <v>7.8412</v>
      </c>
      <c r="DP65" s="19" t="n">
        <v>761.1468</v>
      </c>
      <c r="DQ65" s="19" t="n">
        <v>29.3801</v>
      </c>
      <c r="DR65" s="19" t="n">
        <v>84.0254</v>
      </c>
      <c r="DT65" s="19" t="n">
        <v>1496.7513</v>
      </c>
    </row>
    <row r="66">
      <c r="A66" s="2" t="inlineStr">
        <is>
          <t>2404</t>
        </is>
      </c>
      <c r="B66" s="2" t="inlineStr">
        <is>
          <t>Domestic appliance manufacturing</t>
        </is>
      </c>
      <c r="C66" s="19" t="n">
        <v>1.3024</v>
      </c>
      <c r="D66" s="19" t="n">
        <v>0.1325</v>
      </c>
      <c r="E66" s="19" t="n">
        <v>0.5574</v>
      </c>
      <c r="F66" s="19" t="n">
        <v>0.0411</v>
      </c>
      <c r="G66" s="19" t="n">
        <v>0.033</v>
      </c>
      <c r="H66" s="19" t="n">
        <v>0.0578</v>
      </c>
      <c r="I66" s="19" t="n">
        <v>0.666</v>
      </c>
      <c r="J66" s="19" t="n">
        <v>1.5662</v>
      </c>
      <c r="K66" s="19" t="n">
        <v>1.0184</v>
      </c>
      <c r="L66" s="19" t="n">
        <v>0.0216</v>
      </c>
      <c r="M66" s="19" t="n">
        <v>0.4472</v>
      </c>
      <c r="N66" s="19" t="n">
        <v>0.06519999999999999</v>
      </c>
      <c r="O66" s="19" t="n">
        <v>0.0462</v>
      </c>
      <c r="P66" s="19" t="n">
        <v>0.6385</v>
      </c>
      <c r="Q66" s="19" t="n">
        <v>0.0429</v>
      </c>
      <c r="R66" s="19" t="n">
        <v>0.4429</v>
      </c>
      <c r="S66" s="19" t="n">
        <v>0.4444</v>
      </c>
      <c r="T66" s="19" t="n">
        <v>0.2645</v>
      </c>
      <c r="U66" s="19" t="n">
        <v>0.7667</v>
      </c>
      <c r="V66" s="19" t="n">
        <v>0.6424</v>
      </c>
      <c r="W66" s="19" t="n">
        <v>0.4395</v>
      </c>
      <c r="X66" s="19" t="n">
        <v>1.1704</v>
      </c>
      <c r="Y66" s="19" t="n">
        <v>0.378</v>
      </c>
      <c r="Z66" s="19" t="n">
        <v>0.1228</v>
      </c>
      <c r="AA66" s="19" t="n">
        <v>0.1217</v>
      </c>
      <c r="AB66" s="19" t="n">
        <v>0.0102</v>
      </c>
      <c r="AC66" s="19" t="n">
        <v>0.0295</v>
      </c>
      <c r="AD66" s="19" t="n">
        <v>0.2257</v>
      </c>
      <c r="AE66" s="19" t="n">
        <v>0.0003</v>
      </c>
      <c r="AF66" s="19" t="n">
        <v>0.0655</v>
      </c>
      <c r="AG66" s="19" t="n">
        <v>0.0329</v>
      </c>
      <c r="AH66" s="19" t="n">
        <v>0.1305</v>
      </c>
      <c r="AI66" s="19" t="n">
        <v>0.6579</v>
      </c>
      <c r="AJ66" s="19" t="n">
        <v>0.1335</v>
      </c>
      <c r="AK66" s="19" t="n">
        <v>0.2871</v>
      </c>
      <c r="AL66" s="19" t="n">
        <v>0.4381</v>
      </c>
      <c r="AM66" s="19" t="n">
        <v>0.1721</v>
      </c>
      <c r="AN66" s="19" t="n">
        <v>0.3426</v>
      </c>
      <c r="AO66" s="19" t="n">
        <v>0.1066</v>
      </c>
      <c r="AP66" s="19" t="n">
        <v>0.4274</v>
      </c>
      <c r="AQ66" s="19" t="n">
        <v>0.1445</v>
      </c>
      <c r="AR66" s="19" t="n">
        <v>0.3358</v>
      </c>
      <c r="AS66" s="19" t="n">
        <v>0.0331</v>
      </c>
      <c r="AT66" s="19" t="n">
        <v>0.1617</v>
      </c>
      <c r="AU66" s="19" t="n">
        <v>0.07190000000000001</v>
      </c>
      <c r="AV66" s="19" t="n">
        <v>0.2717</v>
      </c>
      <c r="AW66" s="19" t="n">
        <v>0.1293</v>
      </c>
      <c r="AX66" s="19" t="n">
        <v>0.0607</v>
      </c>
      <c r="AY66" s="19" t="n">
        <v>0.6448</v>
      </c>
      <c r="AZ66" s="19" t="n">
        <v>0.0448</v>
      </c>
      <c r="BA66" s="19" t="n">
        <v>0.0459</v>
      </c>
      <c r="BB66" s="19" t="n">
        <v>0.7595</v>
      </c>
      <c r="BC66" s="19" t="n">
        <v>0.1145</v>
      </c>
      <c r="BD66" s="19" t="n">
        <v>0.5155</v>
      </c>
      <c r="BE66" s="19" t="n">
        <v>0.4862</v>
      </c>
      <c r="BF66" s="19" t="n">
        <v>1.2485</v>
      </c>
      <c r="BG66" s="19" t="n">
        <v>0.2464</v>
      </c>
      <c r="BH66" s="19" t="n">
        <v>0.2338</v>
      </c>
      <c r="BI66" s="19" t="n">
        <v>0.9155</v>
      </c>
      <c r="BJ66" s="19" t="n">
        <v>0.2984</v>
      </c>
      <c r="BK66" s="19" t="n">
        <v>58.3867</v>
      </c>
      <c r="BL66" s="19" t="n">
        <v>16.6996</v>
      </c>
      <c r="BM66" s="19" t="n">
        <v>0.3455</v>
      </c>
      <c r="BN66" s="19" t="n">
        <v>0.0762</v>
      </c>
      <c r="BO66" s="19" t="n">
        <v>0.1933</v>
      </c>
      <c r="BP66" s="19" t="n">
        <v>0.4122</v>
      </c>
      <c r="BQ66" s="19" t="n">
        <v>0.0187</v>
      </c>
      <c r="BR66" s="19" t="n">
        <v>0.4016</v>
      </c>
      <c r="BS66" s="19" t="n">
        <v>0.3754</v>
      </c>
      <c r="BT66" s="19" t="n">
        <v>198.0546</v>
      </c>
      <c r="BU66" s="19" t="n">
        <v>70.26560000000001</v>
      </c>
      <c r="BV66" s="19" t="n">
        <v>51.8266</v>
      </c>
      <c r="BW66" s="19" t="n">
        <v>180.0193</v>
      </c>
      <c r="BX66" s="19" t="n">
        <v>3.3881</v>
      </c>
      <c r="BY66" s="19" t="n">
        <v>33.5163</v>
      </c>
      <c r="BZ66" s="19" t="n">
        <v>0.9772</v>
      </c>
      <c r="CA66" s="19" t="n">
        <v>3.893</v>
      </c>
      <c r="CB66" s="19" t="n">
        <v>1.7554</v>
      </c>
      <c r="CC66" s="19" t="n">
        <v>16.0486</v>
      </c>
      <c r="CD66" s="19" t="n">
        <v>0.0852</v>
      </c>
      <c r="CE66" s="19" t="n">
        <v>0.3261</v>
      </c>
      <c r="CF66" s="19" t="n">
        <v>0.5796</v>
      </c>
      <c r="CG66" s="19" t="n">
        <v>0.3286</v>
      </c>
      <c r="CH66" s="19" t="n">
        <v>0.2997</v>
      </c>
      <c r="CI66" s="19" t="n">
        <v>0.2423</v>
      </c>
      <c r="CJ66" s="19" t="n">
        <v>0.2203</v>
      </c>
      <c r="CK66" s="19" t="n">
        <v>0.2221</v>
      </c>
      <c r="CL66" s="19" t="n">
        <v>1.2081</v>
      </c>
      <c r="CM66" s="19" t="n">
        <v>0.0059</v>
      </c>
      <c r="CN66" s="19" t="n">
        <v>1.1736</v>
      </c>
      <c r="CO66" s="19" t="n">
        <v>0.8738</v>
      </c>
      <c r="CP66" s="19" t="n">
        <v>0.7246</v>
      </c>
      <c r="CQ66" s="19" t="n">
        <v>0.608</v>
      </c>
      <c r="CS66" s="19" t="n">
        <v>0.3276</v>
      </c>
      <c r="CT66" s="19" t="n">
        <v>0.7023</v>
      </c>
      <c r="CU66" s="19" t="n">
        <v>2.9433</v>
      </c>
      <c r="CV66" s="19" t="n">
        <v>0.7096</v>
      </c>
      <c r="CW66" s="19" t="n">
        <v>0.8282</v>
      </c>
      <c r="CX66" s="19" t="n">
        <v>0.4617</v>
      </c>
      <c r="CY66" s="19" t="n">
        <v>1.0974</v>
      </c>
      <c r="CZ66" s="19" t="n">
        <v>0.9023</v>
      </c>
      <c r="DA66" s="19" t="n">
        <v>0.4833</v>
      </c>
      <c r="DB66" s="19" t="n">
        <v>1.4442</v>
      </c>
      <c r="DC66" s="19" t="n">
        <v>1.2041</v>
      </c>
      <c r="DD66" s="19" t="n">
        <v>0.1402</v>
      </c>
      <c r="DE66" s="19" t="n">
        <v>5.7674</v>
      </c>
      <c r="DF66" s="19" t="n">
        <v>3.0929</v>
      </c>
      <c r="DG66" s="19" t="n">
        <v>0.2031</v>
      </c>
      <c r="DH66" s="19" t="n">
        <v>0.5901</v>
      </c>
      <c r="DI66" s="19" t="n">
        <v>0.3018</v>
      </c>
      <c r="DJ66" s="19" t="n">
        <v>3.2314</v>
      </c>
      <c r="DK66" s="19" t="n">
        <v>34.1637</v>
      </c>
      <c r="DL66" s="19" t="n">
        <v>0.42</v>
      </c>
      <c r="DM66" s="19" t="n">
        <v>0.062</v>
      </c>
      <c r="DN66" s="19" t="n">
        <v>1975.262</v>
      </c>
      <c r="DO66" s="19" t="n">
        <v>0.1207</v>
      </c>
      <c r="DP66" s="19" t="n">
        <v>210.5472</v>
      </c>
      <c r="DQ66" s="19" t="n">
        <v>27.7974</v>
      </c>
      <c r="DR66" s="19" t="n">
        <v>42.8644</v>
      </c>
      <c r="DT66" s="19" t="n">
        <v>371.8057</v>
      </c>
    </row>
    <row r="67">
      <c r="A67" s="2" t="inlineStr">
        <is>
          <t>2405</t>
        </is>
      </c>
      <c r="B67" s="2" t="inlineStr">
        <is>
          <t>Specialised and other machinery and equipment manufacturing</t>
        </is>
      </c>
      <c r="C67" s="19" t="n">
        <v>92.52849999999999</v>
      </c>
      <c r="D67" s="19" t="n">
        <v>7.4304</v>
      </c>
      <c r="E67" s="19" t="n">
        <v>64.91849999999999</v>
      </c>
      <c r="F67" s="19" t="n">
        <v>12.4173</v>
      </c>
      <c r="G67" s="19" t="n">
        <v>1.2284</v>
      </c>
      <c r="H67" s="19" t="n">
        <v>15.9462</v>
      </c>
      <c r="I67" s="19" t="n">
        <v>66.7586</v>
      </c>
      <c r="J67" s="19" t="n">
        <v>616.5276</v>
      </c>
      <c r="K67" s="19" t="n">
        <v>7.8519</v>
      </c>
      <c r="L67" s="19" t="n">
        <v>2.9361</v>
      </c>
      <c r="M67" s="19" t="n">
        <v>235.6281</v>
      </c>
      <c r="N67" s="19" t="n">
        <v>24.6723</v>
      </c>
      <c r="O67" s="19" t="n">
        <v>11.3062</v>
      </c>
      <c r="P67" s="19" t="n">
        <v>22.0928</v>
      </c>
      <c r="Q67" s="19" t="n">
        <v>0.4029</v>
      </c>
      <c r="R67" s="19" t="n">
        <v>11.4718</v>
      </c>
      <c r="S67" s="19" t="n">
        <v>6.0151</v>
      </c>
      <c r="T67" s="19" t="n">
        <v>2.8672</v>
      </c>
      <c r="U67" s="19" t="n">
        <v>6.6177</v>
      </c>
      <c r="V67" s="19" t="n">
        <v>18.2853</v>
      </c>
      <c r="W67" s="19" t="n">
        <v>19.5119</v>
      </c>
      <c r="X67" s="19" t="n">
        <v>26.3938</v>
      </c>
      <c r="Y67" s="19" t="n">
        <v>28.9053</v>
      </c>
      <c r="Z67" s="19" t="n">
        <v>7.7786</v>
      </c>
      <c r="AA67" s="19" t="n">
        <v>10.1883</v>
      </c>
      <c r="AB67" s="19" t="n">
        <v>0.0368</v>
      </c>
      <c r="AC67" s="19" t="n">
        <v>0.2297</v>
      </c>
      <c r="AD67" s="19" t="n">
        <v>3.4739</v>
      </c>
      <c r="AE67" s="19" t="n">
        <v>0.0226</v>
      </c>
      <c r="AF67" s="19" t="n">
        <v>0.5111</v>
      </c>
      <c r="AG67" s="19" t="n">
        <v>0.3137</v>
      </c>
      <c r="AH67" s="19" t="n">
        <v>3.2246</v>
      </c>
      <c r="AI67" s="19" t="n">
        <v>23.1618</v>
      </c>
      <c r="AJ67" s="19" t="n">
        <v>8.0853</v>
      </c>
      <c r="AK67" s="19" t="n">
        <v>14.9707</v>
      </c>
      <c r="AL67" s="19" t="n">
        <v>26.2938</v>
      </c>
      <c r="AM67" s="19" t="n">
        <v>17.2722</v>
      </c>
      <c r="AN67" s="19" t="n">
        <v>19.7337</v>
      </c>
      <c r="AO67" s="19" t="n">
        <v>0.6271</v>
      </c>
      <c r="AP67" s="19" t="n">
        <v>34.3168</v>
      </c>
      <c r="AQ67" s="19" t="n">
        <v>5.565</v>
      </c>
      <c r="AR67" s="19" t="n">
        <v>25.4782</v>
      </c>
      <c r="AS67" s="19" t="n">
        <v>0.4291</v>
      </c>
      <c r="AT67" s="19" t="n">
        <v>16.006</v>
      </c>
      <c r="AU67" s="19" t="n">
        <v>2.8155</v>
      </c>
      <c r="AV67" s="19" t="n">
        <v>31.8374</v>
      </c>
      <c r="AW67" s="19" t="n">
        <v>8.328200000000001</v>
      </c>
      <c r="AX67" s="19" t="n">
        <v>2.5591</v>
      </c>
      <c r="AY67" s="19" t="n">
        <v>44.5607</v>
      </c>
      <c r="AZ67" s="19" t="n">
        <v>0.9922</v>
      </c>
      <c r="BA67" s="19" t="n">
        <v>1.5103</v>
      </c>
      <c r="BB67" s="19" t="n">
        <v>55.4413</v>
      </c>
      <c r="BC67" s="19" t="n">
        <v>6.7535</v>
      </c>
      <c r="BD67" s="19" t="n">
        <v>91.62479999999999</v>
      </c>
      <c r="BE67" s="19" t="n">
        <v>19.7467</v>
      </c>
      <c r="BF67" s="19" t="n">
        <v>65.4903</v>
      </c>
      <c r="BG67" s="19" t="n">
        <v>77.48869999999999</v>
      </c>
      <c r="BH67" s="19" t="n">
        <v>36.9264</v>
      </c>
      <c r="BI67" s="19" t="n">
        <v>48.2089</v>
      </c>
      <c r="BJ67" s="19" t="n">
        <v>31.7938</v>
      </c>
      <c r="BK67" s="19" t="n">
        <v>8.617699999999999</v>
      </c>
      <c r="BL67" s="19" t="n">
        <v>354.8833</v>
      </c>
      <c r="BM67" s="19" t="n">
        <v>4.1444</v>
      </c>
      <c r="BN67" s="19" t="n">
        <v>7.3037</v>
      </c>
      <c r="BO67" s="19" t="n">
        <v>35.4225</v>
      </c>
      <c r="BP67" s="19" t="n">
        <v>55.8294</v>
      </c>
      <c r="BQ67" s="19" t="n">
        <v>1.8239</v>
      </c>
      <c r="BR67" s="19" t="n">
        <v>56.0025</v>
      </c>
      <c r="BS67" s="19" t="n">
        <v>23.1775</v>
      </c>
      <c r="BT67" s="19" t="n">
        <v>82.8357</v>
      </c>
      <c r="BU67" s="19" t="n">
        <v>112.0448</v>
      </c>
      <c r="BV67" s="19" t="n">
        <v>85.2628</v>
      </c>
      <c r="BW67" s="19" t="n">
        <v>301.9902</v>
      </c>
      <c r="BX67" s="19" t="n">
        <v>224.648</v>
      </c>
      <c r="BY67" s="19" t="n">
        <v>70.0899</v>
      </c>
      <c r="BZ67" s="19" t="n">
        <v>18.1105</v>
      </c>
      <c r="CA67" s="19" t="n">
        <v>53.8845</v>
      </c>
      <c r="CB67" s="19" t="n">
        <v>31.502</v>
      </c>
      <c r="CC67" s="19" t="n">
        <v>33.2711</v>
      </c>
      <c r="CD67" s="19" t="n">
        <v>9.9239</v>
      </c>
      <c r="CE67" s="19" t="n">
        <v>20.3221</v>
      </c>
      <c r="CF67" s="19" t="n">
        <v>38.9069</v>
      </c>
      <c r="CG67" s="19" t="n">
        <v>30.7085</v>
      </c>
      <c r="CH67" s="19" t="n">
        <v>1.7492</v>
      </c>
      <c r="CI67" s="19" t="n">
        <v>11.2692</v>
      </c>
      <c r="CJ67" s="19" t="n">
        <v>1.7578</v>
      </c>
      <c r="CK67" s="19" t="n">
        <v>10.3425</v>
      </c>
      <c r="CL67" s="19" t="n">
        <v>101.4996</v>
      </c>
      <c r="CM67" s="19" t="n">
        <v>0.2982</v>
      </c>
      <c r="CN67" s="19" t="n">
        <v>26.0751</v>
      </c>
      <c r="CO67" s="19" t="n">
        <v>4.1263</v>
      </c>
      <c r="CP67" s="19" t="n">
        <v>6.5661</v>
      </c>
      <c r="CQ67" s="19" t="n">
        <v>29.0133</v>
      </c>
      <c r="CS67" s="19" t="n">
        <v>5.1052</v>
      </c>
      <c r="CT67" s="19" t="n">
        <v>33.491</v>
      </c>
      <c r="CU67" s="19" t="n">
        <v>365.6255</v>
      </c>
      <c r="CV67" s="19" t="n">
        <v>25.0497</v>
      </c>
      <c r="CW67" s="19" t="n">
        <v>67.09099999999999</v>
      </c>
      <c r="CX67" s="19" t="n">
        <v>52.2581</v>
      </c>
      <c r="CY67" s="19" t="n">
        <v>64.5656</v>
      </c>
      <c r="CZ67" s="19" t="n">
        <v>114.2911</v>
      </c>
      <c r="DA67" s="19" t="n">
        <v>24.2262</v>
      </c>
      <c r="DB67" s="19" t="n">
        <v>63.9237</v>
      </c>
      <c r="DC67" s="19" t="n">
        <v>71.6511</v>
      </c>
      <c r="DD67" s="19" t="n">
        <v>9.7553</v>
      </c>
      <c r="DE67" s="19" t="n">
        <v>103.595</v>
      </c>
      <c r="DF67" s="19" t="n">
        <v>66.6251</v>
      </c>
      <c r="DG67" s="19" t="n">
        <v>9.601000000000001</v>
      </c>
      <c r="DH67" s="19" t="n">
        <v>9.5388</v>
      </c>
      <c r="DI67" s="19" t="n">
        <v>10.2441</v>
      </c>
      <c r="DJ67" s="19" t="n">
        <v>318.6871</v>
      </c>
      <c r="DK67" s="19" t="n">
        <v>546.7272</v>
      </c>
      <c r="DL67" s="19" t="n">
        <v>11.7572</v>
      </c>
      <c r="DM67" s="19" t="n">
        <v>1.4238</v>
      </c>
      <c r="DN67" s="19" t="n">
        <v>887.1869</v>
      </c>
      <c r="DO67" s="19" t="n">
        <v>26.0914</v>
      </c>
      <c r="DP67" s="19" t="n">
        <v>7438.1933</v>
      </c>
      <c r="DQ67" s="19" t="n">
        <v>167.5561</v>
      </c>
      <c r="DR67" s="19" t="n">
        <v>324.4926</v>
      </c>
      <c r="DT67" s="19" t="n">
        <v>3160.1961</v>
      </c>
    </row>
    <row r="68">
      <c r="A68" s="2" t="inlineStr">
        <is>
          <t>2501</t>
        </is>
      </c>
      <c r="B68" s="2" t="inlineStr">
        <is>
          <t>Furniture manufacturing</t>
        </is>
      </c>
      <c r="C68" s="19" t="n">
        <v>1.3831</v>
      </c>
      <c r="D68" s="19" t="n">
        <v>0.1869</v>
      </c>
      <c r="E68" s="19" t="n">
        <v>0.6835</v>
      </c>
      <c r="F68" s="19" t="n">
        <v>0.0527</v>
      </c>
      <c r="G68" s="19" t="n">
        <v>0.0461</v>
      </c>
      <c r="H68" s="19" t="n">
        <v>0.0809</v>
      </c>
      <c r="I68" s="19" t="n">
        <v>0.7919</v>
      </c>
      <c r="J68" s="19" t="n">
        <v>1.8939</v>
      </c>
      <c r="K68" s="19" t="n">
        <v>0.09760000000000001</v>
      </c>
      <c r="L68" s="19" t="n">
        <v>0.0152</v>
      </c>
      <c r="M68" s="19" t="n">
        <v>0.8641</v>
      </c>
      <c r="N68" s="19" t="n">
        <v>0.061</v>
      </c>
      <c r="O68" s="19" t="n">
        <v>0.0417</v>
      </c>
      <c r="P68" s="19" t="n">
        <v>1.0522</v>
      </c>
      <c r="Q68" s="19" t="n">
        <v>0.0569</v>
      </c>
      <c r="R68" s="19" t="n">
        <v>0.8537</v>
      </c>
      <c r="S68" s="19" t="n">
        <v>0.3721</v>
      </c>
      <c r="T68" s="19" t="n">
        <v>0.4162</v>
      </c>
      <c r="U68" s="19" t="n">
        <v>1.1823</v>
      </c>
      <c r="V68" s="19" t="n">
        <v>0.7866</v>
      </c>
      <c r="W68" s="19" t="n">
        <v>0.7892</v>
      </c>
      <c r="X68" s="19" t="n">
        <v>2.2503</v>
      </c>
      <c r="Y68" s="19" t="n">
        <v>5.2845</v>
      </c>
      <c r="Z68" s="19" t="n">
        <v>1.2845</v>
      </c>
      <c r="AA68" s="19" t="n">
        <v>1.0179</v>
      </c>
      <c r="AB68" s="19" t="n">
        <v>0.0194</v>
      </c>
      <c r="AC68" s="19" t="n">
        <v>0.0512</v>
      </c>
      <c r="AD68" s="19" t="n">
        <v>2.3814</v>
      </c>
      <c r="AE68" s="19" t="n">
        <v>0.0002</v>
      </c>
      <c r="AF68" s="19" t="n">
        <v>0.0615</v>
      </c>
      <c r="AG68" s="19" t="n">
        <v>0.0439</v>
      </c>
      <c r="AH68" s="19" t="n">
        <v>0.2013</v>
      </c>
      <c r="AI68" s="19" t="n">
        <v>0.874</v>
      </c>
      <c r="AJ68" s="19" t="n">
        <v>0.1464</v>
      </c>
      <c r="AK68" s="19" t="n">
        <v>1.4024</v>
      </c>
      <c r="AL68" s="19" t="n">
        <v>1.468</v>
      </c>
      <c r="AM68" s="19" t="n">
        <v>0.7951</v>
      </c>
      <c r="AN68" s="19" t="n">
        <v>0.5145999999999999</v>
      </c>
      <c r="AO68" s="19" t="n">
        <v>0.09180000000000001</v>
      </c>
      <c r="AP68" s="19" t="n">
        <v>1.4464</v>
      </c>
      <c r="AQ68" s="19" t="n">
        <v>0.3938</v>
      </c>
      <c r="AR68" s="19" t="n">
        <v>2.6534</v>
      </c>
      <c r="AS68" s="19" t="n">
        <v>0.08260000000000001</v>
      </c>
      <c r="AT68" s="19" t="n">
        <v>0.4299</v>
      </c>
      <c r="AU68" s="19" t="n">
        <v>0.0885</v>
      </c>
      <c r="AV68" s="19" t="n">
        <v>1.2757</v>
      </c>
      <c r="AW68" s="19" t="n">
        <v>0.7603</v>
      </c>
      <c r="AX68" s="19" t="n">
        <v>0.1421</v>
      </c>
      <c r="AY68" s="19" t="n">
        <v>2.2591</v>
      </c>
      <c r="AZ68" s="19" t="n">
        <v>0.0925</v>
      </c>
      <c r="BA68" s="19" t="n">
        <v>0.0509</v>
      </c>
      <c r="BB68" s="19" t="n">
        <v>4.8319</v>
      </c>
      <c r="BC68" s="19" t="n">
        <v>0.2468</v>
      </c>
      <c r="BD68" s="19" t="n">
        <v>0.9238</v>
      </c>
      <c r="BE68" s="19" t="n">
        <v>54.1007</v>
      </c>
      <c r="BF68" s="19" t="n">
        <v>2.5753</v>
      </c>
      <c r="BG68" s="19" t="n">
        <v>0.9360000000000001</v>
      </c>
      <c r="BH68" s="19" t="n">
        <v>0.8691</v>
      </c>
      <c r="BI68" s="19" t="n">
        <v>0.975</v>
      </c>
      <c r="BJ68" s="19" t="n">
        <v>0.4943</v>
      </c>
      <c r="BK68" s="19" t="n">
        <v>0.2379</v>
      </c>
      <c r="BL68" s="19" t="n">
        <v>1.7815</v>
      </c>
      <c r="BM68" s="19" t="n">
        <v>6.8059</v>
      </c>
      <c r="BN68" s="19" t="n">
        <v>0.2047</v>
      </c>
      <c r="BO68" s="19" t="n">
        <v>0.2093</v>
      </c>
      <c r="BP68" s="19" t="n">
        <v>0.3469</v>
      </c>
      <c r="BQ68" s="19" t="n">
        <v>0.026</v>
      </c>
      <c r="BR68" s="19" t="n">
        <v>1.1843</v>
      </c>
      <c r="BS68" s="19" t="n">
        <v>1.957</v>
      </c>
      <c r="BT68" s="19" t="n">
        <v>360.7455</v>
      </c>
      <c r="BU68" s="19" t="n">
        <v>160.0309</v>
      </c>
      <c r="BV68" s="19" t="n">
        <v>21.0475</v>
      </c>
      <c r="BW68" s="19" t="n">
        <v>129.0979</v>
      </c>
      <c r="BX68" s="19" t="n">
        <v>12.945</v>
      </c>
      <c r="BY68" s="19" t="n">
        <v>20.8836</v>
      </c>
      <c r="BZ68" s="19" t="n">
        <v>4.33</v>
      </c>
      <c r="CA68" s="19" t="n">
        <v>4.4709</v>
      </c>
      <c r="CB68" s="19" t="n">
        <v>4.1381</v>
      </c>
      <c r="CC68" s="19" t="n">
        <v>1.2128</v>
      </c>
      <c r="CD68" s="19" t="n">
        <v>0.3705</v>
      </c>
      <c r="CE68" s="19" t="n">
        <v>1.1109</v>
      </c>
      <c r="CF68" s="19" t="n">
        <v>3.4149</v>
      </c>
      <c r="CG68" s="19" t="n">
        <v>3.524</v>
      </c>
      <c r="CH68" s="19" t="n">
        <v>0.3976</v>
      </c>
      <c r="CI68" s="19" t="n">
        <v>4.4784</v>
      </c>
      <c r="CJ68" s="19" t="n">
        <v>0.1664</v>
      </c>
      <c r="CK68" s="19" t="n">
        <v>0.2644</v>
      </c>
      <c r="CL68" s="19" t="n">
        <v>0.8431999999999999</v>
      </c>
      <c r="CM68" s="19" t="n">
        <v>0.07099999999999999</v>
      </c>
      <c r="CN68" s="19" t="n">
        <v>1.3823</v>
      </c>
      <c r="CO68" s="19" t="n">
        <v>0.4308</v>
      </c>
      <c r="CP68" s="19" t="n">
        <v>0.5884</v>
      </c>
      <c r="CQ68" s="19" t="n">
        <v>1.3686</v>
      </c>
      <c r="CS68" s="19" t="n">
        <v>2.3202</v>
      </c>
      <c r="CT68" s="19" t="n">
        <v>29.0058</v>
      </c>
      <c r="CU68" s="19" t="n">
        <v>65.83629999999999</v>
      </c>
      <c r="CV68" s="19" t="n">
        <v>5.7402</v>
      </c>
      <c r="CW68" s="19" t="n">
        <v>2.6599</v>
      </c>
      <c r="CX68" s="19" t="n">
        <v>1.9005</v>
      </c>
      <c r="CY68" s="19" t="n">
        <v>13.7339</v>
      </c>
      <c r="CZ68" s="19" t="n">
        <v>3.251</v>
      </c>
      <c r="DA68" s="19" t="n">
        <v>2.224</v>
      </c>
      <c r="DB68" s="19" t="n">
        <v>7.0892</v>
      </c>
      <c r="DC68" s="19" t="n">
        <v>8.1219</v>
      </c>
      <c r="DD68" s="19" t="n">
        <v>1.3235</v>
      </c>
      <c r="DE68" s="19" t="n">
        <v>8.1685</v>
      </c>
      <c r="DF68" s="19" t="n">
        <v>7.8138</v>
      </c>
      <c r="DG68" s="19" t="n">
        <v>1.3066</v>
      </c>
      <c r="DH68" s="19" t="n">
        <v>1.6797</v>
      </c>
      <c r="DI68" s="19" t="n">
        <v>1.4822</v>
      </c>
      <c r="DJ68" s="19" t="n">
        <v>2.8122</v>
      </c>
      <c r="DK68" s="19" t="n">
        <v>3.5696</v>
      </c>
      <c r="DL68" s="19" t="n">
        <v>2.7228</v>
      </c>
      <c r="DM68" s="19" t="n">
        <v>0.237</v>
      </c>
      <c r="DN68" s="19" t="n">
        <v>1523.8847</v>
      </c>
      <c r="DO68" s="19" t="n">
        <v>0.0257</v>
      </c>
      <c r="DP68" s="19" t="n">
        <v>550.2356</v>
      </c>
      <c r="DQ68" s="19" t="n">
        <v>80.76900000000001</v>
      </c>
      <c r="DR68" s="19" t="n">
        <v>651.8529</v>
      </c>
      <c r="DT68" s="19" t="n">
        <v>297.1144</v>
      </c>
    </row>
    <row r="69">
      <c r="A69" s="2" t="inlineStr">
        <is>
          <t>2502</t>
        </is>
      </c>
      <c r="B69" s="2" t="inlineStr">
        <is>
          <t>Other manufactured products</t>
        </is>
      </c>
      <c r="C69" s="19" t="n">
        <v>3.5256</v>
      </c>
      <c r="D69" s="19" t="n">
        <v>0.3943</v>
      </c>
      <c r="E69" s="19" t="n">
        <v>2.2044</v>
      </c>
      <c r="F69" s="19" t="n">
        <v>0.1646</v>
      </c>
      <c r="G69" s="19" t="n">
        <v>0.0268</v>
      </c>
      <c r="H69" s="19" t="n">
        <v>0.3366</v>
      </c>
      <c r="I69" s="19" t="n">
        <v>1.1744</v>
      </c>
      <c r="J69" s="19" t="n">
        <v>5.2558</v>
      </c>
      <c r="K69" s="19" t="n">
        <v>0.09719999999999999</v>
      </c>
      <c r="L69" s="19" t="n">
        <v>0.0201</v>
      </c>
      <c r="M69" s="19" t="n">
        <v>1.2178</v>
      </c>
      <c r="N69" s="19" t="n">
        <v>0.1002</v>
      </c>
      <c r="O69" s="19" t="n">
        <v>0.0916</v>
      </c>
      <c r="P69" s="19" t="n">
        <v>0.6435999999999999</v>
      </c>
      <c r="Q69" s="19" t="n">
        <v>0.0298</v>
      </c>
      <c r="R69" s="19" t="n">
        <v>0.4266</v>
      </c>
      <c r="S69" s="19" t="n">
        <v>0.277</v>
      </c>
      <c r="T69" s="19" t="n">
        <v>0.2077</v>
      </c>
      <c r="U69" s="19" t="n">
        <v>0.7831</v>
      </c>
      <c r="V69" s="19" t="n">
        <v>0.6622</v>
      </c>
      <c r="W69" s="19" t="n">
        <v>0.5456</v>
      </c>
      <c r="X69" s="19" t="n">
        <v>1.1773</v>
      </c>
      <c r="Y69" s="19" t="n">
        <v>1.7364</v>
      </c>
      <c r="Z69" s="19" t="n">
        <v>0.2015</v>
      </c>
      <c r="AA69" s="19" t="n">
        <v>0.383</v>
      </c>
      <c r="AB69" s="19" t="n">
        <v>0.0073</v>
      </c>
      <c r="AC69" s="19" t="n">
        <v>0.021</v>
      </c>
      <c r="AD69" s="19" t="n">
        <v>0.8415</v>
      </c>
      <c r="AE69" s="19" t="n">
        <v>0.0002</v>
      </c>
      <c r="AF69" s="19" t="n">
        <v>0.0536</v>
      </c>
      <c r="AG69" s="19" t="n">
        <v>0.02</v>
      </c>
      <c r="AH69" s="19" t="n">
        <v>0.2571</v>
      </c>
      <c r="AI69" s="19" t="n">
        <v>4.2868</v>
      </c>
      <c r="AJ69" s="19" t="n">
        <v>0.0901</v>
      </c>
      <c r="AK69" s="19" t="n">
        <v>1.7747</v>
      </c>
      <c r="AL69" s="19" t="n">
        <v>0.9917</v>
      </c>
      <c r="AM69" s="19" t="n">
        <v>0.2793</v>
      </c>
      <c r="AN69" s="19" t="n">
        <v>0.7544</v>
      </c>
      <c r="AO69" s="19" t="n">
        <v>0.1349</v>
      </c>
      <c r="AP69" s="19" t="n">
        <v>1.2607</v>
      </c>
      <c r="AQ69" s="19" t="n">
        <v>0.1495</v>
      </c>
      <c r="AR69" s="19" t="n">
        <v>0.7849</v>
      </c>
      <c r="AS69" s="19" t="n">
        <v>0.0298</v>
      </c>
      <c r="AT69" s="19" t="n">
        <v>0.195</v>
      </c>
      <c r="AU69" s="19" t="n">
        <v>0.0527</v>
      </c>
      <c r="AV69" s="19" t="n">
        <v>0.7353</v>
      </c>
      <c r="AW69" s="19" t="n">
        <v>0.855</v>
      </c>
      <c r="AX69" s="19" t="n">
        <v>0.4189</v>
      </c>
      <c r="AY69" s="19" t="n">
        <v>2.3982</v>
      </c>
      <c r="AZ69" s="19" t="n">
        <v>1.6501</v>
      </c>
      <c r="BA69" s="19" t="n">
        <v>0.0401</v>
      </c>
      <c r="BB69" s="19" t="n">
        <v>2.7196</v>
      </c>
      <c r="BC69" s="19" t="n">
        <v>0.2</v>
      </c>
      <c r="BD69" s="19" t="n">
        <v>1.632</v>
      </c>
      <c r="BE69" s="19" t="n">
        <v>1.5998</v>
      </c>
      <c r="BF69" s="19" t="n">
        <v>3.8834</v>
      </c>
      <c r="BG69" s="19" t="n">
        <v>4.2603</v>
      </c>
      <c r="BH69" s="19" t="n">
        <v>0.7883</v>
      </c>
      <c r="BI69" s="19" t="n">
        <v>2.1888</v>
      </c>
      <c r="BJ69" s="19" t="n">
        <v>1.5586</v>
      </c>
      <c r="BK69" s="19" t="n">
        <v>0.9188</v>
      </c>
      <c r="BL69" s="19" t="n">
        <v>3.2708</v>
      </c>
      <c r="BM69" s="19" t="n">
        <v>6.0694</v>
      </c>
      <c r="BN69" s="19" t="n">
        <v>32.4787</v>
      </c>
      <c r="BO69" s="19" t="n">
        <v>0.5014</v>
      </c>
      <c r="BP69" s="19" t="n">
        <v>1.627</v>
      </c>
      <c r="BQ69" s="19" t="n">
        <v>0.0747</v>
      </c>
      <c r="BR69" s="19" t="n">
        <v>3.9771</v>
      </c>
      <c r="BS69" s="19" t="n">
        <v>14.6177</v>
      </c>
      <c r="BT69" s="19" t="n">
        <v>34.128</v>
      </c>
      <c r="BU69" s="19" t="n">
        <v>13.7027</v>
      </c>
      <c r="BV69" s="19" t="n">
        <v>15.6256</v>
      </c>
      <c r="BW69" s="19" t="n">
        <v>55.6858</v>
      </c>
      <c r="BX69" s="19" t="n">
        <v>20.4366</v>
      </c>
      <c r="BY69" s="19" t="n">
        <v>51.3901</v>
      </c>
      <c r="BZ69" s="19" t="n">
        <v>54.3765</v>
      </c>
      <c r="CA69" s="19" t="n">
        <v>27.2194</v>
      </c>
      <c r="CB69" s="19" t="n">
        <v>5.4326</v>
      </c>
      <c r="CC69" s="19" t="n">
        <v>3.965</v>
      </c>
      <c r="CD69" s="19" t="n">
        <v>0.2138</v>
      </c>
      <c r="CE69" s="19" t="n">
        <v>0.4665</v>
      </c>
      <c r="CF69" s="19" t="n">
        <v>8.34</v>
      </c>
      <c r="CG69" s="19" t="n">
        <v>1.8934</v>
      </c>
      <c r="CH69" s="19" t="n">
        <v>0.6586</v>
      </c>
      <c r="CI69" s="19" t="n">
        <v>15.5191</v>
      </c>
      <c r="CJ69" s="19" t="n">
        <v>4.3505</v>
      </c>
      <c r="CK69" s="19" t="n">
        <v>0.2284</v>
      </c>
      <c r="CL69" s="19" t="n">
        <v>1.8617</v>
      </c>
      <c r="CM69" s="19" t="n">
        <v>0.0703</v>
      </c>
      <c r="CN69" s="19" t="n">
        <v>5.5058</v>
      </c>
      <c r="CO69" s="19" t="n">
        <v>2.8732</v>
      </c>
      <c r="CP69" s="19" t="n">
        <v>4.6695</v>
      </c>
      <c r="CQ69" s="19" t="n">
        <v>3.8738</v>
      </c>
      <c r="CS69" s="19" t="n">
        <v>10.1822</v>
      </c>
      <c r="CT69" s="19" t="n">
        <v>9.639099999999999</v>
      </c>
      <c r="CU69" s="19" t="n">
        <v>26.8258</v>
      </c>
      <c r="CV69" s="19" t="n">
        <v>0.5241</v>
      </c>
      <c r="CW69" s="19" t="n">
        <v>26.3758</v>
      </c>
      <c r="CX69" s="19" t="n">
        <v>14.8807</v>
      </c>
      <c r="CY69" s="19" t="n">
        <v>7.583</v>
      </c>
      <c r="CZ69" s="19" t="n">
        <v>15.0149</v>
      </c>
      <c r="DA69" s="19" t="n">
        <v>6.2121</v>
      </c>
      <c r="DB69" s="19" t="n">
        <v>100.7917</v>
      </c>
      <c r="DC69" s="19" t="n">
        <v>79.7154</v>
      </c>
      <c r="DD69" s="19" t="n">
        <v>22.4945</v>
      </c>
      <c r="DE69" s="19" t="n">
        <v>64.8437</v>
      </c>
      <c r="DF69" s="19" t="n">
        <v>297.6816</v>
      </c>
      <c r="DG69" s="19" t="n">
        <v>13.3435</v>
      </c>
      <c r="DH69" s="19" t="n">
        <v>388.0745</v>
      </c>
      <c r="DI69" s="19" t="n">
        <v>87.1113</v>
      </c>
      <c r="DJ69" s="19" t="n">
        <v>44.613</v>
      </c>
      <c r="DK69" s="19" t="n">
        <v>22.742</v>
      </c>
      <c r="DL69" s="19" t="n">
        <v>22.0671</v>
      </c>
      <c r="DM69" s="19" t="n">
        <v>1.429</v>
      </c>
      <c r="DN69" s="19" t="n">
        <v>1601.9576</v>
      </c>
      <c r="DO69" s="19" t="n">
        <v>0.2905</v>
      </c>
      <c r="DP69" s="19" t="n">
        <v>29.9781</v>
      </c>
      <c r="DQ69" s="19" t="n">
        <v>1.2868</v>
      </c>
      <c r="DR69" s="19" t="n">
        <v>16.7418</v>
      </c>
      <c r="DT69" s="19" t="n">
        <v>514.711</v>
      </c>
    </row>
    <row r="70">
      <c r="A70" s="2" t="inlineStr">
        <is>
          <t>2601</t>
        </is>
      </c>
      <c r="B70" s="2" t="inlineStr">
        <is>
          <t>Electricity generation</t>
        </is>
      </c>
      <c r="C70" s="19" t="n">
        <v>34.3296</v>
      </c>
      <c r="D70" s="19" t="n">
        <v>5.1475</v>
      </c>
      <c r="E70" s="19" t="n">
        <v>20.9445</v>
      </c>
      <c r="F70" s="19" t="n">
        <v>0.0353</v>
      </c>
      <c r="G70" s="19" t="n">
        <v>0.1208</v>
      </c>
      <c r="H70" s="19" t="n">
        <v>0.1012</v>
      </c>
      <c r="I70" s="19" t="n">
        <v>5.3683</v>
      </c>
      <c r="J70" s="19" t="n">
        <v>50.8382</v>
      </c>
      <c r="K70" s="19" t="n">
        <v>7.7735</v>
      </c>
      <c r="L70" s="19" t="n">
        <v>1.8577</v>
      </c>
      <c r="M70" s="19" t="n">
        <v>41.8358</v>
      </c>
      <c r="N70" s="19" t="n">
        <v>6.4178</v>
      </c>
      <c r="O70" s="19" t="n">
        <v>4.328</v>
      </c>
      <c r="P70" s="19" t="n">
        <v>24.6938</v>
      </c>
      <c r="Q70" s="19" t="n">
        <v>0.1972</v>
      </c>
      <c r="R70" s="19" t="n">
        <v>7.4755</v>
      </c>
      <c r="S70" s="19" t="n">
        <v>1.7481</v>
      </c>
      <c r="T70" s="19" t="n">
        <v>2.3637</v>
      </c>
      <c r="U70" s="19" t="n">
        <v>7.7302</v>
      </c>
      <c r="V70" s="19" t="n">
        <v>1.9879</v>
      </c>
      <c r="W70" s="19" t="n">
        <v>30.8629</v>
      </c>
      <c r="X70" s="19" t="n">
        <v>4.9443</v>
      </c>
      <c r="Y70" s="19" t="n">
        <v>3.777</v>
      </c>
      <c r="Z70" s="19" t="n">
        <v>6.6946</v>
      </c>
      <c r="AA70" s="19" t="n">
        <v>4.548</v>
      </c>
      <c r="AB70" s="19" t="n">
        <v>0.5991</v>
      </c>
      <c r="AC70" s="19" t="n">
        <v>0.3325</v>
      </c>
      <c r="AD70" s="19" t="n">
        <v>2.4391</v>
      </c>
      <c r="AE70" s="19" t="n">
        <v>0.2956</v>
      </c>
      <c r="AF70" s="19" t="n">
        <v>4.1567</v>
      </c>
      <c r="AG70" s="19" t="n">
        <v>0.6176</v>
      </c>
      <c r="AH70" s="19" t="n">
        <v>4.2888</v>
      </c>
      <c r="AI70" s="19" t="n">
        <v>16.8911</v>
      </c>
      <c r="AJ70" s="19" t="n">
        <v>17.8849</v>
      </c>
      <c r="AK70" s="19" t="n">
        <v>13.9027</v>
      </c>
      <c r="AL70" s="19" t="n">
        <v>2.6399</v>
      </c>
      <c r="AM70" s="19" t="n">
        <v>18.23</v>
      </c>
      <c r="AN70" s="19" t="n">
        <v>19.3065</v>
      </c>
      <c r="AO70" s="19" t="n">
        <v>1.3608</v>
      </c>
      <c r="AP70" s="19" t="n">
        <v>32.9773</v>
      </c>
      <c r="AQ70" s="19" t="n">
        <v>26.4491</v>
      </c>
      <c r="AR70" s="19" t="n">
        <v>18.1553</v>
      </c>
      <c r="AS70" s="19" t="n">
        <v>6.6447</v>
      </c>
      <c r="AT70" s="19" t="n">
        <v>13.4187</v>
      </c>
      <c r="AU70" s="19" t="n">
        <v>2.368</v>
      </c>
      <c r="AV70" s="19" t="n">
        <v>16.3449</v>
      </c>
      <c r="AW70" s="19" t="n">
        <v>4.4539</v>
      </c>
      <c r="AX70" s="19" t="n">
        <v>0.7108</v>
      </c>
      <c r="AY70" s="19" t="n">
        <v>82.8647</v>
      </c>
      <c r="AZ70" s="19" t="n">
        <v>116.0084</v>
      </c>
      <c r="BA70" s="19" t="n">
        <v>5.0552</v>
      </c>
      <c r="BB70" s="19" t="n">
        <v>17.4023</v>
      </c>
      <c r="BC70" s="19" t="n">
        <v>2.6093</v>
      </c>
      <c r="BD70" s="19" t="n">
        <v>7.8665</v>
      </c>
      <c r="BE70" s="19" t="n">
        <v>9.661300000000001</v>
      </c>
      <c r="BF70" s="19" t="n">
        <v>2.0696</v>
      </c>
      <c r="BG70" s="19" t="n">
        <v>3.5729</v>
      </c>
      <c r="BH70" s="19" t="n">
        <v>3.9505</v>
      </c>
      <c r="BI70" s="19" t="n">
        <v>2.0282</v>
      </c>
      <c r="BJ70" s="19" t="n">
        <v>5.3449</v>
      </c>
      <c r="BK70" s="19" t="n">
        <v>1.848</v>
      </c>
      <c r="BL70" s="19" t="n">
        <v>14.2432</v>
      </c>
      <c r="BM70" s="19" t="n">
        <v>6.2525</v>
      </c>
      <c r="BN70" s="19" t="n">
        <v>6.3326</v>
      </c>
      <c r="BO70" s="19" t="n">
        <v>58.0973</v>
      </c>
      <c r="BP70" s="19" t="n">
        <v>284.3533</v>
      </c>
      <c r="BQ70" s="19" t="n">
        <v>0.5353</v>
      </c>
      <c r="BR70" s="19" t="n">
        <v>68.6271</v>
      </c>
      <c r="BS70" s="19" t="n">
        <v>1.8098</v>
      </c>
      <c r="BT70" s="19" t="n">
        <v>4.842</v>
      </c>
      <c r="BU70" s="19" t="n">
        <v>8.8459</v>
      </c>
      <c r="BV70" s="19" t="n">
        <v>42.5666</v>
      </c>
      <c r="BW70" s="19" t="n">
        <v>17.9299</v>
      </c>
      <c r="BX70" s="19" t="n">
        <v>116.2748</v>
      </c>
      <c r="BY70" s="19" t="n">
        <v>244.0713</v>
      </c>
      <c r="BZ70" s="19" t="n">
        <v>85.23399999999999</v>
      </c>
      <c r="CA70" s="19" t="n">
        <v>126.7892</v>
      </c>
      <c r="CB70" s="19" t="n">
        <v>15.096</v>
      </c>
      <c r="CC70" s="19" t="n">
        <v>55.0272</v>
      </c>
      <c r="CD70" s="19" t="n">
        <v>0.1331</v>
      </c>
      <c r="CE70" s="19" t="n">
        <v>5.1268</v>
      </c>
      <c r="CF70" s="19" t="n">
        <v>10.4503</v>
      </c>
      <c r="CG70" s="19" t="n">
        <v>78.4743</v>
      </c>
      <c r="CH70" s="19" t="n">
        <v>17.7874</v>
      </c>
      <c r="CI70" s="19" t="n">
        <v>13.0102</v>
      </c>
      <c r="CJ70" s="19" t="n">
        <v>3.4556</v>
      </c>
      <c r="CK70" s="19" t="n">
        <v>12.3544</v>
      </c>
      <c r="CL70" s="19" t="n">
        <v>58.4447</v>
      </c>
      <c r="CM70" s="19" t="n">
        <v>0.1854</v>
      </c>
      <c r="CN70" s="19" t="n">
        <v>44.6009</v>
      </c>
      <c r="CO70" s="19" t="n">
        <v>13.5734</v>
      </c>
      <c r="CP70" s="19" t="n">
        <v>26.0066</v>
      </c>
      <c r="CQ70" s="19" t="n">
        <v>147.7212</v>
      </c>
      <c r="CS70" s="19" t="n">
        <v>0.0756</v>
      </c>
      <c r="CT70" s="19" t="n">
        <v>199.5013</v>
      </c>
      <c r="CU70" s="19" t="n">
        <v>141.9718</v>
      </c>
      <c r="CV70" s="19" t="n">
        <v>10.8037</v>
      </c>
      <c r="CW70" s="19" t="n">
        <v>19.2219</v>
      </c>
      <c r="CX70" s="19" t="n">
        <v>5.8918</v>
      </c>
      <c r="CY70" s="19" t="n">
        <v>422.1916</v>
      </c>
      <c r="CZ70" s="19" t="n">
        <v>4.5185</v>
      </c>
      <c r="DA70" s="19" t="n">
        <v>12.4062</v>
      </c>
      <c r="DB70" s="19" t="n">
        <v>28.5051</v>
      </c>
      <c r="DC70" s="19" t="n">
        <v>14.3851</v>
      </c>
      <c r="DD70" s="19" t="n">
        <v>4.7107</v>
      </c>
      <c r="DE70" s="19" t="n">
        <v>67.3742</v>
      </c>
      <c r="DF70" s="19" t="n">
        <v>26.3345</v>
      </c>
      <c r="DG70" s="19" t="n">
        <v>2.6754</v>
      </c>
      <c r="DH70" s="19" t="n">
        <v>4.9466</v>
      </c>
      <c r="DI70" s="19" t="n">
        <v>5.7104</v>
      </c>
      <c r="DJ70" s="19" t="n">
        <v>7.2075</v>
      </c>
      <c r="DK70" s="19" t="n">
        <v>4.3964</v>
      </c>
      <c r="DL70" s="19" t="n">
        <v>6.7684</v>
      </c>
      <c r="DM70" s="19" t="n">
        <v>2.0147</v>
      </c>
      <c r="DN70" s="19" t="n">
        <v>2090.1009</v>
      </c>
      <c r="DO70" s="19" t="n">
        <v>0.0953</v>
      </c>
      <c r="DP70" s="19" t="n">
        <v>131.1726</v>
      </c>
      <c r="DQ70" s="19" t="n">
        <v>55.427</v>
      </c>
      <c r="DR70" s="19" t="n">
        <v>60.2826</v>
      </c>
      <c r="DT70" s="19" t="n">
        <v>162.9727</v>
      </c>
    </row>
    <row r="71">
      <c r="A71" s="2" t="inlineStr">
        <is>
          <t>2605</t>
        </is>
      </c>
      <c r="B71" s="2" t="inlineStr">
        <is>
          <t>Electricity transmission, distribution, on selling and electricity market operation</t>
        </is>
      </c>
      <c r="C71" s="19" t="n">
        <v>51.2265</v>
      </c>
      <c r="D71" s="19" t="n">
        <v>7.7275</v>
      </c>
      <c r="E71" s="19" t="n">
        <v>31.0924</v>
      </c>
      <c r="F71" s="19" t="n">
        <v>0.0452</v>
      </c>
      <c r="G71" s="19" t="n">
        <v>0.198</v>
      </c>
      <c r="H71" s="19" t="n">
        <v>0.1538</v>
      </c>
      <c r="I71" s="19" t="n">
        <v>7.9739</v>
      </c>
      <c r="J71" s="19" t="n">
        <v>74.608</v>
      </c>
      <c r="K71" s="19" t="n">
        <v>11.6971</v>
      </c>
      <c r="L71" s="19" t="n">
        <v>2.7109</v>
      </c>
      <c r="M71" s="19" t="n">
        <v>61.2982</v>
      </c>
      <c r="N71" s="19" t="n">
        <v>9.8245</v>
      </c>
      <c r="O71" s="19" t="n">
        <v>6.5893</v>
      </c>
      <c r="P71" s="19" t="n">
        <v>35.4741</v>
      </c>
      <c r="Q71" s="19" t="n">
        <v>0.2959</v>
      </c>
      <c r="R71" s="19" t="n">
        <v>11.2287</v>
      </c>
      <c r="S71" s="19" t="n">
        <v>2.5354</v>
      </c>
      <c r="T71" s="19" t="n">
        <v>3.5691</v>
      </c>
      <c r="U71" s="19" t="n">
        <v>11.6623</v>
      </c>
      <c r="V71" s="19" t="n">
        <v>3.034</v>
      </c>
      <c r="W71" s="19" t="n">
        <v>44.71</v>
      </c>
      <c r="X71" s="19" t="n">
        <v>7.2501</v>
      </c>
      <c r="Y71" s="19" t="n">
        <v>5.6758</v>
      </c>
      <c r="Z71" s="19" t="n">
        <v>9.993499999999999</v>
      </c>
      <c r="AA71" s="19" t="n">
        <v>6.8188</v>
      </c>
      <c r="AB71" s="19" t="n">
        <v>0.8941</v>
      </c>
      <c r="AC71" s="19" t="n">
        <v>0.4996</v>
      </c>
      <c r="AD71" s="19" t="n">
        <v>3.6288</v>
      </c>
      <c r="AE71" s="19" t="n">
        <v>0.4477</v>
      </c>
      <c r="AF71" s="19" t="n">
        <v>6.2293</v>
      </c>
      <c r="AG71" s="19" t="n">
        <v>0.9102</v>
      </c>
      <c r="AH71" s="19" t="n">
        <v>5.7436</v>
      </c>
      <c r="AI71" s="19" t="n">
        <v>24.6411</v>
      </c>
      <c r="AJ71" s="19" t="n">
        <v>23.721</v>
      </c>
      <c r="AK71" s="19" t="n">
        <v>18.0476</v>
      </c>
      <c r="AL71" s="19" t="n">
        <v>3.9863</v>
      </c>
      <c r="AM71" s="19" t="n">
        <v>27.8642</v>
      </c>
      <c r="AN71" s="19" t="n">
        <v>28.682</v>
      </c>
      <c r="AO71" s="19" t="n">
        <v>2.0673</v>
      </c>
      <c r="AP71" s="19" t="n">
        <v>48.8975</v>
      </c>
      <c r="AQ71" s="19" t="n">
        <v>39.6335</v>
      </c>
      <c r="AR71" s="19" t="n">
        <v>26.3366</v>
      </c>
      <c r="AS71" s="19" t="n">
        <v>9.750999999999999</v>
      </c>
      <c r="AT71" s="19" t="n">
        <v>19.5091</v>
      </c>
      <c r="AU71" s="19" t="n">
        <v>3.4153</v>
      </c>
      <c r="AV71" s="19" t="n">
        <v>24.1968</v>
      </c>
      <c r="AW71" s="19" t="n">
        <v>6.5483</v>
      </c>
      <c r="AX71" s="19" t="n">
        <v>0.9813</v>
      </c>
      <c r="AY71" s="19" t="n">
        <v>119.1989</v>
      </c>
      <c r="AZ71" s="19" t="n">
        <v>168.5769</v>
      </c>
      <c r="BA71" s="19" t="n">
        <v>7.6105</v>
      </c>
      <c r="BB71" s="19" t="n">
        <v>24.6622</v>
      </c>
      <c r="BC71" s="19" t="n">
        <v>3.9492</v>
      </c>
      <c r="BD71" s="19" t="n">
        <v>10.9972</v>
      </c>
      <c r="BE71" s="19" t="n">
        <v>14.3579</v>
      </c>
      <c r="BF71" s="19" t="n">
        <v>3.2133</v>
      </c>
      <c r="BG71" s="19" t="n">
        <v>5.3794</v>
      </c>
      <c r="BH71" s="19" t="n">
        <v>6.0082</v>
      </c>
      <c r="BI71" s="19" t="n">
        <v>2.8394</v>
      </c>
      <c r="BJ71" s="19" t="n">
        <v>8.0501</v>
      </c>
      <c r="BK71" s="19" t="n">
        <v>2.7801</v>
      </c>
      <c r="BL71" s="19" t="n">
        <v>20.7695</v>
      </c>
      <c r="BM71" s="19" t="n">
        <v>9.3385</v>
      </c>
      <c r="BN71" s="19" t="n">
        <v>9.5053</v>
      </c>
      <c r="BO71" s="19" t="n">
        <v>828.7844</v>
      </c>
      <c r="BP71" s="19" t="n">
        <v>7504.1971</v>
      </c>
      <c r="BQ71" s="19" t="n">
        <v>0.8006</v>
      </c>
      <c r="BR71" s="19" t="n">
        <v>98.31789999999999</v>
      </c>
      <c r="BS71" s="19" t="n">
        <v>3.1799</v>
      </c>
      <c r="BT71" s="19" t="n">
        <v>8.604900000000001</v>
      </c>
      <c r="BU71" s="19" t="n">
        <v>13.3422</v>
      </c>
      <c r="BV71" s="19" t="n">
        <v>63.932</v>
      </c>
      <c r="BW71" s="19" t="n">
        <v>31.7853</v>
      </c>
      <c r="BX71" s="19" t="n">
        <v>184.2876</v>
      </c>
      <c r="BY71" s="19" t="n">
        <v>359.0882</v>
      </c>
      <c r="BZ71" s="19" t="n">
        <v>123.8985</v>
      </c>
      <c r="CA71" s="19" t="n">
        <v>191.7296</v>
      </c>
      <c r="CB71" s="19" t="n">
        <v>22.8847</v>
      </c>
      <c r="CC71" s="19" t="n">
        <v>73.7282</v>
      </c>
      <c r="CD71" s="19" t="n">
        <v>0.3017</v>
      </c>
      <c r="CE71" s="19" t="n">
        <v>8.283300000000001</v>
      </c>
      <c r="CF71" s="19" t="n">
        <v>16.7749</v>
      </c>
      <c r="CG71" s="19" t="n">
        <v>115.9856</v>
      </c>
      <c r="CH71" s="19" t="n">
        <v>26.8508</v>
      </c>
      <c r="CI71" s="19" t="n">
        <v>19.1171</v>
      </c>
      <c r="CJ71" s="19" t="n">
        <v>5.407</v>
      </c>
      <c r="CK71" s="19" t="n">
        <v>19.2314</v>
      </c>
      <c r="CL71" s="19" t="n">
        <v>89.7127</v>
      </c>
      <c r="CM71" s="19" t="n">
        <v>0.287</v>
      </c>
      <c r="CN71" s="19" t="n">
        <v>66.57729999999999</v>
      </c>
      <c r="CO71" s="19" t="n">
        <v>22.3318</v>
      </c>
      <c r="CP71" s="19" t="n">
        <v>41.7423</v>
      </c>
      <c r="CQ71" s="19" t="n">
        <v>219.1408</v>
      </c>
      <c r="CS71" s="19" t="n">
        <v>2.452</v>
      </c>
      <c r="CT71" s="19" t="n">
        <v>295.8404</v>
      </c>
      <c r="CU71" s="19" t="n">
        <v>216.9973</v>
      </c>
      <c r="CV71" s="19" t="n">
        <v>20.6182</v>
      </c>
      <c r="CW71" s="19" t="n">
        <v>32.8812</v>
      </c>
      <c r="CX71" s="19" t="n">
        <v>12.0472</v>
      </c>
      <c r="CY71" s="19" t="n">
        <v>604.4992999999999</v>
      </c>
      <c r="CZ71" s="19" t="n">
        <v>6.645</v>
      </c>
      <c r="DA71" s="19" t="n">
        <v>19.026</v>
      </c>
      <c r="DB71" s="19" t="n">
        <v>42.4048</v>
      </c>
      <c r="DC71" s="19" t="n">
        <v>22.133</v>
      </c>
      <c r="DD71" s="19" t="n">
        <v>7.2793</v>
      </c>
      <c r="DE71" s="19" t="n">
        <v>100.8896</v>
      </c>
      <c r="DF71" s="19" t="n">
        <v>39.7642</v>
      </c>
      <c r="DG71" s="19" t="n">
        <v>4.2926</v>
      </c>
      <c r="DH71" s="19" t="n">
        <v>7.9224</v>
      </c>
      <c r="DI71" s="19" t="n">
        <v>8.6149</v>
      </c>
      <c r="DJ71" s="19" t="n">
        <v>10.4423</v>
      </c>
      <c r="DK71" s="19" t="n">
        <v>6.5583</v>
      </c>
      <c r="DL71" s="19" t="n">
        <v>10.2229</v>
      </c>
      <c r="DM71" s="19" t="n">
        <v>2.8041</v>
      </c>
      <c r="DN71" s="19" t="n">
        <v>2466.0948</v>
      </c>
      <c r="DO71" s="19" t="n">
        <v>0.366</v>
      </c>
      <c r="DP71" s="19" t="n">
        <v>875.7681</v>
      </c>
      <c r="DQ71" s="19" t="n">
        <v>397.9709</v>
      </c>
      <c r="DR71" s="19" t="n">
        <v>418.645</v>
      </c>
      <c r="DT71" s="19" t="n">
        <v>560.3945</v>
      </c>
    </row>
    <row r="72">
      <c r="A72" s="2" t="inlineStr">
        <is>
          <t>2701</t>
        </is>
      </c>
      <c r="B72" s="2" t="inlineStr">
        <is>
          <t>Gas supply</t>
        </is>
      </c>
      <c r="C72" s="19" t="n">
        <v>2.2693</v>
      </c>
      <c r="D72" s="19" t="n">
        <v>0.0039</v>
      </c>
      <c r="E72" s="19" t="n">
        <v>0.0042</v>
      </c>
      <c r="F72" s="19" t="n">
        <v>0.0603</v>
      </c>
      <c r="G72" s="19" t="n">
        <v>0.0002</v>
      </c>
      <c r="H72" s="19" t="n">
        <v>0.0001</v>
      </c>
      <c r="I72" s="19" t="n">
        <v>0.0024</v>
      </c>
      <c r="J72" s="19" t="n">
        <v>4.4238</v>
      </c>
      <c r="K72" s="19" t="n">
        <v>2.5087</v>
      </c>
      <c r="L72" s="19" t="n">
        <v>0.2285</v>
      </c>
      <c r="M72" s="19" t="n">
        <v>0.5975</v>
      </c>
      <c r="N72" s="19" t="n">
        <v>0.9804</v>
      </c>
      <c r="O72" s="19" t="n">
        <v>0.0003</v>
      </c>
      <c r="P72" s="19" t="n">
        <v>4.6191</v>
      </c>
      <c r="Q72" s="19" t="n">
        <v>0.0008</v>
      </c>
      <c r="R72" s="19" t="n">
        <v>3.1319</v>
      </c>
      <c r="S72" s="19" t="n">
        <v>1.9949</v>
      </c>
      <c r="T72" s="19" t="n">
        <v>5.3492</v>
      </c>
      <c r="U72" s="19" t="n">
        <v>6.5824</v>
      </c>
      <c r="V72" s="19" t="n">
        <v>2.6875</v>
      </c>
      <c r="W72" s="19" t="n">
        <v>1.9647</v>
      </c>
      <c r="X72" s="19" t="n">
        <v>6.7482</v>
      </c>
      <c r="Y72" s="19" t="n">
        <v>2.0792</v>
      </c>
      <c r="Z72" s="19" t="n">
        <v>1.7014</v>
      </c>
      <c r="AA72" s="19" t="n">
        <v>1.7269</v>
      </c>
      <c r="AB72" s="19" t="n">
        <v>0.0001</v>
      </c>
      <c r="AC72" s="19" t="n">
        <v>0.0011</v>
      </c>
      <c r="AD72" s="19" t="n">
        <v>0.9739</v>
      </c>
      <c r="AF72" s="19" t="n">
        <v>0.0001</v>
      </c>
      <c r="AG72" s="19" t="n">
        <v>0</v>
      </c>
      <c r="AH72" s="19" t="n">
        <v>1.2044</v>
      </c>
      <c r="AI72" s="19" t="n">
        <v>7.7088</v>
      </c>
      <c r="AJ72" s="19" t="n">
        <v>7.0578</v>
      </c>
      <c r="AK72" s="19" t="n">
        <v>8.7529</v>
      </c>
      <c r="AL72" s="19" t="n">
        <v>2.9246</v>
      </c>
      <c r="AM72" s="19" t="n">
        <v>10.3808</v>
      </c>
      <c r="AN72" s="19" t="n">
        <v>0.0033</v>
      </c>
      <c r="AO72" s="19" t="n">
        <v>0.0012</v>
      </c>
      <c r="AP72" s="19" t="n">
        <v>115.8821</v>
      </c>
      <c r="AQ72" s="19" t="n">
        <v>0.0013</v>
      </c>
      <c r="AR72" s="19" t="n">
        <v>9.5654</v>
      </c>
      <c r="AS72" s="19" t="n">
        <v>1.5004</v>
      </c>
      <c r="AT72" s="19" t="n">
        <v>17.0624</v>
      </c>
      <c r="AU72" s="19" t="n">
        <v>3.1657</v>
      </c>
      <c r="AV72" s="19" t="n">
        <v>3.2502</v>
      </c>
      <c r="AW72" s="19" t="n">
        <v>7.2296</v>
      </c>
      <c r="AX72" s="19" t="n">
        <v>2.166</v>
      </c>
      <c r="AY72" s="19" t="n">
        <v>21.2024</v>
      </c>
      <c r="AZ72" s="19" t="n">
        <v>35.8482</v>
      </c>
      <c r="BA72" s="19" t="n">
        <v>1.0876</v>
      </c>
      <c r="BB72" s="19" t="n">
        <v>4.2576</v>
      </c>
      <c r="BC72" s="19" t="n">
        <v>1.7753</v>
      </c>
      <c r="BD72" s="19" t="n">
        <v>2.5692</v>
      </c>
      <c r="BE72" s="19" t="n">
        <v>0.6738</v>
      </c>
      <c r="BF72" s="19" t="n">
        <v>0.4733</v>
      </c>
      <c r="BG72" s="19" t="n">
        <v>1.2161</v>
      </c>
      <c r="BH72" s="19" t="n">
        <v>0.5944</v>
      </c>
      <c r="BI72" s="19" t="n">
        <v>1.5346</v>
      </c>
      <c r="BJ72" s="19" t="n">
        <v>0.5911</v>
      </c>
      <c r="BK72" s="19" t="n">
        <v>0.5784</v>
      </c>
      <c r="BL72" s="19" t="n">
        <v>1.5897</v>
      </c>
      <c r="BM72" s="19" t="n">
        <v>0.7292</v>
      </c>
      <c r="BN72" s="19" t="n">
        <v>0.0015</v>
      </c>
      <c r="BO72" s="19" t="n">
        <v>101.2219</v>
      </c>
      <c r="BP72" s="19" t="n">
        <v>0.0021</v>
      </c>
      <c r="BQ72" s="19" t="n">
        <v>371.0361</v>
      </c>
      <c r="BR72" s="19" t="n">
        <v>0.0023</v>
      </c>
      <c r="BS72" s="19" t="n">
        <v>0.0105</v>
      </c>
      <c r="BT72" s="19" t="n">
        <v>0.06279999999999999</v>
      </c>
      <c r="BU72" s="19" t="n">
        <v>0.0293</v>
      </c>
      <c r="BV72" s="19" t="n">
        <v>0.0334</v>
      </c>
      <c r="BW72" s="19" t="n">
        <v>2.305</v>
      </c>
      <c r="BX72" s="19" t="n">
        <v>5.3606</v>
      </c>
      <c r="BY72" s="19" t="n">
        <v>1.7865</v>
      </c>
      <c r="BZ72" s="19" t="n">
        <v>1.8086</v>
      </c>
      <c r="CA72" s="19" t="n">
        <v>39.5993</v>
      </c>
      <c r="CB72" s="19" t="n">
        <v>3.8204</v>
      </c>
      <c r="CC72" s="19" t="n">
        <v>0.0187</v>
      </c>
      <c r="CD72" s="19" t="n">
        <v>0.0015</v>
      </c>
      <c r="CE72" s="19" t="n">
        <v>0.0166</v>
      </c>
      <c r="CF72" s="19" t="n">
        <v>0.0325</v>
      </c>
      <c r="CG72" s="19" t="n">
        <v>2.633</v>
      </c>
      <c r="CH72" s="19" t="n">
        <v>6.2447</v>
      </c>
      <c r="CI72" s="19" t="n">
        <v>0.7082000000000001</v>
      </c>
      <c r="CJ72" s="19" t="n">
        <v>0.008200000000000001</v>
      </c>
      <c r="CK72" s="19" t="n">
        <v>0.011</v>
      </c>
      <c r="CL72" s="19" t="n">
        <v>1.6528</v>
      </c>
      <c r="CM72" s="19" t="n">
        <v>0.0001</v>
      </c>
      <c r="CN72" s="19" t="n">
        <v>0.5203</v>
      </c>
      <c r="CO72" s="19" t="n">
        <v>0.1583</v>
      </c>
      <c r="CP72" s="19" t="n">
        <v>0.0415</v>
      </c>
      <c r="CQ72" s="19" t="n">
        <v>3.3999</v>
      </c>
      <c r="CS72" s="19" t="n">
        <v>1.2276</v>
      </c>
      <c r="CT72" s="19" t="n">
        <v>6.4785</v>
      </c>
      <c r="CU72" s="19" t="n">
        <v>15.9324</v>
      </c>
      <c r="CV72" s="19" t="n">
        <v>0.0636</v>
      </c>
      <c r="CW72" s="19" t="n">
        <v>4.4491</v>
      </c>
      <c r="CX72" s="19" t="n">
        <v>0.0512</v>
      </c>
      <c r="CY72" s="19" t="n">
        <v>3.2044</v>
      </c>
      <c r="CZ72" s="19" t="n">
        <v>0.66</v>
      </c>
      <c r="DA72" s="19" t="n">
        <v>1.2182</v>
      </c>
      <c r="DB72" s="19" t="n">
        <v>4.5162</v>
      </c>
      <c r="DC72" s="19" t="n">
        <v>2.7095</v>
      </c>
      <c r="DD72" s="19" t="n">
        <v>1.0046</v>
      </c>
      <c r="DE72" s="19" t="n">
        <v>6.788</v>
      </c>
      <c r="DF72" s="19" t="n">
        <v>10.2083</v>
      </c>
      <c r="DG72" s="19" t="n">
        <v>0.047</v>
      </c>
      <c r="DH72" s="19" t="n">
        <v>0.074</v>
      </c>
      <c r="DI72" s="19" t="n">
        <v>0.3905</v>
      </c>
      <c r="DJ72" s="19" t="n">
        <v>1.7188</v>
      </c>
      <c r="DK72" s="19" t="n">
        <v>0.5611</v>
      </c>
      <c r="DL72" s="19" t="n">
        <v>1.7281</v>
      </c>
      <c r="DM72" s="19" t="n">
        <v>0.6945</v>
      </c>
      <c r="DN72" s="19" t="n">
        <v>387.2657</v>
      </c>
      <c r="DO72" s="19" t="n">
        <v>0.003</v>
      </c>
      <c r="DP72" s="19" t="n">
        <v>18.8186</v>
      </c>
      <c r="DQ72" s="19" t="n">
        <v>8.849299999999999</v>
      </c>
      <c r="DR72" s="19" t="n">
        <v>9.160399999999999</v>
      </c>
      <c r="DT72" s="19" t="n">
        <v>19.1438</v>
      </c>
    </row>
    <row r="73">
      <c r="A73" s="2" t="inlineStr">
        <is>
          <t>2801</t>
        </is>
      </c>
      <c r="B73" s="2" t="inlineStr">
        <is>
          <t>Water supply, sewerage and drainage services</t>
        </is>
      </c>
      <c r="C73" s="19" t="n">
        <v>128.0155</v>
      </c>
      <c r="D73" s="19" t="n">
        <v>34.1442</v>
      </c>
      <c r="E73" s="19" t="n">
        <v>119.2756</v>
      </c>
      <c r="F73" s="19" t="n">
        <v>0.1115</v>
      </c>
      <c r="G73" s="19" t="n">
        <v>0.007</v>
      </c>
      <c r="H73" s="19" t="n">
        <v>0.262</v>
      </c>
      <c r="I73" s="19" t="n">
        <v>6.7089</v>
      </c>
      <c r="J73" s="19" t="n">
        <v>18.3443</v>
      </c>
      <c r="K73" s="19" t="n">
        <v>0.059</v>
      </c>
      <c r="L73" s="19" t="n">
        <v>0.0959</v>
      </c>
      <c r="M73" s="19" t="n">
        <v>5.7609</v>
      </c>
      <c r="N73" s="19" t="n">
        <v>0.6424</v>
      </c>
      <c r="O73" s="19" t="n">
        <v>0.8307</v>
      </c>
      <c r="P73" s="19" t="n">
        <v>15.5715</v>
      </c>
      <c r="Q73" s="19" t="n">
        <v>0.0529</v>
      </c>
      <c r="R73" s="19" t="n">
        <v>4.8236</v>
      </c>
      <c r="S73" s="19" t="n">
        <v>2.4827</v>
      </c>
      <c r="T73" s="19" t="n">
        <v>0.7844</v>
      </c>
      <c r="U73" s="19" t="n">
        <v>12.4329</v>
      </c>
      <c r="V73" s="19" t="n">
        <v>1.1631</v>
      </c>
      <c r="W73" s="19" t="n">
        <v>5.5726</v>
      </c>
      <c r="X73" s="19" t="n">
        <v>12.3505</v>
      </c>
      <c r="Y73" s="19" t="n">
        <v>8.660399999999999</v>
      </c>
      <c r="Z73" s="19" t="n">
        <v>8.91</v>
      </c>
      <c r="AA73" s="19" t="n">
        <v>0.8125</v>
      </c>
      <c r="AB73" s="19" t="n">
        <v>0.063</v>
      </c>
      <c r="AC73" s="19" t="n">
        <v>0.1016</v>
      </c>
      <c r="AD73" s="19" t="n">
        <v>1.6961</v>
      </c>
      <c r="AE73" s="19" t="n">
        <v>0.0711</v>
      </c>
      <c r="AF73" s="19" t="n">
        <v>0.1503</v>
      </c>
      <c r="AG73" s="19" t="n">
        <v>0.0313</v>
      </c>
      <c r="AH73" s="19" t="n">
        <v>0.2752</v>
      </c>
      <c r="AI73" s="19" t="n">
        <v>6.6265</v>
      </c>
      <c r="AJ73" s="19" t="n">
        <v>11.3173</v>
      </c>
      <c r="AK73" s="19" t="n">
        <v>13.7389</v>
      </c>
      <c r="AL73" s="19" t="n">
        <v>2.4384</v>
      </c>
      <c r="AM73" s="19" t="n">
        <v>16.99</v>
      </c>
      <c r="AN73" s="19" t="n">
        <v>28.1723</v>
      </c>
      <c r="AO73" s="19" t="n">
        <v>1.7667</v>
      </c>
      <c r="AP73" s="19" t="n">
        <v>11.4614</v>
      </c>
      <c r="AQ73" s="19" t="n">
        <v>2.5506</v>
      </c>
      <c r="AR73" s="19" t="n">
        <v>11.8066</v>
      </c>
      <c r="AS73" s="19" t="n">
        <v>0.4027</v>
      </c>
      <c r="AT73" s="19" t="n">
        <v>2.631</v>
      </c>
      <c r="AU73" s="19" t="n">
        <v>0.3088</v>
      </c>
      <c r="AV73" s="19" t="n">
        <v>13.0083</v>
      </c>
      <c r="AW73" s="19" t="n">
        <v>2.3178</v>
      </c>
      <c r="AX73" s="19" t="n">
        <v>0.4145</v>
      </c>
      <c r="AY73" s="19" t="n">
        <v>28.8248</v>
      </c>
      <c r="AZ73" s="19" t="n">
        <v>0.3055</v>
      </c>
      <c r="BA73" s="19" t="n">
        <v>0.6938</v>
      </c>
      <c r="BB73" s="19" t="n">
        <v>4.6497</v>
      </c>
      <c r="BC73" s="19" t="n">
        <v>0.4048</v>
      </c>
      <c r="BD73" s="19" t="n">
        <v>2.5468</v>
      </c>
      <c r="BE73" s="19" t="n">
        <v>13.3249</v>
      </c>
      <c r="BF73" s="19" t="n">
        <v>1.9071</v>
      </c>
      <c r="BG73" s="19" t="n">
        <v>3.3912</v>
      </c>
      <c r="BH73" s="19" t="n">
        <v>0.0125</v>
      </c>
      <c r="BI73" s="19" t="n">
        <v>3.1066</v>
      </c>
      <c r="BJ73" s="19" t="n">
        <v>1.6772</v>
      </c>
      <c r="BK73" s="19" t="n">
        <v>0.6854</v>
      </c>
      <c r="BL73" s="19" t="n">
        <v>12.6104</v>
      </c>
      <c r="BM73" s="19" t="n">
        <v>0.7886</v>
      </c>
      <c r="BN73" s="19" t="n">
        <v>0.48</v>
      </c>
      <c r="BO73" s="19" t="n">
        <v>11.5491</v>
      </c>
      <c r="BP73" s="19" t="n">
        <v>19.0594</v>
      </c>
      <c r="BQ73" s="19" t="n">
        <v>0.3027</v>
      </c>
      <c r="BR73" s="19" t="n">
        <v>234.4924</v>
      </c>
      <c r="BS73" s="19" t="n">
        <v>55.4026</v>
      </c>
      <c r="BT73" s="19" t="n">
        <v>230.2735</v>
      </c>
      <c r="BU73" s="19" t="n">
        <v>20.6826</v>
      </c>
      <c r="BV73" s="19" t="n">
        <v>32.4954</v>
      </c>
      <c r="BW73" s="19" t="n">
        <v>202.9272</v>
      </c>
      <c r="BX73" s="19" t="n">
        <v>36.2254</v>
      </c>
      <c r="BY73" s="19" t="n">
        <v>20.1711</v>
      </c>
      <c r="BZ73" s="19" t="n">
        <v>33.2843</v>
      </c>
      <c r="CA73" s="19" t="n">
        <v>113.1883</v>
      </c>
      <c r="CB73" s="19" t="n">
        <v>27.2559</v>
      </c>
      <c r="CC73" s="19" t="n">
        <v>1.9242</v>
      </c>
      <c r="CD73" s="19" t="n">
        <v>1.4433</v>
      </c>
      <c r="CE73" s="19" t="n">
        <v>1.0343</v>
      </c>
      <c r="CF73" s="19" t="n">
        <v>1.2574</v>
      </c>
      <c r="CG73" s="19" t="n">
        <v>21.0264</v>
      </c>
      <c r="CH73" s="19" t="n">
        <v>10.7681</v>
      </c>
      <c r="CI73" s="19" t="n">
        <v>3.0723</v>
      </c>
      <c r="CJ73" s="19" t="n">
        <v>2.7272</v>
      </c>
      <c r="CK73" s="19" t="n">
        <v>3.1634</v>
      </c>
      <c r="CL73" s="19" t="n">
        <v>64.7068</v>
      </c>
      <c r="CM73" s="19" t="n">
        <v>0.2203</v>
      </c>
      <c r="CN73" s="19" t="n">
        <v>14.9168</v>
      </c>
      <c r="CO73" s="19" t="n">
        <v>20.1855</v>
      </c>
      <c r="CP73" s="19" t="n">
        <v>26.4859</v>
      </c>
      <c r="CQ73" s="19" t="n">
        <v>92.80110000000001</v>
      </c>
      <c r="CS73" s="19" t="n">
        <v>0.0005</v>
      </c>
      <c r="CT73" s="19" t="n">
        <v>493.1313</v>
      </c>
      <c r="CU73" s="19" t="n">
        <v>528.2349</v>
      </c>
      <c r="CV73" s="19" t="n">
        <v>1.0064</v>
      </c>
      <c r="CW73" s="19" t="n">
        <v>119.0274</v>
      </c>
      <c r="CX73" s="19" t="n">
        <v>66.6194</v>
      </c>
      <c r="CY73" s="19" t="n">
        <v>81.38800000000001</v>
      </c>
      <c r="CZ73" s="19" t="n">
        <v>19.4739</v>
      </c>
      <c r="DA73" s="19" t="n">
        <v>62.616</v>
      </c>
      <c r="DB73" s="19" t="n">
        <v>28.786</v>
      </c>
      <c r="DC73" s="19" t="n">
        <v>29.9728</v>
      </c>
      <c r="DD73" s="19" t="n">
        <v>2.5012</v>
      </c>
      <c r="DE73" s="19" t="n">
        <v>115.1821</v>
      </c>
      <c r="DF73" s="19" t="n">
        <v>98.0348</v>
      </c>
      <c r="DG73" s="19" t="n">
        <v>4.8752</v>
      </c>
      <c r="DH73" s="19" t="n">
        <v>56.9588</v>
      </c>
      <c r="DI73" s="19" t="n">
        <v>3.8117</v>
      </c>
      <c r="DJ73" s="19" t="n">
        <v>23.7044</v>
      </c>
      <c r="DK73" s="19" t="n">
        <v>11.5523</v>
      </c>
      <c r="DL73" s="19" t="n">
        <v>11.9179</v>
      </c>
      <c r="DM73" s="19" t="n">
        <v>0.9866</v>
      </c>
      <c r="DN73" s="19" t="n">
        <v>3130.4364</v>
      </c>
      <c r="DO73" s="19" t="n">
        <v>311.0287</v>
      </c>
      <c r="DP73" s="19" t="n">
        <v>481.4206</v>
      </c>
      <c r="DQ73" s="19" t="n">
        <v>218.3663</v>
      </c>
      <c r="DR73" s="19" t="n">
        <v>230.1658</v>
      </c>
      <c r="DT73" s="19" t="n">
        <v>35.9362</v>
      </c>
    </row>
    <row r="74">
      <c r="A74" s="2" t="inlineStr">
        <is>
          <t>2901</t>
        </is>
      </c>
      <c r="B74" s="2" t="inlineStr">
        <is>
          <t>Waste collection, treatment and disposal services</t>
        </is>
      </c>
      <c r="C74" s="19" t="n">
        <v>73.008</v>
      </c>
      <c r="D74" s="19" t="n">
        <v>20.1971</v>
      </c>
      <c r="E74" s="19" t="n">
        <v>25.2912</v>
      </c>
      <c r="F74" s="19" t="n">
        <v>0.0014</v>
      </c>
      <c r="G74" s="19" t="n">
        <v>0.1233</v>
      </c>
      <c r="H74" s="19" t="n">
        <v>1.1084</v>
      </c>
      <c r="I74" s="19" t="n">
        <v>5.5538</v>
      </c>
      <c r="J74" s="19" t="n">
        <v>19.0375</v>
      </c>
      <c r="K74" s="19" t="n">
        <v>2.0349</v>
      </c>
      <c r="L74" s="19" t="n">
        <v>0.1522</v>
      </c>
      <c r="M74" s="19" t="n">
        <v>5.1976</v>
      </c>
      <c r="N74" s="19" t="n">
        <v>0.3272</v>
      </c>
      <c r="O74" s="19" t="n">
        <v>0.3438</v>
      </c>
      <c r="P74" s="19" t="n">
        <v>11.0901</v>
      </c>
      <c r="Q74" s="19" t="n">
        <v>0.2195</v>
      </c>
      <c r="R74" s="19" t="n">
        <v>4.7585</v>
      </c>
      <c r="S74" s="19" t="n">
        <v>5.1212</v>
      </c>
      <c r="T74" s="19" t="n">
        <v>3.8789</v>
      </c>
      <c r="U74" s="19" t="n">
        <v>19.433</v>
      </c>
      <c r="V74" s="19" t="n">
        <v>6.3624</v>
      </c>
      <c r="W74" s="19" t="n">
        <v>14.3996</v>
      </c>
      <c r="X74" s="19" t="n">
        <v>7.308</v>
      </c>
      <c r="Y74" s="19" t="n">
        <v>13.7787</v>
      </c>
      <c r="Z74" s="19" t="n">
        <v>3.5784</v>
      </c>
      <c r="AA74" s="19" t="n">
        <v>7.2366</v>
      </c>
      <c r="AB74" s="19" t="n">
        <v>0.0294</v>
      </c>
      <c r="AC74" s="19" t="n">
        <v>0.2775</v>
      </c>
      <c r="AD74" s="19" t="n">
        <v>2.482</v>
      </c>
      <c r="AE74" s="19" t="n">
        <v>0.0771</v>
      </c>
      <c r="AF74" s="19" t="n">
        <v>0.5164</v>
      </c>
      <c r="AG74" s="19" t="n">
        <v>0.4648</v>
      </c>
      <c r="AH74" s="19" t="n">
        <v>1.1591</v>
      </c>
      <c r="AI74" s="19" t="n">
        <v>9.6799</v>
      </c>
      <c r="AJ74" s="19" t="n">
        <v>2.8293</v>
      </c>
      <c r="AK74" s="19" t="n">
        <v>0.8243</v>
      </c>
      <c r="AL74" s="19" t="n">
        <v>4.5904</v>
      </c>
      <c r="AM74" s="19" t="n">
        <v>5.4936</v>
      </c>
      <c r="AN74" s="19" t="n">
        <v>6.6325</v>
      </c>
      <c r="AO74" s="19" t="n">
        <v>0.0829</v>
      </c>
      <c r="AP74" s="19" t="n">
        <v>14.7281</v>
      </c>
      <c r="AQ74" s="19" t="n">
        <v>1.9988</v>
      </c>
      <c r="AR74" s="19" t="n">
        <v>16.5714</v>
      </c>
      <c r="AS74" s="19" t="n">
        <v>1.7462</v>
      </c>
      <c r="AT74" s="19" t="n">
        <v>20.7092</v>
      </c>
      <c r="AU74" s="19" t="n">
        <v>1.6901</v>
      </c>
      <c r="AV74" s="19" t="n">
        <v>15.1004</v>
      </c>
      <c r="AW74" s="19" t="n">
        <v>3.042</v>
      </c>
      <c r="AX74" s="19" t="n">
        <v>1.7637</v>
      </c>
      <c r="AY74" s="19" t="n">
        <v>29.8723</v>
      </c>
      <c r="AZ74" s="19" t="n">
        <v>4.5683</v>
      </c>
      <c r="BA74" s="19" t="n">
        <v>2.6508</v>
      </c>
      <c r="BB74" s="19" t="n">
        <v>38.8552</v>
      </c>
      <c r="BC74" s="19" t="n">
        <v>3.5182</v>
      </c>
      <c r="BD74" s="19" t="n">
        <v>10.5779</v>
      </c>
      <c r="BE74" s="19" t="n">
        <v>2.7225</v>
      </c>
      <c r="BF74" s="19" t="n">
        <v>1.7283</v>
      </c>
      <c r="BG74" s="19" t="n">
        <v>18.6182</v>
      </c>
      <c r="BH74" s="19" t="n">
        <v>8.85</v>
      </c>
      <c r="BI74" s="19" t="n">
        <v>7.997</v>
      </c>
      <c r="BJ74" s="19" t="n">
        <v>9.2577</v>
      </c>
      <c r="BK74" s="19" t="n">
        <v>3.1742</v>
      </c>
      <c r="BL74" s="19" t="n">
        <v>19.4336</v>
      </c>
      <c r="BM74" s="19" t="n">
        <v>4.7066</v>
      </c>
      <c r="BN74" s="19" t="n">
        <v>5.3683</v>
      </c>
      <c r="BO74" s="19" t="n">
        <v>23.2655</v>
      </c>
      <c r="BP74" s="19" t="n">
        <v>70.2625</v>
      </c>
      <c r="BQ74" s="19" t="n">
        <v>0.9808</v>
      </c>
      <c r="BR74" s="19" t="n">
        <v>17.1686</v>
      </c>
      <c r="BS74" s="19" t="n">
        <v>658.8197</v>
      </c>
      <c r="BT74" s="19" t="n">
        <v>118.5583</v>
      </c>
      <c r="BU74" s="19" t="n">
        <v>40.5552</v>
      </c>
      <c r="BV74" s="19" t="n">
        <v>150.638</v>
      </c>
      <c r="BW74" s="19" t="n">
        <v>395.3422</v>
      </c>
      <c r="BX74" s="19" t="n">
        <v>328.8804</v>
      </c>
      <c r="BY74" s="19" t="n">
        <v>84.44450000000001</v>
      </c>
      <c r="BZ74" s="19" t="n">
        <v>21.2439</v>
      </c>
      <c r="CA74" s="19" t="n">
        <v>76.94410000000001</v>
      </c>
      <c r="CB74" s="19" t="n">
        <v>106.1814</v>
      </c>
      <c r="CC74" s="19" t="n">
        <v>7.1653</v>
      </c>
      <c r="CD74" s="19" t="n">
        <v>11.0855</v>
      </c>
      <c r="CE74" s="19" t="n">
        <v>7.1335</v>
      </c>
      <c r="CF74" s="19" t="n">
        <v>11.0813</v>
      </c>
      <c r="CG74" s="19" t="n">
        <v>159.0585</v>
      </c>
      <c r="CH74" s="19" t="n">
        <v>0.7615</v>
      </c>
      <c r="CI74" s="19" t="n">
        <v>6.1276</v>
      </c>
      <c r="CJ74" s="19" t="n">
        <v>0.7158</v>
      </c>
      <c r="CK74" s="19" t="n">
        <v>1.2457</v>
      </c>
      <c r="CL74" s="19" t="n">
        <v>567.4323000000001</v>
      </c>
      <c r="CM74" s="19" t="n">
        <v>0.016</v>
      </c>
      <c r="CN74" s="19" t="n">
        <v>22.7775</v>
      </c>
      <c r="CO74" s="19" t="n">
        <v>19.3238</v>
      </c>
      <c r="CP74" s="19" t="n">
        <v>90.6285</v>
      </c>
      <c r="CQ74" s="19" t="n">
        <v>40.4087</v>
      </c>
      <c r="CS74" s="19" t="n">
        <v>259.9859</v>
      </c>
      <c r="CT74" s="19" t="n">
        <v>303.1858</v>
      </c>
      <c r="CU74" s="19" t="n">
        <v>600.1897</v>
      </c>
      <c r="CV74" s="19" t="n">
        <v>569.9151000000001</v>
      </c>
      <c r="CW74" s="19" t="n">
        <v>320.6571</v>
      </c>
      <c r="CX74" s="19" t="n">
        <v>187.028</v>
      </c>
      <c r="CY74" s="19" t="n">
        <v>21.6065</v>
      </c>
      <c r="CZ74" s="19" t="n">
        <v>29.2192</v>
      </c>
      <c r="DA74" s="19" t="n">
        <v>97.9318</v>
      </c>
      <c r="DB74" s="19" t="n">
        <v>19.3378</v>
      </c>
      <c r="DC74" s="19" t="n">
        <v>33.4259</v>
      </c>
      <c r="DD74" s="19" t="n">
        <v>46.7939</v>
      </c>
      <c r="DE74" s="19" t="n">
        <v>481.4526</v>
      </c>
      <c r="DF74" s="19" t="n">
        <v>158.7683</v>
      </c>
      <c r="DG74" s="19" t="n">
        <v>48.9869</v>
      </c>
      <c r="DH74" s="19" t="n">
        <v>8.277900000000001</v>
      </c>
      <c r="DI74" s="19" t="n">
        <v>3.5012</v>
      </c>
      <c r="DJ74" s="19" t="n">
        <v>9.9472</v>
      </c>
      <c r="DK74" s="19" t="n">
        <v>7.6875</v>
      </c>
      <c r="DL74" s="19" t="n">
        <v>13.746</v>
      </c>
      <c r="DM74" s="19" t="n">
        <v>1.1534</v>
      </c>
      <c r="DN74" s="19" t="n">
        <v>177.7282</v>
      </c>
      <c r="DO74" s="19" t="n">
        <v>209.4218</v>
      </c>
      <c r="DP74" s="19" t="n">
        <v>47.554</v>
      </c>
      <c r="DQ74" s="19" t="n">
        <v>4.4357</v>
      </c>
      <c r="DR74" s="19" t="n">
        <v>11.4177</v>
      </c>
      <c r="DT74" s="19" t="n">
        <v>9.4184</v>
      </c>
    </row>
    <row r="75">
      <c r="A75" s="2" t="inlineStr">
        <is>
          <t>3001</t>
        </is>
      </c>
      <c r="B75" s="2" t="inlineStr">
        <is>
          <t>Residential building construction</t>
        </is>
      </c>
      <c r="C75" s="19" t="n">
        <v>58.7121</v>
      </c>
      <c r="D75" s="19" t="n">
        <v>12.6515</v>
      </c>
      <c r="E75" s="19" t="n">
        <v>31.126</v>
      </c>
      <c r="F75" s="19" t="n">
        <v>0.4604</v>
      </c>
      <c r="G75" s="19" t="n">
        <v>0.0517</v>
      </c>
      <c r="H75" s="19" t="n">
        <v>0.7194</v>
      </c>
      <c r="I75" s="19" t="n">
        <v>19.7242</v>
      </c>
      <c r="J75" s="19" t="n">
        <v>70.8663</v>
      </c>
      <c r="K75" s="19" t="n">
        <v>5.117</v>
      </c>
      <c r="L75" s="19" t="n">
        <v>2.2728</v>
      </c>
      <c r="M75" s="19" t="n">
        <v>32.5141</v>
      </c>
      <c r="N75" s="19" t="n">
        <v>5.3343</v>
      </c>
      <c r="O75" s="19" t="n">
        <v>1.3399</v>
      </c>
      <c r="P75" s="19" t="n">
        <v>1.1776</v>
      </c>
      <c r="Q75" s="19" t="n">
        <v>0.0252</v>
      </c>
      <c r="R75" s="19" t="n">
        <v>0.4776</v>
      </c>
      <c r="S75" s="19" t="n">
        <v>0.2281</v>
      </c>
      <c r="T75" s="19" t="n">
        <v>0.1913</v>
      </c>
      <c r="U75" s="19" t="n">
        <v>1.275</v>
      </c>
      <c r="V75" s="19" t="n">
        <v>0.4643</v>
      </c>
      <c r="W75" s="19" t="n">
        <v>0.4769</v>
      </c>
      <c r="X75" s="19" t="n">
        <v>1.4998</v>
      </c>
      <c r="Y75" s="19" t="n">
        <v>1.7795</v>
      </c>
      <c r="Z75" s="19" t="n">
        <v>0.4414</v>
      </c>
      <c r="AA75" s="19" t="n">
        <v>0.5604</v>
      </c>
      <c r="AB75" s="19" t="n">
        <v>0.0024</v>
      </c>
      <c r="AC75" s="19" t="n">
        <v>0.0174</v>
      </c>
      <c r="AD75" s="19" t="n">
        <v>0.136</v>
      </c>
      <c r="AE75" s="19" t="n">
        <v>0.0005999999999999999</v>
      </c>
      <c r="AF75" s="19" t="n">
        <v>0.0116</v>
      </c>
      <c r="AG75" s="19" t="n">
        <v>0.0077</v>
      </c>
      <c r="AH75" s="19" t="n">
        <v>8.997400000000001</v>
      </c>
      <c r="AI75" s="19" t="n">
        <v>18.6536</v>
      </c>
      <c r="AJ75" s="19" t="n">
        <v>0.4913</v>
      </c>
      <c r="AK75" s="19" t="n">
        <v>2.0425</v>
      </c>
      <c r="AL75" s="19" t="n">
        <v>2.7513</v>
      </c>
      <c r="AM75" s="19" t="n">
        <v>4.3476</v>
      </c>
      <c r="AN75" s="19" t="n">
        <v>1.8871</v>
      </c>
      <c r="AO75" s="19" t="n">
        <v>0.0203</v>
      </c>
      <c r="AP75" s="19" t="n">
        <v>1.2268</v>
      </c>
      <c r="AQ75" s="19" t="n">
        <v>0.2252</v>
      </c>
      <c r="AR75" s="19" t="n">
        <v>1.6561</v>
      </c>
      <c r="AS75" s="19" t="n">
        <v>0.1052</v>
      </c>
      <c r="AT75" s="19" t="n">
        <v>0.5518999999999999</v>
      </c>
      <c r="AU75" s="19" t="n">
        <v>0.1316</v>
      </c>
      <c r="AV75" s="19" t="n">
        <v>2.307</v>
      </c>
      <c r="AW75" s="19" t="n">
        <v>0.3407</v>
      </c>
      <c r="AX75" s="19" t="n">
        <v>0.0698</v>
      </c>
      <c r="AY75" s="19" t="n">
        <v>3.4035</v>
      </c>
      <c r="AZ75" s="19" t="n">
        <v>2.1406</v>
      </c>
      <c r="BA75" s="19" t="n">
        <v>0.2808</v>
      </c>
      <c r="BB75" s="19" t="n">
        <v>3.2774</v>
      </c>
      <c r="BC75" s="19" t="n">
        <v>0.6847</v>
      </c>
      <c r="BD75" s="19" t="n">
        <v>1.9723</v>
      </c>
      <c r="BE75" s="19" t="n">
        <v>1.0841</v>
      </c>
      <c r="BF75" s="19" t="n">
        <v>1.4958</v>
      </c>
      <c r="BG75" s="19" t="n">
        <v>0.6598000000000001</v>
      </c>
      <c r="BH75" s="19" t="n">
        <v>0.4832</v>
      </c>
      <c r="BI75" s="19" t="n">
        <v>3.1648</v>
      </c>
      <c r="BJ75" s="19" t="n">
        <v>1.1822</v>
      </c>
      <c r="BK75" s="19" t="n">
        <v>0.3013</v>
      </c>
      <c r="BL75" s="19" t="n">
        <v>2.9909</v>
      </c>
      <c r="BM75" s="19" t="n">
        <v>3.4661</v>
      </c>
      <c r="BN75" s="19" t="n">
        <v>3.0299</v>
      </c>
      <c r="BO75" s="19" t="n">
        <v>14.1793</v>
      </c>
      <c r="BP75" s="19" t="n">
        <v>80.3622</v>
      </c>
      <c r="BQ75" s="19" t="n">
        <v>6.3178</v>
      </c>
      <c r="BR75" s="19" t="n">
        <v>38.6382</v>
      </c>
      <c r="BS75" s="19" t="n">
        <v>9.446400000000001</v>
      </c>
      <c r="BT75" s="19" t="n">
        <v>1137.0214</v>
      </c>
      <c r="BU75" s="19" t="n">
        <v>794.3084</v>
      </c>
      <c r="BV75" s="19" t="n">
        <v>577.0127</v>
      </c>
      <c r="BW75" s="19" t="n">
        <v>2291.0812</v>
      </c>
      <c r="BX75" s="19" t="n">
        <v>231.723</v>
      </c>
      <c r="BY75" s="19" t="n">
        <v>100.0451</v>
      </c>
      <c r="BZ75" s="19" t="n">
        <v>81.3775</v>
      </c>
      <c r="CA75" s="19" t="n">
        <v>49.4937</v>
      </c>
      <c r="CB75" s="19" t="n">
        <v>19.7895</v>
      </c>
      <c r="CC75" s="19" t="n">
        <v>103.0338</v>
      </c>
      <c r="CD75" s="19" t="n">
        <v>5.7137</v>
      </c>
      <c r="CE75" s="19" t="n">
        <v>16.7057</v>
      </c>
      <c r="CF75" s="19" t="n">
        <v>10.8084</v>
      </c>
      <c r="CG75" s="19" t="n">
        <v>140.1819</v>
      </c>
      <c r="CH75" s="19" t="n">
        <v>5.0278</v>
      </c>
      <c r="CI75" s="19" t="n">
        <v>3.7227</v>
      </c>
      <c r="CJ75" s="19" t="n">
        <v>13.0687</v>
      </c>
      <c r="CK75" s="19" t="n">
        <v>7.168</v>
      </c>
      <c r="CL75" s="19" t="n">
        <v>51.7538</v>
      </c>
      <c r="CM75" s="19" t="n">
        <v>0.09420000000000001</v>
      </c>
      <c r="CN75" s="19" t="n">
        <v>36.4742</v>
      </c>
      <c r="CO75" s="19" t="n">
        <v>29.5489</v>
      </c>
      <c r="CP75" s="19" t="n">
        <v>37.215</v>
      </c>
      <c r="CQ75" s="19" t="n">
        <v>40.9258</v>
      </c>
      <c r="CS75" s="19" t="n">
        <v>924.6749</v>
      </c>
      <c r="CT75" s="19" t="n">
        <v>429.3958</v>
      </c>
      <c r="CU75" s="19" t="n">
        <v>247.4042</v>
      </c>
      <c r="CV75" s="19" t="n">
        <v>94.29989999999999</v>
      </c>
      <c r="CW75" s="19" t="n">
        <v>48.6781</v>
      </c>
      <c r="CX75" s="19" t="n">
        <v>24.4663</v>
      </c>
      <c r="CY75" s="19" t="n">
        <v>294.0902</v>
      </c>
      <c r="CZ75" s="19" t="n">
        <v>271.3999</v>
      </c>
      <c r="DA75" s="19" t="n">
        <v>21.2896</v>
      </c>
      <c r="DB75" s="19" t="n">
        <v>19.3382</v>
      </c>
      <c r="DC75" s="19" t="n">
        <v>16.9709</v>
      </c>
      <c r="DD75" s="19" t="n">
        <v>2.7875</v>
      </c>
      <c r="DE75" s="19" t="n">
        <v>43.8511</v>
      </c>
      <c r="DF75" s="19" t="n">
        <v>37.9495</v>
      </c>
      <c r="DG75" s="19" t="n">
        <v>3.5417</v>
      </c>
      <c r="DH75" s="19" t="n">
        <v>5.8284</v>
      </c>
      <c r="DI75" s="19" t="n">
        <v>4.0954</v>
      </c>
      <c r="DJ75" s="19" t="n">
        <v>6.5086</v>
      </c>
      <c r="DK75" s="19" t="n">
        <v>20.883</v>
      </c>
      <c r="DL75" s="19" t="n">
        <v>10.624</v>
      </c>
      <c r="DM75" s="19" t="n">
        <v>0.5905</v>
      </c>
      <c r="DN75" s="19" t="n">
        <v>14.9538</v>
      </c>
      <c r="DO75" s="19" t="n">
        <v>7.8605</v>
      </c>
      <c r="DP75" s="19" t="n">
        <v>21756.2592</v>
      </c>
      <c r="DQ75" s="19" t="n">
        <v>308.7975</v>
      </c>
      <c r="DR75" s="19" t="n">
        <v>858.0377</v>
      </c>
      <c r="DT75" s="19" t="n">
        <v>3516.1891</v>
      </c>
    </row>
    <row r="76">
      <c r="A76" s="2" t="inlineStr">
        <is>
          <t>3002</t>
        </is>
      </c>
      <c r="B76" s="2" t="inlineStr">
        <is>
          <t>Non-residential building construction</t>
        </is>
      </c>
      <c r="C76" s="19" t="n">
        <v>42.2332</v>
      </c>
      <c r="D76" s="19" t="n">
        <v>8.926299999999999</v>
      </c>
      <c r="E76" s="19" t="n">
        <v>28.9798</v>
      </c>
      <c r="F76" s="19" t="n">
        <v>0.5487</v>
      </c>
      <c r="G76" s="19" t="n">
        <v>0.0625</v>
      </c>
      <c r="H76" s="19" t="n">
        <v>0.9367</v>
      </c>
      <c r="I76" s="19" t="n">
        <v>18.1866</v>
      </c>
      <c r="J76" s="19" t="n">
        <v>59.3684</v>
      </c>
      <c r="K76" s="19" t="n">
        <v>3.9599</v>
      </c>
      <c r="L76" s="19" t="n">
        <v>1.5496</v>
      </c>
      <c r="M76" s="19" t="n">
        <v>24.029</v>
      </c>
      <c r="N76" s="19" t="n">
        <v>3.7243</v>
      </c>
      <c r="O76" s="19" t="n">
        <v>1.1699</v>
      </c>
      <c r="P76" s="19" t="n">
        <v>1.3601</v>
      </c>
      <c r="Q76" s="19" t="n">
        <v>0.0267</v>
      </c>
      <c r="R76" s="19" t="n">
        <v>0.6056</v>
      </c>
      <c r="S76" s="19" t="n">
        <v>0.2624</v>
      </c>
      <c r="T76" s="19" t="n">
        <v>0.2364</v>
      </c>
      <c r="U76" s="19" t="n">
        <v>1.4685</v>
      </c>
      <c r="V76" s="19" t="n">
        <v>0.5537</v>
      </c>
      <c r="W76" s="19" t="n">
        <v>0.5727</v>
      </c>
      <c r="X76" s="19" t="n">
        <v>1.9546</v>
      </c>
      <c r="Y76" s="19" t="n">
        <v>2.4845</v>
      </c>
      <c r="Z76" s="19" t="n">
        <v>0.5989</v>
      </c>
      <c r="AA76" s="19" t="n">
        <v>0.7728</v>
      </c>
      <c r="AB76" s="19" t="n">
        <v>0.002</v>
      </c>
      <c r="AC76" s="19" t="n">
        <v>0.0112</v>
      </c>
      <c r="AD76" s="19" t="n">
        <v>0.1724</v>
      </c>
      <c r="AE76" s="19" t="n">
        <v>0.0005</v>
      </c>
      <c r="AF76" s="19" t="n">
        <v>0.0148</v>
      </c>
      <c r="AG76" s="19" t="n">
        <v>0.0097</v>
      </c>
      <c r="AH76" s="19" t="n">
        <v>2.9162</v>
      </c>
      <c r="AI76" s="19" t="n">
        <v>9.151999999999999</v>
      </c>
      <c r="AJ76" s="19" t="n">
        <v>0.6258</v>
      </c>
      <c r="AK76" s="19" t="n">
        <v>2.7729</v>
      </c>
      <c r="AL76" s="19" t="n">
        <v>4.0079</v>
      </c>
      <c r="AM76" s="19" t="n">
        <v>6.2044</v>
      </c>
      <c r="AN76" s="19" t="n">
        <v>2.7037</v>
      </c>
      <c r="AO76" s="19" t="n">
        <v>0.0156</v>
      </c>
      <c r="AP76" s="19" t="n">
        <v>1.6121</v>
      </c>
      <c r="AQ76" s="19" t="n">
        <v>0.2856</v>
      </c>
      <c r="AR76" s="19" t="n">
        <v>2.3119</v>
      </c>
      <c r="AS76" s="19" t="n">
        <v>0.141</v>
      </c>
      <c r="AT76" s="19" t="n">
        <v>0.6859</v>
      </c>
      <c r="AU76" s="19" t="n">
        <v>0.1706</v>
      </c>
      <c r="AV76" s="19" t="n">
        <v>3.2024</v>
      </c>
      <c r="AW76" s="19" t="n">
        <v>0.4624</v>
      </c>
      <c r="AX76" s="19" t="n">
        <v>0.0611</v>
      </c>
      <c r="AY76" s="19" t="n">
        <v>4.6789</v>
      </c>
      <c r="AZ76" s="19" t="n">
        <v>1.4294</v>
      </c>
      <c r="BA76" s="19" t="n">
        <v>0.3977</v>
      </c>
      <c r="BB76" s="19" t="n">
        <v>4.5613</v>
      </c>
      <c r="BC76" s="19" t="n">
        <v>0.9883</v>
      </c>
      <c r="BD76" s="19" t="n">
        <v>2.8504</v>
      </c>
      <c r="BE76" s="19" t="n">
        <v>1.5029</v>
      </c>
      <c r="BF76" s="19" t="n">
        <v>2.1847</v>
      </c>
      <c r="BG76" s="19" t="n">
        <v>0.8918</v>
      </c>
      <c r="BH76" s="19" t="n">
        <v>0.6804</v>
      </c>
      <c r="BI76" s="19" t="n">
        <v>2.6584</v>
      </c>
      <c r="BJ76" s="19" t="n">
        <v>1.4254</v>
      </c>
      <c r="BK76" s="19" t="n">
        <v>0.3274</v>
      </c>
      <c r="BL76" s="19" t="n">
        <v>3.3207</v>
      </c>
      <c r="BM76" s="19" t="n">
        <v>1.1612</v>
      </c>
      <c r="BN76" s="19" t="n">
        <v>0.9122</v>
      </c>
      <c r="BO76" s="19" t="n">
        <v>9.197699999999999</v>
      </c>
      <c r="BP76" s="19" t="n">
        <v>37.1777</v>
      </c>
      <c r="BQ76" s="19" t="n">
        <v>3.9562</v>
      </c>
      <c r="BR76" s="19" t="n">
        <v>13.3582</v>
      </c>
      <c r="BS76" s="19" t="n">
        <v>9.184699999999999</v>
      </c>
      <c r="BT76" s="19" t="n">
        <v>398.2961</v>
      </c>
      <c r="BU76" s="19" t="n">
        <v>214.6623</v>
      </c>
      <c r="BV76" s="19" t="n">
        <v>232.9399</v>
      </c>
      <c r="BW76" s="19" t="n">
        <v>673.514</v>
      </c>
      <c r="BX76" s="19" t="n">
        <v>193.9709</v>
      </c>
      <c r="BY76" s="19" t="n">
        <v>106.7076</v>
      </c>
      <c r="BZ76" s="19" t="n">
        <v>59.9646</v>
      </c>
      <c r="CA76" s="19" t="n">
        <v>56.5599</v>
      </c>
      <c r="CB76" s="19" t="n">
        <v>22.034</v>
      </c>
      <c r="CC76" s="19" t="n">
        <v>73.4783</v>
      </c>
      <c r="CD76" s="19" t="n">
        <v>7.8218</v>
      </c>
      <c r="CE76" s="19" t="n">
        <v>23.0106</v>
      </c>
      <c r="CF76" s="19" t="n">
        <v>13.9875</v>
      </c>
      <c r="CG76" s="19" t="n">
        <v>115.0147</v>
      </c>
      <c r="CH76" s="19" t="n">
        <v>6.7889</v>
      </c>
      <c r="CI76" s="19" t="n">
        <v>5.1926</v>
      </c>
      <c r="CJ76" s="19" t="n">
        <v>11.1239</v>
      </c>
      <c r="CK76" s="19" t="n">
        <v>7.0402</v>
      </c>
      <c r="CL76" s="19" t="n">
        <v>51.5811</v>
      </c>
      <c r="CM76" s="19" t="n">
        <v>0.105</v>
      </c>
      <c r="CN76" s="19" t="n">
        <v>42.9657</v>
      </c>
      <c r="CO76" s="19" t="n">
        <v>34.3618</v>
      </c>
      <c r="CP76" s="19" t="n">
        <v>49.43</v>
      </c>
      <c r="CQ76" s="19" t="n">
        <v>51.9099</v>
      </c>
      <c r="CS76" s="19" t="n">
        <v>627.8231</v>
      </c>
      <c r="CT76" s="19" t="n">
        <v>389.4316</v>
      </c>
      <c r="CU76" s="19" t="n">
        <v>320.882</v>
      </c>
      <c r="CV76" s="19" t="n">
        <v>108.1557</v>
      </c>
      <c r="CW76" s="19" t="n">
        <v>61.7849</v>
      </c>
      <c r="CX76" s="19" t="n">
        <v>30.9743</v>
      </c>
      <c r="CY76" s="19" t="n">
        <v>227.3808</v>
      </c>
      <c r="CZ76" s="19" t="n">
        <v>189.1474</v>
      </c>
      <c r="DA76" s="19" t="n">
        <v>23.843</v>
      </c>
      <c r="DB76" s="19" t="n">
        <v>21.5766</v>
      </c>
      <c r="DC76" s="19" t="n">
        <v>17.0795</v>
      </c>
      <c r="DD76" s="19" t="n">
        <v>3.5249</v>
      </c>
      <c r="DE76" s="19" t="n">
        <v>51.6729</v>
      </c>
      <c r="DF76" s="19" t="n">
        <v>43.6868</v>
      </c>
      <c r="DG76" s="19" t="n">
        <v>4.7476</v>
      </c>
      <c r="DH76" s="19" t="n">
        <v>8.453900000000001</v>
      </c>
      <c r="DI76" s="19" t="n">
        <v>5.6786</v>
      </c>
      <c r="DJ76" s="19" t="n">
        <v>8.4491</v>
      </c>
      <c r="DK76" s="19" t="n">
        <v>29.6206</v>
      </c>
      <c r="DL76" s="19" t="n">
        <v>13.7226</v>
      </c>
      <c r="DM76" s="19" t="n">
        <v>0.7216</v>
      </c>
      <c r="DN76" s="19" t="n">
        <v>17.4665</v>
      </c>
      <c r="DO76" s="19" t="n">
        <v>89.68519999999999</v>
      </c>
      <c r="DP76" s="19" t="n">
        <v>10545.418</v>
      </c>
      <c r="DQ76" s="19" t="n">
        <v>541.208</v>
      </c>
      <c r="DR76" s="19" t="n">
        <v>3024.191</v>
      </c>
      <c r="DT76" s="19" t="n">
        <v>1505.9164</v>
      </c>
    </row>
    <row r="77">
      <c r="A77" s="2" t="inlineStr">
        <is>
          <t>3101</t>
        </is>
      </c>
      <c r="B77" s="2" t="inlineStr">
        <is>
          <t>Heavy and civil engineering construction</t>
        </is>
      </c>
      <c r="C77" s="19" t="n">
        <v>89.8511</v>
      </c>
      <c r="D77" s="19" t="n">
        <v>2.6098</v>
      </c>
      <c r="E77" s="19" t="n">
        <v>26.6459</v>
      </c>
      <c r="F77" s="19" t="n">
        <v>0.1359</v>
      </c>
      <c r="G77" s="19" t="n">
        <v>0.0211</v>
      </c>
      <c r="H77" s="19" t="n">
        <v>0.2837</v>
      </c>
      <c r="I77" s="19" t="n">
        <v>6.3955</v>
      </c>
      <c r="J77" s="19" t="n">
        <v>159.7221</v>
      </c>
      <c r="K77" s="19" t="n">
        <v>2.3833</v>
      </c>
      <c r="L77" s="19" t="n">
        <v>1.7083</v>
      </c>
      <c r="M77" s="19" t="n">
        <v>106.1384</v>
      </c>
      <c r="N77" s="19" t="n">
        <v>14.5444</v>
      </c>
      <c r="O77" s="19" t="n">
        <v>0.3936</v>
      </c>
      <c r="P77" s="19" t="n">
        <v>0.6354</v>
      </c>
      <c r="Q77" s="19" t="n">
        <v>0.0126</v>
      </c>
      <c r="R77" s="19" t="n">
        <v>0.2657</v>
      </c>
      <c r="S77" s="19" t="n">
        <v>0.1515</v>
      </c>
      <c r="T77" s="19" t="n">
        <v>0.1243</v>
      </c>
      <c r="U77" s="19" t="n">
        <v>0.7239</v>
      </c>
      <c r="V77" s="19" t="n">
        <v>0.2559</v>
      </c>
      <c r="W77" s="19" t="n">
        <v>0.3679</v>
      </c>
      <c r="X77" s="19" t="n">
        <v>0.7292</v>
      </c>
      <c r="Y77" s="19" t="n">
        <v>0.9583</v>
      </c>
      <c r="Z77" s="19" t="n">
        <v>0.2448</v>
      </c>
      <c r="AA77" s="19" t="n">
        <v>0.3366</v>
      </c>
      <c r="AB77" s="19" t="n">
        <v>0.0018</v>
      </c>
      <c r="AC77" s="19" t="n">
        <v>0.0094</v>
      </c>
      <c r="AD77" s="19" t="n">
        <v>0.08890000000000001</v>
      </c>
      <c r="AE77" s="19" t="n">
        <v>0.0014</v>
      </c>
      <c r="AF77" s="19" t="n">
        <v>0.0141</v>
      </c>
      <c r="AG77" s="19" t="n">
        <v>0.0091</v>
      </c>
      <c r="AH77" s="19" t="n">
        <v>1.254</v>
      </c>
      <c r="AI77" s="19" t="n">
        <v>3.0116</v>
      </c>
      <c r="AJ77" s="19" t="n">
        <v>0.2312</v>
      </c>
      <c r="AK77" s="19" t="n">
        <v>0.8318</v>
      </c>
      <c r="AL77" s="19" t="n">
        <v>1.3129</v>
      </c>
      <c r="AM77" s="19" t="n">
        <v>4.7126</v>
      </c>
      <c r="AN77" s="19" t="n">
        <v>0.9758</v>
      </c>
      <c r="AO77" s="19" t="n">
        <v>0.0106</v>
      </c>
      <c r="AP77" s="19" t="n">
        <v>0.7734</v>
      </c>
      <c r="AQ77" s="19" t="n">
        <v>0.1519</v>
      </c>
      <c r="AR77" s="19" t="n">
        <v>0.9423</v>
      </c>
      <c r="AS77" s="19" t="n">
        <v>0.07240000000000001</v>
      </c>
      <c r="AT77" s="19" t="n">
        <v>0.4718</v>
      </c>
      <c r="AU77" s="19" t="n">
        <v>0.07870000000000001</v>
      </c>
      <c r="AV77" s="19" t="n">
        <v>1.2083</v>
      </c>
      <c r="AW77" s="19" t="n">
        <v>0.1903</v>
      </c>
      <c r="AX77" s="19" t="n">
        <v>0.0455</v>
      </c>
      <c r="AY77" s="19" t="n">
        <v>1.7532</v>
      </c>
      <c r="AZ77" s="19" t="n">
        <v>0.1809</v>
      </c>
      <c r="BA77" s="19" t="n">
        <v>0.1566</v>
      </c>
      <c r="BB77" s="19" t="n">
        <v>1.85</v>
      </c>
      <c r="BC77" s="19" t="n">
        <v>0.358</v>
      </c>
      <c r="BD77" s="19" t="n">
        <v>1.0267</v>
      </c>
      <c r="BE77" s="19" t="n">
        <v>0.4966</v>
      </c>
      <c r="BF77" s="19" t="n">
        <v>0.672</v>
      </c>
      <c r="BG77" s="19" t="n">
        <v>0.4728</v>
      </c>
      <c r="BH77" s="19" t="n">
        <v>0.3154</v>
      </c>
      <c r="BI77" s="19" t="n">
        <v>1.043</v>
      </c>
      <c r="BJ77" s="19" t="n">
        <v>0.5726</v>
      </c>
      <c r="BK77" s="19" t="n">
        <v>0.1498</v>
      </c>
      <c r="BL77" s="19" t="n">
        <v>1.3338</v>
      </c>
      <c r="BM77" s="19" t="n">
        <v>0.5705</v>
      </c>
      <c r="BN77" s="19" t="n">
        <v>0.4806</v>
      </c>
      <c r="BO77" s="19" t="n">
        <v>5.2979</v>
      </c>
      <c r="BP77" s="19" t="n">
        <v>35.8425</v>
      </c>
      <c r="BQ77" s="19" t="n">
        <v>1.2565</v>
      </c>
      <c r="BR77" s="19" t="n">
        <v>7.5111</v>
      </c>
      <c r="BS77" s="19" t="n">
        <v>10.0482</v>
      </c>
      <c r="BT77" s="19" t="n">
        <v>125.5226</v>
      </c>
      <c r="BU77" s="19" t="n">
        <v>102.619</v>
      </c>
      <c r="BV77" s="19" t="n">
        <v>74.8175</v>
      </c>
      <c r="BW77" s="19" t="n">
        <v>308.8543</v>
      </c>
      <c r="BX77" s="19" t="n">
        <v>82.1397</v>
      </c>
      <c r="BY77" s="19" t="n">
        <v>34.1389</v>
      </c>
      <c r="BZ77" s="19" t="n">
        <v>3.047</v>
      </c>
      <c r="CA77" s="19" t="n">
        <v>14.2347</v>
      </c>
      <c r="CB77" s="19" t="n">
        <v>660.421</v>
      </c>
      <c r="CC77" s="19" t="n">
        <v>186.7919</v>
      </c>
      <c r="CD77" s="19" t="n">
        <v>6.9748</v>
      </c>
      <c r="CE77" s="19" t="n">
        <v>7.1816</v>
      </c>
      <c r="CF77" s="19" t="n">
        <v>4.2308</v>
      </c>
      <c r="CG77" s="19" t="n">
        <v>32.5895</v>
      </c>
      <c r="CH77" s="19" t="n">
        <v>2.3998</v>
      </c>
      <c r="CI77" s="19" t="n">
        <v>1.6258</v>
      </c>
      <c r="CJ77" s="19" t="n">
        <v>2.263</v>
      </c>
      <c r="CK77" s="19" t="n">
        <v>1.4752</v>
      </c>
      <c r="CL77" s="19" t="n">
        <v>25.2981</v>
      </c>
      <c r="CM77" s="19" t="n">
        <v>0.0337</v>
      </c>
      <c r="CN77" s="19" t="n">
        <v>17.1843</v>
      </c>
      <c r="CO77" s="19" t="n">
        <v>13.8592</v>
      </c>
      <c r="CP77" s="19" t="n">
        <v>18.6377</v>
      </c>
      <c r="CQ77" s="19" t="n">
        <v>15.1599</v>
      </c>
      <c r="CS77" s="19" t="n">
        <v>4.4336</v>
      </c>
      <c r="CT77" s="19" t="n">
        <v>137.7824</v>
      </c>
      <c r="CU77" s="19" t="n">
        <v>104.3843</v>
      </c>
      <c r="CV77" s="19" t="n">
        <v>42.4323</v>
      </c>
      <c r="CW77" s="19" t="n">
        <v>23.2741</v>
      </c>
      <c r="CX77" s="19" t="n">
        <v>10.9214</v>
      </c>
      <c r="CY77" s="19" t="n">
        <v>209.5191</v>
      </c>
      <c r="CZ77" s="19" t="n">
        <v>402.8793</v>
      </c>
      <c r="DA77" s="19" t="n">
        <v>13.6409</v>
      </c>
      <c r="DB77" s="19" t="n">
        <v>7.2679</v>
      </c>
      <c r="DC77" s="19" t="n">
        <v>5.2773</v>
      </c>
      <c r="DD77" s="19" t="n">
        <v>1.7033</v>
      </c>
      <c r="DE77" s="19" t="n">
        <v>27.4148</v>
      </c>
      <c r="DF77" s="19" t="n">
        <v>18.9848</v>
      </c>
      <c r="DG77" s="19" t="n">
        <v>2.0354</v>
      </c>
      <c r="DH77" s="19" t="n">
        <v>2.6876</v>
      </c>
      <c r="DI77" s="19" t="n">
        <v>1.8004</v>
      </c>
      <c r="DJ77" s="19" t="n">
        <v>2.5716</v>
      </c>
      <c r="DK77" s="19" t="n">
        <v>8.254300000000001</v>
      </c>
      <c r="DL77" s="19" t="n">
        <v>6.2753</v>
      </c>
      <c r="DM77" s="19" t="n">
        <v>0.4103</v>
      </c>
      <c r="DN77" s="19" t="n">
        <v>8.264200000000001</v>
      </c>
      <c r="DO77" s="19" t="n">
        <v>0.4681</v>
      </c>
      <c r="DP77" s="19" t="n">
        <v>11208.3694</v>
      </c>
      <c r="DQ77" s="19" t="n">
        <v>4238.4796</v>
      </c>
      <c r="DR77" s="19" t="n">
        <v>8669.9864</v>
      </c>
      <c r="DT77" s="19" t="n">
        <v>215.7185</v>
      </c>
    </row>
    <row r="78">
      <c r="A78" s="2" t="inlineStr">
        <is>
          <t>3201</t>
        </is>
      </c>
      <c r="B78" s="2" t="inlineStr">
        <is>
          <t>Construction services</t>
        </is>
      </c>
      <c r="C78" s="19" t="n">
        <v>330.6328</v>
      </c>
      <c r="D78" s="19" t="n">
        <v>68.1118</v>
      </c>
      <c r="E78" s="19" t="n">
        <v>157.5053</v>
      </c>
      <c r="F78" s="19" t="n">
        <v>2.959</v>
      </c>
      <c r="G78" s="19" t="n">
        <v>0.6276</v>
      </c>
      <c r="H78" s="19" t="n">
        <v>2.7872</v>
      </c>
      <c r="I78" s="19" t="n">
        <v>102.5843</v>
      </c>
      <c r="J78" s="19" t="n">
        <v>400.9169</v>
      </c>
      <c r="K78" s="19" t="n">
        <v>26.1051</v>
      </c>
      <c r="L78" s="19" t="n">
        <v>12</v>
      </c>
      <c r="M78" s="19" t="n">
        <v>215.3051</v>
      </c>
      <c r="N78" s="19" t="n">
        <v>30.6373</v>
      </c>
      <c r="O78" s="19" t="n">
        <v>12.7903</v>
      </c>
      <c r="P78" s="19" t="n">
        <v>11.535</v>
      </c>
      <c r="Q78" s="19" t="n">
        <v>0.6734</v>
      </c>
      <c r="R78" s="19" t="n">
        <v>7.9438</v>
      </c>
      <c r="S78" s="19" t="n">
        <v>6.0829</v>
      </c>
      <c r="T78" s="19" t="n">
        <v>5.423</v>
      </c>
      <c r="U78" s="19" t="n">
        <v>17.1187</v>
      </c>
      <c r="V78" s="19" t="n">
        <v>9.0198</v>
      </c>
      <c r="W78" s="19" t="n">
        <v>6.7835</v>
      </c>
      <c r="X78" s="19" t="n">
        <v>17.7779</v>
      </c>
      <c r="Y78" s="19" t="n">
        <v>12.0016</v>
      </c>
      <c r="Z78" s="19" t="n">
        <v>1.7145</v>
      </c>
      <c r="AA78" s="19" t="n">
        <v>4.144</v>
      </c>
      <c r="AB78" s="19" t="n">
        <v>0.1269</v>
      </c>
      <c r="AC78" s="19" t="n">
        <v>0.386</v>
      </c>
      <c r="AD78" s="19" t="n">
        <v>5.0504</v>
      </c>
      <c r="AE78" s="19" t="n">
        <v>0.0056</v>
      </c>
      <c r="AF78" s="19" t="n">
        <v>0.9958</v>
      </c>
      <c r="AG78" s="19" t="n">
        <v>0.6006</v>
      </c>
      <c r="AH78" s="19" t="n">
        <v>80.97410000000001</v>
      </c>
      <c r="AI78" s="19" t="n">
        <v>159.2053</v>
      </c>
      <c r="AJ78" s="19" t="n">
        <v>4.374</v>
      </c>
      <c r="AK78" s="19" t="n">
        <v>16.4213</v>
      </c>
      <c r="AL78" s="19" t="n">
        <v>17.8262</v>
      </c>
      <c r="AM78" s="19" t="n">
        <v>27.594</v>
      </c>
      <c r="AN78" s="19" t="n">
        <v>17.6559</v>
      </c>
      <c r="AO78" s="19" t="n">
        <v>1.2531</v>
      </c>
      <c r="AP78" s="19" t="n">
        <v>13.0666</v>
      </c>
      <c r="AQ78" s="19" t="n">
        <v>3.8784</v>
      </c>
      <c r="AR78" s="19" t="n">
        <v>22.7043</v>
      </c>
      <c r="AS78" s="19" t="n">
        <v>1.0715</v>
      </c>
      <c r="AT78" s="19" t="n">
        <v>4.7518</v>
      </c>
      <c r="AU78" s="19" t="n">
        <v>2.7862</v>
      </c>
      <c r="AV78" s="19" t="n">
        <v>35.9669</v>
      </c>
      <c r="AW78" s="19" t="n">
        <v>6.6126</v>
      </c>
      <c r="AX78" s="19" t="n">
        <v>1.2118</v>
      </c>
      <c r="AY78" s="19" t="n">
        <v>15.4916</v>
      </c>
      <c r="AZ78" s="19" t="n">
        <v>11.6357</v>
      </c>
      <c r="BA78" s="19" t="n">
        <v>1.0149</v>
      </c>
      <c r="BB78" s="19" t="n">
        <v>25.6862</v>
      </c>
      <c r="BC78" s="19" t="n">
        <v>4.8456</v>
      </c>
      <c r="BD78" s="19" t="n">
        <v>15.4981</v>
      </c>
      <c r="BE78" s="19" t="n">
        <v>12.5273</v>
      </c>
      <c r="BF78" s="19" t="n">
        <v>11.3682</v>
      </c>
      <c r="BG78" s="19" t="n">
        <v>4.4942</v>
      </c>
      <c r="BH78" s="19" t="n">
        <v>5.1858</v>
      </c>
      <c r="BI78" s="19" t="n">
        <v>40.6713</v>
      </c>
      <c r="BJ78" s="19" t="n">
        <v>10.5535</v>
      </c>
      <c r="BK78" s="19" t="n">
        <v>2.8309</v>
      </c>
      <c r="BL78" s="19" t="n">
        <v>35.2533</v>
      </c>
      <c r="BM78" s="19" t="n">
        <v>37.3741</v>
      </c>
      <c r="BN78" s="19" t="n">
        <v>31.4149</v>
      </c>
      <c r="BO78" s="19" t="n">
        <v>87.98050000000001</v>
      </c>
      <c r="BP78" s="19" t="n">
        <v>618.2265</v>
      </c>
      <c r="BQ78" s="19" t="n">
        <v>40.0177</v>
      </c>
      <c r="BR78" s="19" t="n">
        <v>350.4677</v>
      </c>
      <c r="BS78" s="19" t="n">
        <v>31.4893</v>
      </c>
      <c r="BT78" s="19" t="n">
        <v>9657.566800000001</v>
      </c>
      <c r="BU78" s="19" t="n">
        <v>7321.6638</v>
      </c>
      <c r="BV78" s="19" t="n">
        <v>4667.4817</v>
      </c>
      <c r="BW78" s="19" t="n">
        <v>20795.8046</v>
      </c>
      <c r="BX78" s="19" t="n">
        <v>1192.9296</v>
      </c>
      <c r="BY78" s="19" t="n">
        <v>494.791</v>
      </c>
      <c r="BZ78" s="19" t="n">
        <v>408.2548</v>
      </c>
      <c r="CA78" s="19" t="n">
        <v>162.1328</v>
      </c>
      <c r="CB78" s="19" t="n">
        <v>103.1684</v>
      </c>
      <c r="CC78" s="19" t="n">
        <v>516.9729</v>
      </c>
      <c r="CD78" s="19" t="n">
        <v>28.7917</v>
      </c>
      <c r="CE78" s="19" t="n">
        <v>67.6058</v>
      </c>
      <c r="CF78" s="19" t="n">
        <v>65.494</v>
      </c>
      <c r="CG78" s="19" t="n">
        <v>683.4606</v>
      </c>
      <c r="CH78" s="19" t="n">
        <v>16.0052</v>
      </c>
      <c r="CI78" s="19" t="n">
        <v>13.7589</v>
      </c>
      <c r="CJ78" s="19" t="n">
        <v>63.8799</v>
      </c>
      <c r="CK78" s="19" t="n">
        <v>180.1564</v>
      </c>
      <c r="CL78" s="19" t="n">
        <v>334.2311</v>
      </c>
      <c r="CM78" s="19" t="n">
        <v>0.5308</v>
      </c>
      <c r="CN78" s="19" t="n">
        <v>263.6945</v>
      </c>
      <c r="CO78" s="19" t="n">
        <v>115.9625</v>
      </c>
      <c r="CP78" s="19" t="n">
        <v>145.6536</v>
      </c>
      <c r="CQ78" s="19" t="n">
        <v>131.2741</v>
      </c>
      <c r="CS78" s="19" t="n">
        <v>4657.8845</v>
      </c>
      <c r="CT78" s="19" t="n">
        <v>2236.5904</v>
      </c>
      <c r="CU78" s="19" t="n">
        <v>1611.808</v>
      </c>
      <c r="CV78" s="19" t="n">
        <v>537.3569</v>
      </c>
      <c r="CW78" s="19" t="n">
        <v>315.8481</v>
      </c>
      <c r="CX78" s="19" t="n">
        <v>98.4333</v>
      </c>
      <c r="CY78" s="19" t="n">
        <v>1445.0521</v>
      </c>
      <c r="CZ78" s="19" t="n">
        <v>1383.1348</v>
      </c>
      <c r="DA78" s="19" t="n">
        <v>115.729</v>
      </c>
      <c r="DB78" s="19" t="n">
        <v>131.5334</v>
      </c>
      <c r="DC78" s="19" t="n">
        <v>102.6305</v>
      </c>
      <c r="DD78" s="19" t="n">
        <v>10.955</v>
      </c>
      <c r="DE78" s="19" t="n">
        <v>243.2765</v>
      </c>
      <c r="DF78" s="19" t="n">
        <v>229.8403</v>
      </c>
      <c r="DG78" s="19" t="n">
        <v>10.5837</v>
      </c>
      <c r="DH78" s="19" t="n">
        <v>22.463</v>
      </c>
      <c r="DI78" s="19" t="n">
        <v>20.5753</v>
      </c>
      <c r="DJ78" s="19" t="n">
        <v>53.2735</v>
      </c>
      <c r="DK78" s="19" t="n">
        <v>57.0496</v>
      </c>
      <c r="DL78" s="19" t="n">
        <v>54.9071</v>
      </c>
      <c r="DM78" s="19" t="n">
        <v>4.0376</v>
      </c>
      <c r="DN78" s="19" t="n">
        <v>581.6517</v>
      </c>
      <c r="DO78" s="19" t="n">
        <v>35.4219</v>
      </c>
      <c r="DP78" s="19" t="n">
        <v>14904.2167</v>
      </c>
      <c r="DQ78" s="19" t="n">
        <v>1654.7435</v>
      </c>
      <c r="DR78" s="19" t="n">
        <v>4341.3817</v>
      </c>
      <c r="DT78" s="19" t="n">
        <v>538.6837</v>
      </c>
    </row>
    <row r="79">
      <c r="A79" s="2" t="inlineStr">
        <is>
          <t>3301</t>
        </is>
      </c>
      <c r="B79" s="2" t="inlineStr">
        <is>
          <t>Wholesale trade</t>
        </is>
      </c>
      <c r="C79" s="19" t="n">
        <v>627.8504</v>
      </c>
      <c r="D79" s="19" t="n">
        <v>40.6137</v>
      </c>
      <c r="E79" s="19" t="n">
        <v>190.8178</v>
      </c>
      <c r="F79" s="19" t="n">
        <v>8.9894</v>
      </c>
      <c r="G79" s="19" t="n">
        <v>11.1961</v>
      </c>
      <c r="H79" s="19" t="n">
        <v>11.4461</v>
      </c>
      <c r="I79" s="19" t="n">
        <v>187.4112</v>
      </c>
      <c r="J79" s="19" t="n">
        <v>482.9364</v>
      </c>
      <c r="K79" s="19" t="n">
        <v>7.0197</v>
      </c>
      <c r="L79" s="19" t="n">
        <v>2.7906</v>
      </c>
      <c r="M79" s="19" t="n">
        <v>156.2041</v>
      </c>
      <c r="N79" s="19" t="n">
        <v>16.381</v>
      </c>
      <c r="O79" s="19" t="n">
        <v>12.6573</v>
      </c>
      <c r="P79" s="19" t="n">
        <v>165.9892</v>
      </c>
      <c r="Q79" s="19" t="n">
        <v>10.1662</v>
      </c>
      <c r="R79" s="19" t="n">
        <v>95.6354</v>
      </c>
      <c r="S79" s="19" t="n">
        <v>104.5419</v>
      </c>
      <c r="T79" s="19" t="n">
        <v>66.94070000000001</v>
      </c>
      <c r="U79" s="19" t="n">
        <v>197.8363</v>
      </c>
      <c r="V79" s="19" t="n">
        <v>137.0808</v>
      </c>
      <c r="W79" s="19" t="n">
        <v>97.2884</v>
      </c>
      <c r="X79" s="19" t="n">
        <v>275.7626</v>
      </c>
      <c r="Y79" s="19" t="n">
        <v>72.1947</v>
      </c>
      <c r="Z79" s="19" t="n">
        <v>30.0712</v>
      </c>
      <c r="AA79" s="19" t="n">
        <v>29.8703</v>
      </c>
      <c r="AB79" s="19" t="n">
        <v>2.5636</v>
      </c>
      <c r="AC79" s="19" t="n">
        <v>6.4927</v>
      </c>
      <c r="AD79" s="19" t="n">
        <v>54.9698</v>
      </c>
      <c r="AE79" s="19" t="n">
        <v>0.08790000000000001</v>
      </c>
      <c r="AF79" s="19" t="n">
        <v>19.0601</v>
      </c>
      <c r="AG79" s="19" t="n">
        <v>7.4216</v>
      </c>
      <c r="AH79" s="19" t="n">
        <v>38.1491</v>
      </c>
      <c r="AI79" s="19" t="n">
        <v>209.2195</v>
      </c>
      <c r="AJ79" s="19" t="n">
        <v>25.9896</v>
      </c>
      <c r="AK79" s="19" t="n">
        <v>59.6788</v>
      </c>
      <c r="AL79" s="19" t="n">
        <v>73.12779999999999</v>
      </c>
      <c r="AM79" s="19" t="n">
        <v>102.916</v>
      </c>
      <c r="AN79" s="19" t="n">
        <v>89.63890000000001</v>
      </c>
      <c r="AO79" s="19" t="n">
        <v>26.3687</v>
      </c>
      <c r="AP79" s="19" t="n">
        <v>187.7573</v>
      </c>
      <c r="AQ79" s="19" t="n">
        <v>34.4358</v>
      </c>
      <c r="AR79" s="19" t="n">
        <v>87.0847</v>
      </c>
      <c r="AS79" s="19" t="n">
        <v>8.511699999999999</v>
      </c>
      <c r="AT79" s="19" t="n">
        <v>30.4146</v>
      </c>
      <c r="AU79" s="19" t="n">
        <v>15.2591</v>
      </c>
      <c r="AV79" s="19" t="n">
        <v>71.4121</v>
      </c>
      <c r="AW79" s="19" t="n">
        <v>33.2197</v>
      </c>
      <c r="AX79" s="19" t="n">
        <v>13.5378</v>
      </c>
      <c r="AY79" s="19" t="n">
        <v>160.5715</v>
      </c>
      <c r="AZ79" s="19" t="n">
        <v>12.9464</v>
      </c>
      <c r="BA79" s="19" t="n">
        <v>12.668</v>
      </c>
      <c r="BB79" s="19" t="n">
        <v>196.5756</v>
      </c>
      <c r="BC79" s="19" t="n">
        <v>30.3579</v>
      </c>
      <c r="BD79" s="19" t="n">
        <v>126.1451</v>
      </c>
      <c r="BE79" s="19" t="n">
        <v>105.825</v>
      </c>
      <c r="BF79" s="19" t="n">
        <v>49.8311</v>
      </c>
      <c r="BG79" s="19" t="n">
        <v>47.2084</v>
      </c>
      <c r="BH79" s="19" t="n">
        <v>63.2663</v>
      </c>
      <c r="BI79" s="19" t="n">
        <v>286.6724</v>
      </c>
      <c r="BJ79" s="19" t="n">
        <v>77.49720000000001</v>
      </c>
      <c r="BK79" s="19" t="n">
        <v>21.5751</v>
      </c>
      <c r="BL79" s="19" t="n">
        <v>313.0903</v>
      </c>
      <c r="BM79" s="19" t="n">
        <v>90.9823</v>
      </c>
      <c r="BN79" s="19" t="n">
        <v>18.3839</v>
      </c>
      <c r="BO79" s="19" t="n">
        <v>44.8933</v>
      </c>
      <c r="BP79" s="19" t="n">
        <v>94.1001</v>
      </c>
      <c r="BQ79" s="19" t="n">
        <v>5.5153</v>
      </c>
      <c r="BR79" s="19" t="n">
        <v>96.2298</v>
      </c>
      <c r="BS79" s="19" t="n">
        <v>123.0482</v>
      </c>
      <c r="BT79" s="19" t="n">
        <v>1160.0941</v>
      </c>
      <c r="BU79" s="19" t="n">
        <v>468.9109</v>
      </c>
      <c r="BV79" s="19" t="n">
        <v>472.7108</v>
      </c>
      <c r="BW79" s="19" t="n">
        <v>2322.8893</v>
      </c>
      <c r="BX79" s="19" t="n">
        <v>1870.1026</v>
      </c>
      <c r="BY79" s="19" t="n">
        <v>1401.3363</v>
      </c>
      <c r="BZ79" s="19" t="n">
        <v>253.24</v>
      </c>
      <c r="CA79" s="19" t="n">
        <v>992.164</v>
      </c>
      <c r="CB79" s="19" t="n">
        <v>643.3499</v>
      </c>
      <c r="CC79" s="19" t="n">
        <v>121.5343</v>
      </c>
      <c r="CD79" s="19" t="n">
        <v>25.3647</v>
      </c>
      <c r="CE79" s="19" t="n">
        <v>75.6965</v>
      </c>
      <c r="CF79" s="19" t="n">
        <v>250.3155</v>
      </c>
      <c r="CG79" s="19" t="n">
        <v>179.819</v>
      </c>
      <c r="CH79" s="19" t="n">
        <v>159.6436</v>
      </c>
      <c r="CI79" s="19" t="n">
        <v>256.6718</v>
      </c>
      <c r="CJ79" s="19" t="n">
        <v>150.2757</v>
      </c>
      <c r="CK79" s="19" t="n">
        <v>100.5038</v>
      </c>
      <c r="CL79" s="19" t="n">
        <v>457.1243</v>
      </c>
      <c r="CM79" s="19" t="n">
        <v>1.4797</v>
      </c>
      <c r="CN79" s="19" t="n">
        <v>451.3453</v>
      </c>
      <c r="CO79" s="19" t="n">
        <v>314.1435</v>
      </c>
      <c r="CP79" s="19" t="n">
        <v>350.8941</v>
      </c>
      <c r="CQ79" s="19" t="n">
        <v>229.8844</v>
      </c>
      <c r="CS79" s="19" t="n">
        <v>69.0701</v>
      </c>
      <c r="CT79" s="19" t="n">
        <v>308.8976</v>
      </c>
      <c r="CU79" s="19" t="n">
        <v>1050.1964</v>
      </c>
      <c r="CV79" s="19" t="n">
        <v>509.4907</v>
      </c>
      <c r="CW79" s="19" t="n">
        <v>344.9024</v>
      </c>
      <c r="CX79" s="19" t="n">
        <v>235.806</v>
      </c>
      <c r="CY79" s="19" t="n">
        <v>396.2576</v>
      </c>
      <c r="CZ79" s="19" t="n">
        <v>256.1627</v>
      </c>
      <c r="DA79" s="19" t="n">
        <v>213.702</v>
      </c>
      <c r="DB79" s="19" t="n">
        <v>432.4156</v>
      </c>
      <c r="DC79" s="19" t="n">
        <v>351.4882</v>
      </c>
      <c r="DD79" s="19" t="n">
        <v>39.112</v>
      </c>
      <c r="DE79" s="19" t="n">
        <v>1370.3882</v>
      </c>
      <c r="DF79" s="19" t="n">
        <v>917.0497</v>
      </c>
      <c r="DG79" s="19" t="n">
        <v>66.2017</v>
      </c>
      <c r="DH79" s="19" t="n">
        <v>176.9696</v>
      </c>
      <c r="DI79" s="19" t="n">
        <v>93.94029999999999</v>
      </c>
      <c r="DJ79" s="19" t="n">
        <v>478.0986</v>
      </c>
      <c r="DK79" s="19" t="n">
        <v>426.6495</v>
      </c>
      <c r="DL79" s="19" t="n">
        <v>141.713</v>
      </c>
      <c r="DM79" s="19" t="n">
        <v>16.4052</v>
      </c>
      <c r="DN79" s="19" t="n">
        <v>15696.0483</v>
      </c>
      <c r="DO79" s="19" t="n">
        <v>211.1963</v>
      </c>
      <c r="DP79" s="19" t="n">
        <v>3681.3926</v>
      </c>
      <c r="DQ79" s="19" t="n">
        <v>224.145</v>
      </c>
      <c r="DR79" s="19" t="n">
        <v>730.9448</v>
      </c>
      <c r="DT79" s="19" t="n">
        <v>15283.2419</v>
      </c>
    </row>
    <row r="80">
      <c r="A80" s="2" t="inlineStr">
        <is>
          <t>3901</t>
        </is>
      </c>
      <c r="B80" s="2" t="inlineStr">
        <is>
          <t>Retail trade</t>
        </is>
      </c>
      <c r="C80" s="19" t="n">
        <v>124.3516</v>
      </c>
      <c r="D80" s="19" t="n">
        <v>12.4396</v>
      </c>
      <c r="E80" s="19" t="n">
        <v>61.3971</v>
      </c>
      <c r="F80" s="19" t="n">
        <v>3.5675</v>
      </c>
      <c r="G80" s="19" t="n">
        <v>2.4028</v>
      </c>
      <c r="H80" s="19" t="n">
        <v>4.5988</v>
      </c>
      <c r="I80" s="19" t="n">
        <v>51.4649</v>
      </c>
      <c r="J80" s="19" t="n">
        <v>170.7769</v>
      </c>
      <c r="K80" s="19" t="n">
        <v>3.0598</v>
      </c>
      <c r="L80" s="19" t="n">
        <v>0.8152</v>
      </c>
      <c r="M80" s="19" t="n">
        <v>57.7512</v>
      </c>
      <c r="N80" s="19" t="n">
        <v>6.1538</v>
      </c>
      <c r="O80" s="19" t="n">
        <v>4.3629</v>
      </c>
      <c r="P80" s="19" t="n">
        <v>53.3828</v>
      </c>
      <c r="Q80" s="19" t="n">
        <v>2.7819</v>
      </c>
      <c r="R80" s="19" t="n">
        <v>26.5615</v>
      </c>
      <c r="S80" s="19" t="n">
        <v>31.1221</v>
      </c>
      <c r="T80" s="19" t="n">
        <v>19.0892</v>
      </c>
      <c r="U80" s="19" t="n">
        <v>64.8098</v>
      </c>
      <c r="V80" s="19" t="n">
        <v>51.5248</v>
      </c>
      <c r="W80" s="19" t="n">
        <v>29.0743</v>
      </c>
      <c r="X80" s="19" t="n">
        <v>86.00149999999999</v>
      </c>
      <c r="Y80" s="19" t="n">
        <v>35.9323</v>
      </c>
      <c r="Z80" s="19" t="n">
        <v>8.9695</v>
      </c>
      <c r="AA80" s="19" t="n">
        <v>10.8381</v>
      </c>
      <c r="AB80" s="19" t="n">
        <v>0.8998</v>
      </c>
      <c r="AC80" s="19" t="n">
        <v>2.8067</v>
      </c>
      <c r="AD80" s="19" t="n">
        <v>32.9193</v>
      </c>
      <c r="AE80" s="19" t="n">
        <v>0.1145</v>
      </c>
      <c r="AF80" s="19" t="n">
        <v>40.9225</v>
      </c>
      <c r="AG80" s="19" t="n">
        <v>7.7888</v>
      </c>
      <c r="AH80" s="19" t="n">
        <v>16.3169</v>
      </c>
      <c r="AI80" s="19" t="n">
        <v>64.2954</v>
      </c>
      <c r="AJ80" s="19" t="n">
        <v>8.0099</v>
      </c>
      <c r="AK80" s="19" t="n">
        <v>23.463</v>
      </c>
      <c r="AL80" s="19" t="n">
        <v>26.8642</v>
      </c>
      <c r="AM80" s="19" t="n">
        <v>25.3078</v>
      </c>
      <c r="AN80" s="19" t="n">
        <v>35.2923</v>
      </c>
      <c r="AO80" s="19" t="n">
        <v>6.9814</v>
      </c>
      <c r="AP80" s="19" t="n">
        <v>49.6833</v>
      </c>
      <c r="AQ80" s="19" t="n">
        <v>18.671</v>
      </c>
      <c r="AR80" s="19" t="n">
        <v>28.4575</v>
      </c>
      <c r="AS80" s="19" t="n">
        <v>2.372</v>
      </c>
      <c r="AT80" s="19" t="n">
        <v>12.6462</v>
      </c>
      <c r="AU80" s="19" t="n">
        <v>5.8341</v>
      </c>
      <c r="AV80" s="19" t="n">
        <v>24.6474</v>
      </c>
      <c r="AW80" s="19" t="n">
        <v>12.2056</v>
      </c>
      <c r="AX80" s="19" t="n">
        <v>4.8035</v>
      </c>
      <c r="AY80" s="19" t="n">
        <v>50.0553</v>
      </c>
      <c r="AZ80" s="19" t="n">
        <v>6.8642</v>
      </c>
      <c r="BA80" s="19" t="n">
        <v>3.6043</v>
      </c>
      <c r="BB80" s="19" t="n">
        <v>69.2758</v>
      </c>
      <c r="BC80" s="19" t="n">
        <v>11.2541</v>
      </c>
      <c r="BD80" s="19" t="n">
        <v>43.6207</v>
      </c>
      <c r="BE80" s="19" t="n">
        <v>30.7832</v>
      </c>
      <c r="BF80" s="19" t="n">
        <v>17.3111</v>
      </c>
      <c r="BG80" s="19" t="n">
        <v>14.8584</v>
      </c>
      <c r="BH80" s="19" t="n">
        <v>16.532</v>
      </c>
      <c r="BI80" s="19" t="n">
        <v>69.8788</v>
      </c>
      <c r="BJ80" s="19" t="n">
        <v>23.3843</v>
      </c>
      <c r="BK80" s="19" t="n">
        <v>6.409</v>
      </c>
      <c r="BL80" s="19" t="n">
        <v>80.544</v>
      </c>
      <c r="BM80" s="19" t="n">
        <v>30.8676</v>
      </c>
      <c r="BN80" s="19" t="n">
        <v>19.4486</v>
      </c>
      <c r="BO80" s="19" t="n">
        <v>14.911</v>
      </c>
      <c r="BP80" s="19" t="n">
        <v>35.0107</v>
      </c>
      <c r="BQ80" s="19" t="n">
        <v>1.9323</v>
      </c>
      <c r="BR80" s="19" t="n">
        <v>43.3319</v>
      </c>
      <c r="BS80" s="19" t="n">
        <v>112.5233</v>
      </c>
      <c r="BT80" s="19" t="n">
        <v>398.7296</v>
      </c>
      <c r="BU80" s="19" t="n">
        <v>153.3524</v>
      </c>
      <c r="BV80" s="19" t="n">
        <v>178.4088</v>
      </c>
      <c r="BW80" s="19" t="n">
        <v>996.6444</v>
      </c>
      <c r="BX80" s="19" t="n">
        <v>873.0674</v>
      </c>
      <c r="BY80" s="19" t="n">
        <v>1091.3408</v>
      </c>
      <c r="BZ80" s="19" t="n">
        <v>104.2199</v>
      </c>
      <c r="CA80" s="19" t="n">
        <v>473.7553</v>
      </c>
      <c r="CB80" s="19" t="n">
        <v>639.4712</v>
      </c>
      <c r="CC80" s="19" t="n">
        <v>48.2411</v>
      </c>
      <c r="CD80" s="19" t="n">
        <v>15.5032</v>
      </c>
      <c r="CE80" s="19" t="n">
        <v>25.5041</v>
      </c>
      <c r="CF80" s="19" t="n">
        <v>137.0313</v>
      </c>
      <c r="CG80" s="19" t="n">
        <v>78.52630000000001</v>
      </c>
      <c r="CH80" s="19" t="n">
        <v>27.6181</v>
      </c>
      <c r="CI80" s="19" t="n">
        <v>32.5002</v>
      </c>
      <c r="CJ80" s="19" t="n">
        <v>24.0786</v>
      </c>
      <c r="CK80" s="19" t="n">
        <v>108.9666</v>
      </c>
      <c r="CL80" s="19" t="n">
        <v>130.2485</v>
      </c>
      <c r="CM80" s="19" t="n">
        <v>0.5669</v>
      </c>
      <c r="CN80" s="19" t="n">
        <v>214.5803</v>
      </c>
      <c r="CO80" s="19" t="n">
        <v>75.227</v>
      </c>
      <c r="CP80" s="19" t="n">
        <v>100.5597</v>
      </c>
      <c r="CQ80" s="19" t="n">
        <v>105.5053</v>
      </c>
      <c r="CS80" s="19" t="n">
        <v>38.0843</v>
      </c>
      <c r="CT80" s="19" t="n">
        <v>150.3148</v>
      </c>
      <c r="CU80" s="19" t="n">
        <v>407.7473</v>
      </c>
      <c r="CV80" s="19" t="n">
        <v>185.2456</v>
      </c>
      <c r="CW80" s="19" t="n">
        <v>160.9071</v>
      </c>
      <c r="CX80" s="19" t="n">
        <v>117.0718</v>
      </c>
      <c r="CY80" s="19" t="n">
        <v>121.0953</v>
      </c>
      <c r="CZ80" s="19" t="n">
        <v>120.7813</v>
      </c>
      <c r="DA80" s="19" t="n">
        <v>86.2672</v>
      </c>
      <c r="DB80" s="19" t="n">
        <v>135.751</v>
      </c>
      <c r="DC80" s="19" t="n">
        <v>120.2558</v>
      </c>
      <c r="DD80" s="19" t="n">
        <v>16.273</v>
      </c>
      <c r="DE80" s="19" t="n">
        <v>508.5628</v>
      </c>
      <c r="DF80" s="19" t="n">
        <v>575.3822</v>
      </c>
      <c r="DG80" s="19" t="n">
        <v>26.0168</v>
      </c>
      <c r="DH80" s="19" t="n">
        <v>69.68089999999999</v>
      </c>
      <c r="DI80" s="19" t="n">
        <v>35.4135</v>
      </c>
      <c r="DJ80" s="19" t="n">
        <v>146.2408</v>
      </c>
      <c r="DK80" s="19" t="n">
        <v>125.9447</v>
      </c>
      <c r="DL80" s="19" t="n">
        <v>65.21040000000001</v>
      </c>
      <c r="DM80" s="19" t="n">
        <v>10.2935</v>
      </c>
      <c r="DN80" s="19" t="n">
        <v>38121.4219</v>
      </c>
      <c r="DO80" s="19" t="n">
        <v>1145.7157</v>
      </c>
      <c r="DP80" s="19" t="n">
        <v>921.6736</v>
      </c>
      <c r="DQ80" s="19" t="n">
        <v>50.9379</v>
      </c>
      <c r="DR80" s="19" t="n">
        <v>191.8382</v>
      </c>
      <c r="DT80" s="19" t="n">
        <v>2696.5768</v>
      </c>
    </row>
    <row r="81">
      <c r="A81" s="2" t="inlineStr">
        <is>
          <t>4401</t>
        </is>
      </c>
      <c r="B81" s="2" t="inlineStr">
        <is>
          <t>Accommodation</t>
        </is>
      </c>
      <c r="C81" s="19" t="n">
        <v>14.0226</v>
      </c>
      <c r="D81" s="19" t="n">
        <v>0.3906</v>
      </c>
      <c r="E81" s="19" t="n">
        <v>6.2682</v>
      </c>
      <c r="F81" s="19" t="n">
        <v>0.0781</v>
      </c>
      <c r="G81" s="19" t="n">
        <v>0.004</v>
      </c>
      <c r="H81" s="19" t="n">
        <v>0.1461</v>
      </c>
      <c r="I81" s="19" t="n">
        <v>0.7751</v>
      </c>
      <c r="J81" s="19" t="n">
        <v>194.106</v>
      </c>
      <c r="K81" s="19" t="n">
        <v>1.9996</v>
      </c>
      <c r="L81" s="19" t="n">
        <v>0.6684</v>
      </c>
      <c r="M81" s="19" t="n">
        <v>2.9624</v>
      </c>
      <c r="N81" s="19" t="n">
        <v>4.1841</v>
      </c>
      <c r="O81" s="19" t="n">
        <v>3.4096</v>
      </c>
      <c r="P81" s="19" t="n">
        <v>1.4728</v>
      </c>
      <c r="Q81" s="19" t="n">
        <v>0.033</v>
      </c>
      <c r="R81" s="19" t="n">
        <v>0.279</v>
      </c>
      <c r="S81" s="19" t="n">
        <v>0.1928</v>
      </c>
      <c r="T81" s="19" t="n">
        <v>0.2696</v>
      </c>
      <c r="U81" s="19" t="n">
        <v>3.7517</v>
      </c>
      <c r="V81" s="19" t="n">
        <v>1.3576</v>
      </c>
      <c r="W81" s="19" t="n">
        <v>3.1273</v>
      </c>
      <c r="X81" s="19" t="n">
        <v>2.81</v>
      </c>
      <c r="Y81" s="19" t="n">
        <v>16.8067</v>
      </c>
      <c r="Z81" s="19" t="n">
        <v>6.4145</v>
      </c>
      <c r="AA81" s="19" t="n">
        <v>3.2899</v>
      </c>
      <c r="AB81" s="19" t="n">
        <v>0.0005</v>
      </c>
      <c r="AC81" s="19" t="n">
        <v>0.0102</v>
      </c>
      <c r="AD81" s="19" t="n">
        <v>0.5372</v>
      </c>
      <c r="AE81" s="19" t="n">
        <v>0.0007</v>
      </c>
      <c r="AF81" s="19" t="n">
        <v>0.015</v>
      </c>
      <c r="AG81" s="19" t="n">
        <v>0.0024</v>
      </c>
      <c r="AH81" s="19" t="n">
        <v>0.2106</v>
      </c>
      <c r="AI81" s="19" t="n">
        <v>1.998</v>
      </c>
      <c r="AJ81" s="19" t="n">
        <v>0.3205</v>
      </c>
      <c r="AK81" s="19" t="n">
        <v>6.2615</v>
      </c>
      <c r="AL81" s="19" t="n">
        <v>3.0808</v>
      </c>
      <c r="AM81" s="19" t="n">
        <v>41.4175</v>
      </c>
      <c r="AN81" s="19" t="n">
        <v>7.5132</v>
      </c>
      <c r="AO81" s="19" t="n">
        <v>0.0465</v>
      </c>
      <c r="AP81" s="19" t="n">
        <v>10.8116</v>
      </c>
      <c r="AQ81" s="19" t="n">
        <v>1.3217</v>
      </c>
      <c r="AR81" s="19" t="n">
        <v>4.5142</v>
      </c>
      <c r="AS81" s="19" t="n">
        <v>0.0337</v>
      </c>
      <c r="AT81" s="19" t="n">
        <v>0.6904</v>
      </c>
      <c r="AU81" s="19" t="n">
        <v>0.2238</v>
      </c>
      <c r="AV81" s="19" t="n">
        <v>3.1696</v>
      </c>
      <c r="AW81" s="19" t="n">
        <v>0.4591</v>
      </c>
      <c r="AX81" s="19" t="n">
        <v>0.1474</v>
      </c>
      <c r="AY81" s="19" t="n">
        <v>3.7036</v>
      </c>
      <c r="AZ81" s="19" t="n">
        <v>0.0405</v>
      </c>
      <c r="BA81" s="19" t="n">
        <v>0.1391</v>
      </c>
      <c r="BB81" s="19" t="n">
        <v>7.4334</v>
      </c>
      <c r="BC81" s="19" t="n">
        <v>0.7287</v>
      </c>
      <c r="BD81" s="19" t="n">
        <v>2.427</v>
      </c>
      <c r="BE81" s="19" t="n">
        <v>3.1077</v>
      </c>
      <c r="BF81" s="19" t="n">
        <v>1.2988</v>
      </c>
      <c r="BG81" s="19" t="n">
        <v>1.4777</v>
      </c>
      <c r="BH81" s="19" t="n">
        <v>0.1537</v>
      </c>
      <c r="BI81" s="19" t="n">
        <v>3.6771</v>
      </c>
      <c r="BJ81" s="19" t="n">
        <v>1.0014</v>
      </c>
      <c r="BK81" s="19" t="n">
        <v>0.3306</v>
      </c>
      <c r="BL81" s="19" t="n">
        <v>3.7236</v>
      </c>
      <c r="BM81" s="19" t="n">
        <v>0.6895</v>
      </c>
      <c r="BN81" s="19" t="n">
        <v>0.4075</v>
      </c>
      <c r="BO81" s="19" t="n">
        <v>2.6943</v>
      </c>
      <c r="BP81" s="19" t="n">
        <v>7.283</v>
      </c>
      <c r="BQ81" s="19" t="n">
        <v>0.5289</v>
      </c>
      <c r="BR81" s="19" t="n">
        <v>6.2257</v>
      </c>
      <c r="BS81" s="19" t="n">
        <v>11.7805</v>
      </c>
      <c r="BT81" s="19" t="n">
        <v>8.7508</v>
      </c>
      <c r="BU81" s="19" t="n">
        <v>1.7468</v>
      </c>
      <c r="BV81" s="19" t="n">
        <v>23.2949</v>
      </c>
      <c r="BW81" s="19" t="n">
        <v>536.8864</v>
      </c>
      <c r="BX81" s="19" t="n">
        <v>129.6556</v>
      </c>
      <c r="BY81" s="19" t="n">
        <v>83.7107</v>
      </c>
      <c r="BZ81" s="19" t="n">
        <v>2.4017</v>
      </c>
      <c r="CA81" s="19" t="n">
        <v>15.9573</v>
      </c>
      <c r="CB81" s="19" t="n">
        <v>28.5354</v>
      </c>
      <c r="CC81" s="19" t="n">
        <v>2.3931</v>
      </c>
      <c r="CD81" s="19" t="n">
        <v>1.1666</v>
      </c>
      <c r="CE81" s="19" t="n">
        <v>10.2423</v>
      </c>
      <c r="CF81" s="19" t="n">
        <v>12.4752</v>
      </c>
      <c r="CG81" s="19" t="n">
        <v>36.7706</v>
      </c>
      <c r="CH81" s="19" t="n">
        <v>5.9791</v>
      </c>
      <c r="CI81" s="19" t="n">
        <v>5.2641</v>
      </c>
      <c r="CJ81" s="19" t="n">
        <v>9.852499999999999</v>
      </c>
      <c r="CK81" s="19" t="n">
        <v>4.7389</v>
      </c>
      <c r="CL81" s="19" t="n">
        <v>35.1676</v>
      </c>
      <c r="CM81" s="19" t="n">
        <v>0.3112</v>
      </c>
      <c r="CN81" s="19" t="n">
        <v>47.1827</v>
      </c>
      <c r="CO81" s="19" t="n">
        <v>16.5614</v>
      </c>
      <c r="CP81" s="19" t="n">
        <v>33.3199</v>
      </c>
      <c r="CQ81" s="19" t="n">
        <v>17.0089</v>
      </c>
      <c r="CS81" s="19" t="n">
        <v>0.0008</v>
      </c>
      <c r="CT81" s="19" t="n">
        <v>17.8382</v>
      </c>
      <c r="CU81" s="19" t="n">
        <v>188.6993</v>
      </c>
      <c r="CV81" s="19" t="n">
        <v>34.9351</v>
      </c>
      <c r="CW81" s="19" t="n">
        <v>70.81440000000001</v>
      </c>
      <c r="CX81" s="19" t="n">
        <v>7.3101</v>
      </c>
      <c r="CY81" s="19" t="n">
        <v>59.5479</v>
      </c>
      <c r="CZ81" s="19" t="n">
        <v>10.0575</v>
      </c>
      <c r="DA81" s="19" t="n">
        <v>15.6757</v>
      </c>
      <c r="DB81" s="19" t="n">
        <v>23.4357</v>
      </c>
      <c r="DC81" s="19" t="n">
        <v>26.9551</v>
      </c>
      <c r="DD81" s="19" t="n">
        <v>2.7271</v>
      </c>
      <c r="DE81" s="19" t="n">
        <v>3.1735</v>
      </c>
      <c r="DF81" s="19" t="n">
        <v>36.1743</v>
      </c>
      <c r="DG81" s="19" t="n">
        <v>4.2703</v>
      </c>
      <c r="DH81" s="19" t="n">
        <v>5.9696</v>
      </c>
      <c r="DI81" s="19" t="n">
        <v>5.4681</v>
      </c>
      <c r="DJ81" s="19" t="n">
        <v>2.2104</v>
      </c>
      <c r="DK81" s="19" t="n">
        <v>1.7487</v>
      </c>
      <c r="DL81" s="19" t="n">
        <v>8.085800000000001</v>
      </c>
      <c r="DM81" s="19" t="n">
        <v>0.8323</v>
      </c>
      <c r="DN81" s="19" t="n">
        <v>2623.6569</v>
      </c>
      <c r="DO81" s="19" t="n">
        <v>4.0952</v>
      </c>
      <c r="DP81" s="19" t="n">
        <v>1.9806</v>
      </c>
      <c r="DQ81" s="19" t="n">
        <v>0.1319</v>
      </c>
      <c r="DR81" s="19" t="n">
        <v>0.3999</v>
      </c>
      <c r="DT81" s="19" t="n">
        <v>2075.2735</v>
      </c>
    </row>
    <row r="82">
      <c r="A82" s="2" t="inlineStr">
        <is>
          <t>4501</t>
        </is>
      </c>
      <c r="B82" s="2" t="inlineStr">
        <is>
          <t>Food and beverage services</t>
        </is>
      </c>
      <c r="C82" s="19" t="n">
        <v>36.1015</v>
      </c>
      <c r="D82" s="19" t="n">
        <v>2.4111</v>
      </c>
      <c r="E82" s="19" t="n">
        <v>28.3407</v>
      </c>
      <c r="F82" s="19" t="n">
        <v>0.822</v>
      </c>
      <c r="G82" s="19" t="n">
        <v>0.2542</v>
      </c>
      <c r="H82" s="19" t="n">
        <v>1.4818</v>
      </c>
      <c r="I82" s="19" t="n">
        <v>5.2586</v>
      </c>
      <c r="J82" s="19" t="n">
        <v>100.0887</v>
      </c>
      <c r="K82" s="19" t="n">
        <v>1.8095</v>
      </c>
      <c r="L82" s="19" t="n">
        <v>0.2735</v>
      </c>
      <c r="M82" s="19" t="n">
        <v>20.7546</v>
      </c>
      <c r="N82" s="19" t="n">
        <v>2.1257</v>
      </c>
      <c r="O82" s="19" t="n">
        <v>4.2165</v>
      </c>
      <c r="P82" s="19" t="n">
        <v>3.8349</v>
      </c>
      <c r="Q82" s="19" t="n">
        <v>0.2061</v>
      </c>
      <c r="R82" s="19" t="n">
        <v>0.7175</v>
      </c>
      <c r="S82" s="19" t="n">
        <v>1.1704</v>
      </c>
      <c r="T82" s="19" t="n">
        <v>2.4784</v>
      </c>
      <c r="U82" s="19" t="n">
        <v>29.6986</v>
      </c>
      <c r="V82" s="19" t="n">
        <v>11.7812</v>
      </c>
      <c r="W82" s="19" t="n">
        <v>15.0636</v>
      </c>
      <c r="X82" s="19" t="n">
        <v>20.617</v>
      </c>
      <c r="Y82" s="19" t="n">
        <v>144.3971</v>
      </c>
      <c r="Z82" s="19" t="n">
        <v>58.2186</v>
      </c>
      <c r="AA82" s="19" t="n">
        <v>28.793</v>
      </c>
      <c r="AB82" s="19" t="n">
        <v>0.0028</v>
      </c>
      <c r="AC82" s="19" t="n">
        <v>0.0847</v>
      </c>
      <c r="AD82" s="19" t="n">
        <v>2.5106</v>
      </c>
      <c r="AE82" s="19" t="n">
        <v>0.0055</v>
      </c>
      <c r="AF82" s="19" t="n">
        <v>0.1615</v>
      </c>
      <c r="AG82" s="19" t="n">
        <v>0.0462</v>
      </c>
      <c r="AH82" s="19" t="n">
        <v>4.1007</v>
      </c>
      <c r="AI82" s="19" t="n">
        <v>8.4192</v>
      </c>
      <c r="AJ82" s="19" t="n">
        <v>1.909</v>
      </c>
      <c r="AK82" s="19" t="n">
        <v>21.1433</v>
      </c>
      <c r="AL82" s="19" t="n">
        <v>16.1126</v>
      </c>
      <c r="AM82" s="19" t="n">
        <v>34.8433</v>
      </c>
      <c r="AN82" s="19" t="n">
        <v>38.3976</v>
      </c>
      <c r="AO82" s="19" t="n">
        <v>0.9502</v>
      </c>
      <c r="AP82" s="19" t="n">
        <v>41.3815</v>
      </c>
      <c r="AQ82" s="19" t="n">
        <v>6.6758</v>
      </c>
      <c r="AR82" s="19" t="n">
        <v>16.2363</v>
      </c>
      <c r="AS82" s="19" t="n">
        <v>0.1624</v>
      </c>
      <c r="AT82" s="19" t="n">
        <v>4.8475</v>
      </c>
      <c r="AU82" s="19" t="n">
        <v>3.0174</v>
      </c>
      <c r="AV82" s="19" t="n">
        <v>27.3535</v>
      </c>
      <c r="AW82" s="19" t="n">
        <v>5.3911</v>
      </c>
      <c r="AX82" s="19" t="n">
        <v>1.2074</v>
      </c>
      <c r="AY82" s="19" t="n">
        <v>18.3531</v>
      </c>
      <c r="AZ82" s="19" t="n">
        <v>0.4283</v>
      </c>
      <c r="BA82" s="19" t="n">
        <v>0.4397</v>
      </c>
      <c r="BB82" s="19" t="n">
        <v>46.797</v>
      </c>
      <c r="BC82" s="19" t="n">
        <v>5.5355</v>
      </c>
      <c r="BD82" s="19" t="n">
        <v>13.772</v>
      </c>
      <c r="BE82" s="19" t="n">
        <v>17.0775</v>
      </c>
      <c r="BF82" s="19" t="n">
        <v>7.0553</v>
      </c>
      <c r="BG82" s="19" t="n">
        <v>11.8204</v>
      </c>
      <c r="BH82" s="19" t="n">
        <v>0.2445</v>
      </c>
      <c r="BI82" s="19" t="n">
        <v>25.3209</v>
      </c>
      <c r="BJ82" s="19" t="n">
        <v>4.1776</v>
      </c>
      <c r="BK82" s="19" t="n">
        <v>1.3227</v>
      </c>
      <c r="BL82" s="19" t="n">
        <v>17.4597</v>
      </c>
      <c r="BM82" s="19" t="n">
        <v>3.8937</v>
      </c>
      <c r="BN82" s="19" t="n">
        <v>2.6779</v>
      </c>
      <c r="BO82" s="19" t="n">
        <v>13.1586</v>
      </c>
      <c r="BP82" s="19" t="n">
        <v>33.4456</v>
      </c>
      <c r="BQ82" s="19" t="n">
        <v>0.5335</v>
      </c>
      <c r="BR82" s="19" t="n">
        <v>20.5279</v>
      </c>
      <c r="BS82" s="19" t="n">
        <v>31.6157</v>
      </c>
      <c r="BT82" s="19" t="n">
        <v>29.027</v>
      </c>
      <c r="BU82" s="19" t="n">
        <v>9.913</v>
      </c>
      <c r="BV82" s="19" t="n">
        <v>38.0232</v>
      </c>
      <c r="BW82" s="19" t="n">
        <v>523.1878</v>
      </c>
      <c r="BX82" s="19" t="n">
        <v>254.0552</v>
      </c>
      <c r="BY82" s="19" t="n">
        <v>244.2741</v>
      </c>
      <c r="BZ82" s="19" t="n">
        <v>7.7379</v>
      </c>
      <c r="CA82" s="19" t="n">
        <v>40.5475</v>
      </c>
      <c r="CB82" s="19" t="n">
        <v>75.4911</v>
      </c>
      <c r="CC82" s="19" t="n">
        <v>11.2458</v>
      </c>
      <c r="CD82" s="19" t="n">
        <v>2.3729</v>
      </c>
      <c r="CE82" s="19" t="n">
        <v>3.7067</v>
      </c>
      <c r="CF82" s="19" t="n">
        <v>65.92529999999999</v>
      </c>
      <c r="CG82" s="19" t="n">
        <v>127.524</v>
      </c>
      <c r="CH82" s="19" t="n">
        <v>7.5523</v>
      </c>
      <c r="CI82" s="19" t="n">
        <v>46.379</v>
      </c>
      <c r="CJ82" s="19" t="n">
        <v>22.0584</v>
      </c>
      <c r="CK82" s="19" t="n">
        <v>41.4006</v>
      </c>
      <c r="CL82" s="19" t="n">
        <v>182.2061</v>
      </c>
      <c r="CM82" s="19" t="n">
        <v>0.5041</v>
      </c>
      <c r="CN82" s="19" t="n">
        <v>269.8653</v>
      </c>
      <c r="CO82" s="19" t="n">
        <v>69.5432</v>
      </c>
      <c r="CP82" s="19" t="n">
        <v>59.2495</v>
      </c>
      <c r="CQ82" s="19" t="n">
        <v>34.0379</v>
      </c>
      <c r="CS82" s="19" t="n">
        <v>0.0068</v>
      </c>
      <c r="CT82" s="19" t="n">
        <v>34.2915</v>
      </c>
      <c r="CU82" s="19" t="n">
        <v>1250.4797</v>
      </c>
      <c r="CV82" s="19" t="n">
        <v>86.8832</v>
      </c>
      <c r="CW82" s="19" t="n">
        <v>521.4149</v>
      </c>
      <c r="CX82" s="19" t="n">
        <v>54.3728</v>
      </c>
      <c r="CY82" s="19" t="n">
        <v>256.2801</v>
      </c>
      <c r="CZ82" s="19" t="n">
        <v>26.9284</v>
      </c>
      <c r="DA82" s="19" t="n">
        <v>88.3776</v>
      </c>
      <c r="DB82" s="19" t="n">
        <v>90.47499999999999</v>
      </c>
      <c r="DC82" s="19" t="n">
        <v>99.64619999999999</v>
      </c>
      <c r="DD82" s="19" t="n">
        <v>12.5401</v>
      </c>
      <c r="DE82" s="19" t="n">
        <v>62.1693</v>
      </c>
      <c r="DF82" s="19" t="n">
        <v>54.1439</v>
      </c>
      <c r="DG82" s="19" t="n">
        <v>23.8017</v>
      </c>
      <c r="DH82" s="19" t="n">
        <v>38.3662</v>
      </c>
      <c r="DI82" s="19" t="n">
        <v>33.138</v>
      </c>
      <c r="DJ82" s="19" t="n">
        <v>15.5331</v>
      </c>
      <c r="DK82" s="19" t="n">
        <v>13.274</v>
      </c>
      <c r="DL82" s="19" t="n">
        <v>22.7881</v>
      </c>
      <c r="DM82" s="19" t="n">
        <v>4.1782</v>
      </c>
      <c r="DN82" s="19" t="n">
        <v>17809.2594</v>
      </c>
      <c r="DO82" s="19" t="n">
        <v>0.8394</v>
      </c>
      <c r="DP82" s="19" t="n">
        <v>10.9506</v>
      </c>
      <c r="DQ82" s="19" t="n">
        <v>0.4492</v>
      </c>
      <c r="DR82" s="19" t="n">
        <v>2.4666</v>
      </c>
      <c r="DT82" s="19" t="n">
        <v>2652.4074</v>
      </c>
    </row>
    <row r="83">
      <c r="A83" s="2" t="inlineStr">
        <is>
          <t>4601</t>
        </is>
      </c>
      <c r="B83" s="2" t="inlineStr">
        <is>
          <t>Road transport</t>
        </is>
      </c>
      <c r="C83" s="19" t="n">
        <v>317.452</v>
      </c>
      <c r="D83" s="19" t="n">
        <v>60.7587</v>
      </c>
      <c r="E83" s="19" t="n">
        <v>65.2484</v>
      </c>
      <c r="F83" s="19" t="n">
        <v>1.2289</v>
      </c>
      <c r="G83" s="19" t="n">
        <v>6.8951</v>
      </c>
      <c r="H83" s="19" t="n">
        <v>1.3386</v>
      </c>
      <c r="I83" s="19" t="n">
        <v>19.3344</v>
      </c>
      <c r="J83" s="19" t="n">
        <v>225.9798</v>
      </c>
      <c r="K83" s="19" t="n">
        <v>1.7856</v>
      </c>
      <c r="L83" s="19" t="n">
        <v>1.122</v>
      </c>
      <c r="M83" s="19" t="n">
        <v>47.4893</v>
      </c>
      <c r="N83" s="19" t="n">
        <v>25.7274</v>
      </c>
      <c r="O83" s="19" t="n">
        <v>7.6677</v>
      </c>
      <c r="P83" s="19" t="n">
        <v>237.0089</v>
      </c>
      <c r="Q83" s="19" t="n">
        <v>6.1698</v>
      </c>
      <c r="R83" s="19" t="n">
        <v>170.3113</v>
      </c>
      <c r="S83" s="19" t="n">
        <v>41.7742</v>
      </c>
      <c r="T83" s="19" t="n">
        <v>26.3638</v>
      </c>
      <c r="U83" s="19" t="n">
        <v>205.4578</v>
      </c>
      <c r="V83" s="19" t="n">
        <v>57.8576</v>
      </c>
      <c r="W83" s="19" t="n">
        <v>33.3373</v>
      </c>
      <c r="X83" s="19" t="n">
        <v>172.8761</v>
      </c>
      <c r="Y83" s="19" t="n">
        <v>44.7307</v>
      </c>
      <c r="Z83" s="19" t="n">
        <v>67.47790000000001</v>
      </c>
      <c r="AA83" s="19" t="n">
        <v>24.2716</v>
      </c>
      <c r="AB83" s="19" t="n">
        <v>6.5498</v>
      </c>
      <c r="AC83" s="19" t="n">
        <v>9.253299999999999</v>
      </c>
      <c r="AD83" s="19" t="n">
        <v>18.811</v>
      </c>
      <c r="AE83" s="19" t="n">
        <v>0.3155</v>
      </c>
      <c r="AF83" s="19" t="n">
        <v>1.0791</v>
      </c>
      <c r="AG83" s="19" t="n">
        <v>2.1394</v>
      </c>
      <c r="AH83" s="19" t="n">
        <v>146.5957</v>
      </c>
      <c r="AI83" s="19" t="n">
        <v>224.428</v>
      </c>
      <c r="AJ83" s="19" t="n">
        <v>24.2654</v>
      </c>
      <c r="AK83" s="19" t="n">
        <v>50.1965</v>
      </c>
      <c r="AL83" s="19" t="n">
        <v>26.8473</v>
      </c>
      <c r="AM83" s="19" t="n">
        <v>45.5154</v>
      </c>
      <c r="AN83" s="19" t="n">
        <v>71.5873</v>
      </c>
      <c r="AO83" s="19" t="n">
        <v>12.0246</v>
      </c>
      <c r="AP83" s="19" t="n">
        <v>106.2945</v>
      </c>
      <c r="AQ83" s="19" t="n">
        <v>13.9275</v>
      </c>
      <c r="AR83" s="19" t="n">
        <v>134.2682</v>
      </c>
      <c r="AS83" s="19" t="n">
        <v>3.0917</v>
      </c>
      <c r="AT83" s="19" t="n">
        <v>40.3919</v>
      </c>
      <c r="AU83" s="19" t="n">
        <v>6.5693</v>
      </c>
      <c r="AV83" s="19" t="n">
        <v>257.5902</v>
      </c>
      <c r="AW83" s="19" t="n">
        <v>24.4299</v>
      </c>
      <c r="AX83" s="19" t="n">
        <v>32.2629</v>
      </c>
      <c r="AY83" s="19" t="n">
        <v>237.3282</v>
      </c>
      <c r="AZ83" s="19" t="n">
        <v>83.2799</v>
      </c>
      <c r="BA83" s="19" t="n">
        <v>5.5849</v>
      </c>
      <c r="BB83" s="19" t="n">
        <v>118.321</v>
      </c>
      <c r="BC83" s="19" t="n">
        <v>16.5547</v>
      </c>
      <c r="BD83" s="19" t="n">
        <v>47.3119</v>
      </c>
      <c r="BE83" s="19" t="n">
        <v>37.4161</v>
      </c>
      <c r="BF83" s="19" t="n">
        <v>11.0461</v>
      </c>
      <c r="BG83" s="19" t="n">
        <v>12.2441</v>
      </c>
      <c r="BH83" s="19" t="n">
        <v>9.3043</v>
      </c>
      <c r="BI83" s="19" t="n">
        <v>43.7717</v>
      </c>
      <c r="BJ83" s="19" t="n">
        <v>23.3561</v>
      </c>
      <c r="BK83" s="19" t="n">
        <v>10.8128</v>
      </c>
      <c r="BL83" s="19" t="n">
        <v>72.55289999999999</v>
      </c>
      <c r="BM83" s="19" t="n">
        <v>37.3467</v>
      </c>
      <c r="BN83" s="19" t="n">
        <v>13.3815</v>
      </c>
      <c r="BO83" s="19" t="n">
        <v>31.8514</v>
      </c>
      <c r="BP83" s="19" t="n">
        <v>22.0921</v>
      </c>
      <c r="BQ83" s="19" t="n">
        <v>8.788</v>
      </c>
      <c r="BR83" s="19" t="n">
        <v>21.3948</v>
      </c>
      <c r="BS83" s="19" t="n">
        <v>67.2777</v>
      </c>
      <c r="BT83" s="19" t="n">
        <v>538.4235</v>
      </c>
      <c r="BU83" s="19" t="n">
        <v>253.5444</v>
      </c>
      <c r="BV83" s="19" t="n">
        <v>245.0982</v>
      </c>
      <c r="BW83" s="19" t="n">
        <v>1067.3433</v>
      </c>
      <c r="BX83" s="19" t="n">
        <v>1560.3598</v>
      </c>
      <c r="BY83" s="19" t="n">
        <v>860.0993999999999</v>
      </c>
      <c r="BZ83" s="19" t="n">
        <v>85.3058</v>
      </c>
      <c r="CA83" s="19" t="n">
        <v>249.1952</v>
      </c>
      <c r="CB83" s="19" t="n">
        <v>1153.5239</v>
      </c>
      <c r="CC83" s="19" t="n">
        <v>228.4411</v>
      </c>
      <c r="CD83" s="19" t="n">
        <v>134.0895</v>
      </c>
      <c r="CE83" s="19" t="n">
        <v>140.6339</v>
      </c>
      <c r="CF83" s="19" t="n">
        <v>482.5145</v>
      </c>
      <c r="CG83" s="19" t="n">
        <v>709.4668</v>
      </c>
      <c r="CH83" s="19" t="n">
        <v>89.8986</v>
      </c>
      <c r="CI83" s="19" t="n">
        <v>23.8449</v>
      </c>
      <c r="CJ83" s="19" t="n">
        <v>16.9523</v>
      </c>
      <c r="CK83" s="19" t="n">
        <v>7.4478</v>
      </c>
      <c r="CL83" s="19" t="n">
        <v>69.94280000000001</v>
      </c>
      <c r="CM83" s="19" t="n">
        <v>0.4056</v>
      </c>
      <c r="CN83" s="19" t="n">
        <v>35.0783</v>
      </c>
      <c r="CO83" s="19" t="n">
        <v>32.7828</v>
      </c>
      <c r="CP83" s="19" t="n">
        <v>185.6012</v>
      </c>
      <c r="CQ83" s="19" t="n">
        <v>107.8306</v>
      </c>
      <c r="CS83" s="19" t="n">
        <v>16.2004</v>
      </c>
      <c r="CT83" s="19" t="n">
        <v>92.9023</v>
      </c>
      <c r="CU83" s="19" t="n">
        <v>271.239</v>
      </c>
      <c r="CV83" s="19" t="n">
        <v>68.1109</v>
      </c>
      <c r="CW83" s="19" t="n">
        <v>93.1615</v>
      </c>
      <c r="CX83" s="19" t="n">
        <v>56.1925</v>
      </c>
      <c r="CY83" s="19" t="n">
        <v>157.2726</v>
      </c>
      <c r="CZ83" s="19" t="n">
        <v>55.8062</v>
      </c>
      <c r="DA83" s="19" t="n">
        <v>45.652</v>
      </c>
      <c r="DB83" s="19" t="n">
        <v>102.9254</v>
      </c>
      <c r="DC83" s="19" t="n">
        <v>98.76049999999999</v>
      </c>
      <c r="DD83" s="19" t="n">
        <v>11.6297</v>
      </c>
      <c r="DE83" s="19" t="n">
        <v>234.0454</v>
      </c>
      <c r="DF83" s="19" t="n">
        <v>185.5326</v>
      </c>
      <c r="DG83" s="19" t="n">
        <v>17.5811</v>
      </c>
      <c r="DH83" s="19" t="n">
        <v>31.7716</v>
      </c>
      <c r="DI83" s="19" t="n">
        <v>18.3079</v>
      </c>
      <c r="DJ83" s="19" t="n">
        <v>44.4416</v>
      </c>
      <c r="DK83" s="19" t="n">
        <v>68.1142</v>
      </c>
      <c r="DL83" s="19" t="n">
        <v>17.2647</v>
      </c>
      <c r="DM83" s="19" t="n">
        <v>3.3643</v>
      </c>
      <c r="DN83" s="19" t="n">
        <v>3861.2391</v>
      </c>
      <c r="DO83" s="19" t="n">
        <v>624.6598</v>
      </c>
      <c r="DP83" s="19" t="n">
        <v>458.1512</v>
      </c>
      <c r="DQ83" s="19" t="n">
        <v>36.7778</v>
      </c>
      <c r="DR83" s="19" t="n">
        <v>134.2343</v>
      </c>
      <c r="DT83" s="19" t="n">
        <v>4747.7435</v>
      </c>
    </row>
    <row r="84">
      <c r="A84" s="2" t="inlineStr">
        <is>
          <t>4701</t>
        </is>
      </c>
      <c r="B84" s="2" t="inlineStr">
        <is>
          <t>Rail transport</t>
        </is>
      </c>
      <c r="C84" s="19" t="n">
        <v>20.3575</v>
      </c>
      <c r="D84" s="19" t="n">
        <v>2.7622</v>
      </c>
      <c r="E84" s="19" t="n">
        <v>9.077999999999999</v>
      </c>
      <c r="F84" s="19" t="n">
        <v>0.0655</v>
      </c>
      <c r="G84" s="19" t="n">
        <v>0.1899</v>
      </c>
      <c r="H84" s="19" t="n">
        <v>0.07679999999999999</v>
      </c>
      <c r="I84" s="19" t="n">
        <v>0.7401</v>
      </c>
      <c r="J84" s="19" t="n">
        <v>435.3946</v>
      </c>
      <c r="K84" s="19" t="n">
        <v>0.4385</v>
      </c>
      <c r="L84" s="19" t="n">
        <v>1.728</v>
      </c>
      <c r="M84" s="19" t="n">
        <v>21.3987</v>
      </c>
      <c r="N84" s="19" t="n">
        <v>1.222</v>
      </c>
      <c r="O84" s="19" t="n">
        <v>0.1735</v>
      </c>
      <c r="P84" s="19" t="n">
        <v>6.8789</v>
      </c>
      <c r="Q84" s="19" t="n">
        <v>0.4421</v>
      </c>
      <c r="R84" s="19" t="n">
        <v>4.0975</v>
      </c>
      <c r="S84" s="19" t="n">
        <v>1.7535</v>
      </c>
      <c r="T84" s="19" t="n">
        <v>0.9036999999999999</v>
      </c>
      <c r="U84" s="19" t="n">
        <v>22.771</v>
      </c>
      <c r="V84" s="19" t="n">
        <v>2.1337</v>
      </c>
      <c r="W84" s="19" t="n">
        <v>1.2901</v>
      </c>
      <c r="X84" s="19" t="n">
        <v>4.6359</v>
      </c>
      <c r="Y84" s="19" t="n">
        <v>2.4529</v>
      </c>
      <c r="Z84" s="19" t="n">
        <v>3.1695</v>
      </c>
      <c r="AA84" s="19" t="n">
        <v>2.0004</v>
      </c>
      <c r="AB84" s="19" t="n">
        <v>0.256</v>
      </c>
      <c r="AC84" s="19" t="n">
        <v>0.1595</v>
      </c>
      <c r="AD84" s="19" t="n">
        <v>1.1531</v>
      </c>
      <c r="AE84" s="19" t="n">
        <v>0.0055</v>
      </c>
      <c r="AF84" s="19" t="n">
        <v>0.0221</v>
      </c>
      <c r="AG84" s="19" t="n">
        <v>0.0446</v>
      </c>
      <c r="AH84" s="19" t="n">
        <v>3.2525</v>
      </c>
      <c r="AI84" s="19" t="n">
        <v>4.8226</v>
      </c>
      <c r="AJ84" s="19" t="n">
        <v>0.9538</v>
      </c>
      <c r="AK84" s="19" t="n">
        <v>3.7664</v>
      </c>
      <c r="AL84" s="19" t="n">
        <v>1.1887</v>
      </c>
      <c r="AM84" s="19" t="n">
        <v>3.2542</v>
      </c>
      <c r="AN84" s="19" t="n">
        <v>4.8945</v>
      </c>
      <c r="AO84" s="19" t="n">
        <v>1.9575</v>
      </c>
      <c r="AP84" s="19" t="n">
        <v>14.6346</v>
      </c>
      <c r="AQ84" s="19" t="n">
        <v>3.3745</v>
      </c>
      <c r="AR84" s="19" t="n">
        <v>3.515</v>
      </c>
      <c r="AS84" s="19" t="n">
        <v>0.1044</v>
      </c>
      <c r="AT84" s="19" t="n">
        <v>1.4397</v>
      </c>
      <c r="AU84" s="19" t="n">
        <v>0.3556</v>
      </c>
      <c r="AV84" s="19" t="n">
        <v>5.9103</v>
      </c>
      <c r="AW84" s="19" t="n">
        <v>0.8451</v>
      </c>
      <c r="AX84" s="19" t="n">
        <v>0.6869</v>
      </c>
      <c r="AY84" s="19" t="n">
        <v>66.4248</v>
      </c>
      <c r="AZ84" s="19" t="n">
        <v>52.5726</v>
      </c>
      <c r="BA84" s="19" t="n">
        <v>0.7427</v>
      </c>
      <c r="BB84" s="19" t="n">
        <v>12.1834</v>
      </c>
      <c r="BC84" s="19" t="n">
        <v>2.4735</v>
      </c>
      <c r="BD84" s="19" t="n">
        <v>4.379</v>
      </c>
      <c r="BE84" s="19" t="n">
        <v>1.75</v>
      </c>
      <c r="BF84" s="19" t="n">
        <v>1.0765</v>
      </c>
      <c r="BG84" s="19" t="n">
        <v>5.8346</v>
      </c>
      <c r="BH84" s="19" t="n">
        <v>0.7206</v>
      </c>
      <c r="BI84" s="19" t="n">
        <v>1.3936</v>
      </c>
      <c r="BJ84" s="19" t="n">
        <v>0.8278</v>
      </c>
      <c r="BK84" s="19" t="n">
        <v>0.325</v>
      </c>
      <c r="BL84" s="19" t="n">
        <v>2.8283</v>
      </c>
      <c r="BM84" s="19" t="n">
        <v>1.161</v>
      </c>
      <c r="BN84" s="19" t="n">
        <v>0.3229</v>
      </c>
      <c r="BO84" s="19" t="n">
        <v>18.1343</v>
      </c>
      <c r="BP84" s="19" t="n">
        <v>0.5657</v>
      </c>
      <c r="BQ84" s="19" t="n">
        <v>0.1961</v>
      </c>
      <c r="BR84" s="19" t="n">
        <v>0.786</v>
      </c>
      <c r="BS84" s="19" t="n">
        <v>59.293</v>
      </c>
      <c r="BT84" s="19" t="n">
        <v>14.172</v>
      </c>
      <c r="BU84" s="19" t="n">
        <v>11.597</v>
      </c>
      <c r="BV84" s="19" t="n">
        <v>21.5554</v>
      </c>
      <c r="BW84" s="19" t="n">
        <v>42.4699</v>
      </c>
      <c r="BX84" s="19" t="n">
        <v>410.1136</v>
      </c>
      <c r="BY84" s="19" t="n">
        <v>38.8973</v>
      </c>
      <c r="BZ84" s="19" t="n">
        <v>3.634</v>
      </c>
      <c r="CA84" s="19" t="n">
        <v>18.0764</v>
      </c>
      <c r="CB84" s="19" t="n">
        <v>169.296</v>
      </c>
      <c r="CC84" s="19" t="n">
        <v>246.3323</v>
      </c>
      <c r="CD84" s="19" t="n">
        <v>14.4906</v>
      </c>
      <c r="CE84" s="19" t="n">
        <v>5.001</v>
      </c>
      <c r="CF84" s="19" t="n">
        <v>23.2677</v>
      </c>
      <c r="CG84" s="19" t="n">
        <v>192.6505</v>
      </c>
      <c r="CH84" s="19" t="n">
        <v>2.1657</v>
      </c>
      <c r="CI84" s="19" t="n">
        <v>1.3997</v>
      </c>
      <c r="CJ84" s="19" t="n">
        <v>0.6783</v>
      </c>
      <c r="CK84" s="19" t="n">
        <v>0.8814</v>
      </c>
      <c r="CL84" s="19" t="n">
        <v>13.0637</v>
      </c>
      <c r="CM84" s="19" t="n">
        <v>0.02</v>
      </c>
      <c r="CN84" s="19" t="n">
        <v>3.1917</v>
      </c>
      <c r="CO84" s="19" t="n">
        <v>6.2732</v>
      </c>
      <c r="CP84" s="19" t="n">
        <v>3.936</v>
      </c>
      <c r="CQ84" s="19" t="n">
        <v>11.5327</v>
      </c>
      <c r="CS84" s="19" t="n">
        <v>0.1882</v>
      </c>
      <c r="CT84" s="19" t="n">
        <v>11.6605</v>
      </c>
      <c r="CU84" s="19" t="n">
        <v>24.8261</v>
      </c>
      <c r="CV84" s="19" t="n">
        <v>5.2915</v>
      </c>
      <c r="CW84" s="19" t="n">
        <v>10.1947</v>
      </c>
      <c r="CX84" s="19" t="n">
        <v>5.2265</v>
      </c>
      <c r="CY84" s="19" t="n">
        <v>21.7116</v>
      </c>
      <c r="CZ84" s="19" t="n">
        <v>2.5543</v>
      </c>
      <c r="DA84" s="19" t="n">
        <v>2.731</v>
      </c>
      <c r="DB84" s="19" t="n">
        <v>5.7292</v>
      </c>
      <c r="DC84" s="19" t="n">
        <v>5.4869</v>
      </c>
      <c r="DD84" s="19" t="n">
        <v>1.0485</v>
      </c>
      <c r="DE84" s="19" t="n">
        <v>8.870699999999999</v>
      </c>
      <c r="DF84" s="19" t="n">
        <v>7.7785</v>
      </c>
      <c r="DG84" s="19" t="n">
        <v>1.6101</v>
      </c>
      <c r="DH84" s="19" t="n">
        <v>4.2822</v>
      </c>
      <c r="DI84" s="19" t="n">
        <v>1.0862</v>
      </c>
      <c r="DJ84" s="19" t="n">
        <v>2.2759</v>
      </c>
      <c r="DK84" s="19" t="n">
        <v>2.3605</v>
      </c>
      <c r="DL84" s="19" t="n">
        <v>1.1211</v>
      </c>
      <c r="DM84" s="19" t="n">
        <v>0.1831</v>
      </c>
      <c r="DN84" s="19" t="n">
        <v>1687.6892</v>
      </c>
      <c r="DO84" s="19" t="n">
        <v>3.2696</v>
      </c>
      <c r="DP84" s="19" t="n">
        <v>152.5333</v>
      </c>
      <c r="DQ84" s="19" t="n">
        <v>62.8377</v>
      </c>
      <c r="DR84" s="19" t="n">
        <v>83.0585</v>
      </c>
      <c r="DT84" s="19" t="n">
        <v>2934.0152</v>
      </c>
    </row>
    <row r="85">
      <c r="A85" s="2" t="inlineStr">
        <is>
          <t>4801</t>
        </is>
      </c>
      <c r="B85" s="2" t="inlineStr">
        <is>
          <t>Water, pipeline and other transport</t>
        </is>
      </c>
      <c r="C85" s="19" t="n">
        <v>11.7483</v>
      </c>
      <c r="D85" s="19" t="n">
        <v>0.5836</v>
      </c>
      <c r="E85" s="19" t="n">
        <v>2.5221</v>
      </c>
      <c r="F85" s="19" t="n">
        <v>0.4791</v>
      </c>
      <c r="G85" s="19" t="n">
        <v>0.0332</v>
      </c>
      <c r="H85" s="19" t="n">
        <v>1.6112</v>
      </c>
      <c r="I85" s="19" t="n">
        <v>1.2674</v>
      </c>
      <c r="J85" s="19" t="n">
        <v>14.4685</v>
      </c>
      <c r="K85" s="19" t="n">
        <v>2.8339</v>
      </c>
      <c r="L85" s="19" t="n">
        <v>0.2361</v>
      </c>
      <c r="M85" s="19" t="n">
        <v>2.2087</v>
      </c>
      <c r="N85" s="19" t="n">
        <v>0.8405</v>
      </c>
      <c r="O85" s="19" t="n">
        <v>2.3959</v>
      </c>
      <c r="P85" s="19" t="n">
        <v>4.8006</v>
      </c>
      <c r="Q85" s="19" t="n">
        <v>0.0784</v>
      </c>
      <c r="R85" s="19" t="n">
        <v>3.2608</v>
      </c>
      <c r="S85" s="19" t="n">
        <v>1.6789</v>
      </c>
      <c r="T85" s="19" t="n">
        <v>3.7638</v>
      </c>
      <c r="U85" s="19" t="n">
        <v>8.3134</v>
      </c>
      <c r="V85" s="19" t="n">
        <v>2.5769</v>
      </c>
      <c r="W85" s="19" t="n">
        <v>2.481</v>
      </c>
      <c r="X85" s="19" t="n">
        <v>8.0084</v>
      </c>
      <c r="Y85" s="19" t="n">
        <v>6.2525</v>
      </c>
      <c r="Z85" s="19" t="n">
        <v>3.2146</v>
      </c>
      <c r="AA85" s="19" t="n">
        <v>2.5799</v>
      </c>
      <c r="AB85" s="19" t="n">
        <v>0.0318</v>
      </c>
      <c r="AC85" s="19" t="n">
        <v>0.0457</v>
      </c>
      <c r="AD85" s="19" t="n">
        <v>0.8944</v>
      </c>
      <c r="AE85" s="19" t="n">
        <v>0.0032</v>
      </c>
      <c r="AF85" s="19" t="n">
        <v>0.0814</v>
      </c>
      <c r="AG85" s="19" t="n">
        <v>0.0524</v>
      </c>
      <c r="AH85" s="19" t="n">
        <v>1.4423</v>
      </c>
      <c r="AI85" s="19" t="n">
        <v>7.2528</v>
      </c>
      <c r="AJ85" s="19" t="n">
        <v>6.3124</v>
      </c>
      <c r="AK85" s="19" t="n">
        <v>14.5139</v>
      </c>
      <c r="AL85" s="19" t="n">
        <v>3.7363</v>
      </c>
      <c r="AM85" s="19" t="n">
        <v>14.0862</v>
      </c>
      <c r="AN85" s="19" t="n">
        <v>9.7667</v>
      </c>
      <c r="AO85" s="19" t="n">
        <v>1.697</v>
      </c>
      <c r="AP85" s="19" t="n">
        <v>95.4982</v>
      </c>
      <c r="AQ85" s="19" t="n">
        <v>2.4629</v>
      </c>
      <c r="AR85" s="19" t="n">
        <v>13.5589</v>
      </c>
      <c r="AS85" s="19" t="n">
        <v>1.0016</v>
      </c>
      <c r="AT85" s="19" t="n">
        <v>11.6401</v>
      </c>
      <c r="AU85" s="19" t="n">
        <v>2.2206</v>
      </c>
      <c r="AV85" s="19" t="n">
        <v>6.2584</v>
      </c>
      <c r="AW85" s="19" t="n">
        <v>4.9582</v>
      </c>
      <c r="AX85" s="19" t="n">
        <v>1.6437</v>
      </c>
      <c r="AY85" s="19" t="n">
        <v>18.6801</v>
      </c>
      <c r="AZ85" s="19" t="n">
        <v>26.4521</v>
      </c>
      <c r="BA85" s="19" t="n">
        <v>0.9891</v>
      </c>
      <c r="BB85" s="19" t="n">
        <v>15.5736</v>
      </c>
      <c r="BC85" s="19" t="n">
        <v>4.5345</v>
      </c>
      <c r="BD85" s="19" t="n">
        <v>5.0225</v>
      </c>
      <c r="BE85" s="19" t="n">
        <v>2.5728</v>
      </c>
      <c r="BF85" s="19" t="n">
        <v>1.0604</v>
      </c>
      <c r="BG85" s="19" t="n">
        <v>0.8697</v>
      </c>
      <c r="BH85" s="19" t="n">
        <v>0.461</v>
      </c>
      <c r="BI85" s="19" t="n">
        <v>1.566</v>
      </c>
      <c r="BJ85" s="19" t="n">
        <v>0.749</v>
      </c>
      <c r="BK85" s="19" t="n">
        <v>0.4117</v>
      </c>
      <c r="BL85" s="19" t="n">
        <v>2.0334</v>
      </c>
      <c r="BM85" s="19" t="n">
        <v>0.9340000000000001</v>
      </c>
      <c r="BN85" s="19" t="n">
        <v>0.1917</v>
      </c>
      <c r="BO85" s="19" t="n">
        <v>64.3312</v>
      </c>
      <c r="BP85" s="19" t="n">
        <v>1.8783</v>
      </c>
      <c r="BQ85" s="19" t="n">
        <v>24.705</v>
      </c>
      <c r="BR85" s="19" t="n">
        <v>0.6338</v>
      </c>
      <c r="BS85" s="19" t="n">
        <v>2.0878</v>
      </c>
      <c r="BT85" s="19" t="n">
        <v>16.9199</v>
      </c>
      <c r="BU85" s="19" t="n">
        <v>13.2242</v>
      </c>
      <c r="BV85" s="19" t="n">
        <v>22.0316</v>
      </c>
      <c r="BW85" s="19" t="n">
        <v>33.2244</v>
      </c>
      <c r="BX85" s="19" t="n">
        <v>599.1502</v>
      </c>
      <c r="BY85" s="19" t="n">
        <v>31.1617</v>
      </c>
      <c r="BZ85" s="19" t="n">
        <v>21.0627</v>
      </c>
      <c r="CA85" s="19" t="n">
        <v>33.8855</v>
      </c>
      <c r="CB85" s="19" t="n">
        <v>71.1281</v>
      </c>
      <c r="CC85" s="19" t="n">
        <v>2.4733</v>
      </c>
      <c r="CD85" s="19" t="n">
        <v>246.9494</v>
      </c>
      <c r="CE85" s="19" t="n">
        <v>20.3274</v>
      </c>
      <c r="CF85" s="19" t="n">
        <v>11.0072</v>
      </c>
      <c r="CG85" s="19" t="n">
        <v>82.5462</v>
      </c>
      <c r="CH85" s="19" t="n">
        <v>5.8923</v>
      </c>
      <c r="CI85" s="19" t="n">
        <v>0.9982</v>
      </c>
      <c r="CJ85" s="19" t="n">
        <v>0.5377</v>
      </c>
      <c r="CK85" s="19" t="n">
        <v>0.1805</v>
      </c>
      <c r="CL85" s="19" t="n">
        <v>15.875</v>
      </c>
      <c r="CM85" s="19" t="n">
        <v>0.0192</v>
      </c>
      <c r="CN85" s="19" t="n">
        <v>9.978199999999999</v>
      </c>
      <c r="CO85" s="19" t="n">
        <v>13.2997</v>
      </c>
      <c r="CP85" s="19" t="n">
        <v>1.6048</v>
      </c>
      <c r="CQ85" s="19" t="n">
        <v>7.9829</v>
      </c>
      <c r="CS85" s="19" t="n">
        <v>0.8071</v>
      </c>
      <c r="CT85" s="19" t="n">
        <v>23.8573</v>
      </c>
      <c r="CU85" s="19" t="n">
        <v>68.2855</v>
      </c>
      <c r="CV85" s="19" t="n">
        <v>1.2504</v>
      </c>
      <c r="CW85" s="19" t="n">
        <v>51.3468</v>
      </c>
      <c r="CX85" s="19" t="n">
        <v>6.3709</v>
      </c>
      <c r="CY85" s="19" t="n">
        <v>47.4752</v>
      </c>
      <c r="CZ85" s="19" t="n">
        <v>34.5566</v>
      </c>
      <c r="DA85" s="19" t="n">
        <v>7.8234</v>
      </c>
      <c r="DB85" s="19" t="n">
        <v>20.5836</v>
      </c>
      <c r="DC85" s="19" t="n">
        <v>20.4058</v>
      </c>
      <c r="DD85" s="19" t="n">
        <v>1.8442</v>
      </c>
      <c r="DE85" s="19" t="n">
        <v>16.3381</v>
      </c>
      <c r="DF85" s="19" t="n">
        <v>21.3518</v>
      </c>
      <c r="DG85" s="19" t="n">
        <v>2.1401</v>
      </c>
      <c r="DH85" s="19" t="n">
        <v>3.2437</v>
      </c>
      <c r="DI85" s="19" t="n">
        <v>2.1655</v>
      </c>
      <c r="DJ85" s="19" t="n">
        <v>6.1369</v>
      </c>
      <c r="DK85" s="19" t="n">
        <v>5.0721</v>
      </c>
      <c r="DL85" s="19" t="n">
        <v>3.3272</v>
      </c>
      <c r="DM85" s="19" t="n">
        <v>1.363</v>
      </c>
      <c r="DN85" s="19" t="n">
        <v>682.652</v>
      </c>
      <c r="DO85" s="19" t="n">
        <v>77.5569</v>
      </c>
      <c r="DP85" s="19" t="n">
        <v>77.3998</v>
      </c>
      <c r="DQ85" s="19" t="n">
        <v>33.5226</v>
      </c>
      <c r="DR85" s="19" t="n">
        <v>35.8003</v>
      </c>
      <c r="DT85" s="19" t="n">
        <v>592.4921000000001</v>
      </c>
    </row>
    <row r="86">
      <c r="A86" s="2" t="inlineStr">
        <is>
          <t>4901</t>
        </is>
      </c>
      <c r="B86" s="2" t="inlineStr">
        <is>
          <t>Air and space transport</t>
        </is>
      </c>
      <c r="C86" s="19" t="n">
        <v>12.0129</v>
      </c>
      <c r="D86" s="19" t="n">
        <v>0.7082000000000001</v>
      </c>
      <c r="E86" s="19" t="n">
        <v>6.6634</v>
      </c>
      <c r="F86" s="19" t="n">
        <v>0.08989999999999999</v>
      </c>
      <c r="G86" s="19" t="n">
        <v>0.0353</v>
      </c>
      <c r="H86" s="19" t="n">
        <v>0.1422</v>
      </c>
      <c r="I86" s="19" t="n">
        <v>2.5123</v>
      </c>
      <c r="J86" s="19" t="n">
        <v>22.8418</v>
      </c>
      <c r="K86" s="19" t="n">
        <v>0.4293</v>
      </c>
      <c r="L86" s="19" t="n">
        <v>0.1182</v>
      </c>
      <c r="M86" s="19" t="n">
        <v>5.9106</v>
      </c>
      <c r="N86" s="19" t="n">
        <v>0.9794</v>
      </c>
      <c r="O86" s="19" t="n">
        <v>0.9154</v>
      </c>
      <c r="P86" s="19" t="n">
        <v>0.6151</v>
      </c>
      <c r="Q86" s="19" t="n">
        <v>1.0727</v>
      </c>
      <c r="R86" s="19" t="n">
        <v>0.7278</v>
      </c>
      <c r="S86" s="19" t="n">
        <v>2.2401</v>
      </c>
      <c r="T86" s="19" t="n">
        <v>1.9054</v>
      </c>
      <c r="U86" s="19" t="n">
        <v>12.9437</v>
      </c>
      <c r="V86" s="19" t="n">
        <v>2.0653</v>
      </c>
      <c r="W86" s="19" t="n">
        <v>3.4428</v>
      </c>
      <c r="X86" s="19" t="n">
        <v>6.3508</v>
      </c>
      <c r="Y86" s="19" t="n">
        <v>3.0963</v>
      </c>
      <c r="Z86" s="19" t="n">
        <v>0.8874</v>
      </c>
      <c r="AA86" s="19" t="n">
        <v>1.3</v>
      </c>
      <c r="AB86" s="19" t="n">
        <v>0.0262</v>
      </c>
      <c r="AC86" s="19" t="n">
        <v>0.0352</v>
      </c>
      <c r="AD86" s="19" t="n">
        <v>1.038</v>
      </c>
      <c r="AE86" s="19" t="n">
        <v>0.0126</v>
      </c>
      <c r="AF86" s="19" t="n">
        <v>0.6308</v>
      </c>
      <c r="AG86" s="19" t="n">
        <v>0.1221</v>
      </c>
      <c r="AH86" s="19" t="n">
        <v>0.2144</v>
      </c>
      <c r="AI86" s="19" t="n">
        <v>3.7228</v>
      </c>
      <c r="AJ86" s="19" t="n">
        <v>0.4769</v>
      </c>
      <c r="AK86" s="19" t="n">
        <v>6.8901</v>
      </c>
      <c r="AL86" s="19" t="n">
        <v>4.0848</v>
      </c>
      <c r="AM86" s="19" t="n">
        <v>4.3274</v>
      </c>
      <c r="AN86" s="19" t="n">
        <v>4.2255</v>
      </c>
      <c r="AO86" s="19" t="n">
        <v>0.8036</v>
      </c>
      <c r="AP86" s="19" t="n">
        <v>10.6609</v>
      </c>
      <c r="AQ86" s="19" t="n">
        <v>2.2504</v>
      </c>
      <c r="AR86" s="19" t="n">
        <v>9.8947</v>
      </c>
      <c r="AS86" s="19" t="n">
        <v>0.155</v>
      </c>
      <c r="AT86" s="19" t="n">
        <v>0.5179</v>
      </c>
      <c r="AU86" s="19" t="n">
        <v>0.2376</v>
      </c>
      <c r="AV86" s="19" t="n">
        <v>6.5447</v>
      </c>
      <c r="AW86" s="19" t="n">
        <v>0.338</v>
      </c>
      <c r="AX86" s="19" t="n">
        <v>0.4719</v>
      </c>
      <c r="AY86" s="19" t="n">
        <v>7.0607</v>
      </c>
      <c r="AZ86" s="19" t="n">
        <v>0.0835</v>
      </c>
      <c r="BA86" s="19" t="n">
        <v>0.1205</v>
      </c>
      <c r="BB86" s="19" t="n">
        <v>13.1182</v>
      </c>
      <c r="BC86" s="19" t="n">
        <v>1.1531</v>
      </c>
      <c r="BD86" s="19" t="n">
        <v>4.1142</v>
      </c>
      <c r="BE86" s="19" t="n">
        <v>3.6913</v>
      </c>
      <c r="BF86" s="19" t="n">
        <v>2.8365</v>
      </c>
      <c r="BG86" s="19" t="n">
        <v>0.4204</v>
      </c>
      <c r="BH86" s="19" t="n">
        <v>0.2761</v>
      </c>
      <c r="BI86" s="19" t="n">
        <v>9.6313</v>
      </c>
      <c r="BJ86" s="19" t="n">
        <v>4.7587</v>
      </c>
      <c r="BK86" s="19" t="n">
        <v>1.269</v>
      </c>
      <c r="BL86" s="19" t="n">
        <v>17.0093</v>
      </c>
      <c r="BM86" s="19" t="n">
        <v>1.7883</v>
      </c>
      <c r="BN86" s="19" t="n">
        <v>0.6425</v>
      </c>
      <c r="BO86" s="19" t="n">
        <v>6.7012</v>
      </c>
      <c r="BP86" s="19" t="n">
        <v>19.0465</v>
      </c>
      <c r="BQ86" s="19" t="n">
        <v>0.9257</v>
      </c>
      <c r="BR86" s="19" t="n">
        <v>17.09</v>
      </c>
      <c r="BS86" s="19" t="n">
        <v>8.855</v>
      </c>
      <c r="BT86" s="19" t="n">
        <v>21.0969</v>
      </c>
      <c r="BU86" s="19" t="n">
        <v>11.324</v>
      </c>
      <c r="BV86" s="19" t="n">
        <v>15.1343</v>
      </c>
      <c r="BW86" s="19" t="n">
        <v>26.27</v>
      </c>
      <c r="BX86" s="19" t="n">
        <v>225.6747</v>
      </c>
      <c r="BY86" s="19" t="n">
        <v>111.7516</v>
      </c>
      <c r="BZ86" s="19" t="n">
        <v>35.2892</v>
      </c>
      <c r="CA86" s="19" t="n">
        <v>20.1498</v>
      </c>
      <c r="CB86" s="19" t="n">
        <v>61.9062</v>
      </c>
      <c r="CC86" s="19" t="n">
        <v>10.8063</v>
      </c>
      <c r="CD86" s="19" t="n">
        <v>5.6254</v>
      </c>
      <c r="CE86" s="19" t="n">
        <v>139.4661</v>
      </c>
      <c r="CF86" s="19" t="n">
        <v>68.0437</v>
      </c>
      <c r="CG86" s="19" t="n">
        <v>547.1869</v>
      </c>
      <c r="CH86" s="19" t="n">
        <v>11.6696</v>
      </c>
      <c r="CI86" s="19" t="n">
        <v>11.5148</v>
      </c>
      <c r="CJ86" s="19" t="n">
        <v>20.1863</v>
      </c>
      <c r="CK86" s="19" t="n">
        <v>12.8989</v>
      </c>
      <c r="CL86" s="19" t="n">
        <v>28.27</v>
      </c>
      <c r="CM86" s="19" t="n">
        <v>0.4029</v>
      </c>
      <c r="CN86" s="19" t="n">
        <v>56.9495</v>
      </c>
      <c r="CO86" s="19" t="n">
        <v>30.2122</v>
      </c>
      <c r="CP86" s="19" t="n">
        <v>81.8557</v>
      </c>
      <c r="CQ86" s="19" t="n">
        <v>7.4106</v>
      </c>
      <c r="CS86" s="19" t="n">
        <v>0.0435</v>
      </c>
      <c r="CT86" s="19" t="n">
        <v>35.3301</v>
      </c>
      <c r="CU86" s="19" t="n">
        <v>477.2318</v>
      </c>
      <c r="CV86" s="19" t="n">
        <v>249.9648</v>
      </c>
      <c r="CW86" s="19" t="n">
        <v>177.9552</v>
      </c>
      <c r="CX86" s="19" t="n">
        <v>31.6277</v>
      </c>
      <c r="CY86" s="19" t="n">
        <v>194.3135</v>
      </c>
      <c r="CZ86" s="19" t="n">
        <v>53.1372</v>
      </c>
      <c r="DA86" s="19" t="n">
        <v>34.0192</v>
      </c>
      <c r="DB86" s="19" t="n">
        <v>77.1063</v>
      </c>
      <c r="DC86" s="19" t="n">
        <v>72.6919</v>
      </c>
      <c r="DD86" s="19" t="n">
        <v>9.2363</v>
      </c>
      <c r="DE86" s="19" t="n">
        <v>34.6857</v>
      </c>
      <c r="DF86" s="19" t="n">
        <v>30.5683</v>
      </c>
      <c r="DG86" s="19" t="n">
        <v>14.3285</v>
      </c>
      <c r="DH86" s="19" t="n">
        <v>27.8289</v>
      </c>
      <c r="DI86" s="19" t="n">
        <v>19.6946</v>
      </c>
      <c r="DJ86" s="19" t="n">
        <v>6.1258</v>
      </c>
      <c r="DK86" s="19" t="n">
        <v>14.9853</v>
      </c>
      <c r="DL86" s="19" t="n">
        <v>16.2584</v>
      </c>
      <c r="DM86" s="19" t="n">
        <v>0.93</v>
      </c>
      <c r="DN86" s="19" t="n">
        <v>1598.3007</v>
      </c>
      <c r="DO86" s="19" t="n">
        <v>12.1153</v>
      </c>
      <c r="DP86" s="19" t="n">
        <v>43.5147</v>
      </c>
      <c r="DQ86" s="19" t="n">
        <v>1.6711</v>
      </c>
      <c r="DR86" s="19" t="n">
        <v>7.5941</v>
      </c>
      <c r="DT86" s="19" t="n">
        <v>1386.8607</v>
      </c>
    </row>
    <row r="87">
      <c r="A87" s="2" t="inlineStr">
        <is>
          <t>5101</t>
        </is>
      </c>
      <c r="B87" s="2" t="inlineStr">
        <is>
          <t>Postal and courier pick-up and delivery service</t>
        </is>
      </c>
      <c r="C87" s="19" t="n">
        <v>21.0706</v>
      </c>
      <c r="D87" s="19" t="n">
        <v>3.1649</v>
      </c>
      <c r="E87" s="19" t="n">
        <v>10.3767</v>
      </c>
      <c r="F87" s="19" t="n">
        <v>0.1801</v>
      </c>
      <c r="G87" s="19" t="n">
        <v>0.1781</v>
      </c>
      <c r="H87" s="19" t="n">
        <v>0.2749</v>
      </c>
      <c r="I87" s="19" t="n">
        <v>4.1554</v>
      </c>
      <c r="J87" s="19" t="n">
        <v>37.8517</v>
      </c>
      <c r="K87" s="19" t="n">
        <v>1.2098</v>
      </c>
      <c r="L87" s="19" t="n">
        <v>0.14</v>
      </c>
      <c r="M87" s="19" t="n">
        <v>12.7886</v>
      </c>
      <c r="N87" s="19" t="n">
        <v>1.4214</v>
      </c>
      <c r="O87" s="19" t="n">
        <v>0.949</v>
      </c>
      <c r="P87" s="19" t="n">
        <v>5.1711</v>
      </c>
      <c r="Q87" s="19" t="n">
        <v>0.5957</v>
      </c>
      <c r="R87" s="19" t="n">
        <v>5.4629</v>
      </c>
      <c r="S87" s="19" t="n">
        <v>1.8965</v>
      </c>
      <c r="T87" s="19" t="n">
        <v>1.0453</v>
      </c>
      <c r="U87" s="19" t="n">
        <v>9.2476</v>
      </c>
      <c r="V87" s="19" t="n">
        <v>2.92</v>
      </c>
      <c r="W87" s="19" t="n">
        <v>2.3064</v>
      </c>
      <c r="X87" s="19" t="n">
        <v>6.8769</v>
      </c>
      <c r="Y87" s="19" t="n">
        <v>7.2465</v>
      </c>
      <c r="Z87" s="19" t="n">
        <v>2.1362</v>
      </c>
      <c r="AA87" s="19" t="n">
        <v>1.1557</v>
      </c>
      <c r="AB87" s="19" t="n">
        <v>0.205</v>
      </c>
      <c r="AC87" s="19" t="n">
        <v>0.2032</v>
      </c>
      <c r="AD87" s="19" t="n">
        <v>1.1619</v>
      </c>
      <c r="AE87" s="19" t="n">
        <v>0.0126</v>
      </c>
      <c r="AF87" s="19" t="n">
        <v>0.7793</v>
      </c>
      <c r="AG87" s="19" t="n">
        <v>0.1673</v>
      </c>
      <c r="AH87" s="19" t="n">
        <v>3.1482</v>
      </c>
      <c r="AI87" s="19" t="n">
        <v>5.6211</v>
      </c>
      <c r="AJ87" s="19" t="n">
        <v>1.0963</v>
      </c>
      <c r="AK87" s="19" t="n">
        <v>4.7508</v>
      </c>
      <c r="AL87" s="19" t="n">
        <v>4.934</v>
      </c>
      <c r="AM87" s="19" t="n">
        <v>2.3208</v>
      </c>
      <c r="AN87" s="19" t="n">
        <v>5.6763</v>
      </c>
      <c r="AO87" s="19" t="n">
        <v>0.7030999999999999</v>
      </c>
      <c r="AP87" s="19" t="n">
        <v>8.18</v>
      </c>
      <c r="AQ87" s="19" t="n">
        <v>1.1446</v>
      </c>
      <c r="AR87" s="19" t="n">
        <v>34.7521</v>
      </c>
      <c r="AS87" s="19" t="n">
        <v>0.1515</v>
      </c>
      <c r="AT87" s="19" t="n">
        <v>1.4812</v>
      </c>
      <c r="AU87" s="19" t="n">
        <v>0.6545</v>
      </c>
      <c r="AV87" s="19" t="n">
        <v>11.7224</v>
      </c>
      <c r="AW87" s="19" t="n">
        <v>2.2524</v>
      </c>
      <c r="AX87" s="19" t="n">
        <v>1.2964</v>
      </c>
      <c r="AY87" s="19" t="n">
        <v>10.4227</v>
      </c>
      <c r="AZ87" s="19" t="n">
        <v>1.9124</v>
      </c>
      <c r="BA87" s="19" t="n">
        <v>0.3729</v>
      </c>
      <c r="BB87" s="19" t="n">
        <v>7.2162</v>
      </c>
      <c r="BC87" s="19" t="n">
        <v>1.4177</v>
      </c>
      <c r="BD87" s="19" t="n">
        <v>4.2471</v>
      </c>
      <c r="BE87" s="19" t="n">
        <v>1.9676</v>
      </c>
      <c r="BF87" s="19" t="n">
        <v>2.0415</v>
      </c>
      <c r="BG87" s="19" t="n">
        <v>1.5903</v>
      </c>
      <c r="BH87" s="19" t="n">
        <v>0.3945</v>
      </c>
      <c r="BI87" s="19" t="n">
        <v>5.1492</v>
      </c>
      <c r="BJ87" s="19" t="n">
        <v>4.6416</v>
      </c>
      <c r="BK87" s="19" t="n">
        <v>0.9937</v>
      </c>
      <c r="BL87" s="19" t="n">
        <v>9.713100000000001</v>
      </c>
      <c r="BM87" s="19" t="n">
        <v>2.7116</v>
      </c>
      <c r="BN87" s="19" t="n">
        <v>1.5346</v>
      </c>
      <c r="BO87" s="19" t="n">
        <v>4.8368</v>
      </c>
      <c r="BP87" s="19" t="n">
        <v>12.6317</v>
      </c>
      <c r="BQ87" s="19" t="n">
        <v>0.8908</v>
      </c>
      <c r="BR87" s="19" t="n">
        <v>11.9627</v>
      </c>
      <c r="BS87" s="19" t="n">
        <v>43.5478</v>
      </c>
      <c r="BT87" s="19" t="n">
        <v>147.4475</v>
      </c>
      <c r="BU87" s="19" t="n">
        <v>49.74</v>
      </c>
      <c r="BV87" s="19" t="n">
        <v>49.4432</v>
      </c>
      <c r="BW87" s="19" t="n">
        <v>126.2883</v>
      </c>
      <c r="BX87" s="19" t="n">
        <v>314.3921</v>
      </c>
      <c r="BY87" s="19" t="n">
        <v>274.7627</v>
      </c>
      <c r="BZ87" s="19" t="n">
        <v>25.8904</v>
      </c>
      <c r="CA87" s="19" t="n">
        <v>9.6999</v>
      </c>
      <c r="CB87" s="19" t="n">
        <v>233.9382</v>
      </c>
      <c r="CC87" s="19" t="n">
        <v>6.7953</v>
      </c>
      <c r="CD87" s="19" t="n">
        <v>4.5808</v>
      </c>
      <c r="CE87" s="19" t="n">
        <v>19.8492</v>
      </c>
      <c r="CF87" s="19" t="n">
        <v>397.5721</v>
      </c>
      <c r="CG87" s="19" t="n">
        <v>279.6985</v>
      </c>
      <c r="CH87" s="19" t="n">
        <v>38.7792</v>
      </c>
      <c r="CI87" s="19" t="n">
        <v>15.6387</v>
      </c>
      <c r="CJ87" s="19" t="n">
        <v>10.1035</v>
      </c>
      <c r="CK87" s="19" t="n">
        <v>5.9552</v>
      </c>
      <c r="CL87" s="19" t="n">
        <v>56.3725</v>
      </c>
      <c r="CM87" s="19" t="n">
        <v>0.2548</v>
      </c>
      <c r="CN87" s="19" t="n">
        <v>128.7662</v>
      </c>
      <c r="CO87" s="19" t="n">
        <v>384.6915</v>
      </c>
      <c r="CP87" s="19" t="n">
        <v>471.9759</v>
      </c>
      <c r="CQ87" s="19" t="n">
        <v>57.7723</v>
      </c>
      <c r="CS87" s="19" t="n">
        <v>1.2473</v>
      </c>
      <c r="CT87" s="19" t="n">
        <v>73.8389</v>
      </c>
      <c r="CU87" s="19" t="n">
        <v>548.813</v>
      </c>
      <c r="CV87" s="19" t="n">
        <v>6.4563</v>
      </c>
      <c r="CW87" s="19" t="n">
        <v>193.6099</v>
      </c>
      <c r="CX87" s="19" t="n">
        <v>44.0292</v>
      </c>
      <c r="CY87" s="19" t="n">
        <v>331.1647</v>
      </c>
      <c r="CZ87" s="19" t="n">
        <v>10.6206</v>
      </c>
      <c r="DA87" s="19" t="n">
        <v>56.7503</v>
      </c>
      <c r="DB87" s="19" t="n">
        <v>129.1279</v>
      </c>
      <c r="DC87" s="19" t="n">
        <v>94.134</v>
      </c>
      <c r="DD87" s="19" t="n">
        <v>13.8665</v>
      </c>
      <c r="DE87" s="19" t="n">
        <v>204.1522</v>
      </c>
      <c r="DF87" s="19" t="n">
        <v>195.2805</v>
      </c>
      <c r="DG87" s="19" t="n">
        <v>17.0968</v>
      </c>
      <c r="DH87" s="19" t="n">
        <v>36.2613</v>
      </c>
      <c r="DI87" s="19" t="n">
        <v>27.0513</v>
      </c>
      <c r="DJ87" s="19" t="n">
        <v>24.7673</v>
      </c>
      <c r="DK87" s="19" t="n">
        <v>13.18</v>
      </c>
      <c r="DL87" s="19" t="n">
        <v>39.6108</v>
      </c>
      <c r="DM87" s="19" t="n">
        <v>1.9392</v>
      </c>
      <c r="DN87" s="19" t="n">
        <v>716.8224</v>
      </c>
      <c r="DO87" s="19" t="n">
        <v>15.5288</v>
      </c>
      <c r="DP87" s="19" t="n">
        <v>110.284</v>
      </c>
      <c r="DQ87" s="19" t="n">
        <v>19.9848</v>
      </c>
      <c r="DR87" s="19" t="n">
        <v>26.0445</v>
      </c>
      <c r="DT87" s="19" t="n">
        <v>1261.5326</v>
      </c>
    </row>
    <row r="88">
      <c r="A88" s="2" t="inlineStr">
        <is>
          <t>5201</t>
        </is>
      </c>
      <c r="B88" s="2" t="inlineStr">
        <is>
          <t>Transport support services and storage</t>
        </is>
      </c>
      <c r="C88" s="19" t="n">
        <v>396.4454</v>
      </c>
      <c r="D88" s="19" t="n">
        <v>12.2669</v>
      </c>
      <c r="E88" s="19" t="n">
        <v>56.2739</v>
      </c>
      <c r="F88" s="19" t="n">
        <v>1.6293</v>
      </c>
      <c r="G88" s="19" t="n">
        <v>0.7625</v>
      </c>
      <c r="H88" s="19" t="n">
        <v>3.6982</v>
      </c>
      <c r="I88" s="19" t="n">
        <v>27.2266</v>
      </c>
      <c r="J88" s="19" t="n">
        <v>499.532</v>
      </c>
      <c r="K88" s="19" t="n">
        <v>5.755</v>
      </c>
      <c r="L88" s="19" t="n">
        <v>1.0022</v>
      </c>
      <c r="M88" s="19" t="n">
        <v>56.038</v>
      </c>
      <c r="N88" s="19" t="n">
        <v>10.6621</v>
      </c>
      <c r="O88" s="19" t="n">
        <v>1.9087</v>
      </c>
      <c r="P88" s="19" t="n">
        <v>41.6943</v>
      </c>
      <c r="Q88" s="19" t="n">
        <v>1.2696</v>
      </c>
      <c r="R88" s="19" t="n">
        <v>28.5758</v>
      </c>
      <c r="S88" s="19" t="n">
        <v>8.9541</v>
      </c>
      <c r="T88" s="19" t="n">
        <v>10.0182</v>
      </c>
      <c r="U88" s="19" t="n">
        <v>144.5411</v>
      </c>
      <c r="V88" s="19" t="n">
        <v>22.2183</v>
      </c>
      <c r="W88" s="19" t="n">
        <v>23.6163</v>
      </c>
      <c r="X88" s="19" t="n">
        <v>65.39709999999999</v>
      </c>
      <c r="Y88" s="19" t="n">
        <v>98.1464</v>
      </c>
      <c r="Z88" s="19" t="n">
        <v>46.8221</v>
      </c>
      <c r="AA88" s="19" t="n">
        <v>30.0799</v>
      </c>
      <c r="AB88" s="19" t="n">
        <v>0.7748</v>
      </c>
      <c r="AC88" s="19" t="n">
        <v>1.1132</v>
      </c>
      <c r="AD88" s="19" t="n">
        <v>4.0876</v>
      </c>
      <c r="AE88" s="19" t="n">
        <v>0.0535</v>
      </c>
      <c r="AF88" s="19" t="n">
        <v>0.9142</v>
      </c>
      <c r="AG88" s="19" t="n">
        <v>0.8766</v>
      </c>
      <c r="AH88" s="19" t="n">
        <v>16.9054</v>
      </c>
      <c r="AI88" s="19" t="n">
        <v>30.2683</v>
      </c>
      <c r="AJ88" s="19" t="n">
        <v>8.6477</v>
      </c>
      <c r="AK88" s="19" t="n">
        <v>138.7716</v>
      </c>
      <c r="AL88" s="19" t="n">
        <v>29.8924</v>
      </c>
      <c r="AM88" s="19" t="n">
        <v>57.2925</v>
      </c>
      <c r="AN88" s="19" t="n">
        <v>195.6317</v>
      </c>
      <c r="AO88" s="19" t="n">
        <v>32.628</v>
      </c>
      <c r="AP88" s="19" t="n">
        <v>55.0303</v>
      </c>
      <c r="AQ88" s="19" t="n">
        <v>49.1789</v>
      </c>
      <c r="AR88" s="19" t="n">
        <v>83.4084</v>
      </c>
      <c r="AS88" s="19" t="n">
        <v>1.1844</v>
      </c>
      <c r="AT88" s="19" t="n">
        <v>9.8514</v>
      </c>
      <c r="AU88" s="19" t="n">
        <v>3.4477</v>
      </c>
      <c r="AV88" s="19" t="n">
        <v>88.1194</v>
      </c>
      <c r="AW88" s="19" t="n">
        <v>7.0421</v>
      </c>
      <c r="AX88" s="19" t="n">
        <v>4.7157</v>
      </c>
      <c r="AY88" s="19" t="n">
        <v>82.483</v>
      </c>
      <c r="AZ88" s="19" t="n">
        <v>17.7807</v>
      </c>
      <c r="BA88" s="19" t="n">
        <v>5.5361</v>
      </c>
      <c r="BB88" s="19" t="n">
        <v>239.5434</v>
      </c>
      <c r="BC88" s="19" t="n">
        <v>64.5634</v>
      </c>
      <c r="BD88" s="19" t="n">
        <v>63.8924</v>
      </c>
      <c r="BE88" s="19" t="n">
        <v>46.5252</v>
      </c>
      <c r="BF88" s="19" t="n">
        <v>17.356</v>
      </c>
      <c r="BG88" s="19" t="n">
        <v>6.3809</v>
      </c>
      <c r="BH88" s="19" t="n">
        <v>2.2865</v>
      </c>
      <c r="BI88" s="19" t="n">
        <v>13.4028</v>
      </c>
      <c r="BJ88" s="19" t="n">
        <v>9.5136</v>
      </c>
      <c r="BK88" s="19" t="n">
        <v>2.158</v>
      </c>
      <c r="BL88" s="19" t="n">
        <v>25.2579</v>
      </c>
      <c r="BM88" s="19" t="n">
        <v>11.6254</v>
      </c>
      <c r="BN88" s="19" t="n">
        <v>4.1091</v>
      </c>
      <c r="BO88" s="19" t="n">
        <v>9.5075</v>
      </c>
      <c r="BP88" s="19" t="n">
        <v>15.0365</v>
      </c>
      <c r="BQ88" s="19" t="n">
        <v>0.9923999999999999</v>
      </c>
      <c r="BR88" s="19" t="n">
        <v>12.0805</v>
      </c>
      <c r="BS88" s="19" t="n">
        <v>43.7532</v>
      </c>
      <c r="BT88" s="19" t="n">
        <v>244.0051</v>
      </c>
      <c r="BU88" s="19" t="n">
        <v>227.3213</v>
      </c>
      <c r="BV88" s="19" t="n">
        <v>366.4213</v>
      </c>
      <c r="BW88" s="19" t="n">
        <v>491.1923</v>
      </c>
      <c r="BX88" s="19" t="n">
        <v>3271.4644</v>
      </c>
      <c r="BY88" s="19" t="n">
        <v>514.441</v>
      </c>
      <c r="BZ88" s="19" t="n">
        <v>24.3349</v>
      </c>
      <c r="CA88" s="19" t="n">
        <v>75.82989999999999</v>
      </c>
      <c r="CB88" s="19" t="n">
        <v>575.5975</v>
      </c>
      <c r="CC88" s="19" t="n">
        <v>222.8487</v>
      </c>
      <c r="CD88" s="19" t="n">
        <v>95.5262</v>
      </c>
      <c r="CE88" s="19" t="n">
        <v>1119.897</v>
      </c>
      <c r="CF88" s="19" t="n">
        <v>267.3734</v>
      </c>
      <c r="CG88" s="19" t="n">
        <v>3283.7318</v>
      </c>
      <c r="CH88" s="19" t="n">
        <v>19.7427</v>
      </c>
      <c r="CI88" s="19" t="n">
        <v>10.9637</v>
      </c>
      <c r="CJ88" s="19" t="n">
        <v>4.1383</v>
      </c>
      <c r="CK88" s="19" t="n">
        <v>5.9575</v>
      </c>
      <c r="CL88" s="19" t="n">
        <v>491.1983</v>
      </c>
      <c r="CM88" s="19" t="n">
        <v>0.4873</v>
      </c>
      <c r="CN88" s="19" t="n">
        <v>154.447</v>
      </c>
      <c r="CO88" s="19" t="n">
        <v>44.8803</v>
      </c>
      <c r="CP88" s="19" t="n">
        <v>36.6805</v>
      </c>
      <c r="CQ88" s="19" t="n">
        <v>92.23860000000001</v>
      </c>
      <c r="CS88" s="19" t="n">
        <v>2.5585</v>
      </c>
      <c r="CT88" s="19" t="n">
        <v>224.0831</v>
      </c>
      <c r="CU88" s="19" t="n">
        <v>932.0482</v>
      </c>
      <c r="CV88" s="19" t="n">
        <v>33.758</v>
      </c>
      <c r="CW88" s="19" t="n">
        <v>402.5991</v>
      </c>
      <c r="CX88" s="19" t="n">
        <v>92.0325</v>
      </c>
      <c r="CY88" s="19" t="n">
        <v>324.7855</v>
      </c>
      <c r="CZ88" s="19" t="n">
        <v>140.3205</v>
      </c>
      <c r="DA88" s="19" t="n">
        <v>92.2298</v>
      </c>
      <c r="DB88" s="19" t="n">
        <v>128.5036</v>
      </c>
      <c r="DC88" s="19" t="n">
        <v>137.4224</v>
      </c>
      <c r="DD88" s="19" t="n">
        <v>52.4032</v>
      </c>
      <c r="DE88" s="19" t="n">
        <v>130.3223</v>
      </c>
      <c r="DF88" s="19" t="n">
        <v>103.5964</v>
      </c>
      <c r="DG88" s="19" t="n">
        <v>13.4706</v>
      </c>
      <c r="DH88" s="19" t="n">
        <v>27.4853</v>
      </c>
      <c r="DI88" s="19" t="n">
        <v>18.8687</v>
      </c>
      <c r="DJ88" s="19" t="n">
        <v>77.062</v>
      </c>
      <c r="DK88" s="19" t="n">
        <v>34.2173</v>
      </c>
      <c r="DL88" s="19" t="n">
        <v>32.2224</v>
      </c>
      <c r="DM88" s="19" t="n">
        <v>1.4224</v>
      </c>
      <c r="DN88" s="19" t="n">
        <v>1134.6534</v>
      </c>
      <c r="DO88" s="19" t="n">
        <v>5855.9271</v>
      </c>
      <c r="DP88" s="19" t="n">
        <v>279.2032</v>
      </c>
      <c r="DQ88" s="19" t="n">
        <v>58.8857</v>
      </c>
      <c r="DR88" s="19" t="n">
        <v>167.9263</v>
      </c>
      <c r="DT88" s="19" t="n">
        <v>4294.2052</v>
      </c>
    </row>
    <row r="89">
      <c r="A89" s="2" t="inlineStr">
        <is>
          <t>5401</t>
        </is>
      </c>
      <c r="B89" s="2" t="inlineStr">
        <is>
          <t>Publishing (except internet and music publishing)</t>
        </is>
      </c>
      <c r="C89" s="19" t="n">
        <v>3.2077</v>
      </c>
      <c r="D89" s="19" t="n">
        <v>0.1547</v>
      </c>
      <c r="E89" s="19" t="n">
        <v>1.6178</v>
      </c>
      <c r="F89" s="19" t="n">
        <v>0.0043</v>
      </c>
      <c r="G89" s="19" t="n">
        <v>0.0043</v>
      </c>
      <c r="H89" s="19" t="n">
        <v>0.0103</v>
      </c>
      <c r="I89" s="19" t="n">
        <v>0.7721</v>
      </c>
      <c r="J89" s="19" t="n">
        <v>2.2428</v>
      </c>
      <c r="K89" s="19" t="n">
        <v>0.1144</v>
      </c>
      <c r="L89" s="19" t="n">
        <v>0.0104</v>
      </c>
      <c r="M89" s="19" t="n">
        <v>0.9675</v>
      </c>
      <c r="N89" s="19" t="n">
        <v>0.1069</v>
      </c>
      <c r="O89" s="19" t="n">
        <v>0.8771</v>
      </c>
      <c r="P89" s="19" t="n">
        <v>0.3139</v>
      </c>
      <c r="Q89" s="19" t="n">
        <v>0.0348</v>
      </c>
      <c r="R89" s="19" t="n">
        <v>1.3617</v>
      </c>
      <c r="S89" s="19" t="n">
        <v>0.2271</v>
      </c>
      <c r="T89" s="19" t="n">
        <v>0.0239</v>
      </c>
      <c r="U89" s="19" t="n">
        <v>1.1716</v>
      </c>
      <c r="V89" s="19" t="n">
        <v>0.6431</v>
      </c>
      <c r="W89" s="19" t="n">
        <v>0.7679</v>
      </c>
      <c r="X89" s="19" t="n">
        <v>2.1065</v>
      </c>
      <c r="Y89" s="19" t="n">
        <v>1.113</v>
      </c>
      <c r="Z89" s="19" t="n">
        <v>0.1971</v>
      </c>
      <c r="AA89" s="19" t="n">
        <v>0.4152</v>
      </c>
      <c r="AB89" s="19" t="n">
        <v>0.07199999999999999</v>
      </c>
      <c r="AC89" s="19" t="n">
        <v>0.0549</v>
      </c>
      <c r="AD89" s="19" t="n">
        <v>0.9943</v>
      </c>
      <c r="AE89" s="19" t="n">
        <v>0.0115</v>
      </c>
      <c r="AF89" s="19" t="n">
        <v>0.0262</v>
      </c>
      <c r="AG89" s="19" t="n">
        <v>0.0529</v>
      </c>
      <c r="AH89" s="19" t="n">
        <v>0.2402</v>
      </c>
      <c r="AI89" s="19" t="n">
        <v>2.45</v>
      </c>
      <c r="AJ89" s="19" t="n">
        <v>7.7385</v>
      </c>
      <c r="AK89" s="19" t="n">
        <v>10.7024</v>
      </c>
      <c r="AL89" s="19" t="n">
        <v>3.0614</v>
      </c>
      <c r="AM89" s="19" t="n">
        <v>0.9754</v>
      </c>
      <c r="AN89" s="19" t="n">
        <v>7.2327</v>
      </c>
      <c r="AO89" s="19" t="n">
        <v>0.08069999999999999</v>
      </c>
      <c r="AP89" s="19" t="n">
        <v>5.935</v>
      </c>
      <c r="AQ89" s="19" t="n">
        <v>0.2756</v>
      </c>
      <c r="AR89" s="19" t="n">
        <v>9.3942</v>
      </c>
      <c r="AS89" s="19" t="n">
        <v>2.0377</v>
      </c>
      <c r="AT89" s="19" t="n">
        <v>0.6929999999999999</v>
      </c>
      <c r="AU89" s="19" t="n">
        <v>0.2393</v>
      </c>
      <c r="AV89" s="19" t="n">
        <v>3.7801</v>
      </c>
      <c r="AW89" s="19" t="n">
        <v>0.3238</v>
      </c>
      <c r="AX89" s="19" t="n">
        <v>0.0446</v>
      </c>
      <c r="AY89" s="19" t="n">
        <v>4.2713</v>
      </c>
      <c r="AZ89" s="19" t="n">
        <v>0.0225</v>
      </c>
      <c r="BA89" s="19" t="n">
        <v>0.0514</v>
      </c>
      <c r="BB89" s="19" t="n">
        <v>13.9425</v>
      </c>
      <c r="BC89" s="19" t="n">
        <v>0.6872</v>
      </c>
      <c r="BD89" s="19" t="n">
        <v>1.7054</v>
      </c>
      <c r="BE89" s="19" t="n">
        <v>3.0292</v>
      </c>
      <c r="BF89" s="19" t="n">
        <v>1.6033</v>
      </c>
      <c r="BG89" s="19" t="n">
        <v>0.4957</v>
      </c>
      <c r="BH89" s="19" t="n">
        <v>0.0426</v>
      </c>
      <c r="BI89" s="19" t="n">
        <v>1.9298</v>
      </c>
      <c r="BJ89" s="19" t="n">
        <v>1.5249</v>
      </c>
      <c r="BK89" s="19" t="n">
        <v>0.3046</v>
      </c>
      <c r="BL89" s="19" t="n">
        <v>2.7779</v>
      </c>
      <c r="BM89" s="19" t="n">
        <v>0.921</v>
      </c>
      <c r="BN89" s="19" t="n">
        <v>0.2788</v>
      </c>
      <c r="BO89" s="19" t="n">
        <v>0.2521</v>
      </c>
      <c r="BP89" s="19" t="n">
        <v>0.747</v>
      </c>
      <c r="BQ89" s="19" t="n">
        <v>0.7662</v>
      </c>
      <c r="BR89" s="19" t="n">
        <v>1.8765</v>
      </c>
      <c r="BS89" s="19" t="n">
        <v>22.7953</v>
      </c>
      <c r="BT89" s="19" t="n">
        <v>8.707700000000001</v>
      </c>
      <c r="BU89" s="19" t="n">
        <v>8.007400000000001</v>
      </c>
      <c r="BV89" s="19" t="n">
        <v>11.0287</v>
      </c>
      <c r="BW89" s="19" t="n">
        <v>44.3561</v>
      </c>
      <c r="BX89" s="19" t="n">
        <v>188.0414</v>
      </c>
      <c r="BY89" s="19" t="n">
        <v>323.3941</v>
      </c>
      <c r="BZ89" s="19" t="n">
        <v>22.5398</v>
      </c>
      <c r="CA89" s="19" t="n">
        <v>19.6802</v>
      </c>
      <c r="CB89" s="19" t="n">
        <v>26.3814</v>
      </c>
      <c r="CC89" s="19" t="n">
        <v>11.1741</v>
      </c>
      <c r="CD89" s="19" t="n">
        <v>2.4455</v>
      </c>
      <c r="CE89" s="19" t="n">
        <v>1.8935</v>
      </c>
      <c r="CF89" s="19" t="n">
        <v>56.9131</v>
      </c>
      <c r="CG89" s="19" t="n">
        <v>21.0542</v>
      </c>
      <c r="CH89" s="19" t="n">
        <v>210.2273</v>
      </c>
      <c r="CI89" s="19" t="n">
        <v>20.1772</v>
      </c>
      <c r="CJ89" s="19" t="n">
        <v>4.7498</v>
      </c>
      <c r="CK89" s="19" t="n">
        <v>236.806</v>
      </c>
      <c r="CL89" s="19" t="n">
        <v>60.7589</v>
      </c>
      <c r="CM89" s="19" t="n">
        <v>7.7102</v>
      </c>
      <c r="CN89" s="19" t="n">
        <v>81.5245</v>
      </c>
      <c r="CO89" s="19" t="n">
        <v>49.0718</v>
      </c>
      <c r="CP89" s="19" t="n">
        <v>9.4871</v>
      </c>
      <c r="CQ89" s="19" t="n">
        <v>56.6258</v>
      </c>
      <c r="CS89" s="19" t="n">
        <v>0.0016</v>
      </c>
      <c r="CT89" s="19" t="n">
        <v>56.2501</v>
      </c>
      <c r="CU89" s="19" t="n">
        <v>387.6579</v>
      </c>
      <c r="CV89" s="19" t="n">
        <v>914.3241</v>
      </c>
      <c r="CW89" s="19" t="n">
        <v>131.3408</v>
      </c>
      <c r="CX89" s="19" t="n">
        <v>40.3095</v>
      </c>
      <c r="CY89" s="19" t="n">
        <v>138.9859</v>
      </c>
      <c r="CZ89" s="19" t="n">
        <v>5.7957</v>
      </c>
      <c r="DA89" s="19" t="n">
        <v>34.1389</v>
      </c>
      <c r="DB89" s="19" t="n">
        <v>223.4697</v>
      </c>
      <c r="DC89" s="19" t="n">
        <v>229.3211</v>
      </c>
      <c r="DD89" s="19" t="n">
        <v>42.1846</v>
      </c>
      <c r="DE89" s="19" t="n">
        <v>17.4659</v>
      </c>
      <c r="DF89" s="19" t="n">
        <v>57.5576</v>
      </c>
      <c r="DG89" s="19" t="n">
        <v>34.4943</v>
      </c>
      <c r="DH89" s="19" t="n">
        <v>18.6557</v>
      </c>
      <c r="DI89" s="19" t="n">
        <v>16.3874</v>
      </c>
      <c r="DJ89" s="19" t="n">
        <v>12.6006</v>
      </c>
      <c r="DK89" s="19" t="n">
        <v>2.9315</v>
      </c>
      <c r="DL89" s="19" t="n">
        <v>46.6644</v>
      </c>
      <c r="DM89" s="19" t="n">
        <v>2.6668</v>
      </c>
      <c r="DN89" s="19" t="n">
        <v>1632.5466</v>
      </c>
      <c r="DO89" s="19" t="n">
        <v>5.7194</v>
      </c>
      <c r="DP89" s="19" t="n">
        <v>168.4263</v>
      </c>
      <c r="DQ89" s="19" t="n">
        <v>86.5594</v>
      </c>
      <c r="DR89" s="19" t="n">
        <v>131.3946</v>
      </c>
      <c r="DT89" s="19" t="n">
        <v>5135.5667</v>
      </c>
    </row>
    <row r="90">
      <c r="A90" s="2" t="inlineStr">
        <is>
          <t>5501</t>
        </is>
      </c>
      <c r="B90" s="2" t="inlineStr">
        <is>
          <t>Motion picture and sound recording</t>
        </is>
      </c>
      <c r="C90" s="19" t="n">
        <v>0.0219</v>
      </c>
      <c r="D90" s="19" t="n">
        <v>0.0015</v>
      </c>
      <c r="E90" s="19" t="n">
        <v>0.013</v>
      </c>
      <c r="F90" s="19" t="n">
        <v>0.0005999999999999999</v>
      </c>
      <c r="G90" s="19" t="n">
        <v>0.0009</v>
      </c>
      <c r="H90" s="19" t="n">
        <v>0.0008</v>
      </c>
      <c r="I90" s="19" t="n">
        <v>0.0046</v>
      </c>
      <c r="J90" s="19" t="n">
        <v>0.0672</v>
      </c>
      <c r="K90" s="19" t="n">
        <v>0.0658</v>
      </c>
      <c r="L90" s="19" t="n">
        <v>0.0005</v>
      </c>
      <c r="M90" s="19" t="n">
        <v>0.0339</v>
      </c>
      <c r="N90" s="19" t="n">
        <v>0.0014</v>
      </c>
      <c r="O90" s="19" t="n">
        <v>0.0047</v>
      </c>
      <c r="P90" s="19" t="n">
        <v>0.0101</v>
      </c>
      <c r="Q90" s="19" t="n">
        <v>0.0003</v>
      </c>
      <c r="R90" s="19" t="n">
        <v>0.0031</v>
      </c>
      <c r="S90" s="19" t="n">
        <v>0.0028</v>
      </c>
      <c r="T90" s="19" t="n">
        <v>0.0017</v>
      </c>
      <c r="U90" s="19" t="n">
        <v>0.0196</v>
      </c>
      <c r="V90" s="19" t="n">
        <v>0.0218</v>
      </c>
      <c r="W90" s="19" t="n">
        <v>0.5006</v>
      </c>
      <c r="X90" s="19" t="n">
        <v>0.0169</v>
      </c>
      <c r="Y90" s="19" t="n">
        <v>0.0599</v>
      </c>
      <c r="Z90" s="19" t="n">
        <v>0.0123</v>
      </c>
      <c r="AA90" s="19" t="n">
        <v>0.011</v>
      </c>
      <c r="AB90" s="19" t="n">
        <v>0</v>
      </c>
      <c r="AC90" s="19" t="n">
        <v>0.0004</v>
      </c>
      <c r="AD90" s="19" t="n">
        <v>0.0021</v>
      </c>
      <c r="AF90" s="19" t="n">
        <v>0</v>
      </c>
      <c r="AG90" s="19" t="n">
        <v>0</v>
      </c>
      <c r="AH90" s="19" t="n">
        <v>0.0081</v>
      </c>
      <c r="AI90" s="19" t="n">
        <v>0.0169</v>
      </c>
      <c r="AJ90" s="19" t="n">
        <v>0.0019</v>
      </c>
      <c r="AK90" s="19" t="n">
        <v>0.0111</v>
      </c>
      <c r="AL90" s="19" t="n">
        <v>0.0113</v>
      </c>
      <c r="AM90" s="19" t="n">
        <v>0.0159</v>
      </c>
      <c r="AN90" s="19" t="n">
        <v>0.0198</v>
      </c>
      <c r="AO90" s="19" t="n">
        <v>0.0007</v>
      </c>
      <c r="AP90" s="19" t="n">
        <v>0.0249</v>
      </c>
      <c r="AQ90" s="19" t="n">
        <v>0.0075</v>
      </c>
      <c r="AR90" s="19" t="n">
        <v>0.0111</v>
      </c>
      <c r="AS90" s="19" t="n">
        <v>0.0014</v>
      </c>
      <c r="AT90" s="19" t="n">
        <v>0.0068</v>
      </c>
      <c r="AU90" s="19" t="n">
        <v>0.0027</v>
      </c>
      <c r="AV90" s="19" t="n">
        <v>0.0189</v>
      </c>
      <c r="AW90" s="19" t="n">
        <v>0.0033</v>
      </c>
      <c r="AX90" s="19" t="n">
        <v>0.0017</v>
      </c>
      <c r="AY90" s="19" t="n">
        <v>0.0126</v>
      </c>
      <c r="AZ90" s="19" t="n">
        <v>0.003</v>
      </c>
      <c r="BA90" s="19" t="n">
        <v>0.0012</v>
      </c>
      <c r="BB90" s="19" t="n">
        <v>0.0245</v>
      </c>
      <c r="BC90" s="19" t="n">
        <v>0.0032</v>
      </c>
      <c r="BD90" s="19" t="n">
        <v>0.009900000000000001</v>
      </c>
      <c r="BE90" s="19" t="n">
        <v>0.3497</v>
      </c>
      <c r="BF90" s="19" t="n">
        <v>0.0035</v>
      </c>
      <c r="BG90" s="19" t="n">
        <v>0.0055</v>
      </c>
      <c r="BH90" s="19" t="n">
        <v>0.0017</v>
      </c>
      <c r="BI90" s="19" t="n">
        <v>0.0261</v>
      </c>
      <c r="BJ90" s="19" t="n">
        <v>0.0074</v>
      </c>
      <c r="BK90" s="19" t="n">
        <v>0.0018</v>
      </c>
      <c r="BL90" s="19" t="n">
        <v>0.0166</v>
      </c>
      <c r="BM90" s="19" t="n">
        <v>0.0036</v>
      </c>
      <c r="BN90" s="19" t="n">
        <v>0.003</v>
      </c>
      <c r="BO90" s="19" t="n">
        <v>0.008500000000000001</v>
      </c>
      <c r="BP90" s="19" t="n">
        <v>0.0223</v>
      </c>
      <c r="BQ90" s="19" t="n">
        <v>0.0014</v>
      </c>
      <c r="BR90" s="19" t="n">
        <v>0.008</v>
      </c>
      <c r="BS90" s="19" t="n">
        <v>0.0031</v>
      </c>
      <c r="BT90" s="19" t="n">
        <v>0.0421</v>
      </c>
      <c r="BU90" s="19" t="n">
        <v>0.0115</v>
      </c>
      <c r="BV90" s="19" t="n">
        <v>0.0165</v>
      </c>
      <c r="BW90" s="19" t="n">
        <v>9.008800000000001</v>
      </c>
      <c r="BX90" s="19" t="n">
        <v>1.9369</v>
      </c>
      <c r="BY90" s="19" t="n">
        <v>6.1987</v>
      </c>
      <c r="BZ90" s="19" t="n">
        <v>2.5022</v>
      </c>
      <c r="CA90" s="19" t="n">
        <v>4.4</v>
      </c>
      <c r="CB90" s="19" t="n">
        <v>0.4695</v>
      </c>
      <c r="CC90" s="19" t="n">
        <v>0.0106</v>
      </c>
      <c r="CD90" s="19" t="n">
        <v>4.1461</v>
      </c>
      <c r="CE90" s="19" t="n">
        <v>0.7621</v>
      </c>
      <c r="CF90" s="19" t="n">
        <v>0.0437</v>
      </c>
      <c r="CG90" s="19" t="n">
        <v>0.3979</v>
      </c>
      <c r="CH90" s="19" t="n">
        <v>0.1374</v>
      </c>
      <c r="CI90" s="19" t="n">
        <v>1057.9639</v>
      </c>
      <c r="CJ90" s="19" t="n">
        <v>1426.9115</v>
      </c>
      <c r="CK90" s="19" t="n">
        <v>0.047</v>
      </c>
      <c r="CL90" s="19" t="n">
        <v>105.5756</v>
      </c>
      <c r="CM90" s="19" t="n">
        <v>2.0501</v>
      </c>
      <c r="CN90" s="19" t="n">
        <v>3.7858</v>
      </c>
      <c r="CO90" s="19" t="n">
        <v>2.7711</v>
      </c>
      <c r="CP90" s="19" t="n">
        <v>0.4377</v>
      </c>
      <c r="CQ90" s="19" t="n">
        <v>29.1735</v>
      </c>
      <c r="CS90" s="19" t="n">
        <v>0.0003</v>
      </c>
      <c r="CT90" s="19" t="n">
        <v>26.1721</v>
      </c>
      <c r="CU90" s="19" t="n">
        <v>117.0749</v>
      </c>
      <c r="CV90" s="19" t="n">
        <v>1.0716</v>
      </c>
      <c r="CW90" s="19" t="n">
        <v>84.5838</v>
      </c>
      <c r="CX90" s="19" t="n">
        <v>0.5392</v>
      </c>
      <c r="CY90" s="19" t="n">
        <v>6.0918</v>
      </c>
      <c r="CZ90" s="19" t="n">
        <v>2.0886</v>
      </c>
      <c r="DA90" s="19" t="n">
        <v>11.9196</v>
      </c>
      <c r="DB90" s="19" t="n">
        <v>17.4614</v>
      </c>
      <c r="DC90" s="19" t="n">
        <v>14.8612</v>
      </c>
      <c r="DD90" s="19" t="n">
        <v>1.065</v>
      </c>
      <c r="DE90" s="19" t="n">
        <v>1.1633</v>
      </c>
      <c r="DF90" s="19" t="n">
        <v>4.1612</v>
      </c>
      <c r="DG90" s="19" t="n">
        <v>47.327</v>
      </c>
      <c r="DH90" s="19" t="n">
        <v>0.2044</v>
      </c>
      <c r="DI90" s="19" t="n">
        <v>18.9911</v>
      </c>
      <c r="DJ90" s="19" t="n">
        <v>0.6257</v>
      </c>
      <c r="DK90" s="19" t="n">
        <v>0.007</v>
      </c>
      <c r="DL90" s="19" t="n">
        <v>3.0357</v>
      </c>
      <c r="DM90" s="19" t="n">
        <v>0.3577</v>
      </c>
      <c r="DN90" s="19" t="n">
        <v>493.9761</v>
      </c>
      <c r="DO90" s="19" t="n">
        <v>120.2555</v>
      </c>
      <c r="DP90" s="19" t="n">
        <v>381.9558</v>
      </c>
      <c r="DQ90" s="19" t="n">
        <v>5.2288</v>
      </c>
      <c r="DR90" s="19" t="n">
        <v>166.59</v>
      </c>
      <c r="DT90" s="19" t="n">
        <v>1915.0601</v>
      </c>
    </row>
    <row r="91">
      <c r="A91" s="2" t="inlineStr">
        <is>
          <t>5601</t>
        </is>
      </c>
      <c r="B91" s="2" t="inlineStr">
        <is>
          <t>Broadcasting (except internet)</t>
        </is>
      </c>
      <c r="C91" s="19" t="n">
        <v>0.1292</v>
      </c>
      <c r="D91" s="19" t="n">
        <v>0.1401</v>
      </c>
      <c r="E91" s="19" t="n">
        <v>0.1026</v>
      </c>
      <c r="F91" s="19" t="n">
        <v>0.3759</v>
      </c>
      <c r="H91" s="19" t="n">
        <v>0.3623</v>
      </c>
      <c r="I91" s="19" t="n">
        <v>1.425</v>
      </c>
      <c r="J91" s="19" t="n">
        <v>1.507</v>
      </c>
      <c r="K91" s="19" t="n">
        <v>0.0696</v>
      </c>
      <c r="L91" s="19" t="n">
        <v>0.0276</v>
      </c>
      <c r="M91" s="19" t="n">
        <v>2.0319</v>
      </c>
      <c r="N91" s="19" t="n">
        <v>0.1871</v>
      </c>
      <c r="O91" s="19" t="n">
        <v>0.2181</v>
      </c>
      <c r="P91" s="19" t="n">
        <v>3.3158</v>
      </c>
      <c r="Q91" s="19" t="n">
        <v>0.1322</v>
      </c>
      <c r="R91" s="19" t="n">
        <v>0.9131</v>
      </c>
      <c r="S91" s="19" t="n">
        <v>0.8516</v>
      </c>
      <c r="T91" s="19" t="n">
        <v>1.4373</v>
      </c>
      <c r="U91" s="19" t="n">
        <v>4.9979</v>
      </c>
      <c r="V91" s="19" t="n">
        <v>1.9135</v>
      </c>
      <c r="W91" s="19" t="n">
        <v>1.388</v>
      </c>
      <c r="X91" s="19" t="n">
        <v>1.588</v>
      </c>
      <c r="Y91" s="19" t="n">
        <v>2.3948</v>
      </c>
      <c r="Z91" s="19" t="n">
        <v>1.2822</v>
      </c>
      <c r="AA91" s="19" t="n">
        <v>0.8187</v>
      </c>
      <c r="AB91" s="19" t="n">
        <v>0.036</v>
      </c>
      <c r="AC91" s="19" t="n">
        <v>0</v>
      </c>
      <c r="AD91" s="19" t="n">
        <v>0.0877</v>
      </c>
      <c r="AF91" s="19" t="n">
        <v>0.0948</v>
      </c>
      <c r="AG91" s="19" t="n">
        <v>0</v>
      </c>
      <c r="AH91" s="19" t="n">
        <v>0.6622</v>
      </c>
      <c r="AI91" s="19" t="n">
        <v>2.6471</v>
      </c>
      <c r="AJ91" s="19" t="n">
        <v>3.4164</v>
      </c>
      <c r="AK91" s="19" t="n">
        <v>3.3395</v>
      </c>
      <c r="AL91" s="19" t="n">
        <v>0.3139</v>
      </c>
      <c r="AM91" s="19" t="n">
        <v>0.001</v>
      </c>
      <c r="AN91" s="19" t="n">
        <v>5.4724</v>
      </c>
      <c r="AO91" s="19" t="n">
        <v>0.0002</v>
      </c>
      <c r="AP91" s="19" t="n">
        <v>2.529</v>
      </c>
      <c r="AQ91" s="19" t="n">
        <v>1.4289</v>
      </c>
      <c r="AR91" s="19" t="n">
        <v>2.1259</v>
      </c>
      <c r="AS91" s="19" t="n">
        <v>1.4622</v>
      </c>
      <c r="AT91" s="19" t="n">
        <v>0.9988</v>
      </c>
      <c r="AU91" s="19" t="n">
        <v>0.3047</v>
      </c>
      <c r="AV91" s="19" t="n">
        <v>0.1767</v>
      </c>
      <c r="AW91" s="19" t="n">
        <v>0.1798</v>
      </c>
      <c r="AX91" s="19" t="n">
        <v>0.1992</v>
      </c>
      <c r="AY91" s="19" t="n">
        <v>0.7846</v>
      </c>
      <c r="AZ91" s="19" t="n">
        <v>0.0078</v>
      </c>
      <c r="BA91" s="19" t="n">
        <v>0.187</v>
      </c>
      <c r="BB91" s="19" t="n">
        <v>0.6102</v>
      </c>
      <c r="BC91" s="19" t="n">
        <v>0.1795</v>
      </c>
      <c r="BD91" s="19" t="n">
        <v>0.6049</v>
      </c>
      <c r="BE91" s="19" t="n">
        <v>0.4463</v>
      </c>
      <c r="BF91" s="19" t="n">
        <v>1.9271</v>
      </c>
      <c r="BG91" s="19" t="n">
        <v>9.236499999999999</v>
      </c>
      <c r="BH91" s="19" t="n">
        <v>6.5727</v>
      </c>
      <c r="BI91" s="19" t="n">
        <v>0.7309</v>
      </c>
      <c r="BJ91" s="19" t="n">
        <v>0.9296</v>
      </c>
      <c r="BK91" s="19" t="n">
        <v>0.5931</v>
      </c>
      <c r="BL91" s="19" t="n">
        <v>0.8299</v>
      </c>
      <c r="BM91" s="19" t="n">
        <v>0.1352</v>
      </c>
      <c r="BN91" s="19" t="n">
        <v>0.1262</v>
      </c>
      <c r="BO91" s="19" t="n">
        <v>0.4156</v>
      </c>
      <c r="BP91" s="19" t="n">
        <v>0.3813</v>
      </c>
      <c r="BQ91" s="19" t="n">
        <v>0.4665</v>
      </c>
      <c r="BR91" s="19" t="n">
        <v>2.5816</v>
      </c>
      <c r="BS91" s="19" t="n">
        <v>4.9584</v>
      </c>
      <c r="BT91" s="19" t="n">
        <v>4.2461</v>
      </c>
      <c r="BU91" s="19" t="n">
        <v>1.2874</v>
      </c>
      <c r="BV91" s="19" t="n">
        <v>4.2599</v>
      </c>
      <c r="BW91" s="19" t="n">
        <v>75.98180000000001</v>
      </c>
      <c r="BX91" s="19" t="n">
        <v>70.1165</v>
      </c>
      <c r="BY91" s="19" t="n">
        <v>231.4387</v>
      </c>
      <c r="BZ91" s="19" t="n">
        <v>133.153</v>
      </c>
      <c r="CA91" s="19" t="n">
        <v>206.6914</v>
      </c>
      <c r="CB91" s="19" t="n">
        <v>8.949</v>
      </c>
      <c r="CC91" s="19" t="n">
        <v>0.0038</v>
      </c>
      <c r="CD91" s="19" t="n">
        <v>0.7102000000000001</v>
      </c>
      <c r="CE91" s="19" t="n">
        <v>44.2186</v>
      </c>
      <c r="CF91" s="19" t="n">
        <v>6.3143</v>
      </c>
      <c r="CG91" s="19" t="n">
        <v>21.7364</v>
      </c>
      <c r="CH91" s="19" t="n">
        <v>0.0293</v>
      </c>
      <c r="CI91" s="19" t="n">
        <v>44.3499</v>
      </c>
      <c r="CJ91" s="19" t="n">
        <v>13.0874</v>
      </c>
      <c r="CK91" s="19" t="n">
        <v>77.38809999999999</v>
      </c>
      <c r="CL91" s="19" t="n">
        <v>262.296</v>
      </c>
      <c r="CM91" s="19" t="n">
        <v>4.222</v>
      </c>
      <c r="CN91" s="19" t="n">
        <v>93.5295</v>
      </c>
      <c r="CO91" s="19" t="n">
        <v>14.5698</v>
      </c>
      <c r="CP91" s="19" t="n">
        <v>6.2584</v>
      </c>
      <c r="CQ91" s="19" t="n">
        <v>41.2994</v>
      </c>
      <c r="CT91" s="19" t="n">
        <v>134.2</v>
      </c>
      <c r="CU91" s="19" t="n">
        <v>210.7645</v>
      </c>
      <c r="CV91" s="19" t="n">
        <v>0.5064</v>
      </c>
      <c r="CW91" s="19" t="n">
        <v>70.0274</v>
      </c>
      <c r="CX91" s="19" t="n">
        <v>85.0958</v>
      </c>
      <c r="CY91" s="19" t="n">
        <v>19.8283</v>
      </c>
      <c r="CZ91" s="19" t="n">
        <v>12.0804</v>
      </c>
      <c r="DA91" s="19" t="n">
        <v>25.4918</v>
      </c>
      <c r="DB91" s="19" t="n">
        <v>16.0616</v>
      </c>
      <c r="DC91" s="19" t="n">
        <v>16.812</v>
      </c>
      <c r="DD91" s="19" t="n">
        <v>6.2347</v>
      </c>
      <c r="DE91" s="19" t="n">
        <v>46.7712</v>
      </c>
      <c r="DF91" s="19" t="n">
        <v>94.3673</v>
      </c>
      <c r="DG91" s="19" t="n">
        <v>29.3722</v>
      </c>
      <c r="DH91" s="19" t="n">
        <v>16.2915</v>
      </c>
      <c r="DI91" s="19" t="n">
        <v>29.774</v>
      </c>
      <c r="DJ91" s="19" t="n">
        <v>3.3618</v>
      </c>
      <c r="DK91" s="19" t="n">
        <v>5.4574</v>
      </c>
      <c r="DL91" s="19" t="n">
        <v>8.2989</v>
      </c>
      <c r="DM91" s="19" t="n">
        <v>0.4634</v>
      </c>
      <c r="DN91" s="19" t="n">
        <v>670.804</v>
      </c>
      <c r="DO91" s="19" t="n">
        <v>254.8856</v>
      </c>
      <c r="DP91" s="19" t="n">
        <v>145.9717</v>
      </c>
      <c r="DQ91" s="19" t="n">
        <v>2.4857</v>
      </c>
      <c r="DR91" s="19" t="n">
        <v>5.6592</v>
      </c>
      <c r="DT91" s="19" t="n">
        <v>2599.8417</v>
      </c>
    </row>
    <row r="92">
      <c r="A92" s="2" t="inlineStr">
        <is>
          <t>5701</t>
        </is>
      </c>
      <c r="B92" s="2" t="inlineStr">
        <is>
          <t>Internet service providers, internet publishing and broadcasting, websearch portals and data processing</t>
        </is>
      </c>
      <c r="C92" s="19" t="n">
        <v>3.288</v>
      </c>
      <c r="D92" s="19" t="n">
        <v>0.2567</v>
      </c>
      <c r="E92" s="19" t="n">
        <v>1.9774</v>
      </c>
      <c r="F92" s="19" t="n">
        <v>0.0145</v>
      </c>
      <c r="G92" s="19" t="n">
        <v>0.0009</v>
      </c>
      <c r="H92" s="19" t="n">
        <v>0.0327</v>
      </c>
      <c r="I92" s="19" t="n">
        <v>0.5266</v>
      </c>
      <c r="J92" s="19" t="n">
        <v>38.1697</v>
      </c>
      <c r="K92" s="19" t="n">
        <v>0.9534</v>
      </c>
      <c r="L92" s="19" t="n">
        <v>0.0497</v>
      </c>
      <c r="M92" s="19" t="n">
        <v>4.5845</v>
      </c>
      <c r="N92" s="19" t="n">
        <v>0.3785</v>
      </c>
      <c r="O92" s="19" t="n">
        <v>0.3823</v>
      </c>
      <c r="P92" s="19" t="n">
        <v>6.4486</v>
      </c>
      <c r="Q92" s="19" t="n">
        <v>0.022</v>
      </c>
      <c r="R92" s="19" t="n">
        <v>5.3752</v>
      </c>
      <c r="S92" s="19" t="n">
        <v>0.8965</v>
      </c>
      <c r="T92" s="19" t="n">
        <v>0.0468</v>
      </c>
      <c r="U92" s="19" t="n">
        <v>2.5854</v>
      </c>
      <c r="V92" s="19" t="n">
        <v>1.0572</v>
      </c>
      <c r="W92" s="19" t="n">
        <v>1.2836</v>
      </c>
      <c r="X92" s="19" t="n">
        <v>3.9672</v>
      </c>
      <c r="Y92" s="19" t="n">
        <v>11.8655</v>
      </c>
      <c r="Z92" s="19" t="n">
        <v>0.7071</v>
      </c>
      <c r="AA92" s="19" t="n">
        <v>2.9731</v>
      </c>
      <c r="AB92" s="19" t="n">
        <v>0.0028</v>
      </c>
      <c r="AC92" s="19" t="n">
        <v>0.0141</v>
      </c>
      <c r="AD92" s="19" t="n">
        <v>3.2424</v>
      </c>
      <c r="AE92" s="19" t="n">
        <v>0.094</v>
      </c>
      <c r="AF92" s="19" t="n">
        <v>0.0704</v>
      </c>
      <c r="AG92" s="19" t="n">
        <v>0.0286</v>
      </c>
      <c r="AH92" s="19" t="n">
        <v>0.5982</v>
      </c>
      <c r="AI92" s="19" t="n">
        <v>10.9177</v>
      </c>
      <c r="AJ92" s="19" t="n">
        <v>29.1172</v>
      </c>
      <c r="AK92" s="19" t="n">
        <v>37.5003</v>
      </c>
      <c r="AL92" s="19" t="n">
        <v>10.9652</v>
      </c>
      <c r="AM92" s="19" t="n">
        <v>6.031</v>
      </c>
      <c r="AN92" s="19" t="n">
        <v>18.4569</v>
      </c>
      <c r="AO92" s="19" t="n">
        <v>0.1255</v>
      </c>
      <c r="AP92" s="19" t="n">
        <v>16.131</v>
      </c>
      <c r="AQ92" s="19" t="n">
        <v>0.893</v>
      </c>
      <c r="AR92" s="19" t="n">
        <v>27.526</v>
      </c>
      <c r="AS92" s="19" t="n">
        <v>0.7915</v>
      </c>
      <c r="AT92" s="19" t="n">
        <v>2.8791</v>
      </c>
      <c r="AU92" s="19" t="n">
        <v>0.4067</v>
      </c>
      <c r="AV92" s="19" t="n">
        <v>11.2509</v>
      </c>
      <c r="AW92" s="19" t="n">
        <v>1.5042</v>
      </c>
      <c r="AX92" s="19" t="n">
        <v>0.4132</v>
      </c>
      <c r="AY92" s="19" t="n">
        <v>86.5898</v>
      </c>
      <c r="AZ92" s="19" t="n">
        <v>0.08210000000000001</v>
      </c>
      <c r="BA92" s="19" t="n">
        <v>1.7448</v>
      </c>
      <c r="BB92" s="19" t="n">
        <v>12.779</v>
      </c>
      <c r="BC92" s="19" t="n">
        <v>0.6467000000000001</v>
      </c>
      <c r="BD92" s="19" t="n">
        <v>6.1943</v>
      </c>
      <c r="BE92" s="19" t="n">
        <v>58.7482</v>
      </c>
      <c r="BF92" s="19" t="n">
        <v>2.7762</v>
      </c>
      <c r="BG92" s="19" t="n">
        <v>5.1504</v>
      </c>
      <c r="BH92" s="19" t="n">
        <v>0.0046</v>
      </c>
      <c r="BI92" s="19" t="n">
        <v>8.125</v>
      </c>
      <c r="BJ92" s="19" t="n">
        <v>5.2117</v>
      </c>
      <c r="BK92" s="19" t="n">
        <v>2.1385</v>
      </c>
      <c r="BL92" s="19" t="n">
        <v>18.3403</v>
      </c>
      <c r="BM92" s="19" t="n">
        <v>0.7496</v>
      </c>
      <c r="BN92" s="19" t="n">
        <v>0.2941</v>
      </c>
      <c r="BO92" s="19" t="n">
        <v>15.3499</v>
      </c>
      <c r="BP92" s="19" t="n">
        <v>45.6653</v>
      </c>
      <c r="BQ92" s="19" t="n">
        <v>0.9513</v>
      </c>
      <c r="BR92" s="19" t="n">
        <v>6.1484</v>
      </c>
      <c r="BS92" s="19" t="n">
        <v>38.0685</v>
      </c>
      <c r="BT92" s="19" t="n">
        <v>73.76819999999999</v>
      </c>
      <c r="BU92" s="19" t="n">
        <v>26.5332</v>
      </c>
      <c r="BV92" s="19" t="n">
        <v>34.356</v>
      </c>
      <c r="BW92" s="19" t="n">
        <v>81.38</v>
      </c>
      <c r="BX92" s="19" t="n">
        <v>415.6281</v>
      </c>
      <c r="BY92" s="19" t="n">
        <v>595.8555</v>
      </c>
      <c r="BZ92" s="19" t="n">
        <v>50.9797</v>
      </c>
      <c r="CA92" s="19" t="n">
        <v>19.7444</v>
      </c>
      <c r="CB92" s="19" t="n">
        <v>79.1666</v>
      </c>
      <c r="CC92" s="19" t="n">
        <v>4.668</v>
      </c>
      <c r="CD92" s="19" t="n">
        <v>5.0408</v>
      </c>
      <c r="CE92" s="19" t="n">
        <v>2.9882</v>
      </c>
      <c r="CF92" s="19" t="n">
        <v>52.0456</v>
      </c>
      <c r="CG92" s="19" t="n">
        <v>167.4846</v>
      </c>
      <c r="CH92" s="19" t="n">
        <v>84.4336</v>
      </c>
      <c r="CI92" s="19" t="n">
        <v>8.425599999999999</v>
      </c>
      <c r="CJ92" s="19" t="n">
        <v>4.0211</v>
      </c>
      <c r="CK92" s="19" t="n">
        <v>602.0273</v>
      </c>
      <c r="CL92" s="19" t="n">
        <v>234.4197</v>
      </c>
      <c r="CM92" s="19" t="n">
        <v>29.9906</v>
      </c>
      <c r="CN92" s="19" t="n">
        <v>448.0951</v>
      </c>
      <c r="CO92" s="19" t="n">
        <v>128.2603</v>
      </c>
      <c r="CP92" s="19" t="n">
        <v>365.4136</v>
      </c>
      <c r="CQ92" s="19" t="n">
        <v>39.4431</v>
      </c>
      <c r="CS92" s="19" t="n">
        <v>0.0028</v>
      </c>
      <c r="CT92" s="19" t="n">
        <v>95.98690000000001</v>
      </c>
      <c r="CU92" s="19" t="n">
        <v>584.1196</v>
      </c>
      <c r="CV92" s="19" t="n">
        <v>287.7787</v>
      </c>
      <c r="CW92" s="19" t="n">
        <v>125.1137</v>
      </c>
      <c r="CX92" s="19" t="n">
        <v>48.5949</v>
      </c>
      <c r="CY92" s="19" t="n">
        <v>254.7495</v>
      </c>
      <c r="CZ92" s="19" t="n">
        <v>5.6958</v>
      </c>
      <c r="DA92" s="19" t="n">
        <v>50.4188</v>
      </c>
      <c r="DB92" s="19" t="n">
        <v>103.2415</v>
      </c>
      <c r="DC92" s="19" t="n">
        <v>129.4913</v>
      </c>
      <c r="DD92" s="19" t="n">
        <v>66.3588</v>
      </c>
      <c r="DE92" s="19" t="n">
        <v>42.1243</v>
      </c>
      <c r="DF92" s="19" t="n">
        <v>88.4226</v>
      </c>
      <c r="DG92" s="19" t="n">
        <v>79.5081</v>
      </c>
      <c r="DH92" s="19" t="n">
        <v>18.3472</v>
      </c>
      <c r="DI92" s="19" t="n">
        <v>19.4539</v>
      </c>
      <c r="DJ92" s="19" t="n">
        <v>13.3057</v>
      </c>
      <c r="DK92" s="19" t="n">
        <v>11.056</v>
      </c>
      <c r="DL92" s="19" t="n">
        <v>56.436</v>
      </c>
      <c r="DM92" s="19" t="n">
        <v>3.766</v>
      </c>
      <c r="DN92" s="19" t="n">
        <v>911.7243</v>
      </c>
      <c r="DO92" s="19" t="n">
        <v>17.9143</v>
      </c>
      <c r="DP92" s="19" t="n">
        <v>126.2044</v>
      </c>
      <c r="DQ92" s="19" t="n">
        <v>36.5582</v>
      </c>
      <c r="DR92" s="19" t="n">
        <v>49.0372</v>
      </c>
      <c r="DT92" s="19" t="n">
        <v>3225.4278</v>
      </c>
    </row>
    <row r="93">
      <c r="A93" s="2" t="inlineStr">
        <is>
          <t>5801</t>
        </is>
      </c>
      <c r="B93" s="2" t="inlineStr">
        <is>
          <t>Telecommunication services</t>
        </is>
      </c>
      <c r="C93" s="19" t="n">
        <v>8.6846</v>
      </c>
      <c r="D93" s="19" t="n">
        <v>1.3099</v>
      </c>
      <c r="E93" s="19" t="n">
        <v>9.224500000000001</v>
      </c>
      <c r="F93" s="19" t="n">
        <v>0.114</v>
      </c>
      <c r="G93" s="19" t="n">
        <v>0.0009</v>
      </c>
      <c r="H93" s="19" t="n">
        <v>0.2374</v>
      </c>
      <c r="I93" s="19" t="n">
        <v>3.8315</v>
      </c>
      <c r="J93" s="19" t="n">
        <v>33.1466</v>
      </c>
      <c r="K93" s="19" t="n">
        <v>0.903</v>
      </c>
      <c r="L93" s="19" t="n">
        <v>0.0478</v>
      </c>
      <c r="M93" s="19" t="n">
        <v>5.481</v>
      </c>
      <c r="N93" s="19" t="n">
        <v>0.4476</v>
      </c>
      <c r="O93" s="19" t="n">
        <v>1.4212</v>
      </c>
      <c r="P93" s="19" t="n">
        <v>9.070600000000001</v>
      </c>
      <c r="Q93" s="19" t="n">
        <v>0.0121</v>
      </c>
      <c r="R93" s="19" t="n">
        <v>17.7087</v>
      </c>
      <c r="S93" s="19" t="n">
        <v>1.1075</v>
      </c>
      <c r="T93" s="19" t="n">
        <v>0.0491</v>
      </c>
      <c r="U93" s="19" t="n">
        <v>6.3556</v>
      </c>
      <c r="V93" s="19" t="n">
        <v>1.7262</v>
      </c>
      <c r="W93" s="19" t="n">
        <v>1.9475</v>
      </c>
      <c r="X93" s="19" t="n">
        <v>4.4215</v>
      </c>
      <c r="Y93" s="19" t="n">
        <v>12.6119</v>
      </c>
      <c r="Z93" s="19" t="n">
        <v>1.1588</v>
      </c>
      <c r="AA93" s="19" t="n">
        <v>3.5684</v>
      </c>
      <c r="AB93" s="19" t="n">
        <v>0.0026</v>
      </c>
      <c r="AC93" s="19" t="n">
        <v>0.0119</v>
      </c>
      <c r="AD93" s="19" t="n">
        <v>4.2622</v>
      </c>
      <c r="AE93" s="19" t="n">
        <v>0.0339</v>
      </c>
      <c r="AF93" s="19" t="n">
        <v>0.098</v>
      </c>
      <c r="AG93" s="19" t="n">
        <v>0.0299</v>
      </c>
      <c r="AH93" s="19" t="n">
        <v>1.3408</v>
      </c>
      <c r="AI93" s="19" t="n">
        <v>25.4787</v>
      </c>
      <c r="AJ93" s="19" t="n">
        <v>0.9797</v>
      </c>
      <c r="AK93" s="19" t="n">
        <v>14.0367</v>
      </c>
      <c r="AL93" s="19" t="n">
        <v>17.8649</v>
      </c>
      <c r="AM93" s="19" t="n">
        <v>26.889</v>
      </c>
      <c r="AN93" s="19" t="n">
        <v>21.3589</v>
      </c>
      <c r="AO93" s="19" t="n">
        <v>0.0371</v>
      </c>
      <c r="AP93" s="19" t="n">
        <v>24.8828</v>
      </c>
      <c r="AQ93" s="19" t="n">
        <v>2.5087</v>
      </c>
      <c r="AR93" s="19" t="n">
        <v>35.5667</v>
      </c>
      <c r="AS93" s="19" t="n">
        <v>0.6728</v>
      </c>
      <c r="AT93" s="19" t="n">
        <v>3.8987</v>
      </c>
      <c r="AU93" s="19" t="n">
        <v>1.1904</v>
      </c>
      <c r="AV93" s="19" t="n">
        <v>26.5481</v>
      </c>
      <c r="AW93" s="19" t="n">
        <v>5.0901</v>
      </c>
      <c r="AX93" s="19" t="n">
        <v>1.6094</v>
      </c>
      <c r="AY93" s="19" t="n">
        <v>94.7839</v>
      </c>
      <c r="AZ93" s="19" t="n">
        <v>0.0746</v>
      </c>
      <c r="BA93" s="19" t="n">
        <v>1.7837</v>
      </c>
      <c r="BB93" s="19" t="n">
        <v>39.3782</v>
      </c>
      <c r="BC93" s="19" t="n">
        <v>2.0573</v>
      </c>
      <c r="BD93" s="19" t="n">
        <v>14.437</v>
      </c>
      <c r="BE93" s="19" t="n">
        <v>65.47969999999999</v>
      </c>
      <c r="BF93" s="19" t="n">
        <v>10.315</v>
      </c>
      <c r="BG93" s="19" t="n">
        <v>11.2436</v>
      </c>
      <c r="BH93" s="19" t="n">
        <v>0.0116</v>
      </c>
      <c r="BI93" s="19" t="n">
        <v>18.3972</v>
      </c>
      <c r="BJ93" s="19" t="n">
        <v>12.5676</v>
      </c>
      <c r="BK93" s="19" t="n">
        <v>3.8972</v>
      </c>
      <c r="BL93" s="19" t="n">
        <v>48.6227</v>
      </c>
      <c r="BM93" s="19" t="n">
        <v>5.1558</v>
      </c>
      <c r="BN93" s="19" t="n">
        <v>2.6056</v>
      </c>
      <c r="BO93" s="19" t="n">
        <v>22.1572</v>
      </c>
      <c r="BP93" s="19" t="n">
        <v>67.0158</v>
      </c>
      <c r="BQ93" s="19" t="n">
        <v>4.3757</v>
      </c>
      <c r="BR93" s="19" t="n">
        <v>27.9444</v>
      </c>
      <c r="BS93" s="19" t="n">
        <v>45.8108</v>
      </c>
      <c r="BT93" s="19" t="n">
        <v>181.82</v>
      </c>
      <c r="BU93" s="19" t="n">
        <v>105.2416</v>
      </c>
      <c r="BV93" s="19" t="n">
        <v>116.7668</v>
      </c>
      <c r="BW93" s="19" t="n">
        <v>240.2145</v>
      </c>
      <c r="BX93" s="19" t="n">
        <v>831.4237000000001</v>
      </c>
      <c r="BY93" s="19" t="n">
        <v>1019.301</v>
      </c>
      <c r="BZ93" s="19" t="n">
        <v>55.9264</v>
      </c>
      <c r="CA93" s="19" t="n">
        <v>54.9271</v>
      </c>
      <c r="CB93" s="19" t="n">
        <v>107.1717</v>
      </c>
      <c r="CC93" s="19" t="n">
        <v>3.5873</v>
      </c>
      <c r="CD93" s="19" t="n">
        <v>7.191</v>
      </c>
      <c r="CE93" s="19" t="n">
        <v>14.9648</v>
      </c>
      <c r="CF93" s="19" t="n">
        <v>79.7366</v>
      </c>
      <c r="CG93" s="19" t="n">
        <v>294.7936</v>
      </c>
      <c r="CH93" s="19" t="n">
        <v>103.9562</v>
      </c>
      <c r="CI93" s="19" t="n">
        <v>15.651</v>
      </c>
      <c r="CJ93" s="19" t="n">
        <v>83.4462</v>
      </c>
      <c r="CK93" s="19" t="n">
        <v>1921.7104</v>
      </c>
      <c r="CL93" s="19" t="n">
        <v>3504.0818</v>
      </c>
      <c r="CM93" s="19" t="n">
        <v>1.1182</v>
      </c>
      <c r="CN93" s="19" t="n">
        <v>679.3057</v>
      </c>
      <c r="CO93" s="19" t="n">
        <v>167.5508</v>
      </c>
      <c r="CP93" s="19" t="n">
        <v>487.9572</v>
      </c>
      <c r="CQ93" s="19" t="n">
        <v>113.9876</v>
      </c>
      <c r="CT93" s="19" t="n">
        <v>208.2637</v>
      </c>
      <c r="CU93" s="19" t="n">
        <v>631.5725</v>
      </c>
      <c r="CV93" s="19" t="n">
        <v>407.2778</v>
      </c>
      <c r="CW93" s="19" t="n">
        <v>242.6956</v>
      </c>
      <c r="CX93" s="19" t="n">
        <v>110.3601</v>
      </c>
      <c r="CY93" s="19" t="n">
        <v>483.607</v>
      </c>
      <c r="CZ93" s="19" t="n">
        <v>21.4139</v>
      </c>
      <c r="DA93" s="19" t="n">
        <v>88.31570000000001</v>
      </c>
      <c r="DB93" s="19" t="n">
        <v>238.1682</v>
      </c>
      <c r="DC93" s="19" t="n">
        <v>176.4651</v>
      </c>
      <c r="DD93" s="19" t="n">
        <v>37.2883</v>
      </c>
      <c r="DE93" s="19" t="n">
        <v>221.0778</v>
      </c>
      <c r="DF93" s="19" t="n">
        <v>193.9663</v>
      </c>
      <c r="DG93" s="19" t="n">
        <v>39.831</v>
      </c>
      <c r="DH93" s="19" t="n">
        <v>37.9231</v>
      </c>
      <c r="DI93" s="19" t="n">
        <v>40.1697</v>
      </c>
      <c r="DJ93" s="19" t="n">
        <v>69.39579999999999</v>
      </c>
      <c r="DK93" s="19" t="n">
        <v>54.9165</v>
      </c>
      <c r="DL93" s="19" t="n">
        <v>113.9938</v>
      </c>
      <c r="DM93" s="19" t="n">
        <v>5.9077</v>
      </c>
      <c r="DN93" s="19" t="n">
        <v>5028.2346</v>
      </c>
      <c r="DO93" s="19" t="n">
        <v>50.5846</v>
      </c>
      <c r="DP93" s="19" t="n">
        <v>385.4933</v>
      </c>
      <c r="DQ93" s="19" t="n">
        <v>158.7747</v>
      </c>
      <c r="DR93" s="19" t="n">
        <v>172.3951</v>
      </c>
      <c r="DT93" s="19" t="n">
        <v>3661.9366</v>
      </c>
    </row>
    <row r="94">
      <c r="A94" s="2" t="inlineStr">
        <is>
          <t>6001</t>
        </is>
      </c>
      <c r="B94" s="2" t="inlineStr">
        <is>
          <t>Library and other information services</t>
        </is>
      </c>
      <c r="C94" s="19" t="n">
        <v>0.0094</v>
      </c>
      <c r="D94" s="19" t="n">
        <v>0.0017</v>
      </c>
      <c r="E94" s="19" t="n">
        <v>0.0026</v>
      </c>
      <c r="F94" s="19" t="n">
        <v>0.0004</v>
      </c>
      <c r="G94" s="19" t="n">
        <v>0.0001</v>
      </c>
      <c r="H94" s="19" t="n">
        <v>0.0001</v>
      </c>
      <c r="I94" s="19" t="n">
        <v>0.0014</v>
      </c>
      <c r="J94" s="19" t="n">
        <v>0.0086</v>
      </c>
      <c r="K94" s="19" t="n">
        <v>0.0002</v>
      </c>
      <c r="L94" s="19" t="n">
        <v>0</v>
      </c>
      <c r="M94" s="19" t="n">
        <v>0.0026</v>
      </c>
      <c r="N94" s="19" t="n">
        <v>0.0003</v>
      </c>
      <c r="O94" s="19" t="n">
        <v>0.0002</v>
      </c>
      <c r="P94" s="19" t="n">
        <v>0.007</v>
      </c>
      <c r="Q94" s="19" t="n">
        <v>0.0002</v>
      </c>
      <c r="R94" s="19" t="n">
        <v>0.0021</v>
      </c>
      <c r="S94" s="19" t="n">
        <v>0.0014</v>
      </c>
      <c r="T94" s="19" t="n">
        <v>0.0011</v>
      </c>
      <c r="U94" s="19" t="n">
        <v>0.0071</v>
      </c>
      <c r="V94" s="19" t="n">
        <v>0.0021</v>
      </c>
      <c r="W94" s="19" t="n">
        <v>0.0017</v>
      </c>
      <c r="X94" s="19" t="n">
        <v>0.0043</v>
      </c>
      <c r="Y94" s="19" t="n">
        <v>0.0034</v>
      </c>
      <c r="Z94" s="19" t="n">
        <v>0.0008</v>
      </c>
      <c r="AA94" s="19" t="n">
        <v>0.0007</v>
      </c>
      <c r="AB94" s="19" t="n">
        <v>0</v>
      </c>
      <c r="AC94" s="19" t="n">
        <v>0.0003</v>
      </c>
      <c r="AD94" s="19" t="n">
        <v>0.0005</v>
      </c>
      <c r="AF94" s="19" t="n">
        <v>0.0001</v>
      </c>
      <c r="AG94" s="19" t="n">
        <v>0.0001</v>
      </c>
      <c r="AH94" s="19" t="n">
        <v>0.0042</v>
      </c>
      <c r="AI94" s="19" t="n">
        <v>0.0057</v>
      </c>
      <c r="AJ94" s="19" t="n">
        <v>0.0009</v>
      </c>
      <c r="AK94" s="19" t="n">
        <v>0.0019</v>
      </c>
      <c r="AL94" s="19" t="n">
        <v>0.0014</v>
      </c>
      <c r="AM94" s="19" t="n">
        <v>0.0017</v>
      </c>
      <c r="AN94" s="19" t="n">
        <v>0.0016</v>
      </c>
      <c r="AO94" s="19" t="n">
        <v>0.0003</v>
      </c>
      <c r="AP94" s="19" t="n">
        <v>0.0041</v>
      </c>
      <c r="AQ94" s="19" t="n">
        <v>0.0013</v>
      </c>
      <c r="AR94" s="19" t="n">
        <v>0.0035</v>
      </c>
      <c r="AS94" s="19" t="n">
        <v>0.0003</v>
      </c>
      <c r="AT94" s="19" t="n">
        <v>0.0019</v>
      </c>
      <c r="AU94" s="19" t="n">
        <v>0.0008</v>
      </c>
      <c r="AV94" s="19" t="n">
        <v>0.0054</v>
      </c>
      <c r="AW94" s="19" t="n">
        <v>0.002</v>
      </c>
      <c r="AX94" s="19" t="n">
        <v>0.0009</v>
      </c>
      <c r="AY94" s="19" t="n">
        <v>0.0039</v>
      </c>
      <c r="AZ94" s="19" t="n">
        <v>0.0026</v>
      </c>
      <c r="BA94" s="19" t="n">
        <v>0.0003</v>
      </c>
      <c r="BB94" s="19" t="n">
        <v>0.0042</v>
      </c>
      <c r="BC94" s="19" t="n">
        <v>0.0008</v>
      </c>
      <c r="BD94" s="19" t="n">
        <v>0.0021</v>
      </c>
      <c r="BE94" s="19" t="n">
        <v>0.0017</v>
      </c>
      <c r="BF94" s="19" t="n">
        <v>0.002</v>
      </c>
      <c r="BG94" s="19" t="n">
        <v>0.0013</v>
      </c>
      <c r="BH94" s="19" t="n">
        <v>0.0004</v>
      </c>
      <c r="BI94" s="19" t="n">
        <v>0.0074</v>
      </c>
      <c r="BJ94" s="19" t="n">
        <v>0.0016</v>
      </c>
      <c r="BK94" s="19" t="n">
        <v>0.0005999999999999999</v>
      </c>
      <c r="BL94" s="19" t="n">
        <v>0.0033</v>
      </c>
      <c r="BM94" s="19" t="n">
        <v>0.0015</v>
      </c>
      <c r="BN94" s="19" t="n">
        <v>0.0016</v>
      </c>
      <c r="BO94" s="19" t="n">
        <v>0.001</v>
      </c>
      <c r="BP94" s="19" t="n">
        <v>0.0024</v>
      </c>
      <c r="BQ94" s="19" t="n">
        <v>0.0002</v>
      </c>
      <c r="BR94" s="19" t="n">
        <v>0.0027</v>
      </c>
      <c r="BS94" s="19" t="n">
        <v>0.0005</v>
      </c>
      <c r="BT94" s="19" t="n">
        <v>0.0184</v>
      </c>
      <c r="BU94" s="19" t="n">
        <v>0.0092</v>
      </c>
      <c r="BV94" s="19" t="n">
        <v>0.008500000000000001</v>
      </c>
      <c r="BW94" s="19" t="n">
        <v>0.0469</v>
      </c>
      <c r="BX94" s="19" t="n">
        <v>0.0559</v>
      </c>
      <c r="BY94" s="19" t="n">
        <v>0.0299</v>
      </c>
      <c r="BZ94" s="19" t="n">
        <v>0.0051</v>
      </c>
      <c r="CA94" s="19" t="n">
        <v>0.0094</v>
      </c>
      <c r="CB94" s="19" t="n">
        <v>0.007900000000000001</v>
      </c>
      <c r="CC94" s="19" t="n">
        <v>0.0023</v>
      </c>
      <c r="CD94" s="19" t="n">
        <v>0.0011</v>
      </c>
      <c r="CE94" s="19" t="n">
        <v>0.0036</v>
      </c>
      <c r="CF94" s="19" t="n">
        <v>0.006</v>
      </c>
      <c r="CG94" s="19" t="n">
        <v>0.006</v>
      </c>
      <c r="CH94" s="19" t="n">
        <v>0.009299999999999999</v>
      </c>
      <c r="CI94" s="19" t="n">
        <v>0.0009</v>
      </c>
      <c r="CJ94" s="19" t="n">
        <v>0.0002</v>
      </c>
      <c r="CK94" s="19" t="n">
        <v>0.0552</v>
      </c>
      <c r="CL94" s="19" t="n">
        <v>0.1026</v>
      </c>
      <c r="CM94" s="19" t="n">
        <v>0.0002</v>
      </c>
      <c r="CN94" s="19" t="n">
        <v>0.5218</v>
      </c>
      <c r="CO94" s="19" t="n">
        <v>0.3978</v>
      </c>
      <c r="CP94" s="19" t="n">
        <v>0.0633</v>
      </c>
      <c r="CQ94" s="19" t="n">
        <v>0.0111</v>
      </c>
      <c r="CS94" s="19" t="n">
        <v>0.0002</v>
      </c>
      <c r="CT94" s="19" t="n">
        <v>0.027</v>
      </c>
      <c r="CU94" s="19" t="n">
        <v>2.4084</v>
      </c>
      <c r="CV94" s="19" t="n">
        <v>0.1796</v>
      </c>
      <c r="CW94" s="19" t="n">
        <v>0.6052999999999999</v>
      </c>
      <c r="CX94" s="19" t="n">
        <v>0.0364</v>
      </c>
      <c r="CY94" s="19" t="n">
        <v>2.1932</v>
      </c>
      <c r="CZ94" s="19" t="n">
        <v>0.0182</v>
      </c>
      <c r="DA94" s="19" t="n">
        <v>0.405</v>
      </c>
      <c r="DB94" s="19" t="n">
        <v>1.3261</v>
      </c>
      <c r="DC94" s="19" t="n">
        <v>1.6514</v>
      </c>
      <c r="DD94" s="19" t="n">
        <v>0.8255</v>
      </c>
      <c r="DE94" s="19" t="n">
        <v>0.0147</v>
      </c>
      <c r="DF94" s="19" t="n">
        <v>0.0243</v>
      </c>
      <c r="DG94" s="19" t="n">
        <v>0.005</v>
      </c>
      <c r="DH94" s="19" t="n">
        <v>0.0026</v>
      </c>
      <c r="DI94" s="19" t="n">
        <v>0.6906</v>
      </c>
      <c r="DJ94" s="19" t="n">
        <v>0.0074</v>
      </c>
      <c r="DK94" s="19" t="n">
        <v>0.0076</v>
      </c>
      <c r="DL94" s="19" t="n">
        <v>0.0058</v>
      </c>
      <c r="DM94" s="19" t="n">
        <v>0.0014</v>
      </c>
      <c r="DN94" s="19" t="n">
        <v>135.252</v>
      </c>
      <c r="DO94" s="19" t="n">
        <v>425.0861</v>
      </c>
      <c r="DP94" s="19" t="n">
        <v>0.7147</v>
      </c>
      <c r="DQ94" s="19" t="n">
        <v>0.0539</v>
      </c>
      <c r="DR94" s="19" t="n">
        <v>0.1383</v>
      </c>
      <c r="DT94" s="19" t="n">
        <v>52.9178</v>
      </c>
    </row>
    <row r="95">
      <c r="A95" s="2" t="inlineStr">
        <is>
          <t>6201</t>
        </is>
      </c>
      <c r="B95" s="2" t="inlineStr">
        <is>
          <t>Finance</t>
        </is>
      </c>
      <c r="C95" s="19" t="n">
        <v>502.1212</v>
      </c>
      <c r="D95" s="19" t="n">
        <v>35.9959</v>
      </c>
      <c r="E95" s="19" t="n">
        <v>184.4514</v>
      </c>
      <c r="F95" s="19" t="n">
        <v>2.2958</v>
      </c>
      <c r="G95" s="19" t="n">
        <v>0.204</v>
      </c>
      <c r="H95" s="19" t="n">
        <v>5.9341</v>
      </c>
      <c r="I95" s="19" t="n">
        <v>43.5718</v>
      </c>
      <c r="J95" s="19" t="n">
        <v>457.791</v>
      </c>
      <c r="K95" s="19" t="n">
        <v>84.31100000000001</v>
      </c>
      <c r="L95" s="19" t="n">
        <v>7.7985</v>
      </c>
      <c r="M95" s="19" t="n">
        <v>45.2909</v>
      </c>
      <c r="N95" s="19" t="n">
        <v>13.1719</v>
      </c>
      <c r="O95" s="19" t="n">
        <v>15.919</v>
      </c>
      <c r="P95" s="19" t="n">
        <v>45.656</v>
      </c>
      <c r="Q95" s="19" t="n">
        <v>0.4607</v>
      </c>
      <c r="R95" s="19" t="n">
        <v>8.277699999999999</v>
      </c>
      <c r="S95" s="19" t="n">
        <v>4.433</v>
      </c>
      <c r="T95" s="19" t="n">
        <v>0.7087</v>
      </c>
      <c r="U95" s="19" t="n">
        <v>42.7194</v>
      </c>
      <c r="V95" s="19" t="n">
        <v>10.9201</v>
      </c>
      <c r="W95" s="19" t="n">
        <v>8.567500000000001</v>
      </c>
      <c r="X95" s="19" t="n">
        <v>24.4865</v>
      </c>
      <c r="Y95" s="19" t="n">
        <v>20.8797</v>
      </c>
      <c r="Z95" s="19" t="n">
        <v>68.8186</v>
      </c>
      <c r="AA95" s="19" t="n">
        <v>31.976</v>
      </c>
      <c r="AB95" s="19" t="n">
        <v>0.0418</v>
      </c>
      <c r="AC95" s="19" t="n">
        <v>0.2088</v>
      </c>
      <c r="AD95" s="19" t="n">
        <v>4.7862</v>
      </c>
      <c r="AE95" s="19" t="n">
        <v>0.1927</v>
      </c>
      <c r="AF95" s="19" t="n">
        <v>3.1818</v>
      </c>
      <c r="AG95" s="19" t="n">
        <v>0.1459</v>
      </c>
      <c r="AH95" s="19" t="n">
        <v>2.3782</v>
      </c>
      <c r="AI95" s="19" t="n">
        <v>19.6378</v>
      </c>
      <c r="AJ95" s="19" t="n">
        <v>4.0416</v>
      </c>
      <c r="AK95" s="19" t="n">
        <v>7.9148</v>
      </c>
      <c r="AL95" s="19" t="n">
        <v>17.9111</v>
      </c>
      <c r="AM95" s="19" t="n">
        <v>2.5055</v>
      </c>
      <c r="AN95" s="19" t="n">
        <v>17.4116</v>
      </c>
      <c r="AO95" s="19" t="n">
        <v>0.0819</v>
      </c>
      <c r="AP95" s="19" t="n">
        <v>34.9548</v>
      </c>
      <c r="AQ95" s="19" t="n">
        <v>4.2477</v>
      </c>
      <c r="AR95" s="19" t="n">
        <v>13.7932</v>
      </c>
      <c r="AS95" s="19" t="n">
        <v>0.3741</v>
      </c>
      <c r="AT95" s="19" t="n">
        <v>12.7591</v>
      </c>
      <c r="AU95" s="19" t="n">
        <v>2.5261</v>
      </c>
      <c r="AV95" s="19" t="n">
        <v>12.5564</v>
      </c>
      <c r="AW95" s="19" t="n">
        <v>1.4777</v>
      </c>
      <c r="AX95" s="19" t="n">
        <v>2.3714</v>
      </c>
      <c r="AY95" s="19" t="n">
        <v>38.6946</v>
      </c>
      <c r="AZ95" s="19" t="n">
        <v>23.1889</v>
      </c>
      <c r="BA95" s="19" t="n">
        <v>0.0764</v>
      </c>
      <c r="BB95" s="19" t="n">
        <v>24.9208</v>
      </c>
      <c r="BC95" s="19" t="n">
        <v>2.2433</v>
      </c>
      <c r="BD95" s="19" t="n">
        <v>10.6739</v>
      </c>
      <c r="BE95" s="19" t="n">
        <v>6.9274</v>
      </c>
      <c r="BF95" s="19" t="n">
        <v>2.4604</v>
      </c>
      <c r="BG95" s="19" t="n">
        <v>16.5524</v>
      </c>
      <c r="BH95" s="19" t="n">
        <v>5.795</v>
      </c>
      <c r="BI95" s="19" t="n">
        <v>13.8135</v>
      </c>
      <c r="BJ95" s="19" t="n">
        <v>18.5295</v>
      </c>
      <c r="BK95" s="19" t="n">
        <v>1.5858</v>
      </c>
      <c r="BL95" s="19" t="n">
        <v>26.1291</v>
      </c>
      <c r="BM95" s="19" t="n">
        <v>3.1597</v>
      </c>
      <c r="BN95" s="19" t="n">
        <v>2.3713</v>
      </c>
      <c r="BO95" s="19" t="n">
        <v>422.7081</v>
      </c>
      <c r="BP95" s="19" t="n">
        <v>624.6595</v>
      </c>
      <c r="BQ95" s="19" t="n">
        <v>37.9623</v>
      </c>
      <c r="BR95" s="19" t="n">
        <v>556.7024</v>
      </c>
      <c r="BS95" s="19" t="n">
        <v>31.3258</v>
      </c>
      <c r="BT95" s="19" t="n">
        <v>404.2573</v>
      </c>
      <c r="BU95" s="19" t="n">
        <v>197.7947</v>
      </c>
      <c r="BV95" s="19" t="n">
        <v>239.1229</v>
      </c>
      <c r="BW95" s="19" t="n">
        <v>600.0441</v>
      </c>
      <c r="BX95" s="19" t="n">
        <v>763.6127</v>
      </c>
      <c r="BY95" s="19" t="n">
        <v>426.3619</v>
      </c>
      <c r="BZ95" s="19" t="n">
        <v>239.2673</v>
      </c>
      <c r="CA95" s="19" t="n">
        <v>198.301</v>
      </c>
      <c r="CB95" s="19" t="n">
        <v>117.0845</v>
      </c>
      <c r="CC95" s="19" t="n">
        <v>137.1693</v>
      </c>
      <c r="CD95" s="19" t="n">
        <v>202.3784</v>
      </c>
      <c r="CE95" s="19" t="n">
        <v>43.6715</v>
      </c>
      <c r="CF95" s="19" t="n">
        <v>23.9579</v>
      </c>
      <c r="CG95" s="19" t="n">
        <v>1291.8088</v>
      </c>
      <c r="CH95" s="19" t="n">
        <v>19.276</v>
      </c>
      <c r="CI95" s="19" t="n">
        <v>26.4071</v>
      </c>
      <c r="CJ95" s="19" t="n">
        <v>76.026</v>
      </c>
      <c r="CK95" s="19" t="n">
        <v>87.5943</v>
      </c>
      <c r="CL95" s="19" t="n">
        <v>666.9598999999999</v>
      </c>
      <c r="CM95" s="19" t="n">
        <v>0.2336</v>
      </c>
      <c r="CN95" s="19" t="n">
        <v>3832.4876</v>
      </c>
      <c r="CO95" s="19" t="n">
        <v>4808.0654</v>
      </c>
      <c r="CP95" s="19" t="n">
        <v>796.1281</v>
      </c>
      <c r="CQ95" s="19" t="n">
        <v>370.2846</v>
      </c>
      <c r="CS95" s="19" t="n">
        <v>8049.5664</v>
      </c>
      <c r="CT95" s="19" t="n">
        <v>4656.8605</v>
      </c>
      <c r="CU95" s="19" t="n">
        <v>2179.8284</v>
      </c>
      <c r="CV95" s="19" t="n">
        <v>90.70569999999999</v>
      </c>
      <c r="CW95" s="19" t="n">
        <v>405.8571</v>
      </c>
      <c r="CX95" s="19" t="n">
        <v>126.1145</v>
      </c>
      <c r="CY95" s="19" t="n">
        <v>684.9258</v>
      </c>
      <c r="CZ95" s="19" t="n">
        <v>42.2535</v>
      </c>
      <c r="DA95" s="19" t="n">
        <v>83.8412</v>
      </c>
      <c r="DB95" s="19" t="n">
        <v>309.7594</v>
      </c>
      <c r="DC95" s="19" t="n">
        <v>130.4206</v>
      </c>
      <c r="DD95" s="19" t="n">
        <v>41.582</v>
      </c>
      <c r="DE95" s="19" t="n">
        <v>582.2518</v>
      </c>
      <c r="DF95" s="19" t="n">
        <v>97.58240000000001</v>
      </c>
      <c r="DG95" s="19" t="n">
        <v>17.4336</v>
      </c>
      <c r="DH95" s="19" t="n">
        <v>39.0258</v>
      </c>
      <c r="DI95" s="19" t="n">
        <v>41.0847</v>
      </c>
      <c r="DJ95" s="19" t="n">
        <v>35.6646</v>
      </c>
      <c r="DK95" s="19" t="n">
        <v>16.5828</v>
      </c>
      <c r="DL95" s="19" t="n">
        <v>75.8306</v>
      </c>
      <c r="DM95" s="19" t="n">
        <v>7.6743</v>
      </c>
      <c r="DN95" s="19" t="n">
        <v>9159.779699999999</v>
      </c>
      <c r="DO95" s="19" t="n">
        <v>42.3607</v>
      </c>
      <c r="DP95" s="19" t="n">
        <v>493.4244</v>
      </c>
      <c r="DQ95" s="19" t="n">
        <v>5.7086</v>
      </c>
      <c r="DR95" s="19" t="n">
        <v>121.3675</v>
      </c>
      <c r="DT95" s="19" t="n">
        <v>17989.5935</v>
      </c>
    </row>
    <row r="96">
      <c r="A96" s="2" t="inlineStr">
        <is>
          <t>6301</t>
        </is>
      </c>
      <c r="B96" s="2" t="inlineStr">
        <is>
          <t>Insurance and superannuation funds</t>
        </is>
      </c>
      <c r="C96" s="19" t="n">
        <v>43.5533</v>
      </c>
      <c r="D96" s="19" t="n">
        <v>3.2932</v>
      </c>
      <c r="E96" s="19" t="n">
        <v>15.8059</v>
      </c>
      <c r="F96" s="19" t="n">
        <v>0.267</v>
      </c>
      <c r="G96" s="19" t="n">
        <v>0.067</v>
      </c>
      <c r="H96" s="19" t="n">
        <v>0.8813</v>
      </c>
      <c r="I96" s="19" t="n">
        <v>5.6357</v>
      </c>
      <c r="J96" s="19" t="n">
        <v>32.7422</v>
      </c>
      <c r="K96" s="19" t="n">
        <v>1.6987</v>
      </c>
      <c r="L96" s="19" t="n">
        <v>0.2434</v>
      </c>
      <c r="M96" s="19" t="n">
        <v>4.5284</v>
      </c>
      <c r="N96" s="19" t="n">
        <v>2.5028</v>
      </c>
      <c r="O96" s="19" t="n">
        <v>1.5306</v>
      </c>
      <c r="P96" s="19" t="n">
        <v>1.4752</v>
      </c>
      <c r="Q96" s="19" t="n">
        <v>0.1974</v>
      </c>
      <c r="R96" s="19" t="n">
        <v>0.583</v>
      </c>
      <c r="S96" s="19" t="n">
        <v>0.7509</v>
      </c>
      <c r="T96" s="19" t="n">
        <v>2.0183</v>
      </c>
      <c r="U96" s="19" t="n">
        <v>9.081200000000001</v>
      </c>
      <c r="V96" s="19" t="n">
        <v>2.1074</v>
      </c>
      <c r="W96" s="19" t="n">
        <v>4.1175</v>
      </c>
      <c r="X96" s="19" t="n">
        <v>9.796200000000001</v>
      </c>
      <c r="Y96" s="19" t="n">
        <v>1.6581</v>
      </c>
      <c r="Z96" s="19" t="n">
        <v>0.7407</v>
      </c>
      <c r="AA96" s="19" t="n">
        <v>0.7725</v>
      </c>
      <c r="AB96" s="19" t="n">
        <v>0.5081</v>
      </c>
      <c r="AC96" s="19" t="n">
        <v>0.0293</v>
      </c>
      <c r="AD96" s="19" t="n">
        <v>1.0428</v>
      </c>
      <c r="AE96" s="19" t="n">
        <v>0.08649999999999999</v>
      </c>
      <c r="AF96" s="19" t="n">
        <v>0.1426</v>
      </c>
      <c r="AG96" s="19" t="n">
        <v>0.0608</v>
      </c>
      <c r="AH96" s="19" t="n">
        <v>1.0474</v>
      </c>
      <c r="AI96" s="19" t="n">
        <v>4.9496</v>
      </c>
      <c r="AJ96" s="19" t="n">
        <v>0.6518</v>
      </c>
      <c r="AK96" s="19" t="n">
        <v>1.0309</v>
      </c>
      <c r="AL96" s="19" t="n">
        <v>1.9862</v>
      </c>
      <c r="AM96" s="19" t="n">
        <v>1.6364</v>
      </c>
      <c r="AN96" s="19" t="n">
        <v>2.6225</v>
      </c>
      <c r="AO96" s="19" t="n">
        <v>1.0229</v>
      </c>
      <c r="AP96" s="19" t="n">
        <v>3.9681</v>
      </c>
      <c r="AQ96" s="19" t="n">
        <v>1.6567</v>
      </c>
      <c r="AR96" s="19" t="n">
        <v>2.9898</v>
      </c>
      <c r="AS96" s="19" t="n">
        <v>0.6137</v>
      </c>
      <c r="AT96" s="19" t="n">
        <v>1.0294</v>
      </c>
      <c r="AU96" s="19" t="n">
        <v>0.4918</v>
      </c>
      <c r="AV96" s="19" t="n">
        <v>3.7799</v>
      </c>
      <c r="AW96" s="19" t="n">
        <v>0.6983</v>
      </c>
      <c r="AX96" s="19" t="n">
        <v>0.4856</v>
      </c>
      <c r="AY96" s="19" t="n">
        <v>8.4488</v>
      </c>
      <c r="AZ96" s="19" t="n">
        <v>0.2663</v>
      </c>
      <c r="BA96" s="19" t="n">
        <v>0.4798</v>
      </c>
      <c r="BB96" s="19" t="n">
        <v>8.4283</v>
      </c>
      <c r="BC96" s="19" t="n">
        <v>1.0629</v>
      </c>
      <c r="BD96" s="19" t="n">
        <v>2.5266</v>
      </c>
      <c r="BE96" s="19" t="n">
        <v>0.926</v>
      </c>
      <c r="BF96" s="19" t="n">
        <v>0.5185</v>
      </c>
      <c r="BG96" s="19" t="n">
        <v>1.702</v>
      </c>
      <c r="BH96" s="19" t="n">
        <v>1.4139</v>
      </c>
      <c r="BI96" s="19" t="n">
        <v>4.3817</v>
      </c>
      <c r="BJ96" s="19" t="n">
        <v>2.7885</v>
      </c>
      <c r="BK96" s="19" t="n">
        <v>1.445</v>
      </c>
      <c r="BL96" s="19" t="n">
        <v>6.5964</v>
      </c>
      <c r="BM96" s="19" t="n">
        <v>2.4301</v>
      </c>
      <c r="BN96" s="19" t="n">
        <v>2.7171</v>
      </c>
      <c r="BO96" s="19" t="n">
        <v>1.6542</v>
      </c>
      <c r="BP96" s="19" t="n">
        <v>15.4208</v>
      </c>
      <c r="BQ96" s="19" t="n">
        <v>0.207</v>
      </c>
      <c r="BR96" s="19" t="n">
        <v>7.711</v>
      </c>
      <c r="BS96" s="19" t="n">
        <v>8.742100000000001</v>
      </c>
      <c r="BT96" s="19" t="n">
        <v>43.2745</v>
      </c>
      <c r="BU96" s="19" t="n">
        <v>28.0947</v>
      </c>
      <c r="BV96" s="19" t="n">
        <v>32.9025</v>
      </c>
      <c r="BW96" s="19" t="n">
        <v>139.0062</v>
      </c>
      <c r="BX96" s="19" t="n">
        <v>139.734</v>
      </c>
      <c r="BY96" s="19" t="n">
        <v>111.2806</v>
      </c>
      <c r="BZ96" s="19" t="n">
        <v>25.0715</v>
      </c>
      <c r="CA96" s="19" t="n">
        <v>63.6185</v>
      </c>
      <c r="CB96" s="19" t="n">
        <v>69.6139</v>
      </c>
      <c r="CC96" s="19" t="n">
        <v>10.6144</v>
      </c>
      <c r="CD96" s="19" t="n">
        <v>5.9562</v>
      </c>
      <c r="CE96" s="19" t="n">
        <v>16.0538</v>
      </c>
      <c r="CF96" s="19" t="n">
        <v>21.7475</v>
      </c>
      <c r="CG96" s="19" t="n">
        <v>28.9443</v>
      </c>
      <c r="CH96" s="19" t="n">
        <v>3.4615</v>
      </c>
      <c r="CI96" s="19" t="n">
        <v>3.8161</v>
      </c>
      <c r="CJ96" s="19" t="n">
        <v>2.2763</v>
      </c>
      <c r="CK96" s="19" t="n">
        <v>4.4215</v>
      </c>
      <c r="CL96" s="19" t="n">
        <v>20.5947</v>
      </c>
      <c r="CM96" s="19" t="n">
        <v>0.0267</v>
      </c>
      <c r="CN96" s="19" t="n">
        <v>738.424</v>
      </c>
      <c r="CO96" s="19" t="n">
        <v>133.0296</v>
      </c>
      <c r="CP96" s="19" t="n">
        <v>68.58839999999999</v>
      </c>
      <c r="CQ96" s="19" t="n">
        <v>45.5447</v>
      </c>
      <c r="CS96" s="19" t="n">
        <v>810.2261</v>
      </c>
      <c r="CT96" s="19" t="n">
        <v>137.4623</v>
      </c>
      <c r="CU96" s="19" t="n">
        <v>333.4562</v>
      </c>
      <c r="CV96" s="19" t="n">
        <v>33.0241</v>
      </c>
      <c r="CW96" s="19" t="n">
        <v>51.9767</v>
      </c>
      <c r="CX96" s="19" t="n">
        <v>32.9426</v>
      </c>
      <c r="CY96" s="19" t="n">
        <v>122.8534</v>
      </c>
      <c r="CZ96" s="19" t="n">
        <v>1.5619</v>
      </c>
      <c r="DA96" s="19" t="n">
        <v>9.0898</v>
      </c>
      <c r="DB96" s="19" t="n">
        <v>18.2555</v>
      </c>
      <c r="DC96" s="19" t="n">
        <v>6.1509</v>
      </c>
      <c r="DD96" s="19" t="n">
        <v>11.8767</v>
      </c>
      <c r="DE96" s="19" t="n">
        <v>60.6527</v>
      </c>
      <c r="DF96" s="19" t="n">
        <v>30.1878</v>
      </c>
      <c r="DG96" s="19" t="n">
        <v>4.6679</v>
      </c>
      <c r="DH96" s="19" t="n">
        <v>6.6512</v>
      </c>
      <c r="DI96" s="19" t="n">
        <v>6.8506</v>
      </c>
      <c r="DJ96" s="19" t="n">
        <v>10.7713</v>
      </c>
      <c r="DK96" s="19" t="n">
        <v>4.1123</v>
      </c>
      <c r="DL96" s="19" t="n">
        <v>17.2431</v>
      </c>
      <c r="DM96" s="19" t="n">
        <v>0.9671</v>
      </c>
      <c r="DN96" s="19" t="n">
        <v>16789.2004</v>
      </c>
      <c r="DO96" s="19" t="n">
        <v>0.4125</v>
      </c>
      <c r="DP96" s="19" t="n">
        <v>79.2948</v>
      </c>
      <c r="DQ96" s="19" t="n">
        <v>4.7042</v>
      </c>
      <c r="DR96" s="19" t="n">
        <v>16.2661</v>
      </c>
      <c r="DT96" s="19" t="n">
        <v>5890.688</v>
      </c>
    </row>
    <row r="97">
      <c r="A97" s="2" t="inlineStr">
        <is>
          <t>6401</t>
        </is>
      </c>
      <c r="B97" s="2" t="inlineStr">
        <is>
          <t>Auxiliary finance and insurance services</t>
        </is>
      </c>
      <c r="C97" s="19" t="n">
        <v>328.554</v>
      </c>
      <c r="D97" s="19" t="n">
        <v>23.1199</v>
      </c>
      <c r="E97" s="19" t="n">
        <v>223.5488</v>
      </c>
      <c r="F97" s="19" t="n">
        <v>1.0181</v>
      </c>
      <c r="H97" s="19" t="n">
        <v>5.0436</v>
      </c>
      <c r="I97" s="19" t="n">
        <v>44.9935</v>
      </c>
      <c r="J97" s="19" t="n">
        <v>184.109</v>
      </c>
      <c r="K97" s="19" t="n">
        <v>11.9786</v>
      </c>
      <c r="L97" s="19" t="n">
        <v>2.2783</v>
      </c>
      <c r="M97" s="19" t="n">
        <v>51.9707</v>
      </c>
      <c r="N97" s="19" t="n">
        <v>16.5111</v>
      </c>
      <c r="O97" s="19" t="n">
        <v>8.451700000000001</v>
      </c>
      <c r="P97" s="19" t="n">
        <v>29.7283</v>
      </c>
      <c r="Q97" s="19" t="n">
        <v>0.3109</v>
      </c>
      <c r="R97" s="19" t="n">
        <v>14.5258</v>
      </c>
      <c r="S97" s="19" t="n">
        <v>3.2107</v>
      </c>
      <c r="T97" s="19" t="n">
        <v>6.1589</v>
      </c>
      <c r="U97" s="19" t="n">
        <v>24.327</v>
      </c>
      <c r="V97" s="19" t="n">
        <v>6.8268</v>
      </c>
      <c r="W97" s="19" t="n">
        <v>15.4989</v>
      </c>
      <c r="X97" s="19" t="n">
        <v>20.4085</v>
      </c>
      <c r="Y97" s="19" t="n">
        <v>37.5354</v>
      </c>
      <c r="Z97" s="19" t="n">
        <v>22.0648</v>
      </c>
      <c r="AA97" s="19" t="n">
        <v>12.3342</v>
      </c>
      <c r="AB97" s="19" t="n">
        <v>0.0331</v>
      </c>
      <c r="AC97" s="19" t="n">
        <v>0.5195</v>
      </c>
      <c r="AD97" s="19" t="n">
        <v>4.5308</v>
      </c>
      <c r="AE97" s="19" t="n">
        <v>0.0355</v>
      </c>
      <c r="AF97" s="19" t="n">
        <v>0.3777</v>
      </c>
      <c r="AG97" s="19" t="n">
        <v>0.4895</v>
      </c>
      <c r="AH97" s="19" t="n">
        <v>4.43</v>
      </c>
      <c r="AI97" s="19" t="n">
        <v>33.6803</v>
      </c>
      <c r="AJ97" s="19" t="n">
        <v>5.7212</v>
      </c>
      <c r="AK97" s="19" t="n">
        <v>13.6161</v>
      </c>
      <c r="AL97" s="19" t="n">
        <v>16.8462</v>
      </c>
      <c r="AM97" s="19" t="n">
        <v>23.5565</v>
      </c>
      <c r="AN97" s="19" t="n">
        <v>21.0684</v>
      </c>
      <c r="AO97" s="19" t="n">
        <v>0.6754</v>
      </c>
      <c r="AP97" s="19" t="n">
        <v>45.193</v>
      </c>
      <c r="AQ97" s="19" t="n">
        <v>5.5377</v>
      </c>
      <c r="AR97" s="19" t="n">
        <v>27.2415</v>
      </c>
      <c r="AS97" s="19" t="n">
        <v>2.6864</v>
      </c>
      <c r="AT97" s="19" t="n">
        <v>7.6988</v>
      </c>
      <c r="AU97" s="19" t="n">
        <v>2.394</v>
      </c>
      <c r="AV97" s="19" t="n">
        <v>38.2871</v>
      </c>
      <c r="AW97" s="19" t="n">
        <v>3.118</v>
      </c>
      <c r="AX97" s="19" t="n">
        <v>0.8021</v>
      </c>
      <c r="AY97" s="19" t="n">
        <v>104.0439</v>
      </c>
      <c r="AZ97" s="19" t="n">
        <v>0.5982</v>
      </c>
      <c r="BA97" s="19" t="n">
        <v>1.7887</v>
      </c>
      <c r="BB97" s="19" t="n">
        <v>48.7296</v>
      </c>
      <c r="BC97" s="19" t="n">
        <v>3.0517</v>
      </c>
      <c r="BD97" s="19" t="n">
        <v>5.202</v>
      </c>
      <c r="BE97" s="19" t="n">
        <v>21.9242</v>
      </c>
      <c r="BF97" s="19" t="n">
        <v>7.0891</v>
      </c>
      <c r="BG97" s="19" t="n">
        <v>5.9704</v>
      </c>
      <c r="BH97" s="19" t="n">
        <v>0.2193</v>
      </c>
      <c r="BI97" s="19" t="n">
        <v>13.2816</v>
      </c>
      <c r="BJ97" s="19" t="n">
        <v>8.801600000000001</v>
      </c>
      <c r="BK97" s="19" t="n">
        <v>3.883</v>
      </c>
      <c r="BL97" s="19" t="n">
        <v>35.3001</v>
      </c>
      <c r="BM97" s="19" t="n">
        <v>9.025499999999999</v>
      </c>
      <c r="BN97" s="19" t="n">
        <v>6.4702</v>
      </c>
      <c r="BO97" s="19" t="n">
        <v>346.1737</v>
      </c>
      <c r="BP97" s="19" t="n">
        <v>641.8439</v>
      </c>
      <c r="BQ97" s="19" t="n">
        <v>19.3777</v>
      </c>
      <c r="BR97" s="19" t="n">
        <v>324.2782</v>
      </c>
      <c r="BS97" s="19" t="n">
        <v>1005.9026</v>
      </c>
      <c r="BT97" s="19" t="n">
        <v>347.1544</v>
      </c>
      <c r="BU97" s="19" t="n">
        <v>108.3974</v>
      </c>
      <c r="BV97" s="19" t="n">
        <v>83.70910000000001</v>
      </c>
      <c r="BW97" s="19" t="n">
        <v>862.7286</v>
      </c>
      <c r="BX97" s="19" t="n">
        <v>775.9718</v>
      </c>
      <c r="BY97" s="19" t="n">
        <v>668.3527</v>
      </c>
      <c r="BZ97" s="19" t="n">
        <v>374.429</v>
      </c>
      <c r="CA97" s="19" t="n">
        <v>321.8877</v>
      </c>
      <c r="CB97" s="19" t="n">
        <v>268.058</v>
      </c>
      <c r="CC97" s="19" t="n">
        <v>70.86790000000001</v>
      </c>
      <c r="CD97" s="19" t="n">
        <v>93.2606</v>
      </c>
      <c r="CE97" s="19" t="n">
        <v>17.1314</v>
      </c>
      <c r="CF97" s="19" t="n">
        <v>38.9282</v>
      </c>
      <c r="CG97" s="19" t="n">
        <v>694.5069</v>
      </c>
      <c r="CH97" s="19" t="n">
        <v>1.0002</v>
      </c>
      <c r="CI97" s="19" t="n">
        <v>24.8223</v>
      </c>
      <c r="CJ97" s="19" t="n">
        <v>1.2249</v>
      </c>
      <c r="CK97" s="19" t="n">
        <v>35.2151</v>
      </c>
      <c r="CL97" s="19" t="n">
        <v>125.7973</v>
      </c>
      <c r="CM97" s="19" t="n">
        <v>0.2625</v>
      </c>
      <c r="CN97" s="19" t="n">
        <v>443.576</v>
      </c>
      <c r="CO97" s="19" t="n">
        <v>2822.7762</v>
      </c>
      <c r="CP97" s="19" t="n">
        <v>497.8987</v>
      </c>
      <c r="CQ97" s="19" t="n">
        <v>247.0495</v>
      </c>
      <c r="CS97" s="19" t="n">
        <v>0.7229</v>
      </c>
      <c r="CT97" s="19" t="n">
        <v>2869.0486</v>
      </c>
      <c r="CU97" s="19" t="n">
        <v>1107.4</v>
      </c>
      <c r="CV97" s="19" t="n">
        <v>142.5808</v>
      </c>
      <c r="CW97" s="19" t="n">
        <v>403.4134</v>
      </c>
      <c r="CX97" s="19" t="n">
        <v>131.2409</v>
      </c>
      <c r="CY97" s="19" t="n">
        <v>1533.1603</v>
      </c>
      <c r="CZ97" s="19" t="n">
        <v>0.7607</v>
      </c>
      <c r="DA97" s="19" t="n">
        <v>25.5014</v>
      </c>
      <c r="DB97" s="19" t="n">
        <v>341.3595</v>
      </c>
      <c r="DC97" s="19" t="n">
        <v>229.3532</v>
      </c>
      <c r="DD97" s="19" t="n">
        <v>45.1893</v>
      </c>
      <c r="DE97" s="19" t="n">
        <v>675.5916</v>
      </c>
      <c r="DF97" s="19" t="n">
        <v>142.5408</v>
      </c>
      <c r="DG97" s="19" t="n">
        <v>15.6884</v>
      </c>
      <c r="DH97" s="19" t="n">
        <v>34.2448</v>
      </c>
      <c r="DI97" s="19" t="n">
        <v>27.5928</v>
      </c>
      <c r="DJ97" s="19" t="n">
        <v>82.9132</v>
      </c>
      <c r="DK97" s="19" t="n">
        <v>28.4722</v>
      </c>
      <c r="DL97" s="19" t="n">
        <v>7.7422</v>
      </c>
      <c r="DM97" s="19" t="n">
        <v>0.3746</v>
      </c>
      <c r="DN97" s="19" t="n">
        <v>1043.3598</v>
      </c>
      <c r="DO97" s="19" t="n">
        <v>0.4486</v>
      </c>
      <c r="DP97" s="19" t="n">
        <v>136.1822</v>
      </c>
      <c r="DQ97" s="19" t="n">
        <v>2.8846</v>
      </c>
      <c r="DR97" s="19" t="n">
        <v>32.3798</v>
      </c>
      <c r="DT97" s="19" t="n">
        <v>8395.6841</v>
      </c>
    </row>
    <row r="98">
      <c r="A98" s="2" t="inlineStr">
        <is>
          <t>6601</t>
        </is>
      </c>
      <c r="B98" s="2" t="inlineStr">
        <is>
          <t>Rental and hiring services (except real estate)</t>
        </is>
      </c>
      <c r="C98" s="19" t="n">
        <v>69.0556</v>
      </c>
      <c r="D98" s="19" t="n">
        <v>8.692500000000001</v>
      </c>
      <c r="E98" s="19" t="n">
        <v>28.1809</v>
      </c>
      <c r="F98" s="19" t="n">
        <v>6.4657</v>
      </c>
      <c r="G98" s="19" t="n">
        <v>0.6168</v>
      </c>
      <c r="H98" s="19" t="n">
        <v>7.7353</v>
      </c>
      <c r="I98" s="19" t="n">
        <v>69.82989999999999</v>
      </c>
      <c r="J98" s="19" t="n">
        <v>248.8551</v>
      </c>
      <c r="K98" s="19" t="n">
        <v>18.8328</v>
      </c>
      <c r="L98" s="19" t="n">
        <v>0.8436</v>
      </c>
      <c r="M98" s="19" t="n">
        <v>77.9097</v>
      </c>
      <c r="N98" s="19" t="n">
        <v>9.459300000000001</v>
      </c>
      <c r="O98" s="19" t="n">
        <v>2.368</v>
      </c>
      <c r="P98" s="19" t="n">
        <v>6.6487</v>
      </c>
      <c r="Q98" s="19" t="n">
        <v>0.0366</v>
      </c>
      <c r="R98" s="19" t="n">
        <v>5.3807</v>
      </c>
      <c r="S98" s="19" t="n">
        <v>1.1727</v>
      </c>
      <c r="T98" s="19" t="n">
        <v>3.4254</v>
      </c>
      <c r="U98" s="19" t="n">
        <v>16.3526</v>
      </c>
      <c r="V98" s="19" t="n">
        <v>5.5996</v>
      </c>
      <c r="W98" s="19" t="n">
        <v>6.4679</v>
      </c>
      <c r="X98" s="19" t="n">
        <v>7.3522</v>
      </c>
      <c r="Y98" s="19" t="n">
        <v>16.7769</v>
      </c>
      <c r="Z98" s="19" t="n">
        <v>0.7991</v>
      </c>
      <c r="AA98" s="19" t="n">
        <v>1.0901</v>
      </c>
      <c r="AB98" s="19" t="n">
        <v>0.0464</v>
      </c>
      <c r="AC98" s="19" t="n">
        <v>0.118</v>
      </c>
      <c r="AD98" s="19" t="n">
        <v>1.2629</v>
      </c>
      <c r="AE98" s="19" t="n">
        <v>0.0057</v>
      </c>
      <c r="AF98" s="19" t="n">
        <v>0.5676</v>
      </c>
      <c r="AG98" s="19" t="n">
        <v>0.3043</v>
      </c>
      <c r="AH98" s="19" t="n">
        <v>1.8244</v>
      </c>
      <c r="AI98" s="19" t="n">
        <v>12.9857</v>
      </c>
      <c r="AJ98" s="19" t="n">
        <v>4.6807</v>
      </c>
      <c r="AK98" s="19" t="n">
        <v>18.0533</v>
      </c>
      <c r="AL98" s="19" t="n">
        <v>14.8942</v>
      </c>
      <c r="AM98" s="19" t="n">
        <v>45.9255</v>
      </c>
      <c r="AN98" s="19" t="n">
        <v>6.7206</v>
      </c>
      <c r="AO98" s="19" t="n">
        <v>0.0514</v>
      </c>
      <c r="AP98" s="19" t="n">
        <v>11.5672</v>
      </c>
      <c r="AQ98" s="19" t="n">
        <v>2.5797</v>
      </c>
      <c r="AR98" s="19" t="n">
        <v>22.7414</v>
      </c>
      <c r="AS98" s="19" t="n">
        <v>0.6872</v>
      </c>
      <c r="AT98" s="19" t="n">
        <v>4.4664</v>
      </c>
      <c r="AU98" s="19" t="n">
        <v>2.4593</v>
      </c>
      <c r="AV98" s="19" t="n">
        <v>19.9592</v>
      </c>
      <c r="AW98" s="19" t="n">
        <v>8.689399999999999</v>
      </c>
      <c r="AX98" s="19" t="n">
        <v>1.0812</v>
      </c>
      <c r="AY98" s="19" t="n">
        <v>58.2509</v>
      </c>
      <c r="AZ98" s="19" t="n">
        <v>1.7858</v>
      </c>
      <c r="BA98" s="19" t="n">
        <v>2.037</v>
      </c>
      <c r="BB98" s="19" t="n">
        <v>35.8814</v>
      </c>
      <c r="BC98" s="19" t="n">
        <v>3.8258</v>
      </c>
      <c r="BD98" s="19" t="n">
        <v>13.877</v>
      </c>
      <c r="BE98" s="19" t="n">
        <v>16.0582</v>
      </c>
      <c r="BF98" s="19" t="n">
        <v>21.0301</v>
      </c>
      <c r="BG98" s="19" t="n">
        <v>11.3387</v>
      </c>
      <c r="BH98" s="19" t="n">
        <v>0.0439</v>
      </c>
      <c r="BI98" s="19" t="n">
        <v>23.7123</v>
      </c>
      <c r="BJ98" s="19" t="n">
        <v>4.814</v>
      </c>
      <c r="BK98" s="19" t="n">
        <v>1.6736</v>
      </c>
      <c r="BL98" s="19" t="n">
        <v>17.4926</v>
      </c>
      <c r="BM98" s="19" t="n">
        <v>5.2003</v>
      </c>
      <c r="BN98" s="19" t="n">
        <v>7.1661</v>
      </c>
      <c r="BO98" s="19" t="n">
        <v>30.2116</v>
      </c>
      <c r="BP98" s="19" t="n">
        <v>97.5441</v>
      </c>
      <c r="BQ98" s="19" t="n">
        <v>14.9852</v>
      </c>
      <c r="BR98" s="19" t="n">
        <v>11.3398</v>
      </c>
      <c r="BS98" s="19" t="n">
        <v>10.2892</v>
      </c>
      <c r="BT98" s="19" t="n">
        <v>256.2867</v>
      </c>
      <c r="BU98" s="19" t="n">
        <v>78.17910000000001</v>
      </c>
      <c r="BV98" s="19" t="n">
        <v>434.5508</v>
      </c>
      <c r="BW98" s="19" t="n">
        <v>940.6411000000001</v>
      </c>
      <c r="BX98" s="19" t="n">
        <v>421.6508</v>
      </c>
      <c r="BY98" s="19" t="n">
        <v>319.9627</v>
      </c>
      <c r="BZ98" s="19" t="n">
        <v>61.7209</v>
      </c>
      <c r="CA98" s="19" t="n">
        <v>108.1725</v>
      </c>
      <c r="CB98" s="19" t="n">
        <v>99.752</v>
      </c>
      <c r="CC98" s="19" t="n">
        <v>48.2286</v>
      </c>
      <c r="CD98" s="19" t="n">
        <v>4.213</v>
      </c>
      <c r="CE98" s="19" t="n">
        <v>15.0373</v>
      </c>
      <c r="CF98" s="19" t="n">
        <v>84.33240000000001</v>
      </c>
      <c r="CG98" s="19" t="n">
        <v>296.8039</v>
      </c>
      <c r="CH98" s="19" t="n">
        <v>7.229</v>
      </c>
      <c r="CI98" s="19" t="n">
        <v>33.0475</v>
      </c>
      <c r="CJ98" s="19" t="n">
        <v>34.2066</v>
      </c>
      <c r="CK98" s="19" t="n">
        <v>262.6774</v>
      </c>
      <c r="CL98" s="19" t="n">
        <v>110.6108</v>
      </c>
      <c r="CM98" s="19" t="n">
        <v>0.7998</v>
      </c>
      <c r="CN98" s="19" t="n">
        <v>187.3881</v>
      </c>
      <c r="CO98" s="19" t="n">
        <v>102.8707</v>
      </c>
      <c r="CP98" s="19" t="n">
        <v>124.4364</v>
      </c>
      <c r="CQ98" s="19" t="n">
        <v>155.8018</v>
      </c>
      <c r="CS98" s="19" t="n">
        <v>0.0391</v>
      </c>
      <c r="CT98" s="19" t="n">
        <v>418.2811</v>
      </c>
      <c r="CU98" s="19" t="n">
        <v>708.345</v>
      </c>
      <c r="CV98" s="19" t="n">
        <v>466.5794</v>
      </c>
      <c r="CW98" s="19" t="n">
        <v>218.2881</v>
      </c>
      <c r="CX98" s="19" t="n">
        <v>224.3787</v>
      </c>
      <c r="CY98" s="19" t="n">
        <v>274.734</v>
      </c>
      <c r="CZ98" s="19" t="n">
        <v>28.25</v>
      </c>
      <c r="DA98" s="19" t="n">
        <v>92.59350000000001</v>
      </c>
      <c r="DB98" s="19" t="n">
        <v>51.8605</v>
      </c>
      <c r="DC98" s="19" t="n">
        <v>58.594</v>
      </c>
      <c r="DD98" s="19" t="n">
        <v>7.6843</v>
      </c>
      <c r="DE98" s="19" t="n">
        <v>301.4792</v>
      </c>
      <c r="DF98" s="19" t="n">
        <v>228.036</v>
      </c>
      <c r="DG98" s="19" t="n">
        <v>22.3444</v>
      </c>
      <c r="DH98" s="19" t="n">
        <v>69.1644</v>
      </c>
      <c r="DI98" s="19" t="n">
        <v>41.4363</v>
      </c>
      <c r="DJ98" s="19" t="n">
        <v>117.5732</v>
      </c>
      <c r="DK98" s="19" t="n">
        <v>396.061</v>
      </c>
      <c r="DL98" s="19" t="n">
        <v>91.75839999999999</v>
      </c>
      <c r="DM98" s="19" t="n">
        <v>4.3344</v>
      </c>
      <c r="DN98" s="19" t="n">
        <v>331.2551</v>
      </c>
      <c r="DP98" s="19" t="n">
        <v>31.4969</v>
      </c>
      <c r="DQ98" s="19" t="n">
        <v>0.6452</v>
      </c>
      <c r="DR98" s="19" t="n">
        <v>7.7849</v>
      </c>
      <c r="DT98" s="19" t="n">
        <v>2394.7367</v>
      </c>
    </row>
    <row r="99">
      <c r="A99" s="2" t="inlineStr">
        <is>
          <t>6700</t>
        </is>
      </c>
      <c r="B99" s="2" t="inlineStr">
        <is>
          <t>Imputed rent for owner-occupiers</t>
        </is>
      </c>
    </row>
    <row r="100">
      <c r="A100" s="2" t="inlineStr">
        <is>
          <t>6701</t>
        </is>
      </c>
      <c r="B100" s="2" t="inlineStr">
        <is>
          <t>Actual rent for housing</t>
        </is>
      </c>
      <c r="DN100" s="19" t="n">
        <v>73409.243</v>
      </c>
      <c r="DO100" s="19" t="n">
        <v>107.2154</v>
      </c>
      <c r="DT100" s="19" t="n">
        <v>6808.0213</v>
      </c>
    </row>
    <row r="101">
      <c r="A101" s="2" t="inlineStr">
        <is>
          <t>6702</t>
        </is>
      </c>
      <c r="B101" s="2" t="inlineStr">
        <is>
          <t>Non-residential property operators and real estate services</t>
        </is>
      </c>
      <c r="C101" s="19" t="n">
        <v>92.4007</v>
      </c>
      <c r="D101" s="19" t="n">
        <v>9.840199999999999</v>
      </c>
      <c r="E101" s="19" t="n">
        <v>51.7565</v>
      </c>
      <c r="F101" s="19" t="n">
        <v>0.0014</v>
      </c>
      <c r="G101" s="19" t="n">
        <v>0.0017</v>
      </c>
      <c r="H101" s="19" t="n">
        <v>0.09859999999999999</v>
      </c>
      <c r="I101" s="19" t="n">
        <v>22.0436</v>
      </c>
      <c r="J101" s="19" t="n">
        <v>140.3564</v>
      </c>
      <c r="K101" s="19" t="n">
        <v>4.1091</v>
      </c>
      <c r="L101" s="19" t="n">
        <v>0.6355</v>
      </c>
      <c r="M101" s="19" t="n">
        <v>122.8666</v>
      </c>
      <c r="N101" s="19" t="n">
        <v>6.2595</v>
      </c>
      <c r="O101" s="19" t="n">
        <v>1.6429</v>
      </c>
      <c r="P101" s="19" t="n">
        <v>42.0068</v>
      </c>
      <c r="Q101" s="19" t="n">
        <v>0.2424</v>
      </c>
      <c r="R101" s="19" t="n">
        <v>12.3047</v>
      </c>
      <c r="S101" s="19" t="n">
        <v>4.4743</v>
      </c>
      <c r="T101" s="19" t="n">
        <v>8.225199999999999</v>
      </c>
      <c r="U101" s="19" t="n">
        <v>23.5939</v>
      </c>
      <c r="V101" s="19" t="n">
        <v>14.3827</v>
      </c>
      <c r="W101" s="19" t="n">
        <v>9.0997</v>
      </c>
      <c r="X101" s="19" t="n">
        <v>25.5475</v>
      </c>
      <c r="Y101" s="19" t="n">
        <v>9.089399999999999</v>
      </c>
      <c r="Z101" s="19" t="n">
        <v>4.0433</v>
      </c>
      <c r="AA101" s="19" t="n">
        <v>5.9601</v>
      </c>
      <c r="AB101" s="19" t="n">
        <v>0.0233</v>
      </c>
      <c r="AC101" s="19" t="n">
        <v>0.1824</v>
      </c>
      <c r="AD101" s="19" t="n">
        <v>1.6487</v>
      </c>
      <c r="AE101" s="19" t="n">
        <v>0</v>
      </c>
      <c r="AF101" s="19" t="n">
        <v>0.4592</v>
      </c>
      <c r="AG101" s="19" t="n">
        <v>0.0944</v>
      </c>
      <c r="AH101" s="19" t="n">
        <v>8.6881</v>
      </c>
      <c r="AI101" s="19" t="n">
        <v>25.7479</v>
      </c>
      <c r="AJ101" s="19" t="n">
        <v>17.4665</v>
      </c>
      <c r="AK101" s="19" t="n">
        <v>21.5915</v>
      </c>
      <c r="AL101" s="19" t="n">
        <v>19.0641</v>
      </c>
      <c r="AM101" s="19" t="n">
        <v>124.0018</v>
      </c>
      <c r="AN101" s="19" t="n">
        <v>11.5582</v>
      </c>
      <c r="AO101" s="19" t="n">
        <v>0.1216</v>
      </c>
      <c r="AP101" s="19" t="n">
        <v>19.9913</v>
      </c>
      <c r="AQ101" s="19" t="n">
        <v>4.0424</v>
      </c>
      <c r="AR101" s="19" t="n">
        <v>21.5228</v>
      </c>
      <c r="AS101" s="19" t="n">
        <v>1.3635</v>
      </c>
      <c r="AT101" s="19" t="n">
        <v>17.0254</v>
      </c>
      <c r="AU101" s="19" t="n">
        <v>4.4007</v>
      </c>
      <c r="AV101" s="19" t="n">
        <v>39.2182</v>
      </c>
      <c r="AW101" s="19" t="n">
        <v>7.0226</v>
      </c>
      <c r="AX101" s="19" t="n">
        <v>1.0006</v>
      </c>
      <c r="AY101" s="19" t="n">
        <v>26.5299</v>
      </c>
      <c r="AZ101" s="19" t="n">
        <v>0.8769</v>
      </c>
      <c r="BA101" s="19" t="n">
        <v>11.4968</v>
      </c>
      <c r="BB101" s="19" t="n">
        <v>88.447</v>
      </c>
      <c r="BC101" s="19" t="n">
        <v>13.4261</v>
      </c>
      <c r="BD101" s="19" t="n">
        <v>36.0727</v>
      </c>
      <c r="BE101" s="19" t="n">
        <v>15.2029</v>
      </c>
      <c r="BF101" s="19" t="n">
        <v>30.4395</v>
      </c>
      <c r="BG101" s="19" t="n">
        <v>12.0204</v>
      </c>
      <c r="BH101" s="19" t="n">
        <v>23.1656</v>
      </c>
      <c r="BI101" s="19" t="n">
        <v>15.5522</v>
      </c>
      <c r="BJ101" s="19" t="n">
        <v>12.1431</v>
      </c>
      <c r="BK101" s="19" t="n">
        <v>2.9201</v>
      </c>
      <c r="BL101" s="19" t="n">
        <v>31.4713</v>
      </c>
      <c r="BM101" s="19" t="n">
        <v>0.7877</v>
      </c>
      <c r="BN101" s="19" t="n">
        <v>1.8106</v>
      </c>
      <c r="BO101" s="19" t="n">
        <v>4.9234</v>
      </c>
      <c r="BP101" s="19" t="n">
        <v>13.0648</v>
      </c>
      <c r="BQ101" s="19" t="n">
        <v>0.253</v>
      </c>
      <c r="BR101" s="19" t="n">
        <v>3.4668</v>
      </c>
      <c r="BS101" s="19" t="n">
        <v>148.6365</v>
      </c>
      <c r="BT101" s="19" t="n">
        <v>299.3446</v>
      </c>
      <c r="BU101" s="19" t="n">
        <v>65.6999</v>
      </c>
      <c r="BV101" s="19" t="n">
        <v>255.5581</v>
      </c>
      <c r="BW101" s="19" t="n">
        <v>1458.9119</v>
      </c>
      <c r="BX101" s="19" t="n">
        <v>4690.6054</v>
      </c>
      <c r="BY101" s="19" t="n">
        <v>4000.7367</v>
      </c>
      <c r="BZ101" s="19" t="n">
        <v>140.3806</v>
      </c>
      <c r="CA101" s="19" t="n">
        <v>2220.8267</v>
      </c>
      <c r="CB101" s="19" t="n">
        <v>378.3837</v>
      </c>
      <c r="CC101" s="19" t="n">
        <v>286.1538</v>
      </c>
      <c r="CD101" s="19" t="n">
        <v>19.7163</v>
      </c>
      <c r="CE101" s="19" t="n">
        <v>132.5641</v>
      </c>
      <c r="CF101" s="19" t="n">
        <v>455.677</v>
      </c>
      <c r="CG101" s="19" t="n">
        <v>732.5779</v>
      </c>
      <c r="CH101" s="19" t="n">
        <v>67.124</v>
      </c>
      <c r="CI101" s="19" t="n">
        <v>98.4635</v>
      </c>
      <c r="CJ101" s="19" t="n">
        <v>117.8036</v>
      </c>
      <c r="CK101" s="19" t="n">
        <v>163.6706</v>
      </c>
      <c r="CL101" s="19" t="n">
        <v>1225.4746</v>
      </c>
      <c r="CM101" s="19" t="n">
        <v>1.8637</v>
      </c>
      <c r="CN101" s="19" t="n">
        <v>198.449</v>
      </c>
      <c r="CO101" s="19" t="n">
        <v>797.4640000000001</v>
      </c>
      <c r="CP101" s="19" t="n">
        <v>639.9532</v>
      </c>
      <c r="CQ101" s="19" t="n">
        <v>2087.9989</v>
      </c>
      <c r="CS101" s="19" t="n">
        <v>422.17</v>
      </c>
      <c r="CT101" s="19" t="n">
        <v>3295.3369</v>
      </c>
      <c r="CU101" s="19" t="n">
        <v>3175.9638</v>
      </c>
      <c r="CV101" s="19" t="n">
        <v>1109.7224</v>
      </c>
      <c r="CW101" s="19" t="n">
        <v>1313.5095</v>
      </c>
      <c r="CX101" s="19" t="n">
        <v>964.8228</v>
      </c>
      <c r="CY101" s="19" t="n">
        <v>590.9476</v>
      </c>
      <c r="CZ101" s="19" t="n">
        <v>26.238</v>
      </c>
      <c r="DA101" s="19" t="n">
        <v>242.7686</v>
      </c>
      <c r="DB101" s="19" t="n">
        <v>444.6681</v>
      </c>
      <c r="DC101" s="19" t="n">
        <v>394.905</v>
      </c>
      <c r="DD101" s="19" t="n">
        <v>141.6953</v>
      </c>
      <c r="DE101" s="19" t="n">
        <v>398.7902</v>
      </c>
      <c r="DF101" s="19" t="n">
        <v>468.0199</v>
      </c>
      <c r="DG101" s="19" t="n">
        <v>93.05589999999999</v>
      </c>
      <c r="DH101" s="19" t="n">
        <v>166.0198</v>
      </c>
      <c r="DI101" s="19" t="n">
        <v>66.4693</v>
      </c>
      <c r="DJ101" s="19" t="n">
        <v>48.8368</v>
      </c>
      <c r="DK101" s="19" t="n">
        <v>22.6308</v>
      </c>
      <c r="DL101" s="19" t="n">
        <v>67.7371</v>
      </c>
      <c r="DM101" s="19" t="n">
        <v>8.712400000000001</v>
      </c>
      <c r="DN101" s="19" t="n">
        <v>7.3115</v>
      </c>
      <c r="DO101" s="19" t="n">
        <v>48.6988</v>
      </c>
      <c r="DP101" s="19" t="n">
        <v>5197.2941</v>
      </c>
      <c r="DQ101" s="19" t="n">
        <v>1.0146</v>
      </c>
      <c r="DR101" s="19" t="n">
        <v>7.2597</v>
      </c>
      <c r="DT101" s="19" t="n">
        <v>9334.956200000001</v>
      </c>
    </row>
    <row r="102">
      <c r="A102" s="2" t="inlineStr">
        <is>
          <t>6901</t>
        </is>
      </c>
      <c r="B102" s="2" t="inlineStr">
        <is>
          <t>Professional, scientific and technical services</t>
        </is>
      </c>
      <c r="C102" s="19" t="n">
        <v>539.5521</v>
      </c>
      <c r="D102" s="19" t="n">
        <v>45.4522</v>
      </c>
      <c r="E102" s="19" t="n">
        <v>258.8311</v>
      </c>
      <c r="F102" s="19" t="n">
        <v>6.2636</v>
      </c>
      <c r="G102" s="19" t="n">
        <v>0.2203</v>
      </c>
      <c r="H102" s="19" t="n">
        <v>3.4856</v>
      </c>
      <c r="I102" s="19" t="n">
        <v>136.6638</v>
      </c>
      <c r="J102" s="19" t="n">
        <v>866.0811</v>
      </c>
      <c r="K102" s="19" t="n">
        <v>7.155</v>
      </c>
      <c r="L102" s="19" t="n">
        <v>6.3063</v>
      </c>
      <c r="M102" s="19" t="n">
        <v>257.5587</v>
      </c>
      <c r="N102" s="19" t="n">
        <v>22.1996</v>
      </c>
      <c r="O102" s="19" t="n">
        <v>285.0323</v>
      </c>
      <c r="P102" s="19" t="n">
        <v>49.5765</v>
      </c>
      <c r="Q102" s="19" t="n">
        <v>3.2332</v>
      </c>
      <c r="R102" s="19" t="n">
        <v>65.5753</v>
      </c>
      <c r="S102" s="19" t="n">
        <v>19.0908</v>
      </c>
      <c r="T102" s="19" t="n">
        <v>10.4719</v>
      </c>
      <c r="U102" s="19" t="n">
        <v>213.3199</v>
      </c>
      <c r="V102" s="19" t="n">
        <v>36.4315</v>
      </c>
      <c r="W102" s="19" t="n">
        <v>91.5347</v>
      </c>
      <c r="X102" s="19" t="n">
        <v>116.5826</v>
      </c>
      <c r="Y102" s="19" t="n">
        <v>144.9913</v>
      </c>
      <c r="Z102" s="19" t="n">
        <v>36.7626</v>
      </c>
      <c r="AA102" s="19" t="n">
        <v>37.6675</v>
      </c>
      <c r="AB102" s="19" t="n">
        <v>0.1399</v>
      </c>
      <c r="AC102" s="19" t="n">
        <v>0.91</v>
      </c>
      <c r="AD102" s="19" t="n">
        <v>13.9732</v>
      </c>
      <c r="AE102" s="19" t="n">
        <v>0.1395</v>
      </c>
      <c r="AF102" s="19" t="n">
        <v>4.4172</v>
      </c>
      <c r="AG102" s="19" t="n">
        <v>0.7794</v>
      </c>
      <c r="AH102" s="19" t="n">
        <v>12.7561</v>
      </c>
      <c r="AI102" s="19" t="n">
        <v>147.32</v>
      </c>
      <c r="AJ102" s="19" t="n">
        <v>23.3221</v>
      </c>
      <c r="AK102" s="19" t="n">
        <v>201.8329</v>
      </c>
      <c r="AL102" s="19" t="n">
        <v>170.1236</v>
      </c>
      <c r="AM102" s="19" t="n">
        <v>130.2251</v>
      </c>
      <c r="AN102" s="19" t="n">
        <v>351.3369</v>
      </c>
      <c r="AO102" s="19" t="n">
        <v>2.3562</v>
      </c>
      <c r="AP102" s="19" t="n">
        <v>113.1315</v>
      </c>
      <c r="AQ102" s="19" t="n">
        <v>25.7083</v>
      </c>
      <c r="AR102" s="19" t="n">
        <v>184.0684</v>
      </c>
      <c r="AS102" s="19" t="n">
        <v>10.5895</v>
      </c>
      <c r="AT102" s="19" t="n">
        <v>36.7757</v>
      </c>
      <c r="AU102" s="19" t="n">
        <v>21.8588</v>
      </c>
      <c r="AV102" s="19" t="n">
        <v>193.1632</v>
      </c>
      <c r="AW102" s="19" t="n">
        <v>77.81999999999999</v>
      </c>
      <c r="AX102" s="19" t="n">
        <v>11.0852</v>
      </c>
      <c r="AY102" s="19" t="n">
        <v>151.0845</v>
      </c>
      <c r="AZ102" s="19" t="n">
        <v>1.3954</v>
      </c>
      <c r="BA102" s="19" t="n">
        <v>5.427</v>
      </c>
      <c r="BB102" s="19" t="n">
        <v>263.7677</v>
      </c>
      <c r="BC102" s="19" t="n">
        <v>29.3196</v>
      </c>
      <c r="BD102" s="19" t="n">
        <v>130.3885</v>
      </c>
      <c r="BE102" s="19" t="n">
        <v>74.0818</v>
      </c>
      <c r="BF102" s="19" t="n">
        <v>259.821</v>
      </c>
      <c r="BG102" s="19" t="n">
        <v>81.02509999999999</v>
      </c>
      <c r="BH102" s="19" t="n">
        <v>144.2195</v>
      </c>
      <c r="BI102" s="19" t="n">
        <v>123.4146</v>
      </c>
      <c r="BJ102" s="19" t="n">
        <v>268.3545</v>
      </c>
      <c r="BK102" s="19" t="n">
        <v>22.4312</v>
      </c>
      <c r="BL102" s="19" t="n">
        <v>463.4072</v>
      </c>
      <c r="BM102" s="19" t="n">
        <v>38.6654</v>
      </c>
      <c r="BN102" s="19" t="n">
        <v>16.2111</v>
      </c>
      <c r="BO102" s="19" t="n">
        <v>89.026</v>
      </c>
      <c r="BP102" s="19" t="n">
        <v>262.8287</v>
      </c>
      <c r="BQ102" s="19" t="n">
        <v>36.9357</v>
      </c>
      <c r="BR102" s="19" t="n">
        <v>309.9905</v>
      </c>
      <c r="BS102" s="19" t="n">
        <v>1723.0749</v>
      </c>
      <c r="BT102" s="19" t="n">
        <v>1569.9392</v>
      </c>
      <c r="BU102" s="19" t="n">
        <v>930.0986</v>
      </c>
      <c r="BV102" s="19" t="n">
        <v>3062.2008</v>
      </c>
      <c r="BW102" s="19" t="n">
        <v>2700.6942</v>
      </c>
      <c r="BX102" s="19" t="n">
        <v>3850.7801</v>
      </c>
      <c r="BY102" s="19" t="n">
        <v>4341.3787</v>
      </c>
      <c r="BZ102" s="19" t="n">
        <v>187.1214</v>
      </c>
      <c r="CA102" s="19" t="n">
        <v>378.4019</v>
      </c>
      <c r="CB102" s="19" t="n">
        <v>1396.4342</v>
      </c>
      <c r="CC102" s="19" t="n">
        <v>44.7255</v>
      </c>
      <c r="CD102" s="19" t="n">
        <v>103.936</v>
      </c>
      <c r="CE102" s="19" t="n">
        <v>290.947</v>
      </c>
      <c r="CF102" s="19" t="n">
        <v>223.779</v>
      </c>
      <c r="CG102" s="19" t="n">
        <v>1747.4033</v>
      </c>
      <c r="CH102" s="19" t="n">
        <v>508.162</v>
      </c>
      <c r="CI102" s="19" t="n">
        <v>212.7741</v>
      </c>
      <c r="CJ102" s="19" t="n">
        <v>366.6173</v>
      </c>
      <c r="CK102" s="19" t="n">
        <v>373.4136</v>
      </c>
      <c r="CL102" s="19" t="n">
        <v>1952.6764</v>
      </c>
      <c r="CM102" s="19" t="n">
        <v>3.566</v>
      </c>
      <c r="CN102" s="19" t="n">
        <v>593.5673</v>
      </c>
      <c r="CO102" s="19" t="n">
        <v>714.9012</v>
      </c>
      <c r="CP102" s="19" t="n">
        <v>4884.6095</v>
      </c>
      <c r="CQ102" s="19" t="n">
        <v>685.5995</v>
      </c>
      <c r="CS102" s="19" t="n">
        <v>173.3952</v>
      </c>
      <c r="CT102" s="19" t="n">
        <v>5745.8915</v>
      </c>
      <c r="CU102" s="19" t="n">
        <v>19049.2716</v>
      </c>
      <c r="CV102" s="19" t="n">
        <v>3462.2793</v>
      </c>
      <c r="CW102" s="19" t="n">
        <v>2955.7962</v>
      </c>
      <c r="CX102" s="19" t="n">
        <v>710.3375</v>
      </c>
      <c r="CY102" s="19" t="n">
        <v>2736.0635</v>
      </c>
      <c r="CZ102" s="19" t="n">
        <v>393.7334</v>
      </c>
      <c r="DA102" s="19" t="n">
        <v>297.4036</v>
      </c>
      <c r="DB102" s="19" t="n">
        <v>573.9158</v>
      </c>
      <c r="DC102" s="19" t="n">
        <v>467.9674</v>
      </c>
      <c r="DD102" s="19" t="n">
        <v>60.5849</v>
      </c>
      <c r="DE102" s="19" t="n">
        <v>1570.0899</v>
      </c>
      <c r="DF102" s="19" t="n">
        <v>943.6514</v>
      </c>
      <c r="DG102" s="19" t="n">
        <v>196.3897</v>
      </c>
      <c r="DH102" s="19" t="n">
        <v>533.1378999999999</v>
      </c>
      <c r="DI102" s="19" t="n">
        <v>363.3638</v>
      </c>
      <c r="DJ102" s="19" t="n">
        <v>411.122</v>
      </c>
      <c r="DK102" s="19" t="n">
        <v>408.7117</v>
      </c>
      <c r="DL102" s="19" t="n">
        <v>207.4651</v>
      </c>
      <c r="DM102" s="19" t="n">
        <v>10.683</v>
      </c>
      <c r="DN102" s="19" t="n">
        <v>2278.1647</v>
      </c>
      <c r="DO102" s="19" t="n">
        <v>1971.2366</v>
      </c>
      <c r="DP102" s="19" t="n">
        <v>3489.7614</v>
      </c>
      <c r="DQ102" s="19" t="n">
        <v>21.2399</v>
      </c>
      <c r="DR102" s="19" t="n">
        <v>273.0386</v>
      </c>
      <c r="DT102" s="19" t="n">
        <v>17931.252</v>
      </c>
    </row>
    <row r="103">
      <c r="A103" s="2" t="inlineStr">
        <is>
          <t>7001</t>
        </is>
      </c>
      <c r="B103" s="2" t="inlineStr">
        <is>
          <t>Computer systems design and related services</t>
        </is>
      </c>
      <c r="C103" s="19" t="n">
        <v>2.987</v>
      </c>
      <c r="D103" s="19" t="n">
        <v>0.5225</v>
      </c>
      <c r="E103" s="19" t="n">
        <v>1.0436</v>
      </c>
      <c r="F103" s="19" t="n">
        <v>0.1879</v>
      </c>
      <c r="G103" s="19" t="n">
        <v>0.008</v>
      </c>
      <c r="H103" s="19" t="n">
        <v>0.0297</v>
      </c>
      <c r="I103" s="19" t="n">
        <v>2.4243</v>
      </c>
      <c r="J103" s="19" t="n">
        <v>35.6433</v>
      </c>
      <c r="K103" s="19" t="n">
        <v>0.5899</v>
      </c>
      <c r="L103" s="19" t="n">
        <v>0.0732</v>
      </c>
      <c r="M103" s="19" t="n">
        <v>6.6972</v>
      </c>
      <c r="N103" s="19" t="n">
        <v>0.5678</v>
      </c>
      <c r="O103" s="19" t="n">
        <v>0.8464</v>
      </c>
      <c r="P103" s="19" t="n">
        <v>6.2264</v>
      </c>
      <c r="Q103" s="19" t="n">
        <v>0.0487</v>
      </c>
      <c r="R103" s="19" t="n">
        <v>3.6048</v>
      </c>
      <c r="S103" s="19" t="n">
        <v>1.3962</v>
      </c>
      <c r="T103" s="19" t="n">
        <v>1.1186</v>
      </c>
      <c r="U103" s="19" t="n">
        <v>9.428599999999999</v>
      </c>
      <c r="V103" s="19" t="n">
        <v>3.7403</v>
      </c>
      <c r="W103" s="19" t="n">
        <v>3.8957</v>
      </c>
      <c r="X103" s="19" t="n">
        <v>8.9931</v>
      </c>
      <c r="Y103" s="19" t="n">
        <v>11.4263</v>
      </c>
      <c r="Z103" s="19" t="n">
        <v>0.6866</v>
      </c>
      <c r="AA103" s="19" t="n">
        <v>1.9155</v>
      </c>
      <c r="AB103" s="19" t="n">
        <v>0.0092</v>
      </c>
      <c r="AC103" s="19" t="n">
        <v>0.1467</v>
      </c>
      <c r="AD103" s="19" t="n">
        <v>3.3366</v>
      </c>
      <c r="AE103" s="19" t="n">
        <v>0.0453</v>
      </c>
      <c r="AF103" s="19" t="n">
        <v>0.1238</v>
      </c>
      <c r="AG103" s="19" t="n">
        <v>0.0655</v>
      </c>
      <c r="AH103" s="19" t="n">
        <v>1.5074</v>
      </c>
      <c r="AI103" s="19" t="n">
        <v>9.1724</v>
      </c>
      <c r="AJ103" s="19" t="n">
        <v>1.523</v>
      </c>
      <c r="AK103" s="19" t="n">
        <v>10.5654</v>
      </c>
      <c r="AL103" s="19" t="n">
        <v>9.144299999999999</v>
      </c>
      <c r="AM103" s="19" t="n">
        <v>6.7345</v>
      </c>
      <c r="AN103" s="19" t="n">
        <v>18.1724</v>
      </c>
      <c r="AO103" s="19" t="n">
        <v>0.2605</v>
      </c>
      <c r="AP103" s="19" t="n">
        <v>18.0795</v>
      </c>
      <c r="AQ103" s="19" t="n">
        <v>7.6743</v>
      </c>
      <c r="AR103" s="19" t="n">
        <v>15.6627</v>
      </c>
      <c r="AS103" s="19" t="n">
        <v>2.2966</v>
      </c>
      <c r="AT103" s="19" t="n">
        <v>7.9405</v>
      </c>
      <c r="AU103" s="19" t="n">
        <v>3.0229</v>
      </c>
      <c r="AV103" s="19" t="n">
        <v>15.574</v>
      </c>
      <c r="AW103" s="19" t="n">
        <v>3.845</v>
      </c>
      <c r="AX103" s="19" t="n">
        <v>0.7005</v>
      </c>
      <c r="AY103" s="19" t="n">
        <v>50.7768</v>
      </c>
      <c r="AZ103" s="19" t="n">
        <v>0.3357</v>
      </c>
      <c r="BA103" s="19" t="n">
        <v>1.9947</v>
      </c>
      <c r="BB103" s="19" t="n">
        <v>11.5484</v>
      </c>
      <c r="BC103" s="19" t="n">
        <v>2.2223</v>
      </c>
      <c r="BD103" s="19" t="n">
        <v>6.846</v>
      </c>
      <c r="BE103" s="19" t="n">
        <v>30.5341</v>
      </c>
      <c r="BF103" s="19" t="n">
        <v>2.9673</v>
      </c>
      <c r="BG103" s="19" t="n">
        <v>5.212</v>
      </c>
      <c r="BH103" s="19" t="n">
        <v>1.656</v>
      </c>
      <c r="BI103" s="19" t="n">
        <v>30.619</v>
      </c>
      <c r="BJ103" s="19" t="n">
        <v>9.707700000000001</v>
      </c>
      <c r="BK103" s="19" t="n">
        <v>2.9289</v>
      </c>
      <c r="BL103" s="19" t="n">
        <v>21.8052</v>
      </c>
      <c r="BM103" s="19" t="n">
        <v>2.8849</v>
      </c>
      <c r="BN103" s="19" t="n">
        <v>1.2546</v>
      </c>
      <c r="BO103" s="19" t="n">
        <v>9.500299999999999</v>
      </c>
      <c r="BP103" s="19" t="n">
        <v>29.2321</v>
      </c>
      <c r="BQ103" s="19" t="n">
        <v>1.9108</v>
      </c>
      <c r="BR103" s="19" t="n">
        <v>2.8959</v>
      </c>
      <c r="BS103" s="19" t="n">
        <v>26.5889</v>
      </c>
      <c r="BT103" s="19" t="n">
        <v>40.6016</v>
      </c>
      <c r="BU103" s="19" t="n">
        <v>13.762</v>
      </c>
      <c r="BV103" s="19" t="n">
        <v>20.3084</v>
      </c>
      <c r="BW103" s="19" t="n">
        <v>95.0166</v>
      </c>
      <c r="BX103" s="19" t="n">
        <v>645.5445999999999</v>
      </c>
      <c r="BY103" s="19" t="n">
        <v>307.2425</v>
      </c>
      <c r="BZ103" s="19" t="n">
        <v>33.0857</v>
      </c>
      <c r="CA103" s="19" t="n">
        <v>26.0932</v>
      </c>
      <c r="CB103" s="19" t="n">
        <v>67.8646</v>
      </c>
      <c r="CC103" s="19" t="n">
        <v>15.0887</v>
      </c>
      <c r="CD103" s="19" t="n">
        <v>7.3453</v>
      </c>
      <c r="CE103" s="19" t="n">
        <v>14.7708</v>
      </c>
      <c r="CF103" s="19" t="n">
        <v>55.8066</v>
      </c>
      <c r="CG103" s="19" t="n">
        <v>121.489</v>
      </c>
      <c r="CH103" s="19" t="n">
        <v>155.1666</v>
      </c>
      <c r="CI103" s="19" t="n">
        <v>7.8937</v>
      </c>
      <c r="CJ103" s="19" t="n">
        <v>0.0766</v>
      </c>
      <c r="CK103" s="19" t="n">
        <v>221.7485</v>
      </c>
      <c r="CL103" s="19" t="n">
        <v>1207.9783</v>
      </c>
      <c r="CM103" s="19" t="n">
        <v>1.4691</v>
      </c>
      <c r="CN103" s="19" t="n">
        <v>4253.4562</v>
      </c>
      <c r="CO103" s="19" t="n">
        <v>3320.3327</v>
      </c>
      <c r="CP103" s="19" t="n">
        <v>1005.6984</v>
      </c>
      <c r="CQ103" s="19" t="n">
        <v>70.5342</v>
      </c>
      <c r="CS103" s="19" t="n">
        <v>0.0161</v>
      </c>
      <c r="CT103" s="19" t="n">
        <v>157.1342</v>
      </c>
      <c r="CU103" s="19" t="n">
        <v>1411.6026</v>
      </c>
      <c r="CV103" s="19" t="n">
        <v>2434.9877</v>
      </c>
      <c r="CW103" s="19" t="n">
        <v>666.7096</v>
      </c>
      <c r="CX103" s="19" t="n">
        <v>63.3301</v>
      </c>
      <c r="CY103" s="19" t="n">
        <v>1397.4457</v>
      </c>
      <c r="CZ103" s="19" t="n">
        <v>279.7978</v>
      </c>
      <c r="DA103" s="19" t="n">
        <v>600.5667</v>
      </c>
      <c r="DB103" s="19" t="n">
        <v>356.5288</v>
      </c>
      <c r="DC103" s="19" t="n">
        <v>278.9619</v>
      </c>
      <c r="DD103" s="19" t="n">
        <v>42.7115</v>
      </c>
      <c r="DE103" s="19" t="n">
        <v>125.5055</v>
      </c>
      <c r="DF103" s="19" t="n">
        <v>192.9953</v>
      </c>
      <c r="DG103" s="19" t="n">
        <v>62.6358</v>
      </c>
      <c r="DH103" s="19" t="n">
        <v>14.6997</v>
      </c>
      <c r="DI103" s="19" t="n">
        <v>15.9702</v>
      </c>
      <c r="DJ103" s="19" t="n">
        <v>5.4958</v>
      </c>
      <c r="DK103" s="19" t="n">
        <v>10.8318</v>
      </c>
      <c r="DL103" s="19" t="n">
        <v>82.441</v>
      </c>
      <c r="DM103" s="19" t="n">
        <v>12.3428</v>
      </c>
      <c r="DN103" s="19" t="n">
        <v>4.3398</v>
      </c>
      <c r="DO103" s="19" t="n">
        <v>8.2193</v>
      </c>
      <c r="DP103" s="19" t="n">
        <v>5709.6878</v>
      </c>
      <c r="DQ103" s="19" t="n">
        <v>380.5745</v>
      </c>
      <c r="DR103" s="19" t="n">
        <v>1135.5852</v>
      </c>
      <c r="DT103" s="19" t="n">
        <v>7582.7423</v>
      </c>
    </row>
    <row r="104">
      <c r="A104" s="2" t="inlineStr">
        <is>
          <t>7210</t>
        </is>
      </c>
      <c r="B104" s="2" t="inlineStr">
        <is>
          <t>Employment, travel agency and other administrative services</t>
        </is>
      </c>
      <c r="C104" s="19" t="n">
        <v>303.4291</v>
      </c>
      <c r="D104" s="19" t="n">
        <v>10.2741</v>
      </c>
      <c r="E104" s="19" t="n">
        <v>26.4799</v>
      </c>
      <c r="F104" s="19" t="n">
        <v>2.7889</v>
      </c>
      <c r="G104" s="19" t="n">
        <v>0.1041</v>
      </c>
      <c r="H104" s="19" t="n">
        <v>2.0955</v>
      </c>
      <c r="I104" s="19" t="n">
        <v>47.0071</v>
      </c>
      <c r="J104" s="19" t="n">
        <v>170.9553</v>
      </c>
      <c r="K104" s="19" t="n">
        <v>5.2143</v>
      </c>
      <c r="L104" s="19" t="n">
        <v>0.2742</v>
      </c>
      <c r="M104" s="19" t="n">
        <v>30.8494</v>
      </c>
      <c r="N104" s="19" t="n">
        <v>10.2922</v>
      </c>
      <c r="O104" s="19" t="n">
        <v>11.3453</v>
      </c>
      <c r="P104" s="19" t="n">
        <v>153.3574</v>
      </c>
      <c r="Q104" s="19" t="n">
        <v>0.5189</v>
      </c>
      <c r="R104" s="19" t="n">
        <v>7.201</v>
      </c>
      <c r="S104" s="19" t="n">
        <v>30.6506</v>
      </c>
      <c r="T104" s="19" t="n">
        <v>1.2799</v>
      </c>
      <c r="U104" s="19" t="n">
        <v>15.4197</v>
      </c>
      <c r="V104" s="19" t="n">
        <v>20.9076</v>
      </c>
      <c r="W104" s="19" t="n">
        <v>11.4641</v>
      </c>
      <c r="X104" s="19" t="n">
        <v>45.7791</v>
      </c>
      <c r="Y104" s="19" t="n">
        <v>54.9992</v>
      </c>
      <c r="Z104" s="19" t="n">
        <v>1.9572</v>
      </c>
      <c r="AA104" s="19" t="n">
        <v>26.6142</v>
      </c>
      <c r="AB104" s="19" t="n">
        <v>0.0137</v>
      </c>
      <c r="AC104" s="19" t="n">
        <v>0.2346</v>
      </c>
      <c r="AD104" s="19" t="n">
        <v>4.1951</v>
      </c>
      <c r="AE104" s="19" t="n">
        <v>0.175</v>
      </c>
      <c r="AF104" s="19" t="n">
        <v>21.7413</v>
      </c>
      <c r="AG104" s="19" t="n">
        <v>1.5565</v>
      </c>
      <c r="AH104" s="19" t="n">
        <v>10.9453</v>
      </c>
      <c r="AI104" s="19" t="n">
        <v>93.0153</v>
      </c>
      <c r="AJ104" s="19" t="n">
        <v>1.9445</v>
      </c>
      <c r="AK104" s="19" t="n">
        <v>30.3956</v>
      </c>
      <c r="AL104" s="19" t="n">
        <v>33.1074</v>
      </c>
      <c r="AM104" s="19" t="n">
        <v>15.0961</v>
      </c>
      <c r="AN104" s="19" t="n">
        <v>56.0239</v>
      </c>
      <c r="AO104" s="19" t="n">
        <v>0.251</v>
      </c>
      <c r="AP104" s="19" t="n">
        <v>43.5235</v>
      </c>
      <c r="AQ104" s="19" t="n">
        <v>9.856999999999999</v>
      </c>
      <c r="AR104" s="19" t="n">
        <v>73.05549999999999</v>
      </c>
      <c r="AS104" s="19" t="n">
        <v>9.672800000000001</v>
      </c>
      <c r="AT104" s="19" t="n">
        <v>9.0547</v>
      </c>
      <c r="AU104" s="19" t="n">
        <v>2.6928</v>
      </c>
      <c r="AV104" s="19" t="n">
        <v>99.6713</v>
      </c>
      <c r="AW104" s="19" t="n">
        <v>18.5687</v>
      </c>
      <c r="AX104" s="19" t="n">
        <v>2.8426</v>
      </c>
      <c r="AY104" s="19" t="n">
        <v>83.91679999999999</v>
      </c>
      <c r="AZ104" s="19" t="n">
        <v>7.0615</v>
      </c>
      <c r="BA104" s="19" t="n">
        <v>0.3424</v>
      </c>
      <c r="BB104" s="19" t="n">
        <v>85.94629999999999</v>
      </c>
      <c r="BC104" s="19" t="n">
        <v>3.6981</v>
      </c>
      <c r="BD104" s="19" t="n">
        <v>14.2805</v>
      </c>
      <c r="BE104" s="19" t="n">
        <v>47.8253</v>
      </c>
      <c r="BF104" s="19" t="n">
        <v>6.0661</v>
      </c>
      <c r="BG104" s="19" t="n">
        <v>39.0049</v>
      </c>
      <c r="BH104" s="19" t="n">
        <v>7.8948</v>
      </c>
      <c r="BI104" s="19" t="n">
        <v>28.8107</v>
      </c>
      <c r="BJ104" s="19" t="n">
        <v>25.0523</v>
      </c>
      <c r="BK104" s="19" t="n">
        <v>9.057399999999999</v>
      </c>
      <c r="BL104" s="19" t="n">
        <v>79.3609</v>
      </c>
      <c r="BM104" s="19" t="n">
        <v>16.821</v>
      </c>
      <c r="BN104" s="19" t="n">
        <v>12.0124</v>
      </c>
      <c r="BO104" s="19" t="n">
        <v>50.1258</v>
      </c>
      <c r="BP104" s="19" t="n">
        <v>117.7946</v>
      </c>
      <c r="BQ104" s="19" t="n">
        <v>1.7808</v>
      </c>
      <c r="BR104" s="19" t="n">
        <v>94.6679</v>
      </c>
      <c r="BS104" s="19" t="n">
        <v>112.8377</v>
      </c>
      <c r="BT104" s="19" t="n">
        <v>254.2466</v>
      </c>
      <c r="BU104" s="19" t="n">
        <v>75.6574</v>
      </c>
      <c r="BV104" s="19" t="n">
        <v>396.8844</v>
      </c>
      <c r="BW104" s="19" t="n">
        <v>699.383</v>
      </c>
      <c r="BX104" s="19" t="n">
        <v>962.8295000000001</v>
      </c>
      <c r="BY104" s="19" t="n">
        <v>812.6219</v>
      </c>
      <c r="BZ104" s="19" t="n">
        <v>318.5833</v>
      </c>
      <c r="CA104" s="19" t="n">
        <v>938.824</v>
      </c>
      <c r="CB104" s="19" t="n">
        <v>289.8375</v>
      </c>
      <c r="CC104" s="19" t="n">
        <v>105.5068</v>
      </c>
      <c r="CD104" s="19" t="n">
        <v>47.9798</v>
      </c>
      <c r="CE104" s="19" t="n">
        <v>365.7174</v>
      </c>
      <c r="CF104" s="19" t="n">
        <v>149.092</v>
      </c>
      <c r="CG104" s="19" t="n">
        <v>1236.7903</v>
      </c>
      <c r="CH104" s="19" t="n">
        <v>165.4015</v>
      </c>
      <c r="CI104" s="19" t="n">
        <v>85.3175</v>
      </c>
      <c r="CJ104" s="19" t="n">
        <v>61.654</v>
      </c>
      <c r="CK104" s="19" t="n">
        <v>101.1784</v>
      </c>
      <c r="CL104" s="19" t="n">
        <v>191.7538</v>
      </c>
      <c r="CM104" s="19" t="n">
        <v>64.3918</v>
      </c>
      <c r="CN104" s="19" t="n">
        <v>1652.1054</v>
      </c>
      <c r="CO104" s="19" t="n">
        <v>2333.6293</v>
      </c>
      <c r="CP104" s="19" t="n">
        <v>1238.6118</v>
      </c>
      <c r="CQ104" s="19" t="n">
        <v>555.6769</v>
      </c>
      <c r="CS104" s="19" t="n">
        <v>24.5419</v>
      </c>
      <c r="CT104" s="19" t="n">
        <v>724.3203999999999</v>
      </c>
      <c r="CU104" s="19" t="n">
        <v>4925.8041</v>
      </c>
      <c r="CV104" s="19" t="n">
        <v>1741.6018</v>
      </c>
      <c r="CW104" s="19" t="n">
        <v>1623.5479</v>
      </c>
      <c r="CX104" s="19" t="n">
        <v>456.0504</v>
      </c>
      <c r="CY104" s="19" t="n">
        <v>624.1472</v>
      </c>
      <c r="CZ104" s="19" t="n">
        <v>4.9503</v>
      </c>
      <c r="DA104" s="19" t="n">
        <v>701.4092000000001</v>
      </c>
      <c r="DB104" s="19" t="n">
        <v>541.2476</v>
      </c>
      <c r="DC104" s="19" t="n">
        <v>446.7608</v>
      </c>
      <c r="DD104" s="19" t="n">
        <v>66.985</v>
      </c>
      <c r="DE104" s="19" t="n">
        <v>1589.5035</v>
      </c>
      <c r="DF104" s="19" t="n">
        <v>823.9575</v>
      </c>
      <c r="DG104" s="19" t="n">
        <v>178.959</v>
      </c>
      <c r="DH104" s="19" t="n">
        <v>295.3543</v>
      </c>
      <c r="DI104" s="19" t="n">
        <v>101.1501</v>
      </c>
      <c r="DJ104" s="19" t="n">
        <v>53.2663</v>
      </c>
      <c r="DK104" s="19" t="n">
        <v>114.8075</v>
      </c>
      <c r="DL104" s="19" t="n">
        <v>221.4328</v>
      </c>
      <c r="DM104" s="19" t="n">
        <v>3.7175</v>
      </c>
      <c r="DN104" s="19" t="n">
        <v>882.1523999999999</v>
      </c>
      <c r="DO104" s="19" t="n">
        <v>1477.5851</v>
      </c>
      <c r="DP104" s="19" t="n">
        <v>58.6792</v>
      </c>
      <c r="DQ104" s="19" t="n">
        <v>1.8286</v>
      </c>
      <c r="DR104" s="19" t="n">
        <v>13.5142</v>
      </c>
      <c r="DT104" s="19" t="n">
        <v>6156.5872</v>
      </c>
    </row>
    <row r="105">
      <c r="A105" s="2" t="inlineStr">
        <is>
          <t>7310</t>
        </is>
      </c>
      <c r="B105" s="2" t="inlineStr">
        <is>
          <t>Building cleaning, pest control and other support services</t>
        </is>
      </c>
      <c r="C105" s="19" t="n">
        <v>6.2549</v>
      </c>
      <c r="D105" s="19" t="n">
        <v>3.0737</v>
      </c>
      <c r="E105" s="19" t="n">
        <v>11.0341</v>
      </c>
      <c r="F105" s="19" t="n">
        <v>1.5448</v>
      </c>
      <c r="G105" s="19" t="n">
        <v>0.0137</v>
      </c>
      <c r="H105" s="19" t="n">
        <v>1.2331</v>
      </c>
      <c r="I105" s="19" t="n">
        <v>17.3753</v>
      </c>
      <c r="J105" s="19" t="n">
        <v>1.8894</v>
      </c>
      <c r="K105" s="19" t="n">
        <v>0.4181</v>
      </c>
      <c r="L105" s="19" t="n">
        <v>0.01</v>
      </c>
      <c r="M105" s="19" t="n">
        <v>3.6948</v>
      </c>
      <c r="N105" s="19" t="n">
        <v>0.1023</v>
      </c>
      <c r="O105" s="19" t="n">
        <v>0.2196</v>
      </c>
      <c r="P105" s="19" t="n">
        <v>20.4408</v>
      </c>
      <c r="Q105" s="19" t="n">
        <v>2.1836</v>
      </c>
      <c r="R105" s="19" t="n">
        <v>10.9046</v>
      </c>
      <c r="S105" s="19" t="n">
        <v>17.244</v>
      </c>
      <c r="T105" s="19" t="n">
        <v>11.2363</v>
      </c>
      <c r="U105" s="19" t="n">
        <v>22.319</v>
      </c>
      <c r="V105" s="19" t="n">
        <v>20.9147</v>
      </c>
      <c r="W105" s="19" t="n">
        <v>11.1242</v>
      </c>
      <c r="X105" s="19" t="n">
        <v>13.5511</v>
      </c>
      <c r="Y105" s="19" t="n">
        <v>9.1904</v>
      </c>
      <c r="Z105" s="19" t="n">
        <v>16.4679</v>
      </c>
      <c r="AA105" s="19" t="n">
        <v>23.4666</v>
      </c>
      <c r="AB105" s="19" t="n">
        <v>0.2566</v>
      </c>
      <c r="AC105" s="19" t="n">
        <v>0.1121</v>
      </c>
      <c r="AD105" s="19" t="n">
        <v>3.9578</v>
      </c>
      <c r="AE105" s="19" t="n">
        <v>0</v>
      </c>
      <c r="AF105" s="19" t="n">
        <v>0.1168</v>
      </c>
      <c r="AG105" s="19" t="n">
        <v>0.2819</v>
      </c>
      <c r="AH105" s="19" t="n">
        <v>4.987</v>
      </c>
      <c r="AI105" s="19" t="n">
        <v>11.6027</v>
      </c>
      <c r="AJ105" s="19" t="n">
        <v>2.5505</v>
      </c>
      <c r="AK105" s="19" t="n">
        <v>18.7513</v>
      </c>
      <c r="AL105" s="19" t="n">
        <v>9.034800000000001</v>
      </c>
      <c r="AM105" s="19" t="n">
        <v>2.4003</v>
      </c>
      <c r="AN105" s="19" t="n">
        <v>20.9448</v>
      </c>
      <c r="AO105" s="19" t="n">
        <v>0.1625</v>
      </c>
      <c r="AP105" s="19" t="n">
        <v>5.7319</v>
      </c>
      <c r="AQ105" s="19" t="n">
        <v>1.3025</v>
      </c>
      <c r="AR105" s="19" t="n">
        <v>6.8366</v>
      </c>
      <c r="AS105" s="19" t="n">
        <v>3.856</v>
      </c>
      <c r="AT105" s="19" t="n">
        <v>18.0843</v>
      </c>
      <c r="AU105" s="19" t="n">
        <v>10.8542</v>
      </c>
      <c r="AV105" s="19" t="n">
        <v>24.342</v>
      </c>
      <c r="AW105" s="19" t="n">
        <v>8.722300000000001</v>
      </c>
      <c r="AX105" s="19" t="n">
        <v>4.8016</v>
      </c>
      <c r="AY105" s="19" t="n">
        <v>2.3599</v>
      </c>
      <c r="AZ105" s="19" t="n">
        <v>0.0929</v>
      </c>
      <c r="BA105" s="19" t="n">
        <v>1.7318</v>
      </c>
      <c r="BB105" s="19" t="n">
        <v>5.0742</v>
      </c>
      <c r="BC105" s="19" t="n">
        <v>0.946</v>
      </c>
      <c r="BD105" s="19" t="n">
        <v>2.8988</v>
      </c>
      <c r="BE105" s="19" t="n">
        <v>1.0169</v>
      </c>
      <c r="BF105" s="19" t="n">
        <v>4.5238</v>
      </c>
      <c r="BG105" s="19" t="n">
        <v>2.0218</v>
      </c>
      <c r="BH105" s="19" t="n">
        <v>0.0813</v>
      </c>
      <c r="BI105" s="19" t="n">
        <v>1.7347</v>
      </c>
      <c r="BJ105" s="19" t="n">
        <v>2.4708</v>
      </c>
      <c r="BK105" s="19" t="n">
        <v>0.7103</v>
      </c>
      <c r="BL105" s="19" t="n">
        <v>5.4777</v>
      </c>
      <c r="BM105" s="19" t="n">
        <v>1.9393</v>
      </c>
      <c r="BN105" s="19" t="n">
        <v>1.6968</v>
      </c>
      <c r="BO105" s="19" t="n">
        <v>0.2385</v>
      </c>
      <c r="BP105" s="19" t="n">
        <v>2.0569</v>
      </c>
      <c r="BQ105" s="19" t="n">
        <v>0.8351</v>
      </c>
      <c r="BR105" s="19" t="n">
        <v>2.6504</v>
      </c>
      <c r="BS105" s="19" t="n">
        <v>30.9993</v>
      </c>
      <c r="BT105" s="19" t="n">
        <v>113.9059</v>
      </c>
      <c r="BU105" s="19" t="n">
        <v>59.3648</v>
      </c>
      <c r="BV105" s="19" t="n">
        <v>89.44629999999999</v>
      </c>
      <c r="BW105" s="19" t="n">
        <v>400.4685</v>
      </c>
      <c r="BX105" s="19" t="n">
        <v>600.6657</v>
      </c>
      <c r="BY105" s="19" t="n">
        <v>215.2237</v>
      </c>
      <c r="BZ105" s="19" t="n">
        <v>389.7887</v>
      </c>
      <c r="CA105" s="19" t="n">
        <v>171.5708</v>
      </c>
      <c r="CB105" s="19" t="n">
        <v>28.4316</v>
      </c>
      <c r="CC105" s="19" t="n">
        <v>30.1879</v>
      </c>
      <c r="CD105" s="19" t="n">
        <v>12.2731</v>
      </c>
      <c r="CE105" s="19" t="n">
        <v>25.9371</v>
      </c>
      <c r="CF105" s="19" t="n">
        <v>76.9134</v>
      </c>
      <c r="CG105" s="19" t="n">
        <v>424.2891</v>
      </c>
      <c r="CH105" s="19" t="n">
        <v>2.5248</v>
      </c>
      <c r="CI105" s="19" t="n">
        <v>5.5053</v>
      </c>
      <c r="CJ105" s="19" t="n">
        <v>0.5924</v>
      </c>
      <c r="CK105" s="19" t="n">
        <v>1.4035</v>
      </c>
      <c r="CL105" s="19" t="n">
        <v>61.6063</v>
      </c>
      <c r="CM105" s="19" t="n">
        <v>0.23</v>
      </c>
      <c r="CN105" s="19" t="n">
        <v>4.9976</v>
      </c>
      <c r="CO105" s="19" t="n">
        <v>2.6148</v>
      </c>
      <c r="CP105" s="19" t="n">
        <v>11.2202</v>
      </c>
      <c r="CQ105" s="19" t="n">
        <v>122.2477</v>
      </c>
      <c r="CS105" s="19" t="n">
        <v>213.5189</v>
      </c>
      <c r="CT105" s="19" t="n">
        <v>2151.2419</v>
      </c>
      <c r="CU105" s="19" t="n">
        <v>570.2603</v>
      </c>
      <c r="CV105" s="19" t="n">
        <v>3.1646</v>
      </c>
      <c r="CW105" s="19" t="n">
        <v>24.9883</v>
      </c>
      <c r="CX105" s="19" t="n">
        <v>370.6412</v>
      </c>
      <c r="CY105" s="19" t="n">
        <v>219.4657</v>
      </c>
      <c r="CZ105" s="19" t="n">
        <v>21.6043</v>
      </c>
      <c r="DA105" s="19" t="n">
        <v>211.5032</v>
      </c>
      <c r="DB105" s="19" t="n">
        <v>227.971</v>
      </c>
      <c r="DC105" s="19" t="n">
        <v>162.6187</v>
      </c>
      <c r="DD105" s="19" t="n">
        <v>21.7173</v>
      </c>
      <c r="DE105" s="19" t="n">
        <v>385.4554</v>
      </c>
      <c r="DF105" s="19" t="n">
        <v>526.5578</v>
      </c>
      <c r="DG105" s="19" t="n">
        <v>16.1659</v>
      </c>
      <c r="DH105" s="19" t="n">
        <v>90.90689999999999</v>
      </c>
      <c r="DI105" s="19" t="n">
        <v>41.9681</v>
      </c>
      <c r="DJ105" s="19" t="n">
        <v>5.2044</v>
      </c>
      <c r="DK105" s="19" t="n">
        <v>6.8571</v>
      </c>
      <c r="DL105" s="19" t="n">
        <v>118.1953</v>
      </c>
      <c r="DM105" s="19" t="n">
        <v>20.122</v>
      </c>
      <c r="DN105" s="19" t="n">
        <v>472.374</v>
      </c>
      <c r="DO105" s="19" t="n">
        <v>0.0164</v>
      </c>
      <c r="DP105" s="19" t="n">
        <v>9.409599999999999</v>
      </c>
      <c r="DQ105" s="19" t="n">
        <v>0.2248</v>
      </c>
      <c r="DR105" s="19" t="n">
        <v>2.2753</v>
      </c>
      <c r="DT105" s="19" t="n">
        <v>876.0045</v>
      </c>
    </row>
    <row r="106">
      <c r="A106" s="2" t="inlineStr">
        <is>
          <t>7501</t>
        </is>
      </c>
      <c r="B106" s="2" t="inlineStr">
        <is>
          <t>Public administration and regulatory services</t>
        </is>
      </c>
      <c r="C106" s="19" t="n">
        <v>9.317299999999999</v>
      </c>
      <c r="D106" s="19" t="n">
        <v>0.3551</v>
      </c>
      <c r="E106" s="19" t="n">
        <v>9.1547</v>
      </c>
      <c r="F106" s="19" t="n">
        <v>0.3133</v>
      </c>
      <c r="G106" s="19" t="n">
        <v>0.0271</v>
      </c>
      <c r="H106" s="19" t="n">
        <v>0.9574</v>
      </c>
      <c r="I106" s="19" t="n">
        <v>6.0129</v>
      </c>
      <c r="J106" s="19" t="n">
        <v>130.9082</v>
      </c>
      <c r="K106" s="19" t="n">
        <v>2.8101</v>
      </c>
      <c r="L106" s="19" t="n">
        <v>0.6153</v>
      </c>
      <c r="M106" s="19" t="n">
        <v>44.3922</v>
      </c>
      <c r="N106" s="19" t="n">
        <v>4.9916</v>
      </c>
      <c r="O106" s="19" t="n">
        <v>0.8643</v>
      </c>
      <c r="P106" s="19" t="n">
        <v>11.8582</v>
      </c>
      <c r="Q106" s="19" t="n">
        <v>0.0001</v>
      </c>
      <c r="R106" s="19" t="n">
        <v>0.7667</v>
      </c>
      <c r="S106" s="19" t="n">
        <v>0.0244</v>
      </c>
      <c r="T106" s="19" t="n">
        <v>0.2215</v>
      </c>
      <c r="U106" s="19" t="n">
        <v>8.660500000000001</v>
      </c>
      <c r="V106" s="19" t="n">
        <v>1.5294</v>
      </c>
      <c r="W106" s="19" t="n">
        <v>6.3953</v>
      </c>
      <c r="X106" s="19" t="n">
        <v>14.4089</v>
      </c>
      <c r="Y106" s="19" t="n">
        <v>15.8736</v>
      </c>
      <c r="Z106" s="19" t="n">
        <v>1.0534</v>
      </c>
      <c r="AA106" s="19" t="n">
        <v>1.4993</v>
      </c>
      <c r="AB106" s="19" t="n">
        <v>0.0005999999999999999</v>
      </c>
      <c r="AC106" s="19" t="n">
        <v>0.0012</v>
      </c>
      <c r="AD106" s="19" t="n">
        <v>0.2427</v>
      </c>
      <c r="AE106" s="19" t="n">
        <v>0.0005999999999999999</v>
      </c>
      <c r="AF106" s="19" t="n">
        <v>0.0036</v>
      </c>
      <c r="AG106" s="19" t="n">
        <v>0.001</v>
      </c>
      <c r="AH106" s="19" t="n">
        <v>0.7628</v>
      </c>
      <c r="AI106" s="19" t="n">
        <v>6.3644</v>
      </c>
      <c r="AJ106" s="19" t="n">
        <v>2.2568</v>
      </c>
      <c r="AK106" s="19" t="n">
        <v>24.6831</v>
      </c>
      <c r="AL106" s="19" t="n">
        <v>9.6919</v>
      </c>
      <c r="AM106" s="19" t="n">
        <v>15.4839</v>
      </c>
      <c r="AN106" s="19" t="n">
        <v>2.8871</v>
      </c>
      <c r="AO106" s="19" t="n">
        <v>0.0061</v>
      </c>
      <c r="AP106" s="19" t="n">
        <v>70.66970000000001</v>
      </c>
      <c r="AQ106" s="19" t="n">
        <v>7.3893</v>
      </c>
      <c r="AR106" s="19" t="n">
        <v>18.8437</v>
      </c>
      <c r="AS106" s="19" t="n">
        <v>0.0362</v>
      </c>
      <c r="AT106" s="19" t="n">
        <v>0.8214</v>
      </c>
      <c r="AU106" s="19" t="n">
        <v>0.4444</v>
      </c>
      <c r="AV106" s="19" t="n">
        <v>10.576</v>
      </c>
      <c r="AW106" s="19" t="n">
        <v>0.8794</v>
      </c>
      <c r="AX106" s="19" t="n">
        <v>0.0848</v>
      </c>
      <c r="AY106" s="19" t="n">
        <v>19.9685</v>
      </c>
      <c r="AZ106" s="19" t="n">
        <v>0.0793</v>
      </c>
      <c r="BA106" s="19" t="n">
        <v>0.4544</v>
      </c>
      <c r="BB106" s="19" t="n">
        <v>13.827</v>
      </c>
      <c r="BC106" s="19" t="n">
        <v>2.7751</v>
      </c>
      <c r="BD106" s="19" t="n">
        <v>4.8242</v>
      </c>
      <c r="BE106" s="19" t="n">
        <v>19.4106</v>
      </c>
      <c r="BF106" s="19" t="n">
        <v>7.7675</v>
      </c>
      <c r="BG106" s="19" t="n">
        <v>2.3949</v>
      </c>
      <c r="BH106" s="19" t="n">
        <v>0.0345</v>
      </c>
      <c r="BI106" s="19" t="n">
        <v>2.6976</v>
      </c>
      <c r="BJ106" s="19" t="n">
        <v>1.9616</v>
      </c>
      <c r="BK106" s="19" t="n">
        <v>0.5227000000000001</v>
      </c>
      <c r="BL106" s="19" t="n">
        <v>6.4492</v>
      </c>
      <c r="BM106" s="19" t="n">
        <v>0.5438</v>
      </c>
      <c r="BN106" s="19" t="n">
        <v>0.0154</v>
      </c>
      <c r="BO106" s="19" t="n">
        <v>4.1497</v>
      </c>
      <c r="BP106" s="19" t="n">
        <v>10.531</v>
      </c>
      <c r="BQ106" s="19" t="n">
        <v>0.0309</v>
      </c>
      <c r="BR106" s="19" t="n">
        <v>35.4533</v>
      </c>
      <c r="BS106" s="19" t="n">
        <v>0.0217</v>
      </c>
      <c r="BT106" s="19" t="n">
        <v>255.1424</v>
      </c>
      <c r="BU106" s="19" t="n">
        <v>133.0217</v>
      </c>
      <c r="BV106" s="19" t="n">
        <v>140.6073</v>
      </c>
      <c r="BW106" s="19" t="n">
        <v>144.0594</v>
      </c>
      <c r="BX106" s="19" t="n">
        <v>114.3336</v>
      </c>
      <c r="BY106" s="19" t="n">
        <v>163.9825</v>
      </c>
      <c r="BZ106" s="19" t="n">
        <v>1.1201</v>
      </c>
      <c r="CA106" s="19" t="n">
        <v>0.414</v>
      </c>
      <c r="CB106" s="19" t="n">
        <v>451.3904</v>
      </c>
      <c r="CC106" s="19" t="n">
        <v>14.5664</v>
      </c>
      <c r="CD106" s="19" t="n">
        <v>1.3162</v>
      </c>
      <c r="CE106" s="19" t="n">
        <v>0.1899</v>
      </c>
      <c r="CF106" s="19" t="n">
        <v>74.4526</v>
      </c>
      <c r="CG106" s="19" t="n">
        <v>365.2608</v>
      </c>
      <c r="CH106" s="19" t="n">
        <v>2.9752</v>
      </c>
      <c r="CI106" s="19" t="n">
        <v>4.0483</v>
      </c>
      <c r="CJ106" s="19" t="n">
        <v>489.2179</v>
      </c>
      <c r="CK106" s="19" t="n">
        <v>1.5628</v>
      </c>
      <c r="CL106" s="19" t="n">
        <v>83.9499</v>
      </c>
      <c r="CM106" s="19" t="n">
        <v>0.25</v>
      </c>
      <c r="CN106" s="19" t="n">
        <v>113.9678</v>
      </c>
      <c r="CO106" s="19" t="n">
        <v>70.65989999999999</v>
      </c>
      <c r="CP106" s="19" t="n">
        <v>152.2275</v>
      </c>
      <c r="CQ106" s="19" t="n">
        <v>42.5709</v>
      </c>
      <c r="CT106" s="19" t="n">
        <v>56.3491</v>
      </c>
      <c r="CU106" s="19" t="n">
        <v>722.5377999999999</v>
      </c>
      <c r="CV106" s="19" t="n">
        <v>295.791</v>
      </c>
      <c r="CW106" s="19" t="n">
        <v>153.0391</v>
      </c>
      <c r="CX106" s="19" t="n">
        <v>87.7312</v>
      </c>
      <c r="CY106" s="19" t="n">
        <v>1277.9003</v>
      </c>
      <c r="CZ106" s="19" t="n">
        <v>46.9116</v>
      </c>
      <c r="DA106" s="19" t="n">
        <v>89.3295</v>
      </c>
      <c r="DB106" s="19" t="n">
        <v>247.3909</v>
      </c>
      <c r="DC106" s="19" t="n">
        <v>169.6656</v>
      </c>
      <c r="DD106" s="19" t="n">
        <v>22.9558</v>
      </c>
      <c r="DE106" s="19" t="n">
        <v>111.341</v>
      </c>
      <c r="DF106" s="19" t="n">
        <v>161.1919</v>
      </c>
      <c r="DG106" s="19" t="n">
        <v>12.7016</v>
      </c>
      <c r="DH106" s="19" t="n">
        <v>4.5599</v>
      </c>
      <c r="DI106" s="19" t="n">
        <v>4.6281</v>
      </c>
      <c r="DJ106" s="19" t="n">
        <v>58.0929</v>
      </c>
      <c r="DK106" s="19" t="n">
        <v>25.3906</v>
      </c>
      <c r="DL106" s="19" t="n">
        <v>32.0282</v>
      </c>
      <c r="DM106" s="19" t="n">
        <v>0.801</v>
      </c>
      <c r="DN106" s="19" t="n">
        <v>280.6922</v>
      </c>
      <c r="DO106" s="19" t="n">
        <v>28738.9756</v>
      </c>
      <c r="DP106" s="19" t="n">
        <v>524.6268</v>
      </c>
      <c r="DQ106" s="19" t="n">
        <v>9.8733</v>
      </c>
      <c r="DR106" s="19" t="n">
        <v>54.8507</v>
      </c>
      <c r="DT106" s="19" t="n">
        <v>24.8429</v>
      </c>
    </row>
    <row r="107">
      <c r="A107" s="2" t="inlineStr">
        <is>
          <t>7601</t>
        </is>
      </c>
      <c r="B107" s="2" t="inlineStr">
        <is>
          <t>Defence</t>
        </is>
      </c>
      <c r="H107" s="19" t="n">
        <v>0</v>
      </c>
      <c r="I107" s="19" t="n">
        <v>0.0149</v>
      </c>
      <c r="J107" s="19" t="n">
        <v>0.0848</v>
      </c>
      <c r="K107" s="19" t="n">
        <v>0.0008</v>
      </c>
      <c r="L107" s="19" t="n">
        <v>0.0002</v>
      </c>
      <c r="M107" s="19" t="n">
        <v>0.0205</v>
      </c>
      <c r="N107" s="19" t="n">
        <v>0.0017</v>
      </c>
      <c r="O107" s="19" t="n">
        <v>0.0045</v>
      </c>
      <c r="P107" s="19" t="n">
        <v>0.0129</v>
      </c>
      <c r="R107" s="19" t="n">
        <v>0.0107</v>
      </c>
      <c r="S107" s="19" t="n">
        <v>0.0105</v>
      </c>
      <c r="T107" s="19" t="n">
        <v>0.0071</v>
      </c>
      <c r="U107" s="19" t="n">
        <v>0.0432</v>
      </c>
      <c r="V107" s="19" t="n">
        <v>0.0282</v>
      </c>
      <c r="W107" s="19" t="n">
        <v>0.0172</v>
      </c>
      <c r="X107" s="19" t="n">
        <v>0.0517</v>
      </c>
      <c r="Y107" s="19" t="n">
        <v>0.0484</v>
      </c>
      <c r="AA107" s="19" t="n">
        <v>0.0073</v>
      </c>
      <c r="AB107" s="19" t="n">
        <v>0.0001</v>
      </c>
      <c r="AC107" s="19" t="n">
        <v>0.0004</v>
      </c>
      <c r="AD107" s="19" t="n">
        <v>0.0125</v>
      </c>
      <c r="AF107" s="19" t="n">
        <v>0.0003</v>
      </c>
      <c r="AG107" s="19" t="n">
        <v>0.0003</v>
      </c>
      <c r="AH107" s="19" t="n">
        <v>0.008999999999999999</v>
      </c>
      <c r="AI107" s="19" t="n">
        <v>0.0525</v>
      </c>
      <c r="AJ107" s="19" t="n">
        <v>0.009900000000000001</v>
      </c>
      <c r="AK107" s="19" t="n">
        <v>0.0346</v>
      </c>
      <c r="AL107" s="19" t="n">
        <v>0.0323</v>
      </c>
      <c r="AM107" s="19" t="n">
        <v>0.0218</v>
      </c>
      <c r="AN107" s="19" t="n">
        <v>0.049</v>
      </c>
      <c r="AO107" s="19" t="n">
        <v>0.0015</v>
      </c>
      <c r="AP107" s="19" t="n">
        <v>0.0689</v>
      </c>
      <c r="AQ107" s="19" t="n">
        <v>0.0491</v>
      </c>
      <c r="AR107" s="19" t="n">
        <v>0.03</v>
      </c>
      <c r="AS107" s="19" t="n">
        <v>0.014</v>
      </c>
      <c r="AT107" s="19" t="n">
        <v>0.0449</v>
      </c>
      <c r="AU107" s="19" t="n">
        <v>0.0202</v>
      </c>
      <c r="AV107" s="19" t="n">
        <v>0.0847</v>
      </c>
      <c r="AW107" s="19" t="n">
        <v>0.0176</v>
      </c>
      <c r="AX107" s="19" t="n">
        <v>0.0041</v>
      </c>
      <c r="AY107" s="19" t="n">
        <v>0.0377</v>
      </c>
      <c r="AZ107" s="19" t="n">
        <v>0.0002</v>
      </c>
      <c r="BA107" s="19" t="n">
        <v>0.009900000000000001</v>
      </c>
      <c r="BB107" s="19" t="n">
        <v>0.0331</v>
      </c>
      <c r="BC107" s="19" t="n">
        <v>0.0146</v>
      </c>
      <c r="BD107" s="19" t="n">
        <v>0.0346</v>
      </c>
      <c r="BE107" s="19" t="n">
        <v>0.0038</v>
      </c>
      <c r="BF107" s="19" t="n">
        <v>0.0142</v>
      </c>
      <c r="BG107" s="19" t="n">
        <v>0.0252</v>
      </c>
      <c r="BH107" s="19" t="n">
        <v>0.0143</v>
      </c>
      <c r="BI107" s="19" t="n">
        <v>0.2021</v>
      </c>
      <c r="BJ107" s="19" t="n">
        <v>0.059</v>
      </c>
      <c r="BK107" s="19" t="n">
        <v>0.0108</v>
      </c>
      <c r="BL107" s="19" t="n">
        <v>0.1058</v>
      </c>
      <c r="BM107" s="19" t="n">
        <v>0.0192</v>
      </c>
      <c r="BN107" s="19" t="n">
        <v>0.0044</v>
      </c>
      <c r="BO107" s="19" t="n">
        <v>0.021</v>
      </c>
      <c r="BP107" s="19" t="n">
        <v>0.0626</v>
      </c>
      <c r="BQ107" s="19" t="n">
        <v>0.0139</v>
      </c>
      <c r="BR107" s="19" t="n">
        <v>0.0021</v>
      </c>
      <c r="BS107" s="19" t="n">
        <v>0.008800000000000001</v>
      </c>
      <c r="BT107" s="19" t="n">
        <v>0.1238</v>
      </c>
      <c r="BU107" s="19" t="n">
        <v>0.037</v>
      </c>
      <c r="BV107" s="19" t="n">
        <v>0.0475</v>
      </c>
      <c r="BW107" s="19" t="n">
        <v>0.2717</v>
      </c>
      <c r="BX107" s="19" t="n">
        <v>3.6196</v>
      </c>
      <c r="BY107" s="19" t="n">
        <v>1.6662</v>
      </c>
      <c r="BZ107" s="19" t="n">
        <v>0.1862</v>
      </c>
      <c r="CA107" s="19" t="n">
        <v>0.1531</v>
      </c>
      <c r="CB107" s="19" t="n">
        <v>0.1668</v>
      </c>
      <c r="CC107" s="19" t="n">
        <v>0.0809</v>
      </c>
      <c r="CD107" s="19" t="n">
        <v>0.0421</v>
      </c>
      <c r="CE107" s="19" t="n">
        <v>0.0844</v>
      </c>
      <c r="CF107" s="19" t="n">
        <v>0.261</v>
      </c>
      <c r="CG107" s="19" t="n">
        <v>0.3838</v>
      </c>
      <c r="CH107" s="19" t="n">
        <v>0.6263</v>
      </c>
      <c r="CI107" s="19" t="n">
        <v>0.0425</v>
      </c>
      <c r="CK107" s="19" t="n">
        <v>0.4797</v>
      </c>
      <c r="CL107" s="19" t="n">
        <v>7.2408</v>
      </c>
      <c r="CM107" s="19" t="n">
        <v>0.0102</v>
      </c>
      <c r="CN107" s="19" t="n">
        <v>36.9147</v>
      </c>
      <c r="CO107" s="19" t="n">
        <v>28.2032</v>
      </c>
      <c r="CP107" s="19" t="n">
        <v>4.3324</v>
      </c>
      <c r="CQ107" s="19" t="n">
        <v>0.3891</v>
      </c>
      <c r="CT107" s="19" t="n">
        <v>0.6664</v>
      </c>
      <c r="CU107" s="19" t="n">
        <v>8.753399999999999</v>
      </c>
      <c r="CV107" s="19" t="n">
        <v>10.8167</v>
      </c>
      <c r="CW107" s="19" t="n">
        <v>3.9015</v>
      </c>
      <c r="CX107" s="19" t="n">
        <v>0.2524</v>
      </c>
      <c r="CY107" s="19" t="n">
        <v>9.257899999999999</v>
      </c>
      <c r="CZ107" s="19" t="n">
        <v>1.1339</v>
      </c>
      <c r="DA107" s="19" t="n">
        <v>3.2058</v>
      </c>
      <c r="DB107" s="19" t="n">
        <v>1.9197</v>
      </c>
      <c r="DC107" s="19" t="n">
        <v>1.4851</v>
      </c>
      <c r="DD107" s="19" t="n">
        <v>0.2412</v>
      </c>
      <c r="DE107" s="19" t="n">
        <v>0.5924</v>
      </c>
      <c r="DF107" s="19" t="n">
        <v>1.3285</v>
      </c>
      <c r="DG107" s="19" t="n">
        <v>0.3509</v>
      </c>
      <c r="DH107" s="19" t="n">
        <v>0.0997</v>
      </c>
      <c r="DI107" s="19" t="n">
        <v>0.1121</v>
      </c>
      <c r="DJ107" s="19" t="n">
        <v>0.0083</v>
      </c>
      <c r="DK107" s="19" t="n">
        <v>0.0385</v>
      </c>
      <c r="DL107" s="19" t="n">
        <v>0.3438</v>
      </c>
      <c r="DM107" s="19" t="n">
        <v>0.0844</v>
      </c>
      <c r="DO107" s="19" t="n">
        <v>11491.7444</v>
      </c>
      <c r="DP107" s="19" t="n">
        <v>228.6972</v>
      </c>
      <c r="DQ107" s="19" t="n">
        <v>5.7729</v>
      </c>
      <c r="DR107" s="19" t="n">
        <v>53.5825</v>
      </c>
      <c r="DT107" s="19" t="n">
        <v>56.1896</v>
      </c>
    </row>
    <row r="108">
      <c r="A108" s="2" t="inlineStr">
        <is>
          <t>7701</t>
        </is>
      </c>
      <c r="B108" s="2" t="inlineStr">
        <is>
          <t>Public order and safety</t>
        </is>
      </c>
      <c r="C108" s="19" t="n">
        <v>0.2972</v>
      </c>
      <c r="E108" s="19" t="n">
        <v>0.09420000000000001</v>
      </c>
      <c r="F108" s="19" t="n">
        <v>0.0483</v>
      </c>
      <c r="H108" s="19" t="n">
        <v>0.1331</v>
      </c>
      <c r="I108" s="19" t="n">
        <v>1.1416</v>
      </c>
      <c r="J108" s="19" t="n">
        <v>56.8665</v>
      </c>
      <c r="K108" s="19" t="n">
        <v>0.4028</v>
      </c>
      <c r="L108" s="19" t="n">
        <v>0.2499</v>
      </c>
      <c r="M108" s="19" t="n">
        <v>15.5788</v>
      </c>
      <c r="N108" s="19" t="n">
        <v>1.7241</v>
      </c>
      <c r="O108" s="19" t="n">
        <v>1.9156</v>
      </c>
      <c r="P108" s="19" t="n">
        <v>1.5267</v>
      </c>
      <c r="R108" s="19" t="n">
        <v>0.4851</v>
      </c>
      <c r="S108" s="19" t="n">
        <v>0.0057</v>
      </c>
      <c r="T108" s="19" t="n">
        <v>0.0038</v>
      </c>
      <c r="U108" s="19" t="n">
        <v>0.4557</v>
      </c>
      <c r="V108" s="19" t="n">
        <v>3.9224</v>
      </c>
      <c r="W108" s="19" t="n">
        <v>0.6573</v>
      </c>
      <c r="X108" s="19" t="n">
        <v>0.7688</v>
      </c>
      <c r="Y108" s="19" t="n">
        <v>5.316</v>
      </c>
      <c r="Z108" s="19" t="n">
        <v>0.0232</v>
      </c>
      <c r="AA108" s="19" t="n">
        <v>2.0128</v>
      </c>
      <c r="AB108" s="19" t="n">
        <v>0</v>
      </c>
      <c r="AC108" s="19" t="n">
        <v>0.0002</v>
      </c>
      <c r="AD108" s="19" t="n">
        <v>0.2986</v>
      </c>
      <c r="AF108" s="19" t="n">
        <v>0.0788</v>
      </c>
      <c r="AG108" s="19" t="n">
        <v>0.0236</v>
      </c>
      <c r="AH108" s="19" t="n">
        <v>1.05</v>
      </c>
      <c r="AI108" s="19" t="n">
        <v>9.097</v>
      </c>
      <c r="AJ108" s="19" t="n">
        <v>3.8356</v>
      </c>
      <c r="AK108" s="19" t="n">
        <v>12.4578</v>
      </c>
      <c r="AL108" s="19" t="n">
        <v>0.3041</v>
      </c>
      <c r="AM108" s="19" t="n">
        <v>12.9117</v>
      </c>
      <c r="AN108" s="19" t="n">
        <v>29.2545</v>
      </c>
      <c r="AO108" s="19" t="n">
        <v>0.0008</v>
      </c>
      <c r="AP108" s="19" t="n">
        <v>11.5929</v>
      </c>
      <c r="AQ108" s="19" t="n">
        <v>2.2577</v>
      </c>
      <c r="AR108" s="19" t="n">
        <v>25.0864</v>
      </c>
      <c r="AS108" s="19" t="n">
        <v>1.8256</v>
      </c>
      <c r="AT108" s="19" t="n">
        <v>2.6283</v>
      </c>
      <c r="AU108" s="19" t="n">
        <v>0.0418</v>
      </c>
      <c r="AV108" s="19" t="n">
        <v>16.4627</v>
      </c>
      <c r="AW108" s="19" t="n">
        <v>5.834</v>
      </c>
      <c r="AX108" s="19" t="n">
        <v>0.1216</v>
      </c>
      <c r="AY108" s="19" t="n">
        <v>1.2173</v>
      </c>
      <c r="AZ108" s="19" t="n">
        <v>0.0001</v>
      </c>
      <c r="BA108" s="19" t="n">
        <v>0.0054</v>
      </c>
      <c r="BB108" s="19" t="n">
        <v>26.9302</v>
      </c>
      <c r="BC108" s="19" t="n">
        <v>2.1995</v>
      </c>
      <c r="BD108" s="19" t="n">
        <v>7.3094</v>
      </c>
      <c r="BE108" s="19" t="n">
        <v>17.3129</v>
      </c>
      <c r="BF108" s="19" t="n">
        <v>3.1348</v>
      </c>
      <c r="BG108" s="19" t="n">
        <v>0.1583</v>
      </c>
      <c r="BH108" s="19" t="n">
        <v>0.0077</v>
      </c>
      <c r="BI108" s="19" t="n">
        <v>8.3055</v>
      </c>
      <c r="BJ108" s="19" t="n">
        <v>3.3566</v>
      </c>
      <c r="BK108" s="19" t="n">
        <v>1.5118</v>
      </c>
      <c r="BL108" s="19" t="n">
        <v>14.6828</v>
      </c>
      <c r="BM108" s="19" t="n">
        <v>2.3814</v>
      </c>
      <c r="BN108" s="19" t="n">
        <v>0.7284</v>
      </c>
      <c r="BO108" s="19" t="n">
        <v>7.1463</v>
      </c>
      <c r="BP108" s="19" t="n">
        <v>13.325</v>
      </c>
      <c r="BQ108" s="19" t="n">
        <v>0.2997</v>
      </c>
      <c r="BR108" s="19" t="n">
        <v>7.4097</v>
      </c>
      <c r="BS108" s="19" t="n">
        <v>7.2971</v>
      </c>
      <c r="BT108" s="19" t="n">
        <v>37.4445</v>
      </c>
      <c r="BU108" s="19" t="n">
        <v>28.8586</v>
      </c>
      <c r="BV108" s="19" t="n">
        <v>35.0596</v>
      </c>
      <c r="BW108" s="19" t="n">
        <v>136.6391</v>
      </c>
      <c r="BX108" s="19" t="n">
        <v>99.3023</v>
      </c>
      <c r="BY108" s="19" t="n">
        <v>89.87909999999999</v>
      </c>
      <c r="BZ108" s="19" t="n">
        <v>6.7827</v>
      </c>
      <c r="CA108" s="19" t="n">
        <v>16.9222</v>
      </c>
      <c r="CB108" s="19" t="n">
        <v>30.3241</v>
      </c>
      <c r="CC108" s="19" t="n">
        <v>1.1737</v>
      </c>
      <c r="CD108" s="19" t="n">
        <v>1.4749</v>
      </c>
      <c r="CE108" s="19" t="n">
        <v>1.4552</v>
      </c>
      <c r="CF108" s="19" t="n">
        <v>21.6149</v>
      </c>
      <c r="CG108" s="19" t="n">
        <v>122.462</v>
      </c>
      <c r="CH108" s="19" t="n">
        <v>0.3366</v>
      </c>
      <c r="CI108" s="19" t="n">
        <v>19.9983</v>
      </c>
      <c r="CJ108" s="19" t="n">
        <v>0.5167</v>
      </c>
      <c r="CK108" s="19" t="n">
        <v>0.2579</v>
      </c>
      <c r="CL108" s="19" t="n">
        <v>3.8925</v>
      </c>
      <c r="CM108" s="19" t="n">
        <v>0.2211</v>
      </c>
      <c r="CN108" s="19" t="n">
        <v>56.1587</v>
      </c>
      <c r="CO108" s="19" t="n">
        <v>20.9455</v>
      </c>
      <c r="CP108" s="19" t="n">
        <v>12.8978</v>
      </c>
      <c r="CQ108" s="19" t="n">
        <v>73.3794</v>
      </c>
      <c r="CS108" s="19" t="n">
        <v>2.5606</v>
      </c>
      <c r="CT108" s="19" t="n">
        <v>170.3093</v>
      </c>
      <c r="CU108" s="19" t="n">
        <v>439.6003</v>
      </c>
      <c r="CV108" s="19" t="n">
        <v>165.8182</v>
      </c>
      <c r="CW108" s="19" t="n">
        <v>77.8</v>
      </c>
      <c r="CX108" s="19" t="n">
        <v>43.8502</v>
      </c>
      <c r="CY108" s="19" t="n">
        <v>140.1764</v>
      </c>
      <c r="CZ108" s="19" t="n">
        <v>3.9571</v>
      </c>
      <c r="DA108" s="19" t="n">
        <v>25.026</v>
      </c>
      <c r="DB108" s="19" t="n">
        <v>63.6229</v>
      </c>
      <c r="DC108" s="19" t="n">
        <v>44.1848</v>
      </c>
      <c r="DD108" s="19" t="n">
        <v>6.7708</v>
      </c>
      <c r="DE108" s="19" t="n">
        <v>67.5457</v>
      </c>
      <c r="DF108" s="19" t="n">
        <v>89.7402</v>
      </c>
      <c r="DG108" s="19" t="n">
        <v>22.8233</v>
      </c>
      <c r="DH108" s="19" t="n">
        <v>18.6651</v>
      </c>
      <c r="DI108" s="19" t="n">
        <v>20.5783</v>
      </c>
      <c r="DJ108" s="19" t="n">
        <v>15.7569</v>
      </c>
      <c r="DK108" s="19" t="n">
        <v>39.6711</v>
      </c>
      <c r="DL108" s="19" t="n">
        <v>27.4429</v>
      </c>
      <c r="DM108" s="19" t="n">
        <v>0.5951</v>
      </c>
      <c r="DN108" s="19" t="n">
        <v>53.9071</v>
      </c>
      <c r="DO108" s="19" t="n">
        <v>7875.236</v>
      </c>
      <c r="DP108" s="19" t="n">
        <v>35.1758</v>
      </c>
      <c r="DQ108" s="19" t="n">
        <v>2.127</v>
      </c>
      <c r="DR108" s="19" t="n">
        <v>7.1845</v>
      </c>
      <c r="DT108" s="19" t="n">
        <v>13.9243</v>
      </c>
    </row>
    <row r="109">
      <c r="A109" s="2" t="inlineStr">
        <is>
          <t>8010</t>
        </is>
      </c>
      <c r="B109" s="2" t="inlineStr">
        <is>
          <t>Primary and secondary education services (including pre-schools and special schools)</t>
        </is>
      </c>
      <c r="I109" s="19" t="n">
        <v>0.0015</v>
      </c>
      <c r="J109" s="19" t="n">
        <v>0.008699999999999999</v>
      </c>
      <c r="K109" s="19" t="n">
        <v>0.0001</v>
      </c>
      <c r="L109" s="19" t="n">
        <v>0</v>
      </c>
      <c r="M109" s="19" t="n">
        <v>0.0021</v>
      </c>
      <c r="N109" s="19" t="n">
        <v>0.0002</v>
      </c>
      <c r="O109" s="19" t="n">
        <v>0.0005</v>
      </c>
      <c r="P109" s="19" t="n">
        <v>0.0013</v>
      </c>
      <c r="R109" s="19" t="n">
        <v>0.0011</v>
      </c>
      <c r="S109" s="19" t="n">
        <v>0.0011</v>
      </c>
      <c r="T109" s="19" t="n">
        <v>0.0007</v>
      </c>
      <c r="U109" s="19" t="n">
        <v>0.0044</v>
      </c>
      <c r="V109" s="19" t="n">
        <v>0.0029</v>
      </c>
      <c r="W109" s="19" t="n">
        <v>0.0017</v>
      </c>
      <c r="X109" s="19" t="n">
        <v>0.0053</v>
      </c>
      <c r="Y109" s="19" t="n">
        <v>0.0049</v>
      </c>
      <c r="AA109" s="19" t="n">
        <v>0.0007</v>
      </c>
      <c r="AC109" s="19" t="n">
        <v>0</v>
      </c>
      <c r="AD109" s="19" t="n">
        <v>0.0013</v>
      </c>
      <c r="AF109" s="19" t="n">
        <v>0</v>
      </c>
      <c r="AG109" s="19" t="n">
        <v>0</v>
      </c>
      <c r="AH109" s="19" t="n">
        <v>0.0009</v>
      </c>
      <c r="AI109" s="19" t="n">
        <v>0.0054</v>
      </c>
      <c r="AJ109" s="19" t="n">
        <v>0.001</v>
      </c>
      <c r="AK109" s="19" t="n">
        <v>0.0035</v>
      </c>
      <c r="AL109" s="19" t="n">
        <v>0.0033</v>
      </c>
      <c r="AM109" s="19" t="n">
        <v>0.0022</v>
      </c>
      <c r="AN109" s="19" t="n">
        <v>0.005</v>
      </c>
      <c r="AO109" s="19" t="n">
        <v>0.0002</v>
      </c>
      <c r="AP109" s="19" t="n">
        <v>0.007</v>
      </c>
      <c r="AQ109" s="19" t="n">
        <v>0.005</v>
      </c>
      <c r="AR109" s="19" t="n">
        <v>0.0031</v>
      </c>
      <c r="AS109" s="19" t="n">
        <v>0.0014</v>
      </c>
      <c r="AT109" s="19" t="n">
        <v>0.0046</v>
      </c>
      <c r="AU109" s="19" t="n">
        <v>0.0021</v>
      </c>
      <c r="AV109" s="19" t="n">
        <v>0.0086</v>
      </c>
      <c r="AW109" s="19" t="n">
        <v>0.0018</v>
      </c>
      <c r="AX109" s="19" t="n">
        <v>0.0004</v>
      </c>
      <c r="AY109" s="19" t="n">
        <v>0.0038</v>
      </c>
      <c r="AZ109" s="19" t="n">
        <v>0</v>
      </c>
      <c r="BA109" s="19" t="n">
        <v>0.001</v>
      </c>
      <c r="BB109" s="19" t="n">
        <v>0.0034</v>
      </c>
      <c r="BC109" s="19" t="n">
        <v>0.0015</v>
      </c>
      <c r="BD109" s="19" t="n">
        <v>0.0035</v>
      </c>
      <c r="BE109" s="19" t="n">
        <v>0.0004</v>
      </c>
      <c r="BF109" s="19" t="n">
        <v>0.0015</v>
      </c>
      <c r="BG109" s="19" t="n">
        <v>0.0026</v>
      </c>
      <c r="BH109" s="19" t="n">
        <v>0.0015</v>
      </c>
      <c r="BI109" s="19" t="n">
        <v>0.0206</v>
      </c>
      <c r="BJ109" s="19" t="n">
        <v>0.006</v>
      </c>
      <c r="BK109" s="19" t="n">
        <v>0.0011</v>
      </c>
      <c r="BL109" s="19" t="n">
        <v>0.0108</v>
      </c>
      <c r="BM109" s="19" t="n">
        <v>0.0019</v>
      </c>
      <c r="BN109" s="19" t="n">
        <v>0.0005</v>
      </c>
      <c r="BO109" s="19" t="n">
        <v>0.0021</v>
      </c>
      <c r="BP109" s="19" t="n">
        <v>0.0064</v>
      </c>
      <c r="BQ109" s="19" t="n">
        <v>0.0014</v>
      </c>
      <c r="BR109" s="19" t="n">
        <v>0.0002</v>
      </c>
      <c r="BS109" s="19" t="n">
        <v>0.0009</v>
      </c>
      <c r="BT109" s="19" t="n">
        <v>0.0126</v>
      </c>
      <c r="BU109" s="19" t="n">
        <v>0.0038</v>
      </c>
      <c r="BV109" s="19" t="n">
        <v>0.0048</v>
      </c>
      <c r="BW109" s="19" t="n">
        <v>0.0277</v>
      </c>
      <c r="BX109" s="19" t="n">
        <v>0.3691</v>
      </c>
      <c r="BY109" s="19" t="n">
        <v>0.1699</v>
      </c>
      <c r="BZ109" s="19" t="n">
        <v>0.019</v>
      </c>
      <c r="CA109" s="19" t="n">
        <v>0.0156</v>
      </c>
      <c r="CB109" s="19" t="n">
        <v>0.017</v>
      </c>
      <c r="CC109" s="19" t="n">
        <v>0.0083</v>
      </c>
      <c r="CD109" s="19" t="n">
        <v>0.0043</v>
      </c>
      <c r="CE109" s="19" t="n">
        <v>0.0086</v>
      </c>
      <c r="CF109" s="19" t="n">
        <v>0.0266</v>
      </c>
      <c r="CG109" s="19" t="n">
        <v>0.0391</v>
      </c>
      <c r="CH109" s="19" t="n">
        <v>0.0639</v>
      </c>
      <c r="CI109" s="19" t="n">
        <v>0.0043</v>
      </c>
      <c r="CK109" s="19" t="n">
        <v>0.0489</v>
      </c>
      <c r="CL109" s="19" t="n">
        <v>0.7383</v>
      </c>
      <c r="CM109" s="19" t="n">
        <v>0.001</v>
      </c>
      <c r="CN109" s="19" t="n">
        <v>3.7638</v>
      </c>
      <c r="CO109" s="19" t="n">
        <v>2.8756</v>
      </c>
      <c r="CP109" s="19" t="n">
        <v>0.4417</v>
      </c>
      <c r="CQ109" s="19" t="n">
        <v>0.0397</v>
      </c>
      <c r="CT109" s="19" t="n">
        <v>0.068</v>
      </c>
      <c r="CU109" s="19" t="n">
        <v>0.8925</v>
      </c>
      <c r="CV109" s="19" t="n">
        <v>1.1029</v>
      </c>
      <c r="CW109" s="19" t="n">
        <v>0.3978</v>
      </c>
      <c r="CX109" s="19" t="n">
        <v>0.0257</v>
      </c>
      <c r="CY109" s="19" t="n">
        <v>0.944</v>
      </c>
      <c r="CZ109" s="19" t="n">
        <v>0.1156</v>
      </c>
      <c r="DA109" s="19" t="n">
        <v>0.3269</v>
      </c>
      <c r="DB109" s="19" t="n">
        <v>0.1957</v>
      </c>
      <c r="DC109" s="19" t="n">
        <v>0.1514</v>
      </c>
      <c r="DD109" s="19" t="n">
        <v>0.0246</v>
      </c>
      <c r="DE109" s="19" t="n">
        <v>0.0604</v>
      </c>
      <c r="DF109" s="19" t="n">
        <v>0.1355</v>
      </c>
      <c r="DG109" s="19" t="n">
        <v>0.0358</v>
      </c>
      <c r="DH109" s="19" t="n">
        <v>0.0102</v>
      </c>
      <c r="DI109" s="19" t="n">
        <v>0.0114</v>
      </c>
      <c r="DJ109" s="19" t="n">
        <v>0.0008</v>
      </c>
      <c r="DK109" s="19" t="n">
        <v>0.0039</v>
      </c>
      <c r="DL109" s="19" t="n">
        <v>0.0351</v>
      </c>
      <c r="DM109" s="19" t="n">
        <v>0.0086</v>
      </c>
      <c r="DN109" s="19" t="n">
        <v>4004.9843</v>
      </c>
      <c r="DO109" s="19" t="n">
        <v>20843.3461</v>
      </c>
      <c r="DP109" s="19" t="n">
        <v>5.1152</v>
      </c>
      <c r="DQ109" s="19" t="n">
        <v>0.3861</v>
      </c>
      <c r="DR109" s="19" t="n">
        <v>0.9792</v>
      </c>
      <c r="DT109" s="19" t="n">
        <v>1888.8212</v>
      </c>
    </row>
    <row r="110">
      <c r="A110" s="2" t="inlineStr">
        <is>
          <t>8110</t>
        </is>
      </c>
      <c r="B110" s="2" t="inlineStr">
        <is>
          <t>Technical, vocational and tertiary education services (including undergraduate and postgraduate)</t>
        </is>
      </c>
      <c r="C110" s="19" t="n">
        <v>0.7491</v>
      </c>
      <c r="D110" s="19" t="n">
        <v>0.0799</v>
      </c>
      <c r="E110" s="19" t="n">
        <v>0.6239</v>
      </c>
      <c r="F110" s="19" t="n">
        <v>0.0202</v>
      </c>
      <c r="G110" s="19" t="n">
        <v>0.0017</v>
      </c>
      <c r="H110" s="19" t="n">
        <v>0.0595</v>
      </c>
      <c r="I110" s="19" t="n">
        <v>0.5487</v>
      </c>
      <c r="J110" s="19" t="n">
        <v>14.1683</v>
      </c>
      <c r="K110" s="19" t="n">
        <v>0.3395</v>
      </c>
      <c r="L110" s="19" t="n">
        <v>0.0482</v>
      </c>
      <c r="M110" s="19" t="n">
        <v>3.1315</v>
      </c>
      <c r="N110" s="19" t="n">
        <v>0.2189</v>
      </c>
      <c r="O110" s="19" t="n">
        <v>0.448</v>
      </c>
      <c r="P110" s="19" t="n">
        <v>2.7762</v>
      </c>
      <c r="Q110" s="19" t="n">
        <v>0.0013</v>
      </c>
      <c r="R110" s="19" t="n">
        <v>1.8075</v>
      </c>
      <c r="S110" s="19" t="n">
        <v>0.2329</v>
      </c>
      <c r="T110" s="19" t="n">
        <v>0.3421</v>
      </c>
      <c r="U110" s="19" t="n">
        <v>1.9416</v>
      </c>
      <c r="V110" s="19" t="n">
        <v>0.8874</v>
      </c>
      <c r="W110" s="19" t="n">
        <v>1.4139</v>
      </c>
      <c r="X110" s="19" t="n">
        <v>1.0277</v>
      </c>
      <c r="Y110" s="19" t="n">
        <v>1.8326</v>
      </c>
      <c r="Z110" s="19" t="n">
        <v>0.3375</v>
      </c>
      <c r="AA110" s="19" t="n">
        <v>0.2761</v>
      </c>
      <c r="AB110" s="19" t="n">
        <v>0.0008</v>
      </c>
      <c r="AC110" s="19" t="n">
        <v>0.0048</v>
      </c>
      <c r="AD110" s="19" t="n">
        <v>0.3679</v>
      </c>
      <c r="AE110" s="19" t="n">
        <v>0.0001</v>
      </c>
      <c r="AF110" s="19" t="n">
        <v>0.155</v>
      </c>
      <c r="AG110" s="19" t="n">
        <v>0.003</v>
      </c>
      <c r="AH110" s="19" t="n">
        <v>0.1703</v>
      </c>
      <c r="AI110" s="19" t="n">
        <v>1.9076</v>
      </c>
      <c r="AJ110" s="19" t="n">
        <v>0.3004</v>
      </c>
      <c r="AK110" s="19" t="n">
        <v>1.2008</v>
      </c>
      <c r="AL110" s="19" t="n">
        <v>2.163</v>
      </c>
      <c r="AM110" s="19" t="n">
        <v>5.5303</v>
      </c>
      <c r="AN110" s="19" t="n">
        <v>4.9228</v>
      </c>
      <c r="AO110" s="19" t="n">
        <v>0.0133</v>
      </c>
      <c r="AP110" s="19" t="n">
        <v>2.0569</v>
      </c>
      <c r="AQ110" s="19" t="n">
        <v>0.5389</v>
      </c>
      <c r="AR110" s="19" t="n">
        <v>2.8527</v>
      </c>
      <c r="AS110" s="19" t="n">
        <v>0.0514</v>
      </c>
      <c r="AT110" s="19" t="n">
        <v>0.5924</v>
      </c>
      <c r="AU110" s="19" t="n">
        <v>0.1287</v>
      </c>
      <c r="AV110" s="19" t="n">
        <v>5.7229</v>
      </c>
      <c r="AW110" s="19" t="n">
        <v>0.6245000000000001</v>
      </c>
      <c r="AX110" s="19" t="n">
        <v>0.0611</v>
      </c>
      <c r="AY110" s="19" t="n">
        <v>5.2496</v>
      </c>
      <c r="AZ110" s="19" t="n">
        <v>0.09619999999999999</v>
      </c>
      <c r="BA110" s="19" t="n">
        <v>0.0936</v>
      </c>
      <c r="BB110" s="19" t="n">
        <v>4.5347</v>
      </c>
      <c r="BC110" s="19" t="n">
        <v>0.2411</v>
      </c>
      <c r="BD110" s="19" t="n">
        <v>0.9702</v>
      </c>
      <c r="BE110" s="19" t="n">
        <v>2.3939</v>
      </c>
      <c r="BF110" s="19" t="n">
        <v>1.2177</v>
      </c>
      <c r="BG110" s="19" t="n">
        <v>1.1767</v>
      </c>
      <c r="BH110" s="19" t="n">
        <v>0.0044</v>
      </c>
      <c r="BI110" s="19" t="n">
        <v>2.9796</v>
      </c>
      <c r="BJ110" s="19" t="n">
        <v>1.218</v>
      </c>
      <c r="BK110" s="19" t="n">
        <v>0.4168</v>
      </c>
      <c r="BL110" s="19" t="n">
        <v>4.5367</v>
      </c>
      <c r="BM110" s="19" t="n">
        <v>0.2402</v>
      </c>
      <c r="BN110" s="19" t="n">
        <v>0.0673</v>
      </c>
      <c r="BO110" s="19" t="n">
        <v>0.315</v>
      </c>
      <c r="BP110" s="19" t="n">
        <v>16.9083</v>
      </c>
      <c r="BQ110" s="19" t="n">
        <v>0.528</v>
      </c>
      <c r="BR110" s="19" t="n">
        <v>2.1398</v>
      </c>
      <c r="BS110" s="19" t="n">
        <v>22.9311</v>
      </c>
      <c r="BT110" s="19" t="n">
        <v>9.1455</v>
      </c>
      <c r="BU110" s="19" t="n">
        <v>2.2999</v>
      </c>
      <c r="BV110" s="19" t="n">
        <v>3.1194</v>
      </c>
      <c r="BW110" s="19" t="n">
        <v>15.8908</v>
      </c>
      <c r="BX110" s="19" t="n">
        <v>14.593</v>
      </c>
      <c r="BY110" s="19" t="n">
        <v>11.0512</v>
      </c>
      <c r="BZ110" s="19" t="n">
        <v>2.3383</v>
      </c>
      <c r="CA110" s="19" t="n">
        <v>2.9</v>
      </c>
      <c r="CB110" s="19" t="n">
        <v>7.3051</v>
      </c>
      <c r="CC110" s="19" t="n">
        <v>2.9181</v>
      </c>
      <c r="CD110" s="19" t="n">
        <v>0.7238</v>
      </c>
      <c r="CE110" s="19" t="n">
        <v>1.189</v>
      </c>
      <c r="CF110" s="19" t="n">
        <v>3.4685</v>
      </c>
      <c r="CG110" s="19" t="n">
        <v>29.5144</v>
      </c>
      <c r="CH110" s="19" t="n">
        <v>7.6701</v>
      </c>
      <c r="CI110" s="19" t="n">
        <v>1.0675</v>
      </c>
      <c r="CJ110" s="19" t="n">
        <v>2.5961</v>
      </c>
      <c r="CK110" s="19" t="n">
        <v>0.0367</v>
      </c>
      <c r="CL110" s="19" t="n">
        <v>4.7657</v>
      </c>
      <c r="CM110" s="19" t="n">
        <v>0.2669</v>
      </c>
      <c r="CN110" s="19" t="n">
        <v>146.3337</v>
      </c>
      <c r="CO110" s="19" t="n">
        <v>25.6276</v>
      </c>
      <c r="CP110" s="19" t="n">
        <v>170.1366</v>
      </c>
      <c r="CQ110" s="19" t="n">
        <v>12.1172</v>
      </c>
      <c r="CS110" s="19" t="n">
        <v>0.0016</v>
      </c>
      <c r="CT110" s="19" t="n">
        <v>24.4492</v>
      </c>
      <c r="CU110" s="19" t="n">
        <v>177.5777</v>
      </c>
      <c r="CV110" s="19" t="n">
        <v>33.2008</v>
      </c>
      <c r="CW110" s="19" t="n">
        <v>54.4478</v>
      </c>
      <c r="CX110" s="19" t="n">
        <v>31.3888</v>
      </c>
      <c r="CY110" s="19" t="n">
        <v>36.4888</v>
      </c>
      <c r="CZ110" s="19" t="n">
        <v>7.124</v>
      </c>
      <c r="DA110" s="19" t="n">
        <v>23.0956</v>
      </c>
      <c r="DB110" s="19" t="n">
        <v>140.7634</v>
      </c>
      <c r="DC110" s="19" t="n">
        <v>107.5363</v>
      </c>
      <c r="DD110" s="19" t="n">
        <v>11.3883</v>
      </c>
      <c r="DE110" s="19" t="n">
        <v>25.8488</v>
      </c>
      <c r="DF110" s="19" t="n">
        <v>57.0027</v>
      </c>
      <c r="DG110" s="19" t="n">
        <v>9.5456</v>
      </c>
      <c r="DH110" s="19" t="n">
        <v>0.9961</v>
      </c>
      <c r="DI110" s="19" t="n">
        <v>1.0932</v>
      </c>
      <c r="DJ110" s="19" t="n">
        <v>13.9048</v>
      </c>
      <c r="DK110" s="19" t="n">
        <v>5.6713</v>
      </c>
      <c r="DL110" s="19" t="n">
        <v>18.5839</v>
      </c>
      <c r="DM110" s="19" t="n">
        <v>2.7371</v>
      </c>
      <c r="DN110" s="19" t="n">
        <v>6591.6732</v>
      </c>
      <c r="DO110" s="19" t="n">
        <v>6102.7783</v>
      </c>
      <c r="DP110" s="19" t="n">
        <v>324.5584</v>
      </c>
      <c r="DQ110" s="19" t="n">
        <v>3.8174</v>
      </c>
      <c r="DR110" s="19" t="n">
        <v>79.7894</v>
      </c>
      <c r="DT110" s="19" t="n">
        <v>3508.6551</v>
      </c>
    </row>
    <row r="111">
      <c r="A111" s="2" t="inlineStr">
        <is>
          <t>8210</t>
        </is>
      </c>
      <c r="B111" s="2" t="inlineStr">
        <is>
          <t>Arts, sports, adult and other education services (including community education)</t>
        </is>
      </c>
      <c r="C111" s="19" t="n">
        <v>0.1544</v>
      </c>
      <c r="D111" s="19" t="n">
        <v>0.032</v>
      </c>
      <c r="E111" s="19" t="n">
        <v>0.0399</v>
      </c>
      <c r="F111" s="19" t="n">
        <v>0.0034</v>
      </c>
      <c r="G111" s="19" t="n">
        <v>0.0003</v>
      </c>
      <c r="H111" s="19" t="n">
        <v>0.0104</v>
      </c>
      <c r="I111" s="19" t="n">
        <v>0.1918</v>
      </c>
      <c r="J111" s="19" t="n">
        <v>3.0742</v>
      </c>
      <c r="K111" s="19" t="n">
        <v>0.0412</v>
      </c>
      <c r="L111" s="19" t="n">
        <v>0.0049</v>
      </c>
      <c r="M111" s="19" t="n">
        <v>1.2591</v>
      </c>
      <c r="N111" s="19" t="n">
        <v>0.0002</v>
      </c>
      <c r="O111" s="19" t="n">
        <v>0.0549</v>
      </c>
      <c r="P111" s="19" t="n">
        <v>0.09760000000000001</v>
      </c>
      <c r="Q111" s="19" t="n">
        <v>0.0416</v>
      </c>
      <c r="R111" s="19" t="n">
        <v>0.0298</v>
      </c>
      <c r="S111" s="19" t="n">
        <v>0.019</v>
      </c>
      <c r="T111" s="19" t="n">
        <v>0.0101</v>
      </c>
      <c r="U111" s="19" t="n">
        <v>0.0584</v>
      </c>
      <c r="V111" s="19" t="n">
        <v>0.0228</v>
      </c>
      <c r="W111" s="19" t="n">
        <v>0.0622</v>
      </c>
      <c r="X111" s="19" t="n">
        <v>0.0479</v>
      </c>
      <c r="Y111" s="19" t="n">
        <v>0.2238</v>
      </c>
      <c r="Z111" s="19" t="n">
        <v>0.0189</v>
      </c>
      <c r="AA111" s="19" t="n">
        <v>0.0303</v>
      </c>
      <c r="AB111" s="19" t="n">
        <v>0.0002</v>
      </c>
      <c r="AC111" s="19" t="n">
        <v>0.0077</v>
      </c>
      <c r="AD111" s="19" t="n">
        <v>0.1915</v>
      </c>
      <c r="AE111" s="19" t="n">
        <v>0.016</v>
      </c>
      <c r="AF111" s="19" t="n">
        <v>0.0017</v>
      </c>
      <c r="AG111" s="19" t="n">
        <v>0.0001</v>
      </c>
      <c r="AH111" s="19" t="n">
        <v>0.0266</v>
      </c>
      <c r="AI111" s="19" t="n">
        <v>0.3713</v>
      </c>
      <c r="AJ111" s="19" t="n">
        <v>0.0604</v>
      </c>
      <c r="AK111" s="19" t="n">
        <v>0.2228</v>
      </c>
      <c r="AL111" s="19" t="n">
        <v>0.3114</v>
      </c>
      <c r="AM111" s="19" t="n">
        <v>0.1933</v>
      </c>
      <c r="AN111" s="19" t="n">
        <v>2.2325</v>
      </c>
      <c r="AO111" s="19" t="n">
        <v>0.0076</v>
      </c>
      <c r="AP111" s="19" t="n">
        <v>0.259</v>
      </c>
      <c r="AQ111" s="19" t="n">
        <v>0.0547</v>
      </c>
      <c r="AR111" s="19" t="n">
        <v>0.2297</v>
      </c>
      <c r="AS111" s="19" t="n">
        <v>0.0066</v>
      </c>
      <c r="AT111" s="19" t="n">
        <v>0.06279999999999999</v>
      </c>
      <c r="AU111" s="19" t="n">
        <v>0.0192</v>
      </c>
      <c r="AV111" s="19" t="n">
        <v>0.6334</v>
      </c>
      <c r="AW111" s="19" t="n">
        <v>0.1516</v>
      </c>
      <c r="AX111" s="19" t="n">
        <v>0.0023</v>
      </c>
      <c r="AY111" s="19" t="n">
        <v>0.435</v>
      </c>
      <c r="AZ111" s="19" t="n">
        <v>0.0458</v>
      </c>
      <c r="BA111" s="19" t="n">
        <v>0.0027</v>
      </c>
      <c r="BB111" s="19" t="n">
        <v>0.4554</v>
      </c>
      <c r="BC111" s="19" t="n">
        <v>0.1737</v>
      </c>
      <c r="BD111" s="19" t="n">
        <v>0.1215</v>
      </c>
      <c r="BE111" s="19" t="n">
        <v>0.1158</v>
      </c>
      <c r="BF111" s="19" t="n">
        <v>0.0338</v>
      </c>
      <c r="BG111" s="19" t="n">
        <v>0.0214</v>
      </c>
      <c r="BH111" s="19" t="n">
        <v>0.0013</v>
      </c>
      <c r="BI111" s="19" t="n">
        <v>0.1504</v>
      </c>
      <c r="BJ111" s="19" t="n">
        <v>0.0354</v>
      </c>
      <c r="BK111" s="19" t="n">
        <v>0.0327</v>
      </c>
      <c r="BL111" s="19" t="n">
        <v>0.1161</v>
      </c>
      <c r="BM111" s="19" t="n">
        <v>0.2194</v>
      </c>
      <c r="BN111" s="19" t="n">
        <v>0.0368</v>
      </c>
      <c r="BO111" s="19" t="n">
        <v>0.2292</v>
      </c>
      <c r="BP111" s="19" t="n">
        <v>0.7906</v>
      </c>
      <c r="BQ111" s="19" t="n">
        <v>0.0005</v>
      </c>
      <c r="BR111" s="19" t="n">
        <v>0.803</v>
      </c>
      <c r="BS111" s="19" t="n">
        <v>3.8409</v>
      </c>
      <c r="BT111" s="19" t="n">
        <v>1.0084</v>
      </c>
      <c r="BU111" s="19" t="n">
        <v>0.9778</v>
      </c>
      <c r="BV111" s="19" t="n">
        <v>1.6602</v>
      </c>
      <c r="BW111" s="19" t="n">
        <v>7.4445</v>
      </c>
      <c r="BX111" s="19" t="n">
        <v>6.6558</v>
      </c>
      <c r="BY111" s="19" t="n">
        <v>4.6084</v>
      </c>
      <c r="BZ111" s="19" t="n">
        <v>0.6775</v>
      </c>
      <c r="CA111" s="19" t="n">
        <v>0.4465</v>
      </c>
      <c r="CB111" s="19" t="n">
        <v>5.5731</v>
      </c>
      <c r="CC111" s="19" t="n">
        <v>0.4701</v>
      </c>
      <c r="CD111" s="19" t="n">
        <v>0.33</v>
      </c>
      <c r="CE111" s="19" t="n">
        <v>0.0089</v>
      </c>
      <c r="CF111" s="19" t="n">
        <v>0.4096</v>
      </c>
      <c r="CG111" s="19" t="n">
        <v>1.3813</v>
      </c>
      <c r="CH111" s="19" t="n">
        <v>2.2102</v>
      </c>
      <c r="CI111" s="19" t="n">
        <v>0.4551</v>
      </c>
      <c r="CJ111" s="19" t="n">
        <v>0.0018</v>
      </c>
      <c r="CK111" s="19" t="n">
        <v>0.017</v>
      </c>
      <c r="CL111" s="19" t="n">
        <v>0.2756</v>
      </c>
      <c r="CM111" s="19" t="n">
        <v>0.0004</v>
      </c>
      <c r="CN111" s="19" t="n">
        <v>1.2716</v>
      </c>
      <c r="CO111" s="19" t="n">
        <v>0.9739</v>
      </c>
      <c r="CP111" s="19" t="n">
        <v>0.1503</v>
      </c>
      <c r="CQ111" s="19" t="n">
        <v>1.434</v>
      </c>
      <c r="CS111" s="19" t="n">
        <v>0.0007</v>
      </c>
      <c r="CT111" s="19" t="n">
        <v>9.3734</v>
      </c>
      <c r="CU111" s="19" t="n">
        <v>17.0763</v>
      </c>
      <c r="CV111" s="19" t="n">
        <v>0.3729</v>
      </c>
      <c r="CW111" s="19" t="n">
        <v>4.2632</v>
      </c>
      <c r="CX111" s="19" t="n">
        <v>2.1078</v>
      </c>
      <c r="CY111" s="19" t="n">
        <v>16.1656</v>
      </c>
      <c r="CZ111" s="19" t="n">
        <v>0.042</v>
      </c>
      <c r="DA111" s="19" t="n">
        <v>0.4116</v>
      </c>
      <c r="DB111" s="19" t="n">
        <v>32.0847</v>
      </c>
      <c r="DC111" s="19" t="n">
        <v>36.7838</v>
      </c>
      <c r="DD111" s="19" t="n">
        <v>62.2891</v>
      </c>
      <c r="DE111" s="19" t="n">
        <v>2.907</v>
      </c>
      <c r="DF111" s="19" t="n">
        <v>20.4174</v>
      </c>
      <c r="DG111" s="19" t="n">
        <v>26.9538</v>
      </c>
      <c r="DH111" s="19" t="n">
        <v>47.6529</v>
      </c>
      <c r="DI111" s="19" t="n">
        <v>0.1388</v>
      </c>
      <c r="DJ111" s="19" t="n">
        <v>0.4696</v>
      </c>
      <c r="DK111" s="19" t="n">
        <v>0.3633</v>
      </c>
      <c r="DL111" s="19" t="n">
        <v>0.8822</v>
      </c>
      <c r="DM111" s="19" t="n">
        <v>0.0514</v>
      </c>
      <c r="DN111" s="19" t="n">
        <v>2305.6785</v>
      </c>
      <c r="DO111" s="19" t="n">
        <v>517.3224</v>
      </c>
      <c r="DP111" s="19" t="n">
        <v>15.2154</v>
      </c>
      <c r="DQ111" s="19" t="n">
        <v>0.2821</v>
      </c>
      <c r="DR111" s="19" t="n">
        <v>3.657</v>
      </c>
      <c r="DT111" s="19" t="n">
        <v>458.6904</v>
      </c>
    </row>
    <row r="112">
      <c r="A112" s="2" t="inlineStr">
        <is>
          <t>8401</t>
        </is>
      </c>
      <c r="B112" s="2" t="inlineStr">
        <is>
          <t>Health care services</t>
        </is>
      </c>
      <c r="C112" s="19" t="n">
        <v>0.0388</v>
      </c>
      <c r="D112" s="19" t="n">
        <v>0.0061</v>
      </c>
      <c r="E112" s="19" t="n">
        <v>0.0231</v>
      </c>
      <c r="F112" s="19" t="n">
        <v>0.1335</v>
      </c>
      <c r="G112" s="19" t="n">
        <v>0.0582</v>
      </c>
      <c r="H112" s="19" t="n">
        <v>0.2797</v>
      </c>
      <c r="I112" s="19" t="n">
        <v>0.5531</v>
      </c>
      <c r="J112" s="19" t="n">
        <v>0.0609</v>
      </c>
      <c r="K112" s="19" t="n">
        <v>0.0185</v>
      </c>
      <c r="L112" s="19" t="n">
        <v>0.0018</v>
      </c>
      <c r="M112" s="19" t="n">
        <v>0.0673</v>
      </c>
      <c r="N112" s="19" t="n">
        <v>0.0064</v>
      </c>
      <c r="O112" s="19" t="n">
        <v>0.1473</v>
      </c>
      <c r="P112" s="19" t="n">
        <v>0.285</v>
      </c>
      <c r="Q112" s="19" t="n">
        <v>0.0224</v>
      </c>
      <c r="R112" s="19" t="n">
        <v>0.1116</v>
      </c>
      <c r="S112" s="19" t="n">
        <v>0.09370000000000001</v>
      </c>
      <c r="T112" s="19" t="n">
        <v>0.1824</v>
      </c>
      <c r="U112" s="19" t="n">
        <v>0.6082</v>
      </c>
      <c r="V112" s="19" t="n">
        <v>0.213</v>
      </c>
      <c r="W112" s="19" t="n">
        <v>0.1703</v>
      </c>
      <c r="X112" s="19" t="n">
        <v>0.3491</v>
      </c>
      <c r="Y112" s="19" t="n">
        <v>5.3799</v>
      </c>
      <c r="Z112" s="19" t="n">
        <v>2.3033</v>
      </c>
      <c r="AA112" s="19" t="n">
        <v>1.7428</v>
      </c>
      <c r="AB112" s="19" t="n">
        <v>0.4671</v>
      </c>
      <c r="AC112" s="19" t="n">
        <v>0.4105</v>
      </c>
      <c r="AD112" s="19" t="n">
        <v>1.6313</v>
      </c>
      <c r="AE112" s="19" t="n">
        <v>0.0392</v>
      </c>
      <c r="AF112" s="19" t="n">
        <v>0.0635</v>
      </c>
      <c r="AG112" s="19" t="n">
        <v>0.1792</v>
      </c>
      <c r="AH112" s="19" t="n">
        <v>1.1672</v>
      </c>
      <c r="AI112" s="19" t="n">
        <v>4.9464</v>
      </c>
      <c r="AJ112" s="19" t="n">
        <v>1.0051</v>
      </c>
      <c r="AK112" s="19" t="n">
        <v>1.2061</v>
      </c>
      <c r="AL112" s="19" t="n">
        <v>2.7305</v>
      </c>
      <c r="AM112" s="19" t="n">
        <v>0.8268</v>
      </c>
      <c r="AN112" s="19" t="n">
        <v>32.3036</v>
      </c>
      <c r="AO112" s="19" t="n">
        <v>4.3945</v>
      </c>
      <c r="AP112" s="19" t="n">
        <v>52.6971</v>
      </c>
      <c r="AQ112" s="19" t="n">
        <v>34.8015</v>
      </c>
      <c r="AR112" s="19" t="n">
        <v>1.4831</v>
      </c>
      <c r="AS112" s="19" t="n">
        <v>1.6588</v>
      </c>
      <c r="AT112" s="19" t="n">
        <v>0.2721</v>
      </c>
      <c r="AU112" s="19" t="n">
        <v>0.08359999999999999</v>
      </c>
      <c r="AV112" s="19" t="n">
        <v>0.3573</v>
      </c>
      <c r="AW112" s="19" t="n">
        <v>0.065</v>
      </c>
      <c r="AX112" s="19" t="n">
        <v>0.0641</v>
      </c>
      <c r="AY112" s="19" t="n">
        <v>2.6581</v>
      </c>
      <c r="AZ112" s="19" t="n">
        <v>0.153</v>
      </c>
      <c r="BA112" s="19" t="n">
        <v>0.233</v>
      </c>
      <c r="BB112" s="19" t="n">
        <v>0.1738</v>
      </c>
      <c r="BC112" s="19" t="n">
        <v>0.1313</v>
      </c>
      <c r="BD112" s="19" t="n">
        <v>0.1823</v>
      </c>
      <c r="BE112" s="19" t="n">
        <v>0.0237</v>
      </c>
      <c r="BF112" s="19" t="n">
        <v>0.0638</v>
      </c>
      <c r="BG112" s="19" t="n">
        <v>0.3729</v>
      </c>
      <c r="BH112" s="19" t="n">
        <v>0.2108</v>
      </c>
      <c r="BI112" s="19" t="n">
        <v>0.4656</v>
      </c>
      <c r="BJ112" s="19" t="n">
        <v>0.5938</v>
      </c>
      <c r="BK112" s="19" t="n">
        <v>0.3823</v>
      </c>
      <c r="BL112" s="19" t="n">
        <v>0.5610000000000001</v>
      </c>
      <c r="BM112" s="19" t="n">
        <v>0.1705</v>
      </c>
      <c r="BN112" s="19" t="n">
        <v>0.1621</v>
      </c>
      <c r="BO112" s="19" t="n">
        <v>0.6693</v>
      </c>
      <c r="BP112" s="19" t="n">
        <v>0.4541</v>
      </c>
      <c r="BQ112" s="19" t="n">
        <v>0.0021</v>
      </c>
      <c r="BR112" s="19" t="n">
        <v>0.3909</v>
      </c>
      <c r="BS112" s="19" t="n">
        <v>0.0017</v>
      </c>
      <c r="BT112" s="19" t="n">
        <v>0.0193</v>
      </c>
      <c r="BU112" s="19" t="n">
        <v>0.8462</v>
      </c>
      <c r="BV112" s="19" t="n">
        <v>2.1688</v>
      </c>
      <c r="BW112" s="19" t="n">
        <v>2.0573</v>
      </c>
      <c r="BX112" s="19" t="n">
        <v>7.4812</v>
      </c>
      <c r="BY112" s="19" t="n">
        <v>7.5966</v>
      </c>
      <c r="BZ112" s="19" t="n">
        <v>5.0316</v>
      </c>
      <c r="CA112" s="19" t="n">
        <v>2.3412</v>
      </c>
      <c r="CB112" s="19" t="n">
        <v>0.0314</v>
      </c>
      <c r="CC112" s="19" t="n">
        <v>0.04</v>
      </c>
      <c r="CD112" s="19" t="n">
        <v>0.8353</v>
      </c>
      <c r="CE112" s="19" t="n">
        <v>0.0154</v>
      </c>
      <c r="CF112" s="19" t="n">
        <v>16.575</v>
      </c>
      <c r="CG112" s="19" t="n">
        <v>7.2166</v>
      </c>
      <c r="CH112" s="19" t="n">
        <v>11.6863</v>
      </c>
      <c r="CI112" s="19" t="n">
        <v>0.0177</v>
      </c>
      <c r="CJ112" s="19" t="n">
        <v>0.0025</v>
      </c>
      <c r="CK112" s="19" t="n">
        <v>0.06900000000000001</v>
      </c>
      <c r="CL112" s="19" t="n">
        <v>0.8903</v>
      </c>
      <c r="CM112" s="19" t="n">
        <v>0.0013</v>
      </c>
      <c r="CN112" s="19" t="n">
        <v>18.1387</v>
      </c>
      <c r="CO112" s="19" t="n">
        <v>797.1699</v>
      </c>
      <c r="CP112" s="19" t="n">
        <v>40.8224</v>
      </c>
      <c r="CQ112" s="19" t="n">
        <v>2.7859</v>
      </c>
      <c r="CT112" s="19" t="n">
        <v>6.7009</v>
      </c>
      <c r="CU112" s="19" t="n">
        <v>15.8381</v>
      </c>
      <c r="CV112" s="19" t="n">
        <v>1.2542</v>
      </c>
      <c r="CW112" s="19" t="n">
        <v>10.6035</v>
      </c>
      <c r="CX112" s="19" t="n">
        <v>18.484</v>
      </c>
      <c r="CY112" s="19" t="n">
        <v>61.1204</v>
      </c>
      <c r="CZ112" s="19" t="n">
        <v>59.2899</v>
      </c>
      <c r="DA112" s="19" t="n">
        <v>6.0551</v>
      </c>
      <c r="DB112" s="19" t="n">
        <v>40.2209</v>
      </c>
      <c r="DC112" s="19" t="n">
        <v>41.3549</v>
      </c>
      <c r="DD112" s="19" t="n">
        <v>6.2827</v>
      </c>
      <c r="DE112" s="19" t="n">
        <v>477.6955</v>
      </c>
      <c r="DF112" s="19" t="n">
        <v>145.21</v>
      </c>
      <c r="DG112" s="19" t="n">
        <v>0.0426</v>
      </c>
      <c r="DH112" s="19" t="n">
        <v>3.8578</v>
      </c>
      <c r="DI112" s="19" t="n">
        <v>1.152</v>
      </c>
      <c r="DJ112" s="19" t="n">
        <v>2.218</v>
      </c>
      <c r="DK112" s="19" t="n">
        <v>3.6324</v>
      </c>
      <c r="DL112" s="19" t="n">
        <v>3.9612</v>
      </c>
      <c r="DM112" s="19" t="n">
        <v>0.2417</v>
      </c>
      <c r="DN112" s="19" t="n">
        <v>14196.8125</v>
      </c>
      <c r="DO112" s="19" t="n">
        <v>25851.4918</v>
      </c>
      <c r="DP112" s="19" t="n">
        <v>94.6326</v>
      </c>
      <c r="DQ112" s="19" t="n">
        <v>1.4242</v>
      </c>
      <c r="DR112" s="19" t="n">
        <v>22.9912</v>
      </c>
      <c r="DT112" s="19" t="n">
        <v>102.3354</v>
      </c>
    </row>
    <row r="113">
      <c r="A113" s="2" t="inlineStr">
        <is>
          <t>8601</t>
        </is>
      </c>
      <c r="B113" s="2" t="inlineStr">
        <is>
          <t>Residential care and social assistance services</t>
        </is>
      </c>
      <c r="E113" s="19" t="n">
        <v>0.0016</v>
      </c>
      <c r="H113" s="19" t="n">
        <v>0</v>
      </c>
      <c r="I113" s="19" t="n">
        <v>0.0047</v>
      </c>
      <c r="J113" s="19" t="n">
        <v>0.0303</v>
      </c>
      <c r="K113" s="19" t="n">
        <v>0.0003</v>
      </c>
      <c r="L113" s="19" t="n">
        <v>0.0008</v>
      </c>
      <c r="M113" s="19" t="n">
        <v>0.0176</v>
      </c>
      <c r="N113" s="19" t="n">
        <v>0.0005</v>
      </c>
      <c r="O113" s="19" t="n">
        <v>0.0016</v>
      </c>
      <c r="P113" s="19" t="n">
        <v>0.0173</v>
      </c>
      <c r="R113" s="19" t="n">
        <v>0.0035</v>
      </c>
      <c r="S113" s="19" t="n">
        <v>0.004</v>
      </c>
      <c r="T113" s="19" t="n">
        <v>0.0022</v>
      </c>
      <c r="U113" s="19" t="n">
        <v>0.0135</v>
      </c>
      <c r="V113" s="19" t="n">
        <v>0.008800000000000001</v>
      </c>
      <c r="W113" s="19" t="n">
        <v>0.0168</v>
      </c>
      <c r="X113" s="19" t="n">
        <v>0.0181</v>
      </c>
      <c r="Y113" s="19" t="n">
        <v>0.0151</v>
      </c>
      <c r="Z113" s="19" t="n">
        <v>0.0002</v>
      </c>
      <c r="AA113" s="19" t="n">
        <v>0.0023</v>
      </c>
      <c r="AB113" s="19" t="n">
        <v>0</v>
      </c>
      <c r="AC113" s="19" t="n">
        <v>0.0001</v>
      </c>
      <c r="AD113" s="19" t="n">
        <v>0.0039</v>
      </c>
      <c r="AF113" s="19" t="n">
        <v>0.0001</v>
      </c>
      <c r="AG113" s="19" t="n">
        <v>0.0001</v>
      </c>
      <c r="AH113" s="19" t="n">
        <v>0.0083</v>
      </c>
      <c r="AI113" s="19" t="n">
        <v>0.0164</v>
      </c>
      <c r="AJ113" s="19" t="n">
        <v>0.0115</v>
      </c>
      <c r="AK113" s="19" t="n">
        <v>0.0135</v>
      </c>
      <c r="AL113" s="19" t="n">
        <v>0.0101</v>
      </c>
      <c r="AM113" s="19" t="n">
        <v>0.0068</v>
      </c>
      <c r="AN113" s="19" t="n">
        <v>0.0153</v>
      </c>
      <c r="AO113" s="19" t="n">
        <v>0.0005</v>
      </c>
      <c r="AP113" s="19" t="n">
        <v>0.0215</v>
      </c>
      <c r="AQ113" s="19" t="n">
        <v>0.0154</v>
      </c>
      <c r="AR113" s="19" t="n">
        <v>0.0114</v>
      </c>
      <c r="AS113" s="19" t="n">
        <v>0.0044</v>
      </c>
      <c r="AT113" s="19" t="n">
        <v>0.014</v>
      </c>
      <c r="AU113" s="19" t="n">
        <v>0.0063</v>
      </c>
      <c r="AV113" s="19" t="n">
        <v>0.027</v>
      </c>
      <c r="AW113" s="19" t="n">
        <v>0.0055</v>
      </c>
      <c r="AX113" s="19" t="n">
        <v>0.0013</v>
      </c>
      <c r="AY113" s="19" t="n">
        <v>0.0232</v>
      </c>
      <c r="AZ113" s="19" t="n">
        <v>0.0151</v>
      </c>
      <c r="BA113" s="19" t="n">
        <v>0.0031</v>
      </c>
      <c r="BB113" s="19" t="n">
        <v>0.0103</v>
      </c>
      <c r="BC113" s="19" t="n">
        <v>0.0046</v>
      </c>
      <c r="BD113" s="19" t="n">
        <v>0.0108</v>
      </c>
      <c r="BE113" s="19" t="n">
        <v>0.0013</v>
      </c>
      <c r="BF113" s="19" t="n">
        <v>0.0045</v>
      </c>
      <c r="BG113" s="19" t="n">
        <v>0.007900000000000001</v>
      </c>
      <c r="BH113" s="19" t="n">
        <v>0.0045</v>
      </c>
      <c r="BI113" s="19" t="n">
        <v>0.06320000000000001</v>
      </c>
      <c r="BJ113" s="19" t="n">
        <v>0.0185</v>
      </c>
      <c r="BK113" s="19" t="n">
        <v>0.0034</v>
      </c>
      <c r="BL113" s="19" t="n">
        <v>0.0331</v>
      </c>
      <c r="BM113" s="19" t="n">
        <v>0.006</v>
      </c>
      <c r="BN113" s="19" t="n">
        <v>0.0014</v>
      </c>
      <c r="BO113" s="19" t="n">
        <v>0.0091</v>
      </c>
      <c r="BP113" s="19" t="n">
        <v>0.0421</v>
      </c>
      <c r="BQ113" s="19" t="n">
        <v>0.0043</v>
      </c>
      <c r="BR113" s="19" t="n">
        <v>0.0136</v>
      </c>
      <c r="BS113" s="19" t="n">
        <v>0.0039</v>
      </c>
      <c r="BT113" s="19" t="n">
        <v>0.0388</v>
      </c>
      <c r="BU113" s="19" t="n">
        <v>0.0129</v>
      </c>
      <c r="BV113" s="19" t="n">
        <v>0.0242</v>
      </c>
      <c r="BW113" s="19" t="n">
        <v>0.08550000000000001</v>
      </c>
      <c r="BX113" s="19" t="n">
        <v>1.1701</v>
      </c>
      <c r="BY113" s="19" t="n">
        <v>0.6051</v>
      </c>
      <c r="BZ113" s="19" t="n">
        <v>0.06419999999999999</v>
      </c>
      <c r="CA113" s="19" t="n">
        <v>0.0827</v>
      </c>
      <c r="CB113" s="19" t="n">
        <v>0.0544</v>
      </c>
      <c r="CC113" s="19" t="n">
        <v>0.0456</v>
      </c>
      <c r="CD113" s="19" t="n">
        <v>0.0131</v>
      </c>
      <c r="CE113" s="19" t="n">
        <v>0.0264</v>
      </c>
      <c r="CF113" s="19" t="n">
        <v>0.0856</v>
      </c>
      <c r="CG113" s="19" t="n">
        <v>0.1332</v>
      </c>
      <c r="CH113" s="19" t="n">
        <v>0.1958</v>
      </c>
      <c r="CI113" s="19" t="n">
        <v>0.0143</v>
      </c>
      <c r="CJ113" s="19" t="n">
        <v>0.0005</v>
      </c>
      <c r="CK113" s="19" t="n">
        <v>0.15</v>
      </c>
      <c r="CL113" s="19" t="n">
        <v>2.274</v>
      </c>
      <c r="CM113" s="19" t="n">
        <v>0.0032</v>
      </c>
      <c r="CN113" s="19" t="n">
        <v>11.5446</v>
      </c>
      <c r="CO113" s="19" t="n">
        <v>8.821199999999999</v>
      </c>
      <c r="CP113" s="19" t="n">
        <v>1.3549</v>
      </c>
      <c r="CQ113" s="19" t="n">
        <v>0.1888</v>
      </c>
      <c r="CT113" s="19" t="n">
        <v>0.2515</v>
      </c>
      <c r="CU113" s="19" t="n">
        <v>5.0093</v>
      </c>
      <c r="CV113" s="19" t="n">
        <v>3.3826</v>
      </c>
      <c r="CW113" s="19" t="n">
        <v>1.2255</v>
      </c>
      <c r="CX113" s="19" t="n">
        <v>0.0809</v>
      </c>
      <c r="CY113" s="19" t="n">
        <v>3.0276</v>
      </c>
      <c r="CZ113" s="19" t="n">
        <v>0.3549</v>
      </c>
      <c r="DA113" s="19" t="n">
        <v>1.0032</v>
      </c>
      <c r="DB113" s="19" t="n">
        <v>0.6092</v>
      </c>
      <c r="DC113" s="19" t="n">
        <v>0.4667</v>
      </c>
      <c r="DD113" s="19" t="n">
        <v>0.0779</v>
      </c>
      <c r="DE113" s="19" t="n">
        <v>419.6148</v>
      </c>
      <c r="DF113" s="19" t="n">
        <v>27.4932</v>
      </c>
      <c r="DG113" s="19" t="n">
        <v>0.1102</v>
      </c>
      <c r="DH113" s="19" t="n">
        <v>0.032</v>
      </c>
      <c r="DI113" s="19" t="n">
        <v>0.0351</v>
      </c>
      <c r="DJ113" s="19" t="n">
        <v>0.0056</v>
      </c>
      <c r="DK113" s="19" t="n">
        <v>0.012</v>
      </c>
      <c r="DL113" s="19" t="n">
        <v>0.1075</v>
      </c>
      <c r="DM113" s="19" t="n">
        <v>0.0279</v>
      </c>
      <c r="DN113" s="19" t="n">
        <v>7896.0218</v>
      </c>
      <c r="DO113" s="19" t="n">
        <v>27144.7848</v>
      </c>
      <c r="DP113" s="19" t="n">
        <v>68.1494</v>
      </c>
      <c r="DQ113" s="19" t="n">
        <v>1.7679</v>
      </c>
      <c r="DR113" s="19" t="n">
        <v>15.927</v>
      </c>
      <c r="DT113" s="19" t="n">
        <v>299.3934</v>
      </c>
    </row>
    <row r="114">
      <c r="A114" s="2" t="inlineStr">
        <is>
          <t>8901</t>
        </is>
      </c>
      <c r="B114" s="2" t="inlineStr">
        <is>
          <t>Heritage, creative and performing arts</t>
        </is>
      </c>
      <c r="C114" s="19" t="n">
        <v>1.8663</v>
      </c>
      <c r="D114" s="19" t="n">
        <v>0.0234</v>
      </c>
      <c r="E114" s="19" t="n">
        <v>0.1404</v>
      </c>
      <c r="F114" s="19" t="n">
        <v>0.0293</v>
      </c>
      <c r="G114" s="19" t="n">
        <v>0.0567</v>
      </c>
      <c r="H114" s="19" t="n">
        <v>0.0523</v>
      </c>
      <c r="I114" s="19" t="n">
        <v>0.8677</v>
      </c>
      <c r="J114" s="19" t="n">
        <v>1.3074</v>
      </c>
      <c r="K114" s="19" t="n">
        <v>0.0423</v>
      </c>
      <c r="L114" s="19" t="n">
        <v>0.015</v>
      </c>
      <c r="M114" s="19" t="n">
        <v>1.0255</v>
      </c>
      <c r="N114" s="19" t="n">
        <v>0.112</v>
      </c>
      <c r="O114" s="19" t="n">
        <v>0.7272999999999999</v>
      </c>
      <c r="P114" s="19" t="n">
        <v>0.09660000000000001</v>
      </c>
      <c r="Q114" s="19" t="n">
        <v>0.0024</v>
      </c>
      <c r="R114" s="19" t="n">
        <v>0.0277</v>
      </c>
      <c r="S114" s="19" t="n">
        <v>0.0193</v>
      </c>
      <c r="T114" s="19" t="n">
        <v>0.0217</v>
      </c>
      <c r="U114" s="19" t="n">
        <v>0.1837</v>
      </c>
      <c r="V114" s="19" t="n">
        <v>0.0683</v>
      </c>
      <c r="W114" s="19" t="n">
        <v>0.08749999999999999</v>
      </c>
      <c r="X114" s="19" t="n">
        <v>0.1252</v>
      </c>
      <c r="Y114" s="19" t="n">
        <v>0.6271</v>
      </c>
      <c r="Z114" s="19" t="n">
        <v>0.2307</v>
      </c>
      <c r="AA114" s="19" t="n">
        <v>0.1208</v>
      </c>
      <c r="AB114" s="19" t="n">
        <v>0.0003</v>
      </c>
      <c r="AC114" s="19" t="n">
        <v>0.0027</v>
      </c>
      <c r="AD114" s="19" t="n">
        <v>0.0161</v>
      </c>
      <c r="AE114" s="19" t="n">
        <v>0</v>
      </c>
      <c r="AF114" s="19" t="n">
        <v>0.0021</v>
      </c>
      <c r="AG114" s="19" t="n">
        <v>0.0009</v>
      </c>
      <c r="AH114" s="19" t="n">
        <v>0.1694</v>
      </c>
      <c r="AI114" s="19" t="n">
        <v>0.3189</v>
      </c>
      <c r="AJ114" s="19" t="n">
        <v>0.0324</v>
      </c>
      <c r="AK114" s="19" t="n">
        <v>0.1187</v>
      </c>
      <c r="AL114" s="19" t="n">
        <v>0.1009</v>
      </c>
      <c r="AM114" s="19" t="n">
        <v>0.2236</v>
      </c>
      <c r="AN114" s="19" t="n">
        <v>0.1735</v>
      </c>
      <c r="AO114" s="19" t="n">
        <v>0.0039</v>
      </c>
      <c r="AP114" s="19" t="n">
        <v>0.2129</v>
      </c>
      <c r="AQ114" s="19" t="n">
        <v>0.0385</v>
      </c>
      <c r="AR114" s="19" t="n">
        <v>0.1173</v>
      </c>
      <c r="AS114" s="19" t="n">
        <v>0.0039</v>
      </c>
      <c r="AT114" s="19" t="n">
        <v>0.0484</v>
      </c>
      <c r="AU114" s="19" t="n">
        <v>0.0182</v>
      </c>
      <c r="AV114" s="19" t="n">
        <v>0.1815</v>
      </c>
      <c r="AW114" s="19" t="n">
        <v>0.0421</v>
      </c>
      <c r="AX114" s="19" t="n">
        <v>0.0136</v>
      </c>
      <c r="AY114" s="19" t="n">
        <v>0.133</v>
      </c>
      <c r="AZ114" s="19" t="n">
        <v>0.0321</v>
      </c>
      <c r="BA114" s="19" t="n">
        <v>0.0121</v>
      </c>
      <c r="BB114" s="19" t="n">
        <v>0.294</v>
      </c>
      <c r="BC114" s="19" t="n">
        <v>0.0335</v>
      </c>
      <c r="BD114" s="19" t="n">
        <v>0.09950000000000001</v>
      </c>
      <c r="BE114" s="19" t="n">
        <v>0.1541</v>
      </c>
      <c r="BF114" s="19" t="n">
        <v>0.2041</v>
      </c>
      <c r="BG114" s="19" t="n">
        <v>0.0619</v>
      </c>
      <c r="BH114" s="19" t="n">
        <v>0.0182</v>
      </c>
      <c r="BI114" s="19" t="n">
        <v>0.155</v>
      </c>
      <c r="BJ114" s="19" t="n">
        <v>0.0337</v>
      </c>
      <c r="BK114" s="19" t="n">
        <v>0.0129</v>
      </c>
      <c r="BL114" s="19" t="n">
        <v>0.1129</v>
      </c>
      <c r="BM114" s="19" t="n">
        <v>0.2163</v>
      </c>
      <c r="BN114" s="19" t="n">
        <v>0.1062</v>
      </c>
      <c r="BO114" s="19" t="n">
        <v>1.5051</v>
      </c>
      <c r="BP114" s="19" t="n">
        <v>7.3928</v>
      </c>
      <c r="BQ114" s="19" t="n">
        <v>0.0055</v>
      </c>
      <c r="BR114" s="19" t="n">
        <v>0.6768</v>
      </c>
      <c r="BS114" s="19" t="n">
        <v>0.2131</v>
      </c>
      <c r="BT114" s="19" t="n">
        <v>3.8193</v>
      </c>
      <c r="BU114" s="19" t="n">
        <v>0.138</v>
      </c>
      <c r="BV114" s="19" t="n">
        <v>0.335</v>
      </c>
      <c r="BW114" s="19" t="n">
        <v>4.5104</v>
      </c>
      <c r="BX114" s="19" t="n">
        <v>6.4928</v>
      </c>
      <c r="BY114" s="19" t="n">
        <v>10.5259</v>
      </c>
      <c r="BZ114" s="19" t="n">
        <v>9.317299999999999</v>
      </c>
      <c r="CA114" s="19" t="n">
        <v>8.228400000000001</v>
      </c>
      <c r="CB114" s="19" t="n">
        <v>1.0215</v>
      </c>
      <c r="CC114" s="19" t="n">
        <v>11.1248</v>
      </c>
      <c r="CD114" s="19" t="n">
        <v>0.3849</v>
      </c>
      <c r="CE114" s="19" t="n">
        <v>0.1221</v>
      </c>
      <c r="CF114" s="19" t="n">
        <v>0.5881999999999999</v>
      </c>
      <c r="CG114" s="19" t="n">
        <v>1.0349</v>
      </c>
      <c r="CH114" s="19" t="n">
        <v>73.658</v>
      </c>
      <c r="CI114" s="19" t="n">
        <v>96.9829</v>
      </c>
      <c r="CJ114" s="19" t="n">
        <v>31.8757</v>
      </c>
      <c r="CK114" s="19" t="n">
        <v>7.4645</v>
      </c>
      <c r="CL114" s="19" t="n">
        <v>17.3166</v>
      </c>
      <c r="CM114" s="19" t="n">
        <v>0.4127</v>
      </c>
      <c r="CN114" s="19" t="n">
        <v>14.9291</v>
      </c>
      <c r="CO114" s="19" t="n">
        <v>3.5559</v>
      </c>
      <c r="CP114" s="19" t="n">
        <v>3.4413</v>
      </c>
      <c r="CQ114" s="19" t="n">
        <v>14.7343</v>
      </c>
      <c r="CS114" s="19" t="n">
        <v>0.0018</v>
      </c>
      <c r="CT114" s="19" t="n">
        <v>6.3425</v>
      </c>
      <c r="CU114" s="19" t="n">
        <v>176.4751</v>
      </c>
      <c r="CV114" s="19" t="n">
        <v>4.4561</v>
      </c>
      <c r="CW114" s="19" t="n">
        <v>67.6849</v>
      </c>
      <c r="CX114" s="19" t="n">
        <v>19.8112</v>
      </c>
      <c r="CY114" s="19" t="n">
        <v>15.3743</v>
      </c>
      <c r="CZ114" s="19" t="n">
        <v>11.0508</v>
      </c>
      <c r="DA114" s="19" t="n">
        <v>9.3058</v>
      </c>
      <c r="DB114" s="19" t="n">
        <v>129.5676</v>
      </c>
      <c r="DC114" s="19" t="n">
        <v>106.0898</v>
      </c>
      <c r="DD114" s="19" t="n">
        <v>15.0436</v>
      </c>
      <c r="DE114" s="19" t="n">
        <v>19.4524</v>
      </c>
      <c r="DF114" s="19" t="n">
        <v>89.39530000000001</v>
      </c>
      <c r="DG114" s="19" t="n">
        <v>206.3601</v>
      </c>
      <c r="DH114" s="19" t="n">
        <v>62.3832</v>
      </c>
      <c r="DI114" s="19" t="n">
        <v>23.3931</v>
      </c>
      <c r="DJ114" s="19" t="n">
        <v>0.3014</v>
      </c>
      <c r="DK114" s="19" t="n">
        <v>0.299</v>
      </c>
      <c r="DL114" s="19" t="n">
        <v>6.4187</v>
      </c>
      <c r="DM114" s="19" t="n">
        <v>5.5188</v>
      </c>
      <c r="DN114" s="19" t="n">
        <v>322.071</v>
      </c>
      <c r="DO114" s="19" t="n">
        <v>1285.412</v>
      </c>
      <c r="DP114" s="19" t="n">
        <v>88.46339999999999</v>
      </c>
      <c r="DQ114" s="19" t="n">
        <v>0.4287</v>
      </c>
      <c r="DR114" s="19" t="n">
        <v>2.2932</v>
      </c>
      <c r="DT114" s="19" t="n">
        <v>309.7793</v>
      </c>
    </row>
    <row r="115">
      <c r="A115" s="2" t="inlineStr">
        <is>
          <t>9101</t>
        </is>
      </c>
      <c r="B115" s="2" t="inlineStr">
        <is>
          <t>Sports and recreation</t>
        </is>
      </c>
      <c r="C115" s="19" t="n">
        <v>2.8773</v>
      </c>
      <c r="D115" s="19" t="n">
        <v>0.9119</v>
      </c>
      <c r="E115" s="19" t="n">
        <v>1.3546</v>
      </c>
      <c r="F115" s="19" t="n">
        <v>0.3228</v>
      </c>
      <c r="G115" s="19" t="n">
        <v>0.0101</v>
      </c>
      <c r="H115" s="19" t="n">
        <v>0.0432</v>
      </c>
      <c r="I115" s="19" t="n">
        <v>0.8777</v>
      </c>
      <c r="J115" s="19" t="n">
        <v>27.6491</v>
      </c>
      <c r="K115" s="19" t="n">
        <v>1.0024</v>
      </c>
      <c r="L115" s="19" t="n">
        <v>0.1177</v>
      </c>
      <c r="M115" s="19" t="n">
        <v>7.2972</v>
      </c>
      <c r="N115" s="19" t="n">
        <v>0.9456</v>
      </c>
      <c r="O115" s="19" t="n">
        <v>0.1249</v>
      </c>
      <c r="P115" s="19" t="n">
        <v>0.151</v>
      </c>
      <c r="Q115" s="19" t="n">
        <v>0.0008</v>
      </c>
      <c r="R115" s="19" t="n">
        <v>0.3012</v>
      </c>
      <c r="S115" s="19" t="n">
        <v>0.0969</v>
      </c>
      <c r="T115" s="19" t="n">
        <v>0.4801</v>
      </c>
      <c r="U115" s="19" t="n">
        <v>1.3761</v>
      </c>
      <c r="V115" s="19" t="n">
        <v>0.2035</v>
      </c>
      <c r="W115" s="19" t="n">
        <v>0.7219</v>
      </c>
      <c r="X115" s="19" t="n">
        <v>0.489</v>
      </c>
      <c r="Y115" s="19" t="n">
        <v>1.7705</v>
      </c>
      <c r="Z115" s="19" t="n">
        <v>0.0716</v>
      </c>
      <c r="AA115" s="19" t="n">
        <v>0.1242</v>
      </c>
      <c r="AB115" s="19" t="n">
        <v>0.0014</v>
      </c>
      <c r="AC115" s="19" t="n">
        <v>0.0113</v>
      </c>
      <c r="AD115" s="19" t="n">
        <v>0.1055</v>
      </c>
      <c r="AE115" s="19" t="n">
        <v>0.0007</v>
      </c>
      <c r="AF115" s="19" t="n">
        <v>0.08649999999999999</v>
      </c>
      <c r="AG115" s="19" t="n">
        <v>0.0472</v>
      </c>
      <c r="AH115" s="19" t="n">
        <v>0.0337</v>
      </c>
      <c r="AI115" s="19" t="n">
        <v>0.0576</v>
      </c>
      <c r="AJ115" s="19" t="n">
        <v>0.4461</v>
      </c>
      <c r="AK115" s="19" t="n">
        <v>0.9644</v>
      </c>
      <c r="AL115" s="19" t="n">
        <v>0.5279</v>
      </c>
      <c r="AM115" s="19" t="n">
        <v>0.9669</v>
      </c>
      <c r="AN115" s="19" t="n">
        <v>0.3069</v>
      </c>
      <c r="AO115" s="19" t="n">
        <v>0.0003</v>
      </c>
      <c r="AP115" s="19" t="n">
        <v>1.014</v>
      </c>
      <c r="AQ115" s="19" t="n">
        <v>0.2897</v>
      </c>
      <c r="AR115" s="19" t="n">
        <v>1.835</v>
      </c>
      <c r="AS115" s="19" t="n">
        <v>0.0561</v>
      </c>
      <c r="AT115" s="19" t="n">
        <v>0.5296</v>
      </c>
      <c r="AU115" s="19" t="n">
        <v>0.338</v>
      </c>
      <c r="AV115" s="19" t="n">
        <v>2.0207</v>
      </c>
      <c r="AW115" s="19" t="n">
        <v>1.2099</v>
      </c>
      <c r="AX115" s="19" t="n">
        <v>0.122</v>
      </c>
      <c r="AY115" s="19" t="n">
        <v>1.2864</v>
      </c>
      <c r="AZ115" s="19" t="n">
        <v>0.2271</v>
      </c>
      <c r="BA115" s="19" t="n">
        <v>0.0493</v>
      </c>
      <c r="BB115" s="19" t="n">
        <v>1.761</v>
      </c>
      <c r="BC115" s="19" t="n">
        <v>0.2919</v>
      </c>
      <c r="BD115" s="19" t="n">
        <v>0.8035</v>
      </c>
      <c r="BE115" s="19" t="n">
        <v>1.4956</v>
      </c>
      <c r="BF115" s="19" t="n">
        <v>1.404</v>
      </c>
      <c r="BG115" s="19" t="n">
        <v>0.6129</v>
      </c>
      <c r="BH115" s="19" t="n">
        <v>0.0402</v>
      </c>
      <c r="BI115" s="19" t="n">
        <v>2.9869</v>
      </c>
      <c r="BJ115" s="19" t="n">
        <v>0.3033</v>
      </c>
      <c r="BK115" s="19" t="n">
        <v>0.1537</v>
      </c>
      <c r="BL115" s="19" t="n">
        <v>0.7665</v>
      </c>
      <c r="BM115" s="19" t="n">
        <v>0.4766</v>
      </c>
      <c r="BN115" s="19" t="n">
        <v>1.0206</v>
      </c>
      <c r="BO115" s="19" t="n">
        <v>2.8247</v>
      </c>
      <c r="BP115" s="19" t="n">
        <v>4.1174</v>
      </c>
      <c r="BQ115" s="19" t="n">
        <v>0.0307</v>
      </c>
      <c r="BR115" s="19" t="n">
        <v>1.7752</v>
      </c>
      <c r="BS115" s="19" t="n">
        <v>0.2512</v>
      </c>
      <c r="BT115" s="19" t="n">
        <v>43.7536</v>
      </c>
      <c r="BU115" s="19" t="n">
        <v>22.3997</v>
      </c>
      <c r="BV115" s="19" t="n">
        <v>25.7507</v>
      </c>
      <c r="BW115" s="19" t="n">
        <v>69.76860000000001</v>
      </c>
      <c r="BX115" s="19" t="n">
        <v>145.0025</v>
      </c>
      <c r="BY115" s="19" t="n">
        <v>123.7088</v>
      </c>
      <c r="BZ115" s="19" t="n">
        <v>9.368399999999999</v>
      </c>
      <c r="CA115" s="19" t="n">
        <v>7.3938</v>
      </c>
      <c r="CB115" s="19" t="n">
        <v>6.1753</v>
      </c>
      <c r="CC115" s="19" t="n">
        <v>1.2074</v>
      </c>
      <c r="CD115" s="19" t="n">
        <v>2.0334</v>
      </c>
      <c r="CE115" s="19" t="n">
        <v>4.0891</v>
      </c>
      <c r="CF115" s="19" t="n">
        <v>1.8356</v>
      </c>
      <c r="CG115" s="19" t="n">
        <v>1.4445</v>
      </c>
      <c r="CH115" s="19" t="n">
        <v>0.1394</v>
      </c>
      <c r="CI115" s="19" t="n">
        <v>72.13039999999999</v>
      </c>
      <c r="CJ115" s="19" t="n">
        <v>0.205</v>
      </c>
      <c r="CK115" s="19" t="n">
        <v>41.0382</v>
      </c>
      <c r="CL115" s="19" t="n">
        <v>2.1699</v>
      </c>
      <c r="CM115" s="19" t="n">
        <v>0.2764</v>
      </c>
      <c r="CN115" s="19" t="n">
        <v>35.0338</v>
      </c>
      <c r="CO115" s="19" t="n">
        <v>23.3905</v>
      </c>
      <c r="CP115" s="19" t="n">
        <v>46.3918</v>
      </c>
      <c r="CQ115" s="19" t="n">
        <v>20.146</v>
      </c>
      <c r="CT115" s="19" t="n">
        <v>64.4226</v>
      </c>
      <c r="CU115" s="19" t="n">
        <v>233.8455</v>
      </c>
      <c r="CV115" s="19" t="n">
        <v>25.3008</v>
      </c>
      <c r="CW115" s="19" t="n">
        <v>85.68049999999999</v>
      </c>
      <c r="CX115" s="19" t="n">
        <v>8.144399999999999</v>
      </c>
      <c r="CY115" s="19" t="n">
        <v>53.8954</v>
      </c>
      <c r="CZ115" s="19" t="n">
        <v>45.3611</v>
      </c>
      <c r="DA115" s="19" t="n">
        <v>24.749</v>
      </c>
      <c r="DB115" s="19" t="n">
        <v>136.3094</v>
      </c>
      <c r="DC115" s="19" t="n">
        <v>102.7131</v>
      </c>
      <c r="DD115" s="19" t="n">
        <v>15.4368</v>
      </c>
      <c r="DE115" s="19" t="n">
        <v>99.7347</v>
      </c>
      <c r="DF115" s="19" t="n">
        <v>141.5697</v>
      </c>
      <c r="DG115" s="19" t="n">
        <v>19.1815</v>
      </c>
      <c r="DH115" s="19" t="n">
        <v>485.3281</v>
      </c>
      <c r="DI115" s="19" t="n">
        <v>109.9448</v>
      </c>
      <c r="DJ115" s="19" t="n">
        <v>5.4854</v>
      </c>
      <c r="DK115" s="19" t="n">
        <v>5.4656</v>
      </c>
      <c r="DL115" s="19" t="n">
        <v>22.8834</v>
      </c>
      <c r="DM115" s="19" t="n">
        <v>2.7247</v>
      </c>
      <c r="DN115" s="19" t="n">
        <v>2538.3355</v>
      </c>
      <c r="DO115" s="19" t="n">
        <v>1205.6266</v>
      </c>
      <c r="DP115" s="19" t="n">
        <v>23.5661</v>
      </c>
      <c r="DQ115" s="19" t="n">
        <v>0.3744</v>
      </c>
      <c r="DR115" s="19" t="n">
        <v>5.7031</v>
      </c>
      <c r="DT115" s="19" t="n">
        <v>479.4089</v>
      </c>
    </row>
    <row r="116">
      <c r="A116" s="2" t="inlineStr">
        <is>
          <t>9201</t>
        </is>
      </c>
      <c r="B116" s="2" t="inlineStr">
        <is>
          <t>Gambling</t>
        </is>
      </c>
      <c r="C116" s="19" t="n">
        <v>2.8266</v>
      </c>
      <c r="D116" s="19" t="n">
        <v>0.5463</v>
      </c>
      <c r="E116" s="19" t="n">
        <v>1.4481</v>
      </c>
      <c r="F116" s="19" t="n">
        <v>0.2501</v>
      </c>
      <c r="G116" s="19" t="n">
        <v>0.0078</v>
      </c>
      <c r="H116" s="19" t="n">
        <v>0.0502</v>
      </c>
      <c r="I116" s="19" t="n">
        <v>0.519</v>
      </c>
      <c r="J116" s="19" t="n">
        <v>8.6548</v>
      </c>
      <c r="K116" s="19" t="n">
        <v>0.1945</v>
      </c>
      <c r="L116" s="19" t="n">
        <v>0.0328</v>
      </c>
      <c r="M116" s="19" t="n">
        <v>1.5293</v>
      </c>
      <c r="N116" s="19" t="n">
        <v>0.259</v>
      </c>
      <c r="O116" s="19" t="n">
        <v>0.1973</v>
      </c>
      <c r="P116" s="19" t="n">
        <v>0.08210000000000001</v>
      </c>
      <c r="Q116" s="19" t="n">
        <v>0.0034</v>
      </c>
      <c r="R116" s="19" t="n">
        <v>0.2161</v>
      </c>
      <c r="S116" s="19" t="n">
        <v>0.0828</v>
      </c>
      <c r="T116" s="19" t="n">
        <v>0.3662</v>
      </c>
      <c r="U116" s="19" t="n">
        <v>1.3645</v>
      </c>
      <c r="V116" s="19" t="n">
        <v>0.2762</v>
      </c>
      <c r="W116" s="19" t="n">
        <v>0.7423</v>
      </c>
      <c r="X116" s="19" t="n">
        <v>0.5898</v>
      </c>
      <c r="Y116" s="19" t="n">
        <v>3.2919</v>
      </c>
      <c r="Z116" s="19" t="n">
        <v>0.7795</v>
      </c>
      <c r="AA116" s="19" t="n">
        <v>0.4631</v>
      </c>
      <c r="AB116" s="19" t="n">
        <v>0.001</v>
      </c>
      <c r="AC116" s="19" t="n">
        <v>0.008999999999999999</v>
      </c>
      <c r="AD116" s="19" t="n">
        <v>0.1153</v>
      </c>
      <c r="AE116" s="19" t="n">
        <v>0.0005999999999999999</v>
      </c>
      <c r="AF116" s="19" t="n">
        <v>0.06510000000000001</v>
      </c>
      <c r="AG116" s="19" t="n">
        <v>0.0352</v>
      </c>
      <c r="AH116" s="19" t="n">
        <v>0.0182</v>
      </c>
      <c r="AI116" s="19" t="n">
        <v>0.1245</v>
      </c>
      <c r="AJ116" s="19" t="n">
        <v>0.3279</v>
      </c>
      <c r="AK116" s="19" t="n">
        <v>1.0363</v>
      </c>
      <c r="AL116" s="19" t="n">
        <v>0.6226</v>
      </c>
      <c r="AM116" s="19" t="n">
        <v>1.7498</v>
      </c>
      <c r="AN116" s="19" t="n">
        <v>0.7924</v>
      </c>
      <c r="AO116" s="19" t="n">
        <v>0.0054</v>
      </c>
      <c r="AP116" s="19" t="n">
        <v>1.4037</v>
      </c>
      <c r="AQ116" s="19" t="n">
        <v>0.3065</v>
      </c>
      <c r="AR116" s="19" t="n">
        <v>1.6028</v>
      </c>
      <c r="AS116" s="19" t="n">
        <v>0.0418</v>
      </c>
      <c r="AT116" s="19" t="n">
        <v>0.4403</v>
      </c>
      <c r="AU116" s="19" t="n">
        <v>0.2694</v>
      </c>
      <c r="AV116" s="19" t="n">
        <v>1.7951</v>
      </c>
      <c r="AW116" s="19" t="n">
        <v>0.9421</v>
      </c>
      <c r="AX116" s="19" t="n">
        <v>0.1068</v>
      </c>
      <c r="AY116" s="19" t="n">
        <v>1.1858</v>
      </c>
      <c r="AZ116" s="19" t="n">
        <v>0.1551</v>
      </c>
      <c r="BA116" s="19" t="n">
        <v>0.0271</v>
      </c>
      <c r="BB116" s="19" t="n">
        <v>1.8697</v>
      </c>
      <c r="BC116" s="19" t="n">
        <v>0.2582</v>
      </c>
      <c r="BD116" s="19" t="n">
        <v>0.7455000000000001</v>
      </c>
      <c r="BE116" s="19" t="n">
        <v>0.9694</v>
      </c>
      <c r="BF116" s="19" t="n">
        <v>1.089</v>
      </c>
      <c r="BG116" s="19" t="n">
        <v>0.551</v>
      </c>
      <c r="BH116" s="19" t="n">
        <v>0.0002</v>
      </c>
      <c r="BI116" s="19" t="n">
        <v>2.4753</v>
      </c>
      <c r="BJ116" s="19" t="n">
        <v>0.2627</v>
      </c>
      <c r="BK116" s="19" t="n">
        <v>0.1322</v>
      </c>
      <c r="BL116" s="19" t="n">
        <v>0.7783</v>
      </c>
      <c r="BM116" s="19" t="n">
        <v>0.4023</v>
      </c>
      <c r="BN116" s="19" t="n">
        <v>0.7842</v>
      </c>
      <c r="BO116" s="19" t="n">
        <v>0.2103</v>
      </c>
      <c r="BP116" s="19" t="n">
        <v>1.3482</v>
      </c>
      <c r="BQ116" s="19" t="n">
        <v>0.0368</v>
      </c>
      <c r="BR116" s="19" t="n">
        <v>1.6406</v>
      </c>
      <c r="BS116" s="19" t="n">
        <v>0.4962</v>
      </c>
      <c r="BT116" s="19" t="n">
        <v>4.322</v>
      </c>
      <c r="BU116" s="19" t="n">
        <v>1.8031</v>
      </c>
      <c r="BV116" s="19" t="n">
        <v>3.0281</v>
      </c>
      <c r="BW116" s="19" t="n">
        <v>29.2756</v>
      </c>
      <c r="BX116" s="19" t="n">
        <v>5.701</v>
      </c>
      <c r="BY116" s="19" t="n">
        <v>4.3286</v>
      </c>
      <c r="BZ116" s="19" t="n">
        <v>0.5096000000000001</v>
      </c>
      <c r="CA116" s="19" t="n">
        <v>0.8595</v>
      </c>
      <c r="CB116" s="19" t="n">
        <v>3.7924</v>
      </c>
      <c r="CC116" s="19" t="n">
        <v>0.6026</v>
      </c>
      <c r="CD116" s="19" t="n">
        <v>0.2977</v>
      </c>
      <c r="CE116" s="19" t="n">
        <v>0.4831</v>
      </c>
      <c r="CF116" s="19" t="n">
        <v>1.6097</v>
      </c>
      <c r="CG116" s="19" t="n">
        <v>2.1946</v>
      </c>
      <c r="CH116" s="19" t="n">
        <v>0.1734</v>
      </c>
      <c r="CI116" s="19" t="n">
        <v>0.4565</v>
      </c>
      <c r="CJ116" s="19" t="n">
        <v>0.4062</v>
      </c>
      <c r="CK116" s="19" t="n">
        <v>30.5883</v>
      </c>
      <c r="CL116" s="19" t="n">
        <v>2.5081</v>
      </c>
      <c r="CM116" s="19" t="n">
        <v>0.0218</v>
      </c>
      <c r="CN116" s="19" t="n">
        <v>6.4913</v>
      </c>
      <c r="CO116" s="19" t="n">
        <v>2.0986</v>
      </c>
      <c r="CP116" s="19" t="n">
        <v>2.4743</v>
      </c>
      <c r="CQ116" s="19" t="n">
        <v>3.4755</v>
      </c>
      <c r="CT116" s="19" t="n">
        <v>11.0934</v>
      </c>
      <c r="CU116" s="19" t="n">
        <v>53.2655</v>
      </c>
      <c r="CV116" s="19" t="n">
        <v>18.5785</v>
      </c>
      <c r="CW116" s="19" t="n">
        <v>23.0666</v>
      </c>
      <c r="CX116" s="19" t="n">
        <v>4.1233</v>
      </c>
      <c r="CY116" s="19" t="n">
        <v>4.5173</v>
      </c>
      <c r="CZ116" s="19" t="n">
        <v>1.2348</v>
      </c>
      <c r="DA116" s="19" t="n">
        <v>3.9527</v>
      </c>
      <c r="DB116" s="19" t="n">
        <v>3.1343</v>
      </c>
      <c r="DC116" s="19" t="n">
        <v>3.7107</v>
      </c>
      <c r="DD116" s="19" t="n">
        <v>0.3965</v>
      </c>
      <c r="DE116" s="19" t="n">
        <v>2.0761</v>
      </c>
      <c r="DF116" s="19" t="n">
        <v>2.3357</v>
      </c>
      <c r="DG116" s="19" t="n">
        <v>0.2627</v>
      </c>
      <c r="DH116" s="19" t="n">
        <v>0.8129999999999999</v>
      </c>
      <c r="DI116" s="19" t="n">
        <v>67.46980000000001</v>
      </c>
      <c r="DJ116" s="19" t="n">
        <v>4.1644</v>
      </c>
      <c r="DK116" s="19" t="n">
        <v>3.9047</v>
      </c>
      <c r="DL116" s="19" t="n">
        <v>0.7822</v>
      </c>
      <c r="DM116" s="19" t="n">
        <v>0.1683</v>
      </c>
      <c r="DN116" s="19" t="n">
        <v>3223.0888</v>
      </c>
      <c r="DO116" s="19" t="n">
        <v>73.6048</v>
      </c>
      <c r="DP116" s="19" t="n">
        <v>14.8667</v>
      </c>
      <c r="DQ116" s="19" t="n">
        <v>0.212</v>
      </c>
      <c r="DR116" s="19" t="n">
        <v>3.6169</v>
      </c>
      <c r="DT116" s="19" t="n">
        <v>310.2383</v>
      </c>
    </row>
    <row r="117">
      <c r="A117" s="2" t="inlineStr">
        <is>
          <t>9401</t>
        </is>
      </c>
      <c r="B117" s="2" t="inlineStr">
        <is>
          <t>Automotive repair and maintenance</t>
        </is>
      </c>
      <c r="C117" s="19" t="n">
        <v>24.3645</v>
      </c>
      <c r="D117" s="19" t="n">
        <v>0.9266</v>
      </c>
      <c r="E117" s="19" t="n">
        <v>12.6269</v>
      </c>
      <c r="F117" s="19" t="n">
        <v>0.7438</v>
      </c>
      <c r="G117" s="19" t="n">
        <v>0.429</v>
      </c>
      <c r="H117" s="19" t="n">
        <v>1.9539</v>
      </c>
      <c r="I117" s="19" t="n">
        <v>14.1334</v>
      </c>
      <c r="J117" s="19" t="n">
        <v>60.1552</v>
      </c>
      <c r="K117" s="19" t="n">
        <v>1.5452</v>
      </c>
      <c r="L117" s="19" t="n">
        <v>0.2792</v>
      </c>
      <c r="M117" s="19" t="n">
        <v>22.9752</v>
      </c>
      <c r="N117" s="19" t="n">
        <v>3.0047</v>
      </c>
      <c r="O117" s="19" t="n">
        <v>2.5676</v>
      </c>
      <c r="P117" s="19" t="n">
        <v>1.9042</v>
      </c>
      <c r="Q117" s="19" t="n">
        <v>0.0571</v>
      </c>
      <c r="R117" s="19" t="n">
        <v>0.8231000000000001</v>
      </c>
      <c r="S117" s="19" t="n">
        <v>1.3961</v>
      </c>
      <c r="T117" s="19" t="n">
        <v>1.3191</v>
      </c>
      <c r="U117" s="19" t="n">
        <v>12.1095</v>
      </c>
      <c r="V117" s="19" t="n">
        <v>3.9011</v>
      </c>
      <c r="W117" s="19" t="n">
        <v>4.7396</v>
      </c>
      <c r="X117" s="19" t="n">
        <v>6.833</v>
      </c>
      <c r="Y117" s="19" t="n">
        <v>9.7774</v>
      </c>
      <c r="Z117" s="19" t="n">
        <v>0.5282</v>
      </c>
      <c r="AA117" s="19" t="n">
        <v>0.2151</v>
      </c>
      <c r="AB117" s="19" t="n">
        <v>0.0005999999999999999</v>
      </c>
      <c r="AC117" s="19" t="n">
        <v>0.0051</v>
      </c>
      <c r="AD117" s="19" t="n">
        <v>0.0048</v>
      </c>
      <c r="AE117" s="19" t="n">
        <v>0</v>
      </c>
      <c r="AF117" s="19" t="n">
        <v>0.0002</v>
      </c>
      <c r="AG117" s="19" t="n">
        <v>0.0001</v>
      </c>
      <c r="AH117" s="19" t="n">
        <v>1.053</v>
      </c>
      <c r="AI117" s="19" t="n">
        <v>5.7746</v>
      </c>
      <c r="AJ117" s="19" t="n">
        <v>1.0436</v>
      </c>
      <c r="AK117" s="19" t="n">
        <v>1.6529</v>
      </c>
      <c r="AL117" s="19" t="n">
        <v>7.0567</v>
      </c>
      <c r="AM117" s="19" t="n">
        <v>13.5213</v>
      </c>
      <c r="AN117" s="19" t="n">
        <v>9.9994</v>
      </c>
      <c r="AO117" s="19" t="n">
        <v>0.0399</v>
      </c>
      <c r="AP117" s="19" t="n">
        <v>9.075200000000001</v>
      </c>
      <c r="AQ117" s="19" t="n">
        <v>2.3936</v>
      </c>
      <c r="AR117" s="19" t="n">
        <v>2.3872</v>
      </c>
      <c r="AS117" s="19" t="n">
        <v>0.0321</v>
      </c>
      <c r="AT117" s="19" t="n">
        <v>1.5559</v>
      </c>
      <c r="AU117" s="19" t="n">
        <v>0.7057</v>
      </c>
      <c r="AV117" s="19" t="n">
        <v>4.5396</v>
      </c>
      <c r="AW117" s="19" t="n">
        <v>0.6812</v>
      </c>
      <c r="AX117" s="19" t="n">
        <v>0.415</v>
      </c>
      <c r="AY117" s="19" t="n">
        <v>4.814</v>
      </c>
      <c r="AZ117" s="19" t="n">
        <v>0.0953</v>
      </c>
      <c r="BA117" s="19" t="n">
        <v>0.7107</v>
      </c>
      <c r="BB117" s="19" t="n">
        <v>6.2444</v>
      </c>
      <c r="BC117" s="19" t="n">
        <v>0.9422</v>
      </c>
      <c r="BD117" s="19" t="n">
        <v>1.9763</v>
      </c>
      <c r="BE117" s="19" t="n">
        <v>7.8365</v>
      </c>
      <c r="BF117" s="19" t="n">
        <v>0.0576</v>
      </c>
      <c r="BG117" s="19" t="n">
        <v>0.0083</v>
      </c>
      <c r="BH117" s="19" t="n">
        <v>0.0049</v>
      </c>
      <c r="BI117" s="19" t="n">
        <v>0.6661</v>
      </c>
      <c r="BJ117" s="19" t="n">
        <v>0.9901</v>
      </c>
      <c r="BK117" s="19" t="n">
        <v>0.0263</v>
      </c>
      <c r="BL117" s="19" t="n">
        <v>4.2922</v>
      </c>
      <c r="BM117" s="19" t="n">
        <v>4.3499</v>
      </c>
      <c r="BN117" s="19" t="n">
        <v>2.6332</v>
      </c>
      <c r="BO117" s="19" t="n">
        <v>5.5643</v>
      </c>
      <c r="BP117" s="19" t="n">
        <v>16.8044</v>
      </c>
      <c r="BQ117" s="19" t="n">
        <v>0.2205</v>
      </c>
      <c r="BR117" s="19" t="n">
        <v>21.4008</v>
      </c>
      <c r="BS117" s="19" t="n">
        <v>126.6981</v>
      </c>
      <c r="BT117" s="19" t="n">
        <v>50.1442</v>
      </c>
      <c r="BU117" s="19" t="n">
        <v>8.9946</v>
      </c>
      <c r="BV117" s="19" t="n">
        <v>44.9721</v>
      </c>
      <c r="BW117" s="19" t="n">
        <v>400.5422</v>
      </c>
      <c r="BX117" s="19" t="n">
        <v>210.9312</v>
      </c>
      <c r="BY117" s="19" t="n">
        <v>98.7619</v>
      </c>
      <c r="BZ117" s="19" t="n">
        <v>3.8843</v>
      </c>
      <c r="CA117" s="19" t="n">
        <v>5.1384</v>
      </c>
      <c r="CB117" s="19" t="n">
        <v>1193.1715</v>
      </c>
      <c r="CC117" s="19" t="n">
        <v>11.2244</v>
      </c>
      <c r="CD117" s="19" t="n">
        <v>13.886</v>
      </c>
      <c r="CE117" s="19" t="n">
        <v>3.4028</v>
      </c>
      <c r="CF117" s="19" t="n">
        <v>158.9205</v>
      </c>
      <c r="CG117" s="19" t="n">
        <v>73.32680000000001</v>
      </c>
      <c r="CH117" s="19" t="n">
        <v>1.4459</v>
      </c>
      <c r="CI117" s="19" t="n">
        <v>7.8823</v>
      </c>
      <c r="CJ117" s="19" t="n">
        <v>1.4416</v>
      </c>
      <c r="CK117" s="19" t="n">
        <v>0.0042</v>
      </c>
      <c r="CL117" s="19" t="n">
        <v>81.4209</v>
      </c>
      <c r="CM117" s="19" t="n">
        <v>0.0917</v>
      </c>
      <c r="CN117" s="19" t="n">
        <v>48.4144</v>
      </c>
      <c r="CO117" s="19" t="n">
        <v>30.7403</v>
      </c>
      <c r="CP117" s="19" t="n">
        <v>32.5333</v>
      </c>
      <c r="CQ117" s="19" t="n">
        <v>33.8079</v>
      </c>
      <c r="CS117" s="19" t="n">
        <v>0.0044</v>
      </c>
      <c r="CT117" s="19" t="n">
        <v>51.9006</v>
      </c>
      <c r="CU117" s="19" t="n">
        <v>72.51819999999999</v>
      </c>
      <c r="CV117" s="19" t="n">
        <v>167.4617</v>
      </c>
      <c r="CW117" s="19" t="n">
        <v>62.4243</v>
      </c>
      <c r="CX117" s="19" t="n">
        <v>84.5591</v>
      </c>
      <c r="CY117" s="19" t="n">
        <v>58.3289</v>
      </c>
      <c r="CZ117" s="19" t="n">
        <v>19.8937</v>
      </c>
      <c r="DA117" s="19" t="n">
        <v>30.7487</v>
      </c>
      <c r="DB117" s="19" t="n">
        <v>18.5114</v>
      </c>
      <c r="DC117" s="19" t="n">
        <v>20.9914</v>
      </c>
      <c r="DD117" s="19" t="n">
        <v>1.3416</v>
      </c>
      <c r="DE117" s="19" t="n">
        <v>34.0618</v>
      </c>
      <c r="DF117" s="19" t="n">
        <v>20.5269</v>
      </c>
      <c r="DG117" s="19" t="n">
        <v>11.2381</v>
      </c>
      <c r="DH117" s="19" t="n">
        <v>6.2572</v>
      </c>
      <c r="DI117" s="19" t="n">
        <v>4.9423</v>
      </c>
      <c r="DJ117" s="19" t="n">
        <v>25.9173</v>
      </c>
      <c r="DK117" s="19" t="n">
        <v>43.8638</v>
      </c>
      <c r="DL117" s="19" t="n">
        <v>7.0208</v>
      </c>
      <c r="DM117" s="19" t="n">
        <v>0.3726</v>
      </c>
      <c r="DN117" s="19" t="n">
        <v>3419.2065</v>
      </c>
      <c r="DP117" s="19" t="n">
        <v>13.8216</v>
      </c>
      <c r="DQ117" s="19" t="n">
        <v>0.1723</v>
      </c>
      <c r="DR117" s="19" t="n">
        <v>3.4184</v>
      </c>
      <c r="DT117" s="19" t="n">
        <v>30.4438</v>
      </c>
    </row>
    <row r="118">
      <c r="A118" s="2" t="inlineStr">
        <is>
          <t>9402</t>
        </is>
      </c>
      <c r="B118" s="2" t="inlineStr">
        <is>
          <t>Other repair and maintenance</t>
        </is>
      </c>
      <c r="C118" s="19" t="n">
        <v>87.49469999999999</v>
      </c>
      <c r="D118" s="19" t="n">
        <v>3.157</v>
      </c>
      <c r="E118" s="19" t="n">
        <v>28.5975</v>
      </c>
      <c r="F118" s="19" t="n">
        <v>2.3073</v>
      </c>
      <c r="G118" s="19" t="n">
        <v>0.5754</v>
      </c>
      <c r="H118" s="19" t="n">
        <v>1.3175</v>
      </c>
      <c r="I118" s="19" t="n">
        <v>49.3982</v>
      </c>
      <c r="J118" s="19" t="n">
        <v>287.0618</v>
      </c>
      <c r="K118" s="19" t="n">
        <v>6.2009</v>
      </c>
      <c r="L118" s="19" t="n">
        <v>0.65</v>
      </c>
      <c r="M118" s="19" t="n">
        <v>156.8243</v>
      </c>
      <c r="N118" s="19" t="n">
        <v>7.6814</v>
      </c>
      <c r="O118" s="19" t="n">
        <v>14.6213</v>
      </c>
      <c r="P118" s="19" t="n">
        <v>10.0803</v>
      </c>
      <c r="Q118" s="19" t="n">
        <v>0.7775</v>
      </c>
      <c r="R118" s="19" t="n">
        <v>5.5163</v>
      </c>
      <c r="S118" s="19" t="n">
        <v>1.2534</v>
      </c>
      <c r="T118" s="19" t="n">
        <v>5.3146</v>
      </c>
      <c r="U118" s="19" t="n">
        <v>8.5871</v>
      </c>
      <c r="V118" s="19" t="n">
        <v>9.210100000000001</v>
      </c>
      <c r="W118" s="19" t="n">
        <v>1.9817</v>
      </c>
      <c r="X118" s="19" t="n">
        <v>11.7912</v>
      </c>
      <c r="Y118" s="19" t="n">
        <v>1.7953</v>
      </c>
      <c r="Z118" s="19" t="n">
        <v>0.4098</v>
      </c>
      <c r="AA118" s="19" t="n">
        <v>2.3583</v>
      </c>
      <c r="AB118" s="19" t="n">
        <v>0.0232</v>
      </c>
      <c r="AC118" s="19" t="n">
        <v>0.07290000000000001</v>
      </c>
      <c r="AD118" s="19" t="n">
        <v>10.5137</v>
      </c>
      <c r="AE118" s="19" t="n">
        <v>0.0001</v>
      </c>
      <c r="AF118" s="19" t="n">
        <v>0.1859</v>
      </c>
      <c r="AG118" s="19" t="n">
        <v>0.7528</v>
      </c>
      <c r="AH118" s="19" t="n">
        <v>8.250400000000001</v>
      </c>
      <c r="AI118" s="19" t="n">
        <v>62.0187</v>
      </c>
      <c r="AJ118" s="19" t="n">
        <v>6.2451</v>
      </c>
      <c r="AK118" s="19" t="n">
        <v>23.0847</v>
      </c>
      <c r="AL118" s="19" t="n">
        <v>15.7354</v>
      </c>
      <c r="AM118" s="19" t="n">
        <v>91.83450000000001</v>
      </c>
      <c r="AN118" s="19" t="n">
        <v>15.9039</v>
      </c>
      <c r="AO118" s="19" t="n">
        <v>0.0036</v>
      </c>
      <c r="AP118" s="19" t="n">
        <v>6.0327</v>
      </c>
      <c r="AQ118" s="19" t="n">
        <v>1.0957</v>
      </c>
      <c r="AR118" s="19" t="n">
        <v>37.7523</v>
      </c>
      <c r="AS118" s="19" t="n">
        <v>0.49</v>
      </c>
      <c r="AT118" s="19" t="n">
        <v>3.0517</v>
      </c>
      <c r="AU118" s="19" t="n">
        <v>1.1897</v>
      </c>
      <c r="AV118" s="19" t="n">
        <v>75.3519</v>
      </c>
      <c r="AW118" s="19" t="n">
        <v>3.139</v>
      </c>
      <c r="AX118" s="19" t="n">
        <v>0.1058</v>
      </c>
      <c r="AY118" s="19" t="n">
        <v>15.3897</v>
      </c>
      <c r="AZ118" s="19" t="n">
        <v>0.0344</v>
      </c>
      <c r="BA118" s="19" t="n">
        <v>0.4891</v>
      </c>
      <c r="BB118" s="19" t="n">
        <v>20.2784</v>
      </c>
      <c r="BC118" s="19" t="n">
        <v>2.4017</v>
      </c>
      <c r="BD118" s="19" t="n">
        <v>8.6593</v>
      </c>
      <c r="BE118" s="19" t="n">
        <v>2.4758</v>
      </c>
      <c r="BF118" s="19" t="n">
        <v>7.3293</v>
      </c>
      <c r="BG118" s="19" t="n">
        <v>0.9417</v>
      </c>
      <c r="BH118" s="19" t="n">
        <v>9.254</v>
      </c>
      <c r="BI118" s="19" t="n">
        <v>6.8039</v>
      </c>
      <c r="BJ118" s="19" t="n">
        <v>3.4017</v>
      </c>
      <c r="BK118" s="19" t="n">
        <v>0.2368</v>
      </c>
      <c r="BL118" s="19" t="n">
        <v>16.7647</v>
      </c>
      <c r="BM118" s="19" t="n">
        <v>6.8527</v>
      </c>
      <c r="BN118" s="19" t="n">
        <v>2.9627</v>
      </c>
      <c r="BO118" s="19" t="n">
        <v>21.1644</v>
      </c>
      <c r="BP118" s="19" t="n">
        <v>62.5155</v>
      </c>
      <c r="BQ118" s="19" t="n">
        <v>5.1323</v>
      </c>
      <c r="BR118" s="19" t="n">
        <v>50.2557</v>
      </c>
      <c r="BS118" s="19" t="n">
        <v>27.7524</v>
      </c>
      <c r="BT118" s="19" t="n">
        <v>139.9578</v>
      </c>
      <c r="BU118" s="19" t="n">
        <v>19.6867</v>
      </c>
      <c r="BV118" s="19" t="n">
        <v>72.8022</v>
      </c>
      <c r="BW118" s="19" t="n">
        <v>166.9032</v>
      </c>
      <c r="BX118" s="19" t="n">
        <v>352.6297</v>
      </c>
      <c r="BY118" s="19" t="n">
        <v>296.1452</v>
      </c>
      <c r="BZ118" s="19" t="n">
        <v>6.984</v>
      </c>
      <c r="CA118" s="19" t="n">
        <v>18.2429</v>
      </c>
      <c r="CB118" s="19" t="n">
        <v>70.20050000000001</v>
      </c>
      <c r="CC118" s="19" t="n">
        <v>32.655</v>
      </c>
      <c r="CD118" s="19" t="n">
        <v>16.2691</v>
      </c>
      <c r="CE118" s="19" t="n">
        <v>22.2106</v>
      </c>
      <c r="CF118" s="19" t="n">
        <v>137.8488</v>
      </c>
      <c r="CG118" s="19" t="n">
        <v>270.8978</v>
      </c>
      <c r="CH118" s="19" t="n">
        <v>11.5155</v>
      </c>
      <c r="CI118" s="19" t="n">
        <v>3.2835</v>
      </c>
      <c r="CJ118" s="19" t="n">
        <v>6.2872</v>
      </c>
      <c r="CK118" s="19" t="n">
        <v>130.8468</v>
      </c>
      <c r="CL118" s="19" t="n">
        <v>376.5028</v>
      </c>
      <c r="CM118" s="19" t="n">
        <v>0.0815</v>
      </c>
      <c r="CN118" s="19" t="n">
        <v>203.9253</v>
      </c>
      <c r="CO118" s="19" t="n">
        <v>19.3906</v>
      </c>
      <c r="CP118" s="19" t="n">
        <v>96.815</v>
      </c>
      <c r="CQ118" s="19" t="n">
        <v>45.9283</v>
      </c>
      <c r="CS118" s="19" t="n">
        <v>17.1969</v>
      </c>
      <c r="CT118" s="19" t="n">
        <v>125.3074</v>
      </c>
      <c r="CU118" s="19" t="n">
        <v>446.458</v>
      </c>
      <c r="CV118" s="19" t="n">
        <v>101.37</v>
      </c>
      <c r="CW118" s="19" t="n">
        <v>147.9454</v>
      </c>
      <c r="CX118" s="19" t="n">
        <v>177.2838</v>
      </c>
      <c r="CY118" s="19" t="n">
        <v>54.6938</v>
      </c>
      <c r="CZ118" s="19" t="n">
        <v>29.4223</v>
      </c>
      <c r="DA118" s="19" t="n">
        <v>36.4443</v>
      </c>
      <c r="DB118" s="19" t="n">
        <v>74.1126</v>
      </c>
      <c r="DC118" s="19" t="n">
        <v>58.5604</v>
      </c>
      <c r="DD118" s="19" t="n">
        <v>7.1884</v>
      </c>
      <c r="DE118" s="19" t="n">
        <v>36.5091</v>
      </c>
      <c r="DF118" s="19" t="n">
        <v>110.7591</v>
      </c>
      <c r="DG118" s="19" t="n">
        <v>4.684</v>
      </c>
      <c r="DH118" s="19" t="n">
        <v>6.0134</v>
      </c>
      <c r="DI118" s="19" t="n">
        <v>6.9313</v>
      </c>
      <c r="DJ118" s="19" t="n">
        <v>1.643</v>
      </c>
      <c r="DK118" s="19" t="n">
        <v>22.8499</v>
      </c>
      <c r="DL118" s="19" t="n">
        <v>34.0833</v>
      </c>
      <c r="DM118" s="19" t="n">
        <v>2.2451</v>
      </c>
      <c r="DN118" s="19" t="n">
        <v>176.2476</v>
      </c>
      <c r="DP118" s="19" t="n">
        <v>9.3668</v>
      </c>
      <c r="DQ118" s="19" t="n">
        <v>0.1862</v>
      </c>
      <c r="DR118" s="19" t="n">
        <v>2.2569</v>
      </c>
      <c r="DT118" s="19" t="n">
        <v>1.2152</v>
      </c>
    </row>
    <row r="119">
      <c r="A119" s="2" t="inlineStr">
        <is>
          <t>9501</t>
        </is>
      </c>
      <c r="B119" s="2" t="inlineStr">
        <is>
          <t>Personal services</t>
        </is>
      </c>
      <c r="C119" s="19" t="n">
        <v>1.7264</v>
      </c>
      <c r="D119" s="19" t="n">
        <v>0.1518</v>
      </c>
      <c r="E119" s="19" t="n">
        <v>1.4345</v>
      </c>
      <c r="F119" s="19" t="n">
        <v>0.1777</v>
      </c>
      <c r="G119" s="19" t="n">
        <v>0.2169</v>
      </c>
      <c r="H119" s="19" t="n">
        <v>0.1407</v>
      </c>
      <c r="I119" s="19" t="n">
        <v>0.437</v>
      </c>
      <c r="J119" s="19" t="n">
        <v>3.8802</v>
      </c>
      <c r="K119" s="19" t="n">
        <v>0.1552</v>
      </c>
      <c r="L119" s="19" t="n">
        <v>0.0097</v>
      </c>
      <c r="M119" s="19" t="n">
        <v>1.7452</v>
      </c>
      <c r="N119" s="19" t="n">
        <v>0.0001</v>
      </c>
      <c r="O119" s="19" t="n">
        <v>0.1132</v>
      </c>
      <c r="P119" s="19" t="n">
        <v>0.2419</v>
      </c>
      <c r="Q119" s="19" t="n">
        <v>0.0148</v>
      </c>
      <c r="R119" s="19" t="n">
        <v>0.1036</v>
      </c>
      <c r="S119" s="19" t="n">
        <v>0.0824</v>
      </c>
      <c r="T119" s="19" t="n">
        <v>0.1802</v>
      </c>
      <c r="U119" s="19" t="n">
        <v>0.4291</v>
      </c>
      <c r="V119" s="19" t="n">
        <v>0.1785</v>
      </c>
      <c r="W119" s="19" t="n">
        <v>0.1521</v>
      </c>
      <c r="X119" s="19" t="n">
        <v>0.1911</v>
      </c>
      <c r="Y119" s="19" t="n">
        <v>0.7957</v>
      </c>
      <c r="Z119" s="19" t="n">
        <v>0.3144</v>
      </c>
      <c r="AA119" s="19" t="n">
        <v>0.2265</v>
      </c>
      <c r="AB119" s="19" t="n">
        <v>0.0097</v>
      </c>
      <c r="AC119" s="19" t="n">
        <v>0.0446</v>
      </c>
      <c r="AD119" s="19" t="n">
        <v>0.3023</v>
      </c>
      <c r="AE119" s="19" t="n">
        <v>0.007</v>
      </c>
      <c r="AF119" s="19" t="n">
        <v>0.0089</v>
      </c>
      <c r="AG119" s="19" t="n">
        <v>0.0292</v>
      </c>
      <c r="AH119" s="19" t="n">
        <v>2.6727</v>
      </c>
      <c r="AI119" s="19" t="n">
        <v>3.8193</v>
      </c>
      <c r="AJ119" s="19" t="n">
        <v>0.2484</v>
      </c>
      <c r="AK119" s="19" t="n">
        <v>0.2717</v>
      </c>
      <c r="AL119" s="19" t="n">
        <v>0.3307</v>
      </c>
      <c r="AM119" s="19" t="n">
        <v>0.6461</v>
      </c>
      <c r="AN119" s="19" t="n">
        <v>0.4845</v>
      </c>
      <c r="AO119" s="19" t="n">
        <v>0.0347</v>
      </c>
      <c r="AP119" s="19" t="n">
        <v>0.2139</v>
      </c>
      <c r="AQ119" s="19" t="n">
        <v>0.1914</v>
      </c>
      <c r="AR119" s="19" t="n">
        <v>0.1111</v>
      </c>
      <c r="AS119" s="19" t="n">
        <v>0.1366</v>
      </c>
      <c r="AT119" s="19" t="n">
        <v>0.3166</v>
      </c>
      <c r="AU119" s="19" t="n">
        <v>0.1603</v>
      </c>
      <c r="AV119" s="19" t="n">
        <v>0.3214</v>
      </c>
      <c r="AW119" s="19" t="n">
        <v>0.09959999999999999</v>
      </c>
      <c r="AX119" s="19" t="n">
        <v>0.0861</v>
      </c>
      <c r="AY119" s="19" t="n">
        <v>0.8341</v>
      </c>
      <c r="AZ119" s="19" t="n">
        <v>0.0107</v>
      </c>
      <c r="BA119" s="19" t="n">
        <v>0.1148</v>
      </c>
      <c r="BB119" s="19" t="n">
        <v>0.1916</v>
      </c>
      <c r="BC119" s="19" t="n">
        <v>0.07969999999999999</v>
      </c>
      <c r="BD119" s="19" t="n">
        <v>0.1826</v>
      </c>
      <c r="BE119" s="19" t="n">
        <v>0.2792</v>
      </c>
      <c r="BF119" s="19" t="n">
        <v>0.0486</v>
      </c>
      <c r="BG119" s="19" t="n">
        <v>0.0022</v>
      </c>
      <c r="BH119" s="19" t="n">
        <v>0.0013</v>
      </c>
      <c r="BI119" s="19" t="n">
        <v>0.1675</v>
      </c>
      <c r="BJ119" s="19" t="n">
        <v>0.2011</v>
      </c>
      <c r="BK119" s="19" t="n">
        <v>0.1198</v>
      </c>
      <c r="BL119" s="19" t="n">
        <v>0.1921</v>
      </c>
      <c r="BM119" s="19" t="n">
        <v>0.1533</v>
      </c>
      <c r="BN119" s="19" t="n">
        <v>0.388</v>
      </c>
      <c r="BO119" s="19" t="n">
        <v>0.9737</v>
      </c>
      <c r="BP119" s="19" t="n">
        <v>0.9641999999999999</v>
      </c>
      <c r="BQ119" s="19" t="n">
        <v>0.0012</v>
      </c>
      <c r="BR119" s="19" t="n">
        <v>1.3126</v>
      </c>
      <c r="BS119" s="19" t="n">
        <v>16.3778</v>
      </c>
      <c r="BT119" s="19" t="n">
        <v>3.0086</v>
      </c>
      <c r="BU119" s="19" t="n">
        <v>4.1096</v>
      </c>
      <c r="BV119" s="19" t="n">
        <v>10.908</v>
      </c>
      <c r="BW119" s="19" t="n">
        <v>9.827999999999999</v>
      </c>
      <c r="BX119" s="19" t="n">
        <v>23.5447</v>
      </c>
      <c r="BY119" s="19" t="n">
        <v>64.8201</v>
      </c>
      <c r="BZ119" s="19" t="n">
        <v>18.2863</v>
      </c>
      <c r="CA119" s="19" t="n">
        <v>5.0735</v>
      </c>
      <c r="CB119" s="19" t="n">
        <v>53.6446</v>
      </c>
      <c r="CC119" s="19" t="n">
        <v>1.2718</v>
      </c>
      <c r="CD119" s="19" t="n">
        <v>2.6353</v>
      </c>
      <c r="CE119" s="19" t="n">
        <v>0.547</v>
      </c>
      <c r="CF119" s="19" t="n">
        <v>2.6301</v>
      </c>
      <c r="CG119" s="19" t="n">
        <v>15.86</v>
      </c>
      <c r="CH119" s="19" t="n">
        <v>7.3782</v>
      </c>
      <c r="CI119" s="19" t="n">
        <v>43.1357</v>
      </c>
      <c r="CJ119" s="19" t="n">
        <v>3.1763</v>
      </c>
      <c r="CK119" s="19" t="n">
        <v>0.0424</v>
      </c>
      <c r="CL119" s="19" t="n">
        <v>0.6391</v>
      </c>
      <c r="CM119" s="19" t="n">
        <v>0.2368</v>
      </c>
      <c r="CN119" s="19" t="n">
        <v>4.366</v>
      </c>
      <c r="CO119" s="19" t="n">
        <v>2.4898</v>
      </c>
      <c r="CP119" s="19" t="n">
        <v>0.3824</v>
      </c>
      <c r="CQ119" s="19" t="n">
        <v>5.008</v>
      </c>
      <c r="CS119" s="19" t="n">
        <v>7.4064</v>
      </c>
      <c r="CT119" s="19" t="n">
        <v>9.3506</v>
      </c>
      <c r="CU119" s="19" t="n">
        <v>95.5853</v>
      </c>
      <c r="CV119" s="19" t="n">
        <v>1.3611</v>
      </c>
      <c r="CW119" s="19" t="n">
        <v>10.5685</v>
      </c>
      <c r="CX119" s="19" t="n">
        <v>4.9447</v>
      </c>
      <c r="CY119" s="19" t="n">
        <v>12.333</v>
      </c>
      <c r="CZ119" s="19" t="n">
        <v>35.0614</v>
      </c>
      <c r="DA119" s="19" t="n">
        <v>3.5798</v>
      </c>
      <c r="DB119" s="19" t="n">
        <v>12.952</v>
      </c>
      <c r="DC119" s="19" t="n">
        <v>16.4841</v>
      </c>
      <c r="DD119" s="19" t="n">
        <v>0.2773</v>
      </c>
      <c r="DE119" s="19" t="n">
        <v>345.0571</v>
      </c>
      <c r="DF119" s="19" t="n">
        <v>106.6614</v>
      </c>
      <c r="DG119" s="19" t="n">
        <v>19.3444</v>
      </c>
      <c r="DH119" s="19" t="n">
        <v>3.7144</v>
      </c>
      <c r="DI119" s="19" t="n">
        <v>8.2904</v>
      </c>
      <c r="DJ119" s="19" t="n">
        <v>0.4933</v>
      </c>
      <c r="DK119" s="19" t="n">
        <v>2.8683</v>
      </c>
      <c r="DL119" s="19" t="n">
        <v>34.9916</v>
      </c>
      <c r="DM119" s="19" t="n">
        <v>0.786</v>
      </c>
      <c r="DN119" s="19" t="n">
        <v>3275.9469</v>
      </c>
      <c r="DO119" s="19" t="n">
        <v>291.5085</v>
      </c>
      <c r="DP119" s="19" t="n">
        <v>31.5872</v>
      </c>
      <c r="DQ119" s="19" t="n">
        <v>0.6356000000000001</v>
      </c>
      <c r="DR119" s="19" t="n">
        <v>7.532</v>
      </c>
      <c r="DT119" s="19" t="n">
        <v>66.3768</v>
      </c>
    </row>
    <row r="120">
      <c r="A120" s="2" t="inlineStr">
        <is>
          <t>9502</t>
        </is>
      </c>
      <c r="B120" s="2" t="inlineStr">
        <is>
          <t>Other services</t>
        </is>
      </c>
      <c r="C120" s="19" t="n">
        <v>0.06519999999999999</v>
      </c>
      <c r="D120" s="19" t="n">
        <v>0.06610000000000001</v>
      </c>
      <c r="E120" s="19" t="n">
        <v>0.0706</v>
      </c>
      <c r="I120" s="19" t="n">
        <v>0.0017</v>
      </c>
      <c r="J120" s="19" t="n">
        <v>3.453</v>
      </c>
      <c r="K120" s="19" t="n">
        <v>0.09669999999999999</v>
      </c>
      <c r="L120" s="19" t="n">
        <v>0.0565</v>
      </c>
      <c r="M120" s="19" t="n">
        <v>2.832</v>
      </c>
      <c r="N120" s="19" t="n">
        <v>0.1077</v>
      </c>
      <c r="O120" s="19" t="n">
        <v>0.0008</v>
      </c>
      <c r="P120" s="19" t="n">
        <v>1.0308</v>
      </c>
      <c r="R120" s="19" t="n">
        <v>0.0014</v>
      </c>
      <c r="S120" s="19" t="n">
        <v>0.0443</v>
      </c>
      <c r="T120" s="19" t="n">
        <v>0.0008</v>
      </c>
      <c r="U120" s="19" t="n">
        <v>0.3907</v>
      </c>
      <c r="V120" s="19" t="n">
        <v>0.7211</v>
      </c>
      <c r="W120" s="19" t="n">
        <v>0.1242</v>
      </c>
      <c r="X120" s="19" t="n">
        <v>0.1229</v>
      </c>
      <c r="Y120" s="19" t="n">
        <v>0.0655</v>
      </c>
      <c r="Z120" s="19" t="n">
        <v>0.0002</v>
      </c>
      <c r="AA120" s="19" t="n">
        <v>0.5446</v>
      </c>
      <c r="AB120" s="19" t="n">
        <v>0.0395</v>
      </c>
      <c r="AC120" s="19" t="n">
        <v>0.0167</v>
      </c>
      <c r="AD120" s="19" t="n">
        <v>0.0804</v>
      </c>
      <c r="AE120" s="19" t="n">
        <v>0.009299999999999999</v>
      </c>
      <c r="AF120" s="19" t="n">
        <v>0.0254</v>
      </c>
      <c r="AG120" s="19" t="n">
        <v>0.0235</v>
      </c>
      <c r="AH120" s="19" t="n">
        <v>0.0227</v>
      </c>
      <c r="AI120" s="19" t="n">
        <v>0.3417</v>
      </c>
      <c r="AJ120" s="19" t="n">
        <v>0.2543</v>
      </c>
      <c r="AK120" s="19" t="n">
        <v>1.3246</v>
      </c>
      <c r="AL120" s="19" t="n">
        <v>0.3223</v>
      </c>
      <c r="AM120" s="19" t="n">
        <v>0.6052</v>
      </c>
      <c r="AN120" s="19" t="n">
        <v>1.8418</v>
      </c>
      <c r="AO120" s="19" t="n">
        <v>0.0002</v>
      </c>
      <c r="AP120" s="19" t="n">
        <v>1.4441</v>
      </c>
      <c r="AQ120" s="19" t="n">
        <v>0.3642</v>
      </c>
      <c r="AR120" s="19" t="n">
        <v>2.0618</v>
      </c>
      <c r="AS120" s="19" t="n">
        <v>0.0364</v>
      </c>
      <c r="AT120" s="19" t="n">
        <v>0.0346</v>
      </c>
      <c r="AU120" s="19" t="n">
        <v>0.0023</v>
      </c>
      <c r="AV120" s="19" t="n">
        <v>0.7544</v>
      </c>
      <c r="AW120" s="19" t="n">
        <v>0.1347</v>
      </c>
      <c r="AX120" s="19" t="n">
        <v>0.0005</v>
      </c>
      <c r="AY120" s="19" t="n">
        <v>1.2274</v>
      </c>
      <c r="AZ120" s="19" t="n">
        <v>0.0322</v>
      </c>
      <c r="BA120" s="19" t="n">
        <v>0.0012</v>
      </c>
      <c r="BB120" s="19" t="n">
        <v>1.2916</v>
      </c>
      <c r="BC120" s="19" t="n">
        <v>0.0596</v>
      </c>
      <c r="BD120" s="19" t="n">
        <v>0.5646</v>
      </c>
      <c r="BE120" s="19" t="n">
        <v>1.6014</v>
      </c>
      <c r="BF120" s="19" t="n">
        <v>0.4492</v>
      </c>
      <c r="BG120" s="19" t="n">
        <v>0.4494</v>
      </c>
      <c r="BH120" s="19" t="n">
        <v>0.0017</v>
      </c>
      <c r="BI120" s="19" t="n">
        <v>0.4438</v>
      </c>
      <c r="BJ120" s="19" t="n">
        <v>0.0247</v>
      </c>
      <c r="BK120" s="19" t="n">
        <v>0.0295</v>
      </c>
      <c r="BL120" s="19" t="n">
        <v>0.4872</v>
      </c>
      <c r="BM120" s="19" t="n">
        <v>0.4588</v>
      </c>
      <c r="BN120" s="19" t="n">
        <v>0.07190000000000001</v>
      </c>
      <c r="BO120" s="19" t="n">
        <v>0.2136</v>
      </c>
      <c r="BP120" s="19" t="n">
        <v>0.8028</v>
      </c>
      <c r="BQ120" s="19" t="n">
        <v>0.0016</v>
      </c>
      <c r="BR120" s="19" t="n">
        <v>0.2771</v>
      </c>
      <c r="BS120" s="19" t="n">
        <v>10.5175</v>
      </c>
      <c r="BT120" s="19" t="n">
        <v>36.8547</v>
      </c>
      <c r="BU120" s="19" t="n">
        <v>24.5394</v>
      </c>
      <c r="BV120" s="19" t="n">
        <v>20.8485</v>
      </c>
      <c r="BW120" s="19" t="n">
        <v>28.2603</v>
      </c>
      <c r="BX120" s="19" t="n">
        <v>3.7235</v>
      </c>
      <c r="BY120" s="19" t="n">
        <v>6.6513</v>
      </c>
      <c r="BZ120" s="19" t="n">
        <v>0.6841</v>
      </c>
      <c r="CA120" s="19" t="n">
        <v>1.169</v>
      </c>
      <c r="CB120" s="19" t="n">
        <v>1.6538</v>
      </c>
      <c r="CC120" s="19" t="n">
        <v>0.5034</v>
      </c>
      <c r="CD120" s="19" t="n">
        <v>1.4794</v>
      </c>
      <c r="CE120" s="19" t="n">
        <v>0.5999</v>
      </c>
      <c r="CF120" s="19" t="n">
        <v>0.4094</v>
      </c>
      <c r="CG120" s="19" t="n">
        <v>1.5358</v>
      </c>
      <c r="CH120" s="19" t="n">
        <v>1.7176</v>
      </c>
      <c r="CI120" s="19" t="n">
        <v>0.0064</v>
      </c>
      <c r="CJ120" s="19" t="n">
        <v>0.0007</v>
      </c>
      <c r="CK120" s="19" t="n">
        <v>0.0557</v>
      </c>
      <c r="CL120" s="19" t="n">
        <v>0.8545</v>
      </c>
      <c r="CM120" s="19" t="n">
        <v>0.0012</v>
      </c>
      <c r="CN120" s="19" t="n">
        <v>8.3101</v>
      </c>
      <c r="CO120" s="19" t="n">
        <v>4.1608</v>
      </c>
      <c r="CP120" s="19" t="n">
        <v>0.5029</v>
      </c>
      <c r="CQ120" s="19" t="n">
        <v>1.8722</v>
      </c>
      <c r="CT120" s="19" t="n">
        <v>2.1479</v>
      </c>
      <c r="CU120" s="19" t="n">
        <v>39.8174</v>
      </c>
      <c r="CV120" s="19" t="n">
        <v>1.2549</v>
      </c>
      <c r="CW120" s="19" t="n">
        <v>7.3372</v>
      </c>
      <c r="CX120" s="19" t="n">
        <v>2.2212</v>
      </c>
      <c r="CY120" s="19" t="n">
        <v>2.2012</v>
      </c>
      <c r="CZ120" s="19" t="n">
        <v>48.309</v>
      </c>
      <c r="DA120" s="19" t="n">
        <v>3.4879</v>
      </c>
      <c r="DB120" s="19" t="n">
        <v>10.5116</v>
      </c>
      <c r="DC120" s="19" t="n">
        <v>9.4236</v>
      </c>
      <c r="DD120" s="19" t="n">
        <v>0.5689</v>
      </c>
      <c r="DE120" s="19" t="n">
        <v>21.8172</v>
      </c>
      <c r="DF120" s="19" t="n">
        <v>27.5932</v>
      </c>
      <c r="DG120" s="19" t="n">
        <v>0.0414</v>
      </c>
      <c r="DH120" s="19" t="n">
        <v>4.4107</v>
      </c>
      <c r="DI120" s="19" t="n">
        <v>0.394</v>
      </c>
      <c r="DJ120" s="19" t="n">
        <v>0.1664</v>
      </c>
      <c r="DK120" s="19" t="n">
        <v>0.1385</v>
      </c>
      <c r="DL120" s="19" t="n">
        <v>4.3926</v>
      </c>
      <c r="DM120" s="19" t="n">
        <v>0.161</v>
      </c>
      <c r="DN120" s="19" t="n">
        <v>3591.6836</v>
      </c>
      <c r="DO120" s="19" t="n">
        <v>15.94</v>
      </c>
      <c r="DP120" s="19" t="n">
        <v>31.6761</v>
      </c>
      <c r="DQ120" s="19" t="n">
        <v>0.7262</v>
      </c>
      <c r="DR120" s="19" t="n">
        <v>7.4789</v>
      </c>
      <c r="DT120" s="19" t="n">
        <v>199.7881</v>
      </c>
    </row>
  </sheetData>
  <mergeCells count="2">
    <mergeCell ref="A3:L3"/>
    <mergeCell ref="A2:L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T12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10" customWidth="1" min="78" max="78"/>
    <col width="10" customWidth="1" min="79" max="79"/>
    <col width="10" customWidth="1" min="80" max="80"/>
    <col width="10" customWidth="1" min="81" max="81"/>
    <col width="10" customWidth="1" min="82" max="82"/>
    <col width="10" customWidth="1" min="83" max="83"/>
    <col width="10" customWidth="1" min="84" max="84"/>
    <col width="10" customWidth="1" min="85" max="85"/>
    <col width="10" customWidth="1" min="86" max="86"/>
    <col width="10" customWidth="1" min="87" max="87"/>
    <col width="10" customWidth="1" min="88" max="88"/>
    <col width="10" customWidth="1" min="89" max="89"/>
    <col width="10" customWidth="1" min="90" max="90"/>
    <col width="10" customWidth="1" min="91" max="91"/>
    <col width="10" customWidth="1" min="92" max="92"/>
    <col width="10" customWidth="1" min="93" max="93"/>
    <col width="10" customWidth="1" min="94" max="94"/>
    <col width="10" customWidth="1" min="95" max="95"/>
    <col width="10" customWidth="1" min="96" max="96"/>
    <col width="10" customWidth="1" min="97" max="97"/>
    <col width="10" customWidth="1" min="98" max="98"/>
    <col width="10" customWidth="1" min="99" max="99"/>
    <col width="10" customWidth="1" min="100" max="100"/>
    <col width="10" customWidth="1" min="101" max="101"/>
    <col width="10" customWidth="1" min="102" max="102"/>
    <col width="10" customWidth="1" min="103" max="103"/>
    <col width="10" customWidth="1" min="104" max="104"/>
    <col width="10" customWidth="1" min="105" max="105"/>
    <col width="10" customWidth="1" min="106" max="106"/>
    <col width="10" customWidth="1" min="107" max="107"/>
    <col width="10" customWidth="1" min="108" max="108"/>
    <col width="10" customWidth="1" min="109" max="109"/>
    <col width="10" customWidth="1" min="110" max="110"/>
    <col width="10" customWidth="1" min="111" max="111"/>
    <col width="10" customWidth="1" min="112" max="112"/>
    <col width="10" customWidth="1" min="113" max="113"/>
    <col width="10" customWidth="1" min="114" max="114"/>
    <col width="10" customWidth="1" min="115" max="115"/>
    <col width="10" customWidth="1" min="116" max="116"/>
    <col width="10"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s>
  <sheetData>
    <row r="1">
      <c r="A1" s="1" t="inlineStr">
        <is>
          <t>RAW — ABS Table 23. Wholesale margin by product by using industry and final use, 2023-24 ($m)</t>
        </is>
      </c>
    </row>
    <row r="2" ht="32" customHeight="1">
      <c r="A2" s="5" t="inlineStr">
        <is>
          <t>Source: ABS file 520905500123. Total on the 115 spine: 182,778. The wholesale margin is earned by IOIG 3301, not by the producer of the good.</t>
        </is>
      </c>
    </row>
    <row r="4">
      <c r="A4" s="15" t="inlineStr">
        <is>
          <t>IOIG</t>
        </is>
      </c>
      <c r="B4" s="15" t="inlineStr">
        <is>
          <t>Product / industry</t>
        </is>
      </c>
      <c r="C4" s="16" t="inlineStr">
        <is>
          <t>0101</t>
        </is>
      </c>
      <c r="D4" s="16" t="inlineStr">
        <is>
          <t>0102</t>
        </is>
      </c>
      <c r="E4" s="16" t="inlineStr">
        <is>
          <t>0103</t>
        </is>
      </c>
      <c r="F4" s="16" t="inlineStr">
        <is>
          <t>0201</t>
        </is>
      </c>
      <c r="G4" s="16" t="inlineStr">
        <is>
          <t>0301</t>
        </is>
      </c>
      <c r="H4" s="16" t="inlineStr">
        <is>
          <t>0401</t>
        </is>
      </c>
      <c r="I4" s="16" t="inlineStr">
        <is>
          <t>0501</t>
        </is>
      </c>
      <c r="J4" s="16" t="inlineStr">
        <is>
          <t>0601</t>
        </is>
      </c>
      <c r="K4" s="16" t="inlineStr">
        <is>
          <t>0701</t>
        </is>
      </c>
      <c r="L4" s="16" t="inlineStr">
        <is>
          <t>0801</t>
        </is>
      </c>
      <c r="M4" s="16" t="inlineStr">
        <is>
          <t>0802</t>
        </is>
      </c>
      <c r="N4" s="16" t="inlineStr">
        <is>
          <t>0901</t>
        </is>
      </c>
      <c r="O4" s="16" t="inlineStr">
        <is>
          <t>1001</t>
        </is>
      </c>
      <c r="P4" s="16" t="inlineStr">
        <is>
          <t>1101</t>
        </is>
      </c>
      <c r="Q4" s="16" t="inlineStr">
        <is>
          <t>1102</t>
        </is>
      </c>
      <c r="R4" s="16" t="inlineStr">
        <is>
          <t>1103</t>
        </is>
      </c>
      <c r="S4" s="16" t="inlineStr">
        <is>
          <t>1104</t>
        </is>
      </c>
      <c r="T4" s="16" t="inlineStr">
        <is>
          <t>1105</t>
        </is>
      </c>
      <c r="U4" s="16" t="inlineStr">
        <is>
          <t>1106</t>
        </is>
      </c>
      <c r="V4" s="16" t="inlineStr">
        <is>
          <t>1107</t>
        </is>
      </c>
      <c r="W4" s="16" t="inlineStr">
        <is>
          <t>1108</t>
        </is>
      </c>
      <c r="X4" s="16" t="inlineStr">
        <is>
          <t>1109</t>
        </is>
      </c>
      <c r="Y4" s="16" t="inlineStr">
        <is>
          <t>1201</t>
        </is>
      </c>
      <c r="Z4" s="16" t="inlineStr">
        <is>
          <t>1202</t>
        </is>
      </c>
      <c r="AA4" s="16" t="inlineStr">
        <is>
          <t>1205</t>
        </is>
      </c>
      <c r="AB4" s="16" t="inlineStr">
        <is>
          <t>1301</t>
        </is>
      </c>
      <c r="AC4" s="16" t="inlineStr">
        <is>
          <t>1302</t>
        </is>
      </c>
      <c r="AD4" s="16" t="inlineStr">
        <is>
          <t>1303</t>
        </is>
      </c>
      <c r="AE4" s="16" t="inlineStr">
        <is>
          <t>1304</t>
        </is>
      </c>
      <c r="AF4" s="16" t="inlineStr">
        <is>
          <t>1305</t>
        </is>
      </c>
      <c r="AG4" s="16" t="inlineStr">
        <is>
          <t>1306</t>
        </is>
      </c>
      <c r="AH4" s="16" t="inlineStr">
        <is>
          <t>1401</t>
        </is>
      </c>
      <c r="AI4" s="16" t="inlineStr">
        <is>
          <t>1402</t>
        </is>
      </c>
      <c r="AJ4" s="16" t="inlineStr">
        <is>
          <t>1501</t>
        </is>
      </c>
      <c r="AK4" s="16" t="inlineStr">
        <is>
          <t>1502</t>
        </is>
      </c>
      <c r="AL4" s="16" t="inlineStr">
        <is>
          <t>1601</t>
        </is>
      </c>
      <c r="AM4" s="16" t="inlineStr">
        <is>
          <t>1701</t>
        </is>
      </c>
      <c r="AN4" s="16" t="inlineStr">
        <is>
          <t>1801</t>
        </is>
      </c>
      <c r="AO4" s="16" t="inlineStr">
        <is>
          <t>1802</t>
        </is>
      </c>
      <c r="AP4" s="16" t="inlineStr">
        <is>
          <t>1803</t>
        </is>
      </c>
      <c r="AQ4" s="16" t="inlineStr">
        <is>
          <t>1804</t>
        </is>
      </c>
      <c r="AR4" s="16" t="inlineStr">
        <is>
          <t>1901</t>
        </is>
      </c>
      <c r="AS4" s="16" t="inlineStr">
        <is>
          <t>1902</t>
        </is>
      </c>
      <c r="AT4" s="16" t="inlineStr">
        <is>
          <t>2001</t>
        </is>
      </c>
      <c r="AU4" s="16" t="inlineStr">
        <is>
          <t>2002</t>
        </is>
      </c>
      <c r="AV4" s="16" t="inlineStr">
        <is>
          <t>2003</t>
        </is>
      </c>
      <c r="AW4" s="16" t="inlineStr">
        <is>
          <t>2004</t>
        </is>
      </c>
      <c r="AX4" s="16" t="inlineStr">
        <is>
          <t>2005</t>
        </is>
      </c>
      <c r="AY4" s="16" t="inlineStr">
        <is>
          <t>2101</t>
        </is>
      </c>
      <c r="AZ4" s="16" t="inlineStr">
        <is>
          <t>2102</t>
        </is>
      </c>
      <c r="BA4" s="16" t="inlineStr">
        <is>
          <t>2201</t>
        </is>
      </c>
      <c r="BB4" s="16" t="inlineStr">
        <is>
          <t>2202</t>
        </is>
      </c>
      <c r="BC4" s="16" t="inlineStr">
        <is>
          <t>2203</t>
        </is>
      </c>
      <c r="BD4" s="16" t="inlineStr">
        <is>
          <t>2204</t>
        </is>
      </c>
      <c r="BE4" s="16" t="inlineStr">
        <is>
          <t>2301</t>
        </is>
      </c>
      <c r="BF4" s="16" t="inlineStr">
        <is>
          <t>2302</t>
        </is>
      </c>
      <c r="BG4" s="16" t="inlineStr">
        <is>
          <t>2303</t>
        </is>
      </c>
      <c r="BH4" s="16" t="inlineStr">
        <is>
          <t>2304</t>
        </is>
      </c>
      <c r="BI4" s="16" t="inlineStr">
        <is>
          <t>2401</t>
        </is>
      </c>
      <c r="BJ4" s="16" t="inlineStr">
        <is>
          <t>2403</t>
        </is>
      </c>
      <c r="BK4" s="16" t="inlineStr">
        <is>
          <t>2404</t>
        </is>
      </c>
      <c r="BL4" s="16" t="inlineStr">
        <is>
          <t>2405</t>
        </is>
      </c>
      <c r="BM4" s="16" t="inlineStr">
        <is>
          <t>2501</t>
        </is>
      </c>
      <c r="BN4" s="16" t="inlineStr">
        <is>
          <t>2502</t>
        </is>
      </c>
      <c r="BO4" s="16" t="inlineStr">
        <is>
          <t>2601</t>
        </is>
      </c>
      <c r="BP4" s="16" t="inlineStr">
        <is>
          <t>2605</t>
        </is>
      </c>
      <c r="BQ4" s="16" t="inlineStr">
        <is>
          <t>2701</t>
        </is>
      </c>
      <c r="BR4" s="16" t="inlineStr">
        <is>
          <t>2801</t>
        </is>
      </c>
      <c r="BS4" s="16" t="inlineStr">
        <is>
          <t>2901</t>
        </is>
      </c>
      <c r="BT4" s="16" t="inlineStr">
        <is>
          <t>3001</t>
        </is>
      </c>
      <c r="BU4" s="16" t="inlineStr">
        <is>
          <t>3002</t>
        </is>
      </c>
      <c r="BV4" s="16" t="inlineStr">
        <is>
          <t>3101</t>
        </is>
      </c>
      <c r="BW4" s="16" t="inlineStr">
        <is>
          <t>3201</t>
        </is>
      </c>
      <c r="BX4" s="16" t="inlineStr">
        <is>
          <t>3301</t>
        </is>
      </c>
      <c r="BY4" s="16" t="inlineStr">
        <is>
          <t>3901</t>
        </is>
      </c>
      <c r="BZ4" s="16" t="inlineStr">
        <is>
          <t>4401</t>
        </is>
      </c>
      <c r="CA4" s="16" t="inlineStr">
        <is>
          <t>4501</t>
        </is>
      </c>
      <c r="CB4" s="16" t="inlineStr">
        <is>
          <t>4601</t>
        </is>
      </c>
      <c r="CC4" s="16" t="inlineStr">
        <is>
          <t>4701</t>
        </is>
      </c>
      <c r="CD4" s="16" t="inlineStr">
        <is>
          <t>4801</t>
        </is>
      </c>
      <c r="CE4" s="16" t="inlineStr">
        <is>
          <t>4901</t>
        </is>
      </c>
      <c r="CF4" s="16" t="inlineStr">
        <is>
          <t>5101</t>
        </is>
      </c>
      <c r="CG4" s="16" t="inlineStr">
        <is>
          <t>5201</t>
        </is>
      </c>
      <c r="CH4" s="16" t="inlineStr">
        <is>
          <t>5401</t>
        </is>
      </c>
      <c r="CI4" s="16" t="inlineStr">
        <is>
          <t>5501</t>
        </is>
      </c>
      <c r="CJ4" s="16" t="inlineStr">
        <is>
          <t>5601</t>
        </is>
      </c>
      <c r="CK4" s="16" t="inlineStr">
        <is>
          <t>5701</t>
        </is>
      </c>
      <c r="CL4" s="16" t="inlineStr">
        <is>
          <t>5801</t>
        </is>
      </c>
      <c r="CM4" s="16" t="inlineStr">
        <is>
          <t>6001</t>
        </is>
      </c>
      <c r="CN4" s="16" t="inlineStr">
        <is>
          <t>6201</t>
        </is>
      </c>
      <c r="CO4" s="16" t="inlineStr">
        <is>
          <t>6301</t>
        </is>
      </c>
      <c r="CP4" s="16" t="inlineStr">
        <is>
          <t>6401</t>
        </is>
      </c>
      <c r="CQ4" s="16" t="inlineStr">
        <is>
          <t>6601</t>
        </is>
      </c>
      <c r="CR4" s="16" t="inlineStr">
        <is>
          <t>6700</t>
        </is>
      </c>
      <c r="CS4" s="16" t="inlineStr">
        <is>
          <t>6701</t>
        </is>
      </c>
      <c r="CT4" s="16" t="inlineStr">
        <is>
          <t>6702</t>
        </is>
      </c>
      <c r="CU4" s="16" t="inlineStr">
        <is>
          <t>6901</t>
        </is>
      </c>
      <c r="CV4" s="16" t="inlineStr">
        <is>
          <t>7001</t>
        </is>
      </c>
      <c r="CW4" s="16" t="inlineStr">
        <is>
          <t>7210</t>
        </is>
      </c>
      <c r="CX4" s="16" t="inlineStr">
        <is>
          <t>7310</t>
        </is>
      </c>
      <c r="CY4" s="16" t="inlineStr">
        <is>
          <t>7501</t>
        </is>
      </c>
      <c r="CZ4" s="16" t="inlineStr">
        <is>
          <t>7601</t>
        </is>
      </c>
      <c r="DA4" s="16" t="inlineStr">
        <is>
          <t>7701</t>
        </is>
      </c>
      <c r="DB4" s="16" t="inlineStr">
        <is>
          <t>8010</t>
        </is>
      </c>
      <c r="DC4" s="16" t="inlineStr">
        <is>
          <t>8110</t>
        </is>
      </c>
      <c r="DD4" s="16" t="inlineStr">
        <is>
          <t>8210</t>
        </is>
      </c>
      <c r="DE4" s="16" t="inlineStr">
        <is>
          <t>8401</t>
        </is>
      </c>
      <c r="DF4" s="16" t="inlineStr">
        <is>
          <t>8601</t>
        </is>
      </c>
      <c r="DG4" s="16" t="inlineStr">
        <is>
          <t>8901</t>
        </is>
      </c>
      <c r="DH4" s="16" t="inlineStr">
        <is>
          <t>9101</t>
        </is>
      </c>
      <c r="DI4" s="16" t="inlineStr">
        <is>
          <t>9201</t>
        </is>
      </c>
      <c r="DJ4" s="16" t="inlineStr">
        <is>
          <t>9401</t>
        </is>
      </c>
      <c r="DK4" s="16" t="inlineStr">
        <is>
          <t>9402</t>
        </is>
      </c>
      <c r="DL4" s="16" t="inlineStr">
        <is>
          <t>9501</t>
        </is>
      </c>
      <c r="DM4" s="16" t="inlineStr">
        <is>
          <t>9502</t>
        </is>
      </c>
      <c r="DN4" s="17" t="inlineStr">
        <is>
          <t>Q1</t>
        </is>
      </c>
      <c r="DO4" s="17" t="inlineStr">
        <is>
          <t>Q2</t>
        </is>
      </c>
      <c r="DP4" s="17" t="inlineStr">
        <is>
          <t>Q3</t>
        </is>
      </c>
      <c r="DQ4" s="17" t="inlineStr">
        <is>
          <t>Q4</t>
        </is>
      </c>
      <c r="DR4" s="17" t="inlineStr">
        <is>
          <t>Q5</t>
        </is>
      </c>
      <c r="DS4" s="17" t="inlineStr">
        <is>
          <t>Q6</t>
        </is>
      </c>
      <c r="DT4" s="17" t="inlineStr">
        <is>
          <t>Q7</t>
        </is>
      </c>
    </row>
    <row r="5">
      <c r="C5" s="18" t="inlineStr">
        <is>
          <t>Sheep, grains, beef and dairy cattle</t>
        </is>
      </c>
      <c r="D5" s="18" t="inlineStr">
        <is>
          <t>Poultry and other livestock</t>
        </is>
      </c>
      <c r="E5" s="18" t="inlineStr">
        <is>
          <t>Other agriculture</t>
        </is>
      </c>
      <c r="F5" s="18" t="inlineStr">
        <is>
          <t>Aquaculture</t>
        </is>
      </c>
      <c r="G5" s="18" t="inlineStr">
        <is>
          <t>Forestry and logging</t>
        </is>
      </c>
      <c r="H5" s="18" t="inlineStr">
        <is>
          <t>Fishing, hunting and trapping</t>
        </is>
      </c>
      <c r="I5" s="18" t="inlineStr">
        <is>
          <t>Agriculture, forestry and fishing support services</t>
        </is>
      </c>
      <c r="J5" s="18" t="inlineStr">
        <is>
          <t>Coal mining</t>
        </is>
      </c>
      <c r="K5" s="18" t="inlineStr">
        <is>
          <t>Oil and gas extraction</t>
        </is>
      </c>
      <c r="L5" s="18" t="inlineStr">
        <is>
          <t>Iron ore mining</t>
        </is>
      </c>
      <c r="M5" s="18" t="inlineStr">
        <is>
          <t>Non-ferrous metal ore mining</t>
        </is>
      </c>
      <c r="N5" s="18" t="inlineStr">
        <is>
          <t>Non-metallic mineral mining</t>
        </is>
      </c>
      <c r="O5" s="18" t="inlineStr">
        <is>
          <t>Exploration and mining support services</t>
        </is>
      </c>
      <c r="P5" s="18" t="inlineStr">
        <is>
          <t>Meat and meat product manufacturing</t>
        </is>
      </c>
      <c r="Q5" s="18" t="inlineStr">
        <is>
          <t>Processed seafood manufacturing</t>
        </is>
      </c>
      <c r="R5" s="18" t="inlineStr">
        <is>
          <t>Dairy product manufacturing</t>
        </is>
      </c>
      <c r="S5" s="18" t="inlineStr">
        <is>
          <t>Fruit and vegetable product manufacturing</t>
        </is>
      </c>
      <c r="T5" s="18" t="inlineStr">
        <is>
          <t>Oils and fats manufacturing</t>
        </is>
      </c>
      <c r="U5" s="18" t="inlineStr">
        <is>
          <t>Grain mill and cereal product manufacturing</t>
        </is>
      </c>
      <c r="V5" s="18" t="inlineStr">
        <is>
          <t>Bakery product manufacturing</t>
        </is>
      </c>
      <c r="W5" s="18" t="inlineStr">
        <is>
          <t>Sugar and confectionery manufacturing</t>
        </is>
      </c>
      <c r="X5" s="18" t="inlineStr">
        <is>
          <t>Other food product manufacturing</t>
        </is>
      </c>
      <c r="Y5" s="18" t="inlineStr">
        <is>
          <t>Soft drinks, cordials and syrup manufacturing</t>
        </is>
      </c>
      <c r="Z5" s="18" t="inlineStr">
        <is>
          <t>Beer manufacturing</t>
        </is>
      </c>
      <c r="AA5" s="18" t="inlineStr">
        <is>
          <t>Wine, spirits and tobacco</t>
        </is>
      </c>
      <c r="AB5" s="18" t="inlineStr">
        <is>
          <t>Textile manufacturing</t>
        </is>
      </c>
      <c r="AC5" s="18" t="inlineStr">
        <is>
          <t>Tanned leather, dressed fur and leather product manufacturing</t>
        </is>
      </c>
      <c r="AD5" s="18" t="inlineStr">
        <is>
          <t>Textile product manufacturing</t>
        </is>
      </c>
      <c r="AE5" s="18" t="inlineStr">
        <is>
          <t>Knitted product manufacturing</t>
        </is>
      </c>
      <c r="AF5" s="18" t="inlineStr">
        <is>
          <t>Clothing manufacturing</t>
        </is>
      </c>
      <c r="AG5" s="18" t="inlineStr">
        <is>
          <t>Footwear manufacturing</t>
        </is>
      </c>
      <c r="AH5" s="18" t="inlineStr">
        <is>
          <t>Sawmill product manufacturing</t>
        </is>
      </c>
      <c r="AI5" s="18" t="inlineStr">
        <is>
          <t>Other wood product manufacturing</t>
        </is>
      </c>
      <c r="AJ5" s="18" t="inlineStr">
        <is>
          <t>Pulp, paper and paperboard manufacturing</t>
        </is>
      </c>
      <c r="AK5" s="18" t="inlineStr">
        <is>
          <t>Paper stationery and other converted paper product manufacturing</t>
        </is>
      </c>
      <c r="AL5" s="18" t="inlineStr">
        <is>
          <t>Printing (including the reproduction of recorded media)</t>
        </is>
      </c>
      <c r="AM5" s="18" t="inlineStr">
        <is>
          <t>Petroleum and coal product manufacturing</t>
        </is>
      </c>
      <c r="AN5" s="18" t="inlineStr">
        <is>
          <t>Human pharmaceutical and medicinal product manufacturing</t>
        </is>
      </c>
      <c r="AO5" s="18" t="inlineStr">
        <is>
          <t>Veterinary pharmaceutical and medicinal product manufacturing</t>
        </is>
      </c>
      <c r="AP5" s="18" t="inlineStr">
        <is>
          <t>Basic chemical manufacturing</t>
        </is>
      </c>
      <c r="AQ5" s="18" t="inlineStr">
        <is>
          <t>Cleaning compounds and toiletry preparation manufacturing</t>
        </is>
      </c>
      <c r="AR5" s="18" t="inlineStr">
        <is>
          <t>Polymer product manufacturing</t>
        </is>
      </c>
      <c r="AS5" s="18" t="inlineStr">
        <is>
          <t>Natural rubber product manufacturing</t>
        </is>
      </c>
      <c r="AT5" s="18" t="inlineStr">
        <is>
          <t>Glass and glass product manufacturing</t>
        </is>
      </c>
      <c r="AU5" s="18" t="inlineStr">
        <is>
          <t>Ceramic product manufacturing</t>
        </is>
      </c>
      <c r="AV5" s="18" t="inlineStr">
        <is>
          <t>Cement, lime and ready-mixed concrete manufacturing</t>
        </is>
      </c>
      <c r="AW5" s="18" t="inlineStr">
        <is>
          <t>Plaster and concrete product manufacturing</t>
        </is>
      </c>
      <c r="AX5" s="18" t="inlineStr">
        <is>
          <t>Other non-metallic mineral product manufacturing</t>
        </is>
      </c>
      <c r="AY5" s="18" t="inlineStr">
        <is>
          <t>Iron and steel manufacturing</t>
        </is>
      </c>
      <c r="AZ5" s="18" t="inlineStr">
        <is>
          <t>Basic non-ferrous metal manufacturing</t>
        </is>
      </c>
      <c r="BA5" s="18" t="inlineStr">
        <is>
          <t>Forged iron and steel product manufacturing</t>
        </is>
      </c>
      <c r="BB5" s="18" t="inlineStr">
        <is>
          <t>Structural metal product manufacturing</t>
        </is>
      </c>
      <c r="BC5" s="18" t="inlineStr">
        <is>
          <t>Metal containers and other sheet metal product manufacturing</t>
        </is>
      </c>
      <c r="BD5" s="18" t="inlineStr">
        <is>
          <t>Other fabricated metal product manufacturing</t>
        </is>
      </c>
      <c r="BE5" s="18" t="inlineStr">
        <is>
          <t>Motor vehicles and parts; other transport equipment manufacturing</t>
        </is>
      </c>
      <c r="BF5" s="18" t="inlineStr">
        <is>
          <t>Ships and boat manufacturing</t>
        </is>
      </c>
      <c r="BG5" s="18" t="inlineStr">
        <is>
          <t>Railway rolling stock manufacturing</t>
        </is>
      </c>
      <c r="BH5" s="18" t="inlineStr">
        <is>
          <t>Aircraft manufacturing</t>
        </is>
      </c>
      <c r="BI5" s="18" t="inlineStr">
        <is>
          <t>Professional, scientific, computer and electronic equipment manufacturing</t>
        </is>
      </c>
      <c r="BJ5" s="18" t="inlineStr">
        <is>
          <t>Electrical equipment manufacturing</t>
        </is>
      </c>
      <c r="BK5" s="18" t="inlineStr">
        <is>
          <t>Domestic appliance manufacturing</t>
        </is>
      </c>
      <c r="BL5" s="18" t="inlineStr">
        <is>
          <t>Specialised and other machinery and equipment manufacturing</t>
        </is>
      </c>
      <c r="BM5" s="18" t="inlineStr">
        <is>
          <t>Furniture manufacturing</t>
        </is>
      </c>
      <c r="BN5" s="18" t="inlineStr">
        <is>
          <t>Other manufactured products</t>
        </is>
      </c>
      <c r="BO5" s="18" t="inlineStr">
        <is>
          <t>Electricity generation</t>
        </is>
      </c>
      <c r="BP5" s="18" t="inlineStr">
        <is>
          <t>Electricity transmission, distribution, on selling and electricity market operation</t>
        </is>
      </c>
      <c r="BQ5" s="18" t="inlineStr">
        <is>
          <t>Gas supply</t>
        </is>
      </c>
      <c r="BR5" s="18" t="inlineStr">
        <is>
          <t>Water supply, sewerage and drainage services</t>
        </is>
      </c>
      <c r="BS5" s="18" t="inlineStr">
        <is>
          <t>Waste collection, treatment and disposal services</t>
        </is>
      </c>
      <c r="BT5" s="18" t="inlineStr">
        <is>
          <t>Residential building construction</t>
        </is>
      </c>
      <c r="BU5" s="18" t="inlineStr">
        <is>
          <t>Non-residential building construction</t>
        </is>
      </c>
      <c r="BV5" s="18" t="inlineStr">
        <is>
          <t>Heavy and civil engineering construction</t>
        </is>
      </c>
      <c r="BW5" s="18" t="inlineStr">
        <is>
          <t>Construction services</t>
        </is>
      </c>
      <c r="BX5" s="18" t="inlineStr">
        <is>
          <t>Wholesale trade</t>
        </is>
      </c>
      <c r="BY5" s="18" t="inlineStr">
        <is>
          <t>Retail trade</t>
        </is>
      </c>
      <c r="BZ5" s="18" t="inlineStr">
        <is>
          <t>Accommodation</t>
        </is>
      </c>
      <c r="CA5" s="18" t="inlineStr">
        <is>
          <t>Food and beverage services</t>
        </is>
      </c>
      <c r="CB5" s="18" t="inlineStr">
        <is>
          <t>Road transport</t>
        </is>
      </c>
      <c r="CC5" s="18" t="inlineStr">
        <is>
          <t>Rail transport</t>
        </is>
      </c>
      <c r="CD5" s="18" t="inlineStr">
        <is>
          <t>Water, pipeline and other transport</t>
        </is>
      </c>
      <c r="CE5" s="18" t="inlineStr">
        <is>
          <t>Air and space transport</t>
        </is>
      </c>
      <c r="CF5" s="18" t="inlineStr">
        <is>
          <t>Postal and courier pick-up and delivery service</t>
        </is>
      </c>
      <c r="CG5" s="18" t="inlineStr">
        <is>
          <t>Transport support services and storage</t>
        </is>
      </c>
      <c r="CH5" s="18" t="inlineStr">
        <is>
          <t>Publishing (except internet and music publishing)</t>
        </is>
      </c>
      <c r="CI5" s="18" t="inlineStr">
        <is>
          <t>Motion picture and sound recording</t>
        </is>
      </c>
      <c r="CJ5" s="18" t="inlineStr">
        <is>
          <t>Broadcasting (except internet)</t>
        </is>
      </c>
      <c r="CK5" s="18" t="inlineStr">
        <is>
          <t>Internet service providers, internet publishing and broadcasting, websearch portals and data processing</t>
        </is>
      </c>
      <c r="CL5" s="18" t="inlineStr">
        <is>
          <t>Telecommunication services</t>
        </is>
      </c>
      <c r="CM5" s="18" t="inlineStr">
        <is>
          <t>Library and other information services</t>
        </is>
      </c>
      <c r="CN5" s="18" t="inlineStr">
        <is>
          <t>Finance</t>
        </is>
      </c>
      <c r="CO5" s="18" t="inlineStr">
        <is>
          <t>Insurance and superannuation funds</t>
        </is>
      </c>
      <c r="CP5" s="18" t="inlineStr">
        <is>
          <t>Auxiliary finance and insurance services</t>
        </is>
      </c>
      <c r="CQ5" s="18" t="inlineStr">
        <is>
          <t>Rental and hiring services (except real estate)</t>
        </is>
      </c>
      <c r="CR5" s="18" t="inlineStr">
        <is>
          <t>Imputed rent for owner-occupiers</t>
        </is>
      </c>
      <c r="CS5" s="18" t="inlineStr">
        <is>
          <t>Actual rent for housing</t>
        </is>
      </c>
      <c r="CT5" s="18" t="inlineStr">
        <is>
          <t>Non-residential property operators and real estate services</t>
        </is>
      </c>
      <c r="CU5" s="18" t="inlineStr">
        <is>
          <t>Professional, scientific and technical services</t>
        </is>
      </c>
      <c r="CV5" s="18" t="inlineStr">
        <is>
          <t>Computer systems design and related services</t>
        </is>
      </c>
      <c r="CW5" s="18" t="inlineStr">
        <is>
          <t>Employment, travel agency and other administrative services</t>
        </is>
      </c>
      <c r="CX5" s="18" t="inlineStr">
        <is>
          <t>Building cleaning, pest control and other support services</t>
        </is>
      </c>
      <c r="CY5" s="18" t="inlineStr">
        <is>
          <t>Public administration and regulatory services</t>
        </is>
      </c>
      <c r="CZ5" s="18" t="inlineStr">
        <is>
          <t>Defence</t>
        </is>
      </c>
      <c r="DA5" s="18" t="inlineStr">
        <is>
          <t>Public order and safety</t>
        </is>
      </c>
      <c r="DB5" s="18" t="inlineStr">
        <is>
          <t>Primary and secondary education services (including pre-schools and special schools)</t>
        </is>
      </c>
      <c r="DC5" s="18" t="inlineStr">
        <is>
          <t>Technical, vocational and tertiary education services (including undergraduate and postgraduate)</t>
        </is>
      </c>
      <c r="DD5" s="18" t="inlineStr">
        <is>
          <t>Arts, sports, adult and other education services (including community education)</t>
        </is>
      </c>
      <c r="DE5" s="18" t="inlineStr">
        <is>
          <t>Health care services</t>
        </is>
      </c>
      <c r="DF5" s="18" t="inlineStr">
        <is>
          <t>Residential care and social assistance services</t>
        </is>
      </c>
      <c r="DG5" s="18" t="inlineStr">
        <is>
          <t>Heritage, creative and performing arts</t>
        </is>
      </c>
      <c r="DH5" s="18" t="inlineStr">
        <is>
          <t>Sports and recreation</t>
        </is>
      </c>
      <c r="DI5" s="18" t="inlineStr">
        <is>
          <t>Gambling</t>
        </is>
      </c>
      <c r="DJ5" s="18" t="inlineStr">
        <is>
          <t>Automotive repair and maintenance</t>
        </is>
      </c>
      <c r="DK5" s="18" t="inlineStr">
        <is>
          <t>Other repair and maintenance</t>
        </is>
      </c>
      <c r="DL5" s="18" t="inlineStr">
        <is>
          <t>Personal services</t>
        </is>
      </c>
      <c r="DM5" s="18" t="inlineStr">
        <is>
          <t>Other services</t>
        </is>
      </c>
      <c r="DN5" s="18" t="inlineStr">
        <is>
          <t>Households FCE</t>
        </is>
      </c>
      <c r="DO5" s="18" t="inlineStr">
        <is>
          <t>General Government FCE</t>
        </is>
      </c>
      <c r="DP5" s="18" t="inlineStr">
        <is>
          <t>Private GFCF</t>
        </is>
      </c>
      <c r="DQ5" s="18" t="inlineStr">
        <is>
          <t>Public Corporations GFCF</t>
        </is>
      </c>
      <c r="DR5" s="18" t="inlineStr">
        <is>
          <t>General Government GFCF</t>
        </is>
      </c>
      <c r="DS5" s="18" t="inlineStr">
        <is>
          <t>Changes in Inventories</t>
        </is>
      </c>
      <c r="DT5" s="18" t="inlineStr">
        <is>
          <t>Exports of Goods and Services</t>
        </is>
      </c>
    </row>
    <row r="6">
      <c r="A6" s="2" t="inlineStr">
        <is>
          <t>0101</t>
        </is>
      </c>
      <c r="B6" s="2" t="inlineStr">
        <is>
          <t>Sheep, grains, beef and dairy cattle</t>
        </is>
      </c>
      <c r="C6" s="19" t="n">
        <v>509.7713</v>
      </c>
      <c r="D6" s="19" t="n">
        <v>39.1691</v>
      </c>
      <c r="E6" s="19" t="n">
        <v>3.1216</v>
      </c>
      <c r="H6" s="19" t="n">
        <v>0.1859</v>
      </c>
      <c r="I6" s="19" t="n">
        <v>0.9513</v>
      </c>
      <c r="P6" s="19" t="n">
        <v>242.9482</v>
      </c>
      <c r="Q6" s="19" t="n">
        <v>0.0139</v>
      </c>
      <c r="R6" s="19" t="n">
        <v>135.8797</v>
      </c>
      <c r="S6" s="19" t="n">
        <v>0.1862</v>
      </c>
      <c r="T6" s="19" t="n">
        <v>4.7821</v>
      </c>
      <c r="U6" s="19" t="n">
        <v>326.3379</v>
      </c>
      <c r="V6" s="19" t="n">
        <v>3.0394</v>
      </c>
      <c r="W6" s="19" t="n">
        <v>5.891</v>
      </c>
      <c r="X6" s="19" t="n">
        <v>5.0361</v>
      </c>
      <c r="Y6" s="19" t="n">
        <v>5.3451</v>
      </c>
      <c r="Z6" s="19" t="n">
        <v>45.7858</v>
      </c>
      <c r="AA6" s="19" t="n">
        <v>91.232</v>
      </c>
      <c r="AB6" s="19" t="n">
        <v>9.4627</v>
      </c>
      <c r="AC6" s="19" t="n">
        <v>0.3431</v>
      </c>
      <c r="AD6" s="19" t="n">
        <v>44.7377</v>
      </c>
      <c r="AF6" s="19" t="n">
        <v>0.0001</v>
      </c>
      <c r="AK6" s="19" t="n">
        <v>0.0184</v>
      </c>
      <c r="AN6" s="19" t="n">
        <v>1.1215</v>
      </c>
      <c r="AO6" s="19" t="n">
        <v>2.6581</v>
      </c>
      <c r="AP6" s="19" t="n">
        <v>15.5925</v>
      </c>
      <c r="AQ6" s="19" t="n">
        <v>3.9609</v>
      </c>
      <c r="BX6" s="19" t="n">
        <v>1.3768</v>
      </c>
      <c r="BY6" s="19" t="n">
        <v>7.0999</v>
      </c>
      <c r="BZ6" s="19" t="n">
        <v>0.2556</v>
      </c>
      <c r="CA6" s="19" t="n">
        <v>0.1445</v>
      </c>
      <c r="CU6" s="19" t="n">
        <v>2.1828</v>
      </c>
      <c r="CX6" s="19" t="n">
        <v>0.4241</v>
      </c>
      <c r="DA6" s="19" t="n">
        <v>0.5358000000000001</v>
      </c>
      <c r="DE6" s="19" t="n">
        <v>0.0001</v>
      </c>
      <c r="DF6" s="19" t="n">
        <v>2.6041</v>
      </c>
      <c r="DL6" s="19" t="n">
        <v>0.0532</v>
      </c>
      <c r="DM6" s="19" t="n">
        <v>2.6474</v>
      </c>
      <c r="DN6" s="19" t="n">
        <v>1.9835</v>
      </c>
      <c r="DP6" s="19" t="n">
        <v>39.6484</v>
      </c>
      <c r="DT6" s="19" t="n">
        <v>2492.4721</v>
      </c>
    </row>
    <row r="7">
      <c r="A7" s="2" t="inlineStr">
        <is>
          <t>0102</t>
        </is>
      </c>
      <c r="B7" s="2" t="inlineStr">
        <is>
          <t>Poultry and other livestock</t>
        </is>
      </c>
      <c r="C7" s="19" t="n">
        <v>8.9085</v>
      </c>
      <c r="D7" s="19" t="n">
        <v>4.9576</v>
      </c>
      <c r="E7" s="19" t="n">
        <v>27.5515</v>
      </c>
      <c r="P7" s="19" t="n">
        <v>13.6519</v>
      </c>
      <c r="R7" s="19" t="n">
        <v>26.3217</v>
      </c>
      <c r="S7" s="19" t="n">
        <v>0.0036</v>
      </c>
      <c r="T7" s="19" t="n">
        <v>0.289</v>
      </c>
      <c r="U7" s="19" t="n">
        <v>0.1024</v>
      </c>
      <c r="V7" s="19" t="n">
        <v>13.7031</v>
      </c>
      <c r="W7" s="19" t="n">
        <v>9.2074</v>
      </c>
      <c r="X7" s="19" t="n">
        <v>43.7385</v>
      </c>
      <c r="AN7" s="19" t="n">
        <v>2.4064</v>
      </c>
      <c r="AO7" s="19" t="n">
        <v>0.0497</v>
      </c>
      <c r="AQ7" s="19" t="n">
        <v>0.1258</v>
      </c>
      <c r="BX7" s="19" t="n">
        <v>0.3009</v>
      </c>
      <c r="BY7" s="19" t="n">
        <v>40.0255</v>
      </c>
      <c r="BZ7" s="19" t="n">
        <v>14.6025</v>
      </c>
      <c r="CA7" s="19" t="n">
        <v>33.8663</v>
      </c>
      <c r="CI7" s="19" t="n">
        <v>0.1673</v>
      </c>
      <c r="CT7" s="19" t="n">
        <v>0.3309</v>
      </c>
      <c r="CU7" s="19" t="n">
        <v>0.3479</v>
      </c>
      <c r="DB7" s="19" t="n">
        <v>0.1652</v>
      </c>
      <c r="DC7" s="19" t="n">
        <v>0.4955</v>
      </c>
      <c r="DE7" s="19" t="n">
        <v>10.5841</v>
      </c>
      <c r="DF7" s="19" t="n">
        <v>7.4443</v>
      </c>
      <c r="DH7" s="19" t="n">
        <v>4.6864</v>
      </c>
      <c r="DI7" s="19" t="n">
        <v>4.5794</v>
      </c>
      <c r="DN7" s="19" t="n">
        <v>120.1453</v>
      </c>
      <c r="DP7" s="19" t="n">
        <v>0.0535</v>
      </c>
      <c r="DT7" s="19" t="n">
        <v>17.188</v>
      </c>
    </row>
    <row r="8">
      <c r="A8" s="2" t="inlineStr">
        <is>
          <t>0103</t>
        </is>
      </c>
      <c r="B8" s="2" t="inlineStr">
        <is>
          <t>Other agriculture</t>
        </is>
      </c>
      <c r="C8" s="19" t="n">
        <v>118.9564</v>
      </c>
      <c r="D8" s="19" t="n">
        <v>50.7529</v>
      </c>
      <c r="E8" s="19" t="n">
        <v>132.0304</v>
      </c>
      <c r="G8" s="19" t="n">
        <v>0.0042</v>
      </c>
      <c r="I8" s="19" t="n">
        <v>739.9363</v>
      </c>
      <c r="P8" s="19" t="n">
        <v>2.3893</v>
      </c>
      <c r="Q8" s="19" t="n">
        <v>0.0027</v>
      </c>
      <c r="R8" s="19" t="n">
        <v>5.9426</v>
      </c>
      <c r="S8" s="19" t="n">
        <v>548.8672</v>
      </c>
      <c r="T8" s="19" t="n">
        <v>8.660399999999999</v>
      </c>
      <c r="U8" s="19" t="n">
        <v>0.8966</v>
      </c>
      <c r="V8" s="19" t="n">
        <v>41.2565</v>
      </c>
      <c r="W8" s="19" t="n">
        <v>88.8678</v>
      </c>
      <c r="X8" s="19" t="n">
        <v>261.8091</v>
      </c>
      <c r="Y8" s="19" t="n">
        <v>3.9993</v>
      </c>
      <c r="Z8" s="19" t="n">
        <v>0.1722</v>
      </c>
      <c r="AA8" s="19" t="n">
        <v>0.7004</v>
      </c>
      <c r="AB8" s="19" t="n">
        <v>0.1922</v>
      </c>
      <c r="AC8" s="19" t="n">
        <v>0.0157</v>
      </c>
      <c r="AD8" s="19" t="n">
        <v>0.2572</v>
      </c>
      <c r="AE8" s="19" t="n">
        <v>0.0001</v>
      </c>
      <c r="AF8" s="19" t="n">
        <v>0.0053</v>
      </c>
      <c r="AG8" s="19" t="n">
        <v>0.0009</v>
      </c>
      <c r="AN8" s="19" t="n">
        <v>0.2621</v>
      </c>
      <c r="AP8" s="19" t="n">
        <v>0.5343</v>
      </c>
      <c r="AQ8" s="19" t="n">
        <v>0.2836</v>
      </c>
      <c r="AR8" s="19" t="n">
        <v>20.5093</v>
      </c>
      <c r="AS8" s="19" t="n">
        <v>1.4888</v>
      </c>
      <c r="BB8" s="19" t="n">
        <v>0.2576</v>
      </c>
      <c r="BC8" s="19" t="n">
        <v>0.0014</v>
      </c>
      <c r="BD8" s="19" t="n">
        <v>0.2434</v>
      </c>
      <c r="BM8" s="19" t="n">
        <v>1.5432</v>
      </c>
      <c r="BO8" s="19" t="n">
        <v>0.9387</v>
      </c>
      <c r="BP8" s="19" t="n">
        <v>1.1387</v>
      </c>
      <c r="BR8" s="19" t="n">
        <v>9.3325</v>
      </c>
      <c r="BT8" s="19" t="n">
        <v>48.882</v>
      </c>
      <c r="BU8" s="19" t="n">
        <v>25.96</v>
      </c>
      <c r="BV8" s="19" t="n">
        <v>14.3447</v>
      </c>
      <c r="BW8" s="19" t="n">
        <v>208.4627</v>
      </c>
      <c r="BX8" s="19" t="n">
        <v>13.8414</v>
      </c>
      <c r="BY8" s="19" t="n">
        <v>271.3235</v>
      </c>
      <c r="BZ8" s="19" t="n">
        <v>78.8404</v>
      </c>
      <c r="CA8" s="19" t="n">
        <v>428.8017</v>
      </c>
      <c r="CB8" s="19" t="n">
        <v>0.9082</v>
      </c>
      <c r="CC8" s="19" t="n">
        <v>1.6173</v>
      </c>
      <c r="CD8" s="19" t="n">
        <v>2.3099</v>
      </c>
      <c r="CG8" s="19" t="n">
        <v>0.8727</v>
      </c>
      <c r="CI8" s="19" t="n">
        <v>11.6102</v>
      </c>
      <c r="CM8" s="19" t="n">
        <v>0.2591</v>
      </c>
      <c r="CN8" s="19" t="n">
        <v>0.4525</v>
      </c>
      <c r="CQ8" s="19" t="n">
        <v>13.3782</v>
      </c>
      <c r="CT8" s="19" t="n">
        <v>12.1761</v>
      </c>
      <c r="CU8" s="19" t="n">
        <v>10.3109</v>
      </c>
      <c r="CW8" s="19" t="n">
        <v>5.3442</v>
      </c>
      <c r="CX8" s="19" t="n">
        <v>4.0225</v>
      </c>
      <c r="CY8" s="19" t="n">
        <v>22.6361</v>
      </c>
      <c r="CZ8" s="19" t="n">
        <v>4.2455</v>
      </c>
      <c r="DA8" s="19" t="n">
        <v>4.3283</v>
      </c>
      <c r="DB8" s="19" t="n">
        <v>13.7135</v>
      </c>
      <c r="DC8" s="19" t="n">
        <v>23.9067</v>
      </c>
      <c r="DD8" s="19" t="n">
        <v>2.3153</v>
      </c>
      <c r="DE8" s="19" t="n">
        <v>143.7794</v>
      </c>
      <c r="DF8" s="19" t="n">
        <v>110.0362</v>
      </c>
      <c r="DG8" s="19" t="n">
        <v>8.4709</v>
      </c>
      <c r="DH8" s="19" t="n">
        <v>31.6185</v>
      </c>
      <c r="DI8" s="19" t="n">
        <v>14.5809</v>
      </c>
      <c r="DJ8" s="19" t="n">
        <v>2.7201</v>
      </c>
      <c r="DK8" s="19" t="n">
        <v>2.5142</v>
      </c>
      <c r="DL8" s="19" t="n">
        <v>35.797</v>
      </c>
      <c r="DM8" s="19" t="n">
        <v>1.231</v>
      </c>
      <c r="DN8" s="19" t="n">
        <v>3950.4555</v>
      </c>
      <c r="DT8" s="19" t="n">
        <v>752.6833</v>
      </c>
    </row>
    <row r="9">
      <c r="A9" s="2" t="inlineStr">
        <is>
          <t>0201</t>
        </is>
      </c>
      <c r="B9" s="2" t="inlineStr">
        <is>
          <t>Aquaculture</t>
        </is>
      </c>
      <c r="F9" s="19" t="n">
        <v>6.0915</v>
      </c>
      <c r="Q9" s="19" t="n">
        <v>29.4152</v>
      </c>
      <c r="T9" s="19" t="n">
        <v>13.5836</v>
      </c>
      <c r="U9" s="19" t="n">
        <v>0.0373</v>
      </c>
      <c r="V9" s="19" t="n">
        <v>1.9078</v>
      </c>
      <c r="W9" s="19" t="n">
        <v>0.8076</v>
      </c>
      <c r="X9" s="19" t="n">
        <v>22.1247</v>
      </c>
      <c r="BX9" s="19" t="n">
        <v>0.9687</v>
      </c>
      <c r="BY9" s="19" t="n">
        <v>34.3641</v>
      </c>
      <c r="BZ9" s="19" t="n">
        <v>12.9486</v>
      </c>
      <c r="CA9" s="19" t="n">
        <v>20.5105</v>
      </c>
      <c r="DI9" s="19" t="n">
        <v>1.1455</v>
      </c>
      <c r="DN9" s="19" t="n">
        <v>80.2976</v>
      </c>
      <c r="DT9" s="19" t="n">
        <v>4.7972</v>
      </c>
    </row>
    <row r="10">
      <c r="A10" s="2" t="inlineStr">
        <is>
          <t>0301</t>
        </is>
      </c>
      <c r="B10" s="2" t="inlineStr">
        <is>
          <t>Forestry and logging</t>
        </is>
      </c>
      <c r="C10" s="19" t="n">
        <v>0.8016</v>
      </c>
      <c r="D10" s="19" t="n">
        <v>0.4014</v>
      </c>
      <c r="E10" s="19" t="n">
        <v>0.3503</v>
      </c>
      <c r="I10" s="19" t="n">
        <v>0.0001</v>
      </c>
      <c r="J10" s="19" t="n">
        <v>0.4761</v>
      </c>
      <c r="K10" s="19" t="n">
        <v>0.5983000000000001</v>
      </c>
      <c r="AH10" s="19" t="n">
        <v>96.56999999999999</v>
      </c>
      <c r="AI10" s="19" t="n">
        <v>41.144</v>
      </c>
      <c r="AL10" s="19" t="n">
        <v>0.1165</v>
      </c>
      <c r="AM10" s="19" t="n">
        <v>0.0412</v>
      </c>
      <c r="AN10" s="19" t="n">
        <v>0.2519</v>
      </c>
      <c r="AP10" s="19" t="n">
        <v>2.265</v>
      </c>
      <c r="AQ10" s="19" t="n">
        <v>0.6735</v>
      </c>
      <c r="AR10" s="19" t="n">
        <v>0.5067</v>
      </c>
      <c r="CC10" s="19" t="n">
        <v>0.2452</v>
      </c>
      <c r="DN10" s="19" t="n">
        <v>3.5021</v>
      </c>
      <c r="DT10" s="19" t="n">
        <v>5.0561</v>
      </c>
    </row>
    <row r="11">
      <c r="A11" s="2" t="inlineStr">
        <is>
          <t>0401</t>
        </is>
      </c>
      <c r="B11" s="2" t="inlineStr">
        <is>
          <t>Fishing, hunting and trapping</t>
        </is>
      </c>
      <c r="Q11" s="19" t="n">
        <v>48.5194</v>
      </c>
      <c r="S11" s="19" t="n">
        <v>0.1604</v>
      </c>
      <c r="T11" s="19" t="n">
        <v>0.1663</v>
      </c>
      <c r="U11" s="19" t="n">
        <v>0.3056</v>
      </c>
      <c r="V11" s="19" t="n">
        <v>0.1686</v>
      </c>
      <c r="X11" s="19" t="n">
        <v>6.1024</v>
      </c>
      <c r="Y11" s="19" t="n">
        <v>0.3406</v>
      </c>
      <c r="BN11" s="19" t="n">
        <v>0.1301</v>
      </c>
      <c r="BX11" s="19" t="n">
        <v>4.3465</v>
      </c>
      <c r="BY11" s="19" t="n">
        <v>111.2206</v>
      </c>
      <c r="BZ11" s="19" t="n">
        <v>5.4128</v>
      </c>
      <c r="CA11" s="19" t="n">
        <v>12.5092</v>
      </c>
      <c r="DH11" s="19" t="n">
        <v>0.09619999999999999</v>
      </c>
      <c r="DI11" s="19" t="n">
        <v>0.2347</v>
      </c>
      <c r="DN11" s="19" t="n">
        <v>148.8979</v>
      </c>
      <c r="DT11" s="19" t="n">
        <v>129.3885</v>
      </c>
    </row>
    <row r="12">
      <c r="A12" s="2" t="inlineStr">
        <is>
          <t>0501</t>
        </is>
      </c>
      <c r="B12" s="2" t="inlineStr">
        <is>
          <t>Agriculture, forestry and fishing support services</t>
        </is>
      </c>
      <c r="C12" s="19" t="n">
        <v>1.8876</v>
      </c>
      <c r="DT12" s="19" t="n">
        <v>124.1124</v>
      </c>
    </row>
    <row r="13">
      <c r="A13" s="2" t="inlineStr">
        <is>
          <t>0601</t>
        </is>
      </c>
      <c r="B13" s="2" t="inlineStr">
        <is>
          <t>Coal mining</t>
        </is>
      </c>
      <c r="J13" s="19" t="n">
        <v>0.3026</v>
      </c>
      <c r="L13" s="19" t="n">
        <v>0.0021</v>
      </c>
      <c r="M13" s="19" t="n">
        <v>0.0469</v>
      </c>
      <c r="O13" s="19" t="n">
        <v>0.0015</v>
      </c>
      <c r="P13" s="19" t="n">
        <v>0.0295</v>
      </c>
      <c r="S13" s="19" t="n">
        <v>0.0104</v>
      </c>
      <c r="T13" s="19" t="n">
        <v>0.0078</v>
      </c>
      <c r="U13" s="19" t="n">
        <v>0.0255</v>
      </c>
      <c r="W13" s="19" t="n">
        <v>0.0288</v>
      </c>
      <c r="X13" s="19" t="n">
        <v>0.0071</v>
      </c>
      <c r="AH13" s="19" t="n">
        <v>0.0021</v>
      </c>
      <c r="AJ13" s="19" t="n">
        <v>0.0384</v>
      </c>
      <c r="AM13" s="19" t="n">
        <v>0.0192</v>
      </c>
      <c r="AP13" s="19" t="n">
        <v>0.032</v>
      </c>
      <c r="AT13" s="19" t="n">
        <v>0.0073</v>
      </c>
      <c r="AV13" s="19" t="n">
        <v>0.1773</v>
      </c>
      <c r="AX13" s="19" t="n">
        <v>0.0072</v>
      </c>
      <c r="AY13" s="19" t="n">
        <v>1.6227</v>
      </c>
      <c r="AZ13" s="19" t="n">
        <v>0.7252999999999999</v>
      </c>
      <c r="BO13" s="19" t="n">
        <v>6.0303</v>
      </c>
      <c r="DT13" s="19" t="n">
        <v>159.8762</v>
      </c>
    </row>
    <row r="14">
      <c r="A14" s="2" t="inlineStr">
        <is>
          <t>0701</t>
        </is>
      </c>
      <c r="B14" s="2" t="inlineStr">
        <is>
          <t>Oil and gas extraction</t>
        </is>
      </c>
    </row>
    <row r="15">
      <c r="A15" s="2" t="inlineStr">
        <is>
          <t>0801</t>
        </is>
      </c>
      <c r="B15" s="2" t="inlineStr">
        <is>
          <t>Iron ore mining</t>
        </is>
      </c>
      <c r="J15" s="19" t="n">
        <v>0.0321</v>
      </c>
      <c r="AY15" s="19" t="n">
        <v>4.8594</v>
      </c>
      <c r="AZ15" s="19" t="n">
        <v>0.0347</v>
      </c>
      <c r="DT15" s="19" t="n">
        <v>292.0739</v>
      </c>
    </row>
    <row r="16">
      <c r="A16" s="2" t="inlineStr">
        <is>
          <t>0802</t>
        </is>
      </c>
      <c r="B16" s="2" t="inlineStr">
        <is>
          <t>Non-ferrous metal ore mining</t>
        </is>
      </c>
      <c r="AP16" s="19" t="n">
        <v>0.1596</v>
      </c>
      <c r="AU16" s="19" t="n">
        <v>0.5595</v>
      </c>
      <c r="AY16" s="19" t="n">
        <v>2.4597</v>
      </c>
      <c r="AZ16" s="19" t="n">
        <v>2.4649</v>
      </c>
      <c r="DT16" s="19" t="n">
        <v>58.3563</v>
      </c>
    </row>
    <row r="17">
      <c r="A17" s="2" t="inlineStr">
        <is>
          <t>0901</t>
        </is>
      </c>
      <c r="B17" s="2" t="inlineStr">
        <is>
          <t>Non-metallic mineral mining</t>
        </is>
      </c>
      <c r="C17" s="19" t="n">
        <v>0.0231</v>
      </c>
      <c r="D17" s="19" t="n">
        <v>0.0134</v>
      </c>
      <c r="E17" s="19" t="n">
        <v>0.0199</v>
      </c>
      <c r="J17" s="19" t="n">
        <v>1.8336</v>
      </c>
      <c r="K17" s="19" t="n">
        <v>1.802</v>
      </c>
      <c r="L17" s="19" t="n">
        <v>1.0111</v>
      </c>
      <c r="M17" s="19" t="n">
        <v>2.2586</v>
      </c>
      <c r="N17" s="19" t="n">
        <v>0.4742</v>
      </c>
      <c r="X17" s="19" t="n">
        <v>4.6477</v>
      </c>
      <c r="AM17" s="19" t="n">
        <v>0.3585</v>
      </c>
      <c r="AP17" s="19" t="n">
        <v>3.9564</v>
      </c>
      <c r="AR17" s="19" t="n">
        <v>0.0321</v>
      </c>
      <c r="AT17" s="19" t="n">
        <v>14.0647</v>
      </c>
      <c r="AU17" s="19" t="n">
        <v>1.3733</v>
      </c>
      <c r="AV17" s="19" t="n">
        <v>25.3332</v>
      </c>
      <c r="AW17" s="19" t="n">
        <v>1.2689</v>
      </c>
      <c r="AX17" s="19" t="n">
        <v>5.1031</v>
      </c>
      <c r="AY17" s="19" t="n">
        <v>2.041</v>
      </c>
      <c r="AZ17" s="19" t="n">
        <v>0.016</v>
      </c>
      <c r="BA17" s="19" t="n">
        <v>0.5869</v>
      </c>
      <c r="BB17" s="19" t="n">
        <v>0.2568</v>
      </c>
      <c r="BC17" s="19" t="n">
        <v>0.266</v>
      </c>
      <c r="BD17" s="19" t="n">
        <v>0.7017</v>
      </c>
      <c r="BF17" s="19" t="n">
        <v>0.0138</v>
      </c>
      <c r="BG17" s="19" t="n">
        <v>0.0005</v>
      </c>
      <c r="BH17" s="19" t="n">
        <v>0.0091</v>
      </c>
      <c r="BI17" s="19" t="n">
        <v>0.0003</v>
      </c>
      <c r="BJ17" s="19" t="n">
        <v>0.0295</v>
      </c>
      <c r="BK17" s="19" t="n">
        <v>0.0009</v>
      </c>
      <c r="BL17" s="19" t="n">
        <v>0.0181</v>
      </c>
      <c r="BM17" s="19" t="n">
        <v>0.0094</v>
      </c>
      <c r="BN17" s="19" t="n">
        <v>1.6235</v>
      </c>
      <c r="BR17" s="19" t="n">
        <v>1.785</v>
      </c>
      <c r="BT17" s="19" t="n">
        <v>6.3418</v>
      </c>
      <c r="BU17" s="19" t="n">
        <v>5.5646</v>
      </c>
      <c r="BV17" s="19" t="n">
        <v>9.5604</v>
      </c>
      <c r="BW17" s="19" t="n">
        <v>89.4173</v>
      </c>
      <c r="BY17" s="19" t="n">
        <v>1.263</v>
      </c>
      <c r="BZ17" s="19" t="n">
        <v>0.0322</v>
      </c>
      <c r="CA17" s="19" t="n">
        <v>0.06519999999999999</v>
      </c>
      <c r="CM17" s="19" t="n">
        <v>0.0592</v>
      </c>
      <c r="CQ17" s="19" t="n">
        <v>0.0328</v>
      </c>
      <c r="CR17" s="19" t="n">
        <v>0.134</v>
      </c>
      <c r="CS17" s="19" t="n">
        <v>0.0399</v>
      </c>
      <c r="CT17" s="19" t="n">
        <v>0.06809999999999999</v>
      </c>
      <c r="CU17" s="19" t="n">
        <v>0.09370000000000001</v>
      </c>
      <c r="CW17" s="19" t="n">
        <v>0.0226</v>
      </c>
      <c r="CX17" s="19" t="n">
        <v>0.0116</v>
      </c>
      <c r="DB17" s="19" t="n">
        <v>0.0573</v>
      </c>
      <c r="DC17" s="19" t="n">
        <v>0.075</v>
      </c>
      <c r="DE17" s="19" t="n">
        <v>0.1176</v>
      </c>
      <c r="DF17" s="19" t="n">
        <v>0.2182</v>
      </c>
      <c r="DH17" s="19" t="n">
        <v>0.5029</v>
      </c>
      <c r="DI17" s="19" t="n">
        <v>0.5565</v>
      </c>
      <c r="DL17" s="19" t="n">
        <v>0.2431</v>
      </c>
      <c r="DM17" s="19" t="n">
        <v>0.0185</v>
      </c>
      <c r="DN17" s="19" t="n">
        <v>0.3899</v>
      </c>
      <c r="DT17" s="19" t="n">
        <v>140.1827</v>
      </c>
    </row>
    <row r="18">
      <c r="A18" s="2" t="inlineStr">
        <is>
          <t>1001</t>
        </is>
      </c>
      <c r="B18" s="2" t="inlineStr">
        <is>
          <t>Exploration and mining support services</t>
        </is>
      </c>
    </row>
    <row r="19">
      <c r="A19" s="2" t="inlineStr">
        <is>
          <t>1101</t>
        </is>
      </c>
      <c r="B19" s="2" t="inlineStr">
        <is>
          <t>Meat and meat product manufacturing</t>
        </is>
      </c>
      <c r="C19" s="19" t="n">
        <v>0.1308</v>
      </c>
      <c r="D19" s="19" t="n">
        <v>0.0925</v>
      </c>
      <c r="K19" s="19" t="n">
        <v>1.183</v>
      </c>
      <c r="P19" s="19" t="n">
        <v>223.1416</v>
      </c>
      <c r="Q19" s="19" t="n">
        <v>0.0181</v>
      </c>
      <c r="R19" s="19" t="n">
        <v>0.0142</v>
      </c>
      <c r="S19" s="19" t="n">
        <v>11.9839</v>
      </c>
      <c r="T19" s="19" t="n">
        <v>58.8854</v>
      </c>
      <c r="U19" s="19" t="n">
        <v>0.1086</v>
      </c>
      <c r="V19" s="19" t="n">
        <v>75.85590000000001</v>
      </c>
      <c r="W19" s="19" t="n">
        <v>0.1046</v>
      </c>
      <c r="X19" s="19" t="n">
        <v>89.01609999999999</v>
      </c>
      <c r="Y19" s="19" t="n">
        <v>1.455</v>
      </c>
      <c r="Z19" s="19" t="n">
        <v>0.2467</v>
      </c>
      <c r="AA19" s="19" t="n">
        <v>0.3351</v>
      </c>
      <c r="AC19" s="19" t="n">
        <v>21.8339</v>
      </c>
      <c r="AD19" s="19" t="n">
        <v>0.2806</v>
      </c>
      <c r="AG19" s="19" t="n">
        <v>0.0008</v>
      </c>
      <c r="AN19" s="19" t="n">
        <v>2.2463</v>
      </c>
      <c r="AO19" s="19" t="n">
        <v>0.121</v>
      </c>
      <c r="AP19" s="19" t="n">
        <v>18.1444</v>
      </c>
      <c r="AQ19" s="19" t="n">
        <v>3.6765</v>
      </c>
      <c r="BI19" s="19" t="n">
        <v>0.0344</v>
      </c>
      <c r="BJ19" s="19" t="n">
        <v>0.1156</v>
      </c>
      <c r="BK19" s="19" t="n">
        <v>0.0143</v>
      </c>
      <c r="BL19" s="19" t="n">
        <v>0.0838</v>
      </c>
      <c r="BN19" s="19" t="n">
        <v>0.0017</v>
      </c>
      <c r="BR19" s="19" t="n">
        <v>0.1235</v>
      </c>
      <c r="BS19" s="19" t="n">
        <v>7.6812</v>
      </c>
      <c r="BT19" s="19" t="n">
        <v>0.4685</v>
      </c>
      <c r="BU19" s="19" t="n">
        <v>4.1637</v>
      </c>
      <c r="BV19" s="19" t="n">
        <v>4.6256</v>
      </c>
      <c r="BW19" s="19" t="n">
        <v>21.1617</v>
      </c>
      <c r="BX19" s="19" t="n">
        <v>30.109</v>
      </c>
      <c r="BY19" s="19" t="n">
        <v>56.9443</v>
      </c>
      <c r="BZ19" s="19" t="n">
        <v>87.79259999999999</v>
      </c>
      <c r="CA19" s="19" t="n">
        <v>1989.7795</v>
      </c>
      <c r="CC19" s="19" t="n">
        <v>0.2216</v>
      </c>
      <c r="CF19" s="19" t="n">
        <v>0.2321</v>
      </c>
      <c r="CQ19" s="19" t="n">
        <v>0.9204</v>
      </c>
      <c r="CT19" s="19" t="n">
        <v>0.3775</v>
      </c>
      <c r="CU19" s="19" t="n">
        <v>24.1086</v>
      </c>
      <c r="CW19" s="19" t="n">
        <v>5.726</v>
      </c>
      <c r="CX19" s="19" t="n">
        <v>3.3771</v>
      </c>
      <c r="CZ19" s="19" t="n">
        <v>1.7998</v>
      </c>
      <c r="DA19" s="19" t="n">
        <v>6.6431</v>
      </c>
      <c r="DB19" s="19" t="n">
        <v>11.5837</v>
      </c>
      <c r="DC19" s="19" t="n">
        <v>15.0779</v>
      </c>
      <c r="DD19" s="19" t="n">
        <v>0.5787</v>
      </c>
      <c r="DE19" s="19" t="n">
        <v>59.5053</v>
      </c>
      <c r="DF19" s="19" t="n">
        <v>182.234</v>
      </c>
      <c r="DG19" s="19" t="n">
        <v>0.3449</v>
      </c>
      <c r="DH19" s="19" t="n">
        <v>0.5468</v>
      </c>
      <c r="DI19" s="19" t="n">
        <v>3.1073</v>
      </c>
      <c r="DJ19" s="19" t="n">
        <v>10.4197</v>
      </c>
      <c r="DK19" s="19" t="n">
        <v>0.1467</v>
      </c>
      <c r="DL19" s="19" t="n">
        <v>4.5141</v>
      </c>
      <c r="DM19" s="19" t="n">
        <v>8.3742</v>
      </c>
      <c r="DN19" s="19" t="n">
        <v>1767.6401</v>
      </c>
      <c r="DT19" s="19" t="n">
        <v>3104.5458</v>
      </c>
    </row>
    <row r="20">
      <c r="A20" s="2" t="inlineStr">
        <is>
          <t>1102</t>
        </is>
      </c>
      <c r="B20" s="2" t="inlineStr">
        <is>
          <t>Processed seafood manufacturing</t>
        </is>
      </c>
      <c r="F20" s="19" t="n">
        <v>7.3489</v>
      </c>
      <c r="H20" s="19" t="n">
        <v>1.7862</v>
      </c>
      <c r="I20" s="19" t="n">
        <v>1.9415</v>
      </c>
      <c r="J20" s="19" t="n">
        <v>0.3083</v>
      </c>
      <c r="K20" s="19" t="n">
        <v>0.2972</v>
      </c>
      <c r="L20" s="19" t="n">
        <v>0.2731</v>
      </c>
      <c r="M20" s="19" t="n">
        <v>3.4509</v>
      </c>
      <c r="O20" s="19" t="n">
        <v>3.5545</v>
      </c>
      <c r="P20" s="19" t="n">
        <v>6.736</v>
      </c>
      <c r="Q20" s="19" t="n">
        <v>0.8092</v>
      </c>
      <c r="R20" s="19" t="n">
        <v>0.1554</v>
      </c>
      <c r="S20" s="19" t="n">
        <v>0.0002</v>
      </c>
      <c r="T20" s="19" t="n">
        <v>0.0001</v>
      </c>
      <c r="U20" s="19" t="n">
        <v>0.8006</v>
      </c>
      <c r="V20" s="19" t="n">
        <v>13.9655</v>
      </c>
      <c r="W20" s="19" t="n">
        <v>1.0732</v>
      </c>
      <c r="X20" s="19" t="n">
        <v>32.5448</v>
      </c>
      <c r="Y20" s="19" t="n">
        <v>0.2371</v>
      </c>
      <c r="Z20" s="19" t="n">
        <v>1.2245</v>
      </c>
      <c r="AN20" s="19" t="n">
        <v>1.4801</v>
      </c>
      <c r="AP20" s="19" t="n">
        <v>7.4668</v>
      </c>
      <c r="AQ20" s="19" t="n">
        <v>2.8151</v>
      </c>
      <c r="BT20" s="19" t="n">
        <v>1.5483</v>
      </c>
      <c r="BU20" s="19" t="n">
        <v>1.5766</v>
      </c>
      <c r="BV20" s="19" t="n">
        <v>0.3936</v>
      </c>
      <c r="BX20" s="19" t="n">
        <v>80.39279999999999</v>
      </c>
      <c r="BY20" s="19" t="n">
        <v>53.3296</v>
      </c>
      <c r="BZ20" s="19" t="n">
        <v>29.2001</v>
      </c>
      <c r="CA20" s="19" t="n">
        <v>121.7024</v>
      </c>
      <c r="CT20" s="19" t="n">
        <v>5.1969</v>
      </c>
      <c r="CU20" s="19" t="n">
        <v>5.749</v>
      </c>
      <c r="CW20" s="19" t="n">
        <v>1.2388</v>
      </c>
      <c r="CX20" s="19" t="n">
        <v>0.6424</v>
      </c>
      <c r="CY20" s="19" t="n">
        <v>8.523400000000001</v>
      </c>
      <c r="CZ20" s="19" t="n">
        <v>4.1041</v>
      </c>
      <c r="DA20" s="19" t="n">
        <v>6.3115</v>
      </c>
      <c r="DB20" s="19" t="n">
        <v>9.607900000000001</v>
      </c>
      <c r="DC20" s="19" t="n">
        <v>15.37</v>
      </c>
      <c r="DD20" s="19" t="n">
        <v>1.0459</v>
      </c>
      <c r="DE20" s="19" t="n">
        <v>20.0842</v>
      </c>
      <c r="DF20" s="19" t="n">
        <v>63.2556</v>
      </c>
      <c r="DH20" s="19" t="n">
        <v>0.6343</v>
      </c>
      <c r="DI20" s="19" t="n">
        <v>11.6664</v>
      </c>
      <c r="DN20" s="19" t="n">
        <v>837.3291</v>
      </c>
      <c r="DT20" s="19" t="n">
        <v>145.828</v>
      </c>
    </row>
    <row r="21">
      <c r="A21" s="2" t="inlineStr">
        <is>
          <t>1103</t>
        </is>
      </c>
      <c r="B21" s="2" t="inlineStr">
        <is>
          <t>Dairy product manufacturing</t>
        </is>
      </c>
      <c r="C21" s="19" t="n">
        <v>7.8878</v>
      </c>
      <c r="D21" s="19" t="n">
        <v>3.4114</v>
      </c>
      <c r="E21" s="19" t="n">
        <v>0.0727</v>
      </c>
      <c r="K21" s="19" t="n">
        <v>0.09619999999999999</v>
      </c>
      <c r="L21" s="19" t="n">
        <v>1.2861</v>
      </c>
      <c r="M21" s="19" t="n">
        <v>1.3022</v>
      </c>
      <c r="P21" s="19" t="n">
        <v>1.5323</v>
      </c>
      <c r="R21" s="19" t="n">
        <v>303.1773</v>
      </c>
      <c r="S21" s="19" t="n">
        <v>0.5883</v>
      </c>
      <c r="T21" s="19" t="n">
        <v>21.8404</v>
      </c>
      <c r="U21" s="19" t="n">
        <v>1.0207</v>
      </c>
      <c r="V21" s="19" t="n">
        <v>25.4482</v>
      </c>
      <c r="W21" s="19" t="n">
        <v>22.0746</v>
      </c>
      <c r="X21" s="19" t="n">
        <v>62.8161</v>
      </c>
      <c r="Y21" s="19" t="n">
        <v>0.0278</v>
      </c>
      <c r="Z21" s="19" t="n">
        <v>0.0002</v>
      </c>
      <c r="AA21" s="19" t="n">
        <v>1.6364</v>
      </c>
      <c r="AB21" s="19" t="n">
        <v>0.0053</v>
      </c>
      <c r="AC21" s="19" t="n">
        <v>0.0002</v>
      </c>
      <c r="AD21" s="19" t="n">
        <v>0.0406</v>
      </c>
      <c r="AE21" s="19" t="n">
        <v>0.003</v>
      </c>
      <c r="AF21" s="19" t="n">
        <v>0.0002</v>
      </c>
      <c r="AG21" s="19" t="n">
        <v>0.0005999999999999999</v>
      </c>
      <c r="AN21" s="19" t="n">
        <v>3.1442</v>
      </c>
      <c r="AO21" s="19" t="n">
        <v>0.0045</v>
      </c>
      <c r="AP21" s="19" t="n">
        <v>0.6308</v>
      </c>
      <c r="AQ21" s="19" t="n">
        <v>5.4075</v>
      </c>
      <c r="AT21" s="19" t="n">
        <v>0.0014</v>
      </c>
      <c r="AU21" s="19" t="n">
        <v>0.0005</v>
      </c>
      <c r="AV21" s="19" t="n">
        <v>0.0018</v>
      </c>
      <c r="AW21" s="19" t="n">
        <v>0.0005</v>
      </c>
      <c r="AX21" s="19" t="n">
        <v>0.0736</v>
      </c>
      <c r="BE21" s="19" t="n">
        <v>0.15</v>
      </c>
      <c r="BF21" s="19" t="n">
        <v>0.2432</v>
      </c>
      <c r="BG21" s="19" t="n">
        <v>0.6104000000000001</v>
      </c>
      <c r="BH21" s="19" t="n">
        <v>0.297</v>
      </c>
      <c r="BI21" s="19" t="n">
        <v>0.286</v>
      </c>
      <c r="BJ21" s="19" t="n">
        <v>0.1354</v>
      </c>
      <c r="BK21" s="19" t="n">
        <v>0.0532</v>
      </c>
      <c r="BL21" s="19" t="n">
        <v>0.0327</v>
      </c>
      <c r="BM21" s="19" t="n">
        <v>0.08799999999999999</v>
      </c>
      <c r="BN21" s="19" t="n">
        <v>0.0112</v>
      </c>
      <c r="BO21" s="19" t="n">
        <v>0.0162</v>
      </c>
      <c r="BP21" s="19" t="n">
        <v>0.0945</v>
      </c>
      <c r="BR21" s="19" t="n">
        <v>2.116</v>
      </c>
      <c r="BS21" s="19" t="n">
        <v>6.0089</v>
      </c>
      <c r="BT21" s="19" t="n">
        <v>1.9564</v>
      </c>
      <c r="BU21" s="19" t="n">
        <v>3.3632</v>
      </c>
      <c r="BV21" s="19" t="n">
        <v>2.6745</v>
      </c>
      <c r="BW21" s="19" t="n">
        <v>7.3109</v>
      </c>
      <c r="BX21" s="19" t="n">
        <v>10.4057</v>
      </c>
      <c r="BY21" s="19" t="n">
        <v>52.9037</v>
      </c>
      <c r="BZ21" s="19" t="n">
        <v>18.7268</v>
      </c>
      <c r="CA21" s="19" t="n">
        <v>120.7784</v>
      </c>
      <c r="CB21" s="19" t="n">
        <v>0.633</v>
      </c>
      <c r="CC21" s="19" t="n">
        <v>0.3156</v>
      </c>
      <c r="CF21" s="19" t="n">
        <v>3.3422</v>
      </c>
      <c r="CI21" s="19" t="n">
        <v>0.0964</v>
      </c>
      <c r="CQ21" s="19" t="n">
        <v>1.1055</v>
      </c>
      <c r="CT21" s="19" t="n">
        <v>2.1962</v>
      </c>
      <c r="CU21" s="19" t="n">
        <v>14.6955</v>
      </c>
      <c r="CW21" s="19" t="n">
        <v>6.8058</v>
      </c>
      <c r="CX21" s="19" t="n">
        <v>3.522</v>
      </c>
      <c r="CZ21" s="19" t="n">
        <v>0.54</v>
      </c>
      <c r="DA21" s="19" t="n">
        <v>9.2102</v>
      </c>
      <c r="DB21" s="19" t="n">
        <v>11.2158</v>
      </c>
      <c r="DC21" s="19" t="n">
        <v>15.7565</v>
      </c>
      <c r="DD21" s="19" t="n">
        <v>1.7071</v>
      </c>
      <c r="DE21" s="19" t="n">
        <v>66.4915</v>
      </c>
      <c r="DF21" s="19" t="n">
        <v>123.0776</v>
      </c>
      <c r="DG21" s="19" t="n">
        <v>0.406</v>
      </c>
      <c r="DH21" s="19" t="n">
        <v>0.2411</v>
      </c>
      <c r="DI21" s="19" t="n">
        <v>3.9869</v>
      </c>
      <c r="DJ21" s="19" t="n">
        <v>4.2093</v>
      </c>
      <c r="DK21" s="19" t="n">
        <v>1.3695</v>
      </c>
      <c r="DL21" s="19" t="n">
        <v>3.9984</v>
      </c>
      <c r="DM21" s="19" t="n">
        <v>5.5378</v>
      </c>
      <c r="DN21" s="19" t="n">
        <v>1004.9486</v>
      </c>
      <c r="DT21" s="19" t="n">
        <v>406.7955</v>
      </c>
    </row>
    <row r="22">
      <c r="A22" s="2" t="inlineStr">
        <is>
          <t>1104</t>
        </is>
      </c>
      <c r="B22" s="2" t="inlineStr">
        <is>
          <t>Fruit and vegetable product manufacturing</t>
        </is>
      </c>
      <c r="C22" s="19" t="n">
        <v>0.1869</v>
      </c>
      <c r="D22" s="19" t="n">
        <v>0.121</v>
      </c>
      <c r="E22" s="19" t="n">
        <v>0.129</v>
      </c>
      <c r="P22" s="19" t="n">
        <v>6.7926</v>
      </c>
      <c r="Q22" s="19" t="n">
        <v>0.073</v>
      </c>
      <c r="R22" s="19" t="n">
        <v>1.2309</v>
      </c>
      <c r="S22" s="19" t="n">
        <v>42.3002</v>
      </c>
      <c r="T22" s="19" t="n">
        <v>0.1917</v>
      </c>
      <c r="U22" s="19" t="n">
        <v>3.0233</v>
      </c>
      <c r="V22" s="19" t="n">
        <v>33.6545</v>
      </c>
      <c r="W22" s="19" t="n">
        <v>3.1491</v>
      </c>
      <c r="X22" s="19" t="n">
        <v>4.7422</v>
      </c>
      <c r="Y22" s="19" t="n">
        <v>5.1516</v>
      </c>
      <c r="Z22" s="19" t="n">
        <v>0.1007</v>
      </c>
      <c r="AA22" s="19" t="n">
        <v>0.1418</v>
      </c>
      <c r="AN22" s="19" t="n">
        <v>0.3716</v>
      </c>
      <c r="AO22" s="19" t="n">
        <v>0.0192</v>
      </c>
      <c r="AP22" s="19" t="n">
        <v>0.117</v>
      </c>
      <c r="BE22" s="19" t="n">
        <v>0.3594</v>
      </c>
      <c r="BF22" s="19" t="n">
        <v>0.2126</v>
      </c>
      <c r="BX22" s="19" t="n">
        <v>1.8947</v>
      </c>
      <c r="BY22" s="19" t="n">
        <v>20.0487</v>
      </c>
      <c r="BZ22" s="19" t="n">
        <v>10.043</v>
      </c>
      <c r="CA22" s="19" t="n">
        <v>66.339</v>
      </c>
      <c r="CZ22" s="19" t="n">
        <v>4.7003</v>
      </c>
      <c r="DA22" s="19" t="n">
        <v>4.6699</v>
      </c>
      <c r="DB22" s="19" t="n">
        <v>3.0036</v>
      </c>
      <c r="DC22" s="19" t="n">
        <v>5.5414</v>
      </c>
      <c r="DD22" s="19" t="n">
        <v>0.2074</v>
      </c>
      <c r="DE22" s="19" t="n">
        <v>14.9578</v>
      </c>
      <c r="DF22" s="19" t="n">
        <v>60.0819</v>
      </c>
      <c r="DH22" s="19" t="n">
        <v>0.771</v>
      </c>
      <c r="DI22" s="19" t="n">
        <v>2.8627</v>
      </c>
      <c r="DM22" s="19" t="n">
        <v>4.9312</v>
      </c>
      <c r="DN22" s="19" t="n">
        <v>958.8469</v>
      </c>
      <c r="DT22" s="19" t="n">
        <v>462.0321</v>
      </c>
    </row>
    <row r="23">
      <c r="A23" s="2" t="inlineStr">
        <is>
          <t>1105</t>
        </is>
      </c>
      <c r="B23" s="2" t="inlineStr">
        <is>
          <t>Oils and fats manufacturing</t>
        </is>
      </c>
      <c r="Q23" s="19" t="n">
        <v>1.1169</v>
      </c>
      <c r="R23" s="19" t="n">
        <v>3.5291</v>
      </c>
      <c r="S23" s="19" t="n">
        <v>5.8812</v>
      </c>
      <c r="T23" s="19" t="n">
        <v>106.7825</v>
      </c>
      <c r="U23" s="19" t="n">
        <v>4.1229</v>
      </c>
      <c r="V23" s="19" t="n">
        <v>31.3012</v>
      </c>
      <c r="W23" s="19" t="n">
        <v>4.6702</v>
      </c>
      <c r="X23" s="19" t="n">
        <v>26.5537</v>
      </c>
      <c r="Y23" s="19" t="n">
        <v>0.711</v>
      </c>
      <c r="AM23" s="19" t="n">
        <v>0.1856</v>
      </c>
      <c r="AN23" s="19" t="n">
        <v>3.2764</v>
      </c>
      <c r="AP23" s="19" t="n">
        <v>3.2793</v>
      </c>
      <c r="AQ23" s="19" t="n">
        <v>1.4048</v>
      </c>
      <c r="AR23" s="19" t="n">
        <v>4.7087</v>
      </c>
      <c r="BY23" s="19" t="n">
        <v>1.509</v>
      </c>
      <c r="BZ23" s="19" t="n">
        <v>1.2089</v>
      </c>
      <c r="CA23" s="19" t="n">
        <v>14.1749</v>
      </c>
      <c r="DB23" s="19" t="n">
        <v>1.0495</v>
      </c>
      <c r="DC23" s="19" t="n">
        <v>2.2463</v>
      </c>
      <c r="DD23" s="19" t="n">
        <v>0.0814</v>
      </c>
      <c r="DE23" s="19" t="n">
        <v>0.3695</v>
      </c>
      <c r="DF23" s="19" t="n">
        <v>1.189</v>
      </c>
      <c r="DN23" s="19" t="n">
        <v>102.6884</v>
      </c>
      <c r="DT23" s="19" t="n">
        <v>67.9597</v>
      </c>
    </row>
    <row r="24">
      <c r="A24" s="2" t="inlineStr">
        <is>
          <t>1106</t>
        </is>
      </c>
      <c r="B24" s="2" t="inlineStr">
        <is>
          <t>Grain mill and cereal product manufacturing</t>
        </is>
      </c>
      <c r="C24" s="19" t="n">
        <v>0.9032</v>
      </c>
      <c r="D24" s="19" t="n">
        <v>0.9609</v>
      </c>
      <c r="E24" s="19" t="n">
        <v>0.6924</v>
      </c>
      <c r="F24" s="19" t="n">
        <v>0.08599999999999999</v>
      </c>
      <c r="G24" s="19" t="n">
        <v>0.0483</v>
      </c>
      <c r="H24" s="19" t="n">
        <v>0.1358</v>
      </c>
      <c r="I24" s="19" t="n">
        <v>0.0246</v>
      </c>
      <c r="M24" s="19" t="n">
        <v>0.0921</v>
      </c>
      <c r="P24" s="19" t="n">
        <v>10.4125</v>
      </c>
      <c r="Q24" s="19" t="n">
        <v>0.006</v>
      </c>
      <c r="R24" s="19" t="n">
        <v>5.1153</v>
      </c>
      <c r="S24" s="19" t="n">
        <v>38.831</v>
      </c>
      <c r="T24" s="19" t="n">
        <v>0.0541</v>
      </c>
      <c r="U24" s="19" t="n">
        <v>16.2479</v>
      </c>
      <c r="V24" s="19" t="n">
        <v>36.8808</v>
      </c>
      <c r="W24" s="19" t="n">
        <v>97.3764</v>
      </c>
      <c r="X24" s="19" t="n">
        <v>85.7658</v>
      </c>
      <c r="Y24" s="19" t="n">
        <v>26.2906</v>
      </c>
      <c r="Z24" s="19" t="n">
        <v>11.4862</v>
      </c>
      <c r="AA24" s="19" t="n">
        <v>0.0201</v>
      </c>
      <c r="AB24" s="19" t="n">
        <v>0.0001</v>
      </c>
      <c r="AD24" s="19" t="n">
        <v>0.0386</v>
      </c>
      <c r="AF24" s="19" t="n">
        <v>0.0018</v>
      </c>
      <c r="AT24" s="19" t="n">
        <v>0.0001</v>
      </c>
      <c r="AU24" s="19" t="n">
        <v>0.0113</v>
      </c>
      <c r="AV24" s="19" t="n">
        <v>0.0014</v>
      </c>
      <c r="AW24" s="19" t="n">
        <v>0.0742</v>
      </c>
      <c r="AX24" s="19" t="n">
        <v>0.001</v>
      </c>
      <c r="BA24" s="19" t="n">
        <v>0.0078</v>
      </c>
      <c r="BB24" s="19" t="n">
        <v>0.0203</v>
      </c>
      <c r="BC24" s="19" t="n">
        <v>0.0039</v>
      </c>
      <c r="BD24" s="19" t="n">
        <v>0.0127</v>
      </c>
      <c r="BI24" s="19" t="n">
        <v>0.0128</v>
      </c>
      <c r="BJ24" s="19" t="n">
        <v>0.0064</v>
      </c>
      <c r="BK24" s="19" t="n">
        <v>0.0528</v>
      </c>
      <c r="BL24" s="19" t="n">
        <v>0.0001</v>
      </c>
      <c r="BW24" s="19" t="n">
        <v>0.1165</v>
      </c>
      <c r="BX24" s="19" t="n">
        <v>1.0152</v>
      </c>
      <c r="BY24" s="19" t="n">
        <v>10.1958</v>
      </c>
      <c r="BZ24" s="19" t="n">
        <v>10.8116</v>
      </c>
      <c r="CA24" s="19" t="n">
        <v>32.7471</v>
      </c>
      <c r="CU24" s="19" t="n">
        <v>0.1171</v>
      </c>
      <c r="CZ24" s="19" t="n">
        <v>1.0342</v>
      </c>
      <c r="DA24" s="19" t="n">
        <v>1.0166</v>
      </c>
      <c r="DB24" s="19" t="n">
        <v>0.9988</v>
      </c>
      <c r="DC24" s="19" t="n">
        <v>1.5298</v>
      </c>
      <c r="DD24" s="19" t="n">
        <v>0.1538</v>
      </c>
      <c r="DE24" s="19" t="n">
        <v>6.1464</v>
      </c>
      <c r="DF24" s="19" t="n">
        <v>23.0602</v>
      </c>
      <c r="DH24" s="19" t="n">
        <v>0.1731</v>
      </c>
      <c r="DI24" s="19" t="n">
        <v>1.0627</v>
      </c>
      <c r="DJ24" s="19" t="n">
        <v>0.0228</v>
      </c>
      <c r="DK24" s="19" t="n">
        <v>0.06469999999999999</v>
      </c>
      <c r="DN24" s="19" t="n">
        <v>345.1846</v>
      </c>
      <c r="DT24" s="19" t="n">
        <v>152.8736</v>
      </c>
    </row>
    <row r="25">
      <c r="A25" s="2" t="inlineStr">
        <is>
          <t>1107</t>
        </is>
      </c>
      <c r="B25" s="2" t="inlineStr">
        <is>
          <t>Bakery product manufacturing</t>
        </is>
      </c>
      <c r="C25" s="19" t="n">
        <v>0.2476</v>
      </c>
      <c r="D25" s="19" t="n">
        <v>0.07480000000000001</v>
      </c>
      <c r="E25" s="19" t="n">
        <v>0.1638</v>
      </c>
      <c r="F25" s="19" t="n">
        <v>0.0608</v>
      </c>
      <c r="G25" s="19" t="n">
        <v>0.0001</v>
      </c>
      <c r="H25" s="19" t="n">
        <v>0.0317</v>
      </c>
      <c r="I25" s="19" t="n">
        <v>0.1296</v>
      </c>
      <c r="J25" s="19" t="n">
        <v>2.3575</v>
      </c>
      <c r="K25" s="19" t="n">
        <v>0.2786</v>
      </c>
      <c r="L25" s="19" t="n">
        <v>1.2518</v>
      </c>
      <c r="M25" s="19" t="n">
        <v>3.1086</v>
      </c>
      <c r="N25" s="19" t="n">
        <v>0.1036</v>
      </c>
      <c r="O25" s="19" t="n">
        <v>2.2671</v>
      </c>
      <c r="P25" s="19" t="n">
        <v>0.1731</v>
      </c>
      <c r="Q25" s="19" t="n">
        <v>0.1066</v>
      </c>
      <c r="R25" s="19" t="n">
        <v>2.3605</v>
      </c>
      <c r="S25" s="19" t="n">
        <v>0.2262</v>
      </c>
      <c r="T25" s="19" t="n">
        <v>0.0368</v>
      </c>
      <c r="U25" s="19" t="n">
        <v>0.1305</v>
      </c>
      <c r="V25" s="19" t="n">
        <v>6.8152</v>
      </c>
      <c r="W25" s="19" t="n">
        <v>4.6559</v>
      </c>
      <c r="X25" s="19" t="n">
        <v>5.5493</v>
      </c>
      <c r="Y25" s="19" t="n">
        <v>0.0658</v>
      </c>
      <c r="Z25" s="19" t="n">
        <v>0.0275</v>
      </c>
      <c r="AA25" s="19" t="n">
        <v>0.0328</v>
      </c>
      <c r="AD25" s="19" t="n">
        <v>0.0961</v>
      </c>
      <c r="AH25" s="19" t="n">
        <v>0.0107</v>
      </c>
      <c r="AI25" s="19" t="n">
        <v>0.042</v>
      </c>
      <c r="AJ25" s="19" t="n">
        <v>0.2214</v>
      </c>
      <c r="AK25" s="19" t="n">
        <v>0.2981</v>
      </c>
      <c r="AL25" s="19" t="n">
        <v>0.06</v>
      </c>
      <c r="AM25" s="19" t="n">
        <v>0.8305</v>
      </c>
      <c r="AN25" s="19" t="n">
        <v>0.2004</v>
      </c>
      <c r="AO25" s="19" t="n">
        <v>0.0259</v>
      </c>
      <c r="AP25" s="19" t="n">
        <v>0.5104</v>
      </c>
      <c r="AQ25" s="19" t="n">
        <v>0.3556</v>
      </c>
      <c r="AR25" s="19" t="n">
        <v>0.238</v>
      </c>
      <c r="AS25" s="19" t="n">
        <v>0.2658</v>
      </c>
      <c r="AT25" s="19" t="n">
        <v>0.0839</v>
      </c>
      <c r="AU25" s="19" t="n">
        <v>0.0379</v>
      </c>
      <c r="AV25" s="19" t="n">
        <v>0.1056</v>
      </c>
      <c r="AW25" s="19" t="n">
        <v>0.0312</v>
      </c>
      <c r="AX25" s="19" t="n">
        <v>0.0231</v>
      </c>
      <c r="AY25" s="19" t="n">
        <v>0.1884</v>
      </c>
      <c r="AZ25" s="19" t="n">
        <v>0.011</v>
      </c>
      <c r="BA25" s="19" t="n">
        <v>0.0524</v>
      </c>
      <c r="BB25" s="19" t="n">
        <v>0.2405</v>
      </c>
      <c r="BC25" s="19" t="n">
        <v>0.1054</v>
      </c>
      <c r="BD25" s="19" t="n">
        <v>0.1964</v>
      </c>
      <c r="BE25" s="19" t="n">
        <v>0.0354</v>
      </c>
      <c r="BF25" s="19" t="n">
        <v>0.2715</v>
      </c>
      <c r="BG25" s="19" t="n">
        <v>0.3188</v>
      </c>
      <c r="BH25" s="19" t="n">
        <v>0.5032</v>
      </c>
      <c r="BI25" s="19" t="n">
        <v>0.1974</v>
      </c>
      <c r="BJ25" s="19" t="n">
        <v>0.7081</v>
      </c>
      <c r="BK25" s="19" t="n">
        <v>0.0359</v>
      </c>
      <c r="BL25" s="19" t="n">
        <v>0.3036</v>
      </c>
      <c r="BM25" s="19" t="n">
        <v>0.0189</v>
      </c>
      <c r="BN25" s="19" t="n">
        <v>0.0022</v>
      </c>
      <c r="BO25" s="19" t="n">
        <v>0.0198</v>
      </c>
      <c r="BP25" s="19" t="n">
        <v>0.0344</v>
      </c>
      <c r="BQ25" s="19" t="n">
        <v>0.1235</v>
      </c>
      <c r="BR25" s="19" t="n">
        <v>0.4135</v>
      </c>
      <c r="BS25" s="19" t="n">
        <v>1.9101</v>
      </c>
      <c r="BW25" s="19" t="n">
        <v>1.3995</v>
      </c>
      <c r="BX25" s="19" t="n">
        <v>5.5685</v>
      </c>
      <c r="BY25" s="19" t="n">
        <v>4.1278</v>
      </c>
      <c r="BZ25" s="19" t="n">
        <v>8.7209</v>
      </c>
      <c r="CA25" s="19" t="n">
        <v>121.481</v>
      </c>
      <c r="CB25" s="19" t="n">
        <v>0.0645</v>
      </c>
      <c r="CC25" s="19" t="n">
        <v>0.1295</v>
      </c>
      <c r="CD25" s="19" t="n">
        <v>0.8587</v>
      </c>
      <c r="CF25" s="19" t="n">
        <v>0.496</v>
      </c>
      <c r="CI25" s="19" t="n">
        <v>0.059</v>
      </c>
      <c r="CQ25" s="19" t="n">
        <v>0.1884</v>
      </c>
      <c r="CT25" s="19" t="n">
        <v>0.1166</v>
      </c>
      <c r="CU25" s="19" t="n">
        <v>3.7121</v>
      </c>
      <c r="CW25" s="19" t="n">
        <v>0.8071</v>
      </c>
      <c r="CX25" s="19" t="n">
        <v>0.5138</v>
      </c>
      <c r="CY25" s="19" t="n">
        <v>1.2509</v>
      </c>
      <c r="CZ25" s="19" t="n">
        <v>4.436</v>
      </c>
      <c r="DA25" s="19" t="n">
        <v>1.8315</v>
      </c>
      <c r="DB25" s="19" t="n">
        <v>8.150700000000001</v>
      </c>
      <c r="DC25" s="19" t="n">
        <v>14.1019</v>
      </c>
      <c r="DD25" s="19" t="n">
        <v>1.282</v>
      </c>
      <c r="DE25" s="19" t="n">
        <v>3.8</v>
      </c>
      <c r="DF25" s="19" t="n">
        <v>28.2368</v>
      </c>
      <c r="DG25" s="19" t="n">
        <v>0.121</v>
      </c>
      <c r="DH25" s="19" t="n">
        <v>0.5522</v>
      </c>
      <c r="DI25" s="19" t="n">
        <v>2.059</v>
      </c>
      <c r="DJ25" s="19" t="n">
        <v>0.0357</v>
      </c>
      <c r="DK25" s="19" t="n">
        <v>0.0161</v>
      </c>
      <c r="DL25" s="19" t="n">
        <v>0.751</v>
      </c>
      <c r="DM25" s="19" t="n">
        <v>0.5049</v>
      </c>
      <c r="DN25" s="19" t="n">
        <v>489.724</v>
      </c>
      <c r="DT25" s="19" t="n">
        <v>27.5197</v>
      </c>
    </row>
    <row r="26">
      <c r="A26" s="2" t="inlineStr">
        <is>
          <t>1108</t>
        </is>
      </c>
      <c r="B26" s="2" t="inlineStr">
        <is>
          <t>Sugar and confectionery manufacturing</t>
        </is>
      </c>
      <c r="C26" s="19" t="n">
        <v>0.0774</v>
      </c>
      <c r="D26" s="19" t="n">
        <v>0.0086</v>
      </c>
      <c r="E26" s="19" t="n">
        <v>0.0579</v>
      </c>
      <c r="P26" s="19" t="n">
        <v>0.1946</v>
      </c>
      <c r="Q26" s="19" t="n">
        <v>0.5741000000000001</v>
      </c>
      <c r="R26" s="19" t="n">
        <v>11.2441</v>
      </c>
      <c r="S26" s="19" t="n">
        <v>1.6399</v>
      </c>
      <c r="T26" s="19" t="n">
        <v>0.5209</v>
      </c>
      <c r="U26" s="19" t="n">
        <v>24.0325</v>
      </c>
      <c r="V26" s="19" t="n">
        <v>108.3942</v>
      </c>
      <c r="W26" s="19" t="n">
        <v>180.2651</v>
      </c>
      <c r="X26" s="19" t="n">
        <v>168.3678</v>
      </c>
      <c r="Y26" s="19" t="n">
        <v>57.1611</v>
      </c>
      <c r="Z26" s="19" t="n">
        <v>9.1104</v>
      </c>
      <c r="AA26" s="19" t="n">
        <v>2.8445</v>
      </c>
      <c r="AM26" s="19" t="n">
        <v>0.1149</v>
      </c>
      <c r="AN26" s="19" t="n">
        <v>3.1721</v>
      </c>
      <c r="AQ26" s="19" t="n">
        <v>1.2603</v>
      </c>
      <c r="BB26" s="19" t="n">
        <v>0.0029</v>
      </c>
      <c r="BC26" s="19" t="n">
        <v>0.1185</v>
      </c>
      <c r="BD26" s="19" t="n">
        <v>0.2588</v>
      </c>
      <c r="BJ26" s="19" t="n">
        <v>0.1894</v>
      </c>
      <c r="BK26" s="19" t="n">
        <v>0.0747</v>
      </c>
      <c r="BN26" s="19" t="n">
        <v>0.1114</v>
      </c>
      <c r="BO26" s="19" t="n">
        <v>0.109</v>
      </c>
      <c r="BP26" s="19" t="n">
        <v>0.1676</v>
      </c>
      <c r="BY26" s="19" t="n">
        <v>8.7765</v>
      </c>
      <c r="BZ26" s="19" t="n">
        <v>12.7415</v>
      </c>
      <c r="CA26" s="19" t="n">
        <v>120.2882</v>
      </c>
      <c r="CB26" s="19" t="n">
        <v>0.4375</v>
      </c>
      <c r="CI26" s="19" t="n">
        <v>0.1333</v>
      </c>
      <c r="CU26" s="19" t="n">
        <v>2.5755</v>
      </c>
      <c r="CW26" s="19" t="n">
        <v>1.277</v>
      </c>
      <c r="CX26" s="19" t="n">
        <v>0.7079</v>
      </c>
      <c r="CZ26" s="19" t="n">
        <v>0.3944</v>
      </c>
      <c r="DA26" s="19" t="n">
        <v>2.2178</v>
      </c>
      <c r="DB26" s="19" t="n">
        <v>1.6778</v>
      </c>
      <c r="DC26" s="19" t="n">
        <v>2.244</v>
      </c>
      <c r="DD26" s="19" t="n">
        <v>0.1135</v>
      </c>
      <c r="DE26" s="19" t="n">
        <v>0.2726</v>
      </c>
      <c r="DF26" s="19" t="n">
        <v>18.4615</v>
      </c>
      <c r="DG26" s="19" t="n">
        <v>0.133</v>
      </c>
      <c r="DH26" s="19" t="n">
        <v>0.1328</v>
      </c>
      <c r="DI26" s="19" t="n">
        <v>2.4154</v>
      </c>
      <c r="DL26" s="19" t="n">
        <v>0.1302</v>
      </c>
      <c r="DM26" s="19" t="n">
        <v>0.0004</v>
      </c>
      <c r="DN26" s="19" t="n">
        <v>504.929</v>
      </c>
      <c r="DT26" s="19" t="n">
        <v>505.8676</v>
      </c>
    </row>
    <row r="27">
      <c r="A27" s="2" t="inlineStr">
        <is>
          <t>1109</t>
        </is>
      </c>
      <c r="B27" s="2" t="inlineStr">
        <is>
          <t>Other food product manufacturing</t>
        </is>
      </c>
      <c r="C27" s="19" t="n">
        <v>26.2092</v>
      </c>
      <c r="D27" s="19" t="n">
        <v>23.3744</v>
      </c>
      <c r="E27" s="19" t="n">
        <v>0.1125</v>
      </c>
      <c r="F27" s="19" t="n">
        <v>4.5716</v>
      </c>
      <c r="G27" s="19" t="n">
        <v>0.024</v>
      </c>
      <c r="H27" s="19" t="n">
        <v>2.5923</v>
      </c>
      <c r="I27" s="19" t="n">
        <v>9.5557</v>
      </c>
      <c r="K27" s="19" t="n">
        <v>10.0738</v>
      </c>
      <c r="O27" s="19" t="n">
        <v>8.3322</v>
      </c>
      <c r="P27" s="19" t="n">
        <v>21.707</v>
      </c>
      <c r="Q27" s="19" t="n">
        <v>2.583</v>
      </c>
      <c r="R27" s="19" t="n">
        <v>108.5756</v>
      </c>
      <c r="S27" s="19" t="n">
        <v>127.8116</v>
      </c>
      <c r="T27" s="19" t="n">
        <v>11.2274</v>
      </c>
      <c r="U27" s="19" t="n">
        <v>84.7496</v>
      </c>
      <c r="V27" s="19" t="n">
        <v>245.4823</v>
      </c>
      <c r="W27" s="19" t="n">
        <v>78.8545</v>
      </c>
      <c r="X27" s="19" t="n">
        <v>407.2459</v>
      </c>
      <c r="Y27" s="19" t="n">
        <v>4.5687</v>
      </c>
      <c r="Z27" s="19" t="n">
        <v>0.7865</v>
      </c>
      <c r="AA27" s="19" t="n">
        <v>0.4687</v>
      </c>
      <c r="BI27" s="19" t="n">
        <v>0.6337</v>
      </c>
      <c r="BJ27" s="19" t="n">
        <v>0.6245000000000001</v>
      </c>
      <c r="BK27" s="19" t="n">
        <v>0.3969</v>
      </c>
      <c r="BL27" s="19" t="n">
        <v>0.7327</v>
      </c>
      <c r="BM27" s="19" t="n">
        <v>0.093</v>
      </c>
      <c r="BO27" s="19" t="n">
        <v>0.1817</v>
      </c>
      <c r="BP27" s="19" t="n">
        <v>0.1291</v>
      </c>
      <c r="BQ27" s="19" t="n">
        <v>0.2132</v>
      </c>
      <c r="BS27" s="19" t="n">
        <v>1.1292</v>
      </c>
      <c r="BT27" s="19" t="n">
        <v>0.0999</v>
      </c>
      <c r="BW27" s="19" t="n">
        <v>1.2007</v>
      </c>
      <c r="BX27" s="19" t="n">
        <v>9.960900000000001</v>
      </c>
      <c r="BY27" s="19" t="n">
        <v>133.2063</v>
      </c>
      <c r="BZ27" s="19" t="n">
        <v>21.0172</v>
      </c>
      <c r="CA27" s="19" t="n">
        <v>243.7886</v>
      </c>
      <c r="CB27" s="19" t="n">
        <v>0.206</v>
      </c>
      <c r="CG27" s="19" t="n">
        <v>0.1039</v>
      </c>
      <c r="CI27" s="19" t="n">
        <v>1.2246</v>
      </c>
      <c r="CU27" s="19" t="n">
        <v>3.563</v>
      </c>
      <c r="CW27" s="19" t="n">
        <v>1.9384</v>
      </c>
      <c r="CX27" s="19" t="n">
        <v>1.013</v>
      </c>
      <c r="CY27" s="19" t="n">
        <v>1.2744</v>
      </c>
      <c r="CZ27" s="19" t="n">
        <v>12.0956</v>
      </c>
      <c r="DA27" s="19" t="n">
        <v>12.0434</v>
      </c>
      <c r="DB27" s="19" t="n">
        <v>4.3963</v>
      </c>
      <c r="DC27" s="19" t="n">
        <v>5.0782</v>
      </c>
      <c r="DD27" s="19" t="n">
        <v>0.3043</v>
      </c>
      <c r="DE27" s="19" t="n">
        <v>7.9836</v>
      </c>
      <c r="DF27" s="19" t="n">
        <v>88.9055</v>
      </c>
      <c r="DG27" s="19" t="n">
        <v>11.8385</v>
      </c>
      <c r="DH27" s="19" t="n">
        <v>45.4661</v>
      </c>
      <c r="DI27" s="19" t="n">
        <v>13.7224</v>
      </c>
      <c r="DJ27" s="19" t="n">
        <v>0.1308</v>
      </c>
      <c r="DK27" s="19" t="n">
        <v>0.1972</v>
      </c>
      <c r="DL27" s="19" t="n">
        <v>4.7117</v>
      </c>
      <c r="DM27" s="19" t="n">
        <v>0.2622</v>
      </c>
      <c r="DN27" s="19" t="n">
        <v>1259.5923</v>
      </c>
      <c r="DT27" s="19" t="n">
        <v>351.6344</v>
      </c>
    </row>
    <row r="28">
      <c r="A28" s="2" t="inlineStr">
        <is>
          <t>1201</t>
        </is>
      </c>
      <c r="B28" s="2" t="inlineStr">
        <is>
          <t>Soft drinks, cordials and syrup manufacturing</t>
        </is>
      </c>
      <c r="C28" s="19" t="n">
        <v>0.0246</v>
      </c>
      <c r="D28" s="19" t="n">
        <v>0.0304</v>
      </c>
      <c r="E28" s="19" t="n">
        <v>0.029</v>
      </c>
      <c r="J28" s="19" t="n">
        <v>0.092</v>
      </c>
      <c r="K28" s="19" t="n">
        <v>0.0901</v>
      </c>
      <c r="Y28" s="19" t="n">
        <v>25.6905</v>
      </c>
      <c r="AA28" s="19" t="n">
        <v>3.0983</v>
      </c>
      <c r="AD28" s="19" t="n">
        <v>0.1645</v>
      </c>
      <c r="AI28" s="19" t="n">
        <v>0.1736</v>
      </c>
      <c r="AK28" s="19" t="n">
        <v>0.18</v>
      </c>
      <c r="AL28" s="19" t="n">
        <v>0.1873</v>
      </c>
      <c r="AR28" s="19" t="n">
        <v>0.1623</v>
      </c>
      <c r="AS28" s="19" t="n">
        <v>0.1854</v>
      </c>
      <c r="AY28" s="19" t="n">
        <v>0.2475</v>
      </c>
      <c r="BF28" s="19" t="n">
        <v>0.0536</v>
      </c>
      <c r="BG28" s="19" t="n">
        <v>0.1308</v>
      </c>
      <c r="BH28" s="19" t="n">
        <v>0.2042</v>
      </c>
      <c r="BX28" s="19" t="n">
        <v>0.3917</v>
      </c>
      <c r="BY28" s="19" t="n">
        <v>0.3825</v>
      </c>
      <c r="BZ28" s="19" t="n">
        <v>1.5451</v>
      </c>
      <c r="CA28" s="19" t="n">
        <v>25.7121</v>
      </c>
      <c r="CO28" s="19" t="n">
        <v>1.2232</v>
      </c>
      <c r="CP28" s="19" t="n">
        <v>0.973</v>
      </c>
      <c r="CZ28" s="19" t="n">
        <v>1.4976</v>
      </c>
      <c r="DE28" s="19" t="n">
        <v>0.08210000000000001</v>
      </c>
      <c r="DF28" s="19" t="n">
        <v>0.9278999999999999</v>
      </c>
      <c r="DH28" s="19" t="n">
        <v>7.2443</v>
      </c>
      <c r="DI28" s="19" t="n">
        <v>8.1214</v>
      </c>
      <c r="DJ28" s="19" t="n">
        <v>0.2336</v>
      </c>
      <c r="DK28" s="19" t="n">
        <v>0.1351</v>
      </c>
      <c r="DL28" s="19" t="n">
        <v>0.336</v>
      </c>
      <c r="DM28" s="19" t="n">
        <v>0.0455</v>
      </c>
      <c r="DN28" s="19" t="n">
        <v>1398.1599</v>
      </c>
      <c r="DT28" s="19" t="n">
        <v>108.2452</v>
      </c>
    </row>
    <row r="29">
      <c r="A29" s="2" t="inlineStr">
        <is>
          <t>1202</t>
        </is>
      </c>
      <c r="B29" s="2" t="inlineStr">
        <is>
          <t>Beer manufacturing</t>
        </is>
      </c>
      <c r="C29" s="19" t="n">
        <v>2.8803</v>
      </c>
      <c r="D29" s="19" t="n">
        <v>0.07149999999999999</v>
      </c>
      <c r="E29" s="19" t="n">
        <v>0.6017</v>
      </c>
      <c r="I29" s="19" t="n">
        <v>2.7982</v>
      </c>
      <c r="J29" s="19" t="n">
        <v>0.3464</v>
      </c>
      <c r="K29" s="19" t="n">
        <v>0.4749</v>
      </c>
      <c r="L29" s="19" t="n">
        <v>0.1146</v>
      </c>
      <c r="M29" s="19" t="n">
        <v>1.5923</v>
      </c>
      <c r="N29" s="19" t="n">
        <v>0.1254</v>
      </c>
      <c r="Y29" s="19" t="n">
        <v>3.028</v>
      </c>
      <c r="Z29" s="19" t="n">
        <v>41.1512</v>
      </c>
      <c r="AA29" s="19" t="n">
        <v>1.1039</v>
      </c>
      <c r="AD29" s="19" t="n">
        <v>0.1234</v>
      </c>
      <c r="AI29" s="19" t="n">
        <v>0.133</v>
      </c>
      <c r="AJ29" s="19" t="n">
        <v>0.136</v>
      </c>
      <c r="AL29" s="19" t="n">
        <v>0.0706</v>
      </c>
      <c r="AR29" s="19" t="n">
        <v>0.1368</v>
      </c>
      <c r="AT29" s="19" t="n">
        <v>0.024</v>
      </c>
      <c r="AU29" s="19" t="n">
        <v>0.032</v>
      </c>
      <c r="AV29" s="19" t="n">
        <v>0.0192</v>
      </c>
      <c r="AW29" s="19" t="n">
        <v>0.0256</v>
      </c>
      <c r="AX29" s="19" t="n">
        <v>0.0279</v>
      </c>
      <c r="AY29" s="19" t="n">
        <v>0.142</v>
      </c>
      <c r="BB29" s="19" t="n">
        <v>0.1398</v>
      </c>
      <c r="BF29" s="19" t="n">
        <v>0.1362</v>
      </c>
      <c r="BL29" s="19" t="n">
        <v>0.1394</v>
      </c>
      <c r="BN29" s="19" t="n">
        <v>0.0604</v>
      </c>
      <c r="BR29" s="19" t="n">
        <v>0.0706</v>
      </c>
      <c r="BT29" s="19" t="n">
        <v>0.1445</v>
      </c>
      <c r="BV29" s="19" t="n">
        <v>0.145</v>
      </c>
      <c r="BW29" s="19" t="n">
        <v>0.1462</v>
      </c>
      <c r="BX29" s="19" t="n">
        <v>0.6652</v>
      </c>
      <c r="BY29" s="19" t="n">
        <v>0.8145</v>
      </c>
      <c r="BZ29" s="19" t="n">
        <v>31.9539</v>
      </c>
      <c r="CA29" s="19" t="n">
        <v>179.8073</v>
      </c>
      <c r="CB29" s="19" t="n">
        <v>0.161</v>
      </c>
      <c r="CC29" s="19" t="n">
        <v>0.1472</v>
      </c>
      <c r="CE29" s="19" t="n">
        <v>1.9796</v>
      </c>
      <c r="CN29" s="19" t="n">
        <v>1.7945</v>
      </c>
      <c r="CQ29" s="19" t="n">
        <v>0.2185</v>
      </c>
      <c r="CT29" s="19" t="n">
        <v>0.1434</v>
      </c>
      <c r="CU29" s="19" t="n">
        <v>0.144</v>
      </c>
      <c r="CW29" s="19" t="n">
        <v>0.0921</v>
      </c>
      <c r="CX29" s="19" t="n">
        <v>0.0518</v>
      </c>
      <c r="CY29" s="19" t="n">
        <v>3.4684</v>
      </c>
      <c r="CZ29" s="19" t="n">
        <v>1.2776</v>
      </c>
      <c r="DA29" s="19" t="n">
        <v>0.143</v>
      </c>
      <c r="DC29" s="19" t="n">
        <v>2.6504</v>
      </c>
      <c r="DD29" s="19" t="n">
        <v>0.1437</v>
      </c>
      <c r="DE29" s="19" t="n">
        <v>0.0745</v>
      </c>
      <c r="DF29" s="19" t="n">
        <v>0.6052999999999999</v>
      </c>
      <c r="DH29" s="19" t="n">
        <v>1.0944</v>
      </c>
      <c r="DI29" s="19" t="n">
        <v>6.3494</v>
      </c>
      <c r="DJ29" s="19" t="n">
        <v>0.2663</v>
      </c>
      <c r="DL29" s="19" t="n">
        <v>0.4405</v>
      </c>
      <c r="DM29" s="19" t="n">
        <v>0.1321</v>
      </c>
      <c r="DN29" s="19" t="n">
        <v>364.5722</v>
      </c>
      <c r="DT29" s="19" t="n">
        <v>28.6681</v>
      </c>
    </row>
    <row r="30">
      <c r="A30" s="2" t="inlineStr">
        <is>
          <t>1205</t>
        </is>
      </c>
      <c r="B30" s="2" t="inlineStr">
        <is>
          <t>Wine, spirits and tobacco</t>
        </is>
      </c>
      <c r="C30" s="19" t="n">
        <v>0.1503</v>
      </c>
      <c r="D30" s="19" t="n">
        <v>0.0665</v>
      </c>
      <c r="E30" s="19" t="n">
        <v>0.1092</v>
      </c>
      <c r="H30" s="19" t="n">
        <v>0.0241</v>
      </c>
      <c r="I30" s="19" t="n">
        <v>0.1656</v>
      </c>
      <c r="J30" s="19" t="n">
        <v>0.08450000000000001</v>
      </c>
      <c r="K30" s="19" t="n">
        <v>0.0624</v>
      </c>
      <c r="L30" s="19" t="n">
        <v>0.0352</v>
      </c>
      <c r="M30" s="19" t="n">
        <v>0.0425</v>
      </c>
      <c r="N30" s="19" t="n">
        <v>0.0119</v>
      </c>
      <c r="P30" s="19" t="n">
        <v>0.4738</v>
      </c>
      <c r="S30" s="19" t="n">
        <v>0.2529</v>
      </c>
      <c r="U30" s="19" t="n">
        <v>0.0185</v>
      </c>
      <c r="V30" s="19" t="n">
        <v>0.1256</v>
      </c>
      <c r="W30" s="19" t="n">
        <v>0.1892</v>
      </c>
      <c r="X30" s="19" t="n">
        <v>0.3622</v>
      </c>
      <c r="Y30" s="19" t="n">
        <v>0.1331</v>
      </c>
      <c r="Z30" s="19" t="n">
        <v>0.023</v>
      </c>
      <c r="AA30" s="19" t="n">
        <v>1.1706</v>
      </c>
      <c r="AD30" s="19" t="n">
        <v>0.2497</v>
      </c>
      <c r="AH30" s="19" t="n">
        <v>0.0017</v>
      </c>
      <c r="AI30" s="19" t="n">
        <v>0.0186</v>
      </c>
      <c r="AJ30" s="19" t="n">
        <v>0.0201</v>
      </c>
      <c r="AK30" s="19" t="n">
        <v>0.0215</v>
      </c>
      <c r="AL30" s="19" t="n">
        <v>0.0216</v>
      </c>
      <c r="AN30" s="19" t="n">
        <v>0.0035</v>
      </c>
      <c r="AP30" s="19" t="n">
        <v>0.2601</v>
      </c>
      <c r="AR30" s="19" t="n">
        <v>0.0053</v>
      </c>
      <c r="AS30" s="19" t="n">
        <v>0.0014</v>
      </c>
      <c r="AT30" s="19" t="n">
        <v>0.0023</v>
      </c>
      <c r="AU30" s="19" t="n">
        <v>0.0002</v>
      </c>
      <c r="AV30" s="19" t="n">
        <v>0.031</v>
      </c>
      <c r="AW30" s="19" t="n">
        <v>0.0278</v>
      </c>
      <c r="AY30" s="19" t="n">
        <v>0.014</v>
      </c>
      <c r="BB30" s="19" t="n">
        <v>0.0002</v>
      </c>
      <c r="BC30" s="19" t="n">
        <v>0.0002</v>
      </c>
      <c r="BD30" s="19" t="n">
        <v>0.0003</v>
      </c>
      <c r="BE30" s="19" t="n">
        <v>0.0001</v>
      </c>
      <c r="BF30" s="19" t="n">
        <v>0.0003</v>
      </c>
      <c r="BG30" s="19" t="n">
        <v>0.0014</v>
      </c>
      <c r="BH30" s="19" t="n">
        <v>0.0003</v>
      </c>
      <c r="BI30" s="19" t="n">
        <v>0.0005</v>
      </c>
      <c r="BJ30" s="19" t="n">
        <v>0.1427</v>
      </c>
      <c r="BK30" s="19" t="n">
        <v>0.0001</v>
      </c>
      <c r="BL30" s="19" t="n">
        <v>0.0001</v>
      </c>
      <c r="BT30" s="19" t="n">
        <v>0.0221</v>
      </c>
      <c r="BV30" s="19" t="n">
        <v>0.0445</v>
      </c>
      <c r="BW30" s="19" t="n">
        <v>0.0449</v>
      </c>
      <c r="BX30" s="19" t="n">
        <v>0.1631</v>
      </c>
      <c r="BY30" s="19" t="n">
        <v>0.0907</v>
      </c>
      <c r="BZ30" s="19" t="n">
        <v>18.5914</v>
      </c>
      <c r="CA30" s="19" t="n">
        <v>177.2639</v>
      </c>
      <c r="CB30" s="19" t="n">
        <v>0.0246</v>
      </c>
      <c r="CC30" s="19" t="n">
        <v>0.1831</v>
      </c>
      <c r="CE30" s="19" t="n">
        <v>1.904</v>
      </c>
      <c r="CG30" s="19" t="n">
        <v>0.0238</v>
      </c>
      <c r="CN30" s="19" t="n">
        <v>6.4431</v>
      </c>
      <c r="CT30" s="19" t="n">
        <v>0.0439</v>
      </c>
      <c r="CU30" s="19" t="n">
        <v>0.0221</v>
      </c>
      <c r="CW30" s="19" t="n">
        <v>0.0292</v>
      </c>
      <c r="CX30" s="19" t="n">
        <v>0.0148</v>
      </c>
      <c r="CY30" s="19" t="n">
        <v>3.8096</v>
      </c>
      <c r="CZ30" s="19" t="n">
        <v>0.08690000000000001</v>
      </c>
      <c r="DA30" s="19" t="n">
        <v>0.0219</v>
      </c>
      <c r="DC30" s="19" t="n">
        <v>2.0246</v>
      </c>
      <c r="DD30" s="19" t="n">
        <v>0.022</v>
      </c>
      <c r="DE30" s="19" t="n">
        <v>0.0347</v>
      </c>
      <c r="DF30" s="19" t="n">
        <v>0.007900000000000001</v>
      </c>
      <c r="DH30" s="19" t="n">
        <v>0.0968</v>
      </c>
      <c r="DI30" s="19" t="n">
        <v>1.9723</v>
      </c>
      <c r="DJ30" s="19" t="n">
        <v>0.0136</v>
      </c>
      <c r="DK30" s="19" t="n">
        <v>0.0077</v>
      </c>
      <c r="DL30" s="19" t="n">
        <v>0.0192</v>
      </c>
      <c r="DM30" s="19" t="n">
        <v>0.0027</v>
      </c>
      <c r="DN30" s="19" t="n">
        <v>1355.4072</v>
      </c>
      <c r="DT30" s="19" t="n">
        <v>508.2377</v>
      </c>
    </row>
    <row r="31">
      <c r="A31" s="2" t="inlineStr">
        <is>
          <t>1301</t>
        </is>
      </c>
      <c r="B31" s="2" t="inlineStr">
        <is>
          <t>Textile manufacturing</t>
        </is>
      </c>
      <c r="F31" s="19" t="n">
        <v>1.5162</v>
      </c>
      <c r="G31" s="19" t="n">
        <v>0.0001</v>
      </c>
      <c r="H31" s="19" t="n">
        <v>1.3725</v>
      </c>
      <c r="I31" s="19" t="n">
        <v>0.9379</v>
      </c>
      <c r="M31" s="19" t="n">
        <v>2.3895</v>
      </c>
      <c r="W31" s="19" t="n">
        <v>0.0007</v>
      </c>
      <c r="Y31" s="19" t="n">
        <v>2.6224</v>
      </c>
      <c r="Z31" s="19" t="n">
        <v>0.854</v>
      </c>
      <c r="AA31" s="19" t="n">
        <v>1.0868</v>
      </c>
      <c r="AB31" s="19" t="n">
        <v>2.1478</v>
      </c>
      <c r="AC31" s="19" t="n">
        <v>0.0008</v>
      </c>
      <c r="AD31" s="19" t="n">
        <v>91.2525</v>
      </c>
      <c r="AE31" s="19" t="n">
        <v>0.0871</v>
      </c>
      <c r="AF31" s="19" t="n">
        <v>2.748</v>
      </c>
      <c r="AG31" s="19" t="n">
        <v>0.0246</v>
      </c>
      <c r="AL31" s="19" t="n">
        <v>1.4375</v>
      </c>
      <c r="AN31" s="19" t="n">
        <v>0.2778</v>
      </c>
      <c r="AO31" s="19" t="n">
        <v>0.0007</v>
      </c>
      <c r="AP31" s="19" t="n">
        <v>0.0872</v>
      </c>
      <c r="AQ31" s="19" t="n">
        <v>0.002</v>
      </c>
      <c r="AR31" s="19" t="n">
        <v>5.9574</v>
      </c>
      <c r="AS31" s="19" t="n">
        <v>0.2297</v>
      </c>
      <c r="BE31" s="19" t="n">
        <v>2.6808</v>
      </c>
      <c r="BF31" s="19" t="n">
        <v>1.8575</v>
      </c>
      <c r="BG31" s="19" t="n">
        <v>2.7915</v>
      </c>
      <c r="BH31" s="19" t="n">
        <v>15.5884</v>
      </c>
      <c r="BI31" s="19" t="n">
        <v>1.9187</v>
      </c>
      <c r="BJ31" s="19" t="n">
        <v>0.1916</v>
      </c>
      <c r="BK31" s="19" t="n">
        <v>0.2398</v>
      </c>
      <c r="BL31" s="19" t="n">
        <v>2.0559</v>
      </c>
      <c r="BM31" s="19" t="n">
        <v>94.8241</v>
      </c>
      <c r="BN31" s="19" t="n">
        <v>0.5907</v>
      </c>
      <c r="BT31" s="19" t="n">
        <v>0.2455</v>
      </c>
      <c r="BU31" s="19" t="n">
        <v>0.254</v>
      </c>
      <c r="BV31" s="19" t="n">
        <v>0.1269</v>
      </c>
      <c r="BY31" s="19" t="n">
        <v>4.3651</v>
      </c>
      <c r="CU31" s="19" t="n">
        <v>0.2766</v>
      </c>
      <c r="DB31" s="19" t="n">
        <v>82.73090000000001</v>
      </c>
      <c r="DC31" s="19" t="n">
        <v>43.379</v>
      </c>
      <c r="DE31" s="19" t="n">
        <v>19.9163</v>
      </c>
      <c r="DF31" s="19" t="n">
        <v>21.141</v>
      </c>
      <c r="DJ31" s="19" t="n">
        <v>0.5881</v>
      </c>
      <c r="DK31" s="19" t="n">
        <v>8.780799999999999</v>
      </c>
      <c r="DN31" s="19" t="n">
        <v>3.3591</v>
      </c>
      <c r="DT31" s="19" t="n">
        <v>30.0648</v>
      </c>
    </row>
    <row r="32">
      <c r="A32" s="2" t="inlineStr">
        <is>
          <t>1302</t>
        </is>
      </c>
      <c r="B32" s="2" t="inlineStr">
        <is>
          <t>Tanned leather, dressed fur and leather product manufacturing</t>
        </is>
      </c>
      <c r="P32" s="19" t="n">
        <v>0.096</v>
      </c>
      <c r="Q32" s="19" t="n">
        <v>0.224</v>
      </c>
      <c r="R32" s="19" t="n">
        <v>0.2429</v>
      </c>
      <c r="S32" s="19" t="n">
        <v>1.0898</v>
      </c>
      <c r="T32" s="19" t="n">
        <v>6.7433</v>
      </c>
      <c r="U32" s="19" t="n">
        <v>0.0409</v>
      </c>
      <c r="V32" s="19" t="n">
        <v>0.1079</v>
      </c>
      <c r="W32" s="19" t="n">
        <v>1.4438</v>
      </c>
      <c r="X32" s="19" t="n">
        <v>1.5858</v>
      </c>
      <c r="Y32" s="19" t="n">
        <v>0.8395</v>
      </c>
      <c r="Z32" s="19" t="n">
        <v>0.4937</v>
      </c>
      <c r="AA32" s="19" t="n">
        <v>0.4051</v>
      </c>
      <c r="AB32" s="19" t="n">
        <v>0.4671</v>
      </c>
      <c r="AC32" s="19" t="n">
        <v>2.4661</v>
      </c>
      <c r="AD32" s="19" t="n">
        <v>0.7020999999999999</v>
      </c>
      <c r="AF32" s="19" t="n">
        <v>0.1679</v>
      </c>
      <c r="AG32" s="19" t="n">
        <v>0.2425</v>
      </c>
      <c r="AH32" s="19" t="n">
        <v>0.0794</v>
      </c>
      <c r="AI32" s="19" t="n">
        <v>0.1527</v>
      </c>
      <c r="AJ32" s="19" t="n">
        <v>0.6391</v>
      </c>
      <c r="AK32" s="19" t="n">
        <v>0.08309999999999999</v>
      </c>
      <c r="AL32" s="19" t="n">
        <v>0.3508</v>
      </c>
      <c r="AM32" s="19" t="n">
        <v>0.0912</v>
      </c>
      <c r="AN32" s="19" t="n">
        <v>0.8073</v>
      </c>
      <c r="AO32" s="19" t="n">
        <v>1.5132</v>
      </c>
      <c r="AP32" s="19" t="n">
        <v>7.4469</v>
      </c>
      <c r="AQ32" s="19" t="n">
        <v>0.2361</v>
      </c>
      <c r="AR32" s="19" t="n">
        <v>1.7513</v>
      </c>
      <c r="AS32" s="19" t="n">
        <v>0.4255</v>
      </c>
      <c r="AT32" s="19" t="n">
        <v>1.0536</v>
      </c>
      <c r="AU32" s="19" t="n">
        <v>0.3301</v>
      </c>
      <c r="AV32" s="19" t="n">
        <v>2.1857</v>
      </c>
      <c r="AW32" s="19" t="n">
        <v>11.5976</v>
      </c>
      <c r="AX32" s="19" t="n">
        <v>6.2506</v>
      </c>
      <c r="AY32" s="19" t="n">
        <v>0.439</v>
      </c>
      <c r="AZ32" s="19" t="n">
        <v>0.9553</v>
      </c>
      <c r="BA32" s="19" t="n">
        <v>1.3866</v>
      </c>
      <c r="BB32" s="19" t="n">
        <v>0.1316</v>
      </c>
      <c r="BC32" s="19" t="n">
        <v>0.0716</v>
      </c>
      <c r="BD32" s="19" t="n">
        <v>7.1285</v>
      </c>
      <c r="BE32" s="19" t="n">
        <v>1.1292</v>
      </c>
      <c r="BF32" s="19" t="n">
        <v>4.9472</v>
      </c>
      <c r="BG32" s="19" t="n">
        <v>0.0524</v>
      </c>
      <c r="BI32" s="19" t="n">
        <v>0.4067</v>
      </c>
      <c r="BJ32" s="19" t="n">
        <v>0.0043</v>
      </c>
      <c r="BK32" s="19" t="n">
        <v>0.0907</v>
      </c>
      <c r="BL32" s="19" t="n">
        <v>7.3545</v>
      </c>
      <c r="BM32" s="19" t="n">
        <v>2.7927</v>
      </c>
      <c r="BN32" s="19" t="n">
        <v>4.607</v>
      </c>
      <c r="BO32" s="19" t="n">
        <v>0.1627</v>
      </c>
      <c r="BP32" s="19" t="n">
        <v>0.847</v>
      </c>
      <c r="BQ32" s="19" t="n">
        <v>0.2881</v>
      </c>
      <c r="BR32" s="19" t="n">
        <v>0.125</v>
      </c>
      <c r="BT32" s="19" t="n">
        <v>5.9264</v>
      </c>
      <c r="BU32" s="19" t="n">
        <v>0.9008</v>
      </c>
      <c r="BV32" s="19" t="n">
        <v>2.056</v>
      </c>
      <c r="BW32" s="19" t="n">
        <v>16.0532</v>
      </c>
      <c r="BX32" s="19" t="n">
        <v>13.644</v>
      </c>
      <c r="BY32" s="19" t="n">
        <v>2.4892</v>
      </c>
      <c r="BZ32" s="19" t="n">
        <v>1.0165</v>
      </c>
      <c r="CA32" s="19" t="n">
        <v>0.1259</v>
      </c>
      <c r="CB32" s="19" t="n">
        <v>2.6352</v>
      </c>
      <c r="CC32" s="19" t="n">
        <v>1.8391</v>
      </c>
      <c r="CD32" s="19" t="n">
        <v>0.6996</v>
      </c>
      <c r="CE32" s="19" t="n">
        <v>4.2747</v>
      </c>
      <c r="CF32" s="19" t="n">
        <v>9.9445</v>
      </c>
      <c r="CI32" s="19" t="n">
        <v>0.3774</v>
      </c>
      <c r="CN32" s="19" t="n">
        <v>0.1038</v>
      </c>
      <c r="CU32" s="19" t="n">
        <v>9.659800000000001</v>
      </c>
      <c r="CW32" s="19" t="n">
        <v>5.5203</v>
      </c>
      <c r="CX32" s="19" t="n">
        <v>3.7625</v>
      </c>
      <c r="CY32" s="19" t="n">
        <v>5.1259</v>
      </c>
      <c r="CZ32" s="19" t="n">
        <v>52.1841</v>
      </c>
      <c r="DA32" s="19" t="n">
        <v>4.0444</v>
      </c>
      <c r="DB32" s="19" t="n">
        <v>4.5661</v>
      </c>
      <c r="DC32" s="19" t="n">
        <v>12.8042</v>
      </c>
      <c r="DD32" s="19" t="n">
        <v>1.1457</v>
      </c>
      <c r="DE32" s="19" t="n">
        <v>0.4545</v>
      </c>
      <c r="DF32" s="19" t="n">
        <v>0.5644</v>
      </c>
      <c r="DG32" s="19" t="n">
        <v>4.4404</v>
      </c>
      <c r="DH32" s="19" t="n">
        <v>4.6558</v>
      </c>
      <c r="DI32" s="19" t="n">
        <v>3.4837</v>
      </c>
      <c r="DJ32" s="19" t="n">
        <v>0.3612</v>
      </c>
      <c r="DK32" s="19" t="n">
        <v>0.7877999999999999</v>
      </c>
      <c r="DL32" s="19" t="n">
        <v>2.3376</v>
      </c>
      <c r="DM32" s="19" t="n">
        <v>0.5802</v>
      </c>
      <c r="DN32" s="19" t="n">
        <v>174.29</v>
      </c>
      <c r="DT32" s="19" t="n">
        <v>49.8724</v>
      </c>
    </row>
    <row r="33">
      <c r="A33" s="2" t="inlineStr">
        <is>
          <t>1303</t>
        </is>
      </c>
      <c r="B33" s="2" t="inlineStr">
        <is>
          <t>Textile product manufacturing</t>
        </is>
      </c>
      <c r="C33" s="19" t="n">
        <v>2.4934</v>
      </c>
      <c r="D33" s="19" t="n">
        <v>0.454</v>
      </c>
      <c r="E33" s="19" t="n">
        <v>8.1859</v>
      </c>
      <c r="F33" s="19" t="n">
        <v>3.0359</v>
      </c>
      <c r="G33" s="19" t="n">
        <v>0.2263</v>
      </c>
      <c r="H33" s="19" t="n">
        <v>4.4445</v>
      </c>
      <c r="I33" s="19" t="n">
        <v>4.6253</v>
      </c>
      <c r="J33" s="19" t="n">
        <v>0.4216</v>
      </c>
      <c r="K33" s="19" t="n">
        <v>3.9905</v>
      </c>
      <c r="L33" s="19" t="n">
        <v>0.3838</v>
      </c>
      <c r="M33" s="19" t="n">
        <v>6.6861</v>
      </c>
      <c r="N33" s="19" t="n">
        <v>0.0953</v>
      </c>
      <c r="O33" s="19" t="n">
        <v>0.11</v>
      </c>
      <c r="P33" s="19" t="n">
        <v>24.4867</v>
      </c>
      <c r="Q33" s="19" t="n">
        <v>0.4199</v>
      </c>
      <c r="R33" s="19" t="n">
        <v>7.6508</v>
      </c>
      <c r="S33" s="19" t="n">
        <v>0.5129</v>
      </c>
      <c r="T33" s="19" t="n">
        <v>2.1607</v>
      </c>
      <c r="U33" s="19" t="n">
        <v>8.589600000000001</v>
      </c>
      <c r="V33" s="19" t="n">
        <v>5.5125</v>
      </c>
      <c r="W33" s="19" t="n">
        <v>13.139</v>
      </c>
      <c r="X33" s="19" t="n">
        <v>16.2685</v>
      </c>
      <c r="Y33" s="19" t="n">
        <v>2.8958</v>
      </c>
      <c r="Z33" s="19" t="n">
        <v>0.1669</v>
      </c>
      <c r="AA33" s="19" t="n">
        <v>0.4861</v>
      </c>
      <c r="AB33" s="19" t="n">
        <v>0.2245</v>
      </c>
      <c r="AC33" s="19" t="n">
        <v>0.7108</v>
      </c>
      <c r="AD33" s="19" t="n">
        <v>36.7542</v>
      </c>
      <c r="AF33" s="19" t="n">
        <v>0.0362</v>
      </c>
      <c r="AG33" s="19" t="n">
        <v>0.1048</v>
      </c>
      <c r="AH33" s="19" t="n">
        <v>0.1548</v>
      </c>
      <c r="AI33" s="19" t="n">
        <v>2.5355</v>
      </c>
      <c r="AJ33" s="19" t="n">
        <v>0.392</v>
      </c>
      <c r="AK33" s="19" t="n">
        <v>3.9457</v>
      </c>
      <c r="AL33" s="19" t="n">
        <v>5.7429</v>
      </c>
      <c r="AM33" s="19" t="n">
        <v>0.2703</v>
      </c>
      <c r="AN33" s="19" t="n">
        <v>2.039</v>
      </c>
      <c r="AO33" s="19" t="n">
        <v>0.0032</v>
      </c>
      <c r="AP33" s="19" t="n">
        <v>29.1612</v>
      </c>
      <c r="AQ33" s="19" t="n">
        <v>7.4321</v>
      </c>
      <c r="AR33" s="19" t="n">
        <v>26.1728</v>
      </c>
      <c r="AS33" s="19" t="n">
        <v>0.9401</v>
      </c>
      <c r="AT33" s="19" t="n">
        <v>2.9035</v>
      </c>
      <c r="AU33" s="19" t="n">
        <v>0.7348</v>
      </c>
      <c r="AV33" s="19" t="n">
        <v>2.4547</v>
      </c>
      <c r="AW33" s="19" t="n">
        <v>11.4902</v>
      </c>
      <c r="AX33" s="19" t="n">
        <v>0.5911</v>
      </c>
      <c r="AY33" s="19" t="n">
        <v>4.4727</v>
      </c>
      <c r="AZ33" s="19" t="n">
        <v>0.016</v>
      </c>
      <c r="BA33" s="19" t="n">
        <v>0.1969</v>
      </c>
      <c r="BB33" s="19" t="n">
        <v>13.3067</v>
      </c>
      <c r="BC33" s="19" t="n">
        <v>0.959</v>
      </c>
      <c r="BD33" s="19" t="n">
        <v>9.776999999999999</v>
      </c>
      <c r="BE33" s="19" t="n">
        <v>6.5564</v>
      </c>
      <c r="BF33" s="19" t="n">
        <v>9.2219</v>
      </c>
      <c r="BG33" s="19" t="n">
        <v>5.3287</v>
      </c>
      <c r="BH33" s="19" t="n">
        <v>16.589</v>
      </c>
      <c r="BI33" s="19" t="n">
        <v>6.0437</v>
      </c>
      <c r="BJ33" s="19" t="n">
        <v>0.6422</v>
      </c>
      <c r="BK33" s="19" t="n">
        <v>0.3395</v>
      </c>
      <c r="BL33" s="19" t="n">
        <v>1.7528</v>
      </c>
      <c r="BM33" s="19" t="n">
        <v>47.6197</v>
      </c>
      <c r="BN33" s="19" t="n">
        <v>0.2163</v>
      </c>
      <c r="BS33" s="19" t="n">
        <v>20.863</v>
      </c>
      <c r="BT33" s="19" t="n">
        <v>22.206</v>
      </c>
      <c r="BU33" s="19" t="n">
        <v>35.5616</v>
      </c>
      <c r="BV33" s="19" t="n">
        <v>30.7991</v>
      </c>
      <c r="BW33" s="19" t="n">
        <v>34.4961</v>
      </c>
      <c r="BX33" s="19" t="n">
        <v>57.376</v>
      </c>
      <c r="BY33" s="19" t="n">
        <v>68.7458</v>
      </c>
      <c r="BZ33" s="19" t="n">
        <v>26.5962</v>
      </c>
      <c r="CA33" s="19" t="n">
        <v>3.9841</v>
      </c>
      <c r="CB33" s="19" t="n">
        <v>26.6427</v>
      </c>
      <c r="CC33" s="19" t="n">
        <v>5.938</v>
      </c>
      <c r="CD33" s="19" t="n">
        <v>5.7275</v>
      </c>
      <c r="CF33" s="19" t="n">
        <v>5.2248</v>
      </c>
      <c r="CG33" s="19" t="n">
        <v>0.458</v>
      </c>
      <c r="CI33" s="19" t="n">
        <v>1.5607</v>
      </c>
      <c r="CQ33" s="19" t="n">
        <v>10.1935</v>
      </c>
      <c r="CT33" s="19" t="n">
        <v>0.8336</v>
      </c>
      <c r="CU33" s="19" t="n">
        <v>20.507</v>
      </c>
      <c r="CW33" s="19" t="n">
        <v>9.2385</v>
      </c>
      <c r="CX33" s="19" t="n">
        <v>7.3951</v>
      </c>
      <c r="CY33" s="19" t="n">
        <v>3.5733</v>
      </c>
      <c r="CZ33" s="19" t="n">
        <v>21.2152</v>
      </c>
      <c r="DA33" s="19" t="n">
        <v>22.5891</v>
      </c>
      <c r="DB33" s="19" t="n">
        <v>18.1276</v>
      </c>
      <c r="DC33" s="19" t="n">
        <v>28.4996</v>
      </c>
      <c r="DD33" s="19" t="n">
        <v>2.7614</v>
      </c>
      <c r="DE33" s="19" t="n">
        <v>158.3531</v>
      </c>
      <c r="DF33" s="19" t="n">
        <v>132.2754</v>
      </c>
      <c r="DG33" s="19" t="n">
        <v>1.6952</v>
      </c>
      <c r="DH33" s="19" t="n">
        <v>3.6877</v>
      </c>
      <c r="DI33" s="19" t="n">
        <v>4.9356</v>
      </c>
      <c r="DJ33" s="19" t="n">
        <v>11.5742</v>
      </c>
      <c r="DK33" s="19" t="n">
        <v>9.218999999999999</v>
      </c>
      <c r="DL33" s="19" t="n">
        <v>32.8122</v>
      </c>
      <c r="DM33" s="19" t="n">
        <v>6.638</v>
      </c>
      <c r="DN33" s="19" t="n">
        <v>503.82</v>
      </c>
      <c r="DP33" s="19" t="n">
        <v>7.2992</v>
      </c>
      <c r="DQ33" s="19" t="n">
        <v>0.8133</v>
      </c>
      <c r="DR33" s="19" t="n">
        <v>7.8359</v>
      </c>
      <c r="DT33" s="19" t="n">
        <v>218.6532</v>
      </c>
    </row>
    <row r="34">
      <c r="A34" s="2" t="inlineStr">
        <is>
          <t>1304</t>
        </is>
      </c>
      <c r="B34" s="2" t="inlineStr">
        <is>
          <t>Knitted product manufacturing</t>
        </is>
      </c>
      <c r="AB34" s="19" t="n">
        <v>0.0001</v>
      </c>
      <c r="AD34" s="19" t="n">
        <v>0.2932</v>
      </c>
      <c r="AE34" s="19" t="n">
        <v>0.1442</v>
      </c>
      <c r="AF34" s="19" t="n">
        <v>4.2015</v>
      </c>
      <c r="AK34" s="19" t="n">
        <v>0.0232</v>
      </c>
      <c r="AW34" s="19" t="n">
        <v>0.0063</v>
      </c>
      <c r="BB34" s="19" t="n">
        <v>0.0019</v>
      </c>
      <c r="BC34" s="19" t="n">
        <v>0.0044</v>
      </c>
      <c r="BM34" s="19" t="n">
        <v>0.0034</v>
      </c>
      <c r="BN34" s="19" t="n">
        <v>0.0074</v>
      </c>
      <c r="BT34" s="19" t="n">
        <v>0.0062</v>
      </c>
      <c r="BX34" s="19" t="n">
        <v>0.4223</v>
      </c>
      <c r="BY34" s="19" t="n">
        <v>0.7389</v>
      </c>
      <c r="CA34" s="19" t="n">
        <v>0.7326</v>
      </c>
      <c r="CU34" s="19" t="n">
        <v>2.5874</v>
      </c>
      <c r="CW34" s="19" t="n">
        <v>0.4945</v>
      </c>
      <c r="CX34" s="19" t="n">
        <v>0.2422</v>
      </c>
      <c r="CZ34" s="19" t="n">
        <v>6.5279</v>
      </c>
      <c r="DE34" s="19" t="n">
        <v>40.7393</v>
      </c>
      <c r="DF34" s="19" t="n">
        <v>45.356</v>
      </c>
      <c r="DH34" s="19" t="n">
        <v>1.7912</v>
      </c>
      <c r="DI34" s="19" t="n">
        <v>1.6451</v>
      </c>
      <c r="DK34" s="19" t="n">
        <v>0.5758</v>
      </c>
      <c r="DN34" s="19" t="n">
        <v>744.7639</v>
      </c>
      <c r="DT34" s="19" t="n">
        <v>45.6913</v>
      </c>
    </row>
    <row r="35">
      <c r="A35" s="2" t="inlineStr">
        <is>
          <t>1305</t>
        </is>
      </c>
      <c r="B35" s="2" t="inlineStr">
        <is>
          <t>Clothing manufacturing</t>
        </is>
      </c>
      <c r="C35" s="19" t="n">
        <v>3.878</v>
      </c>
      <c r="D35" s="19" t="n">
        <v>1.3162</v>
      </c>
      <c r="E35" s="19" t="n">
        <v>3.6034</v>
      </c>
      <c r="F35" s="19" t="n">
        <v>3.9203</v>
      </c>
      <c r="H35" s="19" t="n">
        <v>2.9965</v>
      </c>
      <c r="I35" s="19" t="n">
        <v>3.76</v>
      </c>
      <c r="J35" s="19" t="n">
        <v>46.8135</v>
      </c>
      <c r="K35" s="19" t="n">
        <v>14.9737</v>
      </c>
      <c r="L35" s="19" t="n">
        <v>12.0134</v>
      </c>
      <c r="M35" s="19" t="n">
        <v>40.0889</v>
      </c>
      <c r="N35" s="19" t="n">
        <v>7.2676</v>
      </c>
      <c r="O35" s="19" t="n">
        <v>7.0016</v>
      </c>
      <c r="P35" s="19" t="n">
        <v>10.2071</v>
      </c>
      <c r="Q35" s="19" t="n">
        <v>0.0009</v>
      </c>
      <c r="R35" s="19" t="n">
        <v>0.2255</v>
      </c>
      <c r="S35" s="19" t="n">
        <v>0.036</v>
      </c>
      <c r="T35" s="19" t="n">
        <v>0.0269</v>
      </c>
      <c r="U35" s="19" t="n">
        <v>0.2219</v>
      </c>
      <c r="V35" s="19" t="n">
        <v>1.1118</v>
      </c>
      <c r="W35" s="19" t="n">
        <v>2.5554</v>
      </c>
      <c r="X35" s="19" t="n">
        <v>0.3085</v>
      </c>
      <c r="Y35" s="19" t="n">
        <v>0.8636</v>
      </c>
      <c r="Z35" s="19" t="n">
        <v>0.0585</v>
      </c>
      <c r="AA35" s="19" t="n">
        <v>0.1413</v>
      </c>
      <c r="AB35" s="19" t="n">
        <v>1.4252</v>
      </c>
      <c r="AC35" s="19" t="n">
        <v>1.7951</v>
      </c>
      <c r="AD35" s="19" t="n">
        <v>88.51900000000001</v>
      </c>
      <c r="AF35" s="19" t="n">
        <v>42.5399</v>
      </c>
      <c r="AG35" s="19" t="n">
        <v>14.1704</v>
      </c>
      <c r="AH35" s="19" t="n">
        <v>0.0015</v>
      </c>
      <c r="AI35" s="19" t="n">
        <v>0.1819</v>
      </c>
      <c r="AK35" s="19" t="n">
        <v>3.3649</v>
      </c>
      <c r="AL35" s="19" t="n">
        <v>2.8562</v>
      </c>
      <c r="AM35" s="19" t="n">
        <v>0.9866</v>
      </c>
      <c r="AN35" s="19" t="n">
        <v>0.1361</v>
      </c>
      <c r="AO35" s="19" t="n">
        <v>0.0022</v>
      </c>
      <c r="AP35" s="19" t="n">
        <v>2.5805</v>
      </c>
      <c r="AR35" s="19" t="n">
        <v>0.554</v>
      </c>
      <c r="AS35" s="19" t="n">
        <v>0.011</v>
      </c>
      <c r="AT35" s="19" t="n">
        <v>0.6479</v>
      </c>
      <c r="AU35" s="19" t="n">
        <v>0.2404</v>
      </c>
      <c r="AV35" s="19" t="n">
        <v>1.9781</v>
      </c>
      <c r="AW35" s="19" t="n">
        <v>1.4815</v>
      </c>
      <c r="AX35" s="19" t="n">
        <v>0.1468</v>
      </c>
      <c r="AY35" s="19" t="n">
        <v>0.7385</v>
      </c>
      <c r="AZ35" s="19" t="n">
        <v>0.0283</v>
      </c>
      <c r="BA35" s="19" t="n">
        <v>0.0738</v>
      </c>
      <c r="BB35" s="19" t="n">
        <v>29.0333</v>
      </c>
      <c r="BC35" s="19" t="n">
        <v>7.2605</v>
      </c>
      <c r="BD35" s="19" t="n">
        <v>15.3377</v>
      </c>
      <c r="BE35" s="19" t="n">
        <v>3.2476</v>
      </c>
      <c r="BF35" s="19" t="n">
        <v>4.3868</v>
      </c>
      <c r="BG35" s="19" t="n">
        <v>3.9905</v>
      </c>
      <c r="BH35" s="19" t="n">
        <v>3.3921</v>
      </c>
      <c r="BI35" s="19" t="n">
        <v>3.1598</v>
      </c>
      <c r="BJ35" s="19" t="n">
        <v>1.616</v>
      </c>
      <c r="BK35" s="19" t="n">
        <v>1.1004</v>
      </c>
      <c r="BL35" s="19" t="n">
        <v>6.3189</v>
      </c>
      <c r="BM35" s="19" t="n">
        <v>3.9773</v>
      </c>
      <c r="BN35" s="19" t="n">
        <v>9.8794</v>
      </c>
      <c r="BO35" s="19" t="n">
        <v>2.6891</v>
      </c>
      <c r="BP35" s="19" t="n">
        <v>4.8855</v>
      </c>
      <c r="BQ35" s="19" t="n">
        <v>0.6482</v>
      </c>
      <c r="BR35" s="19" t="n">
        <v>0.5844</v>
      </c>
      <c r="BS35" s="19" t="n">
        <v>37.0301</v>
      </c>
      <c r="BT35" s="19" t="n">
        <v>19.3332</v>
      </c>
      <c r="BU35" s="19" t="n">
        <v>7.8114</v>
      </c>
      <c r="BV35" s="19" t="n">
        <v>8.400399999999999</v>
      </c>
      <c r="BW35" s="19" t="n">
        <v>65.70350000000001</v>
      </c>
      <c r="BX35" s="19" t="n">
        <v>97.9306</v>
      </c>
      <c r="BY35" s="19" t="n">
        <v>73.324</v>
      </c>
      <c r="BZ35" s="19" t="n">
        <v>7.3302</v>
      </c>
      <c r="CA35" s="19" t="n">
        <v>11.7503</v>
      </c>
      <c r="CB35" s="19" t="n">
        <v>5.7789</v>
      </c>
      <c r="CC35" s="19" t="n">
        <v>8.0825</v>
      </c>
      <c r="CD35" s="19" t="n">
        <v>3.4802</v>
      </c>
      <c r="CF35" s="19" t="n">
        <v>13.2719</v>
      </c>
      <c r="CG35" s="19" t="n">
        <v>3.7633</v>
      </c>
      <c r="CI35" s="19" t="n">
        <v>2.3441</v>
      </c>
      <c r="CJ35" s="19" t="n">
        <v>5.8944</v>
      </c>
      <c r="CL35" s="19" t="n">
        <v>10.7079</v>
      </c>
      <c r="CM35" s="19" t="n">
        <v>0.197</v>
      </c>
      <c r="CN35" s="19" t="n">
        <v>0.4183</v>
      </c>
      <c r="CQ35" s="19" t="n">
        <v>3.0149</v>
      </c>
      <c r="CT35" s="19" t="n">
        <v>3.1707</v>
      </c>
      <c r="CU35" s="19" t="n">
        <v>9.165900000000001</v>
      </c>
      <c r="CW35" s="19" t="n">
        <v>11.4144</v>
      </c>
      <c r="CX35" s="19" t="n">
        <v>5.8666</v>
      </c>
      <c r="CY35" s="19" t="n">
        <v>33.522</v>
      </c>
      <c r="CZ35" s="19" t="n">
        <v>61.2093</v>
      </c>
      <c r="DA35" s="19" t="n">
        <v>46.4012</v>
      </c>
      <c r="DB35" s="19" t="n">
        <v>18.7781</v>
      </c>
      <c r="DC35" s="19" t="n">
        <v>27.4737</v>
      </c>
      <c r="DD35" s="19" t="n">
        <v>3.3714</v>
      </c>
      <c r="DE35" s="19" t="n">
        <v>106.345</v>
      </c>
      <c r="DF35" s="19" t="n">
        <v>458.6266</v>
      </c>
      <c r="DG35" s="19" t="n">
        <v>5.9409</v>
      </c>
      <c r="DH35" s="19" t="n">
        <v>10.4933</v>
      </c>
      <c r="DI35" s="19" t="n">
        <v>6.3327</v>
      </c>
      <c r="DJ35" s="19" t="n">
        <v>12.8642</v>
      </c>
      <c r="DK35" s="19" t="n">
        <v>11.7892</v>
      </c>
      <c r="DL35" s="19" t="n">
        <v>45.4987</v>
      </c>
      <c r="DM35" s="19" t="n">
        <v>15.1469</v>
      </c>
      <c r="DN35" s="19" t="n">
        <v>5525.6845</v>
      </c>
      <c r="DT35" s="19" t="n">
        <v>354.9799</v>
      </c>
    </row>
    <row r="36">
      <c r="A36" s="2" t="inlineStr">
        <is>
          <t>1306</t>
        </is>
      </c>
      <c r="B36" s="2" t="inlineStr">
        <is>
          <t>Footwear manufacturing</t>
        </is>
      </c>
      <c r="C36" s="19" t="n">
        <v>2.6094</v>
      </c>
      <c r="D36" s="19" t="n">
        <v>4.4837</v>
      </c>
      <c r="E36" s="19" t="n">
        <v>1.5438</v>
      </c>
      <c r="F36" s="19" t="n">
        <v>0.7389</v>
      </c>
      <c r="G36" s="19" t="n">
        <v>0.003</v>
      </c>
      <c r="H36" s="19" t="n">
        <v>0.8504</v>
      </c>
      <c r="I36" s="19" t="n">
        <v>19.1303</v>
      </c>
      <c r="J36" s="19" t="n">
        <v>28.1347</v>
      </c>
      <c r="K36" s="19" t="n">
        <v>26.5192</v>
      </c>
      <c r="L36" s="19" t="n">
        <v>10.6168</v>
      </c>
      <c r="M36" s="19" t="n">
        <v>19.491</v>
      </c>
      <c r="P36" s="19" t="n">
        <v>7.3774</v>
      </c>
      <c r="Q36" s="19" t="n">
        <v>0.0114</v>
      </c>
      <c r="R36" s="19" t="n">
        <v>2.7294</v>
      </c>
      <c r="S36" s="19" t="n">
        <v>0.9006</v>
      </c>
      <c r="T36" s="19" t="n">
        <v>0.3324</v>
      </c>
      <c r="U36" s="19" t="n">
        <v>1.8223</v>
      </c>
      <c r="V36" s="19" t="n">
        <v>1.5801</v>
      </c>
      <c r="W36" s="19" t="n">
        <v>4.1617</v>
      </c>
      <c r="X36" s="19" t="n">
        <v>0.781</v>
      </c>
      <c r="Y36" s="19" t="n">
        <v>3.6793</v>
      </c>
      <c r="Z36" s="19" t="n">
        <v>2.3055</v>
      </c>
      <c r="AA36" s="19" t="n">
        <v>0.7135</v>
      </c>
      <c r="AB36" s="19" t="n">
        <v>0.0466</v>
      </c>
      <c r="AC36" s="19" t="n">
        <v>9.779400000000001</v>
      </c>
      <c r="AD36" s="19" t="n">
        <v>29.1757</v>
      </c>
      <c r="AF36" s="19" t="n">
        <v>0.4331</v>
      </c>
      <c r="AG36" s="19" t="n">
        <v>26.9119</v>
      </c>
      <c r="AI36" s="19" t="n">
        <v>2.6415</v>
      </c>
      <c r="AL36" s="19" t="n">
        <v>4.4996</v>
      </c>
      <c r="AN36" s="19" t="n">
        <v>0.5979</v>
      </c>
      <c r="AO36" s="19" t="n">
        <v>0.0019</v>
      </c>
      <c r="AP36" s="19" t="n">
        <v>4.6693</v>
      </c>
      <c r="AQ36" s="19" t="n">
        <v>1.6262</v>
      </c>
      <c r="AR36" s="19" t="n">
        <v>7.8109</v>
      </c>
      <c r="AS36" s="19" t="n">
        <v>0.7989000000000001</v>
      </c>
      <c r="AT36" s="19" t="n">
        <v>1.0689</v>
      </c>
      <c r="AU36" s="19" t="n">
        <v>0.3064</v>
      </c>
      <c r="AV36" s="19" t="n">
        <v>4.5227</v>
      </c>
      <c r="AW36" s="19" t="n">
        <v>1.4348</v>
      </c>
      <c r="AX36" s="19" t="n">
        <v>0.7176</v>
      </c>
      <c r="AY36" s="19" t="n">
        <v>2.9228</v>
      </c>
      <c r="AZ36" s="19" t="n">
        <v>0.0617</v>
      </c>
      <c r="BA36" s="19" t="n">
        <v>0.9536</v>
      </c>
      <c r="BB36" s="19" t="n">
        <v>4.4439</v>
      </c>
      <c r="BC36" s="19" t="n">
        <v>0.6728</v>
      </c>
      <c r="BD36" s="19" t="n">
        <v>2.164</v>
      </c>
      <c r="BE36" s="19" t="n">
        <v>0.6399</v>
      </c>
      <c r="BF36" s="19" t="n">
        <v>1.9249</v>
      </c>
      <c r="BG36" s="19" t="n">
        <v>4.9924</v>
      </c>
      <c r="BH36" s="19" t="n">
        <v>15.0709</v>
      </c>
      <c r="BI36" s="19" t="n">
        <v>2.8323</v>
      </c>
      <c r="BJ36" s="19" t="n">
        <v>1.2306</v>
      </c>
      <c r="BK36" s="19" t="n">
        <v>0.4011</v>
      </c>
      <c r="BL36" s="19" t="n">
        <v>4.9168</v>
      </c>
      <c r="BM36" s="19" t="n">
        <v>1.9159</v>
      </c>
      <c r="BN36" s="19" t="n">
        <v>1.7178</v>
      </c>
      <c r="BO36" s="19" t="n">
        <v>11.1925</v>
      </c>
      <c r="BP36" s="19" t="n">
        <v>17.9137</v>
      </c>
      <c r="BQ36" s="19" t="n">
        <v>7.382</v>
      </c>
      <c r="BT36" s="19" t="n">
        <v>42.5859</v>
      </c>
      <c r="BW36" s="19" t="n">
        <v>16.3128</v>
      </c>
      <c r="BX36" s="19" t="n">
        <v>51.1599</v>
      </c>
      <c r="BY36" s="19" t="n">
        <v>20.2707</v>
      </c>
      <c r="BZ36" s="19" t="n">
        <v>9.7257</v>
      </c>
      <c r="CA36" s="19" t="n">
        <v>3.4094</v>
      </c>
      <c r="CB36" s="19" t="n">
        <v>8.2906</v>
      </c>
      <c r="CC36" s="19" t="n">
        <v>5.3069</v>
      </c>
      <c r="CF36" s="19" t="n">
        <v>18.1402</v>
      </c>
      <c r="CG36" s="19" t="n">
        <v>1.8917</v>
      </c>
      <c r="CI36" s="19" t="n">
        <v>5.1014</v>
      </c>
      <c r="CL36" s="19" t="n">
        <v>34.5101</v>
      </c>
      <c r="CT36" s="19" t="n">
        <v>7.4725</v>
      </c>
      <c r="CU36" s="19" t="n">
        <v>27.8611</v>
      </c>
      <c r="CW36" s="19" t="n">
        <v>4.73</v>
      </c>
      <c r="CX36" s="19" t="n">
        <v>15.2054</v>
      </c>
      <c r="CZ36" s="19" t="n">
        <v>3.9542</v>
      </c>
      <c r="DA36" s="19" t="n">
        <v>10.2642</v>
      </c>
      <c r="DB36" s="19" t="n">
        <v>11.9875</v>
      </c>
      <c r="DC36" s="19" t="n">
        <v>7.4205</v>
      </c>
      <c r="DE36" s="19" t="n">
        <v>280.6863</v>
      </c>
      <c r="DF36" s="19" t="n">
        <v>168.4026</v>
      </c>
      <c r="DG36" s="19" t="n">
        <v>15.9407</v>
      </c>
      <c r="DH36" s="19" t="n">
        <v>9.4794</v>
      </c>
      <c r="DI36" s="19" t="n">
        <v>9.581</v>
      </c>
      <c r="DJ36" s="19" t="n">
        <v>22.1562</v>
      </c>
      <c r="DK36" s="19" t="n">
        <v>48.5492</v>
      </c>
      <c r="DL36" s="19" t="n">
        <v>13.8484</v>
      </c>
      <c r="DM36" s="19" t="n">
        <v>6.8987</v>
      </c>
      <c r="DN36" s="19" t="n">
        <v>967.7391</v>
      </c>
      <c r="DT36" s="19" t="n">
        <v>275.2092</v>
      </c>
    </row>
    <row r="37">
      <c r="A37" s="2" t="inlineStr">
        <is>
          <t>1401</t>
        </is>
      </c>
      <c r="B37" s="2" t="inlineStr">
        <is>
          <t>Sawmill product manufacturing</t>
        </is>
      </c>
      <c r="C37" s="19" t="n">
        <v>2.1922</v>
      </c>
      <c r="D37" s="19" t="n">
        <v>0.7078</v>
      </c>
      <c r="E37" s="19" t="n">
        <v>0.3519</v>
      </c>
      <c r="F37" s="19" t="n">
        <v>0.2072</v>
      </c>
      <c r="G37" s="19" t="n">
        <v>0.0136</v>
      </c>
      <c r="H37" s="19" t="n">
        <v>0.2043</v>
      </c>
      <c r="I37" s="19" t="n">
        <v>1.0542</v>
      </c>
      <c r="J37" s="19" t="n">
        <v>0.1417</v>
      </c>
      <c r="K37" s="19" t="n">
        <v>0.0813</v>
      </c>
      <c r="M37" s="19" t="n">
        <v>0.2509</v>
      </c>
      <c r="AD37" s="19" t="n">
        <v>0.1431</v>
      </c>
      <c r="AH37" s="19" t="n">
        <v>21.1845</v>
      </c>
      <c r="AI37" s="19" t="n">
        <v>298.9773</v>
      </c>
      <c r="AJ37" s="19" t="n">
        <v>41.3532</v>
      </c>
      <c r="AT37" s="19" t="n">
        <v>0.1137</v>
      </c>
      <c r="AU37" s="19" t="n">
        <v>0.1239</v>
      </c>
      <c r="AV37" s="19" t="n">
        <v>0.0012</v>
      </c>
      <c r="AW37" s="19" t="n">
        <v>0.0016</v>
      </c>
      <c r="AX37" s="19" t="n">
        <v>0.0013</v>
      </c>
      <c r="AY37" s="19" t="n">
        <v>0.2939</v>
      </c>
      <c r="AZ37" s="19" t="n">
        <v>0.0005</v>
      </c>
      <c r="BB37" s="19" t="n">
        <v>0.7025</v>
      </c>
      <c r="BC37" s="19" t="n">
        <v>0.0542</v>
      </c>
      <c r="BD37" s="19" t="n">
        <v>0.0013</v>
      </c>
      <c r="BE37" s="19" t="n">
        <v>0.0022</v>
      </c>
      <c r="BF37" s="19" t="n">
        <v>0.09909999999999999</v>
      </c>
      <c r="BI37" s="19" t="n">
        <v>0.0495</v>
      </c>
      <c r="BJ37" s="19" t="n">
        <v>0.0002</v>
      </c>
      <c r="BL37" s="19" t="n">
        <v>0.0752</v>
      </c>
      <c r="BM37" s="19" t="n">
        <v>173.0421</v>
      </c>
      <c r="BN37" s="19" t="n">
        <v>0.984</v>
      </c>
      <c r="BR37" s="19" t="n">
        <v>0.2108</v>
      </c>
      <c r="BT37" s="19" t="n">
        <v>185.1254</v>
      </c>
      <c r="BU37" s="19" t="n">
        <v>21.5453</v>
      </c>
      <c r="BV37" s="19" t="n">
        <v>64.8985</v>
      </c>
      <c r="BW37" s="19" t="n">
        <v>568.6686999999999</v>
      </c>
      <c r="BX37" s="19" t="n">
        <v>3.7416</v>
      </c>
      <c r="BY37" s="19" t="n">
        <v>5.151</v>
      </c>
      <c r="BZ37" s="19" t="n">
        <v>0.2172</v>
      </c>
      <c r="CA37" s="19" t="n">
        <v>0.2297</v>
      </c>
      <c r="CB37" s="19" t="n">
        <v>0.213</v>
      </c>
      <c r="CC37" s="19" t="n">
        <v>0.3877</v>
      </c>
      <c r="CU37" s="19" t="n">
        <v>0.1738</v>
      </c>
      <c r="CZ37" s="19" t="n">
        <v>0.6904</v>
      </c>
      <c r="DB37" s="19" t="n">
        <v>2.3226</v>
      </c>
      <c r="DC37" s="19" t="n">
        <v>2.9899</v>
      </c>
      <c r="DD37" s="19" t="n">
        <v>0.0934</v>
      </c>
      <c r="DJ37" s="19" t="n">
        <v>0.0106</v>
      </c>
      <c r="DK37" s="19" t="n">
        <v>22.0883</v>
      </c>
      <c r="DN37" s="19" t="n">
        <v>5.1798</v>
      </c>
      <c r="DT37" s="19" t="n">
        <v>141.6527</v>
      </c>
    </row>
    <row r="38">
      <c r="A38" s="2" t="inlineStr">
        <is>
          <t>1402</t>
        </is>
      </c>
      <c r="B38" s="2" t="inlineStr">
        <is>
          <t>Other wood product manufacturing</t>
        </is>
      </c>
      <c r="C38" s="19" t="n">
        <v>1.158</v>
      </c>
      <c r="D38" s="19" t="n">
        <v>0.4417</v>
      </c>
      <c r="E38" s="19" t="n">
        <v>0.4071</v>
      </c>
      <c r="F38" s="19" t="n">
        <v>0.3802</v>
      </c>
      <c r="H38" s="19" t="n">
        <v>0.1866</v>
      </c>
      <c r="I38" s="19" t="n">
        <v>0.3576</v>
      </c>
      <c r="J38" s="19" t="n">
        <v>0.1146</v>
      </c>
      <c r="K38" s="19" t="n">
        <v>0.162</v>
      </c>
      <c r="L38" s="19" t="n">
        <v>1.0447</v>
      </c>
      <c r="M38" s="19" t="n">
        <v>3.6387</v>
      </c>
      <c r="N38" s="19" t="n">
        <v>0.2242</v>
      </c>
      <c r="O38" s="19" t="n">
        <v>0.4037</v>
      </c>
      <c r="Q38" s="19" t="n">
        <v>0.0447</v>
      </c>
      <c r="U38" s="19" t="n">
        <v>0.0094</v>
      </c>
      <c r="V38" s="19" t="n">
        <v>0.3449</v>
      </c>
      <c r="W38" s="19" t="n">
        <v>0.0004</v>
      </c>
      <c r="X38" s="19" t="n">
        <v>0.302</v>
      </c>
      <c r="Y38" s="19" t="n">
        <v>0.2656</v>
      </c>
      <c r="Z38" s="19" t="n">
        <v>0.0956</v>
      </c>
      <c r="AA38" s="19" t="n">
        <v>0.0442</v>
      </c>
      <c r="AC38" s="19" t="n">
        <v>0.0001</v>
      </c>
      <c r="AD38" s="19" t="n">
        <v>0.4052</v>
      </c>
      <c r="AF38" s="19" t="n">
        <v>0.0002</v>
      </c>
      <c r="AG38" s="19" t="n">
        <v>0.0002</v>
      </c>
      <c r="AI38" s="19" t="n">
        <v>0.102</v>
      </c>
      <c r="AK38" s="19" t="n">
        <v>0.0944</v>
      </c>
      <c r="AL38" s="19" t="n">
        <v>0.112</v>
      </c>
      <c r="AM38" s="19" t="n">
        <v>0.8586</v>
      </c>
      <c r="AN38" s="19" t="n">
        <v>0.0009</v>
      </c>
      <c r="AO38" s="19" t="n">
        <v>0.0009</v>
      </c>
      <c r="AP38" s="19" t="n">
        <v>0.0048</v>
      </c>
      <c r="AR38" s="19" t="n">
        <v>3.0113</v>
      </c>
      <c r="AS38" s="19" t="n">
        <v>0.1179</v>
      </c>
      <c r="AT38" s="19" t="n">
        <v>0.3155</v>
      </c>
      <c r="AU38" s="19" t="n">
        <v>0.0745</v>
      </c>
      <c r="AV38" s="19" t="n">
        <v>0.2387</v>
      </c>
      <c r="AW38" s="19" t="n">
        <v>0.2491</v>
      </c>
      <c r="AX38" s="19" t="n">
        <v>0.0224</v>
      </c>
      <c r="AY38" s="19" t="n">
        <v>1.0314</v>
      </c>
      <c r="AZ38" s="19" t="n">
        <v>0.0058</v>
      </c>
      <c r="BA38" s="19" t="n">
        <v>0.0001</v>
      </c>
      <c r="BB38" s="19" t="n">
        <v>5.6292</v>
      </c>
      <c r="BC38" s="19" t="n">
        <v>0.2411</v>
      </c>
      <c r="BD38" s="19" t="n">
        <v>0.9443</v>
      </c>
      <c r="BE38" s="19" t="n">
        <v>0.1424</v>
      </c>
      <c r="BF38" s="19" t="n">
        <v>4.3216</v>
      </c>
      <c r="BG38" s="19" t="n">
        <v>3.4683</v>
      </c>
      <c r="BH38" s="19" t="n">
        <v>5.0514</v>
      </c>
      <c r="BI38" s="19" t="n">
        <v>0.2855</v>
      </c>
      <c r="BJ38" s="19" t="n">
        <v>0.1783</v>
      </c>
      <c r="BK38" s="19" t="n">
        <v>0.1961</v>
      </c>
      <c r="BL38" s="19" t="n">
        <v>0.9562</v>
      </c>
      <c r="BM38" s="19" t="n">
        <v>28.4396</v>
      </c>
      <c r="BN38" s="19" t="n">
        <v>0.4619</v>
      </c>
      <c r="BO38" s="19" t="n">
        <v>0.1322</v>
      </c>
      <c r="BP38" s="19" t="n">
        <v>0.2576</v>
      </c>
      <c r="BR38" s="19" t="n">
        <v>4.7315</v>
      </c>
      <c r="BS38" s="19" t="n">
        <v>3.0019</v>
      </c>
      <c r="BT38" s="19" t="n">
        <v>1228.0967</v>
      </c>
      <c r="BU38" s="19" t="n">
        <v>195.0402</v>
      </c>
      <c r="BV38" s="19" t="n">
        <v>104.262</v>
      </c>
      <c r="BW38" s="19" t="n">
        <v>605.4723</v>
      </c>
      <c r="BX38" s="19" t="n">
        <v>2.9454</v>
      </c>
      <c r="BY38" s="19" t="n">
        <v>3.0334</v>
      </c>
      <c r="BZ38" s="19" t="n">
        <v>0.5072</v>
      </c>
      <c r="CA38" s="19" t="n">
        <v>0.4554</v>
      </c>
      <c r="CB38" s="19" t="n">
        <v>2.7048</v>
      </c>
      <c r="CC38" s="19" t="n">
        <v>0.1873</v>
      </c>
      <c r="CD38" s="19" t="n">
        <v>0.0775</v>
      </c>
      <c r="CF38" s="19" t="n">
        <v>0.3132</v>
      </c>
      <c r="CG38" s="19" t="n">
        <v>1.9391</v>
      </c>
      <c r="CI38" s="19" t="n">
        <v>0.5068</v>
      </c>
      <c r="CM38" s="19" t="n">
        <v>0.228</v>
      </c>
      <c r="CQ38" s="19" t="n">
        <v>0.3147</v>
      </c>
      <c r="CT38" s="19" t="n">
        <v>0.1378</v>
      </c>
      <c r="CU38" s="19" t="n">
        <v>0.09959999999999999</v>
      </c>
      <c r="CX38" s="19" t="n">
        <v>0.1006</v>
      </c>
      <c r="CY38" s="19" t="n">
        <v>0.2115</v>
      </c>
      <c r="CZ38" s="19" t="n">
        <v>3.0239</v>
      </c>
      <c r="DA38" s="19" t="n">
        <v>0.8445</v>
      </c>
      <c r="DB38" s="19" t="n">
        <v>11.07</v>
      </c>
      <c r="DC38" s="19" t="n">
        <v>21.016</v>
      </c>
      <c r="DD38" s="19" t="n">
        <v>3.892</v>
      </c>
      <c r="DE38" s="19" t="n">
        <v>0.1251</v>
      </c>
      <c r="DF38" s="19" t="n">
        <v>0.3257</v>
      </c>
      <c r="DG38" s="19" t="n">
        <v>1.9756</v>
      </c>
      <c r="DH38" s="19" t="n">
        <v>0.102</v>
      </c>
      <c r="DJ38" s="19" t="n">
        <v>0.4028</v>
      </c>
      <c r="DK38" s="19" t="n">
        <v>7.4098</v>
      </c>
      <c r="DL38" s="19" t="n">
        <v>0.1643</v>
      </c>
      <c r="DM38" s="19" t="n">
        <v>0.0001</v>
      </c>
      <c r="DN38" s="19" t="n">
        <v>9.874000000000001</v>
      </c>
      <c r="DP38" s="19" t="n">
        <v>26.4136</v>
      </c>
      <c r="DQ38" s="19" t="n">
        <v>1.3385</v>
      </c>
      <c r="DR38" s="19" t="n">
        <v>6.5264</v>
      </c>
      <c r="DT38" s="19" t="n">
        <v>12.1515</v>
      </c>
    </row>
    <row r="39">
      <c r="A39" s="2" t="inlineStr">
        <is>
          <t>1501</t>
        </is>
      </c>
      <c r="B39" s="2" t="inlineStr">
        <is>
          <t>Pulp, paper and paperboard manufacturing</t>
        </is>
      </c>
      <c r="K39" s="19" t="n">
        <v>0.915</v>
      </c>
      <c r="L39" s="19" t="n">
        <v>0.3861</v>
      </c>
      <c r="M39" s="19" t="n">
        <v>3.109</v>
      </c>
      <c r="N39" s="19" t="n">
        <v>0.141</v>
      </c>
      <c r="O39" s="19" t="n">
        <v>5.8663</v>
      </c>
      <c r="P39" s="19" t="n">
        <v>0.0185</v>
      </c>
      <c r="Q39" s="19" t="n">
        <v>0.0101</v>
      </c>
      <c r="R39" s="19" t="n">
        <v>0.3138</v>
      </c>
      <c r="S39" s="19" t="n">
        <v>0.3766</v>
      </c>
      <c r="T39" s="19" t="n">
        <v>0.0275</v>
      </c>
      <c r="U39" s="19" t="n">
        <v>4.5093</v>
      </c>
      <c r="V39" s="19" t="n">
        <v>0.044</v>
      </c>
      <c r="W39" s="19" t="n">
        <v>0.1601</v>
      </c>
      <c r="X39" s="19" t="n">
        <v>0.195</v>
      </c>
      <c r="Y39" s="19" t="n">
        <v>6.426</v>
      </c>
      <c r="Z39" s="19" t="n">
        <v>1.0581</v>
      </c>
      <c r="AA39" s="19" t="n">
        <v>0.1059</v>
      </c>
      <c r="AB39" s="19" t="n">
        <v>0.0002</v>
      </c>
      <c r="AD39" s="19" t="n">
        <v>0.2128</v>
      </c>
      <c r="AH39" s="19" t="n">
        <v>0.1299</v>
      </c>
      <c r="AI39" s="19" t="n">
        <v>2.6695</v>
      </c>
      <c r="AJ39" s="19" t="n">
        <v>12.8142</v>
      </c>
      <c r="AK39" s="19" t="n">
        <v>100.5278</v>
      </c>
      <c r="AL39" s="19" t="n">
        <v>68.3022</v>
      </c>
      <c r="AM39" s="19" t="n">
        <v>0.3541</v>
      </c>
      <c r="AP39" s="19" t="n">
        <v>3.8566</v>
      </c>
      <c r="AQ39" s="19" t="n">
        <v>0.2796</v>
      </c>
      <c r="AR39" s="19" t="n">
        <v>3.7563</v>
      </c>
      <c r="AS39" s="19" t="n">
        <v>0.3622</v>
      </c>
      <c r="AT39" s="19" t="n">
        <v>0.839</v>
      </c>
      <c r="AU39" s="19" t="n">
        <v>0.3466</v>
      </c>
      <c r="AV39" s="19" t="n">
        <v>2.0876</v>
      </c>
      <c r="AW39" s="19" t="n">
        <v>6.7659</v>
      </c>
      <c r="AX39" s="19" t="n">
        <v>0.9459</v>
      </c>
      <c r="AY39" s="19" t="n">
        <v>0.4078</v>
      </c>
      <c r="BA39" s="19" t="n">
        <v>0.0156</v>
      </c>
      <c r="BB39" s="19" t="n">
        <v>1.0604</v>
      </c>
      <c r="BC39" s="19" t="n">
        <v>0.038</v>
      </c>
      <c r="BD39" s="19" t="n">
        <v>0.3286</v>
      </c>
      <c r="BE39" s="19" t="n">
        <v>0.1537</v>
      </c>
      <c r="BF39" s="19" t="n">
        <v>0.2401</v>
      </c>
      <c r="BG39" s="19" t="n">
        <v>0.068</v>
      </c>
      <c r="BI39" s="19" t="n">
        <v>0.4049</v>
      </c>
      <c r="BJ39" s="19" t="n">
        <v>0.8033</v>
      </c>
      <c r="BK39" s="19" t="n">
        <v>0.0008</v>
      </c>
      <c r="BL39" s="19" t="n">
        <v>0.2991</v>
      </c>
      <c r="BM39" s="19" t="n">
        <v>0.162</v>
      </c>
      <c r="BN39" s="19" t="n">
        <v>0.06950000000000001</v>
      </c>
      <c r="BO39" s="19" t="n">
        <v>0.031</v>
      </c>
      <c r="BP39" s="19" t="n">
        <v>0.0565</v>
      </c>
      <c r="BQ39" s="19" t="n">
        <v>0.5632</v>
      </c>
      <c r="BS39" s="19" t="n">
        <v>3.7717</v>
      </c>
      <c r="BT39" s="19" t="n">
        <v>24.8027</v>
      </c>
      <c r="BU39" s="19" t="n">
        <v>0.3263</v>
      </c>
      <c r="BV39" s="19" t="n">
        <v>11.0787</v>
      </c>
      <c r="BW39" s="19" t="n">
        <v>11.4891</v>
      </c>
      <c r="BX39" s="19" t="n">
        <v>67.7376</v>
      </c>
      <c r="BY39" s="19" t="n">
        <v>21.4774</v>
      </c>
      <c r="BZ39" s="19" t="n">
        <v>1.13</v>
      </c>
      <c r="CA39" s="19" t="n">
        <v>3.5259</v>
      </c>
      <c r="CB39" s="19" t="n">
        <v>3.5515</v>
      </c>
      <c r="CC39" s="19" t="n">
        <v>0.9347</v>
      </c>
      <c r="CD39" s="19" t="n">
        <v>1.7214</v>
      </c>
      <c r="CE39" s="19" t="n">
        <v>3.7937</v>
      </c>
      <c r="CF39" s="19" t="n">
        <v>6.9664</v>
      </c>
      <c r="CH39" s="19" t="n">
        <v>108.929</v>
      </c>
      <c r="CI39" s="19" t="n">
        <v>0.2446</v>
      </c>
      <c r="CM39" s="19" t="n">
        <v>0.6476</v>
      </c>
      <c r="CN39" s="19" t="n">
        <v>1.226</v>
      </c>
      <c r="CP39" s="19" t="n">
        <v>20.4556</v>
      </c>
      <c r="CQ39" s="19" t="n">
        <v>0.6551</v>
      </c>
      <c r="CT39" s="19" t="n">
        <v>0.8071</v>
      </c>
      <c r="CU39" s="19" t="n">
        <v>0.8113</v>
      </c>
      <c r="CV39" s="19" t="n">
        <v>0.4859</v>
      </c>
      <c r="CW39" s="19" t="n">
        <v>4.8792</v>
      </c>
      <c r="CX39" s="19" t="n">
        <v>2.7515</v>
      </c>
      <c r="CY39" s="19" t="n">
        <v>44.5493</v>
      </c>
      <c r="CZ39" s="19" t="n">
        <v>1.2773</v>
      </c>
      <c r="DA39" s="19" t="n">
        <v>5.3096</v>
      </c>
      <c r="DB39" s="19" t="n">
        <v>0.1611</v>
      </c>
      <c r="DC39" s="19" t="n">
        <v>0.4832</v>
      </c>
      <c r="DE39" s="19" t="n">
        <v>0.4578</v>
      </c>
      <c r="DF39" s="19" t="n">
        <v>7.8187</v>
      </c>
      <c r="DG39" s="19" t="n">
        <v>4.5228</v>
      </c>
      <c r="DH39" s="19" t="n">
        <v>0.0781</v>
      </c>
      <c r="DI39" s="19" t="n">
        <v>0.08069999999999999</v>
      </c>
      <c r="DJ39" s="19" t="n">
        <v>0.07000000000000001</v>
      </c>
      <c r="DK39" s="19" t="n">
        <v>0.0898</v>
      </c>
      <c r="DL39" s="19" t="n">
        <v>5.9178</v>
      </c>
      <c r="DM39" s="19" t="n">
        <v>0.9899</v>
      </c>
      <c r="DN39" s="19" t="n">
        <v>32.3112</v>
      </c>
      <c r="DT39" s="19" t="n">
        <v>116.0676</v>
      </c>
    </row>
    <row r="40">
      <c r="A40" s="2" t="inlineStr">
        <is>
          <t>1502</t>
        </is>
      </c>
      <c r="B40" s="2" t="inlineStr">
        <is>
          <t>Paper stationery and other converted paper product manufacturing</t>
        </is>
      </c>
      <c r="C40" s="19" t="n">
        <v>0.7271</v>
      </c>
      <c r="D40" s="19" t="n">
        <v>13.3113</v>
      </c>
      <c r="E40" s="19" t="n">
        <v>1.7217</v>
      </c>
      <c r="J40" s="19" t="n">
        <v>1.4006</v>
      </c>
      <c r="K40" s="19" t="n">
        <v>0.4764</v>
      </c>
      <c r="L40" s="19" t="n">
        <v>0.2331</v>
      </c>
      <c r="M40" s="19" t="n">
        <v>4.2711</v>
      </c>
      <c r="N40" s="19" t="n">
        <v>0.2552</v>
      </c>
      <c r="O40" s="19" t="n">
        <v>0.295</v>
      </c>
      <c r="P40" s="19" t="n">
        <v>13.2569</v>
      </c>
      <c r="Q40" s="19" t="n">
        <v>0.7119</v>
      </c>
      <c r="R40" s="19" t="n">
        <v>10.0213</v>
      </c>
      <c r="S40" s="19" t="n">
        <v>11.3466</v>
      </c>
      <c r="T40" s="19" t="n">
        <v>1.0083</v>
      </c>
      <c r="U40" s="19" t="n">
        <v>6.0427</v>
      </c>
      <c r="V40" s="19" t="n">
        <v>2.1933</v>
      </c>
      <c r="W40" s="19" t="n">
        <v>12.8474</v>
      </c>
      <c r="X40" s="19" t="n">
        <v>21.9581</v>
      </c>
      <c r="Y40" s="19" t="n">
        <v>21.0575</v>
      </c>
      <c r="Z40" s="19" t="n">
        <v>3.423</v>
      </c>
      <c r="AA40" s="19" t="n">
        <v>2.4396</v>
      </c>
      <c r="AB40" s="19" t="n">
        <v>0.09030000000000001</v>
      </c>
      <c r="AC40" s="19" t="n">
        <v>0.0152</v>
      </c>
      <c r="AD40" s="19" t="n">
        <v>0.2658</v>
      </c>
      <c r="AE40" s="19" t="n">
        <v>0.0123</v>
      </c>
      <c r="AF40" s="19" t="n">
        <v>0.0152</v>
      </c>
      <c r="AG40" s="19" t="n">
        <v>0.0276</v>
      </c>
      <c r="AH40" s="19" t="n">
        <v>0.03</v>
      </c>
      <c r="AI40" s="19" t="n">
        <v>0.87</v>
      </c>
      <c r="AJ40" s="19" t="n">
        <v>5.3981</v>
      </c>
      <c r="AK40" s="19" t="n">
        <v>45.8395</v>
      </c>
      <c r="AL40" s="19" t="n">
        <v>10.6861</v>
      </c>
      <c r="AM40" s="19" t="n">
        <v>0.2381</v>
      </c>
      <c r="AN40" s="19" t="n">
        <v>11.3682</v>
      </c>
      <c r="AO40" s="19" t="n">
        <v>0.09130000000000001</v>
      </c>
      <c r="AP40" s="19" t="n">
        <v>12.2557</v>
      </c>
      <c r="AQ40" s="19" t="n">
        <v>3.9286</v>
      </c>
      <c r="AR40" s="19" t="n">
        <v>12.5513</v>
      </c>
      <c r="AS40" s="19" t="n">
        <v>0.7788</v>
      </c>
      <c r="AT40" s="19" t="n">
        <v>0.2655</v>
      </c>
      <c r="AU40" s="19" t="n">
        <v>0.089</v>
      </c>
      <c r="AV40" s="19" t="n">
        <v>4.2155</v>
      </c>
      <c r="AW40" s="19" t="n">
        <v>1.0642</v>
      </c>
      <c r="AX40" s="19" t="n">
        <v>0.2354</v>
      </c>
      <c r="AY40" s="19" t="n">
        <v>0.3169</v>
      </c>
      <c r="AZ40" s="19" t="n">
        <v>0.0318</v>
      </c>
      <c r="BA40" s="19" t="n">
        <v>0.0031</v>
      </c>
      <c r="BB40" s="19" t="n">
        <v>1.7177</v>
      </c>
      <c r="BC40" s="19" t="n">
        <v>0.1452</v>
      </c>
      <c r="BD40" s="19" t="n">
        <v>1.1822</v>
      </c>
      <c r="BE40" s="19" t="n">
        <v>0.514</v>
      </c>
      <c r="BF40" s="19" t="n">
        <v>0.2315</v>
      </c>
      <c r="BG40" s="19" t="n">
        <v>0.3532</v>
      </c>
      <c r="BI40" s="19" t="n">
        <v>1.5093</v>
      </c>
      <c r="BJ40" s="19" t="n">
        <v>0.8658</v>
      </c>
      <c r="BK40" s="19" t="n">
        <v>0.4549</v>
      </c>
      <c r="BL40" s="19" t="n">
        <v>1.8254</v>
      </c>
      <c r="BM40" s="19" t="n">
        <v>0.402</v>
      </c>
      <c r="BN40" s="19" t="n">
        <v>0.07099999999999999</v>
      </c>
      <c r="BO40" s="19" t="n">
        <v>45.9823</v>
      </c>
      <c r="BP40" s="19" t="n">
        <v>2.7745</v>
      </c>
      <c r="BQ40" s="19" t="n">
        <v>0.6652</v>
      </c>
      <c r="BR40" s="19" t="n">
        <v>0.444</v>
      </c>
      <c r="BS40" s="19" t="n">
        <v>4.8091</v>
      </c>
      <c r="BT40" s="19" t="n">
        <v>44.3992</v>
      </c>
      <c r="BU40" s="19" t="n">
        <v>27.6479</v>
      </c>
      <c r="BV40" s="19" t="n">
        <v>28.9064</v>
      </c>
      <c r="BW40" s="19" t="n">
        <v>24.8229</v>
      </c>
      <c r="BX40" s="19" t="n">
        <v>96.59520000000001</v>
      </c>
      <c r="BY40" s="19" t="n">
        <v>39.3875</v>
      </c>
      <c r="BZ40" s="19" t="n">
        <v>20.0847</v>
      </c>
      <c r="CA40" s="19" t="n">
        <v>154.3275</v>
      </c>
      <c r="CB40" s="19" t="n">
        <v>2.5484</v>
      </c>
      <c r="CC40" s="19" t="n">
        <v>0.6055</v>
      </c>
      <c r="CD40" s="19" t="n">
        <v>0.5578</v>
      </c>
      <c r="CE40" s="19" t="n">
        <v>0.866</v>
      </c>
      <c r="CF40" s="19" t="n">
        <v>0.6458</v>
      </c>
      <c r="CG40" s="19" t="n">
        <v>0.3163</v>
      </c>
      <c r="CH40" s="19" t="n">
        <v>15.6922</v>
      </c>
      <c r="CI40" s="19" t="n">
        <v>0.4451</v>
      </c>
      <c r="CJ40" s="19" t="n">
        <v>0.5965</v>
      </c>
      <c r="CK40" s="19" t="n">
        <v>0.2926</v>
      </c>
      <c r="CL40" s="19" t="n">
        <v>0.2444</v>
      </c>
      <c r="CN40" s="19" t="n">
        <v>32.6904</v>
      </c>
      <c r="CO40" s="19" t="n">
        <v>5.5612</v>
      </c>
      <c r="CP40" s="19" t="n">
        <v>9.1447</v>
      </c>
      <c r="CQ40" s="19" t="n">
        <v>0.8247</v>
      </c>
      <c r="CT40" s="19" t="n">
        <v>0.494</v>
      </c>
      <c r="CU40" s="19" t="n">
        <v>27.76</v>
      </c>
      <c r="CV40" s="19" t="n">
        <v>4.9817</v>
      </c>
      <c r="CW40" s="19" t="n">
        <v>42.7345</v>
      </c>
      <c r="CX40" s="19" t="n">
        <v>1.1573</v>
      </c>
      <c r="CY40" s="19" t="n">
        <v>71.2594</v>
      </c>
      <c r="CZ40" s="19" t="n">
        <v>0.4047</v>
      </c>
      <c r="DA40" s="19" t="n">
        <v>1.894</v>
      </c>
      <c r="DB40" s="19" t="n">
        <v>27.1531</v>
      </c>
      <c r="DC40" s="19" t="n">
        <v>33.1323</v>
      </c>
      <c r="DD40" s="19" t="n">
        <v>4.6214</v>
      </c>
      <c r="DE40" s="19" t="n">
        <v>23.5593</v>
      </c>
      <c r="DF40" s="19" t="n">
        <v>34.703</v>
      </c>
      <c r="DG40" s="19" t="n">
        <v>0.4943</v>
      </c>
      <c r="DH40" s="19" t="n">
        <v>0.2133</v>
      </c>
      <c r="DI40" s="19" t="n">
        <v>0.2721</v>
      </c>
      <c r="DJ40" s="19" t="n">
        <v>1.2195</v>
      </c>
      <c r="DK40" s="19" t="n">
        <v>1.3669</v>
      </c>
      <c r="DL40" s="19" t="n">
        <v>5.4708</v>
      </c>
      <c r="DM40" s="19" t="n">
        <v>1.9398</v>
      </c>
      <c r="DN40" s="19" t="n">
        <v>372.3517</v>
      </c>
      <c r="DT40" s="19" t="n">
        <v>234.9856</v>
      </c>
    </row>
    <row r="41">
      <c r="A41" s="2" t="inlineStr">
        <is>
          <t>1601</t>
        </is>
      </c>
      <c r="B41" s="2" t="inlineStr">
        <is>
          <t>Printing (including the reproduction of recorded media)</t>
        </is>
      </c>
    </row>
    <row r="42">
      <c r="A42" s="2" t="inlineStr">
        <is>
          <t>1701</t>
        </is>
      </c>
      <c r="B42" s="2" t="inlineStr">
        <is>
          <t>Petroleum and coal product manufacturing</t>
        </is>
      </c>
      <c r="C42" s="19" t="n">
        <v>295.145</v>
      </c>
      <c r="D42" s="19" t="n">
        <v>33.3083</v>
      </c>
      <c r="E42" s="19" t="n">
        <v>236.1899</v>
      </c>
      <c r="F42" s="19" t="n">
        <v>20.8965</v>
      </c>
      <c r="G42" s="19" t="n">
        <v>92.76739999999999</v>
      </c>
      <c r="H42" s="19" t="n">
        <v>21.1456</v>
      </c>
      <c r="I42" s="19" t="n">
        <v>15.2725</v>
      </c>
      <c r="J42" s="19" t="n">
        <v>557.9781</v>
      </c>
      <c r="K42" s="19" t="n">
        <v>49.3169</v>
      </c>
      <c r="L42" s="19" t="n">
        <v>488.6916</v>
      </c>
      <c r="M42" s="19" t="n">
        <v>334.7338</v>
      </c>
      <c r="N42" s="19" t="n">
        <v>84.7574</v>
      </c>
      <c r="O42" s="19" t="n">
        <v>38.9821</v>
      </c>
      <c r="P42" s="19" t="n">
        <v>9.9619</v>
      </c>
      <c r="Q42" s="19" t="n">
        <v>0.1059</v>
      </c>
      <c r="R42" s="19" t="n">
        <v>5.7471</v>
      </c>
      <c r="S42" s="19" t="n">
        <v>0.6637</v>
      </c>
      <c r="T42" s="19" t="n">
        <v>0.6721</v>
      </c>
      <c r="U42" s="19" t="n">
        <v>1.4377</v>
      </c>
      <c r="V42" s="19" t="n">
        <v>4.9198</v>
      </c>
      <c r="W42" s="19" t="n">
        <v>3.1564</v>
      </c>
      <c r="X42" s="19" t="n">
        <v>4.8906</v>
      </c>
      <c r="Y42" s="19" t="n">
        <v>0.3822</v>
      </c>
      <c r="Z42" s="19" t="n">
        <v>0.8133</v>
      </c>
      <c r="AA42" s="19" t="n">
        <v>0.9943</v>
      </c>
      <c r="AB42" s="19" t="n">
        <v>0.1752</v>
      </c>
      <c r="AC42" s="19" t="n">
        <v>0.0067</v>
      </c>
      <c r="AD42" s="19" t="n">
        <v>0.0466</v>
      </c>
      <c r="AG42" s="19" t="n">
        <v>2.3276</v>
      </c>
      <c r="AH42" s="19" t="n">
        <v>4.5188</v>
      </c>
      <c r="AI42" s="19" t="n">
        <v>12.4773</v>
      </c>
      <c r="AJ42" s="19" t="n">
        <v>0.5174</v>
      </c>
      <c r="AK42" s="19" t="n">
        <v>1.2128</v>
      </c>
      <c r="AL42" s="19" t="n">
        <v>2.1381</v>
      </c>
      <c r="AM42" s="19" t="n">
        <v>23.1074</v>
      </c>
      <c r="AN42" s="19" t="n">
        <v>1.8382</v>
      </c>
      <c r="AP42" s="19" t="n">
        <v>26.4017</v>
      </c>
      <c r="AQ42" s="19" t="n">
        <v>3.9932</v>
      </c>
      <c r="AR42" s="19" t="n">
        <v>11.8117</v>
      </c>
      <c r="AS42" s="19" t="n">
        <v>2.4542</v>
      </c>
      <c r="AT42" s="19" t="n">
        <v>6.7058</v>
      </c>
      <c r="AU42" s="19" t="n">
        <v>0.8296</v>
      </c>
      <c r="AV42" s="19" t="n">
        <v>43.2379</v>
      </c>
      <c r="AW42" s="19" t="n">
        <v>7.2416</v>
      </c>
      <c r="AX42" s="19" t="n">
        <v>0.4298</v>
      </c>
      <c r="AY42" s="19" t="n">
        <v>33.5425</v>
      </c>
      <c r="AZ42" s="19" t="n">
        <v>24.965</v>
      </c>
      <c r="BA42" s="19" t="n">
        <v>0.5652</v>
      </c>
      <c r="BB42" s="19" t="n">
        <v>12.6286</v>
      </c>
      <c r="BC42" s="19" t="n">
        <v>2.2917</v>
      </c>
      <c r="BD42" s="19" t="n">
        <v>6.3629</v>
      </c>
      <c r="BE42" s="19" t="n">
        <v>1.1627</v>
      </c>
      <c r="BF42" s="19" t="n">
        <v>2.069</v>
      </c>
      <c r="BG42" s="19" t="n">
        <v>2.7766</v>
      </c>
      <c r="BH42" s="19" t="n">
        <v>2.0069</v>
      </c>
      <c r="BI42" s="19" t="n">
        <v>2.3135</v>
      </c>
      <c r="BJ42" s="19" t="n">
        <v>1.1746</v>
      </c>
      <c r="BK42" s="19" t="n">
        <v>0.8449</v>
      </c>
      <c r="BL42" s="19" t="n">
        <v>5.4292</v>
      </c>
      <c r="BM42" s="19" t="n">
        <v>1.0494</v>
      </c>
      <c r="BN42" s="19" t="n">
        <v>6.294</v>
      </c>
      <c r="BO42" s="19" t="n">
        <v>44.3938</v>
      </c>
      <c r="BP42" s="19" t="n">
        <v>9.740600000000001</v>
      </c>
      <c r="BQ42" s="19" t="n">
        <v>1.0251</v>
      </c>
      <c r="BR42" s="19" t="n">
        <v>14.5887</v>
      </c>
      <c r="BS42" s="19" t="n">
        <v>78.7976</v>
      </c>
      <c r="BT42" s="19" t="n">
        <v>53.5061</v>
      </c>
      <c r="BU42" s="19" t="n">
        <v>34.5191</v>
      </c>
      <c r="BV42" s="19" t="n">
        <v>193.6838</v>
      </c>
      <c r="BW42" s="19" t="n">
        <v>532.5475</v>
      </c>
      <c r="BX42" s="19" t="n">
        <v>92.10760000000001</v>
      </c>
      <c r="BY42" s="19" t="n">
        <v>78.645</v>
      </c>
      <c r="BZ42" s="19" t="n">
        <v>10.4981</v>
      </c>
      <c r="CA42" s="19" t="n">
        <v>48.4132</v>
      </c>
      <c r="CB42" s="19" t="n">
        <v>1395.3812</v>
      </c>
      <c r="CC42" s="19" t="n">
        <v>157.0673</v>
      </c>
      <c r="CD42" s="19" t="n">
        <v>81.4569</v>
      </c>
      <c r="CE42" s="19" t="n">
        <v>509.1443</v>
      </c>
      <c r="CF42" s="19" t="n">
        <v>34.4045</v>
      </c>
      <c r="CG42" s="19" t="n">
        <v>109.3167</v>
      </c>
      <c r="CH42" s="19" t="n">
        <v>5.5062</v>
      </c>
      <c r="CI42" s="19" t="n">
        <v>1.2327</v>
      </c>
      <c r="CJ42" s="19" t="n">
        <v>1.2327</v>
      </c>
      <c r="CL42" s="19" t="n">
        <v>7.0657</v>
      </c>
      <c r="CM42" s="19" t="n">
        <v>0.2241</v>
      </c>
      <c r="CN42" s="19" t="n">
        <v>5.4522</v>
      </c>
      <c r="CO42" s="19" t="n">
        <v>2.5288</v>
      </c>
      <c r="CP42" s="19" t="n">
        <v>3.3553</v>
      </c>
      <c r="CQ42" s="19" t="n">
        <v>127.4001</v>
      </c>
      <c r="CT42" s="19" t="n">
        <v>92.3766</v>
      </c>
      <c r="CU42" s="19" t="n">
        <v>89.9464</v>
      </c>
      <c r="CV42" s="19" t="n">
        <v>27.0728</v>
      </c>
      <c r="CW42" s="19" t="n">
        <v>84.8627</v>
      </c>
      <c r="CX42" s="19" t="n">
        <v>9.4588</v>
      </c>
      <c r="CY42" s="19" t="n">
        <v>73.6061</v>
      </c>
      <c r="CZ42" s="19" t="n">
        <v>48.8466</v>
      </c>
      <c r="DA42" s="19" t="n">
        <v>22.07</v>
      </c>
      <c r="DB42" s="19" t="n">
        <v>31.1563</v>
      </c>
      <c r="DC42" s="19" t="n">
        <v>24.2204</v>
      </c>
      <c r="DD42" s="19" t="n">
        <v>4.952</v>
      </c>
      <c r="DE42" s="19" t="n">
        <v>29.6714</v>
      </c>
      <c r="DF42" s="19" t="n">
        <v>13.1714</v>
      </c>
      <c r="DG42" s="19" t="n">
        <v>5.0919</v>
      </c>
      <c r="DH42" s="19" t="n">
        <v>21.0288</v>
      </c>
      <c r="DI42" s="19" t="n">
        <v>4.756</v>
      </c>
      <c r="DJ42" s="19" t="n">
        <v>75.4731</v>
      </c>
      <c r="DK42" s="19" t="n">
        <v>1.0929</v>
      </c>
      <c r="DL42" s="19" t="n">
        <v>37.0354</v>
      </c>
      <c r="DM42" s="19" t="n">
        <v>14.2555</v>
      </c>
      <c r="DN42" s="19" t="n">
        <v>2703.175</v>
      </c>
      <c r="DT42" s="19" t="n">
        <v>515.5665</v>
      </c>
    </row>
    <row r="43">
      <c r="A43" s="2" t="inlineStr">
        <is>
          <t>1801</t>
        </is>
      </c>
      <c r="B43" s="2" t="inlineStr">
        <is>
          <t>Human pharmaceutical and medicinal product manufacturing</t>
        </is>
      </c>
      <c r="J43" s="19" t="n">
        <v>14.7489</v>
      </c>
      <c r="K43" s="19" t="n">
        <v>1.4438</v>
      </c>
      <c r="L43" s="19" t="n">
        <v>5.7756</v>
      </c>
      <c r="M43" s="19" t="n">
        <v>20.2946</v>
      </c>
      <c r="N43" s="19" t="n">
        <v>3.5423</v>
      </c>
      <c r="O43" s="19" t="n">
        <v>2.0665</v>
      </c>
      <c r="P43" s="19" t="n">
        <v>1.3898</v>
      </c>
      <c r="Q43" s="19" t="n">
        <v>0.0415</v>
      </c>
      <c r="R43" s="19" t="n">
        <v>0.0424</v>
      </c>
      <c r="S43" s="19" t="n">
        <v>0.0537</v>
      </c>
      <c r="T43" s="19" t="n">
        <v>0.5478</v>
      </c>
      <c r="U43" s="19" t="n">
        <v>0.1944</v>
      </c>
      <c r="V43" s="19" t="n">
        <v>0.0934</v>
      </c>
      <c r="W43" s="19" t="n">
        <v>1.2771</v>
      </c>
      <c r="X43" s="19" t="n">
        <v>2.5577</v>
      </c>
      <c r="AH43" s="19" t="n">
        <v>0.0147</v>
      </c>
      <c r="AI43" s="19" t="n">
        <v>1.8596</v>
      </c>
      <c r="AJ43" s="19" t="n">
        <v>4.096</v>
      </c>
      <c r="AK43" s="19" t="n">
        <v>3.61</v>
      </c>
      <c r="AL43" s="19" t="n">
        <v>0.9998</v>
      </c>
      <c r="AM43" s="19" t="n">
        <v>0.3735</v>
      </c>
      <c r="AN43" s="19" t="n">
        <v>89.7749</v>
      </c>
      <c r="AO43" s="19" t="n">
        <v>0.0009</v>
      </c>
      <c r="AP43" s="19" t="n">
        <v>0.2277</v>
      </c>
      <c r="AQ43" s="19" t="n">
        <v>0.0897</v>
      </c>
      <c r="AR43" s="19" t="n">
        <v>1.087</v>
      </c>
      <c r="AS43" s="19" t="n">
        <v>0.7648</v>
      </c>
      <c r="AT43" s="19" t="n">
        <v>3.405</v>
      </c>
      <c r="AV43" s="19" t="n">
        <v>0.2262</v>
      </c>
      <c r="AW43" s="19" t="n">
        <v>1.4166</v>
      </c>
      <c r="AX43" s="19" t="n">
        <v>1.0861</v>
      </c>
      <c r="AY43" s="19" t="n">
        <v>3.5826</v>
      </c>
      <c r="AZ43" s="19" t="n">
        <v>0.1264</v>
      </c>
      <c r="BA43" s="19" t="n">
        <v>0.0795</v>
      </c>
      <c r="BB43" s="19" t="n">
        <v>0.6323</v>
      </c>
      <c r="BC43" s="19" t="n">
        <v>0.8129</v>
      </c>
      <c r="BD43" s="19" t="n">
        <v>4.3888</v>
      </c>
      <c r="BE43" s="19" t="n">
        <v>0.0143</v>
      </c>
      <c r="BF43" s="19" t="n">
        <v>0.0756</v>
      </c>
      <c r="BG43" s="19" t="n">
        <v>0.5286</v>
      </c>
      <c r="BH43" s="19" t="n">
        <v>0.4565</v>
      </c>
      <c r="BI43" s="19" t="n">
        <v>0.8542999999999999</v>
      </c>
      <c r="BJ43" s="19" t="n">
        <v>0.0239</v>
      </c>
      <c r="BK43" s="19" t="n">
        <v>0.0125</v>
      </c>
      <c r="BL43" s="19" t="n">
        <v>0.0668</v>
      </c>
      <c r="BM43" s="19" t="n">
        <v>0.8522</v>
      </c>
      <c r="BN43" s="19" t="n">
        <v>0.1199</v>
      </c>
      <c r="BO43" s="19" t="n">
        <v>0.7475000000000001</v>
      </c>
      <c r="BP43" s="19" t="n">
        <v>0.8232</v>
      </c>
      <c r="BU43" s="19" t="n">
        <v>7.1751</v>
      </c>
      <c r="BV43" s="19" t="n">
        <v>8.780900000000001</v>
      </c>
      <c r="BW43" s="19" t="n">
        <v>31.3432</v>
      </c>
      <c r="BX43" s="19" t="n">
        <v>37.0711</v>
      </c>
      <c r="BY43" s="19" t="n">
        <v>22.5223</v>
      </c>
      <c r="BZ43" s="19" t="n">
        <v>1.0168</v>
      </c>
      <c r="CC43" s="19" t="n">
        <v>1.0452</v>
      </c>
      <c r="CU43" s="19" t="n">
        <v>6.1672</v>
      </c>
      <c r="CW43" s="19" t="n">
        <v>0.6717</v>
      </c>
      <c r="CX43" s="19" t="n">
        <v>0.3408</v>
      </c>
      <c r="DA43" s="19" t="n">
        <v>1.0064</v>
      </c>
      <c r="DB43" s="19" t="n">
        <v>6.547</v>
      </c>
      <c r="DC43" s="19" t="n">
        <v>7.0504</v>
      </c>
      <c r="DD43" s="19" t="n">
        <v>1.0027</v>
      </c>
      <c r="DE43" s="19" t="n">
        <v>336.794</v>
      </c>
      <c r="DF43" s="19" t="n">
        <v>40.1173</v>
      </c>
      <c r="DJ43" s="19" t="n">
        <v>1.9699</v>
      </c>
      <c r="DK43" s="19" t="n">
        <v>0.4489</v>
      </c>
      <c r="DL43" s="19" t="n">
        <v>1.4007</v>
      </c>
      <c r="DM43" s="19" t="n">
        <v>0.1167</v>
      </c>
      <c r="DN43" s="19" t="n">
        <v>5871.5907</v>
      </c>
      <c r="DT43" s="19" t="n">
        <v>1965.5211</v>
      </c>
    </row>
    <row r="44">
      <c r="A44" s="2" t="inlineStr">
        <is>
          <t>1802</t>
        </is>
      </c>
      <c r="B44" s="2" t="inlineStr">
        <is>
          <t>Veterinary pharmaceutical and medicinal product manufacturing</t>
        </is>
      </c>
      <c r="C44" s="19" t="n">
        <v>125.255</v>
      </c>
      <c r="D44" s="19" t="n">
        <v>10.3093</v>
      </c>
      <c r="E44" s="19" t="n">
        <v>3.4189</v>
      </c>
      <c r="F44" s="19" t="n">
        <v>0.1416</v>
      </c>
      <c r="H44" s="19" t="n">
        <v>0.0694</v>
      </c>
      <c r="I44" s="19" t="n">
        <v>1.0598</v>
      </c>
      <c r="Q44" s="19" t="n">
        <v>0.0019</v>
      </c>
      <c r="S44" s="19" t="n">
        <v>0.0554</v>
      </c>
      <c r="W44" s="19" t="n">
        <v>0.0452</v>
      </c>
      <c r="X44" s="19" t="n">
        <v>0.1263</v>
      </c>
      <c r="AN44" s="19" t="n">
        <v>19.5179</v>
      </c>
      <c r="AO44" s="19" t="n">
        <v>50.0604</v>
      </c>
      <c r="AQ44" s="19" t="n">
        <v>3.1984</v>
      </c>
      <c r="BW44" s="19" t="n">
        <v>0.2599</v>
      </c>
      <c r="CD44" s="19" t="n">
        <v>1.0839</v>
      </c>
      <c r="CI44" s="19" t="n">
        <v>0.8618</v>
      </c>
      <c r="CQ44" s="19" t="n">
        <v>0.3476</v>
      </c>
      <c r="CT44" s="19" t="n">
        <v>0.5238</v>
      </c>
      <c r="CU44" s="19" t="n">
        <v>1.6647</v>
      </c>
      <c r="CW44" s="19" t="n">
        <v>0.3851</v>
      </c>
      <c r="CX44" s="19" t="n">
        <v>2.4785</v>
      </c>
      <c r="DA44" s="19" t="n">
        <v>0.252</v>
      </c>
      <c r="DB44" s="19" t="n">
        <v>5.3795</v>
      </c>
      <c r="DC44" s="19" t="n">
        <v>8.8255</v>
      </c>
      <c r="DD44" s="19" t="n">
        <v>0.4964</v>
      </c>
      <c r="DE44" s="19" t="n">
        <v>2.3338</v>
      </c>
      <c r="DF44" s="19" t="n">
        <v>8.233499999999999</v>
      </c>
      <c r="DG44" s="19" t="n">
        <v>1.7689</v>
      </c>
      <c r="DH44" s="19" t="n">
        <v>118.7987</v>
      </c>
      <c r="DI44" s="19" t="n">
        <v>1.3385</v>
      </c>
      <c r="DL44" s="19" t="n">
        <v>1.779</v>
      </c>
      <c r="DM44" s="19" t="n">
        <v>0.0124</v>
      </c>
      <c r="DN44" s="19" t="n">
        <v>21.707</v>
      </c>
      <c r="DT44" s="19" t="n">
        <v>67.2099</v>
      </c>
    </row>
    <row r="45">
      <c r="A45" s="2" t="inlineStr">
        <is>
          <t>1803</t>
        </is>
      </c>
      <c r="B45" s="2" t="inlineStr">
        <is>
          <t>Basic chemical manufacturing</t>
        </is>
      </c>
      <c r="C45" s="19" t="n">
        <v>301.1552</v>
      </c>
      <c r="D45" s="19" t="n">
        <v>17.6451</v>
      </c>
      <c r="E45" s="19" t="n">
        <v>145.7594</v>
      </c>
      <c r="F45" s="19" t="n">
        <v>0.746</v>
      </c>
      <c r="G45" s="19" t="n">
        <v>0.0236</v>
      </c>
      <c r="H45" s="19" t="n">
        <v>0.7764</v>
      </c>
      <c r="I45" s="19" t="n">
        <v>37.6708</v>
      </c>
      <c r="J45" s="19" t="n">
        <v>62.3674</v>
      </c>
      <c r="K45" s="19" t="n">
        <v>10.8717</v>
      </c>
      <c r="L45" s="19" t="n">
        <v>25.5291</v>
      </c>
      <c r="M45" s="19" t="n">
        <v>105.21</v>
      </c>
      <c r="N45" s="19" t="n">
        <v>14.4111</v>
      </c>
      <c r="O45" s="19" t="n">
        <v>8.9605</v>
      </c>
      <c r="P45" s="19" t="n">
        <v>8.089</v>
      </c>
      <c r="Q45" s="19" t="n">
        <v>0.493</v>
      </c>
      <c r="R45" s="19" t="n">
        <v>6.0201</v>
      </c>
      <c r="S45" s="19" t="n">
        <v>1.0954</v>
      </c>
      <c r="T45" s="19" t="n">
        <v>0.9214</v>
      </c>
      <c r="U45" s="19" t="n">
        <v>4.4421</v>
      </c>
      <c r="V45" s="19" t="n">
        <v>1.2236</v>
      </c>
      <c r="W45" s="19" t="n">
        <v>10.2879</v>
      </c>
      <c r="X45" s="19" t="n">
        <v>10.2556</v>
      </c>
      <c r="Y45" s="19" t="n">
        <v>3.5348</v>
      </c>
      <c r="Z45" s="19" t="n">
        <v>0.9778</v>
      </c>
      <c r="AA45" s="19" t="n">
        <v>1.3476</v>
      </c>
      <c r="AB45" s="19" t="n">
        <v>0.0078</v>
      </c>
      <c r="AC45" s="19" t="n">
        <v>0.0837</v>
      </c>
      <c r="AD45" s="19" t="n">
        <v>3.3413</v>
      </c>
      <c r="AE45" s="19" t="n">
        <v>0.0009</v>
      </c>
      <c r="AF45" s="19" t="n">
        <v>0.0167</v>
      </c>
      <c r="AG45" s="19" t="n">
        <v>0.0504</v>
      </c>
      <c r="AH45" s="19" t="n">
        <v>1.8605</v>
      </c>
      <c r="AI45" s="19" t="n">
        <v>8.566800000000001</v>
      </c>
      <c r="AJ45" s="19" t="n">
        <v>14.7216</v>
      </c>
      <c r="AK45" s="19" t="n">
        <v>23.6657</v>
      </c>
      <c r="AL45" s="19" t="n">
        <v>8.3469</v>
      </c>
      <c r="AM45" s="19" t="n">
        <v>52.5071</v>
      </c>
      <c r="AN45" s="19" t="n">
        <v>141.1673</v>
      </c>
      <c r="AO45" s="19" t="n">
        <v>1.4536</v>
      </c>
      <c r="AP45" s="19" t="n">
        <v>361.2642</v>
      </c>
      <c r="AQ45" s="19" t="n">
        <v>35.2869</v>
      </c>
      <c r="AR45" s="19" t="n">
        <v>176.6935</v>
      </c>
      <c r="AS45" s="19" t="n">
        <v>3.3093</v>
      </c>
      <c r="AT45" s="19" t="n">
        <v>36.5897</v>
      </c>
      <c r="AU45" s="19" t="n">
        <v>2.4214</v>
      </c>
      <c r="AV45" s="19" t="n">
        <v>9.450200000000001</v>
      </c>
      <c r="AW45" s="19" t="n">
        <v>17.7022</v>
      </c>
      <c r="AX45" s="19" t="n">
        <v>6.7922</v>
      </c>
      <c r="AY45" s="19" t="n">
        <v>14.2395</v>
      </c>
      <c r="AZ45" s="19" t="n">
        <v>0.9424</v>
      </c>
      <c r="BA45" s="19" t="n">
        <v>0.1441</v>
      </c>
      <c r="BB45" s="19" t="n">
        <v>10.7739</v>
      </c>
      <c r="BC45" s="19" t="n">
        <v>2.5917</v>
      </c>
      <c r="BD45" s="19" t="n">
        <v>13.0382</v>
      </c>
      <c r="BE45" s="19" t="n">
        <v>4.4119</v>
      </c>
      <c r="BF45" s="19" t="n">
        <v>3.8659</v>
      </c>
      <c r="BG45" s="19" t="n">
        <v>5.6604</v>
      </c>
      <c r="BH45" s="19" t="n">
        <v>4.3098</v>
      </c>
      <c r="BI45" s="19" t="n">
        <v>7.4087</v>
      </c>
      <c r="BJ45" s="19" t="n">
        <v>9.4528</v>
      </c>
      <c r="BK45" s="19" t="n">
        <v>0.7338</v>
      </c>
      <c r="BL45" s="19" t="n">
        <v>4.5156</v>
      </c>
      <c r="BM45" s="19" t="n">
        <v>5.4073</v>
      </c>
      <c r="BN45" s="19" t="n">
        <v>5.4431</v>
      </c>
      <c r="BO45" s="19" t="n">
        <v>20.3049</v>
      </c>
      <c r="BP45" s="19" t="n">
        <v>36.1779</v>
      </c>
      <c r="BQ45" s="19" t="n">
        <v>1.2767</v>
      </c>
      <c r="BR45" s="19" t="n">
        <v>84.6613</v>
      </c>
      <c r="BS45" s="19" t="n">
        <v>18.3926</v>
      </c>
      <c r="BT45" s="19" t="n">
        <v>29.2151</v>
      </c>
      <c r="BU45" s="19" t="n">
        <v>202.7605</v>
      </c>
      <c r="BV45" s="19" t="n">
        <v>71.4171</v>
      </c>
      <c r="BW45" s="19" t="n">
        <v>475.2106</v>
      </c>
      <c r="BX45" s="19" t="n">
        <v>51.322</v>
      </c>
      <c r="BY45" s="19" t="n">
        <v>22.8525</v>
      </c>
      <c r="BZ45" s="19" t="n">
        <v>4.05</v>
      </c>
      <c r="CA45" s="19" t="n">
        <v>0.665</v>
      </c>
      <c r="CB45" s="19" t="n">
        <v>2.7258</v>
      </c>
      <c r="CC45" s="19" t="n">
        <v>2.6933</v>
      </c>
      <c r="CD45" s="19" t="n">
        <v>0.5106000000000001</v>
      </c>
      <c r="CE45" s="19" t="n">
        <v>1.676</v>
      </c>
      <c r="CF45" s="19" t="n">
        <v>3.4471</v>
      </c>
      <c r="CG45" s="19" t="n">
        <v>2.5504</v>
      </c>
      <c r="CH45" s="19" t="n">
        <v>5.7636</v>
      </c>
      <c r="CI45" s="19" t="n">
        <v>11.643</v>
      </c>
      <c r="CL45" s="19" t="n">
        <v>0.4352</v>
      </c>
      <c r="CM45" s="19" t="n">
        <v>0.1324</v>
      </c>
      <c r="CN45" s="19" t="n">
        <v>0.4833</v>
      </c>
      <c r="CQ45" s="19" t="n">
        <v>21.8543</v>
      </c>
      <c r="CT45" s="19" t="n">
        <v>10.0294</v>
      </c>
      <c r="CU45" s="19" t="n">
        <v>28.9529</v>
      </c>
      <c r="CV45" s="19" t="n">
        <v>0.0548</v>
      </c>
      <c r="CW45" s="19" t="n">
        <v>0.8615</v>
      </c>
      <c r="CX45" s="19" t="n">
        <v>37.7955</v>
      </c>
      <c r="CY45" s="19" t="n">
        <v>8.423500000000001</v>
      </c>
      <c r="CZ45" s="19" t="n">
        <v>17.9299</v>
      </c>
      <c r="DA45" s="19" t="n">
        <v>13.6708</v>
      </c>
      <c r="DB45" s="19" t="n">
        <v>15.6162</v>
      </c>
      <c r="DC45" s="19" t="n">
        <v>21.3153</v>
      </c>
      <c r="DD45" s="19" t="n">
        <v>2.0129</v>
      </c>
      <c r="DE45" s="19" t="n">
        <v>18.0734</v>
      </c>
      <c r="DF45" s="19" t="n">
        <v>99.2602</v>
      </c>
      <c r="DG45" s="19" t="n">
        <v>6.6061</v>
      </c>
      <c r="DH45" s="19" t="n">
        <v>27.6286</v>
      </c>
      <c r="DI45" s="19" t="n">
        <v>32.647</v>
      </c>
      <c r="DJ45" s="19" t="n">
        <v>6.9003</v>
      </c>
      <c r="DK45" s="19" t="n">
        <v>9.6502</v>
      </c>
      <c r="DL45" s="19" t="n">
        <v>28.6774</v>
      </c>
      <c r="DM45" s="19" t="n">
        <v>0.4541</v>
      </c>
      <c r="DN45" s="19" t="n">
        <v>590.3815</v>
      </c>
      <c r="DP45" s="19" t="n">
        <v>3.1273</v>
      </c>
      <c r="DR45" s="19" t="n">
        <v>1.7108</v>
      </c>
      <c r="DT45" s="19" t="n">
        <v>492.9462</v>
      </c>
    </row>
    <row r="46">
      <c r="A46" s="2" t="inlineStr">
        <is>
          <t>1804</t>
        </is>
      </c>
      <c r="B46" s="2" t="inlineStr">
        <is>
          <t>Cleaning compounds and toiletry preparation manufacturing</t>
        </is>
      </c>
      <c r="F46" s="19" t="n">
        <v>2.7936</v>
      </c>
      <c r="G46" s="19" t="n">
        <v>0.0032</v>
      </c>
      <c r="H46" s="19" t="n">
        <v>2.4496</v>
      </c>
      <c r="I46" s="19" t="n">
        <v>4.3892</v>
      </c>
      <c r="J46" s="19" t="n">
        <v>44.6437</v>
      </c>
      <c r="K46" s="19" t="n">
        <v>37.2799</v>
      </c>
      <c r="L46" s="19" t="n">
        <v>6.2091</v>
      </c>
      <c r="M46" s="19" t="n">
        <v>17.4444</v>
      </c>
      <c r="N46" s="19" t="n">
        <v>3.2545</v>
      </c>
      <c r="P46" s="19" t="n">
        <v>92.8574</v>
      </c>
      <c r="Q46" s="19" t="n">
        <v>0.0055</v>
      </c>
      <c r="R46" s="19" t="n">
        <v>0.5231</v>
      </c>
      <c r="S46" s="19" t="n">
        <v>0.1321</v>
      </c>
      <c r="T46" s="19" t="n">
        <v>0.0116</v>
      </c>
      <c r="U46" s="19" t="n">
        <v>1.0513</v>
      </c>
      <c r="V46" s="19" t="n">
        <v>1.3026</v>
      </c>
      <c r="W46" s="19" t="n">
        <v>7.2331</v>
      </c>
      <c r="X46" s="19" t="n">
        <v>1.7951</v>
      </c>
      <c r="Y46" s="19" t="n">
        <v>23.4202</v>
      </c>
      <c r="Z46" s="19" t="n">
        <v>0.9876</v>
      </c>
      <c r="AA46" s="19" t="n">
        <v>6.9024</v>
      </c>
      <c r="AK46" s="19" t="n">
        <v>2.717</v>
      </c>
      <c r="AM46" s="19" t="n">
        <v>0.1853</v>
      </c>
      <c r="AN46" s="19" t="n">
        <v>16.93</v>
      </c>
      <c r="AO46" s="19" t="n">
        <v>0.1307</v>
      </c>
      <c r="AP46" s="19" t="n">
        <v>46.3404</v>
      </c>
      <c r="AQ46" s="19" t="n">
        <v>78.56959999999999</v>
      </c>
      <c r="AR46" s="19" t="n">
        <v>2.8186</v>
      </c>
      <c r="AS46" s="19" t="n">
        <v>13.2011</v>
      </c>
      <c r="AT46" s="19" t="n">
        <v>6.3606</v>
      </c>
      <c r="AU46" s="19" t="n">
        <v>2.0026</v>
      </c>
      <c r="AV46" s="19" t="n">
        <v>9.2774</v>
      </c>
      <c r="AW46" s="19" t="n">
        <v>1.219</v>
      </c>
      <c r="AX46" s="19" t="n">
        <v>1.5868</v>
      </c>
      <c r="AY46" s="19" t="n">
        <v>0.1414</v>
      </c>
      <c r="AZ46" s="19" t="n">
        <v>0.0001</v>
      </c>
      <c r="BI46" s="19" t="n">
        <v>7.1995</v>
      </c>
      <c r="BJ46" s="19" t="n">
        <v>5.7564</v>
      </c>
      <c r="BK46" s="19" t="n">
        <v>1.2763</v>
      </c>
      <c r="BL46" s="19" t="n">
        <v>17.7695</v>
      </c>
      <c r="BO46" s="19" t="n">
        <v>10.028</v>
      </c>
      <c r="BP46" s="19" t="n">
        <v>6.273</v>
      </c>
      <c r="BR46" s="19" t="n">
        <v>53.2259</v>
      </c>
      <c r="BS46" s="19" t="n">
        <v>1.9311</v>
      </c>
      <c r="BT46" s="19" t="n">
        <v>28.0642</v>
      </c>
      <c r="BU46" s="19" t="n">
        <v>2.9247</v>
      </c>
      <c r="BV46" s="19" t="n">
        <v>7.7885</v>
      </c>
      <c r="BW46" s="19" t="n">
        <v>123.8099</v>
      </c>
      <c r="BX46" s="19" t="n">
        <v>340.2889</v>
      </c>
      <c r="BY46" s="19" t="n">
        <v>176.5189</v>
      </c>
      <c r="BZ46" s="19" t="n">
        <v>33.8508</v>
      </c>
      <c r="CA46" s="19" t="n">
        <v>102.8635</v>
      </c>
      <c r="CB46" s="19" t="n">
        <v>25.2163</v>
      </c>
      <c r="CC46" s="19" t="n">
        <v>27.6979</v>
      </c>
      <c r="CG46" s="19" t="n">
        <v>4.0855</v>
      </c>
      <c r="CJ46" s="19" t="n">
        <v>6.7546</v>
      </c>
      <c r="CN46" s="19" t="n">
        <v>0.1791</v>
      </c>
      <c r="CQ46" s="19" t="n">
        <v>95.1336</v>
      </c>
      <c r="CT46" s="19" t="n">
        <v>22.7245</v>
      </c>
      <c r="CU46" s="19" t="n">
        <v>107.6866</v>
      </c>
      <c r="CW46" s="19" t="n">
        <v>55.2119</v>
      </c>
      <c r="CX46" s="19" t="n">
        <v>57.4319</v>
      </c>
      <c r="CY46" s="19" t="n">
        <v>0.4534</v>
      </c>
      <c r="CZ46" s="19" t="n">
        <v>57.06</v>
      </c>
      <c r="DA46" s="19" t="n">
        <v>18.2502</v>
      </c>
      <c r="DB46" s="19" t="n">
        <v>58.2946</v>
      </c>
      <c r="DC46" s="19" t="n">
        <v>82.4404</v>
      </c>
      <c r="DD46" s="19" t="n">
        <v>6.2298</v>
      </c>
      <c r="DE46" s="19" t="n">
        <v>63.0141</v>
      </c>
      <c r="DF46" s="19" t="n">
        <v>236.4631</v>
      </c>
      <c r="DH46" s="19" t="n">
        <v>15.5995</v>
      </c>
      <c r="DI46" s="19" t="n">
        <v>4.1597</v>
      </c>
      <c r="DJ46" s="19" t="n">
        <v>21.2283</v>
      </c>
      <c r="DK46" s="19" t="n">
        <v>19.9187</v>
      </c>
      <c r="DL46" s="19" t="n">
        <v>154.3661</v>
      </c>
      <c r="DM46" s="19" t="n">
        <v>3.9489</v>
      </c>
      <c r="DN46" s="19" t="n">
        <v>2311.3016</v>
      </c>
      <c r="DT46" s="19" t="n">
        <v>771.4109999999999</v>
      </c>
    </row>
    <row r="47">
      <c r="A47" s="2" t="inlineStr">
        <is>
          <t>1901</t>
        </is>
      </c>
      <c r="B47" s="2" t="inlineStr">
        <is>
          <t>Polymer product manufacturing</t>
        </is>
      </c>
      <c r="C47" s="19" t="n">
        <v>2.6416</v>
      </c>
      <c r="D47" s="19" t="n">
        <v>0.4324</v>
      </c>
      <c r="E47" s="19" t="n">
        <v>5.483</v>
      </c>
      <c r="F47" s="19" t="n">
        <v>4.066</v>
      </c>
      <c r="G47" s="19" t="n">
        <v>0.066</v>
      </c>
      <c r="H47" s="19" t="n">
        <v>3.2772</v>
      </c>
      <c r="I47" s="19" t="n">
        <v>2.8633</v>
      </c>
      <c r="J47" s="19" t="n">
        <v>24.1526</v>
      </c>
      <c r="K47" s="19" t="n">
        <v>11.5715</v>
      </c>
      <c r="L47" s="19" t="n">
        <v>32.2183</v>
      </c>
      <c r="M47" s="19" t="n">
        <v>46.1989</v>
      </c>
      <c r="N47" s="19" t="n">
        <v>51.3068</v>
      </c>
      <c r="O47" s="19" t="n">
        <v>28.1519</v>
      </c>
      <c r="P47" s="19" t="n">
        <v>15.3886</v>
      </c>
      <c r="Q47" s="19" t="n">
        <v>0.1851</v>
      </c>
      <c r="R47" s="19" t="n">
        <v>47.6067</v>
      </c>
      <c r="S47" s="19" t="n">
        <v>7.385</v>
      </c>
      <c r="T47" s="19" t="n">
        <v>3.0643</v>
      </c>
      <c r="U47" s="19" t="n">
        <v>5.507</v>
      </c>
      <c r="V47" s="19" t="n">
        <v>4.205</v>
      </c>
      <c r="W47" s="19" t="n">
        <v>9.2363</v>
      </c>
      <c r="X47" s="19" t="n">
        <v>7.8753</v>
      </c>
      <c r="Y47" s="19" t="n">
        <v>70.2392</v>
      </c>
      <c r="Z47" s="19" t="n">
        <v>2.0978</v>
      </c>
      <c r="AA47" s="19" t="n">
        <v>2.5006</v>
      </c>
      <c r="AB47" s="19" t="n">
        <v>0.0028</v>
      </c>
      <c r="AC47" s="19" t="n">
        <v>0.0221</v>
      </c>
      <c r="AD47" s="19" t="n">
        <v>10.0867</v>
      </c>
      <c r="AE47" s="19" t="n">
        <v>0.0003</v>
      </c>
      <c r="AF47" s="19" t="n">
        <v>0.0474</v>
      </c>
      <c r="AG47" s="19" t="n">
        <v>0.013</v>
      </c>
      <c r="AH47" s="19" t="n">
        <v>0.4741</v>
      </c>
      <c r="AI47" s="19" t="n">
        <v>26.2185</v>
      </c>
      <c r="AJ47" s="19" t="n">
        <v>1.9131</v>
      </c>
      <c r="AK47" s="19" t="n">
        <v>34.5925</v>
      </c>
      <c r="AL47" s="19" t="n">
        <v>131.8956</v>
      </c>
      <c r="AM47" s="19" t="n">
        <v>1.0648</v>
      </c>
      <c r="AN47" s="19" t="n">
        <v>25.9803</v>
      </c>
      <c r="AO47" s="19" t="n">
        <v>0.1011</v>
      </c>
      <c r="AP47" s="19" t="n">
        <v>61.7031</v>
      </c>
      <c r="AQ47" s="19" t="n">
        <v>25.1893</v>
      </c>
      <c r="AR47" s="19" t="n">
        <v>9.625</v>
      </c>
      <c r="AS47" s="19" t="n">
        <v>0.0018</v>
      </c>
      <c r="AT47" s="19" t="n">
        <v>3.3731</v>
      </c>
      <c r="AU47" s="19" t="n">
        <v>0.4382</v>
      </c>
      <c r="AV47" s="19" t="n">
        <v>1.5603</v>
      </c>
      <c r="AW47" s="19" t="n">
        <v>1.602</v>
      </c>
      <c r="AX47" s="19" t="n">
        <v>1.5542</v>
      </c>
      <c r="AY47" s="19" t="n">
        <v>1.8409</v>
      </c>
      <c r="AZ47" s="19" t="n">
        <v>0.1845</v>
      </c>
      <c r="BA47" s="19" t="n">
        <v>0.0429</v>
      </c>
      <c r="BB47" s="19" t="n">
        <v>7.2591</v>
      </c>
      <c r="BC47" s="19" t="n">
        <v>1.4856</v>
      </c>
      <c r="BD47" s="19" t="n">
        <v>4.7225</v>
      </c>
      <c r="BE47" s="19" t="n">
        <v>54.0393</v>
      </c>
      <c r="BF47" s="19" t="n">
        <v>3.8606</v>
      </c>
      <c r="BG47" s="19" t="n">
        <v>5.6457</v>
      </c>
      <c r="BH47" s="19" t="n">
        <v>209.6106</v>
      </c>
      <c r="BI47" s="19" t="n">
        <v>17.0863</v>
      </c>
      <c r="BJ47" s="19" t="n">
        <v>7.3815</v>
      </c>
      <c r="BK47" s="19" t="n">
        <v>3.5764</v>
      </c>
      <c r="BL47" s="19" t="n">
        <v>30.864</v>
      </c>
      <c r="BM47" s="19" t="n">
        <v>17.9558</v>
      </c>
      <c r="BN47" s="19" t="n">
        <v>8.544499999999999</v>
      </c>
      <c r="BO47" s="19" t="n">
        <v>0.4755</v>
      </c>
      <c r="BP47" s="19" t="n">
        <v>1.2402</v>
      </c>
      <c r="BQ47" s="19" t="n">
        <v>0.0418</v>
      </c>
      <c r="BR47" s="19" t="n">
        <v>15.3842</v>
      </c>
      <c r="BS47" s="19" t="n">
        <v>15.9154</v>
      </c>
      <c r="BT47" s="19" t="n">
        <v>211.6386</v>
      </c>
      <c r="BU47" s="19" t="n">
        <v>146.6591</v>
      </c>
      <c r="BV47" s="19" t="n">
        <v>207.4857</v>
      </c>
      <c r="BW47" s="19" t="n">
        <v>856.8301</v>
      </c>
      <c r="BX47" s="19" t="n">
        <v>104.4593</v>
      </c>
      <c r="BY47" s="19" t="n">
        <v>110.7836</v>
      </c>
      <c r="BZ47" s="19" t="n">
        <v>11.395</v>
      </c>
      <c r="CA47" s="19" t="n">
        <v>16.5507</v>
      </c>
      <c r="CB47" s="19" t="n">
        <v>378.8245</v>
      </c>
      <c r="CC47" s="19" t="n">
        <v>1.1678</v>
      </c>
      <c r="CD47" s="19" t="n">
        <v>1.4048</v>
      </c>
      <c r="CE47" s="19" t="n">
        <v>19.5223</v>
      </c>
      <c r="CF47" s="19" t="n">
        <v>41.5406</v>
      </c>
      <c r="CG47" s="19" t="n">
        <v>3.8949</v>
      </c>
      <c r="CH47" s="19" t="n">
        <v>37.5198</v>
      </c>
      <c r="CI47" s="19" t="n">
        <v>1.2268</v>
      </c>
      <c r="CM47" s="19" t="n">
        <v>0.1095</v>
      </c>
      <c r="CQ47" s="19" t="n">
        <v>2.5917</v>
      </c>
      <c r="CR47" s="19" t="n">
        <v>45.3142</v>
      </c>
      <c r="CS47" s="19" t="n">
        <v>15.9905</v>
      </c>
      <c r="CT47" s="19" t="n">
        <v>5.2375</v>
      </c>
      <c r="CU47" s="19" t="n">
        <v>14.9306</v>
      </c>
      <c r="CW47" s="19" t="n">
        <v>4.0863</v>
      </c>
      <c r="CX47" s="19" t="n">
        <v>5.4022</v>
      </c>
      <c r="CY47" s="19" t="n">
        <v>29.8403</v>
      </c>
      <c r="CZ47" s="19" t="n">
        <v>32.7358</v>
      </c>
      <c r="DA47" s="19" t="n">
        <v>3.0434</v>
      </c>
      <c r="DB47" s="19" t="n">
        <v>11.2063</v>
      </c>
      <c r="DC47" s="19" t="n">
        <v>22.0714</v>
      </c>
      <c r="DD47" s="19" t="n">
        <v>2.2329</v>
      </c>
      <c r="DE47" s="19" t="n">
        <v>24.2165</v>
      </c>
      <c r="DF47" s="19" t="n">
        <v>47.7721</v>
      </c>
      <c r="DG47" s="19" t="n">
        <v>3.1427</v>
      </c>
      <c r="DH47" s="19" t="n">
        <v>2.1492</v>
      </c>
      <c r="DI47" s="19" t="n">
        <v>0.9867</v>
      </c>
      <c r="DJ47" s="19" t="n">
        <v>151.8603</v>
      </c>
      <c r="DK47" s="19" t="n">
        <v>39.4809</v>
      </c>
      <c r="DL47" s="19" t="n">
        <v>11.9801</v>
      </c>
      <c r="DM47" s="19" t="n">
        <v>0.3283</v>
      </c>
      <c r="DN47" s="19" t="n">
        <v>865.4662</v>
      </c>
      <c r="DP47" s="19" t="n">
        <v>179.5077</v>
      </c>
      <c r="DQ47" s="19" t="n">
        <v>3.2465</v>
      </c>
      <c r="DR47" s="19" t="n">
        <v>19.9221</v>
      </c>
      <c r="DT47" s="19" t="n">
        <v>156.9077</v>
      </c>
    </row>
    <row r="48">
      <c r="A48" s="2" t="inlineStr">
        <is>
          <t>1902</t>
        </is>
      </c>
      <c r="B48" s="2" t="inlineStr">
        <is>
          <t>Natural rubber product manufacturing</t>
        </is>
      </c>
      <c r="C48" s="19" t="n">
        <v>0.0389</v>
      </c>
      <c r="D48" s="19" t="n">
        <v>0.0587</v>
      </c>
      <c r="E48" s="19" t="n">
        <v>0.0562</v>
      </c>
      <c r="F48" s="19" t="n">
        <v>4.957</v>
      </c>
      <c r="H48" s="19" t="n">
        <v>3.0971</v>
      </c>
      <c r="I48" s="19" t="n">
        <v>0.7497</v>
      </c>
      <c r="J48" s="19" t="n">
        <v>35.2347</v>
      </c>
      <c r="K48" s="19" t="n">
        <v>20.0404</v>
      </c>
      <c r="L48" s="19" t="n">
        <v>9.8347</v>
      </c>
      <c r="M48" s="19" t="n">
        <v>34.5461</v>
      </c>
      <c r="N48" s="19" t="n">
        <v>1.9597</v>
      </c>
      <c r="O48" s="19" t="n">
        <v>1.6744</v>
      </c>
      <c r="P48" s="19" t="n">
        <v>0.3038</v>
      </c>
      <c r="Q48" s="19" t="n">
        <v>0.0083</v>
      </c>
      <c r="R48" s="19" t="n">
        <v>0.06510000000000001</v>
      </c>
      <c r="U48" s="19" t="n">
        <v>0.004</v>
      </c>
      <c r="V48" s="19" t="n">
        <v>0.175</v>
      </c>
      <c r="W48" s="19" t="n">
        <v>0.027</v>
      </c>
      <c r="X48" s="19" t="n">
        <v>0.2647</v>
      </c>
      <c r="AC48" s="19" t="n">
        <v>0.0004</v>
      </c>
      <c r="AD48" s="19" t="n">
        <v>0.4505</v>
      </c>
      <c r="AF48" s="19" t="n">
        <v>0.01</v>
      </c>
      <c r="AG48" s="19" t="n">
        <v>0.0502</v>
      </c>
      <c r="AH48" s="19" t="n">
        <v>0.0033</v>
      </c>
      <c r="AI48" s="19" t="n">
        <v>0.3058</v>
      </c>
      <c r="AJ48" s="19" t="n">
        <v>0.3952</v>
      </c>
      <c r="AK48" s="19" t="n">
        <v>1.4185</v>
      </c>
      <c r="AL48" s="19" t="n">
        <v>1.6067</v>
      </c>
      <c r="AN48" s="19" t="n">
        <v>0.08</v>
      </c>
      <c r="AP48" s="19" t="n">
        <v>0.9122</v>
      </c>
      <c r="AQ48" s="19" t="n">
        <v>0.2447</v>
      </c>
      <c r="AR48" s="19" t="n">
        <v>5.2544</v>
      </c>
      <c r="AS48" s="19" t="n">
        <v>8.8483</v>
      </c>
      <c r="AT48" s="19" t="n">
        <v>0.0037</v>
      </c>
      <c r="AV48" s="19" t="n">
        <v>0.0044</v>
      </c>
      <c r="AW48" s="19" t="n">
        <v>0.1992</v>
      </c>
      <c r="AX48" s="19" t="n">
        <v>0.0415</v>
      </c>
      <c r="AY48" s="19" t="n">
        <v>1.3701</v>
      </c>
      <c r="BA48" s="19" t="n">
        <v>0.0063</v>
      </c>
      <c r="BB48" s="19" t="n">
        <v>0.9392</v>
      </c>
      <c r="BC48" s="19" t="n">
        <v>1.6454</v>
      </c>
      <c r="BD48" s="19" t="n">
        <v>0.9308</v>
      </c>
      <c r="BE48" s="19" t="n">
        <v>33.227</v>
      </c>
      <c r="BF48" s="19" t="n">
        <v>11.775</v>
      </c>
      <c r="BG48" s="19" t="n">
        <v>21.9938</v>
      </c>
      <c r="BH48" s="19" t="n">
        <v>27.3464</v>
      </c>
      <c r="BI48" s="19" t="n">
        <v>3.0559</v>
      </c>
      <c r="BJ48" s="19" t="n">
        <v>0.542</v>
      </c>
      <c r="BK48" s="19" t="n">
        <v>1.7518</v>
      </c>
      <c r="BL48" s="19" t="n">
        <v>30.5039</v>
      </c>
      <c r="BM48" s="19" t="n">
        <v>9.154299999999999</v>
      </c>
      <c r="BN48" s="19" t="n">
        <v>0.3428</v>
      </c>
      <c r="BO48" s="19" t="n">
        <v>9.5867</v>
      </c>
      <c r="BP48" s="19" t="n">
        <v>15.5765</v>
      </c>
      <c r="BQ48" s="19" t="n">
        <v>0.5743</v>
      </c>
      <c r="BR48" s="19" t="n">
        <v>1.1938</v>
      </c>
      <c r="BS48" s="19" t="n">
        <v>7.58</v>
      </c>
      <c r="BT48" s="19" t="n">
        <v>1.3103</v>
      </c>
      <c r="BU48" s="19" t="n">
        <v>34.5535</v>
      </c>
      <c r="BV48" s="19" t="n">
        <v>24.4201</v>
      </c>
      <c r="BW48" s="19" t="n">
        <v>57.8649</v>
      </c>
      <c r="BX48" s="19" t="n">
        <v>98.3175</v>
      </c>
      <c r="BY48" s="19" t="n">
        <v>24.4718</v>
      </c>
      <c r="BZ48" s="19" t="n">
        <v>10.3408</v>
      </c>
      <c r="CA48" s="19" t="n">
        <v>1.5147</v>
      </c>
      <c r="CB48" s="19" t="n">
        <v>3.7154</v>
      </c>
      <c r="CC48" s="19" t="n">
        <v>0.7747000000000001</v>
      </c>
      <c r="CF48" s="19" t="n">
        <v>3.8517</v>
      </c>
      <c r="CQ48" s="19" t="n">
        <v>0.3436</v>
      </c>
      <c r="CT48" s="19" t="n">
        <v>0.7501</v>
      </c>
      <c r="CU48" s="19" t="n">
        <v>22.9048</v>
      </c>
      <c r="CW48" s="19" t="n">
        <v>2.078</v>
      </c>
      <c r="CX48" s="19" t="n">
        <v>6.5849</v>
      </c>
      <c r="CY48" s="19" t="n">
        <v>74.65309999999999</v>
      </c>
      <c r="CZ48" s="19" t="n">
        <v>147.2988</v>
      </c>
      <c r="DA48" s="19" t="n">
        <v>13.2203</v>
      </c>
      <c r="DB48" s="19" t="n">
        <v>4.3698</v>
      </c>
      <c r="DC48" s="19" t="n">
        <v>7.0833</v>
      </c>
      <c r="DD48" s="19" t="n">
        <v>0.3121</v>
      </c>
      <c r="DE48" s="19" t="n">
        <v>40.0403</v>
      </c>
      <c r="DF48" s="19" t="n">
        <v>42.1775</v>
      </c>
      <c r="DG48" s="19" t="n">
        <v>0.1869</v>
      </c>
      <c r="DJ48" s="19" t="n">
        <v>13.3954</v>
      </c>
      <c r="DK48" s="19" t="n">
        <v>57.5418</v>
      </c>
      <c r="DL48" s="19" t="n">
        <v>40.1137</v>
      </c>
      <c r="DM48" s="19" t="n">
        <v>1.3741</v>
      </c>
      <c r="DN48" s="19" t="n">
        <v>9.3759</v>
      </c>
      <c r="DP48" s="19" t="n">
        <v>21.2868</v>
      </c>
      <c r="DR48" s="19" t="n">
        <v>0.7473</v>
      </c>
      <c r="DT48" s="19" t="n">
        <v>63.0057</v>
      </c>
    </row>
    <row r="49">
      <c r="A49" s="2" t="inlineStr">
        <is>
          <t>2001</t>
        </is>
      </c>
      <c r="B49" s="2" t="inlineStr">
        <is>
          <t>Glass and glass product manufacturing</t>
        </is>
      </c>
      <c r="K49" s="19" t="n">
        <v>0.12</v>
      </c>
      <c r="Q49" s="19" t="n">
        <v>0.0343</v>
      </c>
      <c r="S49" s="19" t="n">
        <v>16.3162</v>
      </c>
      <c r="T49" s="19" t="n">
        <v>1.1039</v>
      </c>
      <c r="U49" s="19" t="n">
        <v>1.7475</v>
      </c>
      <c r="V49" s="19" t="n">
        <v>0.0354</v>
      </c>
      <c r="W49" s="19" t="n">
        <v>1.1447</v>
      </c>
      <c r="X49" s="19" t="n">
        <v>14.5614</v>
      </c>
      <c r="Y49" s="19" t="n">
        <v>35.3715</v>
      </c>
      <c r="Z49" s="19" t="n">
        <v>8.1097</v>
      </c>
      <c r="AA49" s="19" t="n">
        <v>22.7758</v>
      </c>
      <c r="AH49" s="19" t="n">
        <v>1.1298</v>
      </c>
      <c r="AI49" s="19" t="n">
        <v>4.6208</v>
      </c>
      <c r="AK49" s="19" t="n">
        <v>0.2397</v>
      </c>
      <c r="AN49" s="19" t="n">
        <v>16.6406</v>
      </c>
      <c r="AO49" s="19" t="n">
        <v>0.0272</v>
      </c>
      <c r="AP49" s="19" t="n">
        <v>15.3231</v>
      </c>
      <c r="AQ49" s="19" t="n">
        <v>6.6248</v>
      </c>
      <c r="AR49" s="19" t="n">
        <v>0.2416</v>
      </c>
      <c r="AT49" s="19" t="n">
        <v>3.4812</v>
      </c>
      <c r="AW49" s="19" t="n">
        <v>0.0394</v>
      </c>
      <c r="AX49" s="19" t="n">
        <v>0.0004</v>
      </c>
      <c r="BA49" s="19" t="n">
        <v>0.0256</v>
      </c>
      <c r="BB49" s="19" t="n">
        <v>28.1953</v>
      </c>
      <c r="BC49" s="19" t="n">
        <v>0.074</v>
      </c>
      <c r="BD49" s="19" t="n">
        <v>0.2272</v>
      </c>
      <c r="BE49" s="19" t="n">
        <v>11.0844</v>
      </c>
      <c r="BF49" s="19" t="n">
        <v>2.1793</v>
      </c>
      <c r="BG49" s="19" t="n">
        <v>2.6396</v>
      </c>
      <c r="BH49" s="19" t="n">
        <v>13.792</v>
      </c>
      <c r="BI49" s="19" t="n">
        <v>0.8174</v>
      </c>
      <c r="BJ49" s="19" t="n">
        <v>0.4636</v>
      </c>
      <c r="BK49" s="19" t="n">
        <v>0.8225</v>
      </c>
      <c r="BL49" s="19" t="n">
        <v>1.4068</v>
      </c>
      <c r="BM49" s="19" t="n">
        <v>3.5148</v>
      </c>
      <c r="BN49" s="19" t="n">
        <v>0.1296</v>
      </c>
      <c r="BT49" s="19" t="n">
        <v>4.7024</v>
      </c>
      <c r="BU49" s="19" t="n">
        <v>6.5067</v>
      </c>
      <c r="BV49" s="19" t="n">
        <v>7.5267</v>
      </c>
      <c r="BW49" s="19" t="n">
        <v>27.1713</v>
      </c>
      <c r="BX49" s="19" t="n">
        <v>42.4587</v>
      </c>
      <c r="BY49" s="19" t="n">
        <v>6.9371</v>
      </c>
      <c r="BZ49" s="19" t="n">
        <v>1.2694</v>
      </c>
      <c r="CA49" s="19" t="n">
        <v>2.0108</v>
      </c>
      <c r="CQ49" s="19" t="n">
        <v>1.4165</v>
      </c>
      <c r="CT49" s="19" t="n">
        <v>0.2543</v>
      </c>
      <c r="CU49" s="19" t="n">
        <v>1.277</v>
      </c>
      <c r="CX49" s="19" t="n">
        <v>0.1269</v>
      </c>
      <c r="CY49" s="19" t="n">
        <v>0.2498</v>
      </c>
      <c r="CZ49" s="19" t="n">
        <v>0.2948</v>
      </c>
      <c r="DA49" s="19" t="n">
        <v>0.1263</v>
      </c>
      <c r="DB49" s="19" t="n">
        <v>1.6465</v>
      </c>
      <c r="DC49" s="19" t="n">
        <v>2.4063</v>
      </c>
      <c r="DD49" s="19" t="n">
        <v>0.1269</v>
      </c>
      <c r="DE49" s="19" t="n">
        <v>1.6798</v>
      </c>
      <c r="DF49" s="19" t="n">
        <v>0.7914</v>
      </c>
      <c r="DJ49" s="19" t="n">
        <v>14.2267</v>
      </c>
      <c r="DK49" s="19" t="n">
        <v>2.8908</v>
      </c>
      <c r="DL49" s="19" t="n">
        <v>0.8216</v>
      </c>
      <c r="DM49" s="19" t="n">
        <v>0.0634</v>
      </c>
      <c r="DN49" s="19" t="n">
        <v>115.0668</v>
      </c>
      <c r="DT49" s="19" t="n">
        <v>18.8898</v>
      </c>
    </row>
    <row r="50">
      <c r="A50" s="2" t="inlineStr">
        <is>
          <t>2002</t>
        </is>
      </c>
      <c r="B50" s="2" t="inlineStr">
        <is>
          <t>Ceramic product manufacturing</t>
        </is>
      </c>
      <c r="AT50" s="19" t="n">
        <v>0.0625</v>
      </c>
      <c r="AU50" s="19" t="n">
        <v>0.1583</v>
      </c>
      <c r="AV50" s="19" t="n">
        <v>0.3866</v>
      </c>
      <c r="AX50" s="19" t="n">
        <v>0.0015</v>
      </c>
      <c r="AY50" s="19" t="n">
        <v>0.0005</v>
      </c>
      <c r="AZ50" s="19" t="n">
        <v>2.2427</v>
      </c>
      <c r="BB50" s="19" t="n">
        <v>3.5615</v>
      </c>
      <c r="BC50" s="19" t="n">
        <v>0.104</v>
      </c>
      <c r="BD50" s="19" t="n">
        <v>6.3964</v>
      </c>
      <c r="BK50" s="19" t="n">
        <v>0.3049</v>
      </c>
      <c r="BL50" s="19" t="n">
        <v>0.2267</v>
      </c>
      <c r="BT50" s="19" t="n">
        <v>257.5922</v>
      </c>
      <c r="BU50" s="19" t="n">
        <v>15.2913</v>
      </c>
      <c r="BV50" s="19" t="n">
        <v>44.9535</v>
      </c>
      <c r="BW50" s="19" t="n">
        <v>770.3421</v>
      </c>
      <c r="BZ50" s="19" t="n">
        <v>5.6663</v>
      </c>
      <c r="CA50" s="19" t="n">
        <v>14.2199</v>
      </c>
      <c r="CR50" s="19" t="n">
        <v>1.9717</v>
      </c>
      <c r="CS50" s="19" t="n">
        <v>0.4828</v>
      </c>
      <c r="CT50" s="19" t="n">
        <v>0.6191</v>
      </c>
      <c r="CU50" s="19" t="n">
        <v>1.9226</v>
      </c>
      <c r="DB50" s="19" t="n">
        <v>4.4121</v>
      </c>
      <c r="DC50" s="19" t="n">
        <v>6.0663</v>
      </c>
      <c r="DD50" s="19" t="n">
        <v>0.1392</v>
      </c>
      <c r="DE50" s="19" t="n">
        <v>8.454000000000001</v>
      </c>
      <c r="DF50" s="19" t="n">
        <v>43.8171</v>
      </c>
      <c r="DN50" s="19" t="n">
        <v>112.9842</v>
      </c>
      <c r="DT50" s="19" t="n">
        <v>20.6199</v>
      </c>
    </row>
    <row r="51">
      <c r="A51" s="2" t="inlineStr">
        <is>
          <t>2003</t>
        </is>
      </c>
      <c r="B51" s="2" t="inlineStr">
        <is>
          <t>Cement, lime and ready-mixed concrete manufacturing</t>
        </is>
      </c>
      <c r="C51" s="19" t="n">
        <v>0.0546</v>
      </c>
      <c r="G51" s="19" t="n">
        <v>0.0034</v>
      </c>
      <c r="I51" s="19" t="n">
        <v>0.0566</v>
      </c>
      <c r="J51" s="19" t="n">
        <v>0.2917</v>
      </c>
      <c r="K51" s="19" t="n">
        <v>0.139</v>
      </c>
      <c r="L51" s="19" t="n">
        <v>0.402</v>
      </c>
      <c r="M51" s="19" t="n">
        <v>0.9653</v>
      </c>
      <c r="N51" s="19" t="n">
        <v>0.0334</v>
      </c>
      <c r="O51" s="19" t="n">
        <v>0.3488</v>
      </c>
      <c r="AP51" s="19" t="n">
        <v>0.425</v>
      </c>
      <c r="AT51" s="19" t="n">
        <v>0.0002</v>
      </c>
      <c r="AU51" s="19" t="n">
        <v>0.08019999999999999</v>
      </c>
      <c r="AV51" s="19" t="n">
        <v>15.5053</v>
      </c>
      <c r="AW51" s="19" t="n">
        <v>2.5129</v>
      </c>
      <c r="AX51" s="19" t="n">
        <v>0.2906</v>
      </c>
      <c r="AY51" s="19" t="n">
        <v>0.6439</v>
      </c>
      <c r="AZ51" s="19" t="n">
        <v>0.0143</v>
      </c>
      <c r="BA51" s="19" t="n">
        <v>0.0137</v>
      </c>
      <c r="BB51" s="19" t="n">
        <v>0.3197</v>
      </c>
      <c r="BC51" s="19" t="n">
        <v>0.0005999999999999999</v>
      </c>
      <c r="BD51" s="19" t="n">
        <v>0.0531</v>
      </c>
      <c r="BI51" s="19" t="n">
        <v>0.0129</v>
      </c>
      <c r="BK51" s="19" t="n">
        <v>0.0027</v>
      </c>
      <c r="BO51" s="19" t="n">
        <v>0.4137</v>
      </c>
      <c r="BP51" s="19" t="n">
        <v>0.5501</v>
      </c>
      <c r="BQ51" s="19" t="n">
        <v>0.0432</v>
      </c>
      <c r="BR51" s="19" t="n">
        <v>3.2253</v>
      </c>
      <c r="BS51" s="19" t="n">
        <v>0.6991000000000001</v>
      </c>
      <c r="BT51" s="19" t="n">
        <v>99.3154</v>
      </c>
      <c r="BU51" s="19" t="n">
        <v>138.7738</v>
      </c>
      <c r="BV51" s="19" t="n">
        <v>46.2001</v>
      </c>
      <c r="BW51" s="19" t="n">
        <v>203.7342</v>
      </c>
      <c r="CQ51" s="19" t="n">
        <v>0.0776</v>
      </c>
      <c r="CR51" s="19" t="n">
        <v>0.6837</v>
      </c>
      <c r="CS51" s="19" t="n">
        <v>0.1356</v>
      </c>
      <c r="CU51" s="19" t="n">
        <v>0.2661</v>
      </c>
      <c r="DK51" s="19" t="n">
        <v>0.5317</v>
      </c>
      <c r="DT51" s="19" t="n">
        <v>0.1804</v>
      </c>
    </row>
    <row r="52">
      <c r="A52" s="2" t="inlineStr">
        <is>
          <t>2004</t>
        </is>
      </c>
      <c r="B52" s="2" t="inlineStr">
        <is>
          <t>Plaster and concrete product manufacturing</t>
        </is>
      </c>
      <c r="J52" s="19" t="n">
        <v>0.0462</v>
      </c>
      <c r="L52" s="19" t="n">
        <v>0.0191</v>
      </c>
      <c r="M52" s="19" t="n">
        <v>0.1387</v>
      </c>
      <c r="AI52" s="19" t="n">
        <v>0.3704</v>
      </c>
      <c r="AU52" s="19" t="n">
        <v>0.022</v>
      </c>
      <c r="AW52" s="19" t="n">
        <v>0.3122</v>
      </c>
      <c r="AX52" s="19" t="n">
        <v>0.06859999999999999</v>
      </c>
      <c r="AY52" s="19" t="n">
        <v>0.0302</v>
      </c>
      <c r="BA52" s="19" t="n">
        <v>0.0057</v>
      </c>
      <c r="BB52" s="19" t="n">
        <v>0.9409999999999999</v>
      </c>
      <c r="BL52" s="19" t="n">
        <v>0.0234</v>
      </c>
      <c r="BO52" s="19" t="n">
        <v>0.1716</v>
      </c>
      <c r="BP52" s="19" t="n">
        <v>0.1222</v>
      </c>
      <c r="BT52" s="19" t="n">
        <v>20.587</v>
      </c>
      <c r="BU52" s="19" t="n">
        <v>19.2495</v>
      </c>
      <c r="BV52" s="19" t="n">
        <v>7.9868</v>
      </c>
      <c r="BW52" s="19" t="n">
        <v>90.7431</v>
      </c>
      <c r="BX52" s="19" t="n">
        <v>0.0248</v>
      </c>
      <c r="BY52" s="19" t="n">
        <v>0.039</v>
      </c>
      <c r="DJ52" s="19" t="n">
        <v>0.0165</v>
      </c>
      <c r="DK52" s="19" t="n">
        <v>0.8032</v>
      </c>
      <c r="DP52" s="19" t="n">
        <v>0.2259</v>
      </c>
      <c r="DT52" s="19" t="n">
        <v>2.0529</v>
      </c>
    </row>
    <row r="53">
      <c r="A53" s="2" t="inlineStr">
        <is>
          <t>2005</t>
        </is>
      </c>
      <c r="B53" s="2" t="inlineStr">
        <is>
          <t>Other non-metallic mineral product manufacturing</t>
        </is>
      </c>
      <c r="J53" s="19" t="n">
        <v>4.076</v>
      </c>
      <c r="K53" s="19" t="n">
        <v>1.5519</v>
      </c>
      <c r="L53" s="19" t="n">
        <v>1.445</v>
      </c>
      <c r="M53" s="19" t="n">
        <v>6.4235</v>
      </c>
      <c r="N53" s="19" t="n">
        <v>0.1497</v>
      </c>
      <c r="O53" s="19" t="n">
        <v>2.8666</v>
      </c>
      <c r="AN53" s="19" t="n">
        <v>0.0166</v>
      </c>
      <c r="AO53" s="19" t="n">
        <v>0.0516</v>
      </c>
      <c r="AP53" s="19" t="n">
        <v>3.4769</v>
      </c>
      <c r="AQ53" s="19" t="n">
        <v>0.194</v>
      </c>
      <c r="AR53" s="19" t="n">
        <v>9.837999999999999</v>
      </c>
      <c r="AT53" s="19" t="n">
        <v>26.8644</v>
      </c>
      <c r="AU53" s="19" t="n">
        <v>51.8289</v>
      </c>
      <c r="AV53" s="19" t="n">
        <v>26.8359</v>
      </c>
      <c r="AW53" s="19" t="n">
        <v>13.4754</v>
      </c>
      <c r="AX53" s="19" t="n">
        <v>6.6894</v>
      </c>
      <c r="AY53" s="19" t="n">
        <v>2.3891</v>
      </c>
      <c r="AZ53" s="19" t="n">
        <v>0.001</v>
      </c>
      <c r="BA53" s="19" t="n">
        <v>0.0068</v>
      </c>
      <c r="BB53" s="19" t="n">
        <v>2.0844</v>
      </c>
      <c r="BC53" s="19" t="n">
        <v>0.3692</v>
      </c>
      <c r="BD53" s="19" t="n">
        <v>1.2358</v>
      </c>
      <c r="BM53" s="19" t="n">
        <v>0.1582</v>
      </c>
      <c r="BN53" s="19" t="n">
        <v>0.0169</v>
      </c>
      <c r="BO53" s="19" t="n">
        <v>2.9952</v>
      </c>
      <c r="BP53" s="19" t="n">
        <v>5.3367</v>
      </c>
      <c r="BR53" s="19" t="n">
        <v>5.1921</v>
      </c>
      <c r="BS53" s="19" t="n">
        <v>8.121</v>
      </c>
      <c r="BT53" s="19" t="n">
        <v>122.5575</v>
      </c>
      <c r="BU53" s="19" t="n">
        <v>42.6018</v>
      </c>
      <c r="BV53" s="19" t="n">
        <v>37.8666</v>
      </c>
      <c r="BW53" s="19" t="n">
        <v>169.5535</v>
      </c>
      <c r="CT53" s="19" t="n">
        <v>0.7568</v>
      </c>
      <c r="CU53" s="19" t="n">
        <v>1.4065</v>
      </c>
      <c r="CY53" s="19" t="n">
        <v>1.0761</v>
      </c>
      <c r="CZ53" s="19" t="n">
        <v>1.6037</v>
      </c>
      <c r="DA53" s="19" t="n">
        <v>1.4129</v>
      </c>
      <c r="DB53" s="19" t="n">
        <v>0.3759</v>
      </c>
      <c r="DG53" s="19" t="n">
        <v>0.0386</v>
      </c>
      <c r="DH53" s="19" t="n">
        <v>0.2899</v>
      </c>
      <c r="DJ53" s="19" t="n">
        <v>0.001</v>
      </c>
      <c r="DK53" s="19" t="n">
        <v>0.6382</v>
      </c>
      <c r="DL53" s="19" t="n">
        <v>4.2916</v>
      </c>
      <c r="DM53" s="19" t="n">
        <v>0.09909999999999999</v>
      </c>
      <c r="DT53" s="19" t="n">
        <v>58.7398</v>
      </c>
    </row>
    <row r="54">
      <c r="A54" s="2" t="inlineStr">
        <is>
          <t>2101</t>
        </is>
      </c>
      <c r="B54" s="2" t="inlineStr">
        <is>
          <t>Iron and steel manufacturing</t>
        </is>
      </c>
      <c r="F54" s="19" t="n">
        <v>0.0129</v>
      </c>
      <c r="G54" s="19" t="n">
        <v>0.001</v>
      </c>
      <c r="H54" s="19" t="n">
        <v>0.0045</v>
      </c>
      <c r="I54" s="19" t="n">
        <v>0.0508</v>
      </c>
      <c r="J54" s="19" t="n">
        <v>53.3153</v>
      </c>
      <c r="K54" s="19" t="n">
        <v>44.3025</v>
      </c>
      <c r="L54" s="19" t="n">
        <v>2.5595</v>
      </c>
      <c r="M54" s="19" t="n">
        <v>22.4484</v>
      </c>
      <c r="N54" s="19" t="n">
        <v>9.7485</v>
      </c>
      <c r="O54" s="19" t="n">
        <v>22.6363</v>
      </c>
      <c r="R54" s="19" t="n">
        <v>0.0206</v>
      </c>
      <c r="S54" s="19" t="n">
        <v>0.0015</v>
      </c>
      <c r="U54" s="19" t="n">
        <v>0.0371</v>
      </c>
      <c r="V54" s="19" t="n">
        <v>0.0781</v>
      </c>
      <c r="W54" s="19" t="n">
        <v>0.127</v>
      </c>
      <c r="X54" s="19" t="n">
        <v>0.0418</v>
      </c>
      <c r="AC54" s="19" t="n">
        <v>0.0019</v>
      </c>
      <c r="AD54" s="19" t="n">
        <v>0.589</v>
      </c>
      <c r="AG54" s="19" t="n">
        <v>0.0053</v>
      </c>
      <c r="AH54" s="19" t="n">
        <v>0.0396</v>
      </c>
      <c r="AI54" s="19" t="n">
        <v>5.6501</v>
      </c>
      <c r="AJ54" s="19" t="n">
        <v>0.0038</v>
      </c>
      <c r="AK54" s="19" t="n">
        <v>0.3812</v>
      </c>
      <c r="AL54" s="19" t="n">
        <v>0.2606</v>
      </c>
      <c r="AN54" s="19" t="n">
        <v>0.1534</v>
      </c>
      <c r="AP54" s="19" t="n">
        <v>1.9354</v>
      </c>
      <c r="AQ54" s="19" t="n">
        <v>0.1895</v>
      </c>
      <c r="AR54" s="19" t="n">
        <v>1.5001</v>
      </c>
      <c r="AS54" s="19" t="n">
        <v>0.1641</v>
      </c>
      <c r="AT54" s="19" t="n">
        <v>2.9422</v>
      </c>
      <c r="AU54" s="19" t="n">
        <v>0.2648</v>
      </c>
      <c r="AV54" s="19" t="n">
        <v>8.0662</v>
      </c>
      <c r="AW54" s="19" t="n">
        <v>9.878500000000001</v>
      </c>
      <c r="AX54" s="19" t="n">
        <v>0.0289</v>
      </c>
      <c r="AY54" s="19" t="n">
        <v>171.8718</v>
      </c>
      <c r="AZ54" s="19" t="n">
        <v>0.2465</v>
      </c>
      <c r="BA54" s="19" t="n">
        <v>32.6237</v>
      </c>
      <c r="BB54" s="19" t="n">
        <v>433.0674</v>
      </c>
      <c r="BC54" s="19" t="n">
        <v>103.6422</v>
      </c>
      <c r="BD54" s="19" t="n">
        <v>218.5832</v>
      </c>
      <c r="BE54" s="19" t="n">
        <v>52.9548</v>
      </c>
      <c r="BF54" s="19" t="n">
        <v>47.773</v>
      </c>
      <c r="BG54" s="19" t="n">
        <v>30.4762</v>
      </c>
      <c r="BH54" s="19" t="n">
        <v>64.7513</v>
      </c>
      <c r="BI54" s="19" t="n">
        <v>47.3738</v>
      </c>
      <c r="BJ54" s="19" t="n">
        <v>28.7204</v>
      </c>
      <c r="BK54" s="19" t="n">
        <v>6.5446</v>
      </c>
      <c r="BL54" s="19" t="n">
        <v>140.7117</v>
      </c>
      <c r="BM54" s="19" t="n">
        <v>56.3771</v>
      </c>
      <c r="BN54" s="19" t="n">
        <v>4.5049</v>
      </c>
      <c r="BO54" s="19" t="n">
        <v>1.6109</v>
      </c>
      <c r="BP54" s="19" t="n">
        <v>4.0714</v>
      </c>
      <c r="BQ54" s="19" t="n">
        <v>1.4813</v>
      </c>
      <c r="BR54" s="19" t="n">
        <v>8.492699999999999</v>
      </c>
      <c r="BS54" s="19" t="n">
        <v>1.8326</v>
      </c>
      <c r="BT54" s="19" t="n">
        <v>234.9754</v>
      </c>
      <c r="BU54" s="19" t="n">
        <v>107.5248</v>
      </c>
      <c r="BV54" s="19" t="n">
        <v>140.4136</v>
      </c>
      <c r="BW54" s="19" t="n">
        <v>1277.1889</v>
      </c>
      <c r="BX54" s="19" t="n">
        <v>18.9484</v>
      </c>
      <c r="BY54" s="19" t="n">
        <v>6.0031</v>
      </c>
      <c r="CA54" s="19" t="n">
        <v>0.5252</v>
      </c>
      <c r="CB54" s="19" t="n">
        <v>0.3671</v>
      </c>
      <c r="CC54" s="19" t="n">
        <v>0.288</v>
      </c>
      <c r="CF54" s="19" t="n">
        <v>0.2581</v>
      </c>
      <c r="CI54" s="19" t="n">
        <v>0.5177</v>
      </c>
      <c r="CQ54" s="19" t="n">
        <v>0.9376</v>
      </c>
      <c r="CR54" s="19" t="n">
        <v>3.9167</v>
      </c>
      <c r="CS54" s="19" t="n">
        <v>1.2334</v>
      </c>
      <c r="CT54" s="19" t="n">
        <v>2.6115</v>
      </c>
      <c r="CU54" s="19" t="n">
        <v>0.4979</v>
      </c>
      <c r="CW54" s="19" t="n">
        <v>0.4032</v>
      </c>
      <c r="CX54" s="19" t="n">
        <v>0.208</v>
      </c>
      <c r="CY54" s="19" t="n">
        <v>2.7801</v>
      </c>
      <c r="CZ54" s="19" t="n">
        <v>5.9507</v>
      </c>
      <c r="DA54" s="19" t="n">
        <v>1.2571</v>
      </c>
      <c r="DB54" s="19" t="n">
        <v>0.6935</v>
      </c>
      <c r="DC54" s="19" t="n">
        <v>3.2045</v>
      </c>
      <c r="DE54" s="19" t="n">
        <v>0.2572</v>
      </c>
      <c r="DF54" s="19" t="n">
        <v>0.9436</v>
      </c>
      <c r="DG54" s="19" t="n">
        <v>0.9225</v>
      </c>
      <c r="DH54" s="19" t="n">
        <v>0.4395</v>
      </c>
      <c r="DI54" s="19" t="n">
        <v>0.7133</v>
      </c>
      <c r="DJ54" s="19" t="n">
        <v>2.4714</v>
      </c>
      <c r="DK54" s="19" t="n">
        <v>65.7315</v>
      </c>
      <c r="DL54" s="19" t="n">
        <v>2.1695</v>
      </c>
      <c r="DM54" s="19" t="n">
        <v>0.0102</v>
      </c>
      <c r="DT54" s="19" t="n">
        <v>216.4847</v>
      </c>
    </row>
    <row r="55">
      <c r="A55" s="2" t="inlineStr">
        <is>
          <t>2102</t>
        </is>
      </c>
      <c r="B55" s="2" t="inlineStr">
        <is>
          <t>Basic non-ferrous metal manufacturing</t>
        </is>
      </c>
      <c r="J55" s="19" t="n">
        <v>0.5986</v>
      </c>
      <c r="K55" s="19" t="n">
        <v>0.6163999999999999</v>
      </c>
      <c r="L55" s="19" t="n">
        <v>1.1748</v>
      </c>
      <c r="M55" s="19" t="n">
        <v>3.4002</v>
      </c>
      <c r="N55" s="19" t="n">
        <v>0.2974</v>
      </c>
      <c r="Q55" s="19" t="n">
        <v>0.0003</v>
      </c>
      <c r="R55" s="19" t="n">
        <v>0.8752</v>
      </c>
      <c r="U55" s="19" t="n">
        <v>0.001</v>
      </c>
      <c r="V55" s="19" t="n">
        <v>0.0012</v>
      </c>
      <c r="W55" s="19" t="n">
        <v>0.4506</v>
      </c>
      <c r="X55" s="19" t="n">
        <v>0.0004</v>
      </c>
      <c r="AB55" s="19" t="n">
        <v>0.0007</v>
      </c>
      <c r="AC55" s="19" t="n">
        <v>0.0022</v>
      </c>
      <c r="AD55" s="19" t="n">
        <v>0.4174</v>
      </c>
      <c r="AF55" s="19" t="n">
        <v>0.0001</v>
      </c>
      <c r="AH55" s="19" t="n">
        <v>0.3229</v>
      </c>
      <c r="AI55" s="19" t="n">
        <v>5.3438</v>
      </c>
      <c r="AK55" s="19" t="n">
        <v>1.4404</v>
      </c>
      <c r="AL55" s="19" t="n">
        <v>0.0732</v>
      </c>
      <c r="AN55" s="19" t="n">
        <v>0.0001</v>
      </c>
      <c r="AP55" s="19" t="n">
        <v>0.0076</v>
      </c>
      <c r="AQ55" s="19" t="n">
        <v>0.0002</v>
      </c>
      <c r="AR55" s="19" t="n">
        <v>8.588800000000001</v>
      </c>
      <c r="AS55" s="19" t="n">
        <v>0.0833</v>
      </c>
      <c r="AT55" s="19" t="n">
        <v>0.2819</v>
      </c>
      <c r="AU55" s="19" t="n">
        <v>0.0442</v>
      </c>
      <c r="AV55" s="19" t="n">
        <v>0.3336</v>
      </c>
      <c r="AW55" s="19" t="n">
        <v>0.1008</v>
      </c>
      <c r="AX55" s="19" t="n">
        <v>0.0272</v>
      </c>
      <c r="AY55" s="19" t="n">
        <v>0.9878</v>
      </c>
      <c r="AZ55" s="19" t="n">
        <v>57.1619</v>
      </c>
      <c r="BA55" s="19" t="n">
        <v>0.3568</v>
      </c>
      <c r="BB55" s="19" t="n">
        <v>57.337</v>
      </c>
      <c r="BC55" s="19" t="n">
        <v>10.023</v>
      </c>
      <c r="BD55" s="19" t="n">
        <v>72.4508</v>
      </c>
      <c r="BE55" s="19" t="n">
        <v>0.3998</v>
      </c>
      <c r="BF55" s="19" t="n">
        <v>2.2877</v>
      </c>
      <c r="BG55" s="19" t="n">
        <v>0.0708</v>
      </c>
      <c r="BH55" s="19" t="n">
        <v>13.9217</v>
      </c>
      <c r="BI55" s="19" t="n">
        <v>6.3119</v>
      </c>
      <c r="BJ55" s="19" t="n">
        <v>10.1348</v>
      </c>
      <c r="BK55" s="19" t="n">
        <v>0.8991</v>
      </c>
      <c r="BL55" s="19" t="n">
        <v>6.0607</v>
      </c>
      <c r="BM55" s="19" t="n">
        <v>4.7071</v>
      </c>
      <c r="BN55" s="19" t="n">
        <v>4.031</v>
      </c>
      <c r="BR55" s="19" t="n">
        <v>0.122</v>
      </c>
      <c r="BT55" s="19" t="n">
        <v>6.0608</v>
      </c>
      <c r="BU55" s="19" t="n">
        <v>3.1861</v>
      </c>
      <c r="BV55" s="19" t="n">
        <v>2.5237</v>
      </c>
      <c r="BW55" s="19" t="n">
        <v>8.9023</v>
      </c>
      <c r="BX55" s="19" t="n">
        <v>0.5893</v>
      </c>
      <c r="BY55" s="19" t="n">
        <v>1.4658</v>
      </c>
      <c r="BZ55" s="19" t="n">
        <v>0.3227</v>
      </c>
      <c r="CA55" s="19" t="n">
        <v>0.904</v>
      </c>
      <c r="CC55" s="19" t="n">
        <v>0.0177</v>
      </c>
      <c r="CU55" s="19" t="n">
        <v>0.5693</v>
      </c>
      <c r="CW55" s="19" t="n">
        <v>0.1385</v>
      </c>
      <c r="CX55" s="19" t="n">
        <v>0.0775</v>
      </c>
      <c r="CY55" s="19" t="n">
        <v>0.3213</v>
      </c>
      <c r="CZ55" s="19" t="n">
        <v>0.4138</v>
      </c>
      <c r="DA55" s="19" t="n">
        <v>0.2486</v>
      </c>
      <c r="DB55" s="19" t="n">
        <v>0.1858</v>
      </c>
      <c r="DC55" s="19" t="n">
        <v>0.7077</v>
      </c>
      <c r="DE55" s="19" t="n">
        <v>0.4264</v>
      </c>
      <c r="DF55" s="19" t="n">
        <v>2.9026</v>
      </c>
      <c r="DH55" s="19" t="n">
        <v>0.0873</v>
      </c>
      <c r="DI55" s="19" t="n">
        <v>0.2281</v>
      </c>
      <c r="DJ55" s="19" t="n">
        <v>0.236</v>
      </c>
      <c r="DK55" s="19" t="n">
        <v>2.4677</v>
      </c>
      <c r="DN55" s="19" t="n">
        <v>1.7116</v>
      </c>
      <c r="DT55" s="19" t="n">
        <v>721.5572</v>
      </c>
    </row>
    <row r="56">
      <c r="A56" s="2" t="inlineStr">
        <is>
          <t>2201</t>
        </is>
      </c>
      <c r="B56" s="2" t="inlineStr">
        <is>
          <t>Forged iron and steel product manufacturing</t>
        </is>
      </c>
      <c r="J56" s="19" t="n">
        <v>3.6697</v>
      </c>
      <c r="K56" s="19" t="n">
        <v>1.4652</v>
      </c>
      <c r="L56" s="19" t="n">
        <v>0.5469000000000001</v>
      </c>
      <c r="M56" s="19" t="n">
        <v>2.4938</v>
      </c>
      <c r="N56" s="19" t="n">
        <v>0.0469</v>
      </c>
      <c r="O56" s="19" t="n">
        <v>2.8072</v>
      </c>
      <c r="AH56" s="19" t="n">
        <v>0.0055</v>
      </c>
      <c r="AI56" s="19" t="n">
        <v>0.0441</v>
      </c>
      <c r="AR56" s="19" t="n">
        <v>0.0493</v>
      </c>
      <c r="AS56" s="19" t="n">
        <v>0.0018</v>
      </c>
      <c r="AT56" s="19" t="n">
        <v>0.0069</v>
      </c>
      <c r="AV56" s="19" t="n">
        <v>0.0059</v>
      </c>
      <c r="AW56" s="19" t="n">
        <v>1.2519</v>
      </c>
      <c r="AX56" s="19" t="n">
        <v>0.0098</v>
      </c>
      <c r="AY56" s="19" t="n">
        <v>0.1616</v>
      </c>
      <c r="AZ56" s="19" t="n">
        <v>0.0025</v>
      </c>
      <c r="BA56" s="19" t="n">
        <v>0.0116</v>
      </c>
      <c r="BB56" s="19" t="n">
        <v>9.410500000000001</v>
      </c>
      <c r="BC56" s="19" t="n">
        <v>0.3938</v>
      </c>
      <c r="BD56" s="19" t="n">
        <v>1.218</v>
      </c>
      <c r="BE56" s="19" t="n">
        <v>0.635</v>
      </c>
      <c r="BF56" s="19" t="n">
        <v>0.9874000000000001</v>
      </c>
      <c r="BG56" s="19" t="n">
        <v>14.4391</v>
      </c>
      <c r="BI56" s="19" t="n">
        <v>0.3511</v>
      </c>
      <c r="BJ56" s="19" t="n">
        <v>0.9318</v>
      </c>
      <c r="BK56" s="19" t="n">
        <v>0.1443</v>
      </c>
      <c r="BL56" s="19" t="n">
        <v>6.0928</v>
      </c>
      <c r="BM56" s="19" t="n">
        <v>0.606</v>
      </c>
      <c r="BN56" s="19" t="n">
        <v>0.1146</v>
      </c>
      <c r="BO56" s="19" t="n">
        <v>0.3869</v>
      </c>
      <c r="BP56" s="19" t="n">
        <v>0.7818000000000001</v>
      </c>
      <c r="BQ56" s="19" t="n">
        <v>0.1238</v>
      </c>
      <c r="BR56" s="19" t="n">
        <v>0.1594</v>
      </c>
      <c r="BT56" s="19" t="n">
        <v>0.4313</v>
      </c>
      <c r="BU56" s="19" t="n">
        <v>0.8077</v>
      </c>
      <c r="BV56" s="19" t="n">
        <v>1.2367</v>
      </c>
      <c r="BW56" s="19" t="n">
        <v>3.3496</v>
      </c>
      <c r="BX56" s="19" t="n">
        <v>0.828</v>
      </c>
      <c r="BY56" s="19" t="n">
        <v>0.8849</v>
      </c>
      <c r="CA56" s="19" t="n">
        <v>0.0526</v>
      </c>
      <c r="CC56" s="19" t="n">
        <v>0.6173999999999999</v>
      </c>
      <c r="CD56" s="19" t="n">
        <v>0.059</v>
      </c>
      <c r="CF56" s="19" t="n">
        <v>0.2394</v>
      </c>
      <c r="CT56" s="19" t="n">
        <v>0.213</v>
      </c>
      <c r="CU56" s="19" t="n">
        <v>0.2129</v>
      </c>
      <c r="CW56" s="19" t="n">
        <v>0.0351</v>
      </c>
      <c r="CX56" s="19" t="n">
        <v>0.0188</v>
      </c>
      <c r="DA56" s="19" t="n">
        <v>0.0537</v>
      </c>
      <c r="DH56" s="19" t="n">
        <v>0.0262</v>
      </c>
      <c r="DI56" s="19" t="n">
        <v>0.0269</v>
      </c>
      <c r="DJ56" s="19" t="n">
        <v>0.0242</v>
      </c>
      <c r="DK56" s="19" t="n">
        <v>1.7104</v>
      </c>
      <c r="DL56" s="19" t="n">
        <v>0.0346</v>
      </c>
      <c r="DM56" s="19" t="n">
        <v>0.0185</v>
      </c>
      <c r="DT56" s="19" t="n">
        <v>1.7621</v>
      </c>
    </row>
    <row r="57">
      <c r="A57" s="2" t="inlineStr">
        <is>
          <t>2202</t>
        </is>
      </c>
      <c r="B57" s="2" t="inlineStr">
        <is>
          <t>Structural metal product manufacturing</t>
        </is>
      </c>
      <c r="C57" s="19" t="n">
        <v>0.6008</v>
      </c>
      <c r="D57" s="19" t="n">
        <v>0.1799</v>
      </c>
      <c r="E57" s="19" t="n">
        <v>0.2895</v>
      </c>
      <c r="F57" s="19" t="n">
        <v>1.404</v>
      </c>
      <c r="G57" s="19" t="n">
        <v>0.0026</v>
      </c>
      <c r="H57" s="19" t="n">
        <v>1.3815</v>
      </c>
      <c r="I57" s="19" t="n">
        <v>1.5564</v>
      </c>
      <c r="J57" s="19" t="n">
        <v>65.5157</v>
      </c>
      <c r="K57" s="19" t="n">
        <v>25.1514</v>
      </c>
      <c r="L57" s="19" t="n">
        <v>45.7413</v>
      </c>
      <c r="M57" s="19" t="n">
        <v>87.535</v>
      </c>
      <c r="N57" s="19" t="n">
        <v>10.2278</v>
      </c>
      <c r="O57" s="19" t="n">
        <v>25.4464</v>
      </c>
      <c r="T57" s="19" t="n">
        <v>0.0057</v>
      </c>
      <c r="U57" s="19" t="n">
        <v>0.2158</v>
      </c>
      <c r="V57" s="19" t="n">
        <v>0.0144</v>
      </c>
      <c r="Y57" s="19" t="n">
        <v>1.4933</v>
      </c>
      <c r="Z57" s="19" t="n">
        <v>1.296</v>
      </c>
      <c r="AD57" s="19" t="n">
        <v>0.0054</v>
      </c>
      <c r="AF57" s="19" t="n">
        <v>0.0002</v>
      </c>
      <c r="AI57" s="19" t="n">
        <v>0.4545</v>
      </c>
      <c r="AJ57" s="19" t="n">
        <v>4.3146</v>
      </c>
      <c r="AN57" s="19" t="n">
        <v>0.06519999999999999</v>
      </c>
      <c r="AP57" s="19" t="n">
        <v>0.6503</v>
      </c>
      <c r="AQ57" s="19" t="n">
        <v>0.0272</v>
      </c>
      <c r="AR57" s="19" t="n">
        <v>5.9764</v>
      </c>
      <c r="AS57" s="19" t="n">
        <v>0.0561</v>
      </c>
      <c r="AT57" s="19" t="n">
        <v>3.937</v>
      </c>
      <c r="AU57" s="19" t="n">
        <v>0.03</v>
      </c>
      <c r="AV57" s="19" t="n">
        <v>6.6206</v>
      </c>
      <c r="AW57" s="19" t="n">
        <v>48.964</v>
      </c>
      <c r="AX57" s="19" t="n">
        <v>28.3477</v>
      </c>
      <c r="AY57" s="19" t="n">
        <v>4.773</v>
      </c>
      <c r="AZ57" s="19" t="n">
        <v>0.0081</v>
      </c>
      <c r="BA57" s="19" t="n">
        <v>0.0059</v>
      </c>
      <c r="BB57" s="19" t="n">
        <v>42.4521</v>
      </c>
      <c r="BC57" s="19" t="n">
        <v>0.9312</v>
      </c>
      <c r="BD57" s="19" t="n">
        <v>6.337</v>
      </c>
      <c r="BE57" s="19" t="n">
        <v>0.2077</v>
      </c>
      <c r="BF57" s="19" t="n">
        <v>2.5444</v>
      </c>
      <c r="BG57" s="19" t="n">
        <v>23.5983</v>
      </c>
      <c r="BI57" s="19" t="n">
        <v>2.916</v>
      </c>
      <c r="BJ57" s="19" t="n">
        <v>16.5661</v>
      </c>
      <c r="BK57" s="19" t="n">
        <v>0.6179</v>
      </c>
      <c r="BL57" s="19" t="n">
        <v>40.6121</v>
      </c>
      <c r="BM57" s="19" t="n">
        <v>5.0774</v>
      </c>
      <c r="BN57" s="19" t="n">
        <v>2.3247</v>
      </c>
      <c r="BO57" s="19" t="n">
        <v>2.9565</v>
      </c>
      <c r="BP57" s="19" t="n">
        <v>5.0241</v>
      </c>
      <c r="BQ57" s="19" t="n">
        <v>0.1432</v>
      </c>
      <c r="BR57" s="19" t="n">
        <v>5.6783</v>
      </c>
      <c r="BT57" s="19" t="n">
        <v>454.8249</v>
      </c>
      <c r="BU57" s="19" t="n">
        <v>162.9151</v>
      </c>
      <c r="BV57" s="19" t="n">
        <v>131.7684</v>
      </c>
      <c r="BW57" s="19" t="n">
        <v>411.0544</v>
      </c>
      <c r="BX57" s="19" t="n">
        <v>5.7345</v>
      </c>
      <c r="BY57" s="19" t="n">
        <v>8.3992</v>
      </c>
      <c r="CA57" s="19" t="n">
        <v>0.1624</v>
      </c>
      <c r="CC57" s="19" t="n">
        <v>45.7641</v>
      </c>
      <c r="CD57" s="19" t="n">
        <v>0.0419</v>
      </c>
      <c r="CF57" s="19" t="n">
        <v>4.4618</v>
      </c>
      <c r="CI57" s="19" t="n">
        <v>0.4305</v>
      </c>
      <c r="CQ57" s="19" t="n">
        <v>0.0532</v>
      </c>
      <c r="CT57" s="19" t="n">
        <v>0.1683</v>
      </c>
      <c r="CU57" s="19" t="n">
        <v>0.0504</v>
      </c>
      <c r="CW57" s="19" t="n">
        <v>0.2682</v>
      </c>
      <c r="CX57" s="19" t="n">
        <v>0.1433</v>
      </c>
      <c r="CY57" s="19" t="n">
        <v>0.2835</v>
      </c>
      <c r="CZ57" s="19" t="n">
        <v>5.2359</v>
      </c>
      <c r="DB57" s="19" t="n">
        <v>22.7937</v>
      </c>
      <c r="DC57" s="19" t="n">
        <v>33.314</v>
      </c>
      <c r="DD57" s="19" t="n">
        <v>4.2671</v>
      </c>
      <c r="DE57" s="19" t="n">
        <v>1.9588</v>
      </c>
      <c r="DF57" s="19" t="n">
        <v>1.0158</v>
      </c>
      <c r="DG57" s="19" t="n">
        <v>2.2284</v>
      </c>
      <c r="DH57" s="19" t="n">
        <v>1.1272</v>
      </c>
      <c r="DI57" s="19" t="n">
        <v>0.0581</v>
      </c>
      <c r="DJ57" s="19" t="n">
        <v>0.1196</v>
      </c>
      <c r="DK57" s="19" t="n">
        <v>12.3661</v>
      </c>
      <c r="DL57" s="19" t="n">
        <v>0.4393</v>
      </c>
      <c r="DP57" s="19" t="n">
        <v>1.2205</v>
      </c>
      <c r="DQ57" s="19" t="n">
        <v>0.0338</v>
      </c>
      <c r="DR57" s="19" t="n">
        <v>0.2572</v>
      </c>
      <c r="DT57" s="19" t="n">
        <v>90.7593</v>
      </c>
    </row>
    <row r="58">
      <c r="A58" s="2" t="inlineStr">
        <is>
          <t>2203</t>
        </is>
      </c>
      <c r="B58" s="2" t="inlineStr">
        <is>
          <t>Metal containers and other sheet metal product manufacturing</t>
        </is>
      </c>
      <c r="C58" s="19" t="n">
        <v>0.336</v>
      </c>
      <c r="E58" s="19" t="n">
        <v>0.0048</v>
      </c>
      <c r="F58" s="19" t="n">
        <v>0.2199</v>
      </c>
      <c r="G58" s="19" t="n">
        <v>0.0003</v>
      </c>
      <c r="H58" s="19" t="n">
        <v>0.0965</v>
      </c>
      <c r="I58" s="19" t="n">
        <v>1.2761</v>
      </c>
      <c r="J58" s="19" t="n">
        <v>7.8356</v>
      </c>
      <c r="K58" s="19" t="n">
        <v>4.9755</v>
      </c>
      <c r="L58" s="19" t="n">
        <v>3.0128</v>
      </c>
      <c r="M58" s="19" t="n">
        <v>17.2625</v>
      </c>
      <c r="N58" s="19" t="n">
        <v>0.1519</v>
      </c>
      <c r="O58" s="19" t="n">
        <v>0.7348</v>
      </c>
      <c r="P58" s="19" t="n">
        <v>0.2692</v>
      </c>
      <c r="Q58" s="19" t="n">
        <v>0.0267</v>
      </c>
      <c r="R58" s="19" t="n">
        <v>1.6573</v>
      </c>
      <c r="S58" s="19" t="n">
        <v>0.5513</v>
      </c>
      <c r="T58" s="19" t="n">
        <v>0.0282</v>
      </c>
      <c r="U58" s="19" t="n">
        <v>0.7068</v>
      </c>
      <c r="V58" s="19" t="n">
        <v>0.0282</v>
      </c>
      <c r="W58" s="19" t="n">
        <v>0.0922</v>
      </c>
      <c r="X58" s="19" t="n">
        <v>0.8705000000000001</v>
      </c>
      <c r="Y58" s="19" t="n">
        <v>28.0017</v>
      </c>
      <c r="Z58" s="19" t="n">
        <v>8.7727</v>
      </c>
      <c r="AA58" s="19" t="n">
        <v>3.0415</v>
      </c>
      <c r="AD58" s="19" t="n">
        <v>0.0595</v>
      </c>
      <c r="AH58" s="19" t="n">
        <v>0.0019</v>
      </c>
      <c r="AI58" s="19" t="n">
        <v>0.2205</v>
      </c>
      <c r="AJ58" s="19" t="n">
        <v>0.0001</v>
      </c>
      <c r="AK58" s="19" t="n">
        <v>0.1436</v>
      </c>
      <c r="AM58" s="19" t="n">
        <v>0.6494</v>
      </c>
      <c r="AN58" s="19" t="n">
        <v>1.1103</v>
      </c>
      <c r="AP58" s="19" t="n">
        <v>1.5623</v>
      </c>
      <c r="AQ58" s="19" t="n">
        <v>0.0005999999999999999</v>
      </c>
      <c r="AR58" s="19" t="n">
        <v>4.6629</v>
      </c>
      <c r="AT58" s="19" t="n">
        <v>0.0066</v>
      </c>
      <c r="AU58" s="19" t="n">
        <v>0.0051</v>
      </c>
      <c r="AV58" s="19" t="n">
        <v>0.0189</v>
      </c>
      <c r="AW58" s="19" t="n">
        <v>0.0076</v>
      </c>
      <c r="AX58" s="19" t="n">
        <v>0.0247</v>
      </c>
      <c r="AY58" s="19" t="n">
        <v>1.8582</v>
      </c>
      <c r="AZ58" s="19" t="n">
        <v>0.0001</v>
      </c>
      <c r="BB58" s="19" t="n">
        <v>1.0144</v>
      </c>
      <c r="BC58" s="19" t="n">
        <v>3.5946</v>
      </c>
      <c r="BD58" s="19" t="n">
        <v>5.1785</v>
      </c>
      <c r="BE58" s="19" t="n">
        <v>21.4403</v>
      </c>
      <c r="BF58" s="19" t="n">
        <v>1.4387</v>
      </c>
      <c r="BG58" s="19" t="n">
        <v>0.7493</v>
      </c>
      <c r="BI58" s="19" t="n">
        <v>0.8033</v>
      </c>
      <c r="BJ58" s="19" t="n">
        <v>2.9792</v>
      </c>
      <c r="BK58" s="19" t="n">
        <v>2.8161</v>
      </c>
      <c r="BL58" s="19" t="n">
        <v>42.6984</v>
      </c>
      <c r="BM58" s="19" t="n">
        <v>0.1729</v>
      </c>
      <c r="BN58" s="19" t="n">
        <v>0.5014999999999999</v>
      </c>
      <c r="BO58" s="19" t="n">
        <v>0.074</v>
      </c>
      <c r="BP58" s="19" t="n">
        <v>0.0876</v>
      </c>
      <c r="BQ58" s="19" t="n">
        <v>0.1342</v>
      </c>
      <c r="BR58" s="19" t="n">
        <v>0.6027</v>
      </c>
      <c r="BT58" s="19" t="n">
        <v>150.5248</v>
      </c>
      <c r="BU58" s="19" t="n">
        <v>39.8514</v>
      </c>
      <c r="BV58" s="19" t="n">
        <v>33.197</v>
      </c>
      <c r="BW58" s="19" t="n">
        <v>74.24209999999999</v>
      </c>
      <c r="BX58" s="19" t="n">
        <v>4.3536</v>
      </c>
      <c r="BY58" s="19" t="n">
        <v>23.4804</v>
      </c>
      <c r="BZ58" s="19" t="n">
        <v>11.228</v>
      </c>
      <c r="CA58" s="19" t="n">
        <v>34.4001</v>
      </c>
      <c r="CB58" s="19" t="n">
        <v>4.2016</v>
      </c>
      <c r="CC58" s="19" t="n">
        <v>1.6506</v>
      </c>
      <c r="CD58" s="19" t="n">
        <v>1.1718</v>
      </c>
      <c r="CF58" s="19" t="n">
        <v>18.0073</v>
      </c>
      <c r="CG58" s="19" t="n">
        <v>0.2869</v>
      </c>
      <c r="CI58" s="19" t="n">
        <v>3.2981</v>
      </c>
      <c r="CM58" s="19" t="n">
        <v>0.3226</v>
      </c>
      <c r="CQ58" s="19" t="n">
        <v>3.7004</v>
      </c>
      <c r="CR58" s="19" t="n">
        <v>4.7858</v>
      </c>
      <c r="CS58" s="19" t="n">
        <v>1.3514</v>
      </c>
      <c r="CT58" s="19" t="n">
        <v>2.476</v>
      </c>
      <c r="CU58" s="19" t="n">
        <v>0.7455000000000001</v>
      </c>
      <c r="CW58" s="19" t="n">
        <v>3.5928</v>
      </c>
      <c r="CX58" s="19" t="n">
        <v>2.0177</v>
      </c>
      <c r="CY58" s="19" t="n">
        <v>3.6635</v>
      </c>
      <c r="CZ58" s="19" t="n">
        <v>6.2267</v>
      </c>
      <c r="DA58" s="19" t="n">
        <v>3.4542</v>
      </c>
      <c r="DB58" s="19" t="n">
        <v>4.3083</v>
      </c>
      <c r="DC58" s="19" t="n">
        <v>6.5129</v>
      </c>
      <c r="DD58" s="19" t="n">
        <v>0.9771</v>
      </c>
      <c r="DE58" s="19" t="n">
        <v>37.6131</v>
      </c>
      <c r="DF58" s="19" t="n">
        <v>13.5217</v>
      </c>
      <c r="DG58" s="19" t="n">
        <v>8.529500000000001</v>
      </c>
      <c r="DH58" s="19" t="n">
        <v>0.6325</v>
      </c>
      <c r="DI58" s="19" t="n">
        <v>6.7928</v>
      </c>
      <c r="DJ58" s="19" t="n">
        <v>0.3952</v>
      </c>
      <c r="DK58" s="19" t="n">
        <v>5.872</v>
      </c>
      <c r="DL58" s="19" t="n">
        <v>0.9418</v>
      </c>
      <c r="DM58" s="19" t="n">
        <v>2.9701</v>
      </c>
      <c r="DN58" s="19" t="n">
        <v>41.3585</v>
      </c>
      <c r="DP58" s="19" t="n">
        <v>214.8516</v>
      </c>
      <c r="DQ58" s="19" t="n">
        <v>27.2827</v>
      </c>
      <c r="DR58" s="19" t="n">
        <v>54.5328</v>
      </c>
      <c r="DT58" s="19" t="n">
        <v>18.1064</v>
      </c>
    </row>
    <row r="59">
      <c r="A59" s="2" t="inlineStr">
        <is>
          <t>2204</t>
        </is>
      </c>
      <c r="B59" s="2" t="inlineStr">
        <is>
          <t>Other fabricated metal product manufacturing</t>
        </is>
      </c>
      <c r="C59" s="19" t="n">
        <v>2.4303</v>
      </c>
      <c r="D59" s="19" t="n">
        <v>0.5191</v>
      </c>
      <c r="E59" s="19" t="n">
        <v>2.9363</v>
      </c>
      <c r="F59" s="19" t="n">
        <v>4.2926</v>
      </c>
      <c r="G59" s="19" t="n">
        <v>0.0228</v>
      </c>
      <c r="H59" s="19" t="n">
        <v>5.5856</v>
      </c>
      <c r="I59" s="19" t="n">
        <v>7.318</v>
      </c>
      <c r="J59" s="19" t="n">
        <v>53.7545</v>
      </c>
      <c r="K59" s="19" t="n">
        <v>31.6254</v>
      </c>
      <c r="L59" s="19" t="n">
        <v>6.1674</v>
      </c>
      <c r="M59" s="19" t="n">
        <v>32.2238</v>
      </c>
      <c r="N59" s="19" t="n">
        <v>2.5526</v>
      </c>
      <c r="O59" s="19" t="n">
        <v>0.9758</v>
      </c>
      <c r="P59" s="19" t="n">
        <v>2.784</v>
      </c>
      <c r="Q59" s="19" t="n">
        <v>0.0175</v>
      </c>
      <c r="R59" s="19" t="n">
        <v>0.136</v>
      </c>
      <c r="S59" s="19" t="n">
        <v>0.0492</v>
      </c>
      <c r="T59" s="19" t="n">
        <v>0.1103</v>
      </c>
      <c r="U59" s="19" t="n">
        <v>0.1119</v>
      </c>
      <c r="V59" s="19" t="n">
        <v>0.0762</v>
      </c>
      <c r="W59" s="19" t="n">
        <v>0.2976</v>
      </c>
      <c r="X59" s="19" t="n">
        <v>0.9945000000000001</v>
      </c>
      <c r="Y59" s="19" t="n">
        <v>0.4902</v>
      </c>
      <c r="Z59" s="19" t="n">
        <v>0.2701</v>
      </c>
      <c r="AA59" s="19" t="n">
        <v>0.3713</v>
      </c>
      <c r="AB59" s="19" t="n">
        <v>0.0019</v>
      </c>
      <c r="AD59" s="19" t="n">
        <v>0.4789</v>
      </c>
      <c r="AG59" s="19" t="n">
        <v>0.0156</v>
      </c>
      <c r="AH59" s="19" t="n">
        <v>10.3861</v>
      </c>
      <c r="AI59" s="19" t="n">
        <v>104.8464</v>
      </c>
      <c r="AJ59" s="19" t="n">
        <v>0.6633</v>
      </c>
      <c r="AK59" s="19" t="n">
        <v>1.6334</v>
      </c>
      <c r="AL59" s="19" t="n">
        <v>0.6632</v>
      </c>
      <c r="AM59" s="19" t="n">
        <v>0.475</v>
      </c>
      <c r="AN59" s="19" t="n">
        <v>2.4833</v>
      </c>
      <c r="AO59" s="19" t="n">
        <v>0.0011</v>
      </c>
      <c r="AP59" s="19" t="n">
        <v>14.3945</v>
      </c>
      <c r="AQ59" s="19" t="n">
        <v>0.8536</v>
      </c>
      <c r="AR59" s="19" t="n">
        <v>8.1615</v>
      </c>
      <c r="AS59" s="19" t="n">
        <v>0.067</v>
      </c>
      <c r="AT59" s="19" t="n">
        <v>1.0702</v>
      </c>
      <c r="AU59" s="19" t="n">
        <v>0.2517</v>
      </c>
      <c r="AV59" s="19" t="n">
        <v>0.3966</v>
      </c>
      <c r="AW59" s="19" t="n">
        <v>0.3068</v>
      </c>
      <c r="AX59" s="19" t="n">
        <v>0.193</v>
      </c>
      <c r="AY59" s="19" t="n">
        <v>3.2784</v>
      </c>
      <c r="AZ59" s="19" t="n">
        <v>0.0009</v>
      </c>
      <c r="BA59" s="19" t="n">
        <v>0.0328</v>
      </c>
      <c r="BB59" s="19" t="n">
        <v>83.4109</v>
      </c>
      <c r="BC59" s="19" t="n">
        <v>6.2344</v>
      </c>
      <c r="BD59" s="19" t="n">
        <v>23.6214</v>
      </c>
      <c r="BE59" s="19" t="n">
        <v>32.8776</v>
      </c>
      <c r="BF59" s="19" t="n">
        <v>12.4327</v>
      </c>
      <c r="BG59" s="19" t="n">
        <v>7.499</v>
      </c>
      <c r="BH59" s="19" t="n">
        <v>11.4902</v>
      </c>
      <c r="BI59" s="19" t="n">
        <v>5.8784</v>
      </c>
      <c r="BJ59" s="19" t="n">
        <v>3.5648</v>
      </c>
      <c r="BK59" s="19" t="n">
        <v>2.4663</v>
      </c>
      <c r="BL59" s="19" t="n">
        <v>24.2938</v>
      </c>
      <c r="BM59" s="19" t="n">
        <v>25.0561</v>
      </c>
      <c r="BN59" s="19" t="n">
        <v>0.5313</v>
      </c>
      <c r="BO59" s="19" t="n">
        <v>5.2361</v>
      </c>
      <c r="BP59" s="19" t="n">
        <v>8.963699999999999</v>
      </c>
      <c r="BQ59" s="19" t="n">
        <v>1.3371</v>
      </c>
      <c r="BR59" s="19" t="n">
        <v>105.8412</v>
      </c>
      <c r="BS59" s="19" t="n">
        <v>23.4511</v>
      </c>
      <c r="BT59" s="19" t="n">
        <v>452.5686</v>
      </c>
      <c r="BU59" s="19" t="n">
        <v>129.7942</v>
      </c>
      <c r="BV59" s="19" t="n">
        <v>170.3603</v>
      </c>
      <c r="BW59" s="19" t="n">
        <v>680.638</v>
      </c>
      <c r="BX59" s="19" t="n">
        <v>103.7379</v>
      </c>
      <c r="BY59" s="19" t="n">
        <v>150.0868</v>
      </c>
      <c r="BZ59" s="19" t="n">
        <v>6.1704</v>
      </c>
      <c r="CA59" s="19" t="n">
        <v>12.9295</v>
      </c>
      <c r="CB59" s="19" t="n">
        <v>2.9432</v>
      </c>
      <c r="CC59" s="19" t="n">
        <v>0.7445000000000001</v>
      </c>
      <c r="CD59" s="19" t="n">
        <v>0.4216</v>
      </c>
      <c r="CE59" s="19" t="n">
        <v>4.9194</v>
      </c>
      <c r="CF59" s="19" t="n">
        <v>0.7819</v>
      </c>
      <c r="CG59" s="19" t="n">
        <v>0.1151</v>
      </c>
      <c r="CI59" s="19" t="n">
        <v>3.7866</v>
      </c>
      <c r="CM59" s="19" t="n">
        <v>0.103</v>
      </c>
      <c r="CN59" s="19" t="n">
        <v>1.7467</v>
      </c>
      <c r="CQ59" s="19" t="n">
        <v>4.8738</v>
      </c>
      <c r="CR59" s="19" t="n">
        <v>27.0711</v>
      </c>
      <c r="CS59" s="19" t="n">
        <v>10.6236</v>
      </c>
      <c r="CT59" s="19" t="n">
        <v>3.6298</v>
      </c>
      <c r="CU59" s="19" t="n">
        <v>10.3534</v>
      </c>
      <c r="CW59" s="19" t="n">
        <v>1.1566</v>
      </c>
      <c r="CX59" s="19" t="n">
        <v>3.3613</v>
      </c>
      <c r="CY59" s="19" t="n">
        <v>18.3188</v>
      </c>
      <c r="CZ59" s="19" t="n">
        <v>27.4804</v>
      </c>
      <c r="DA59" s="19" t="n">
        <v>11.2807</v>
      </c>
      <c r="DB59" s="19" t="n">
        <v>14.9349</v>
      </c>
      <c r="DC59" s="19" t="n">
        <v>19.7649</v>
      </c>
      <c r="DD59" s="19" t="n">
        <v>0.9709</v>
      </c>
      <c r="DE59" s="19" t="n">
        <v>15.8566</v>
      </c>
      <c r="DF59" s="19" t="n">
        <v>45.5187</v>
      </c>
      <c r="DG59" s="19" t="n">
        <v>12.5265</v>
      </c>
      <c r="DH59" s="19" t="n">
        <v>11.3209</v>
      </c>
      <c r="DI59" s="19" t="n">
        <v>24.0494</v>
      </c>
      <c r="DJ59" s="19" t="n">
        <v>17.3049</v>
      </c>
      <c r="DK59" s="19" t="n">
        <v>38.2837</v>
      </c>
      <c r="DL59" s="19" t="n">
        <v>28.1561</v>
      </c>
      <c r="DM59" s="19" t="n">
        <v>7.2235</v>
      </c>
      <c r="DN59" s="19" t="n">
        <v>531.2949</v>
      </c>
      <c r="DP59" s="19" t="n">
        <v>65.6793</v>
      </c>
      <c r="DQ59" s="19" t="n">
        <v>26.8607</v>
      </c>
      <c r="DR59" s="19" t="n">
        <v>58.4102</v>
      </c>
      <c r="DT59" s="19" t="n">
        <v>212.8917</v>
      </c>
    </row>
    <row r="60">
      <c r="A60" s="2" t="inlineStr">
        <is>
          <t>2301</t>
        </is>
      </c>
      <c r="B60" s="2" t="inlineStr">
        <is>
          <t>Motor vehicles and parts; other transport equipment manufacturing</t>
        </is>
      </c>
      <c r="C60" s="19" t="n">
        <v>2.681</v>
      </c>
      <c r="E60" s="19" t="n">
        <v>1.5626</v>
      </c>
      <c r="F60" s="19" t="n">
        <v>1.5988</v>
      </c>
      <c r="H60" s="19" t="n">
        <v>1.6253</v>
      </c>
      <c r="I60" s="19" t="n">
        <v>0.791</v>
      </c>
      <c r="J60" s="19" t="n">
        <v>8.123100000000001</v>
      </c>
      <c r="K60" s="19" t="n">
        <v>2.7358</v>
      </c>
      <c r="L60" s="19" t="n">
        <v>2.861</v>
      </c>
      <c r="M60" s="19" t="n">
        <v>9.7287</v>
      </c>
      <c r="N60" s="19" t="n">
        <v>0.5235</v>
      </c>
      <c r="O60" s="19" t="n">
        <v>4.4289</v>
      </c>
      <c r="P60" s="19" t="n">
        <v>0.0033</v>
      </c>
      <c r="Q60" s="19" t="n">
        <v>0.0029</v>
      </c>
      <c r="R60" s="19" t="n">
        <v>0.0046</v>
      </c>
      <c r="S60" s="19" t="n">
        <v>0.3214</v>
      </c>
      <c r="T60" s="19" t="n">
        <v>0.0365</v>
      </c>
      <c r="U60" s="19" t="n">
        <v>0.0951</v>
      </c>
      <c r="V60" s="19" t="n">
        <v>0.0046</v>
      </c>
      <c r="W60" s="19" t="n">
        <v>0.004</v>
      </c>
      <c r="X60" s="19" t="n">
        <v>0.0056</v>
      </c>
      <c r="AT60" s="19" t="n">
        <v>4.6264</v>
      </c>
      <c r="AV60" s="19" t="n">
        <v>0.442</v>
      </c>
      <c r="AW60" s="19" t="n">
        <v>0.2907</v>
      </c>
      <c r="AX60" s="19" t="n">
        <v>0.2826</v>
      </c>
      <c r="AY60" s="19" t="n">
        <v>0.8144</v>
      </c>
      <c r="BB60" s="19" t="n">
        <v>2.7991</v>
      </c>
      <c r="BD60" s="19" t="n">
        <v>0.3455</v>
      </c>
      <c r="BE60" s="19" t="n">
        <v>702.7446</v>
      </c>
      <c r="BF60" s="19" t="n">
        <v>0.2606</v>
      </c>
      <c r="BG60" s="19" t="n">
        <v>0.3712</v>
      </c>
      <c r="BI60" s="19" t="n">
        <v>3.722</v>
      </c>
      <c r="BJ60" s="19" t="n">
        <v>2.9464</v>
      </c>
      <c r="BK60" s="19" t="n">
        <v>1.1105</v>
      </c>
      <c r="BL60" s="19" t="n">
        <v>9.429399999999999</v>
      </c>
      <c r="BM60" s="19" t="n">
        <v>0.7145</v>
      </c>
      <c r="BN60" s="19" t="n">
        <v>1.8498</v>
      </c>
      <c r="BO60" s="19" t="n">
        <v>0.6815</v>
      </c>
      <c r="BP60" s="19" t="n">
        <v>0.2251</v>
      </c>
      <c r="BR60" s="19" t="n">
        <v>0.3172</v>
      </c>
      <c r="BT60" s="19" t="n">
        <v>28.7406</v>
      </c>
      <c r="BU60" s="19" t="n">
        <v>19.3061</v>
      </c>
      <c r="BV60" s="19" t="n">
        <v>24.655</v>
      </c>
      <c r="BW60" s="19" t="n">
        <v>80.98180000000001</v>
      </c>
      <c r="BX60" s="19" t="n">
        <v>23.2938</v>
      </c>
      <c r="BY60" s="19" t="n">
        <v>48.1405</v>
      </c>
      <c r="BZ60" s="19" t="n">
        <v>1.6391</v>
      </c>
      <c r="CA60" s="19" t="n">
        <v>1.6657</v>
      </c>
      <c r="CB60" s="19" t="n">
        <v>277.001</v>
      </c>
      <c r="CC60" s="19" t="n">
        <v>0.5644</v>
      </c>
      <c r="CD60" s="19" t="n">
        <v>0.6738</v>
      </c>
      <c r="CF60" s="19" t="n">
        <v>15.9378</v>
      </c>
      <c r="CG60" s="19" t="n">
        <v>5.0291</v>
      </c>
      <c r="CI60" s="19" t="n">
        <v>1.2856</v>
      </c>
      <c r="CN60" s="19" t="n">
        <v>1.8795</v>
      </c>
      <c r="CQ60" s="19" t="n">
        <v>0.9177</v>
      </c>
      <c r="CT60" s="19" t="n">
        <v>1.1686</v>
      </c>
      <c r="CU60" s="19" t="n">
        <v>2.9911</v>
      </c>
      <c r="CW60" s="19" t="n">
        <v>3.8679</v>
      </c>
      <c r="CX60" s="19" t="n">
        <v>1.424</v>
      </c>
      <c r="CY60" s="19" t="n">
        <v>1.3585</v>
      </c>
      <c r="CZ60" s="19" t="n">
        <v>32.8053</v>
      </c>
      <c r="DA60" s="19" t="n">
        <v>3.9581</v>
      </c>
      <c r="DB60" s="19" t="n">
        <v>11.8194</v>
      </c>
      <c r="DC60" s="19" t="n">
        <v>32.9137</v>
      </c>
      <c r="DD60" s="19" t="n">
        <v>2.7613</v>
      </c>
      <c r="DE60" s="19" t="n">
        <v>0.4536</v>
      </c>
      <c r="DF60" s="19" t="n">
        <v>7.8644</v>
      </c>
      <c r="DG60" s="19" t="n">
        <v>1.1509</v>
      </c>
      <c r="DH60" s="19" t="n">
        <v>1.8074</v>
      </c>
      <c r="DI60" s="19" t="n">
        <v>1.8565</v>
      </c>
      <c r="DJ60" s="19" t="n">
        <v>1979.0448</v>
      </c>
      <c r="DK60" s="19" t="n">
        <v>52.5354</v>
      </c>
      <c r="DL60" s="19" t="n">
        <v>1.6695</v>
      </c>
      <c r="DM60" s="19" t="n">
        <v>0.0606</v>
      </c>
      <c r="DN60" s="19" t="n">
        <v>5396.7415</v>
      </c>
      <c r="DP60" s="19" t="n">
        <v>4764.1936</v>
      </c>
      <c r="DQ60" s="19" t="n">
        <v>178.8818</v>
      </c>
      <c r="DR60" s="19" t="n">
        <v>983.17</v>
      </c>
      <c r="DT60" s="19" t="n">
        <v>687.6793</v>
      </c>
    </row>
    <row r="61">
      <c r="A61" s="2" t="inlineStr">
        <is>
          <t>2302</t>
        </is>
      </c>
      <c r="B61" s="2" t="inlineStr">
        <is>
          <t>Ships and boat manufacturing</t>
        </is>
      </c>
      <c r="DN61" s="19" t="n">
        <v>19.5246</v>
      </c>
      <c r="DP61" s="19" t="n">
        <v>8.174300000000001</v>
      </c>
      <c r="DQ61" s="19" t="n">
        <v>3.2108</v>
      </c>
      <c r="DR61" s="19" t="n">
        <v>0.3435</v>
      </c>
      <c r="DT61" s="19" t="n">
        <v>5.7468</v>
      </c>
    </row>
    <row r="62">
      <c r="A62" s="2" t="inlineStr">
        <is>
          <t>2303</t>
        </is>
      </c>
      <c r="B62" s="2" t="inlineStr">
        <is>
          <t>Railway rolling stock manufacturing</t>
        </is>
      </c>
      <c r="L62" s="19" t="n">
        <v>0.8716</v>
      </c>
      <c r="AZ62" s="19" t="n">
        <v>0.0316</v>
      </c>
      <c r="BD62" s="19" t="n">
        <v>0.0256</v>
      </c>
      <c r="BG62" s="19" t="n">
        <v>6.6772</v>
      </c>
      <c r="BI62" s="19" t="n">
        <v>0.0284</v>
      </c>
      <c r="CB62" s="19" t="n">
        <v>0.0363</v>
      </c>
      <c r="CC62" s="19" t="n">
        <v>0.821</v>
      </c>
      <c r="CD62" s="19" t="n">
        <v>0.068</v>
      </c>
      <c r="CG62" s="19" t="n">
        <v>0.0125</v>
      </c>
      <c r="DP62" s="19" t="n">
        <v>10.1475</v>
      </c>
      <c r="DQ62" s="19" t="n">
        <v>0.0263</v>
      </c>
      <c r="DR62" s="19" t="n">
        <v>0.0394</v>
      </c>
      <c r="DT62" s="19" t="n">
        <v>0.2146</v>
      </c>
    </row>
    <row r="63">
      <c r="A63" s="2" t="inlineStr">
        <is>
          <t>2304</t>
        </is>
      </c>
      <c r="B63" s="2" t="inlineStr">
        <is>
          <t>Aircraft manufacturing</t>
        </is>
      </c>
      <c r="BH63" s="19" t="n">
        <v>0.1205</v>
      </c>
      <c r="CZ63" s="19" t="n">
        <v>0.0355</v>
      </c>
      <c r="DN63" s="19" t="n">
        <v>0.1284</v>
      </c>
      <c r="DP63" s="19" t="n">
        <v>1.134</v>
      </c>
      <c r="DR63" s="19" t="n">
        <v>1.1751</v>
      </c>
      <c r="DT63" s="19" t="n">
        <v>0.4066</v>
      </c>
    </row>
    <row r="64">
      <c r="A64" s="2" t="inlineStr">
        <is>
          <t>2401</t>
        </is>
      </c>
      <c r="B64" s="2" t="inlineStr">
        <is>
          <t>Professional, scientific, computer and electronic equipment manufacturing</t>
        </is>
      </c>
      <c r="C64" s="19" t="n">
        <v>2.5402</v>
      </c>
      <c r="D64" s="19" t="n">
        <v>0.5318000000000001</v>
      </c>
      <c r="E64" s="19" t="n">
        <v>1.3438</v>
      </c>
      <c r="F64" s="19" t="n">
        <v>1.5985</v>
      </c>
      <c r="G64" s="19" t="n">
        <v>0.0272</v>
      </c>
      <c r="H64" s="19" t="n">
        <v>1.2311</v>
      </c>
      <c r="I64" s="19" t="n">
        <v>3.305</v>
      </c>
      <c r="J64" s="19" t="n">
        <v>17.911</v>
      </c>
      <c r="K64" s="19" t="n">
        <v>11.4142</v>
      </c>
      <c r="L64" s="19" t="n">
        <v>8.289</v>
      </c>
      <c r="M64" s="19" t="n">
        <v>39.5442</v>
      </c>
      <c r="N64" s="19" t="n">
        <v>12.8308</v>
      </c>
      <c r="O64" s="19" t="n">
        <v>10.6892</v>
      </c>
      <c r="P64" s="19" t="n">
        <v>0.0171</v>
      </c>
      <c r="Q64" s="19" t="n">
        <v>0.2767</v>
      </c>
      <c r="R64" s="19" t="n">
        <v>0.0185</v>
      </c>
      <c r="S64" s="19" t="n">
        <v>0.0179</v>
      </c>
      <c r="T64" s="19" t="n">
        <v>0.0214</v>
      </c>
      <c r="U64" s="19" t="n">
        <v>0.1483</v>
      </c>
      <c r="V64" s="19" t="n">
        <v>0.0239</v>
      </c>
      <c r="W64" s="19" t="n">
        <v>0.3056</v>
      </c>
      <c r="X64" s="19" t="n">
        <v>0.1119</v>
      </c>
      <c r="Y64" s="19" t="n">
        <v>2.5967</v>
      </c>
      <c r="Z64" s="19" t="n">
        <v>1.1152</v>
      </c>
      <c r="AA64" s="19" t="n">
        <v>1.0464</v>
      </c>
      <c r="AB64" s="19" t="n">
        <v>0.0105</v>
      </c>
      <c r="AC64" s="19" t="n">
        <v>0.0049</v>
      </c>
      <c r="AD64" s="19" t="n">
        <v>0.4821</v>
      </c>
      <c r="AE64" s="19" t="n">
        <v>0.0024</v>
      </c>
      <c r="AF64" s="19" t="n">
        <v>0.0409</v>
      </c>
      <c r="AG64" s="19" t="n">
        <v>0.027</v>
      </c>
      <c r="AH64" s="19" t="n">
        <v>0.1215</v>
      </c>
      <c r="AI64" s="19" t="n">
        <v>0.7783</v>
      </c>
      <c r="AJ64" s="19" t="n">
        <v>1.6749</v>
      </c>
      <c r="AK64" s="19" t="n">
        <v>1.3085</v>
      </c>
      <c r="AL64" s="19" t="n">
        <v>1.0317</v>
      </c>
      <c r="AM64" s="19" t="n">
        <v>1.9139</v>
      </c>
      <c r="AN64" s="19" t="n">
        <v>0.2952</v>
      </c>
      <c r="AO64" s="19" t="n">
        <v>0.0133</v>
      </c>
      <c r="AP64" s="19" t="n">
        <v>2.8015</v>
      </c>
      <c r="AQ64" s="19" t="n">
        <v>0.1442</v>
      </c>
      <c r="AR64" s="19" t="n">
        <v>2.1641</v>
      </c>
      <c r="AS64" s="19" t="n">
        <v>0.8873</v>
      </c>
      <c r="AT64" s="19" t="n">
        <v>0.2727</v>
      </c>
      <c r="AU64" s="19" t="n">
        <v>0.0462</v>
      </c>
      <c r="AV64" s="19" t="n">
        <v>0.1869</v>
      </c>
      <c r="AW64" s="19" t="n">
        <v>0.0379</v>
      </c>
      <c r="AX64" s="19" t="n">
        <v>0.09909999999999999</v>
      </c>
      <c r="AY64" s="19" t="n">
        <v>2.4112</v>
      </c>
      <c r="AZ64" s="19" t="n">
        <v>0.1898</v>
      </c>
      <c r="BA64" s="19" t="n">
        <v>0.3476</v>
      </c>
      <c r="BB64" s="19" t="n">
        <v>3.9975</v>
      </c>
      <c r="BC64" s="19" t="n">
        <v>0.6502</v>
      </c>
      <c r="BD64" s="19" t="n">
        <v>1.3742</v>
      </c>
      <c r="BE64" s="19" t="n">
        <v>0.9361</v>
      </c>
      <c r="BF64" s="19" t="n">
        <v>19.9012</v>
      </c>
      <c r="BG64" s="19" t="n">
        <v>16.9771</v>
      </c>
      <c r="BH64" s="19" t="n">
        <v>17.6495</v>
      </c>
      <c r="BI64" s="19" t="n">
        <v>718.5357</v>
      </c>
      <c r="BJ64" s="19" t="n">
        <v>56.2718</v>
      </c>
      <c r="BK64" s="19" t="n">
        <v>13.2664</v>
      </c>
      <c r="BL64" s="19" t="n">
        <v>157.0572</v>
      </c>
      <c r="BM64" s="19" t="n">
        <v>7.6511</v>
      </c>
      <c r="BN64" s="19" t="n">
        <v>10.9692</v>
      </c>
      <c r="BO64" s="19" t="n">
        <v>7.0142</v>
      </c>
      <c r="BP64" s="19" t="n">
        <v>7.8688</v>
      </c>
      <c r="BQ64" s="19" t="n">
        <v>1.9211</v>
      </c>
      <c r="BR64" s="19" t="n">
        <v>37.3553</v>
      </c>
      <c r="BS64" s="19" t="n">
        <v>45.285</v>
      </c>
      <c r="BT64" s="19" t="n">
        <v>129.3722</v>
      </c>
      <c r="BU64" s="19" t="n">
        <v>77.0668</v>
      </c>
      <c r="BV64" s="19" t="n">
        <v>94.4879</v>
      </c>
      <c r="BW64" s="19" t="n">
        <v>258.518</v>
      </c>
      <c r="BX64" s="19" t="n">
        <v>137.6598</v>
      </c>
      <c r="BY64" s="19" t="n">
        <v>12.0544</v>
      </c>
      <c r="BZ64" s="19" t="n">
        <v>20.5104</v>
      </c>
      <c r="CA64" s="19" t="n">
        <v>19.9496</v>
      </c>
      <c r="CB64" s="19" t="n">
        <v>84.89190000000001</v>
      </c>
      <c r="CC64" s="19" t="n">
        <v>2.036</v>
      </c>
      <c r="CD64" s="19" t="n">
        <v>4.2884</v>
      </c>
      <c r="CE64" s="19" t="n">
        <v>10.372</v>
      </c>
      <c r="CF64" s="19" t="n">
        <v>125.1806</v>
      </c>
      <c r="CG64" s="19" t="n">
        <v>14.9945</v>
      </c>
      <c r="CH64" s="19" t="n">
        <v>72.6649</v>
      </c>
      <c r="CI64" s="19" t="n">
        <v>50.322</v>
      </c>
      <c r="CJ64" s="19" t="n">
        <v>72.4864</v>
      </c>
      <c r="CK64" s="19" t="n">
        <v>110.6729</v>
      </c>
      <c r="CL64" s="19" t="n">
        <v>209.4058</v>
      </c>
      <c r="CM64" s="19" t="n">
        <v>1.0914</v>
      </c>
      <c r="CN64" s="19" t="n">
        <v>21.0056</v>
      </c>
      <c r="CO64" s="19" t="n">
        <v>30.9513</v>
      </c>
      <c r="CP64" s="19" t="n">
        <v>121.533</v>
      </c>
      <c r="CQ64" s="19" t="n">
        <v>34.977</v>
      </c>
      <c r="CR64" s="19" t="n">
        <v>3.97</v>
      </c>
      <c r="CS64" s="19" t="n">
        <v>1.2552</v>
      </c>
      <c r="CT64" s="19" t="n">
        <v>13.4738</v>
      </c>
      <c r="CU64" s="19" t="n">
        <v>102.7282</v>
      </c>
      <c r="CV64" s="19" t="n">
        <v>146.2104</v>
      </c>
      <c r="CW64" s="19" t="n">
        <v>42.1966</v>
      </c>
      <c r="CX64" s="19" t="n">
        <v>9.171200000000001</v>
      </c>
      <c r="CY64" s="19" t="n">
        <v>46.2979</v>
      </c>
      <c r="CZ64" s="19" t="n">
        <v>120.6916</v>
      </c>
      <c r="DA64" s="19" t="n">
        <v>42.8375</v>
      </c>
      <c r="DB64" s="19" t="n">
        <v>342.3195</v>
      </c>
      <c r="DC64" s="19" t="n">
        <v>305.9344</v>
      </c>
      <c r="DD64" s="19" t="n">
        <v>13.1696</v>
      </c>
      <c r="DE64" s="19" t="n">
        <v>4464.3608</v>
      </c>
      <c r="DF64" s="19" t="n">
        <v>438.2051</v>
      </c>
      <c r="DG64" s="19" t="n">
        <v>48.5953</v>
      </c>
      <c r="DH64" s="19" t="n">
        <v>27.2371</v>
      </c>
      <c r="DI64" s="19" t="n">
        <v>27.3571</v>
      </c>
      <c r="DJ64" s="19" t="n">
        <v>74.9662</v>
      </c>
      <c r="DK64" s="19" t="n">
        <v>481.9552</v>
      </c>
      <c r="DL64" s="19" t="n">
        <v>21.32</v>
      </c>
      <c r="DM64" s="19" t="n">
        <v>1.2859</v>
      </c>
      <c r="DN64" s="19" t="n">
        <v>4501.8211</v>
      </c>
      <c r="DP64" s="19" t="n">
        <v>2955.8203</v>
      </c>
      <c r="DQ64" s="19" t="n">
        <v>176.2099</v>
      </c>
      <c r="DR64" s="19" t="n">
        <v>757.8722</v>
      </c>
      <c r="DT64" s="19" t="n">
        <v>1530.3144</v>
      </c>
    </row>
    <row r="65">
      <c r="A65" s="2" t="inlineStr">
        <is>
          <t>2403</t>
        </is>
      </c>
      <c r="B65" s="2" t="inlineStr">
        <is>
          <t>Electrical equipment manufacturing</t>
        </is>
      </c>
      <c r="C65" s="19" t="n">
        <v>5.6154</v>
      </c>
      <c r="D65" s="19" t="n">
        <v>2.011</v>
      </c>
      <c r="E65" s="19" t="n">
        <v>14.0704</v>
      </c>
      <c r="F65" s="19" t="n">
        <v>19.0162</v>
      </c>
      <c r="G65" s="19" t="n">
        <v>0.0529</v>
      </c>
      <c r="H65" s="19" t="n">
        <v>14.1827</v>
      </c>
      <c r="I65" s="19" t="n">
        <v>1.9359</v>
      </c>
      <c r="J65" s="19" t="n">
        <v>34.4835</v>
      </c>
      <c r="K65" s="19" t="n">
        <v>16.0998</v>
      </c>
      <c r="L65" s="19" t="n">
        <v>1.3083</v>
      </c>
      <c r="M65" s="19" t="n">
        <v>19.2938</v>
      </c>
      <c r="N65" s="19" t="n">
        <v>0.7446</v>
      </c>
      <c r="O65" s="19" t="n">
        <v>5.8022</v>
      </c>
      <c r="P65" s="19" t="n">
        <v>7.9267</v>
      </c>
      <c r="Q65" s="19" t="n">
        <v>0.0296</v>
      </c>
      <c r="R65" s="19" t="n">
        <v>10.2438</v>
      </c>
      <c r="S65" s="19" t="n">
        <v>0.09760000000000001</v>
      </c>
      <c r="T65" s="19" t="n">
        <v>0.0675</v>
      </c>
      <c r="U65" s="19" t="n">
        <v>3.0981</v>
      </c>
      <c r="V65" s="19" t="n">
        <v>1.1551</v>
      </c>
      <c r="W65" s="19" t="n">
        <v>6.3431</v>
      </c>
      <c r="X65" s="19" t="n">
        <v>1.969</v>
      </c>
      <c r="Y65" s="19" t="n">
        <v>15.1386</v>
      </c>
      <c r="Z65" s="19" t="n">
        <v>5.2737</v>
      </c>
      <c r="AA65" s="19" t="n">
        <v>6.4088</v>
      </c>
      <c r="AD65" s="19" t="n">
        <v>0.3367</v>
      </c>
      <c r="AH65" s="19" t="n">
        <v>0.0737</v>
      </c>
      <c r="AI65" s="19" t="n">
        <v>0.2374</v>
      </c>
      <c r="AJ65" s="19" t="n">
        <v>17.7418</v>
      </c>
      <c r="AK65" s="19" t="n">
        <v>15.7489</v>
      </c>
      <c r="AL65" s="19" t="n">
        <v>0.3755</v>
      </c>
      <c r="AM65" s="19" t="n">
        <v>0.9809</v>
      </c>
      <c r="AP65" s="19" t="n">
        <v>0.5171</v>
      </c>
      <c r="AQ65" s="19" t="n">
        <v>0.0814</v>
      </c>
      <c r="AR65" s="19" t="n">
        <v>20.8646</v>
      </c>
      <c r="AS65" s="19" t="n">
        <v>2.9378</v>
      </c>
      <c r="AT65" s="19" t="n">
        <v>0.428</v>
      </c>
      <c r="AU65" s="19" t="n">
        <v>0.1671</v>
      </c>
      <c r="AV65" s="19" t="n">
        <v>5.0874</v>
      </c>
      <c r="AW65" s="19" t="n">
        <v>1.8487</v>
      </c>
      <c r="AX65" s="19" t="n">
        <v>0.08</v>
      </c>
      <c r="AY65" s="19" t="n">
        <v>3.5888</v>
      </c>
      <c r="AZ65" s="19" t="n">
        <v>0.0187</v>
      </c>
      <c r="BA65" s="19" t="n">
        <v>0.08790000000000001</v>
      </c>
      <c r="BB65" s="19" t="n">
        <v>11.5535</v>
      </c>
      <c r="BC65" s="19" t="n">
        <v>4.3796</v>
      </c>
      <c r="BD65" s="19" t="n">
        <v>7.4241</v>
      </c>
      <c r="BE65" s="19" t="n">
        <v>2.2084</v>
      </c>
      <c r="BF65" s="19" t="n">
        <v>31.1864</v>
      </c>
      <c r="BG65" s="19" t="n">
        <v>29.7574</v>
      </c>
      <c r="BH65" s="19" t="n">
        <v>28.006</v>
      </c>
      <c r="BI65" s="19" t="n">
        <v>68.6756</v>
      </c>
      <c r="BJ65" s="19" t="n">
        <v>171.6903</v>
      </c>
      <c r="BK65" s="19" t="n">
        <v>22.482</v>
      </c>
      <c r="BL65" s="19" t="n">
        <v>158.0232</v>
      </c>
      <c r="BM65" s="19" t="n">
        <v>1.8469</v>
      </c>
      <c r="BN65" s="19" t="n">
        <v>2.2582</v>
      </c>
      <c r="BO65" s="19" t="n">
        <v>63.9232</v>
      </c>
      <c r="BP65" s="19" t="n">
        <v>108.391</v>
      </c>
      <c r="BQ65" s="19" t="n">
        <v>2.1106</v>
      </c>
      <c r="BR65" s="19" t="n">
        <v>39.0963</v>
      </c>
      <c r="BS65" s="19" t="n">
        <v>32.4318</v>
      </c>
      <c r="BT65" s="19" t="n">
        <v>520.0223999999999</v>
      </c>
      <c r="BU65" s="19" t="n">
        <v>604.254</v>
      </c>
      <c r="BV65" s="19" t="n">
        <v>428.6449</v>
      </c>
      <c r="BW65" s="19" t="n">
        <v>1231.7446</v>
      </c>
      <c r="BX65" s="19" t="n">
        <v>56.655</v>
      </c>
      <c r="BY65" s="19" t="n">
        <v>55.1523</v>
      </c>
      <c r="BZ65" s="19" t="n">
        <v>6.0726</v>
      </c>
      <c r="CA65" s="19" t="n">
        <v>15.5017</v>
      </c>
      <c r="CB65" s="19" t="n">
        <v>124.4748</v>
      </c>
      <c r="CC65" s="19" t="n">
        <v>2.1081</v>
      </c>
      <c r="CD65" s="19" t="n">
        <v>0.4422</v>
      </c>
      <c r="CF65" s="19" t="n">
        <v>63.693</v>
      </c>
      <c r="CG65" s="19" t="n">
        <v>2.2509</v>
      </c>
      <c r="CH65" s="19" t="n">
        <v>1.6185</v>
      </c>
      <c r="CI65" s="19" t="n">
        <v>19.9749</v>
      </c>
      <c r="CJ65" s="19" t="n">
        <v>8.0061</v>
      </c>
      <c r="CL65" s="19" t="n">
        <v>87.4396</v>
      </c>
      <c r="CM65" s="19" t="n">
        <v>0.3189</v>
      </c>
      <c r="CN65" s="19" t="n">
        <v>14.0111</v>
      </c>
      <c r="CQ65" s="19" t="n">
        <v>4.6982</v>
      </c>
      <c r="CR65" s="19" t="n">
        <v>10.9068</v>
      </c>
      <c r="CS65" s="19" t="n">
        <v>3.472</v>
      </c>
      <c r="CT65" s="19" t="n">
        <v>9.434900000000001</v>
      </c>
      <c r="CU65" s="19" t="n">
        <v>87.86060000000001</v>
      </c>
      <c r="CV65" s="19" t="n">
        <v>14.3961</v>
      </c>
      <c r="CW65" s="19" t="n">
        <v>10.6626</v>
      </c>
      <c r="CX65" s="19" t="n">
        <v>8.6509</v>
      </c>
      <c r="CY65" s="19" t="n">
        <v>50.6714</v>
      </c>
      <c r="CZ65" s="19" t="n">
        <v>11.4783</v>
      </c>
      <c r="DA65" s="19" t="n">
        <v>11.9968</v>
      </c>
      <c r="DB65" s="19" t="n">
        <v>26.6204</v>
      </c>
      <c r="DC65" s="19" t="n">
        <v>39.1821</v>
      </c>
      <c r="DD65" s="19" t="n">
        <v>3.6352</v>
      </c>
      <c r="DE65" s="19" t="n">
        <v>49.1985</v>
      </c>
      <c r="DF65" s="19" t="n">
        <v>55.3394</v>
      </c>
      <c r="DG65" s="19" t="n">
        <v>29.8336</v>
      </c>
      <c r="DH65" s="19" t="n">
        <v>71.81740000000001</v>
      </c>
      <c r="DI65" s="19" t="n">
        <v>71.4843</v>
      </c>
      <c r="DJ65" s="19" t="n">
        <v>59.9392</v>
      </c>
      <c r="DK65" s="19" t="n">
        <v>129.6972</v>
      </c>
      <c r="DL65" s="19" t="n">
        <v>17.0041</v>
      </c>
      <c r="DM65" s="19" t="n">
        <v>4.0133</v>
      </c>
      <c r="DN65" s="19" t="n">
        <v>153.1393</v>
      </c>
      <c r="DP65" s="19" t="n">
        <v>1120.064</v>
      </c>
      <c r="DQ65" s="19" t="n">
        <v>18.952</v>
      </c>
      <c r="DR65" s="19" t="n">
        <v>49.1135</v>
      </c>
      <c r="DT65" s="19" t="n">
        <v>303.3375</v>
      </c>
    </row>
    <row r="66">
      <c r="A66" s="2" t="inlineStr">
        <is>
          <t>2404</t>
        </is>
      </c>
      <c r="B66" s="2" t="inlineStr">
        <is>
          <t>Domestic appliance manufacturing</t>
        </is>
      </c>
      <c r="K66" s="19" t="n">
        <v>16.909</v>
      </c>
      <c r="L66" s="19" t="n">
        <v>1.031</v>
      </c>
      <c r="BE66" s="19" t="n">
        <v>0.1239</v>
      </c>
      <c r="BF66" s="19" t="n">
        <v>0.1221</v>
      </c>
      <c r="BK66" s="19" t="n">
        <v>30.0261</v>
      </c>
      <c r="BL66" s="19" t="n">
        <v>0.1503</v>
      </c>
      <c r="BT66" s="19" t="n">
        <v>537.3049</v>
      </c>
      <c r="BU66" s="19" t="n">
        <v>19.9031</v>
      </c>
      <c r="BV66" s="19" t="n">
        <v>13.1443</v>
      </c>
      <c r="BW66" s="19" t="n">
        <v>286.2794</v>
      </c>
      <c r="BY66" s="19" t="n">
        <v>15.421</v>
      </c>
      <c r="CC66" s="19" t="n">
        <v>7.1972</v>
      </c>
      <c r="DJ66" s="19" t="n">
        <v>4.3214</v>
      </c>
      <c r="DK66" s="19" t="n">
        <v>89.1246</v>
      </c>
      <c r="DN66" s="19" t="n">
        <v>1595.6432</v>
      </c>
      <c r="DP66" s="19" t="n">
        <v>326.9388</v>
      </c>
      <c r="DQ66" s="19" t="n">
        <v>134.2486</v>
      </c>
      <c r="DR66" s="19" t="n">
        <v>76.4799</v>
      </c>
      <c r="DT66" s="19" t="n">
        <v>250.6311</v>
      </c>
    </row>
    <row r="67">
      <c r="A67" s="2" t="inlineStr">
        <is>
          <t>2405</t>
        </is>
      </c>
      <c r="B67" s="2" t="inlineStr">
        <is>
          <t>Specialised and other machinery and equipment manufacturing</t>
        </is>
      </c>
      <c r="C67" s="19" t="n">
        <v>147.2278</v>
      </c>
      <c r="D67" s="19" t="n">
        <v>11.4745</v>
      </c>
      <c r="E67" s="19" t="n">
        <v>106.88</v>
      </c>
      <c r="F67" s="19" t="n">
        <v>159.0363</v>
      </c>
      <c r="G67" s="19" t="n">
        <v>0.6029</v>
      </c>
      <c r="H67" s="19" t="n">
        <v>53.8941</v>
      </c>
      <c r="I67" s="19" t="n">
        <v>119.9159</v>
      </c>
      <c r="J67" s="19" t="n">
        <v>613.2234999999999</v>
      </c>
      <c r="K67" s="19" t="n">
        <v>226.415</v>
      </c>
      <c r="L67" s="19" t="n">
        <v>227.6648</v>
      </c>
      <c r="M67" s="19" t="n">
        <v>1246.4574</v>
      </c>
      <c r="N67" s="19" t="n">
        <v>170.1045</v>
      </c>
      <c r="O67" s="19" t="n">
        <v>85.8788</v>
      </c>
      <c r="P67" s="19" t="n">
        <v>39.5676</v>
      </c>
      <c r="Q67" s="19" t="n">
        <v>0.3678</v>
      </c>
      <c r="R67" s="19" t="n">
        <v>14.6136</v>
      </c>
      <c r="S67" s="19" t="n">
        <v>5.0373</v>
      </c>
      <c r="T67" s="19" t="n">
        <v>1.4464</v>
      </c>
      <c r="U67" s="19" t="n">
        <v>1.8094</v>
      </c>
      <c r="V67" s="19" t="n">
        <v>15.9418</v>
      </c>
      <c r="W67" s="19" t="n">
        <v>24.0016</v>
      </c>
      <c r="X67" s="19" t="n">
        <v>15.9701</v>
      </c>
      <c r="Y67" s="19" t="n">
        <v>25.8365</v>
      </c>
      <c r="Z67" s="19" t="n">
        <v>9.582100000000001</v>
      </c>
      <c r="AA67" s="19" t="n">
        <v>13.7152</v>
      </c>
      <c r="AB67" s="19" t="n">
        <v>0.0122</v>
      </c>
      <c r="AC67" s="19" t="n">
        <v>0.2242</v>
      </c>
      <c r="AD67" s="19" t="n">
        <v>3.1698</v>
      </c>
      <c r="AE67" s="19" t="n">
        <v>0.0068</v>
      </c>
      <c r="AF67" s="19" t="n">
        <v>0.1299</v>
      </c>
      <c r="AG67" s="19" t="n">
        <v>0.2714</v>
      </c>
      <c r="AH67" s="19" t="n">
        <v>1.4981</v>
      </c>
      <c r="AI67" s="19" t="n">
        <v>8.7728</v>
      </c>
      <c r="AJ67" s="19" t="n">
        <v>7.191</v>
      </c>
      <c r="AK67" s="19" t="n">
        <v>12.0576</v>
      </c>
      <c r="AL67" s="19" t="n">
        <v>14.6267</v>
      </c>
      <c r="AM67" s="19" t="n">
        <v>3.6994</v>
      </c>
      <c r="AN67" s="19" t="n">
        <v>6.7627</v>
      </c>
      <c r="AO67" s="19" t="n">
        <v>0.2831</v>
      </c>
      <c r="AP67" s="19" t="n">
        <v>30.823</v>
      </c>
      <c r="AQ67" s="19" t="n">
        <v>6.7537</v>
      </c>
      <c r="AR67" s="19" t="n">
        <v>7.5249</v>
      </c>
      <c r="AS67" s="19" t="n">
        <v>0.3399</v>
      </c>
      <c r="AT67" s="19" t="n">
        <v>8.9094</v>
      </c>
      <c r="AU67" s="19" t="n">
        <v>3.4807</v>
      </c>
      <c r="AV67" s="19" t="n">
        <v>21.0422</v>
      </c>
      <c r="AW67" s="19" t="n">
        <v>6.165</v>
      </c>
      <c r="AX67" s="19" t="n">
        <v>2.4598</v>
      </c>
      <c r="AY67" s="19" t="n">
        <v>7.1344</v>
      </c>
      <c r="AZ67" s="19" t="n">
        <v>0.4517</v>
      </c>
      <c r="BA67" s="19" t="n">
        <v>2.2698</v>
      </c>
      <c r="BB67" s="19" t="n">
        <v>20.476</v>
      </c>
      <c r="BC67" s="19" t="n">
        <v>7.1165</v>
      </c>
      <c r="BD67" s="19" t="n">
        <v>132.9945</v>
      </c>
      <c r="BE67" s="19" t="n">
        <v>41.6608</v>
      </c>
      <c r="BF67" s="19" t="n">
        <v>169.4599</v>
      </c>
      <c r="BG67" s="19" t="n">
        <v>63.0066</v>
      </c>
      <c r="BH67" s="19" t="n">
        <v>48.0512</v>
      </c>
      <c r="BI67" s="19" t="n">
        <v>13.2755</v>
      </c>
      <c r="BJ67" s="19" t="n">
        <v>8.4763</v>
      </c>
      <c r="BK67" s="19" t="n">
        <v>3.2486</v>
      </c>
      <c r="BL67" s="19" t="n">
        <v>1026.9227</v>
      </c>
      <c r="BM67" s="19" t="n">
        <v>1.9861</v>
      </c>
      <c r="BN67" s="19" t="n">
        <v>1.1564</v>
      </c>
      <c r="BO67" s="19" t="n">
        <v>45.7441</v>
      </c>
      <c r="BP67" s="19" t="n">
        <v>50.6011</v>
      </c>
      <c r="BQ67" s="19" t="n">
        <v>0.9025</v>
      </c>
      <c r="BR67" s="19" t="n">
        <v>63.395</v>
      </c>
      <c r="BS67" s="19" t="n">
        <v>23.3649</v>
      </c>
      <c r="BT67" s="19" t="n">
        <v>28.6636</v>
      </c>
      <c r="BU67" s="19" t="n">
        <v>319.2756</v>
      </c>
      <c r="BV67" s="19" t="n">
        <v>96.7971</v>
      </c>
      <c r="BW67" s="19" t="n">
        <v>557.3599</v>
      </c>
      <c r="BX67" s="19" t="n">
        <v>84.5309</v>
      </c>
      <c r="BY67" s="19" t="n">
        <v>24.0353</v>
      </c>
      <c r="BZ67" s="19" t="n">
        <v>16.7015</v>
      </c>
      <c r="CA67" s="19" t="n">
        <v>35.4615</v>
      </c>
      <c r="CB67" s="19" t="n">
        <v>14.8077</v>
      </c>
      <c r="CC67" s="19" t="n">
        <v>17.0239</v>
      </c>
      <c r="CD67" s="19" t="n">
        <v>3.6547</v>
      </c>
      <c r="CF67" s="19" t="n">
        <v>22.7947</v>
      </c>
      <c r="CG67" s="19" t="n">
        <v>1.0974</v>
      </c>
      <c r="CI67" s="19" t="n">
        <v>6.1001</v>
      </c>
      <c r="CL67" s="19" t="n">
        <v>54.0177</v>
      </c>
      <c r="CM67" s="19" t="n">
        <v>0.1956</v>
      </c>
      <c r="CN67" s="19" t="n">
        <v>1.3124</v>
      </c>
      <c r="CQ67" s="19" t="n">
        <v>30.3599</v>
      </c>
      <c r="CT67" s="19" t="n">
        <v>2.1016</v>
      </c>
      <c r="CU67" s="19" t="n">
        <v>268.9616</v>
      </c>
      <c r="CW67" s="19" t="n">
        <v>70.2135</v>
      </c>
      <c r="CX67" s="19" t="n">
        <v>65.9657</v>
      </c>
      <c r="CY67" s="19" t="n">
        <v>59.5909</v>
      </c>
      <c r="CZ67" s="19" t="n">
        <v>119.6525</v>
      </c>
      <c r="DA67" s="19" t="n">
        <v>32.0104</v>
      </c>
      <c r="DB67" s="19" t="n">
        <v>48.7609</v>
      </c>
      <c r="DC67" s="19" t="n">
        <v>73.1215</v>
      </c>
      <c r="DD67" s="19" t="n">
        <v>10.2317</v>
      </c>
      <c r="DE67" s="19" t="n">
        <v>68.7015</v>
      </c>
      <c r="DF67" s="19" t="n">
        <v>52.3522</v>
      </c>
      <c r="DG67" s="19" t="n">
        <v>7.7674</v>
      </c>
      <c r="DH67" s="19" t="n">
        <v>4.3392</v>
      </c>
      <c r="DI67" s="19" t="n">
        <v>6.0294</v>
      </c>
      <c r="DJ67" s="19" t="n">
        <v>499.2697</v>
      </c>
      <c r="DK67" s="19" t="n">
        <v>1275.5314</v>
      </c>
      <c r="DL67" s="19" t="n">
        <v>11.2212</v>
      </c>
      <c r="DM67" s="19" t="n">
        <v>3.0598</v>
      </c>
      <c r="DN67" s="19" t="n">
        <v>899.2804</v>
      </c>
      <c r="DP67" s="19" t="n">
        <v>7264.1825</v>
      </c>
      <c r="DQ67" s="19" t="n">
        <v>213.2594</v>
      </c>
      <c r="DR67" s="19" t="n">
        <v>388.4305</v>
      </c>
      <c r="DT67" s="19" t="n">
        <v>1346.2118</v>
      </c>
    </row>
    <row r="68">
      <c r="A68" s="2" t="inlineStr">
        <is>
          <t>2501</t>
        </is>
      </c>
      <c r="B68" s="2" t="inlineStr">
        <is>
          <t>Furniture manufacturing</t>
        </is>
      </c>
      <c r="K68" s="19" t="n">
        <v>0.669</v>
      </c>
      <c r="BE68" s="19" t="n">
        <v>61.2641</v>
      </c>
      <c r="BF68" s="19" t="n">
        <v>0.8515</v>
      </c>
      <c r="BM68" s="19" t="n">
        <v>1.1077</v>
      </c>
      <c r="BT68" s="19" t="n">
        <v>53.5016</v>
      </c>
      <c r="BU68" s="19" t="n">
        <v>81.6717</v>
      </c>
      <c r="CV68" s="19" t="n">
        <v>3.9772</v>
      </c>
      <c r="DN68" s="19" t="n">
        <v>615.0953</v>
      </c>
      <c r="DP68" s="19" t="n">
        <v>385.1866</v>
      </c>
      <c r="DQ68" s="19" t="n">
        <v>52.9834</v>
      </c>
      <c r="DR68" s="19" t="n">
        <v>423.9996</v>
      </c>
      <c r="DT68" s="19" t="n">
        <v>66.6923</v>
      </c>
    </row>
    <row r="69">
      <c r="A69" s="2" t="inlineStr">
        <is>
          <t>2502</t>
        </is>
      </c>
      <c r="B69" s="2" t="inlineStr">
        <is>
          <t>Other manufactured products</t>
        </is>
      </c>
      <c r="C69" s="19" t="n">
        <v>0.2203</v>
      </c>
      <c r="D69" s="19" t="n">
        <v>0.6332</v>
      </c>
      <c r="E69" s="19" t="n">
        <v>1.8182</v>
      </c>
      <c r="F69" s="19" t="n">
        <v>0.0144</v>
      </c>
      <c r="H69" s="19" t="n">
        <v>0.0131</v>
      </c>
      <c r="I69" s="19" t="n">
        <v>0.0049</v>
      </c>
      <c r="K69" s="19" t="n">
        <v>1.1812</v>
      </c>
      <c r="P69" s="19" t="n">
        <v>0.0143</v>
      </c>
      <c r="R69" s="19" t="n">
        <v>0.0077</v>
      </c>
      <c r="U69" s="19" t="n">
        <v>0.0046</v>
      </c>
      <c r="V69" s="19" t="n">
        <v>0.012</v>
      </c>
      <c r="W69" s="19" t="n">
        <v>0.0164</v>
      </c>
      <c r="X69" s="19" t="n">
        <v>0.009900000000000001</v>
      </c>
      <c r="Y69" s="19" t="n">
        <v>0.3578</v>
      </c>
      <c r="Z69" s="19" t="n">
        <v>0.4082</v>
      </c>
      <c r="AA69" s="19" t="n">
        <v>0.3005</v>
      </c>
      <c r="AD69" s="19" t="n">
        <v>0.0362</v>
      </c>
      <c r="AI69" s="19" t="n">
        <v>0.07820000000000001</v>
      </c>
      <c r="AK69" s="19" t="n">
        <v>0.0663</v>
      </c>
      <c r="AN69" s="19" t="n">
        <v>0.234</v>
      </c>
      <c r="AO69" s="19" t="n">
        <v>0.2928</v>
      </c>
      <c r="AP69" s="19" t="n">
        <v>0.3019</v>
      </c>
      <c r="AQ69" s="19" t="n">
        <v>0.0447</v>
      </c>
      <c r="AY69" s="19" t="n">
        <v>0.115</v>
      </c>
      <c r="AZ69" s="19" t="n">
        <v>0.3887</v>
      </c>
      <c r="BE69" s="19" t="n">
        <v>0.1006</v>
      </c>
      <c r="BF69" s="19" t="n">
        <v>0.4291</v>
      </c>
      <c r="BG69" s="19" t="n">
        <v>0.3456</v>
      </c>
      <c r="BI69" s="19" t="n">
        <v>0.0065</v>
      </c>
      <c r="BJ69" s="19" t="n">
        <v>0.0024</v>
      </c>
      <c r="BK69" s="19" t="n">
        <v>0.0005999999999999999</v>
      </c>
      <c r="BL69" s="19" t="n">
        <v>0.009599999999999999</v>
      </c>
      <c r="BM69" s="19" t="n">
        <v>1.1071</v>
      </c>
      <c r="BN69" s="19" t="n">
        <v>7.8452</v>
      </c>
      <c r="BO69" s="19" t="n">
        <v>0.4974</v>
      </c>
      <c r="BP69" s="19" t="n">
        <v>0.4811</v>
      </c>
      <c r="BR69" s="19" t="n">
        <v>0.9362</v>
      </c>
      <c r="BS69" s="19" t="n">
        <v>0.5002</v>
      </c>
      <c r="BT69" s="19" t="n">
        <v>14.4994</v>
      </c>
      <c r="BU69" s="19" t="n">
        <v>2.0502</v>
      </c>
      <c r="BV69" s="19" t="n">
        <v>4.6941</v>
      </c>
      <c r="BW69" s="19" t="n">
        <v>30.0616</v>
      </c>
      <c r="BX69" s="19" t="n">
        <v>2.7883</v>
      </c>
      <c r="BY69" s="19" t="n">
        <v>7.2251</v>
      </c>
      <c r="BZ69" s="19" t="n">
        <v>25.8882</v>
      </c>
      <c r="CA69" s="19" t="n">
        <v>28.6853</v>
      </c>
      <c r="CB69" s="19" t="n">
        <v>2.3388</v>
      </c>
      <c r="CC69" s="19" t="n">
        <v>1.0542</v>
      </c>
      <c r="CF69" s="19" t="n">
        <v>1.347</v>
      </c>
      <c r="CG69" s="19" t="n">
        <v>1.0296</v>
      </c>
      <c r="CH69" s="19" t="n">
        <v>10.5842</v>
      </c>
      <c r="CI69" s="19" t="n">
        <v>4.8275</v>
      </c>
      <c r="CJ69" s="19" t="n">
        <v>0.1005</v>
      </c>
      <c r="CL69" s="19" t="n">
        <v>8.597300000000001</v>
      </c>
      <c r="CM69" s="19" t="n">
        <v>0.9419999999999999</v>
      </c>
      <c r="CN69" s="19" t="n">
        <v>38.2387</v>
      </c>
      <c r="CO69" s="19" t="n">
        <v>34.8634</v>
      </c>
      <c r="CP69" s="19" t="n">
        <v>72.759</v>
      </c>
      <c r="CQ69" s="19" t="n">
        <v>0.1285</v>
      </c>
      <c r="CR69" s="19" t="n">
        <v>13.7448</v>
      </c>
      <c r="CS69" s="19" t="n">
        <v>4.2451</v>
      </c>
      <c r="CT69" s="19" t="n">
        <v>1.0109</v>
      </c>
      <c r="CU69" s="19" t="n">
        <v>20.9361</v>
      </c>
      <c r="CW69" s="19" t="n">
        <v>11.937</v>
      </c>
      <c r="CX69" s="19" t="n">
        <v>12.5027</v>
      </c>
      <c r="CY69" s="19" t="n">
        <v>27.2486</v>
      </c>
      <c r="CZ69" s="19" t="n">
        <v>12.5753</v>
      </c>
      <c r="DA69" s="19" t="n">
        <v>10.0315</v>
      </c>
      <c r="DB69" s="19" t="n">
        <v>210.4009</v>
      </c>
      <c r="DC69" s="19" t="n">
        <v>218.2535</v>
      </c>
      <c r="DD69" s="19" t="n">
        <v>33.9001</v>
      </c>
      <c r="DE69" s="19" t="n">
        <v>85.0941</v>
      </c>
      <c r="DF69" s="19" t="n">
        <v>500.9672</v>
      </c>
      <c r="DG69" s="19" t="n">
        <v>22.3809</v>
      </c>
      <c r="DH69" s="19" t="n">
        <v>487.0278</v>
      </c>
      <c r="DI69" s="19" t="n">
        <v>103.5846</v>
      </c>
      <c r="DJ69" s="19" t="n">
        <v>4.4855</v>
      </c>
      <c r="DK69" s="19" t="n">
        <v>8.9458</v>
      </c>
      <c r="DL69" s="19" t="n">
        <v>32.9908</v>
      </c>
      <c r="DM69" s="19" t="n">
        <v>2.0529</v>
      </c>
      <c r="DN69" s="19" t="n">
        <v>1532.8364</v>
      </c>
      <c r="DP69" s="19" t="n">
        <v>5.9242</v>
      </c>
      <c r="DQ69" s="19" t="n">
        <v>0.7003</v>
      </c>
      <c r="DR69" s="19" t="n">
        <v>5.9191</v>
      </c>
      <c r="DT69" s="19" t="n">
        <v>378.765</v>
      </c>
    </row>
    <row r="70">
      <c r="A70" s="2" t="inlineStr">
        <is>
          <t>2601</t>
        </is>
      </c>
      <c r="B70" s="2" t="inlineStr">
        <is>
          <t>Electricity generation</t>
        </is>
      </c>
    </row>
    <row r="71">
      <c r="A71" s="2" t="inlineStr">
        <is>
          <t>2605</t>
        </is>
      </c>
      <c r="B71" s="2" t="inlineStr">
        <is>
          <t>Electricity transmission, distribution, on selling and electricity market operation</t>
        </is>
      </c>
    </row>
    <row r="72">
      <c r="A72" s="2" t="inlineStr">
        <is>
          <t>2701</t>
        </is>
      </c>
      <c r="B72" s="2" t="inlineStr">
        <is>
          <t>Gas supply</t>
        </is>
      </c>
    </row>
    <row r="73">
      <c r="A73" s="2" t="inlineStr">
        <is>
          <t>2801</t>
        </is>
      </c>
      <c r="B73" s="2" t="inlineStr">
        <is>
          <t>Water supply, sewerage and drainage services</t>
        </is>
      </c>
    </row>
    <row r="74">
      <c r="A74" s="2" t="inlineStr">
        <is>
          <t>2901</t>
        </is>
      </c>
      <c r="B74" s="2" t="inlineStr">
        <is>
          <t>Waste collection, treatment and disposal services</t>
        </is>
      </c>
    </row>
    <row r="75">
      <c r="A75" s="2" t="inlineStr">
        <is>
          <t>3001</t>
        </is>
      </c>
      <c r="B75" s="2" t="inlineStr">
        <is>
          <t>Residential building construction</t>
        </is>
      </c>
    </row>
    <row r="76">
      <c r="A76" s="2" t="inlineStr">
        <is>
          <t>3002</t>
        </is>
      </c>
      <c r="B76" s="2" t="inlineStr">
        <is>
          <t>Non-residential building construction</t>
        </is>
      </c>
    </row>
    <row r="77">
      <c r="A77" s="2" t="inlineStr">
        <is>
          <t>3101</t>
        </is>
      </c>
      <c r="B77" s="2" t="inlineStr">
        <is>
          <t>Heavy and civil engineering construction</t>
        </is>
      </c>
    </row>
    <row r="78">
      <c r="A78" s="2" t="inlineStr">
        <is>
          <t>3201</t>
        </is>
      </c>
      <c r="B78" s="2" t="inlineStr">
        <is>
          <t>Construction services</t>
        </is>
      </c>
    </row>
    <row r="79">
      <c r="A79" s="2" t="inlineStr">
        <is>
          <t>3301</t>
        </is>
      </c>
      <c r="B79" s="2" t="inlineStr">
        <is>
          <t>Wholesale trade</t>
        </is>
      </c>
    </row>
    <row r="80">
      <c r="A80" s="2" t="inlineStr">
        <is>
          <t>3901</t>
        </is>
      </c>
      <c r="B80" s="2" t="inlineStr">
        <is>
          <t>Retail trade</t>
        </is>
      </c>
    </row>
    <row r="81">
      <c r="A81" s="2" t="inlineStr">
        <is>
          <t>4401</t>
        </is>
      </c>
      <c r="B81" s="2" t="inlineStr">
        <is>
          <t>Accommodation</t>
        </is>
      </c>
    </row>
    <row r="82">
      <c r="A82" s="2" t="inlineStr">
        <is>
          <t>4501</t>
        </is>
      </c>
      <c r="B82" s="2" t="inlineStr">
        <is>
          <t>Food and beverage services</t>
        </is>
      </c>
    </row>
    <row r="83">
      <c r="A83" s="2" t="inlineStr">
        <is>
          <t>4601</t>
        </is>
      </c>
      <c r="B83" s="2" t="inlineStr">
        <is>
          <t>Road transport</t>
        </is>
      </c>
    </row>
    <row r="84">
      <c r="A84" s="2" t="inlineStr">
        <is>
          <t>4701</t>
        </is>
      </c>
      <c r="B84" s="2" t="inlineStr">
        <is>
          <t>Rail transport</t>
        </is>
      </c>
    </row>
    <row r="85">
      <c r="A85" s="2" t="inlineStr">
        <is>
          <t>4801</t>
        </is>
      </c>
      <c r="B85" s="2" t="inlineStr">
        <is>
          <t>Water, pipeline and other transport</t>
        </is>
      </c>
    </row>
    <row r="86">
      <c r="A86" s="2" t="inlineStr">
        <is>
          <t>4901</t>
        </is>
      </c>
      <c r="B86" s="2" t="inlineStr">
        <is>
          <t>Air and space transport</t>
        </is>
      </c>
    </row>
    <row r="87">
      <c r="A87" s="2" t="inlineStr">
        <is>
          <t>5101</t>
        </is>
      </c>
      <c r="B87" s="2" t="inlineStr">
        <is>
          <t>Postal and courier pick-up and delivery service</t>
        </is>
      </c>
    </row>
    <row r="88">
      <c r="A88" s="2" t="inlineStr">
        <is>
          <t>5201</t>
        </is>
      </c>
      <c r="B88" s="2" t="inlineStr">
        <is>
          <t>Transport support services and storage</t>
        </is>
      </c>
    </row>
    <row r="89">
      <c r="A89" s="2" t="inlineStr">
        <is>
          <t>5401</t>
        </is>
      </c>
      <c r="B89" s="2" t="inlineStr">
        <is>
          <t>Publishing (except internet and music publishing)</t>
        </is>
      </c>
      <c r="C89" s="19" t="n">
        <v>0.801</v>
      </c>
      <c r="D89" s="19" t="n">
        <v>0.0462</v>
      </c>
      <c r="E89" s="19" t="n">
        <v>0.823</v>
      </c>
      <c r="J89" s="19" t="n">
        <v>0.136</v>
      </c>
      <c r="K89" s="19" t="n">
        <v>1.2574</v>
      </c>
      <c r="L89" s="19" t="n">
        <v>0.043</v>
      </c>
      <c r="M89" s="19" t="n">
        <v>0.9978</v>
      </c>
      <c r="O89" s="19" t="n">
        <v>5.8717</v>
      </c>
      <c r="P89" s="19" t="n">
        <v>0.6249</v>
      </c>
      <c r="Q89" s="19" t="n">
        <v>0.1137</v>
      </c>
      <c r="R89" s="19" t="n">
        <v>0.3297</v>
      </c>
      <c r="S89" s="19" t="n">
        <v>0.5421</v>
      </c>
      <c r="T89" s="19" t="n">
        <v>0.08260000000000001</v>
      </c>
      <c r="U89" s="19" t="n">
        <v>0.9153</v>
      </c>
      <c r="V89" s="19" t="n">
        <v>0.4846</v>
      </c>
      <c r="W89" s="19" t="n">
        <v>1.4718</v>
      </c>
      <c r="X89" s="19" t="n">
        <v>2.5131</v>
      </c>
      <c r="Y89" s="19" t="n">
        <v>1.3513</v>
      </c>
      <c r="Z89" s="19" t="n">
        <v>0.0089</v>
      </c>
      <c r="AA89" s="19" t="n">
        <v>0.3553</v>
      </c>
      <c r="AB89" s="19" t="n">
        <v>0.145</v>
      </c>
      <c r="AC89" s="19" t="n">
        <v>0.0577</v>
      </c>
      <c r="AD89" s="19" t="n">
        <v>1.2415</v>
      </c>
      <c r="AE89" s="19" t="n">
        <v>0.013</v>
      </c>
      <c r="AF89" s="19" t="n">
        <v>0.0182</v>
      </c>
      <c r="AG89" s="19" t="n">
        <v>0.0384</v>
      </c>
      <c r="AH89" s="19" t="n">
        <v>0.1148</v>
      </c>
      <c r="AI89" s="19" t="n">
        <v>0.6825</v>
      </c>
      <c r="AJ89" s="19" t="n">
        <v>2.4295</v>
      </c>
      <c r="AK89" s="19" t="n">
        <v>6.0333</v>
      </c>
      <c r="AL89" s="19" t="n">
        <v>1.6277</v>
      </c>
      <c r="AM89" s="19" t="n">
        <v>0.5656</v>
      </c>
      <c r="AN89" s="19" t="n">
        <v>5.565</v>
      </c>
      <c r="AO89" s="19" t="n">
        <v>0.0081</v>
      </c>
      <c r="AP89" s="19" t="n">
        <v>12.202</v>
      </c>
      <c r="AQ89" s="19" t="n">
        <v>0.425</v>
      </c>
      <c r="AR89" s="19" t="n">
        <v>7.0145</v>
      </c>
      <c r="AS89" s="19" t="n">
        <v>2.3684</v>
      </c>
      <c r="AT89" s="19" t="n">
        <v>0.7423</v>
      </c>
      <c r="AU89" s="19" t="n">
        <v>0.2398</v>
      </c>
      <c r="AV89" s="19" t="n">
        <v>3.2109</v>
      </c>
      <c r="AW89" s="19" t="n">
        <v>0.1944</v>
      </c>
      <c r="AX89" s="19" t="n">
        <v>0.0363</v>
      </c>
      <c r="AY89" s="19" t="n">
        <v>1.3243</v>
      </c>
      <c r="AZ89" s="19" t="n">
        <v>0.0149</v>
      </c>
      <c r="BA89" s="19" t="n">
        <v>0.0626</v>
      </c>
      <c r="BB89" s="19" t="n">
        <v>13.0684</v>
      </c>
      <c r="BC89" s="19" t="n">
        <v>1.1355</v>
      </c>
      <c r="BD89" s="19" t="n">
        <v>1.5709</v>
      </c>
      <c r="BE89" s="19" t="n">
        <v>1.722</v>
      </c>
      <c r="BF89" s="19" t="n">
        <v>1.0871</v>
      </c>
      <c r="BG89" s="19" t="n">
        <v>0.946</v>
      </c>
      <c r="BH89" s="19" t="n">
        <v>0.0594</v>
      </c>
      <c r="BI89" s="19" t="n">
        <v>1.7101</v>
      </c>
      <c r="BJ89" s="19" t="n">
        <v>0.3322</v>
      </c>
      <c r="BK89" s="19" t="n">
        <v>0.2678</v>
      </c>
      <c r="BL89" s="19" t="n">
        <v>1.1205</v>
      </c>
      <c r="BM89" s="19" t="n">
        <v>0.7272999999999999</v>
      </c>
      <c r="BN89" s="19" t="n">
        <v>0.0853</v>
      </c>
      <c r="BO89" s="19" t="n">
        <v>0.1602</v>
      </c>
      <c r="BP89" s="19" t="n">
        <v>0.2905</v>
      </c>
      <c r="BR89" s="19" t="n">
        <v>1.1369</v>
      </c>
      <c r="BS89" s="19" t="n">
        <v>11.204</v>
      </c>
      <c r="BT89" s="19" t="n">
        <v>2.9569</v>
      </c>
      <c r="BU89" s="19" t="n">
        <v>3.0194</v>
      </c>
      <c r="BV89" s="19" t="n">
        <v>4.7812</v>
      </c>
      <c r="BW89" s="19" t="n">
        <v>13.8905</v>
      </c>
      <c r="BX89" s="19" t="n">
        <v>22.403</v>
      </c>
      <c r="BY89" s="19" t="n">
        <v>18.3852</v>
      </c>
      <c r="BZ89" s="19" t="n">
        <v>4.2733</v>
      </c>
      <c r="CA89" s="19" t="n">
        <v>5.5165</v>
      </c>
      <c r="CB89" s="19" t="n">
        <v>29.7438</v>
      </c>
      <c r="CC89" s="19" t="n">
        <v>1.6922</v>
      </c>
      <c r="CD89" s="19" t="n">
        <v>0.4149</v>
      </c>
      <c r="CE89" s="19" t="n">
        <v>3.0949</v>
      </c>
      <c r="CF89" s="19" t="n">
        <v>16.8153</v>
      </c>
      <c r="CG89" s="19" t="n">
        <v>6.236</v>
      </c>
      <c r="CH89" s="19" t="n">
        <v>131.8408</v>
      </c>
      <c r="CI89" s="19" t="n">
        <v>4.7353</v>
      </c>
      <c r="CJ89" s="19" t="n">
        <v>3.4203</v>
      </c>
      <c r="CL89" s="19" t="n">
        <v>12.6124</v>
      </c>
      <c r="CM89" s="19" t="n">
        <v>0.3318</v>
      </c>
      <c r="CN89" s="19" t="n">
        <v>158.303</v>
      </c>
      <c r="CO89" s="19" t="n">
        <v>191.1957</v>
      </c>
      <c r="CP89" s="19" t="n">
        <v>7.0644</v>
      </c>
      <c r="CQ89" s="19" t="n">
        <v>6.2632</v>
      </c>
      <c r="CT89" s="19" t="n">
        <v>10.383</v>
      </c>
      <c r="CU89" s="19" t="n">
        <v>100.0231</v>
      </c>
      <c r="CV89" s="19" t="n">
        <v>0.2869</v>
      </c>
      <c r="CW89" s="19" t="n">
        <v>40.9203</v>
      </c>
      <c r="CX89" s="19" t="n">
        <v>11.6186</v>
      </c>
      <c r="CY89" s="19" t="n">
        <v>122.8165</v>
      </c>
      <c r="CZ89" s="19" t="n">
        <v>2.3866</v>
      </c>
      <c r="DA89" s="19" t="n">
        <v>11.7987</v>
      </c>
      <c r="DB89" s="19" t="n">
        <v>89.5185</v>
      </c>
      <c r="DC89" s="19" t="n">
        <v>102.2801</v>
      </c>
      <c r="DD89" s="19" t="n">
        <v>6.015</v>
      </c>
      <c r="DE89" s="19" t="n">
        <v>2.6465</v>
      </c>
      <c r="DF89" s="19" t="n">
        <v>20.0154</v>
      </c>
      <c r="DG89" s="19" t="n">
        <v>8.6767</v>
      </c>
      <c r="DH89" s="19" t="n">
        <v>1.9772</v>
      </c>
      <c r="DI89" s="19" t="n">
        <v>2.1315</v>
      </c>
      <c r="DJ89" s="19" t="n">
        <v>0.9728</v>
      </c>
      <c r="DK89" s="19" t="n">
        <v>0.012</v>
      </c>
      <c r="DL89" s="19" t="n">
        <v>13.189</v>
      </c>
      <c r="DM89" s="19" t="n">
        <v>1.2495</v>
      </c>
      <c r="DN89" s="19" t="n">
        <v>538.6535</v>
      </c>
      <c r="DP89" s="19" t="n">
        <v>267.5781</v>
      </c>
      <c r="DQ89" s="19" t="n">
        <v>14.9758</v>
      </c>
      <c r="DR89" s="19" t="n">
        <v>54.383</v>
      </c>
      <c r="DT89" s="19" t="n">
        <v>443.7326</v>
      </c>
    </row>
    <row r="90">
      <c r="A90" s="2" t="inlineStr">
        <is>
          <t>5501</t>
        </is>
      </c>
      <c r="B90" s="2" t="inlineStr">
        <is>
          <t>Motion picture and sound recording</t>
        </is>
      </c>
      <c r="CI90" s="19" t="n">
        <v>1.6425</v>
      </c>
      <c r="CW90" s="19" t="n">
        <v>2.5849</v>
      </c>
      <c r="DN90" s="19" t="n">
        <v>38.8909</v>
      </c>
      <c r="DP90" s="19" t="n">
        <v>11.3536</v>
      </c>
      <c r="DT90" s="19" t="n">
        <v>0.528</v>
      </c>
    </row>
    <row r="91">
      <c r="A91" s="2" t="inlineStr">
        <is>
          <t>5601</t>
        </is>
      </c>
      <c r="B91" s="2" t="inlineStr">
        <is>
          <t>Broadcasting (except internet)</t>
        </is>
      </c>
    </row>
    <row r="92">
      <c r="A92" s="2" t="inlineStr">
        <is>
          <t>5701</t>
        </is>
      </c>
      <c r="B92" s="2" t="inlineStr">
        <is>
          <t>Internet service providers, internet publishing and broadcasting, websearch portals and data processing</t>
        </is>
      </c>
    </row>
    <row r="93">
      <c r="A93" s="2" t="inlineStr">
        <is>
          <t>5801</t>
        </is>
      </c>
      <c r="B93" s="2" t="inlineStr">
        <is>
          <t>Telecommunication services</t>
        </is>
      </c>
    </row>
    <row r="94">
      <c r="A94" s="2" t="inlineStr">
        <is>
          <t>6001</t>
        </is>
      </c>
      <c r="B94" s="2" t="inlineStr">
        <is>
          <t>Library and other information services</t>
        </is>
      </c>
    </row>
    <row r="95">
      <c r="A95" s="2" t="inlineStr">
        <is>
          <t>6201</t>
        </is>
      </c>
      <c r="B95" s="2" t="inlineStr">
        <is>
          <t>Finance</t>
        </is>
      </c>
    </row>
    <row r="96">
      <c r="A96" s="2" t="inlineStr">
        <is>
          <t>6301</t>
        </is>
      </c>
      <c r="B96" s="2" t="inlineStr">
        <is>
          <t>Insurance and superannuation funds</t>
        </is>
      </c>
    </row>
    <row r="97">
      <c r="A97" s="2" t="inlineStr">
        <is>
          <t>6401</t>
        </is>
      </c>
      <c r="B97" s="2" t="inlineStr">
        <is>
          <t>Auxiliary finance and insurance services</t>
        </is>
      </c>
    </row>
    <row r="98">
      <c r="A98" s="2" t="inlineStr">
        <is>
          <t>6601</t>
        </is>
      </c>
      <c r="B98" s="2" t="inlineStr">
        <is>
          <t>Rental and hiring services (except real estate)</t>
        </is>
      </c>
    </row>
    <row r="99">
      <c r="A99" s="2" t="inlineStr">
        <is>
          <t>6700</t>
        </is>
      </c>
      <c r="B99" s="2" t="inlineStr">
        <is>
          <t>Imputed rent for owner-occupiers</t>
        </is>
      </c>
    </row>
    <row r="100">
      <c r="A100" s="2" t="inlineStr">
        <is>
          <t>6701</t>
        </is>
      </c>
      <c r="B100" s="2" t="inlineStr">
        <is>
          <t>Actual rent for housing</t>
        </is>
      </c>
    </row>
    <row r="101">
      <c r="A101" s="2" t="inlineStr">
        <is>
          <t>6702</t>
        </is>
      </c>
      <c r="B101" s="2" t="inlineStr">
        <is>
          <t>Non-residential property operators and real estate services</t>
        </is>
      </c>
    </row>
    <row r="102">
      <c r="A102" s="2" t="inlineStr">
        <is>
          <t>6901</t>
        </is>
      </c>
      <c r="B102" s="2" t="inlineStr">
        <is>
          <t>Professional, scientific and technical services</t>
        </is>
      </c>
    </row>
    <row r="103">
      <c r="A103" s="2" t="inlineStr">
        <is>
          <t>7001</t>
        </is>
      </c>
      <c r="B103" s="2" t="inlineStr">
        <is>
          <t>Computer systems design and related services</t>
        </is>
      </c>
    </row>
    <row r="104">
      <c r="A104" s="2" t="inlineStr">
        <is>
          <t>7210</t>
        </is>
      </c>
      <c r="B104" s="2" t="inlineStr">
        <is>
          <t>Employment, travel agency and other administrative services</t>
        </is>
      </c>
    </row>
    <row r="105">
      <c r="A105" s="2" t="inlineStr">
        <is>
          <t>7310</t>
        </is>
      </c>
      <c r="B105" s="2" t="inlineStr">
        <is>
          <t>Building cleaning, pest control and other support services</t>
        </is>
      </c>
    </row>
    <row r="106">
      <c r="A106" s="2" t="inlineStr">
        <is>
          <t>7501</t>
        </is>
      </c>
      <c r="B106" s="2" t="inlineStr">
        <is>
          <t>Public administration and regulatory services</t>
        </is>
      </c>
    </row>
    <row r="107">
      <c r="A107" s="2" t="inlineStr">
        <is>
          <t>7601</t>
        </is>
      </c>
      <c r="B107" s="2" t="inlineStr">
        <is>
          <t>Defence</t>
        </is>
      </c>
    </row>
    <row r="108">
      <c r="A108" s="2" t="inlineStr">
        <is>
          <t>7701</t>
        </is>
      </c>
      <c r="B108" s="2" t="inlineStr">
        <is>
          <t>Public order and safety</t>
        </is>
      </c>
    </row>
    <row r="109">
      <c r="A109" s="2" t="inlineStr">
        <is>
          <t>8010</t>
        </is>
      </c>
      <c r="B109" s="2" t="inlineStr">
        <is>
          <t>Primary and secondary education services (including pre-schools and special schools)</t>
        </is>
      </c>
    </row>
    <row r="110">
      <c r="A110" s="2" t="inlineStr">
        <is>
          <t>8110</t>
        </is>
      </c>
      <c r="B110" s="2" t="inlineStr">
        <is>
          <t>Technical, vocational and tertiary education services (including undergraduate and postgraduate)</t>
        </is>
      </c>
    </row>
    <row r="111">
      <c r="A111" s="2" t="inlineStr">
        <is>
          <t>8210</t>
        </is>
      </c>
      <c r="B111" s="2" t="inlineStr">
        <is>
          <t>Arts, sports, adult and other education services (including community education)</t>
        </is>
      </c>
    </row>
    <row r="112">
      <c r="A112" s="2" t="inlineStr">
        <is>
          <t>8401</t>
        </is>
      </c>
      <c r="B112" s="2" t="inlineStr">
        <is>
          <t>Health care services</t>
        </is>
      </c>
    </row>
    <row r="113">
      <c r="A113" s="2" t="inlineStr">
        <is>
          <t>8601</t>
        </is>
      </c>
      <c r="B113" s="2" t="inlineStr">
        <is>
          <t>Residential care and social assistance services</t>
        </is>
      </c>
    </row>
    <row r="114">
      <c r="A114" s="2" t="inlineStr">
        <is>
          <t>8901</t>
        </is>
      </c>
      <c r="B114" s="2" t="inlineStr">
        <is>
          <t>Heritage, creative and performing arts</t>
        </is>
      </c>
    </row>
    <row r="115">
      <c r="A115" s="2" t="inlineStr">
        <is>
          <t>9101</t>
        </is>
      </c>
      <c r="B115" s="2" t="inlineStr">
        <is>
          <t>Sports and recreation</t>
        </is>
      </c>
    </row>
    <row r="116">
      <c r="A116" s="2" t="inlineStr">
        <is>
          <t>9201</t>
        </is>
      </c>
      <c r="B116" s="2" t="inlineStr">
        <is>
          <t>Gambling</t>
        </is>
      </c>
    </row>
    <row r="117">
      <c r="A117" s="2" t="inlineStr">
        <is>
          <t>9401</t>
        </is>
      </c>
      <c r="B117" s="2" t="inlineStr">
        <is>
          <t>Automotive repair and maintenance</t>
        </is>
      </c>
    </row>
    <row r="118">
      <c r="A118" s="2" t="inlineStr">
        <is>
          <t>9402</t>
        </is>
      </c>
      <c r="B118" s="2" t="inlineStr">
        <is>
          <t>Other repair and maintenance</t>
        </is>
      </c>
    </row>
    <row r="119">
      <c r="A119" s="2" t="inlineStr">
        <is>
          <t>9501</t>
        </is>
      </c>
      <c r="B119" s="2" t="inlineStr">
        <is>
          <t>Personal services</t>
        </is>
      </c>
    </row>
    <row r="120">
      <c r="A120" s="2" t="inlineStr">
        <is>
          <t>9502</t>
        </is>
      </c>
      <c r="B120" s="2" t="inlineStr">
        <is>
          <t>Other services</t>
        </is>
      </c>
    </row>
  </sheetData>
  <mergeCells count="1">
    <mergeCell ref="A2:L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T12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10" customWidth="1" min="78" max="78"/>
    <col width="10" customWidth="1" min="79" max="79"/>
    <col width="10" customWidth="1" min="80" max="80"/>
    <col width="10" customWidth="1" min="81" max="81"/>
    <col width="10" customWidth="1" min="82" max="82"/>
    <col width="10" customWidth="1" min="83" max="83"/>
    <col width="10" customWidth="1" min="84" max="84"/>
    <col width="10" customWidth="1" min="85" max="85"/>
    <col width="10" customWidth="1" min="86" max="86"/>
    <col width="10" customWidth="1" min="87" max="87"/>
    <col width="10" customWidth="1" min="88" max="88"/>
    <col width="10" customWidth="1" min="89" max="89"/>
    <col width="10" customWidth="1" min="90" max="90"/>
    <col width="10" customWidth="1" min="91" max="91"/>
    <col width="10" customWidth="1" min="92" max="92"/>
    <col width="10" customWidth="1" min="93" max="93"/>
    <col width="10" customWidth="1" min="94" max="94"/>
    <col width="10" customWidth="1" min="95" max="95"/>
    <col width="10" customWidth="1" min="96" max="96"/>
    <col width="10" customWidth="1" min="97" max="97"/>
    <col width="10" customWidth="1" min="98" max="98"/>
    <col width="10" customWidth="1" min="99" max="99"/>
    <col width="10" customWidth="1" min="100" max="100"/>
    <col width="10" customWidth="1" min="101" max="101"/>
    <col width="10" customWidth="1" min="102" max="102"/>
    <col width="10" customWidth="1" min="103" max="103"/>
    <col width="10" customWidth="1" min="104" max="104"/>
    <col width="10" customWidth="1" min="105" max="105"/>
    <col width="10" customWidth="1" min="106" max="106"/>
    <col width="10" customWidth="1" min="107" max="107"/>
    <col width="10" customWidth="1" min="108" max="108"/>
    <col width="10" customWidth="1" min="109" max="109"/>
    <col width="10" customWidth="1" min="110" max="110"/>
    <col width="10" customWidth="1" min="111" max="111"/>
    <col width="10" customWidth="1" min="112" max="112"/>
    <col width="10" customWidth="1" min="113" max="113"/>
    <col width="10" customWidth="1" min="114" max="114"/>
    <col width="10" customWidth="1" min="115" max="115"/>
    <col width="10" customWidth="1" min="116" max="116"/>
    <col width="10"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s>
  <sheetData>
    <row r="1">
      <c r="A1" s="1" t="inlineStr">
        <is>
          <t>RAW — ABS Table 24. Retail margin by product by using industry and final use, 2023-24 ($m)</t>
        </is>
      </c>
    </row>
    <row r="2" ht="32" customHeight="1">
      <c r="A2" s="5" t="inlineStr">
        <is>
          <t>Source: ABS file 520905500124. Total on the 115 spine: 146,374. Note how concentrated this is in the Q1 household column — retail margin against all 115 industry columns combined is only about $6.7bn.</t>
        </is>
      </c>
    </row>
    <row r="4">
      <c r="A4" s="15" t="inlineStr">
        <is>
          <t>IOIG</t>
        </is>
      </c>
      <c r="B4" s="15" t="inlineStr">
        <is>
          <t>Product / industry</t>
        </is>
      </c>
      <c r="C4" s="16" t="inlineStr">
        <is>
          <t>0101</t>
        </is>
      </c>
      <c r="D4" s="16" t="inlineStr">
        <is>
          <t>0102</t>
        </is>
      </c>
      <c r="E4" s="16" t="inlineStr">
        <is>
          <t>0103</t>
        </is>
      </c>
      <c r="F4" s="16" t="inlineStr">
        <is>
          <t>0201</t>
        </is>
      </c>
      <c r="G4" s="16" t="inlineStr">
        <is>
          <t>0301</t>
        </is>
      </c>
      <c r="H4" s="16" t="inlineStr">
        <is>
          <t>0401</t>
        </is>
      </c>
      <c r="I4" s="16" t="inlineStr">
        <is>
          <t>0501</t>
        </is>
      </c>
      <c r="J4" s="16" t="inlineStr">
        <is>
          <t>0601</t>
        </is>
      </c>
      <c r="K4" s="16" t="inlineStr">
        <is>
          <t>0701</t>
        </is>
      </c>
      <c r="L4" s="16" t="inlineStr">
        <is>
          <t>0801</t>
        </is>
      </c>
      <c r="M4" s="16" t="inlineStr">
        <is>
          <t>0802</t>
        </is>
      </c>
      <c r="N4" s="16" t="inlineStr">
        <is>
          <t>0901</t>
        </is>
      </c>
      <c r="O4" s="16" t="inlineStr">
        <is>
          <t>1001</t>
        </is>
      </c>
      <c r="P4" s="16" t="inlineStr">
        <is>
          <t>1101</t>
        </is>
      </c>
      <c r="Q4" s="16" t="inlineStr">
        <is>
          <t>1102</t>
        </is>
      </c>
      <c r="R4" s="16" t="inlineStr">
        <is>
          <t>1103</t>
        </is>
      </c>
      <c r="S4" s="16" t="inlineStr">
        <is>
          <t>1104</t>
        </is>
      </c>
      <c r="T4" s="16" t="inlineStr">
        <is>
          <t>1105</t>
        </is>
      </c>
      <c r="U4" s="16" t="inlineStr">
        <is>
          <t>1106</t>
        </is>
      </c>
      <c r="V4" s="16" t="inlineStr">
        <is>
          <t>1107</t>
        </is>
      </c>
      <c r="W4" s="16" t="inlineStr">
        <is>
          <t>1108</t>
        </is>
      </c>
      <c r="X4" s="16" t="inlineStr">
        <is>
          <t>1109</t>
        </is>
      </c>
      <c r="Y4" s="16" t="inlineStr">
        <is>
          <t>1201</t>
        </is>
      </c>
      <c r="Z4" s="16" t="inlineStr">
        <is>
          <t>1202</t>
        </is>
      </c>
      <c r="AA4" s="16" t="inlineStr">
        <is>
          <t>1205</t>
        </is>
      </c>
      <c r="AB4" s="16" t="inlineStr">
        <is>
          <t>1301</t>
        </is>
      </c>
      <c r="AC4" s="16" t="inlineStr">
        <is>
          <t>1302</t>
        </is>
      </c>
      <c r="AD4" s="16" t="inlineStr">
        <is>
          <t>1303</t>
        </is>
      </c>
      <c r="AE4" s="16" t="inlineStr">
        <is>
          <t>1304</t>
        </is>
      </c>
      <c r="AF4" s="16" t="inlineStr">
        <is>
          <t>1305</t>
        </is>
      </c>
      <c r="AG4" s="16" t="inlineStr">
        <is>
          <t>1306</t>
        </is>
      </c>
      <c r="AH4" s="16" t="inlineStr">
        <is>
          <t>1401</t>
        </is>
      </c>
      <c r="AI4" s="16" t="inlineStr">
        <is>
          <t>1402</t>
        </is>
      </c>
      <c r="AJ4" s="16" t="inlineStr">
        <is>
          <t>1501</t>
        </is>
      </c>
      <c r="AK4" s="16" t="inlineStr">
        <is>
          <t>1502</t>
        </is>
      </c>
      <c r="AL4" s="16" t="inlineStr">
        <is>
          <t>1601</t>
        </is>
      </c>
      <c r="AM4" s="16" t="inlineStr">
        <is>
          <t>1701</t>
        </is>
      </c>
      <c r="AN4" s="16" t="inlineStr">
        <is>
          <t>1801</t>
        </is>
      </c>
      <c r="AO4" s="16" t="inlineStr">
        <is>
          <t>1802</t>
        </is>
      </c>
      <c r="AP4" s="16" t="inlineStr">
        <is>
          <t>1803</t>
        </is>
      </c>
      <c r="AQ4" s="16" t="inlineStr">
        <is>
          <t>1804</t>
        </is>
      </c>
      <c r="AR4" s="16" t="inlineStr">
        <is>
          <t>1901</t>
        </is>
      </c>
      <c r="AS4" s="16" t="inlineStr">
        <is>
          <t>1902</t>
        </is>
      </c>
      <c r="AT4" s="16" t="inlineStr">
        <is>
          <t>2001</t>
        </is>
      </c>
      <c r="AU4" s="16" t="inlineStr">
        <is>
          <t>2002</t>
        </is>
      </c>
      <c r="AV4" s="16" t="inlineStr">
        <is>
          <t>2003</t>
        </is>
      </c>
      <c r="AW4" s="16" t="inlineStr">
        <is>
          <t>2004</t>
        </is>
      </c>
      <c r="AX4" s="16" t="inlineStr">
        <is>
          <t>2005</t>
        </is>
      </c>
      <c r="AY4" s="16" t="inlineStr">
        <is>
          <t>2101</t>
        </is>
      </c>
      <c r="AZ4" s="16" t="inlineStr">
        <is>
          <t>2102</t>
        </is>
      </c>
      <c r="BA4" s="16" t="inlineStr">
        <is>
          <t>2201</t>
        </is>
      </c>
      <c r="BB4" s="16" t="inlineStr">
        <is>
          <t>2202</t>
        </is>
      </c>
      <c r="BC4" s="16" t="inlineStr">
        <is>
          <t>2203</t>
        </is>
      </c>
      <c r="BD4" s="16" t="inlineStr">
        <is>
          <t>2204</t>
        </is>
      </c>
      <c r="BE4" s="16" t="inlineStr">
        <is>
          <t>2301</t>
        </is>
      </c>
      <c r="BF4" s="16" t="inlineStr">
        <is>
          <t>2302</t>
        </is>
      </c>
      <c r="BG4" s="16" t="inlineStr">
        <is>
          <t>2303</t>
        </is>
      </c>
      <c r="BH4" s="16" t="inlineStr">
        <is>
          <t>2304</t>
        </is>
      </c>
      <c r="BI4" s="16" t="inlineStr">
        <is>
          <t>2401</t>
        </is>
      </c>
      <c r="BJ4" s="16" t="inlineStr">
        <is>
          <t>2403</t>
        </is>
      </c>
      <c r="BK4" s="16" t="inlineStr">
        <is>
          <t>2404</t>
        </is>
      </c>
      <c r="BL4" s="16" t="inlineStr">
        <is>
          <t>2405</t>
        </is>
      </c>
      <c r="BM4" s="16" t="inlineStr">
        <is>
          <t>2501</t>
        </is>
      </c>
      <c r="BN4" s="16" t="inlineStr">
        <is>
          <t>2502</t>
        </is>
      </c>
      <c r="BO4" s="16" t="inlineStr">
        <is>
          <t>2601</t>
        </is>
      </c>
      <c r="BP4" s="16" t="inlineStr">
        <is>
          <t>2605</t>
        </is>
      </c>
      <c r="BQ4" s="16" t="inlineStr">
        <is>
          <t>2701</t>
        </is>
      </c>
      <c r="BR4" s="16" t="inlineStr">
        <is>
          <t>2801</t>
        </is>
      </c>
      <c r="BS4" s="16" t="inlineStr">
        <is>
          <t>2901</t>
        </is>
      </c>
      <c r="BT4" s="16" t="inlineStr">
        <is>
          <t>3001</t>
        </is>
      </c>
      <c r="BU4" s="16" t="inlineStr">
        <is>
          <t>3002</t>
        </is>
      </c>
      <c r="BV4" s="16" t="inlineStr">
        <is>
          <t>3101</t>
        </is>
      </c>
      <c r="BW4" s="16" t="inlineStr">
        <is>
          <t>3201</t>
        </is>
      </c>
      <c r="BX4" s="16" t="inlineStr">
        <is>
          <t>3301</t>
        </is>
      </c>
      <c r="BY4" s="16" t="inlineStr">
        <is>
          <t>3901</t>
        </is>
      </c>
      <c r="BZ4" s="16" t="inlineStr">
        <is>
          <t>4401</t>
        </is>
      </c>
      <c r="CA4" s="16" t="inlineStr">
        <is>
          <t>4501</t>
        </is>
      </c>
      <c r="CB4" s="16" t="inlineStr">
        <is>
          <t>4601</t>
        </is>
      </c>
      <c r="CC4" s="16" t="inlineStr">
        <is>
          <t>4701</t>
        </is>
      </c>
      <c r="CD4" s="16" t="inlineStr">
        <is>
          <t>4801</t>
        </is>
      </c>
      <c r="CE4" s="16" t="inlineStr">
        <is>
          <t>4901</t>
        </is>
      </c>
      <c r="CF4" s="16" t="inlineStr">
        <is>
          <t>5101</t>
        </is>
      </c>
      <c r="CG4" s="16" t="inlineStr">
        <is>
          <t>5201</t>
        </is>
      </c>
      <c r="CH4" s="16" t="inlineStr">
        <is>
          <t>5401</t>
        </is>
      </c>
      <c r="CI4" s="16" t="inlineStr">
        <is>
          <t>5501</t>
        </is>
      </c>
      <c r="CJ4" s="16" t="inlineStr">
        <is>
          <t>5601</t>
        </is>
      </c>
      <c r="CK4" s="16" t="inlineStr">
        <is>
          <t>5701</t>
        </is>
      </c>
      <c r="CL4" s="16" t="inlineStr">
        <is>
          <t>5801</t>
        </is>
      </c>
      <c r="CM4" s="16" t="inlineStr">
        <is>
          <t>6001</t>
        </is>
      </c>
      <c r="CN4" s="16" t="inlineStr">
        <is>
          <t>6201</t>
        </is>
      </c>
      <c r="CO4" s="16" t="inlineStr">
        <is>
          <t>6301</t>
        </is>
      </c>
      <c r="CP4" s="16" t="inlineStr">
        <is>
          <t>6401</t>
        </is>
      </c>
      <c r="CQ4" s="16" t="inlineStr">
        <is>
          <t>6601</t>
        </is>
      </c>
      <c r="CR4" s="16" t="inlineStr">
        <is>
          <t>6700</t>
        </is>
      </c>
      <c r="CS4" s="16" t="inlineStr">
        <is>
          <t>6701</t>
        </is>
      </c>
      <c r="CT4" s="16" t="inlineStr">
        <is>
          <t>6702</t>
        </is>
      </c>
      <c r="CU4" s="16" t="inlineStr">
        <is>
          <t>6901</t>
        </is>
      </c>
      <c r="CV4" s="16" t="inlineStr">
        <is>
          <t>7001</t>
        </is>
      </c>
      <c r="CW4" s="16" t="inlineStr">
        <is>
          <t>7210</t>
        </is>
      </c>
      <c r="CX4" s="16" t="inlineStr">
        <is>
          <t>7310</t>
        </is>
      </c>
      <c r="CY4" s="16" t="inlineStr">
        <is>
          <t>7501</t>
        </is>
      </c>
      <c r="CZ4" s="16" t="inlineStr">
        <is>
          <t>7601</t>
        </is>
      </c>
      <c r="DA4" s="16" t="inlineStr">
        <is>
          <t>7701</t>
        </is>
      </c>
      <c r="DB4" s="16" t="inlineStr">
        <is>
          <t>8010</t>
        </is>
      </c>
      <c r="DC4" s="16" t="inlineStr">
        <is>
          <t>8110</t>
        </is>
      </c>
      <c r="DD4" s="16" t="inlineStr">
        <is>
          <t>8210</t>
        </is>
      </c>
      <c r="DE4" s="16" t="inlineStr">
        <is>
          <t>8401</t>
        </is>
      </c>
      <c r="DF4" s="16" t="inlineStr">
        <is>
          <t>8601</t>
        </is>
      </c>
      <c r="DG4" s="16" t="inlineStr">
        <is>
          <t>8901</t>
        </is>
      </c>
      <c r="DH4" s="16" t="inlineStr">
        <is>
          <t>9101</t>
        </is>
      </c>
      <c r="DI4" s="16" t="inlineStr">
        <is>
          <t>9201</t>
        </is>
      </c>
      <c r="DJ4" s="16" t="inlineStr">
        <is>
          <t>9401</t>
        </is>
      </c>
      <c r="DK4" s="16" t="inlineStr">
        <is>
          <t>9402</t>
        </is>
      </c>
      <c r="DL4" s="16" t="inlineStr">
        <is>
          <t>9501</t>
        </is>
      </c>
      <c r="DM4" s="16" t="inlineStr">
        <is>
          <t>9502</t>
        </is>
      </c>
      <c r="DN4" s="17" t="inlineStr">
        <is>
          <t>Q1</t>
        </is>
      </c>
      <c r="DO4" s="17" t="inlineStr">
        <is>
          <t>Q2</t>
        </is>
      </c>
      <c r="DP4" s="17" t="inlineStr">
        <is>
          <t>Q3</t>
        </is>
      </c>
      <c r="DQ4" s="17" t="inlineStr">
        <is>
          <t>Q4</t>
        </is>
      </c>
      <c r="DR4" s="17" t="inlineStr">
        <is>
          <t>Q5</t>
        </is>
      </c>
      <c r="DS4" s="17" t="inlineStr">
        <is>
          <t>Q6</t>
        </is>
      </c>
      <c r="DT4" s="17" t="inlineStr">
        <is>
          <t>Q7</t>
        </is>
      </c>
    </row>
    <row r="5">
      <c r="C5" s="18" t="inlineStr">
        <is>
          <t>Sheep, grains, beef and dairy cattle</t>
        </is>
      </c>
      <c r="D5" s="18" t="inlineStr">
        <is>
          <t>Poultry and other livestock</t>
        </is>
      </c>
      <c r="E5" s="18" t="inlineStr">
        <is>
          <t>Other agriculture</t>
        </is>
      </c>
      <c r="F5" s="18" t="inlineStr">
        <is>
          <t>Aquaculture</t>
        </is>
      </c>
      <c r="G5" s="18" t="inlineStr">
        <is>
          <t>Forestry and logging</t>
        </is>
      </c>
      <c r="H5" s="18" t="inlineStr">
        <is>
          <t>Fishing, hunting and trapping</t>
        </is>
      </c>
      <c r="I5" s="18" t="inlineStr">
        <is>
          <t>Agriculture, forestry and fishing support services</t>
        </is>
      </c>
      <c r="J5" s="18" t="inlineStr">
        <is>
          <t>Coal mining</t>
        </is>
      </c>
      <c r="K5" s="18" t="inlineStr">
        <is>
          <t>Oil and gas extraction</t>
        </is>
      </c>
      <c r="L5" s="18" t="inlineStr">
        <is>
          <t>Iron ore mining</t>
        </is>
      </c>
      <c r="M5" s="18" t="inlineStr">
        <is>
          <t>Non-ferrous metal ore mining</t>
        </is>
      </c>
      <c r="N5" s="18" t="inlineStr">
        <is>
          <t>Non-metallic mineral mining</t>
        </is>
      </c>
      <c r="O5" s="18" t="inlineStr">
        <is>
          <t>Exploration and mining support services</t>
        </is>
      </c>
      <c r="P5" s="18" t="inlineStr">
        <is>
          <t>Meat and meat product manufacturing</t>
        </is>
      </c>
      <c r="Q5" s="18" t="inlineStr">
        <is>
          <t>Processed seafood manufacturing</t>
        </is>
      </c>
      <c r="R5" s="18" t="inlineStr">
        <is>
          <t>Dairy product manufacturing</t>
        </is>
      </c>
      <c r="S5" s="18" t="inlineStr">
        <is>
          <t>Fruit and vegetable product manufacturing</t>
        </is>
      </c>
      <c r="T5" s="18" t="inlineStr">
        <is>
          <t>Oils and fats manufacturing</t>
        </is>
      </c>
      <c r="U5" s="18" t="inlineStr">
        <is>
          <t>Grain mill and cereal product manufacturing</t>
        </is>
      </c>
      <c r="V5" s="18" t="inlineStr">
        <is>
          <t>Bakery product manufacturing</t>
        </is>
      </c>
      <c r="W5" s="18" t="inlineStr">
        <is>
          <t>Sugar and confectionery manufacturing</t>
        </is>
      </c>
      <c r="X5" s="18" t="inlineStr">
        <is>
          <t>Other food product manufacturing</t>
        </is>
      </c>
      <c r="Y5" s="18" t="inlineStr">
        <is>
          <t>Soft drinks, cordials and syrup manufacturing</t>
        </is>
      </c>
      <c r="Z5" s="18" t="inlineStr">
        <is>
          <t>Beer manufacturing</t>
        </is>
      </c>
      <c r="AA5" s="18" t="inlineStr">
        <is>
          <t>Wine, spirits and tobacco</t>
        </is>
      </c>
      <c r="AB5" s="18" t="inlineStr">
        <is>
          <t>Textile manufacturing</t>
        </is>
      </c>
      <c r="AC5" s="18" t="inlineStr">
        <is>
          <t>Tanned leather, dressed fur and leather product manufacturing</t>
        </is>
      </c>
      <c r="AD5" s="18" t="inlineStr">
        <is>
          <t>Textile product manufacturing</t>
        </is>
      </c>
      <c r="AE5" s="18" t="inlineStr">
        <is>
          <t>Knitted product manufacturing</t>
        </is>
      </c>
      <c r="AF5" s="18" t="inlineStr">
        <is>
          <t>Clothing manufacturing</t>
        </is>
      </c>
      <c r="AG5" s="18" t="inlineStr">
        <is>
          <t>Footwear manufacturing</t>
        </is>
      </c>
      <c r="AH5" s="18" t="inlineStr">
        <is>
          <t>Sawmill product manufacturing</t>
        </is>
      </c>
      <c r="AI5" s="18" t="inlineStr">
        <is>
          <t>Other wood product manufacturing</t>
        </is>
      </c>
      <c r="AJ5" s="18" t="inlineStr">
        <is>
          <t>Pulp, paper and paperboard manufacturing</t>
        </is>
      </c>
      <c r="AK5" s="18" t="inlineStr">
        <is>
          <t>Paper stationery and other converted paper product manufacturing</t>
        </is>
      </c>
      <c r="AL5" s="18" t="inlineStr">
        <is>
          <t>Printing (including the reproduction of recorded media)</t>
        </is>
      </c>
      <c r="AM5" s="18" t="inlineStr">
        <is>
          <t>Petroleum and coal product manufacturing</t>
        </is>
      </c>
      <c r="AN5" s="18" t="inlineStr">
        <is>
          <t>Human pharmaceutical and medicinal product manufacturing</t>
        </is>
      </c>
      <c r="AO5" s="18" t="inlineStr">
        <is>
          <t>Veterinary pharmaceutical and medicinal product manufacturing</t>
        </is>
      </c>
      <c r="AP5" s="18" t="inlineStr">
        <is>
          <t>Basic chemical manufacturing</t>
        </is>
      </c>
      <c r="AQ5" s="18" t="inlineStr">
        <is>
          <t>Cleaning compounds and toiletry preparation manufacturing</t>
        </is>
      </c>
      <c r="AR5" s="18" t="inlineStr">
        <is>
          <t>Polymer product manufacturing</t>
        </is>
      </c>
      <c r="AS5" s="18" t="inlineStr">
        <is>
          <t>Natural rubber product manufacturing</t>
        </is>
      </c>
      <c r="AT5" s="18" t="inlineStr">
        <is>
          <t>Glass and glass product manufacturing</t>
        </is>
      </c>
      <c r="AU5" s="18" t="inlineStr">
        <is>
          <t>Ceramic product manufacturing</t>
        </is>
      </c>
      <c r="AV5" s="18" t="inlineStr">
        <is>
          <t>Cement, lime and ready-mixed concrete manufacturing</t>
        </is>
      </c>
      <c r="AW5" s="18" t="inlineStr">
        <is>
          <t>Plaster and concrete product manufacturing</t>
        </is>
      </c>
      <c r="AX5" s="18" t="inlineStr">
        <is>
          <t>Other non-metallic mineral product manufacturing</t>
        </is>
      </c>
      <c r="AY5" s="18" t="inlineStr">
        <is>
          <t>Iron and steel manufacturing</t>
        </is>
      </c>
      <c r="AZ5" s="18" t="inlineStr">
        <is>
          <t>Basic non-ferrous metal manufacturing</t>
        </is>
      </c>
      <c r="BA5" s="18" t="inlineStr">
        <is>
          <t>Forged iron and steel product manufacturing</t>
        </is>
      </c>
      <c r="BB5" s="18" t="inlineStr">
        <is>
          <t>Structural metal product manufacturing</t>
        </is>
      </c>
      <c r="BC5" s="18" t="inlineStr">
        <is>
          <t>Metal containers and other sheet metal product manufacturing</t>
        </is>
      </c>
      <c r="BD5" s="18" t="inlineStr">
        <is>
          <t>Other fabricated metal product manufacturing</t>
        </is>
      </c>
      <c r="BE5" s="18" t="inlineStr">
        <is>
          <t>Motor vehicles and parts; other transport equipment manufacturing</t>
        </is>
      </c>
      <c r="BF5" s="18" t="inlineStr">
        <is>
          <t>Ships and boat manufacturing</t>
        </is>
      </c>
      <c r="BG5" s="18" t="inlineStr">
        <is>
          <t>Railway rolling stock manufacturing</t>
        </is>
      </c>
      <c r="BH5" s="18" t="inlineStr">
        <is>
          <t>Aircraft manufacturing</t>
        </is>
      </c>
      <c r="BI5" s="18" t="inlineStr">
        <is>
          <t>Professional, scientific, computer and electronic equipment manufacturing</t>
        </is>
      </c>
      <c r="BJ5" s="18" t="inlineStr">
        <is>
          <t>Electrical equipment manufacturing</t>
        </is>
      </c>
      <c r="BK5" s="18" t="inlineStr">
        <is>
          <t>Domestic appliance manufacturing</t>
        </is>
      </c>
      <c r="BL5" s="18" t="inlineStr">
        <is>
          <t>Specialised and other machinery and equipment manufacturing</t>
        </is>
      </c>
      <c r="BM5" s="18" t="inlineStr">
        <is>
          <t>Furniture manufacturing</t>
        </is>
      </c>
      <c r="BN5" s="18" t="inlineStr">
        <is>
          <t>Other manufactured products</t>
        </is>
      </c>
      <c r="BO5" s="18" t="inlineStr">
        <is>
          <t>Electricity generation</t>
        </is>
      </c>
      <c r="BP5" s="18" t="inlineStr">
        <is>
          <t>Electricity transmission, distribution, on selling and electricity market operation</t>
        </is>
      </c>
      <c r="BQ5" s="18" t="inlineStr">
        <is>
          <t>Gas supply</t>
        </is>
      </c>
      <c r="BR5" s="18" t="inlineStr">
        <is>
          <t>Water supply, sewerage and drainage services</t>
        </is>
      </c>
      <c r="BS5" s="18" t="inlineStr">
        <is>
          <t>Waste collection, treatment and disposal services</t>
        </is>
      </c>
      <c r="BT5" s="18" t="inlineStr">
        <is>
          <t>Residential building construction</t>
        </is>
      </c>
      <c r="BU5" s="18" t="inlineStr">
        <is>
          <t>Non-residential building construction</t>
        </is>
      </c>
      <c r="BV5" s="18" t="inlineStr">
        <is>
          <t>Heavy and civil engineering construction</t>
        </is>
      </c>
      <c r="BW5" s="18" t="inlineStr">
        <is>
          <t>Construction services</t>
        </is>
      </c>
      <c r="BX5" s="18" t="inlineStr">
        <is>
          <t>Wholesale trade</t>
        </is>
      </c>
      <c r="BY5" s="18" t="inlineStr">
        <is>
          <t>Retail trade</t>
        </is>
      </c>
      <c r="BZ5" s="18" t="inlineStr">
        <is>
          <t>Accommodation</t>
        </is>
      </c>
      <c r="CA5" s="18" t="inlineStr">
        <is>
          <t>Food and beverage services</t>
        </is>
      </c>
      <c r="CB5" s="18" t="inlineStr">
        <is>
          <t>Road transport</t>
        </is>
      </c>
      <c r="CC5" s="18" t="inlineStr">
        <is>
          <t>Rail transport</t>
        </is>
      </c>
      <c r="CD5" s="18" t="inlineStr">
        <is>
          <t>Water, pipeline and other transport</t>
        </is>
      </c>
      <c r="CE5" s="18" t="inlineStr">
        <is>
          <t>Air and space transport</t>
        </is>
      </c>
      <c r="CF5" s="18" t="inlineStr">
        <is>
          <t>Postal and courier pick-up and delivery service</t>
        </is>
      </c>
      <c r="CG5" s="18" t="inlineStr">
        <is>
          <t>Transport support services and storage</t>
        </is>
      </c>
      <c r="CH5" s="18" t="inlineStr">
        <is>
          <t>Publishing (except internet and music publishing)</t>
        </is>
      </c>
      <c r="CI5" s="18" t="inlineStr">
        <is>
          <t>Motion picture and sound recording</t>
        </is>
      </c>
      <c r="CJ5" s="18" t="inlineStr">
        <is>
          <t>Broadcasting (except internet)</t>
        </is>
      </c>
      <c r="CK5" s="18" t="inlineStr">
        <is>
          <t>Internet service providers, internet publishing and broadcasting, websearch portals and data processing</t>
        </is>
      </c>
      <c r="CL5" s="18" t="inlineStr">
        <is>
          <t>Telecommunication services</t>
        </is>
      </c>
      <c r="CM5" s="18" t="inlineStr">
        <is>
          <t>Library and other information services</t>
        </is>
      </c>
      <c r="CN5" s="18" t="inlineStr">
        <is>
          <t>Finance</t>
        </is>
      </c>
      <c r="CO5" s="18" t="inlineStr">
        <is>
          <t>Insurance and superannuation funds</t>
        </is>
      </c>
      <c r="CP5" s="18" t="inlineStr">
        <is>
          <t>Auxiliary finance and insurance services</t>
        </is>
      </c>
      <c r="CQ5" s="18" t="inlineStr">
        <is>
          <t>Rental and hiring services (except real estate)</t>
        </is>
      </c>
      <c r="CR5" s="18" t="inlineStr">
        <is>
          <t>Imputed rent for owner-occupiers</t>
        </is>
      </c>
      <c r="CS5" s="18" t="inlineStr">
        <is>
          <t>Actual rent for housing</t>
        </is>
      </c>
      <c r="CT5" s="18" t="inlineStr">
        <is>
          <t>Non-residential property operators and real estate services</t>
        </is>
      </c>
      <c r="CU5" s="18" t="inlineStr">
        <is>
          <t>Professional, scientific and technical services</t>
        </is>
      </c>
      <c r="CV5" s="18" t="inlineStr">
        <is>
          <t>Computer systems design and related services</t>
        </is>
      </c>
      <c r="CW5" s="18" t="inlineStr">
        <is>
          <t>Employment, travel agency and other administrative services</t>
        </is>
      </c>
      <c r="CX5" s="18" t="inlineStr">
        <is>
          <t>Building cleaning, pest control and other support services</t>
        </is>
      </c>
      <c r="CY5" s="18" t="inlineStr">
        <is>
          <t>Public administration and regulatory services</t>
        </is>
      </c>
      <c r="CZ5" s="18" t="inlineStr">
        <is>
          <t>Defence</t>
        </is>
      </c>
      <c r="DA5" s="18" t="inlineStr">
        <is>
          <t>Public order and safety</t>
        </is>
      </c>
      <c r="DB5" s="18" t="inlineStr">
        <is>
          <t>Primary and secondary education services (including pre-schools and special schools)</t>
        </is>
      </c>
      <c r="DC5" s="18" t="inlineStr">
        <is>
          <t>Technical, vocational and tertiary education services (including undergraduate and postgraduate)</t>
        </is>
      </c>
      <c r="DD5" s="18" t="inlineStr">
        <is>
          <t>Arts, sports, adult and other education services (including community education)</t>
        </is>
      </c>
      <c r="DE5" s="18" t="inlineStr">
        <is>
          <t>Health care services</t>
        </is>
      </c>
      <c r="DF5" s="18" t="inlineStr">
        <is>
          <t>Residential care and social assistance services</t>
        </is>
      </c>
      <c r="DG5" s="18" t="inlineStr">
        <is>
          <t>Heritage, creative and performing arts</t>
        </is>
      </c>
      <c r="DH5" s="18" t="inlineStr">
        <is>
          <t>Sports and recreation</t>
        </is>
      </c>
      <c r="DI5" s="18" t="inlineStr">
        <is>
          <t>Gambling</t>
        </is>
      </c>
      <c r="DJ5" s="18" t="inlineStr">
        <is>
          <t>Automotive repair and maintenance</t>
        </is>
      </c>
      <c r="DK5" s="18" t="inlineStr">
        <is>
          <t>Other repair and maintenance</t>
        </is>
      </c>
      <c r="DL5" s="18" t="inlineStr">
        <is>
          <t>Personal services</t>
        </is>
      </c>
      <c r="DM5" s="18" t="inlineStr">
        <is>
          <t>Other services</t>
        </is>
      </c>
      <c r="DN5" s="18" t="inlineStr">
        <is>
          <t>Households FCE</t>
        </is>
      </c>
      <c r="DO5" s="18" t="inlineStr">
        <is>
          <t>General Government FCE</t>
        </is>
      </c>
      <c r="DP5" s="18" t="inlineStr">
        <is>
          <t>Private GFCF</t>
        </is>
      </c>
      <c r="DQ5" s="18" t="inlineStr">
        <is>
          <t>Public Corporations GFCF</t>
        </is>
      </c>
      <c r="DR5" s="18" t="inlineStr">
        <is>
          <t>General Government GFCF</t>
        </is>
      </c>
      <c r="DS5" s="18" t="inlineStr">
        <is>
          <t>Changes in Inventories</t>
        </is>
      </c>
      <c r="DT5" s="18" t="inlineStr">
        <is>
          <t>Exports of Goods and Services</t>
        </is>
      </c>
    </row>
    <row r="6">
      <c r="A6" s="2" t="inlineStr">
        <is>
          <t>0101</t>
        </is>
      </c>
      <c r="B6" s="2" t="inlineStr">
        <is>
          <t>Sheep, grains, beef and dairy cattle</t>
        </is>
      </c>
    </row>
    <row r="7">
      <c r="A7" s="2" t="inlineStr">
        <is>
          <t>0102</t>
        </is>
      </c>
      <c r="B7" s="2" t="inlineStr">
        <is>
          <t>Poultry and other livestock</t>
        </is>
      </c>
      <c r="DN7" s="19" t="n">
        <v>611</v>
      </c>
    </row>
    <row r="8">
      <c r="A8" s="2" t="inlineStr">
        <is>
          <t>0103</t>
        </is>
      </c>
      <c r="B8" s="2" t="inlineStr">
        <is>
          <t>Other agriculture</t>
        </is>
      </c>
      <c r="C8" s="19" t="n">
        <v>0.0001</v>
      </c>
      <c r="D8" s="19" t="n">
        <v>0.1705</v>
      </c>
      <c r="E8" s="19" t="n">
        <v>48.7615</v>
      </c>
      <c r="Q8" s="19" t="n">
        <v>0.002</v>
      </c>
      <c r="S8" s="19" t="n">
        <v>0.0007</v>
      </c>
      <c r="T8" s="19" t="n">
        <v>0.0565</v>
      </c>
      <c r="U8" s="19" t="n">
        <v>0.0916</v>
      </c>
      <c r="V8" s="19" t="n">
        <v>0.1096</v>
      </c>
      <c r="W8" s="19" t="n">
        <v>0.1082</v>
      </c>
      <c r="X8" s="19" t="n">
        <v>0.2466</v>
      </c>
      <c r="AB8" s="19" t="n">
        <v>0.0005</v>
      </c>
      <c r="AC8" s="19" t="n">
        <v>0.0001</v>
      </c>
      <c r="AD8" s="19" t="n">
        <v>0.0007</v>
      </c>
      <c r="AE8" s="19" t="n">
        <v>0.0001</v>
      </c>
      <c r="AF8" s="19" t="n">
        <v>0.0001</v>
      </c>
      <c r="AG8" s="19" t="n">
        <v>0.0001</v>
      </c>
      <c r="AN8" s="19" t="n">
        <v>0.1565</v>
      </c>
      <c r="AP8" s="19" t="n">
        <v>0.2164</v>
      </c>
      <c r="BB8" s="19" t="n">
        <v>0.08309999999999999</v>
      </c>
      <c r="BC8" s="19" t="n">
        <v>0.0015</v>
      </c>
      <c r="BD8" s="19" t="n">
        <v>0.0065</v>
      </c>
      <c r="BO8" s="19" t="n">
        <v>0.3492</v>
      </c>
      <c r="BP8" s="19" t="n">
        <v>0.3668</v>
      </c>
      <c r="BR8" s="19" t="n">
        <v>5.3277</v>
      </c>
      <c r="BT8" s="19" t="n">
        <v>29.9474</v>
      </c>
      <c r="BU8" s="19" t="n">
        <v>15.9689</v>
      </c>
      <c r="BV8" s="19" t="n">
        <v>14.6571</v>
      </c>
      <c r="BW8" s="19" t="n">
        <v>162.1132</v>
      </c>
      <c r="BX8" s="19" t="n">
        <v>6.3188</v>
      </c>
      <c r="BY8" s="19" t="n">
        <v>2.1741</v>
      </c>
      <c r="BZ8" s="19" t="n">
        <v>3.1598</v>
      </c>
      <c r="CA8" s="19" t="n">
        <v>3.8259</v>
      </c>
      <c r="CB8" s="19" t="n">
        <v>0.2158</v>
      </c>
      <c r="CC8" s="19" t="n">
        <v>0.6253</v>
      </c>
      <c r="CD8" s="19" t="n">
        <v>1.6003</v>
      </c>
      <c r="CG8" s="19" t="n">
        <v>0.347</v>
      </c>
      <c r="CI8" s="19" t="n">
        <v>6.6339</v>
      </c>
      <c r="CM8" s="19" t="n">
        <v>0.1044</v>
      </c>
      <c r="CN8" s="19" t="n">
        <v>0.0013</v>
      </c>
      <c r="CQ8" s="19" t="n">
        <v>9.451599999999999</v>
      </c>
      <c r="CT8" s="19" t="n">
        <v>7.1816</v>
      </c>
      <c r="CU8" s="19" t="n">
        <v>5.1709</v>
      </c>
      <c r="CW8" s="19" t="n">
        <v>3.4387</v>
      </c>
      <c r="CX8" s="19" t="n">
        <v>2.2652</v>
      </c>
      <c r="CY8" s="19" t="n">
        <v>7.4563</v>
      </c>
      <c r="CZ8" s="19" t="n">
        <v>2.4881</v>
      </c>
      <c r="DA8" s="19" t="n">
        <v>1.6976</v>
      </c>
      <c r="DB8" s="19" t="n">
        <v>9.268000000000001</v>
      </c>
      <c r="DC8" s="19" t="n">
        <v>15.0441</v>
      </c>
      <c r="DD8" s="19" t="n">
        <v>1.4431</v>
      </c>
      <c r="DE8" s="19" t="n">
        <v>4.3659</v>
      </c>
      <c r="DF8" s="19" t="n">
        <v>1.4458</v>
      </c>
      <c r="DG8" s="19" t="n">
        <v>3.2224</v>
      </c>
      <c r="DH8" s="19" t="n">
        <v>5.0693</v>
      </c>
      <c r="DI8" s="19" t="n">
        <v>3.3178</v>
      </c>
      <c r="DJ8" s="19" t="n">
        <v>1.009</v>
      </c>
      <c r="DK8" s="19" t="n">
        <v>0.5838</v>
      </c>
      <c r="DL8" s="19" t="n">
        <v>18.1138</v>
      </c>
      <c r="DM8" s="19" t="n">
        <v>0.1141</v>
      </c>
      <c r="DN8" s="19" t="n">
        <v>8171.103</v>
      </c>
    </row>
    <row r="9">
      <c r="A9" s="2" t="inlineStr">
        <is>
          <t>0201</t>
        </is>
      </c>
      <c r="B9" s="2" t="inlineStr">
        <is>
          <t>Aquaculture</t>
        </is>
      </c>
      <c r="DN9" s="19" t="n">
        <v>329</v>
      </c>
    </row>
    <row r="10">
      <c r="A10" s="2" t="inlineStr">
        <is>
          <t>0301</t>
        </is>
      </c>
      <c r="B10" s="2" t="inlineStr">
        <is>
          <t>Forestry and logging</t>
        </is>
      </c>
      <c r="DN10" s="19" t="n">
        <v>89</v>
      </c>
    </row>
    <row r="11">
      <c r="A11" s="2" t="inlineStr">
        <is>
          <t>0401</t>
        </is>
      </c>
      <c r="B11" s="2" t="inlineStr">
        <is>
          <t>Fishing, hunting and trapping</t>
        </is>
      </c>
      <c r="DN11" s="19" t="n">
        <v>315</v>
      </c>
    </row>
    <row r="12">
      <c r="A12" s="2" t="inlineStr">
        <is>
          <t>0501</t>
        </is>
      </c>
      <c r="B12" s="2" t="inlineStr">
        <is>
          <t>Agriculture, forestry and fishing support services</t>
        </is>
      </c>
    </row>
    <row r="13">
      <c r="A13" s="2" t="inlineStr">
        <is>
          <t>0601</t>
        </is>
      </c>
      <c r="B13" s="2" t="inlineStr">
        <is>
          <t>Coal mining</t>
        </is>
      </c>
    </row>
    <row r="14">
      <c r="A14" s="2" t="inlineStr">
        <is>
          <t>0701</t>
        </is>
      </c>
      <c r="B14" s="2" t="inlineStr">
        <is>
          <t>Oil and gas extraction</t>
        </is>
      </c>
      <c r="DN14" s="19" t="n">
        <v>1467</v>
      </c>
    </row>
    <row r="15">
      <c r="A15" s="2" t="inlineStr">
        <is>
          <t>0801</t>
        </is>
      </c>
      <c r="B15" s="2" t="inlineStr">
        <is>
          <t>Iron ore mining</t>
        </is>
      </c>
    </row>
    <row r="16">
      <c r="A16" s="2" t="inlineStr">
        <is>
          <t>0802</t>
        </is>
      </c>
      <c r="B16" s="2" t="inlineStr">
        <is>
          <t>Non-ferrous metal ore mining</t>
        </is>
      </c>
    </row>
    <row r="17">
      <c r="A17" s="2" t="inlineStr">
        <is>
          <t>0901</t>
        </is>
      </c>
      <c r="B17" s="2" t="inlineStr">
        <is>
          <t>Non-metallic mineral mining</t>
        </is>
      </c>
      <c r="N17" s="19" t="n">
        <v>0.0007</v>
      </c>
      <c r="AT17" s="19" t="n">
        <v>0.3222</v>
      </c>
      <c r="AV17" s="19" t="n">
        <v>0.3406</v>
      </c>
      <c r="AW17" s="19" t="n">
        <v>0.0301</v>
      </c>
      <c r="AX17" s="19" t="n">
        <v>0.0027</v>
      </c>
      <c r="AY17" s="19" t="n">
        <v>0.0015</v>
      </c>
      <c r="BB17" s="19" t="n">
        <v>0.0024</v>
      </c>
      <c r="BD17" s="19" t="n">
        <v>0.0005999999999999999</v>
      </c>
      <c r="BJ17" s="19" t="n">
        <v>0.0005</v>
      </c>
      <c r="BL17" s="19" t="n">
        <v>0.0004</v>
      </c>
      <c r="BR17" s="19" t="n">
        <v>0.0005</v>
      </c>
      <c r="BT17" s="19" t="n">
        <v>0.07820000000000001</v>
      </c>
      <c r="BU17" s="19" t="n">
        <v>0.0725</v>
      </c>
      <c r="BV17" s="19" t="n">
        <v>0.0968</v>
      </c>
      <c r="BW17" s="19" t="n">
        <v>1.0335</v>
      </c>
      <c r="CR17" s="19" t="n">
        <v>0.0065</v>
      </c>
      <c r="CS17" s="19" t="n">
        <v>0.0019</v>
      </c>
      <c r="DH17" s="19" t="n">
        <v>0.0004</v>
      </c>
      <c r="DI17" s="19" t="n">
        <v>0.0004</v>
      </c>
      <c r="DN17" s="19" t="n">
        <v>15.0075</v>
      </c>
    </row>
    <row r="18">
      <c r="A18" s="2" t="inlineStr">
        <is>
          <t>1001</t>
        </is>
      </c>
      <c r="B18" s="2" t="inlineStr">
        <is>
          <t>Exploration and mining support services</t>
        </is>
      </c>
    </row>
    <row r="19">
      <c r="A19" s="2" t="inlineStr">
        <is>
          <t>1101</t>
        </is>
      </c>
      <c r="B19" s="2" t="inlineStr">
        <is>
          <t>Meat and meat product manufacturing</t>
        </is>
      </c>
      <c r="DN19" s="19" t="n">
        <v>6919</v>
      </c>
    </row>
    <row r="20">
      <c r="A20" s="2" t="inlineStr">
        <is>
          <t>1102</t>
        </is>
      </c>
      <c r="B20" s="2" t="inlineStr">
        <is>
          <t>Processed seafood manufacturing</t>
        </is>
      </c>
      <c r="DN20" s="19" t="n">
        <v>1054</v>
      </c>
    </row>
    <row r="21">
      <c r="A21" s="2" t="inlineStr">
        <is>
          <t>1103</t>
        </is>
      </c>
      <c r="B21" s="2" t="inlineStr">
        <is>
          <t>Dairy product manufacturing</t>
        </is>
      </c>
      <c r="DN21" s="19" t="n">
        <v>5942</v>
      </c>
    </row>
    <row r="22">
      <c r="A22" s="2" t="inlineStr">
        <is>
          <t>1104</t>
        </is>
      </c>
      <c r="B22" s="2" t="inlineStr">
        <is>
          <t>Fruit and vegetable product manufacturing</t>
        </is>
      </c>
      <c r="DN22" s="19" t="n">
        <v>2710</v>
      </c>
    </row>
    <row r="23">
      <c r="A23" s="2" t="inlineStr">
        <is>
          <t>1105</t>
        </is>
      </c>
      <c r="B23" s="2" t="inlineStr">
        <is>
          <t>Oils and fats manufacturing</t>
        </is>
      </c>
      <c r="DN23" s="19" t="n">
        <v>480</v>
      </c>
    </row>
    <row r="24">
      <c r="A24" s="2" t="inlineStr">
        <is>
          <t>1106</t>
        </is>
      </c>
      <c r="B24" s="2" t="inlineStr">
        <is>
          <t>Grain mill and cereal product manufacturing</t>
        </is>
      </c>
      <c r="DN24" s="19" t="n">
        <v>1429</v>
      </c>
    </row>
    <row r="25">
      <c r="A25" s="2" t="inlineStr">
        <is>
          <t>1107</t>
        </is>
      </c>
      <c r="B25" s="2" t="inlineStr">
        <is>
          <t>Bakery product manufacturing</t>
        </is>
      </c>
      <c r="DN25" s="19" t="n">
        <v>4852</v>
      </c>
    </row>
    <row r="26">
      <c r="A26" s="2" t="inlineStr">
        <is>
          <t>1108</t>
        </is>
      </c>
      <c r="B26" s="2" t="inlineStr">
        <is>
          <t>Sugar and confectionery manufacturing</t>
        </is>
      </c>
      <c r="DN26" s="19" t="n">
        <v>1191</v>
      </c>
    </row>
    <row r="27">
      <c r="A27" s="2" t="inlineStr">
        <is>
          <t>1109</t>
        </is>
      </c>
      <c r="B27" s="2" t="inlineStr">
        <is>
          <t>Other food product manufacturing</t>
        </is>
      </c>
      <c r="DN27" s="19" t="n">
        <v>3906</v>
      </c>
    </row>
    <row r="28">
      <c r="A28" s="2" t="inlineStr">
        <is>
          <t>1201</t>
        </is>
      </c>
      <c r="B28" s="2" t="inlineStr">
        <is>
          <t>Soft drinks, cordials and syrup manufacturing</t>
        </is>
      </c>
      <c r="DN28" s="19" t="n">
        <v>1316</v>
      </c>
    </row>
    <row r="29">
      <c r="A29" s="2" t="inlineStr">
        <is>
          <t>1202</t>
        </is>
      </c>
      <c r="B29" s="2" t="inlineStr">
        <is>
          <t>Beer manufacturing</t>
        </is>
      </c>
      <c r="DN29" s="19" t="n">
        <v>2519</v>
      </c>
    </row>
    <row r="30">
      <c r="A30" s="2" t="inlineStr">
        <is>
          <t>1205</t>
        </is>
      </c>
      <c r="B30" s="2" t="inlineStr">
        <is>
          <t>Wine, spirits and tobacco</t>
        </is>
      </c>
      <c r="C30" s="19" t="n">
        <v>0.656</v>
      </c>
      <c r="D30" s="19" t="n">
        <v>0.0295</v>
      </c>
      <c r="E30" s="19" t="n">
        <v>0.4769</v>
      </c>
      <c r="H30" s="19" t="n">
        <v>0.1052</v>
      </c>
      <c r="I30" s="19" t="n">
        <v>0.7227</v>
      </c>
      <c r="J30" s="19" t="n">
        <v>0.3689</v>
      </c>
      <c r="K30" s="19" t="n">
        <v>0.2722</v>
      </c>
      <c r="L30" s="19" t="n">
        <v>0.1538</v>
      </c>
      <c r="M30" s="19" t="n">
        <v>0.1857</v>
      </c>
      <c r="N30" s="19" t="n">
        <v>0.0076</v>
      </c>
      <c r="P30" s="19" t="n">
        <v>0.0421</v>
      </c>
      <c r="S30" s="19" t="n">
        <v>0.0106</v>
      </c>
      <c r="U30" s="19" t="n">
        <v>0.0567</v>
      </c>
      <c r="V30" s="19" t="n">
        <v>0.0051</v>
      </c>
      <c r="W30" s="19" t="n">
        <v>0.3835</v>
      </c>
      <c r="X30" s="19" t="n">
        <v>0.0317</v>
      </c>
      <c r="Y30" s="19" t="n">
        <v>0.5809</v>
      </c>
      <c r="AH30" s="19" t="n">
        <v>0.0073</v>
      </c>
      <c r="AI30" s="19" t="n">
        <v>0.0813</v>
      </c>
      <c r="AJ30" s="19" t="n">
        <v>0.0877</v>
      </c>
      <c r="AK30" s="19" t="n">
        <v>0.0939</v>
      </c>
      <c r="AL30" s="19" t="n">
        <v>0.0944</v>
      </c>
      <c r="AN30" s="19" t="n">
        <v>0.0151</v>
      </c>
      <c r="AP30" s="19" t="n">
        <v>0.1877</v>
      </c>
      <c r="AR30" s="19" t="n">
        <v>0.0056</v>
      </c>
      <c r="AS30" s="19" t="n">
        <v>0.0036</v>
      </c>
      <c r="AT30" s="19" t="n">
        <v>0.0102</v>
      </c>
      <c r="AU30" s="19" t="n">
        <v>0.001</v>
      </c>
      <c r="AV30" s="19" t="n">
        <v>0.1351</v>
      </c>
      <c r="AW30" s="19" t="n">
        <v>0.0059</v>
      </c>
      <c r="AY30" s="19" t="n">
        <v>0.0611</v>
      </c>
      <c r="BA30" s="19" t="n">
        <v>0.0002</v>
      </c>
      <c r="BB30" s="19" t="n">
        <v>0.001</v>
      </c>
      <c r="BC30" s="19" t="n">
        <v>0.0009</v>
      </c>
      <c r="BD30" s="19" t="n">
        <v>0.0014</v>
      </c>
      <c r="BE30" s="19" t="n">
        <v>0.0005</v>
      </c>
      <c r="BF30" s="19" t="n">
        <v>0.0012</v>
      </c>
      <c r="BG30" s="19" t="n">
        <v>0.0061</v>
      </c>
      <c r="BH30" s="19" t="n">
        <v>0.0011</v>
      </c>
      <c r="BI30" s="19" t="n">
        <v>0.0007</v>
      </c>
      <c r="BJ30" s="19" t="n">
        <v>0.0005999999999999999</v>
      </c>
      <c r="BK30" s="19" t="n">
        <v>0.0004</v>
      </c>
      <c r="BL30" s="19" t="n">
        <v>0.0005999999999999999</v>
      </c>
      <c r="BT30" s="19" t="n">
        <v>0.09660000000000001</v>
      </c>
      <c r="BV30" s="19" t="n">
        <v>0.1941</v>
      </c>
      <c r="BW30" s="19" t="n">
        <v>0.1959</v>
      </c>
      <c r="BX30" s="19" t="n">
        <v>0.7119</v>
      </c>
      <c r="BY30" s="19" t="n">
        <v>0.3959</v>
      </c>
      <c r="CB30" s="19" t="n">
        <v>0.1075</v>
      </c>
      <c r="CC30" s="19" t="n">
        <v>0.0191</v>
      </c>
      <c r="CE30" s="19" t="n">
        <v>0.571</v>
      </c>
      <c r="CG30" s="19" t="n">
        <v>0.1039</v>
      </c>
      <c r="CT30" s="19" t="n">
        <v>0.1915</v>
      </c>
      <c r="CU30" s="19" t="n">
        <v>0.0963</v>
      </c>
      <c r="CW30" s="19" t="n">
        <v>0.1276</v>
      </c>
      <c r="CX30" s="19" t="n">
        <v>0.0646</v>
      </c>
      <c r="CY30" s="19" t="n">
        <v>0.4231</v>
      </c>
      <c r="CZ30" s="19" t="n">
        <v>0.3791</v>
      </c>
      <c r="DA30" s="19" t="n">
        <v>0.0955</v>
      </c>
      <c r="DC30" s="19" t="n">
        <v>0.4163</v>
      </c>
      <c r="DD30" s="19" t="n">
        <v>0.096</v>
      </c>
      <c r="DE30" s="19" t="n">
        <v>0.1515</v>
      </c>
      <c r="DF30" s="19" t="n">
        <v>0.0343</v>
      </c>
      <c r="DH30" s="19" t="n">
        <v>0.4224</v>
      </c>
      <c r="DI30" s="19" t="n">
        <v>1.6594</v>
      </c>
      <c r="DJ30" s="19" t="n">
        <v>0.0593</v>
      </c>
      <c r="DK30" s="19" t="n">
        <v>0.0335</v>
      </c>
      <c r="DL30" s="19" t="n">
        <v>0.08400000000000001</v>
      </c>
      <c r="DM30" s="19" t="n">
        <v>0.0117</v>
      </c>
      <c r="DN30" s="19" t="n">
        <v>6063.3075</v>
      </c>
      <c r="DT30" s="19" t="n">
        <v>77.05710000000001</v>
      </c>
    </row>
    <row r="31">
      <c r="A31" s="2" t="inlineStr">
        <is>
          <t>1301</t>
        </is>
      </c>
      <c r="B31" s="2" t="inlineStr">
        <is>
          <t>Textile manufacturing</t>
        </is>
      </c>
      <c r="DN31" s="19" t="n">
        <v>418</v>
      </c>
    </row>
    <row r="32">
      <c r="A32" s="2" t="inlineStr">
        <is>
          <t>1302</t>
        </is>
      </c>
      <c r="B32" s="2" t="inlineStr">
        <is>
          <t>Tanned leather, dressed fur and leather product manufacturing</t>
        </is>
      </c>
      <c r="DN32" s="19" t="n">
        <v>1988</v>
      </c>
    </row>
    <row r="33">
      <c r="A33" s="2" t="inlineStr">
        <is>
          <t>1303</t>
        </is>
      </c>
      <c r="B33" s="2" t="inlineStr">
        <is>
          <t>Textile product manufacturing</t>
        </is>
      </c>
      <c r="D33" s="19" t="n">
        <v>0.0141</v>
      </c>
      <c r="E33" s="19" t="n">
        <v>0.4673</v>
      </c>
      <c r="L33" s="19" t="n">
        <v>0.0693</v>
      </c>
      <c r="M33" s="19" t="n">
        <v>0.3347</v>
      </c>
      <c r="P33" s="19" t="n">
        <v>4.8779</v>
      </c>
      <c r="Q33" s="19" t="n">
        <v>0.0288</v>
      </c>
      <c r="S33" s="19" t="n">
        <v>0.0606</v>
      </c>
      <c r="T33" s="19" t="n">
        <v>0.0072</v>
      </c>
      <c r="U33" s="19" t="n">
        <v>2.4581</v>
      </c>
      <c r="V33" s="19" t="n">
        <v>0.0848</v>
      </c>
      <c r="W33" s="19" t="n">
        <v>0.6992</v>
      </c>
      <c r="X33" s="19" t="n">
        <v>1.9394</v>
      </c>
      <c r="Y33" s="19" t="n">
        <v>0.0886</v>
      </c>
      <c r="Z33" s="19" t="n">
        <v>0.0068</v>
      </c>
      <c r="AC33" s="19" t="n">
        <v>0.1942</v>
      </c>
      <c r="AD33" s="19" t="n">
        <v>0.0039</v>
      </c>
      <c r="AF33" s="19" t="n">
        <v>0.0042</v>
      </c>
      <c r="AP33" s="19" t="n">
        <v>0.6335</v>
      </c>
      <c r="AQ33" s="19" t="n">
        <v>0.0009</v>
      </c>
      <c r="AT33" s="19" t="n">
        <v>0.0003</v>
      </c>
      <c r="AV33" s="19" t="n">
        <v>0.1318</v>
      </c>
      <c r="AW33" s="19" t="n">
        <v>2.5179</v>
      </c>
      <c r="AX33" s="19" t="n">
        <v>0.1385</v>
      </c>
      <c r="BC33" s="19" t="n">
        <v>0.0501</v>
      </c>
      <c r="BD33" s="19" t="n">
        <v>1.5384</v>
      </c>
      <c r="BI33" s="19" t="n">
        <v>1.5501</v>
      </c>
      <c r="BK33" s="19" t="n">
        <v>0.0482</v>
      </c>
      <c r="BL33" s="19" t="n">
        <v>0.1183</v>
      </c>
      <c r="BT33" s="19" t="n">
        <v>0.7016</v>
      </c>
      <c r="BU33" s="19" t="n">
        <v>0.44</v>
      </c>
      <c r="BV33" s="19" t="n">
        <v>0.8787</v>
      </c>
      <c r="BW33" s="19" t="n">
        <v>0.3531</v>
      </c>
      <c r="BX33" s="19" t="n">
        <v>0.359</v>
      </c>
      <c r="BY33" s="19" t="n">
        <v>1.7086</v>
      </c>
      <c r="CI33" s="19" t="n">
        <v>0.0858</v>
      </c>
      <c r="CQ33" s="19" t="n">
        <v>0.8845</v>
      </c>
      <c r="CU33" s="19" t="n">
        <v>0.08740000000000001</v>
      </c>
      <c r="CX33" s="19" t="n">
        <v>0.0871</v>
      </c>
      <c r="CY33" s="19" t="n">
        <v>0.0857</v>
      </c>
      <c r="DG33" s="19" t="n">
        <v>0.3491</v>
      </c>
      <c r="DH33" s="19" t="n">
        <v>0.1697</v>
      </c>
      <c r="DI33" s="19" t="n">
        <v>0.1739</v>
      </c>
      <c r="DL33" s="19" t="n">
        <v>1.4617</v>
      </c>
      <c r="DM33" s="19" t="n">
        <v>0.008200000000000001</v>
      </c>
      <c r="DN33" s="19" t="n">
        <v>4447.2613</v>
      </c>
      <c r="DT33" s="19" t="n">
        <v>1.8376</v>
      </c>
    </row>
    <row r="34">
      <c r="A34" s="2" t="inlineStr">
        <is>
          <t>1304</t>
        </is>
      </c>
      <c r="B34" s="2" t="inlineStr">
        <is>
          <t>Knitted product manufacturing</t>
        </is>
      </c>
      <c r="AD34" s="19" t="n">
        <v>0.7282999999999999</v>
      </c>
      <c r="AE34" s="19" t="n">
        <v>0.445</v>
      </c>
      <c r="AF34" s="19" t="n">
        <v>12.217</v>
      </c>
      <c r="BX34" s="19" t="n">
        <v>1.2147</v>
      </c>
      <c r="BY34" s="19" t="n">
        <v>1.217</v>
      </c>
      <c r="CA34" s="19" t="n">
        <v>2.3335</v>
      </c>
      <c r="CU34" s="19" t="n">
        <v>8.3108</v>
      </c>
      <c r="CW34" s="19" t="n">
        <v>1.5883</v>
      </c>
      <c r="CX34" s="19" t="n">
        <v>0.7779</v>
      </c>
      <c r="CZ34" s="19" t="n">
        <v>20.968</v>
      </c>
      <c r="DE34" s="19" t="n">
        <v>130.8567</v>
      </c>
      <c r="DF34" s="19" t="n">
        <v>145.686</v>
      </c>
      <c r="DH34" s="19" t="n">
        <v>5.7534</v>
      </c>
      <c r="DI34" s="19" t="n">
        <v>5.2843</v>
      </c>
      <c r="DK34" s="19" t="n">
        <v>1.8495</v>
      </c>
      <c r="DN34" s="19" t="n">
        <v>2432.1999</v>
      </c>
      <c r="DT34" s="19" t="n">
        <v>146.5696</v>
      </c>
    </row>
    <row r="35">
      <c r="A35" s="2" t="inlineStr">
        <is>
          <t>1305</t>
        </is>
      </c>
      <c r="B35" s="2" t="inlineStr">
        <is>
          <t>Clothing manufacturing</t>
        </is>
      </c>
      <c r="C35" s="19" t="n">
        <v>8.1709</v>
      </c>
      <c r="D35" s="19" t="n">
        <v>2.7733</v>
      </c>
      <c r="E35" s="19" t="n">
        <v>7.5923</v>
      </c>
      <c r="F35" s="19" t="n">
        <v>8.26</v>
      </c>
      <c r="H35" s="19" t="n">
        <v>6.3136</v>
      </c>
      <c r="I35" s="19" t="n">
        <v>7.9223</v>
      </c>
      <c r="J35" s="19" t="n">
        <v>98.63590000000001</v>
      </c>
      <c r="K35" s="19" t="n">
        <v>31.5495</v>
      </c>
      <c r="L35" s="19" t="n">
        <v>25.3122</v>
      </c>
      <c r="M35" s="19" t="n">
        <v>84.46720000000001</v>
      </c>
      <c r="N35" s="19" t="n">
        <v>15.3129</v>
      </c>
      <c r="O35" s="19" t="n">
        <v>14.7523</v>
      </c>
      <c r="P35" s="19" t="n">
        <v>21.5062</v>
      </c>
      <c r="Q35" s="19" t="n">
        <v>0.0019</v>
      </c>
      <c r="R35" s="19" t="n">
        <v>0.475</v>
      </c>
      <c r="S35" s="19" t="n">
        <v>0.07580000000000001</v>
      </c>
      <c r="T35" s="19" t="n">
        <v>0.0567</v>
      </c>
      <c r="U35" s="19" t="n">
        <v>0.4676</v>
      </c>
      <c r="V35" s="19" t="n">
        <v>2.3426</v>
      </c>
      <c r="W35" s="19" t="n">
        <v>5.3842</v>
      </c>
      <c r="X35" s="19" t="n">
        <v>0.65</v>
      </c>
      <c r="Y35" s="19" t="n">
        <v>1.8196</v>
      </c>
      <c r="Z35" s="19" t="n">
        <v>0.1232</v>
      </c>
      <c r="AA35" s="19" t="n">
        <v>0.2977</v>
      </c>
      <c r="AB35" s="19" t="n">
        <v>3.003</v>
      </c>
      <c r="AC35" s="19" t="n">
        <v>3.7823</v>
      </c>
      <c r="AD35" s="19" t="n">
        <v>186.5093</v>
      </c>
      <c r="AF35" s="19" t="n">
        <v>89.6315</v>
      </c>
      <c r="AG35" s="19" t="n">
        <v>29.8569</v>
      </c>
      <c r="AH35" s="19" t="n">
        <v>0.0032</v>
      </c>
      <c r="AI35" s="19" t="n">
        <v>0.3833</v>
      </c>
      <c r="AK35" s="19" t="n">
        <v>7.0899</v>
      </c>
      <c r="AL35" s="19" t="n">
        <v>6.0179</v>
      </c>
      <c r="AM35" s="19" t="n">
        <v>2.0789</v>
      </c>
      <c r="AN35" s="19" t="n">
        <v>0.2868</v>
      </c>
      <c r="AO35" s="19" t="n">
        <v>0.0046</v>
      </c>
      <c r="AP35" s="19" t="n">
        <v>5.4371</v>
      </c>
      <c r="AR35" s="19" t="n">
        <v>1.1673</v>
      </c>
      <c r="AS35" s="19" t="n">
        <v>0.0233</v>
      </c>
      <c r="AT35" s="19" t="n">
        <v>1.3651</v>
      </c>
      <c r="AU35" s="19" t="n">
        <v>0.5065</v>
      </c>
      <c r="AV35" s="19" t="n">
        <v>4.1679</v>
      </c>
      <c r="AW35" s="19" t="n">
        <v>3.1215</v>
      </c>
      <c r="AX35" s="19" t="n">
        <v>0.3092</v>
      </c>
      <c r="AY35" s="19" t="n">
        <v>1.5559</v>
      </c>
      <c r="AZ35" s="19" t="n">
        <v>0.0597</v>
      </c>
      <c r="BA35" s="19" t="n">
        <v>0.1554</v>
      </c>
      <c r="BB35" s="19" t="n">
        <v>61.1731</v>
      </c>
      <c r="BC35" s="19" t="n">
        <v>15.2978</v>
      </c>
      <c r="BD35" s="19" t="n">
        <v>32.3164</v>
      </c>
      <c r="BE35" s="19" t="n">
        <v>6.8426</v>
      </c>
      <c r="BF35" s="19" t="n">
        <v>9.243</v>
      </c>
      <c r="BG35" s="19" t="n">
        <v>8.4079</v>
      </c>
      <c r="BH35" s="19" t="n">
        <v>7.1472</v>
      </c>
      <c r="BI35" s="19" t="n">
        <v>6.6577</v>
      </c>
      <c r="BJ35" s="19" t="n">
        <v>3.405</v>
      </c>
      <c r="BK35" s="19" t="n">
        <v>2.3186</v>
      </c>
      <c r="BL35" s="19" t="n">
        <v>13.3139</v>
      </c>
      <c r="BM35" s="19" t="n">
        <v>8.380100000000001</v>
      </c>
      <c r="BN35" s="19" t="n">
        <v>20.8158</v>
      </c>
      <c r="BO35" s="19" t="n">
        <v>5.666</v>
      </c>
      <c r="BP35" s="19" t="n">
        <v>10.2937</v>
      </c>
      <c r="BQ35" s="19" t="n">
        <v>1.3658</v>
      </c>
      <c r="BR35" s="19" t="n">
        <v>1.2312</v>
      </c>
      <c r="BS35" s="19" t="n">
        <v>78.0222</v>
      </c>
      <c r="BT35" s="19" t="n">
        <v>40.735</v>
      </c>
      <c r="BU35" s="19" t="n">
        <v>16.4587</v>
      </c>
      <c r="BV35" s="19" t="n">
        <v>17.6995</v>
      </c>
      <c r="BW35" s="19" t="n">
        <v>138.4371</v>
      </c>
      <c r="BX35" s="19" t="n">
        <v>206.3395</v>
      </c>
      <c r="BY35" s="19" t="n">
        <v>154.4934</v>
      </c>
      <c r="BZ35" s="19" t="n">
        <v>15.4447</v>
      </c>
      <c r="CA35" s="19" t="n">
        <v>24.7579</v>
      </c>
      <c r="CB35" s="19" t="n">
        <v>12.1761</v>
      </c>
      <c r="CC35" s="19" t="n">
        <v>17.0299</v>
      </c>
      <c r="CD35" s="19" t="n">
        <v>7.3327</v>
      </c>
      <c r="CF35" s="19" t="n">
        <v>27.9638</v>
      </c>
      <c r="CG35" s="19" t="n">
        <v>7.9293</v>
      </c>
      <c r="CI35" s="19" t="n">
        <v>4.939</v>
      </c>
      <c r="CJ35" s="19" t="n">
        <v>12.4195</v>
      </c>
      <c r="CL35" s="19" t="n">
        <v>22.5616</v>
      </c>
      <c r="CM35" s="19" t="n">
        <v>0.4151</v>
      </c>
      <c r="CN35" s="19" t="n">
        <v>0.8814</v>
      </c>
      <c r="CQ35" s="19" t="n">
        <v>6.3523</v>
      </c>
      <c r="CT35" s="19" t="n">
        <v>6.6806</v>
      </c>
      <c r="CU35" s="19" t="n">
        <v>19.3124</v>
      </c>
      <c r="CW35" s="19" t="n">
        <v>24.0501</v>
      </c>
      <c r="CX35" s="19" t="n">
        <v>12.3609</v>
      </c>
      <c r="CY35" s="19" t="n">
        <v>70.63079999999999</v>
      </c>
      <c r="CZ35" s="19" t="n">
        <v>128.9678</v>
      </c>
      <c r="DA35" s="19" t="n">
        <v>97.7672</v>
      </c>
      <c r="DB35" s="19" t="n">
        <v>39.5653</v>
      </c>
      <c r="DC35" s="19" t="n">
        <v>57.8871</v>
      </c>
      <c r="DD35" s="19" t="n">
        <v>7.1035</v>
      </c>
      <c r="DE35" s="19" t="n">
        <v>224.0686</v>
      </c>
      <c r="DF35" s="19" t="n">
        <v>966.3249</v>
      </c>
      <c r="DG35" s="19" t="n">
        <v>12.5174</v>
      </c>
      <c r="DH35" s="19" t="n">
        <v>22.1094</v>
      </c>
      <c r="DI35" s="19" t="n">
        <v>13.343</v>
      </c>
      <c r="DJ35" s="19" t="n">
        <v>27.1048</v>
      </c>
      <c r="DK35" s="19" t="n">
        <v>24.8399</v>
      </c>
      <c r="DL35" s="19" t="n">
        <v>95.8655</v>
      </c>
      <c r="DM35" s="19" t="n">
        <v>31.9145</v>
      </c>
      <c r="DN35" s="19" t="n">
        <v>11642.6005</v>
      </c>
      <c r="DT35" s="19" t="n">
        <v>747.9415</v>
      </c>
    </row>
    <row r="36">
      <c r="A36" s="2" t="inlineStr">
        <is>
          <t>1306</t>
        </is>
      </c>
      <c r="B36" s="2" t="inlineStr">
        <is>
          <t>Footwear manufacturing</t>
        </is>
      </c>
      <c r="DN36" s="19" t="n">
        <v>5467</v>
      </c>
    </row>
    <row r="37">
      <c r="A37" s="2" t="inlineStr">
        <is>
          <t>1401</t>
        </is>
      </c>
      <c r="B37" s="2" t="inlineStr">
        <is>
          <t>Sawmill product manufacturing</t>
        </is>
      </c>
    </row>
    <row r="38">
      <c r="A38" s="2" t="inlineStr">
        <is>
          <t>1402</t>
        </is>
      </c>
      <c r="B38" s="2" t="inlineStr">
        <is>
          <t>Other wood product manufacturing</t>
        </is>
      </c>
      <c r="DN38" s="19" t="n">
        <v>71</v>
      </c>
    </row>
    <row r="39">
      <c r="A39" s="2" t="inlineStr">
        <is>
          <t>1501</t>
        </is>
      </c>
      <c r="B39" s="2" t="inlineStr">
        <is>
          <t>Pulp, paper and paperboard manufacturing</t>
        </is>
      </c>
      <c r="DN39" s="19" t="n">
        <v>178</v>
      </c>
    </row>
    <row r="40">
      <c r="A40" s="2" t="inlineStr">
        <is>
          <t>1502</t>
        </is>
      </c>
      <c r="B40" s="2" t="inlineStr">
        <is>
          <t>Paper stationery and other converted paper product manufacturing</t>
        </is>
      </c>
      <c r="DN40" s="19" t="n">
        <v>1874</v>
      </c>
    </row>
    <row r="41">
      <c r="A41" s="2" t="inlineStr">
        <is>
          <t>1601</t>
        </is>
      </c>
      <c r="B41" s="2" t="inlineStr">
        <is>
          <t>Printing (including the reproduction of recorded media)</t>
        </is>
      </c>
    </row>
    <row r="42">
      <c r="A42" s="2" t="inlineStr">
        <is>
          <t>1701</t>
        </is>
      </c>
      <c r="B42" s="2" t="inlineStr">
        <is>
          <t>Petroleum and coal product manufacturing</t>
        </is>
      </c>
      <c r="C42" s="19" t="n">
        <v>24.6271</v>
      </c>
      <c r="D42" s="19" t="n">
        <v>2.7039</v>
      </c>
      <c r="E42" s="19" t="n">
        <v>20.535</v>
      </c>
      <c r="F42" s="19" t="n">
        <v>1.6957</v>
      </c>
      <c r="G42" s="19" t="n">
        <v>7.9155</v>
      </c>
      <c r="H42" s="19" t="n">
        <v>1.7857</v>
      </c>
      <c r="I42" s="19" t="n">
        <v>1.2977</v>
      </c>
      <c r="J42" s="19" t="n">
        <v>0.115</v>
      </c>
      <c r="K42" s="19" t="n">
        <v>0.118</v>
      </c>
      <c r="L42" s="19" t="n">
        <v>2.0531</v>
      </c>
      <c r="M42" s="19" t="n">
        <v>2.3082</v>
      </c>
      <c r="N42" s="19" t="n">
        <v>0.4784</v>
      </c>
      <c r="O42" s="19" t="n">
        <v>0.8265</v>
      </c>
      <c r="P42" s="19" t="n">
        <v>1.5068</v>
      </c>
      <c r="Q42" s="19" t="n">
        <v>0.0165</v>
      </c>
      <c r="R42" s="19" t="n">
        <v>0.8825</v>
      </c>
      <c r="S42" s="19" t="n">
        <v>0.098</v>
      </c>
      <c r="T42" s="19" t="n">
        <v>0.105</v>
      </c>
      <c r="U42" s="19" t="n">
        <v>0.2211</v>
      </c>
      <c r="V42" s="19" t="n">
        <v>0.7573</v>
      </c>
      <c r="W42" s="19" t="n">
        <v>0.4822</v>
      </c>
      <c r="X42" s="19" t="n">
        <v>0.7367</v>
      </c>
      <c r="Y42" s="19" t="n">
        <v>0.0568</v>
      </c>
      <c r="Z42" s="19" t="n">
        <v>0.1217</v>
      </c>
      <c r="AA42" s="19" t="n">
        <v>0.1471</v>
      </c>
      <c r="AB42" s="19" t="n">
        <v>0.09520000000000001</v>
      </c>
      <c r="AC42" s="19" t="n">
        <v>0.0036</v>
      </c>
      <c r="AD42" s="19" t="n">
        <v>0.0253</v>
      </c>
      <c r="AG42" s="19" t="n">
        <v>1.2643</v>
      </c>
      <c r="AH42" s="19" t="n">
        <v>0.3149</v>
      </c>
      <c r="AI42" s="19" t="n">
        <v>1.3599</v>
      </c>
      <c r="AJ42" s="19" t="n">
        <v>0.0494</v>
      </c>
      <c r="AK42" s="19" t="n">
        <v>0.0712</v>
      </c>
      <c r="AL42" s="19" t="n">
        <v>1.0962</v>
      </c>
      <c r="AM42" s="19" t="n">
        <v>0.1279</v>
      </c>
      <c r="AN42" s="19" t="n">
        <v>0.06759999999999999</v>
      </c>
      <c r="AP42" s="19" t="n">
        <v>0.9283</v>
      </c>
      <c r="AQ42" s="19" t="n">
        <v>0.2025</v>
      </c>
      <c r="AR42" s="19" t="n">
        <v>0.9099</v>
      </c>
      <c r="AS42" s="19" t="n">
        <v>0.6206</v>
      </c>
      <c r="AT42" s="19" t="n">
        <v>0.2527</v>
      </c>
      <c r="AU42" s="19" t="n">
        <v>0.0156</v>
      </c>
      <c r="AV42" s="19" t="n">
        <v>1.2547</v>
      </c>
      <c r="AW42" s="19" t="n">
        <v>0.2251</v>
      </c>
      <c r="AX42" s="19" t="n">
        <v>0.0124</v>
      </c>
      <c r="AY42" s="19" t="n">
        <v>0.1327</v>
      </c>
      <c r="AZ42" s="19" t="n">
        <v>0.7884</v>
      </c>
      <c r="BA42" s="19" t="n">
        <v>0.08890000000000001</v>
      </c>
      <c r="BB42" s="19" t="n">
        <v>2.4985</v>
      </c>
      <c r="BC42" s="19" t="n">
        <v>0.4278</v>
      </c>
      <c r="BD42" s="19" t="n">
        <v>1.2113</v>
      </c>
      <c r="BE42" s="19" t="n">
        <v>0.182</v>
      </c>
      <c r="BF42" s="19" t="n">
        <v>0.2746</v>
      </c>
      <c r="BG42" s="19" t="n">
        <v>0.2607</v>
      </c>
      <c r="BH42" s="19" t="n">
        <v>0.0349</v>
      </c>
      <c r="BI42" s="19" t="n">
        <v>0.6398</v>
      </c>
      <c r="BJ42" s="19" t="n">
        <v>0.3023</v>
      </c>
      <c r="BK42" s="19" t="n">
        <v>0.2053</v>
      </c>
      <c r="BL42" s="19" t="n">
        <v>1.4947</v>
      </c>
      <c r="BM42" s="19" t="n">
        <v>0.3273</v>
      </c>
      <c r="BN42" s="19" t="n">
        <v>1.963</v>
      </c>
      <c r="BO42" s="19" t="n">
        <v>1.0711</v>
      </c>
      <c r="BP42" s="19" t="n">
        <v>0.2307</v>
      </c>
      <c r="BQ42" s="19" t="n">
        <v>0.102</v>
      </c>
      <c r="BR42" s="19" t="n">
        <v>1.8887</v>
      </c>
      <c r="BS42" s="19" t="n">
        <v>1.4928</v>
      </c>
      <c r="BT42" s="19" t="n">
        <v>13.8434</v>
      </c>
      <c r="BU42" s="19" t="n">
        <v>8.902900000000001</v>
      </c>
      <c r="BV42" s="19" t="n">
        <v>17.6312</v>
      </c>
      <c r="BW42" s="19" t="n">
        <v>90.24769999999999</v>
      </c>
      <c r="BX42" s="19" t="n">
        <v>34.3202</v>
      </c>
      <c r="BY42" s="19" t="n">
        <v>53.1996</v>
      </c>
      <c r="BZ42" s="19" t="n">
        <v>7.6808</v>
      </c>
      <c r="CA42" s="19" t="n">
        <v>35.4506</v>
      </c>
      <c r="CB42" s="19" t="n">
        <v>36.9316</v>
      </c>
      <c r="CC42" s="19" t="n">
        <v>0.3469</v>
      </c>
      <c r="CD42" s="19" t="n">
        <v>15.2424</v>
      </c>
      <c r="CE42" s="19" t="n">
        <v>3.5258</v>
      </c>
      <c r="CF42" s="19" t="n">
        <v>5.8588</v>
      </c>
      <c r="CG42" s="19" t="n">
        <v>21.4402</v>
      </c>
      <c r="CH42" s="19" t="n">
        <v>0.7383999999999999</v>
      </c>
      <c r="CI42" s="19" t="n">
        <v>0.1697</v>
      </c>
      <c r="CJ42" s="19" t="n">
        <v>0.1697</v>
      </c>
      <c r="CL42" s="19" t="n">
        <v>0.9659</v>
      </c>
      <c r="CM42" s="19" t="n">
        <v>0.0309</v>
      </c>
      <c r="CN42" s="19" t="n">
        <v>5.2951</v>
      </c>
      <c r="CO42" s="19" t="n">
        <v>2.4559</v>
      </c>
      <c r="CP42" s="19" t="n">
        <v>3.2957</v>
      </c>
      <c r="CQ42" s="19" t="n">
        <v>27.9465</v>
      </c>
      <c r="CT42" s="19" t="n">
        <v>19.6533</v>
      </c>
      <c r="CU42" s="19" t="n">
        <v>33.3991</v>
      </c>
      <c r="CV42" s="19" t="n">
        <v>10.9138</v>
      </c>
      <c r="CW42" s="19" t="n">
        <v>27.6501</v>
      </c>
      <c r="CX42" s="19" t="n">
        <v>1.8634</v>
      </c>
      <c r="CY42" s="19" t="n">
        <v>11.0279</v>
      </c>
      <c r="CZ42" s="19" t="n">
        <v>3.6232</v>
      </c>
      <c r="DA42" s="19" t="n">
        <v>3.3017</v>
      </c>
      <c r="DB42" s="19" t="n">
        <v>13.1988</v>
      </c>
      <c r="DC42" s="19" t="n">
        <v>9.6554</v>
      </c>
      <c r="DD42" s="19" t="n">
        <v>2.2613</v>
      </c>
      <c r="DE42" s="19" t="n">
        <v>14.6954</v>
      </c>
      <c r="DF42" s="19" t="n">
        <v>5.4203</v>
      </c>
      <c r="DG42" s="19" t="n">
        <v>2.0618</v>
      </c>
      <c r="DH42" s="19" t="n">
        <v>7.5666</v>
      </c>
      <c r="DI42" s="19" t="n">
        <v>0.9772999999999999</v>
      </c>
      <c r="DJ42" s="19" t="n">
        <v>18.571</v>
      </c>
      <c r="DK42" s="19" t="n">
        <v>0.3264</v>
      </c>
      <c r="DL42" s="19" t="n">
        <v>11.0331</v>
      </c>
      <c r="DM42" s="19" t="n">
        <v>4.2592</v>
      </c>
      <c r="DN42" s="19" t="n">
        <v>2867.7213</v>
      </c>
      <c r="DT42" s="19" t="n">
        <v>88.0232</v>
      </c>
    </row>
    <row r="43">
      <c r="A43" s="2" t="inlineStr">
        <is>
          <t>1801</t>
        </is>
      </c>
      <c r="B43" s="2" t="inlineStr">
        <is>
          <t>Human pharmaceutical and medicinal product manufacturing</t>
        </is>
      </c>
      <c r="DN43" s="19" t="n">
        <v>2970.9376</v>
      </c>
      <c r="DO43" s="19" t="n">
        <v>5563.0624</v>
      </c>
    </row>
    <row r="44">
      <c r="A44" s="2" t="inlineStr">
        <is>
          <t>1802</t>
        </is>
      </c>
      <c r="B44" s="2" t="inlineStr">
        <is>
          <t>Veterinary pharmaceutical and medicinal product manufacturing</t>
        </is>
      </c>
      <c r="DN44" s="19" t="n">
        <v>109</v>
      </c>
    </row>
    <row r="45">
      <c r="A45" s="2" t="inlineStr">
        <is>
          <t>1803</t>
        </is>
      </c>
      <c r="B45" s="2" t="inlineStr">
        <is>
          <t>Basic chemical manufacturing</t>
        </is>
      </c>
      <c r="C45" s="19" t="n">
        <v>66.2628</v>
      </c>
      <c r="D45" s="19" t="n">
        <v>1.6078</v>
      </c>
      <c r="E45" s="19" t="n">
        <v>8.895799999999999</v>
      </c>
      <c r="G45" s="19" t="n">
        <v>0.0132</v>
      </c>
      <c r="H45" s="19" t="n">
        <v>0.0149</v>
      </c>
      <c r="I45" s="19" t="n">
        <v>4.221</v>
      </c>
      <c r="J45" s="19" t="n">
        <v>3.211</v>
      </c>
      <c r="K45" s="19" t="n">
        <v>1.2617</v>
      </c>
      <c r="L45" s="19" t="n">
        <v>1.0202</v>
      </c>
      <c r="M45" s="19" t="n">
        <v>2.2401</v>
      </c>
      <c r="N45" s="19" t="n">
        <v>0.0156</v>
      </c>
      <c r="O45" s="19" t="n">
        <v>0.0452</v>
      </c>
      <c r="P45" s="19" t="n">
        <v>5.6695</v>
      </c>
      <c r="Q45" s="19" t="n">
        <v>0.008800000000000001</v>
      </c>
      <c r="R45" s="19" t="n">
        <v>2.2873</v>
      </c>
      <c r="S45" s="19" t="n">
        <v>0.2193</v>
      </c>
      <c r="T45" s="19" t="n">
        <v>0.1706</v>
      </c>
      <c r="U45" s="19" t="n">
        <v>0.8080000000000001</v>
      </c>
      <c r="V45" s="19" t="n">
        <v>0.3589</v>
      </c>
      <c r="W45" s="19" t="n">
        <v>1.679</v>
      </c>
      <c r="X45" s="19" t="n">
        <v>0.5646</v>
      </c>
      <c r="Y45" s="19" t="n">
        <v>1.0719</v>
      </c>
      <c r="Z45" s="19" t="n">
        <v>0.3586</v>
      </c>
      <c r="AA45" s="19" t="n">
        <v>0.484</v>
      </c>
      <c r="AE45" s="19" t="n">
        <v>0.0008</v>
      </c>
      <c r="AG45" s="19" t="n">
        <v>0.0254</v>
      </c>
      <c r="AH45" s="19" t="n">
        <v>0.2549</v>
      </c>
      <c r="AI45" s="19" t="n">
        <v>1.0744</v>
      </c>
      <c r="AJ45" s="19" t="n">
        <v>0.5653</v>
      </c>
      <c r="AK45" s="19" t="n">
        <v>1.731</v>
      </c>
      <c r="AL45" s="19" t="n">
        <v>0.0954</v>
      </c>
      <c r="AM45" s="19" t="n">
        <v>0.7373</v>
      </c>
      <c r="AN45" s="19" t="n">
        <v>0.06270000000000001</v>
      </c>
      <c r="AO45" s="19" t="n">
        <v>0.0037</v>
      </c>
      <c r="AP45" s="19" t="n">
        <v>76.6848</v>
      </c>
      <c r="AQ45" s="19" t="n">
        <v>0.0319</v>
      </c>
      <c r="AR45" s="19" t="n">
        <v>0.1079</v>
      </c>
      <c r="AT45" s="19" t="n">
        <v>0.0877</v>
      </c>
      <c r="AU45" s="19" t="n">
        <v>0.0236</v>
      </c>
      <c r="AV45" s="19" t="n">
        <v>0.1784</v>
      </c>
      <c r="AW45" s="19" t="n">
        <v>5.8407</v>
      </c>
      <c r="AX45" s="19" t="n">
        <v>0.0205</v>
      </c>
      <c r="BB45" s="19" t="n">
        <v>2.7866</v>
      </c>
      <c r="BC45" s="19" t="n">
        <v>0.0004</v>
      </c>
      <c r="BD45" s="19" t="n">
        <v>0.0702</v>
      </c>
      <c r="BE45" s="19" t="n">
        <v>0.0192</v>
      </c>
      <c r="BF45" s="19" t="n">
        <v>0.2035</v>
      </c>
      <c r="BG45" s="19" t="n">
        <v>0.4047</v>
      </c>
      <c r="BH45" s="19" t="n">
        <v>0.8398</v>
      </c>
      <c r="BI45" s="19" t="n">
        <v>0.2094</v>
      </c>
      <c r="BJ45" s="19" t="n">
        <v>0.0098</v>
      </c>
      <c r="BK45" s="19" t="n">
        <v>0.0178</v>
      </c>
      <c r="BL45" s="19" t="n">
        <v>0.0245</v>
      </c>
      <c r="BM45" s="19" t="n">
        <v>0.819</v>
      </c>
      <c r="BN45" s="19" t="n">
        <v>0.8397</v>
      </c>
      <c r="BR45" s="19" t="n">
        <v>10.4966</v>
      </c>
      <c r="BS45" s="19" t="n">
        <v>0.8603</v>
      </c>
      <c r="BT45" s="19" t="n">
        <v>0.0892</v>
      </c>
      <c r="BU45" s="19" t="n">
        <v>7.7437</v>
      </c>
      <c r="BV45" s="19" t="n">
        <v>1.2884</v>
      </c>
      <c r="BW45" s="19" t="n">
        <v>20.5707</v>
      </c>
      <c r="BX45" s="19" t="n">
        <v>20.8249</v>
      </c>
      <c r="BY45" s="19" t="n">
        <v>6.777</v>
      </c>
      <c r="CB45" s="19" t="n">
        <v>0.4446</v>
      </c>
      <c r="CC45" s="19" t="n">
        <v>0.3975</v>
      </c>
      <c r="CD45" s="19" t="n">
        <v>0.0293</v>
      </c>
      <c r="CG45" s="19" t="n">
        <v>1.5238</v>
      </c>
      <c r="CH45" s="19" t="n">
        <v>0.3929</v>
      </c>
      <c r="CI45" s="19" t="n">
        <v>2.8216</v>
      </c>
      <c r="CM45" s="19" t="n">
        <v>0.0522</v>
      </c>
      <c r="CQ45" s="19" t="n">
        <v>6.231</v>
      </c>
      <c r="CT45" s="19" t="n">
        <v>3.9646</v>
      </c>
      <c r="CU45" s="19" t="n">
        <v>10.5283</v>
      </c>
      <c r="CW45" s="19" t="n">
        <v>0.2053</v>
      </c>
      <c r="CX45" s="19" t="n">
        <v>14.2709</v>
      </c>
      <c r="DA45" s="19" t="n">
        <v>3.1106</v>
      </c>
      <c r="DB45" s="19" t="n">
        <v>0.6832</v>
      </c>
      <c r="DC45" s="19" t="n">
        <v>0.7705</v>
      </c>
      <c r="DD45" s="19" t="n">
        <v>0.0669</v>
      </c>
      <c r="DE45" s="19" t="n">
        <v>0.0037</v>
      </c>
      <c r="DF45" s="19" t="n">
        <v>9.396699999999999</v>
      </c>
      <c r="DG45" s="19" t="n">
        <v>1.8127</v>
      </c>
      <c r="DH45" s="19" t="n">
        <v>2.3357</v>
      </c>
      <c r="DI45" s="19" t="n">
        <v>5.3723</v>
      </c>
      <c r="DJ45" s="19" t="n">
        <v>0.0377</v>
      </c>
      <c r="DK45" s="19" t="n">
        <v>0.982</v>
      </c>
      <c r="DL45" s="19" t="n">
        <v>4.4478</v>
      </c>
      <c r="DM45" s="19" t="n">
        <v>0.0925</v>
      </c>
      <c r="DN45" s="19" t="n">
        <v>1461.1144</v>
      </c>
    </row>
    <row r="46">
      <c r="A46" s="2" t="inlineStr">
        <is>
          <t>1804</t>
        </is>
      </c>
      <c r="B46" s="2" t="inlineStr">
        <is>
          <t>Cleaning compounds and toiletry preparation manufacturing</t>
        </is>
      </c>
      <c r="DN46" s="19" t="n">
        <v>5515</v>
      </c>
    </row>
    <row r="47">
      <c r="A47" s="2" t="inlineStr">
        <is>
          <t>1901</t>
        </is>
      </c>
      <c r="B47" s="2" t="inlineStr">
        <is>
          <t>Polymer product manufacturing</t>
        </is>
      </c>
      <c r="C47" s="19" t="n">
        <v>0.1446</v>
      </c>
      <c r="D47" s="19" t="n">
        <v>0.0287</v>
      </c>
      <c r="E47" s="19" t="n">
        <v>0.4309</v>
      </c>
      <c r="F47" s="19" t="n">
        <v>0.5466</v>
      </c>
      <c r="G47" s="19" t="n">
        <v>0.0053</v>
      </c>
      <c r="H47" s="19" t="n">
        <v>0.3838</v>
      </c>
      <c r="I47" s="19" t="n">
        <v>0.1116</v>
      </c>
      <c r="J47" s="19" t="n">
        <v>0.2716</v>
      </c>
      <c r="K47" s="19" t="n">
        <v>0.4792</v>
      </c>
      <c r="L47" s="19" t="n">
        <v>0.0002</v>
      </c>
      <c r="M47" s="19" t="n">
        <v>0.5026</v>
      </c>
      <c r="N47" s="19" t="n">
        <v>0.0339</v>
      </c>
      <c r="O47" s="19" t="n">
        <v>0.0091</v>
      </c>
      <c r="P47" s="19" t="n">
        <v>1.3215</v>
      </c>
      <c r="Q47" s="19" t="n">
        <v>0.0046</v>
      </c>
      <c r="R47" s="19" t="n">
        <v>0.0577</v>
      </c>
      <c r="S47" s="19" t="n">
        <v>0.0204</v>
      </c>
      <c r="T47" s="19" t="n">
        <v>0.0672</v>
      </c>
      <c r="U47" s="19" t="n">
        <v>0.0017</v>
      </c>
      <c r="V47" s="19" t="n">
        <v>0.0035</v>
      </c>
      <c r="W47" s="19" t="n">
        <v>0.4299</v>
      </c>
      <c r="X47" s="19" t="n">
        <v>0.1045</v>
      </c>
      <c r="Y47" s="19" t="n">
        <v>0.1649</v>
      </c>
      <c r="Z47" s="19" t="n">
        <v>0.07000000000000001</v>
      </c>
      <c r="AA47" s="19" t="n">
        <v>0.0534</v>
      </c>
      <c r="AD47" s="19" t="n">
        <v>0.0902</v>
      </c>
      <c r="AF47" s="19" t="n">
        <v>0.0011</v>
      </c>
      <c r="AG47" s="19" t="n">
        <v>0.0014</v>
      </c>
      <c r="AH47" s="19" t="n">
        <v>0.102</v>
      </c>
      <c r="AI47" s="19" t="n">
        <v>5.5301</v>
      </c>
      <c r="AJ47" s="19" t="n">
        <v>0.0128</v>
      </c>
      <c r="AK47" s="19" t="n">
        <v>2.019</v>
      </c>
      <c r="AL47" s="19" t="n">
        <v>5.5912</v>
      </c>
      <c r="AM47" s="19" t="n">
        <v>0.1414</v>
      </c>
      <c r="AN47" s="19" t="n">
        <v>1.439</v>
      </c>
      <c r="AO47" s="19" t="n">
        <v>0.0629</v>
      </c>
      <c r="AP47" s="19" t="n">
        <v>2.087</v>
      </c>
      <c r="AQ47" s="19" t="n">
        <v>0.6523</v>
      </c>
      <c r="AR47" s="19" t="n">
        <v>0.8907</v>
      </c>
      <c r="AS47" s="19" t="n">
        <v>0.0005</v>
      </c>
      <c r="AT47" s="19" t="n">
        <v>0.0493</v>
      </c>
      <c r="AU47" s="19" t="n">
        <v>0.0402</v>
      </c>
      <c r="AV47" s="19" t="n">
        <v>0.0197</v>
      </c>
      <c r="AW47" s="19" t="n">
        <v>0.07920000000000001</v>
      </c>
      <c r="AX47" s="19" t="n">
        <v>0.082</v>
      </c>
      <c r="AY47" s="19" t="n">
        <v>0.0823</v>
      </c>
      <c r="BA47" s="19" t="n">
        <v>0.0005</v>
      </c>
      <c r="BB47" s="19" t="n">
        <v>1.6762</v>
      </c>
      <c r="BC47" s="19" t="n">
        <v>0.234</v>
      </c>
      <c r="BD47" s="19" t="n">
        <v>0.8794999999999999</v>
      </c>
      <c r="BE47" s="19" t="n">
        <v>1.763</v>
      </c>
      <c r="BF47" s="19" t="n">
        <v>0.1191</v>
      </c>
      <c r="BG47" s="19" t="n">
        <v>0.3059</v>
      </c>
      <c r="BH47" s="19" t="n">
        <v>0.3729</v>
      </c>
      <c r="BI47" s="19" t="n">
        <v>1.4027</v>
      </c>
      <c r="BJ47" s="19" t="n">
        <v>0.4394</v>
      </c>
      <c r="BK47" s="19" t="n">
        <v>0.2774</v>
      </c>
      <c r="BL47" s="19" t="n">
        <v>1.9872</v>
      </c>
      <c r="BM47" s="19" t="n">
        <v>2.9903</v>
      </c>
      <c r="BN47" s="19" t="n">
        <v>0.3015</v>
      </c>
      <c r="BO47" s="19" t="n">
        <v>0.0001</v>
      </c>
      <c r="BQ47" s="19" t="n">
        <v>0.0109</v>
      </c>
      <c r="BR47" s="19" t="n">
        <v>4.2659</v>
      </c>
      <c r="BS47" s="19" t="n">
        <v>0.3838</v>
      </c>
      <c r="BT47" s="19" t="n">
        <v>40.4813</v>
      </c>
      <c r="BU47" s="19" t="n">
        <v>11.3344</v>
      </c>
      <c r="BV47" s="19" t="n">
        <v>22.0331</v>
      </c>
      <c r="BW47" s="19" t="n">
        <v>220.4029</v>
      </c>
      <c r="BX47" s="19" t="n">
        <v>7.4615</v>
      </c>
      <c r="BY47" s="19" t="n">
        <v>2.0146</v>
      </c>
      <c r="BZ47" s="19" t="n">
        <v>0.9177999999999999</v>
      </c>
      <c r="CA47" s="19" t="n">
        <v>0.0659</v>
      </c>
      <c r="CB47" s="19" t="n">
        <v>2.3253</v>
      </c>
      <c r="CC47" s="19" t="n">
        <v>0.1286</v>
      </c>
      <c r="CD47" s="19" t="n">
        <v>0.0624</v>
      </c>
      <c r="CE47" s="19" t="n">
        <v>0.0004</v>
      </c>
      <c r="CF47" s="19" t="n">
        <v>7.8314</v>
      </c>
      <c r="CG47" s="19" t="n">
        <v>0.1016</v>
      </c>
      <c r="CH47" s="19" t="n">
        <v>1.5625</v>
      </c>
      <c r="CI47" s="19" t="n">
        <v>0.1159</v>
      </c>
      <c r="CM47" s="19" t="n">
        <v>0.02</v>
      </c>
      <c r="CQ47" s="19" t="n">
        <v>0.1412</v>
      </c>
      <c r="CR47" s="19" t="n">
        <v>13.8364</v>
      </c>
      <c r="CS47" s="19" t="n">
        <v>4.7711</v>
      </c>
      <c r="CT47" s="19" t="n">
        <v>0.6046</v>
      </c>
      <c r="CU47" s="19" t="n">
        <v>1.3276</v>
      </c>
      <c r="CW47" s="19" t="n">
        <v>0.1921</v>
      </c>
      <c r="CX47" s="19" t="n">
        <v>0.3893</v>
      </c>
      <c r="CY47" s="19" t="n">
        <v>0.4261</v>
      </c>
      <c r="CZ47" s="19" t="n">
        <v>1.2616</v>
      </c>
      <c r="DA47" s="19" t="n">
        <v>0.3165</v>
      </c>
      <c r="DB47" s="19" t="n">
        <v>1.811</v>
      </c>
      <c r="DC47" s="19" t="n">
        <v>2.7618</v>
      </c>
      <c r="DD47" s="19" t="n">
        <v>0.2718</v>
      </c>
      <c r="DE47" s="19" t="n">
        <v>0.8546</v>
      </c>
      <c r="DF47" s="19" t="n">
        <v>1.0415</v>
      </c>
      <c r="DG47" s="19" t="n">
        <v>0.264</v>
      </c>
      <c r="DH47" s="19" t="n">
        <v>0.178</v>
      </c>
      <c r="DI47" s="19" t="n">
        <v>0.1473</v>
      </c>
      <c r="DJ47" s="19" t="n">
        <v>0.5997</v>
      </c>
      <c r="DK47" s="19" t="n">
        <v>3.2943</v>
      </c>
      <c r="DL47" s="19" t="n">
        <v>0.3806</v>
      </c>
      <c r="DM47" s="19" t="n">
        <v>0.0191</v>
      </c>
      <c r="DN47" s="19" t="n">
        <v>3505.7892</v>
      </c>
      <c r="DP47" s="19" t="n">
        <v>33.161</v>
      </c>
      <c r="DR47" s="19" t="n">
        <v>1.668</v>
      </c>
    </row>
    <row r="48">
      <c r="A48" s="2" t="inlineStr">
        <is>
          <t>1902</t>
        </is>
      </c>
      <c r="B48" s="2" t="inlineStr">
        <is>
          <t>Natural rubber product manufacturing</t>
        </is>
      </c>
      <c r="DN48" s="19" t="n">
        <v>38</v>
      </c>
    </row>
    <row r="49">
      <c r="A49" s="2" t="inlineStr">
        <is>
          <t>2001</t>
        </is>
      </c>
      <c r="B49" s="2" t="inlineStr">
        <is>
          <t>Glass and glass product manufacturing</t>
        </is>
      </c>
      <c r="K49" s="19" t="n">
        <v>0.1226</v>
      </c>
      <c r="Q49" s="19" t="n">
        <v>0.0351</v>
      </c>
      <c r="S49" s="19" t="n">
        <v>16.6735</v>
      </c>
      <c r="T49" s="19" t="n">
        <v>1.1281</v>
      </c>
      <c r="U49" s="19" t="n">
        <v>1.7858</v>
      </c>
      <c r="V49" s="19" t="n">
        <v>0.0361</v>
      </c>
      <c r="W49" s="19" t="n">
        <v>1.1698</v>
      </c>
      <c r="X49" s="19" t="n">
        <v>14.8803</v>
      </c>
      <c r="Y49" s="19" t="n">
        <v>36.146</v>
      </c>
      <c r="Z49" s="19" t="n">
        <v>8.2872</v>
      </c>
      <c r="AA49" s="19" t="n">
        <v>23.2745</v>
      </c>
      <c r="AK49" s="19" t="n">
        <v>0.2449</v>
      </c>
      <c r="AN49" s="19" t="n">
        <v>15.347</v>
      </c>
      <c r="AO49" s="19" t="n">
        <v>0.0278</v>
      </c>
      <c r="AP49" s="19" t="n">
        <v>15.2425</v>
      </c>
      <c r="AQ49" s="19" t="n">
        <v>6.5467</v>
      </c>
      <c r="AR49" s="19" t="n">
        <v>0.2469</v>
      </c>
      <c r="AT49" s="19" t="n">
        <v>0.1257</v>
      </c>
      <c r="BA49" s="19" t="n">
        <v>0.0261</v>
      </c>
      <c r="BB49" s="19" t="n">
        <v>0.028</v>
      </c>
      <c r="BC49" s="19" t="n">
        <v>0.0394</v>
      </c>
      <c r="BD49" s="19" t="n">
        <v>0.0312</v>
      </c>
      <c r="BI49" s="19" t="n">
        <v>0.0329</v>
      </c>
      <c r="BJ49" s="19" t="n">
        <v>0.0009</v>
      </c>
      <c r="BK49" s="19" t="n">
        <v>0.2139</v>
      </c>
      <c r="BM49" s="19" t="n">
        <v>0.09669999999999999</v>
      </c>
      <c r="BN49" s="19" t="n">
        <v>0.0261</v>
      </c>
      <c r="BT49" s="19" t="n">
        <v>3.2625</v>
      </c>
      <c r="BU49" s="19" t="n">
        <v>2.2325</v>
      </c>
      <c r="BV49" s="19" t="n">
        <v>2.6228</v>
      </c>
      <c r="BW49" s="19" t="n">
        <v>0.2623</v>
      </c>
      <c r="BX49" s="19" t="n">
        <v>43.3884</v>
      </c>
      <c r="BY49" s="19" t="n">
        <v>7.089</v>
      </c>
      <c r="BZ49" s="19" t="n">
        <v>1.2972</v>
      </c>
      <c r="CA49" s="19" t="n">
        <v>2.0549</v>
      </c>
      <c r="CQ49" s="19" t="n">
        <v>1.4475</v>
      </c>
      <c r="CT49" s="19" t="n">
        <v>0.2599</v>
      </c>
      <c r="CX49" s="19" t="n">
        <v>0.1296</v>
      </c>
      <c r="CY49" s="19" t="n">
        <v>0.2553</v>
      </c>
      <c r="DA49" s="19" t="n">
        <v>0.1291</v>
      </c>
      <c r="DB49" s="19" t="n">
        <v>1.6826</v>
      </c>
      <c r="DC49" s="19" t="n">
        <v>2.459</v>
      </c>
      <c r="DD49" s="19" t="n">
        <v>0.1297</v>
      </c>
      <c r="DE49" s="19" t="n">
        <v>1.7166</v>
      </c>
      <c r="DF49" s="19" t="n">
        <v>0.8087</v>
      </c>
      <c r="DL49" s="19" t="n">
        <v>0.8396</v>
      </c>
      <c r="DM49" s="19" t="n">
        <v>0.0648</v>
      </c>
      <c r="DN49" s="19" t="n">
        <v>793.1994999999999</v>
      </c>
      <c r="DT49" s="19" t="n">
        <v>31.8532</v>
      </c>
    </row>
    <row r="50">
      <c r="A50" s="2" t="inlineStr">
        <is>
          <t>2002</t>
        </is>
      </c>
      <c r="B50" s="2" t="inlineStr">
        <is>
          <t>Ceramic product manufacturing</t>
        </is>
      </c>
      <c r="AT50" s="19" t="n">
        <v>0.1004</v>
      </c>
      <c r="AU50" s="19" t="n">
        <v>0.2542</v>
      </c>
      <c r="AV50" s="19" t="n">
        <v>0.6208</v>
      </c>
      <c r="AX50" s="19" t="n">
        <v>0.0024</v>
      </c>
      <c r="AY50" s="19" t="n">
        <v>0.0008</v>
      </c>
      <c r="AZ50" s="19" t="n">
        <v>3.6016</v>
      </c>
      <c r="BC50" s="19" t="n">
        <v>0.0149</v>
      </c>
      <c r="BD50" s="19" t="n">
        <v>0.5716</v>
      </c>
      <c r="BK50" s="19" t="n">
        <v>0.4897</v>
      </c>
      <c r="BL50" s="19" t="n">
        <v>0.3641</v>
      </c>
      <c r="BT50" s="19" t="n">
        <v>10.7766</v>
      </c>
      <c r="BU50" s="19" t="n">
        <v>1.1589</v>
      </c>
      <c r="BV50" s="19" t="n">
        <v>2.3349</v>
      </c>
      <c r="BW50" s="19" t="n">
        <v>32.1134</v>
      </c>
      <c r="BZ50" s="19" t="n">
        <v>9.099399999999999</v>
      </c>
      <c r="CA50" s="19" t="n">
        <v>22.8354</v>
      </c>
      <c r="CR50" s="19" t="n">
        <v>0.2545</v>
      </c>
      <c r="CS50" s="19" t="n">
        <v>0.0505</v>
      </c>
      <c r="CT50" s="19" t="n">
        <v>0.0886</v>
      </c>
      <c r="CU50" s="19" t="n">
        <v>3.0875</v>
      </c>
      <c r="DB50" s="19" t="n">
        <v>7.0853</v>
      </c>
      <c r="DC50" s="19" t="n">
        <v>9.7418</v>
      </c>
      <c r="DD50" s="19" t="n">
        <v>0.2235</v>
      </c>
      <c r="DE50" s="19" t="n">
        <v>13.5762</v>
      </c>
      <c r="DF50" s="19" t="n">
        <v>70.3652</v>
      </c>
      <c r="DN50" s="19" t="n">
        <v>266.856</v>
      </c>
      <c r="DT50" s="19" t="n">
        <v>4.3316</v>
      </c>
    </row>
    <row r="51">
      <c r="A51" s="2" t="inlineStr">
        <is>
          <t>2003</t>
        </is>
      </c>
      <c r="B51" s="2" t="inlineStr">
        <is>
          <t>Cement, lime and ready-mixed concrete manufacturing</t>
        </is>
      </c>
    </row>
    <row r="52">
      <c r="A52" s="2" t="inlineStr">
        <is>
          <t>2004</t>
        </is>
      </c>
      <c r="B52" s="2" t="inlineStr">
        <is>
          <t>Plaster and concrete product manufacturing</t>
        </is>
      </c>
    </row>
    <row r="53">
      <c r="A53" s="2" t="inlineStr">
        <is>
          <t>2005</t>
        </is>
      </c>
      <c r="B53" s="2" t="inlineStr">
        <is>
          <t>Other non-metallic mineral product manufacturing</t>
        </is>
      </c>
    </row>
    <row r="54">
      <c r="A54" s="2" t="inlineStr">
        <is>
          <t>2101</t>
        </is>
      </c>
      <c r="B54" s="2" t="inlineStr">
        <is>
          <t>Iron and steel manufacturing</t>
        </is>
      </c>
    </row>
    <row r="55">
      <c r="A55" s="2" t="inlineStr">
        <is>
          <t>2102</t>
        </is>
      </c>
      <c r="B55" s="2" t="inlineStr">
        <is>
          <t>Basic non-ferrous metal manufacturing</t>
        </is>
      </c>
      <c r="DN55" s="19" t="n">
        <v>29</v>
      </c>
    </row>
    <row r="56">
      <c r="A56" s="2" t="inlineStr">
        <is>
          <t>2201</t>
        </is>
      </c>
      <c r="B56" s="2" t="inlineStr">
        <is>
          <t>Forged iron and steel product manufacturing</t>
        </is>
      </c>
    </row>
    <row r="57">
      <c r="A57" s="2" t="inlineStr">
        <is>
          <t>2202</t>
        </is>
      </c>
      <c r="B57" s="2" t="inlineStr">
        <is>
          <t>Structural metal product manufacturing</t>
        </is>
      </c>
    </row>
    <row r="58">
      <c r="A58" s="2" t="inlineStr">
        <is>
          <t>2203</t>
        </is>
      </c>
      <c r="B58" s="2" t="inlineStr">
        <is>
          <t>Metal containers and other sheet metal product manufacturing</t>
        </is>
      </c>
      <c r="DN58" s="19" t="n">
        <v>125</v>
      </c>
    </row>
    <row r="59">
      <c r="A59" s="2" t="inlineStr">
        <is>
          <t>2204</t>
        </is>
      </c>
      <c r="B59" s="2" t="inlineStr">
        <is>
          <t>Other fabricated metal product manufacturing</t>
        </is>
      </c>
      <c r="F59" s="19" t="n">
        <v>0.3331</v>
      </c>
      <c r="H59" s="19" t="n">
        <v>2.2854</v>
      </c>
      <c r="I59" s="19" t="n">
        <v>2.4508</v>
      </c>
      <c r="J59" s="19" t="n">
        <v>12.9942</v>
      </c>
      <c r="K59" s="19" t="n">
        <v>11.0663</v>
      </c>
      <c r="L59" s="19" t="n">
        <v>1.7975</v>
      </c>
      <c r="M59" s="19" t="n">
        <v>9.2265</v>
      </c>
      <c r="N59" s="19" t="n">
        <v>0.2068</v>
      </c>
      <c r="O59" s="19" t="n">
        <v>0.2398</v>
      </c>
      <c r="P59" s="19" t="n">
        <v>1.9865</v>
      </c>
      <c r="X59" s="19" t="n">
        <v>0.5738</v>
      </c>
      <c r="AH59" s="19" t="n">
        <v>7.3966</v>
      </c>
      <c r="AI59" s="19" t="n">
        <v>30.781</v>
      </c>
      <c r="AP59" s="19" t="n">
        <v>0.3964</v>
      </c>
      <c r="AQ59" s="19" t="n">
        <v>0.004</v>
      </c>
      <c r="AT59" s="19" t="n">
        <v>0.043</v>
      </c>
      <c r="AU59" s="19" t="n">
        <v>0.0569</v>
      </c>
      <c r="AV59" s="19" t="n">
        <v>0.0345</v>
      </c>
      <c r="AW59" s="19" t="n">
        <v>0.0459</v>
      </c>
      <c r="AX59" s="19" t="n">
        <v>0.0498</v>
      </c>
      <c r="AY59" s="19" t="n">
        <v>1.8179</v>
      </c>
      <c r="BB59" s="19" t="n">
        <v>0.959</v>
      </c>
      <c r="BD59" s="19" t="n">
        <v>2.4601</v>
      </c>
      <c r="BF59" s="19" t="n">
        <v>0.9015</v>
      </c>
      <c r="BI59" s="19" t="n">
        <v>0.5968</v>
      </c>
      <c r="BJ59" s="19" t="n">
        <v>0.5513</v>
      </c>
      <c r="BM59" s="19" t="n">
        <v>0.1245</v>
      </c>
      <c r="BN59" s="19" t="n">
        <v>0.09229999999999999</v>
      </c>
      <c r="BO59" s="19" t="n">
        <v>0.8438</v>
      </c>
      <c r="BP59" s="19" t="n">
        <v>1.3188</v>
      </c>
      <c r="BQ59" s="19" t="n">
        <v>0.5364</v>
      </c>
      <c r="BR59" s="19" t="n">
        <v>3.4954</v>
      </c>
      <c r="BS59" s="19" t="n">
        <v>5.776</v>
      </c>
      <c r="BU59" s="19" t="n">
        <v>0.1461</v>
      </c>
      <c r="BV59" s="19" t="n">
        <v>0.1467</v>
      </c>
      <c r="BX59" s="19" t="n">
        <v>22.6321</v>
      </c>
      <c r="BY59" s="19" t="n">
        <v>61.391</v>
      </c>
      <c r="BZ59" s="19" t="n">
        <v>0.9478</v>
      </c>
      <c r="CA59" s="19" t="n">
        <v>4.9318</v>
      </c>
      <c r="CB59" s="19" t="n">
        <v>0.2729</v>
      </c>
      <c r="CC59" s="19" t="n">
        <v>0.2477</v>
      </c>
      <c r="CF59" s="19" t="n">
        <v>0.2687</v>
      </c>
      <c r="CI59" s="19" t="n">
        <v>0.2343</v>
      </c>
      <c r="CN59" s="19" t="n">
        <v>0.7344000000000001</v>
      </c>
      <c r="CQ59" s="19" t="n">
        <v>1.4422</v>
      </c>
      <c r="CR59" s="19" t="n">
        <v>7.1504</v>
      </c>
      <c r="CS59" s="19" t="n">
        <v>2.8602</v>
      </c>
      <c r="CT59" s="19" t="n">
        <v>0.4752</v>
      </c>
      <c r="CU59" s="19" t="n">
        <v>4.0709</v>
      </c>
      <c r="CX59" s="19" t="n">
        <v>1.6577</v>
      </c>
      <c r="CY59" s="19" t="n">
        <v>0.2332</v>
      </c>
      <c r="CZ59" s="19" t="n">
        <v>42.1901</v>
      </c>
      <c r="DA59" s="19" t="n">
        <v>1.0861</v>
      </c>
      <c r="DB59" s="19" t="n">
        <v>1.655</v>
      </c>
      <c r="DC59" s="19" t="n">
        <v>1.8913</v>
      </c>
      <c r="DD59" s="19" t="n">
        <v>0.2366</v>
      </c>
      <c r="DE59" s="19" t="n">
        <v>5.5603</v>
      </c>
      <c r="DF59" s="19" t="n">
        <v>19.2524</v>
      </c>
      <c r="DG59" s="19" t="n">
        <v>0.2363</v>
      </c>
      <c r="DH59" s="19" t="n">
        <v>0.708</v>
      </c>
      <c r="DJ59" s="19" t="n">
        <v>2.6385</v>
      </c>
      <c r="DL59" s="19" t="n">
        <v>7.1128</v>
      </c>
      <c r="DM59" s="19" t="n">
        <v>2.0949</v>
      </c>
      <c r="DN59" s="19" t="n">
        <v>1314.5693</v>
      </c>
      <c r="DP59" s="19" t="n">
        <v>5.7599</v>
      </c>
      <c r="DQ59" s="19" t="n">
        <v>19.4365</v>
      </c>
      <c r="DR59" s="19" t="n">
        <v>42.1513</v>
      </c>
      <c r="DT59" s="19" t="n">
        <v>12.1351</v>
      </c>
    </row>
    <row r="60">
      <c r="A60" s="2" t="inlineStr">
        <is>
          <t>2301</t>
        </is>
      </c>
      <c r="B60" s="2" t="inlineStr">
        <is>
          <t>Motor vehicles and parts; other transport equipment manufacturing</t>
        </is>
      </c>
      <c r="DN60" s="19" t="n">
        <v>6540</v>
      </c>
    </row>
    <row r="61">
      <c r="A61" s="2" t="inlineStr">
        <is>
          <t>2302</t>
        </is>
      </c>
      <c r="B61" s="2" t="inlineStr">
        <is>
          <t>Ships and boat manufacturing</t>
        </is>
      </c>
      <c r="DN61" s="19" t="n">
        <v>151</v>
      </c>
    </row>
    <row r="62">
      <c r="A62" s="2" t="inlineStr">
        <is>
          <t>2303</t>
        </is>
      </c>
      <c r="B62" s="2" t="inlineStr">
        <is>
          <t>Railway rolling stock manufacturing</t>
        </is>
      </c>
    </row>
    <row r="63">
      <c r="A63" s="2" t="inlineStr">
        <is>
          <t>2304</t>
        </is>
      </c>
      <c r="B63" s="2" t="inlineStr">
        <is>
          <t>Aircraft manufacturing</t>
        </is>
      </c>
    </row>
    <row r="64">
      <c r="A64" s="2" t="inlineStr">
        <is>
          <t>2401</t>
        </is>
      </c>
      <c r="B64" s="2" t="inlineStr">
        <is>
          <t>Professional, scientific, computer and electronic equipment manufacturing</t>
        </is>
      </c>
      <c r="C64" s="19" t="n">
        <v>0.006</v>
      </c>
      <c r="E64" s="19" t="n">
        <v>0.007900000000000001</v>
      </c>
      <c r="F64" s="19" t="n">
        <v>0.0221</v>
      </c>
      <c r="H64" s="19" t="n">
        <v>0.0306</v>
      </c>
      <c r="I64" s="19" t="n">
        <v>0.0266</v>
      </c>
      <c r="J64" s="19" t="n">
        <v>0.0885</v>
      </c>
      <c r="K64" s="19" t="n">
        <v>0.1012</v>
      </c>
      <c r="L64" s="19" t="n">
        <v>0.0137</v>
      </c>
      <c r="M64" s="19" t="n">
        <v>0.1317</v>
      </c>
      <c r="O64" s="19" t="n">
        <v>0.0253</v>
      </c>
      <c r="W64" s="19" t="n">
        <v>0.006</v>
      </c>
      <c r="X64" s="19" t="n">
        <v>0.008399999999999999</v>
      </c>
      <c r="AK64" s="19" t="n">
        <v>0.0109</v>
      </c>
      <c r="AL64" s="19" t="n">
        <v>0.0081</v>
      </c>
      <c r="AP64" s="19" t="n">
        <v>0.0243</v>
      </c>
      <c r="AR64" s="19" t="n">
        <v>0.0326</v>
      </c>
      <c r="AY64" s="19" t="n">
        <v>0.0345</v>
      </c>
      <c r="AZ64" s="19" t="n">
        <v>0.0007</v>
      </c>
      <c r="BE64" s="19" t="n">
        <v>0.0281</v>
      </c>
      <c r="BF64" s="19" t="n">
        <v>0.114</v>
      </c>
      <c r="BG64" s="19" t="n">
        <v>0.3022</v>
      </c>
      <c r="BI64" s="19" t="n">
        <v>0.1455</v>
      </c>
      <c r="BJ64" s="19" t="n">
        <v>0.0012</v>
      </c>
      <c r="BL64" s="19" t="n">
        <v>0.3144</v>
      </c>
      <c r="BQ64" s="19" t="n">
        <v>0.0098</v>
      </c>
      <c r="BR64" s="19" t="n">
        <v>0.0242</v>
      </c>
      <c r="BS64" s="19" t="n">
        <v>0.1746</v>
      </c>
      <c r="BU64" s="19" t="n">
        <v>0.5024999999999999</v>
      </c>
      <c r="BV64" s="19" t="n">
        <v>0.163</v>
      </c>
      <c r="BW64" s="19" t="n">
        <v>5.756</v>
      </c>
      <c r="BX64" s="19" t="n">
        <v>0.2368</v>
      </c>
      <c r="BY64" s="19" t="n">
        <v>0.0674</v>
      </c>
      <c r="BZ64" s="19" t="n">
        <v>0.008200000000000001</v>
      </c>
      <c r="CA64" s="19" t="n">
        <v>0.0068</v>
      </c>
      <c r="CC64" s="19" t="n">
        <v>0.008500000000000001</v>
      </c>
      <c r="CF64" s="19" t="n">
        <v>0.1464</v>
      </c>
      <c r="CI64" s="19" t="n">
        <v>0.008200000000000001</v>
      </c>
      <c r="CL64" s="19" t="n">
        <v>0.1921</v>
      </c>
      <c r="CQ64" s="19" t="n">
        <v>0.008500000000000001</v>
      </c>
      <c r="CU64" s="19" t="n">
        <v>0.8353</v>
      </c>
      <c r="CW64" s="19" t="n">
        <v>0.0579</v>
      </c>
      <c r="CX64" s="19" t="n">
        <v>0.0639</v>
      </c>
      <c r="CY64" s="19" t="n">
        <v>0.0249</v>
      </c>
      <c r="CZ64" s="19" t="n">
        <v>0.0204</v>
      </c>
      <c r="DA64" s="19" t="n">
        <v>0.06370000000000001</v>
      </c>
      <c r="DB64" s="19" t="n">
        <v>0.8359</v>
      </c>
      <c r="DC64" s="19" t="n">
        <v>1.2583</v>
      </c>
      <c r="DD64" s="19" t="n">
        <v>0.1102</v>
      </c>
      <c r="DE64" s="19" t="n">
        <v>0.6127</v>
      </c>
      <c r="DF64" s="19" t="n">
        <v>0.8594000000000001</v>
      </c>
      <c r="DG64" s="19" t="n">
        <v>0.0063</v>
      </c>
      <c r="DH64" s="19" t="n">
        <v>0.058</v>
      </c>
      <c r="DI64" s="19" t="n">
        <v>0.08649999999999999</v>
      </c>
      <c r="DJ64" s="19" t="n">
        <v>0.7625</v>
      </c>
      <c r="DK64" s="19" t="n">
        <v>1.2611</v>
      </c>
      <c r="DL64" s="19" t="n">
        <v>0.0459</v>
      </c>
      <c r="DM64" s="19" t="n">
        <v>0.0146</v>
      </c>
      <c r="DN64" s="19" t="n">
        <v>8116.8034</v>
      </c>
      <c r="DP64" s="19" t="n">
        <v>151.3334</v>
      </c>
      <c r="DQ64" s="19" t="n">
        <v>6.5403</v>
      </c>
      <c r="DR64" s="19" t="n">
        <v>81.9799</v>
      </c>
      <c r="DT64" s="19" t="n">
        <v>108.568</v>
      </c>
    </row>
    <row r="65">
      <c r="A65" s="2" t="inlineStr">
        <is>
          <t>2403</t>
        </is>
      </c>
      <c r="B65" s="2" t="inlineStr">
        <is>
          <t>Electrical equipment manufacturing</t>
        </is>
      </c>
      <c r="C65" s="19" t="n">
        <v>1.8815</v>
      </c>
      <c r="D65" s="19" t="n">
        <v>0.3462</v>
      </c>
      <c r="E65" s="19" t="n">
        <v>1.1764</v>
      </c>
      <c r="F65" s="19" t="n">
        <v>1.0619</v>
      </c>
      <c r="G65" s="19" t="n">
        <v>0.0086</v>
      </c>
      <c r="H65" s="19" t="n">
        <v>0.3669</v>
      </c>
      <c r="I65" s="19" t="n">
        <v>0.0345</v>
      </c>
      <c r="J65" s="19" t="n">
        <v>0.5195</v>
      </c>
      <c r="K65" s="19" t="n">
        <v>0.1867</v>
      </c>
      <c r="L65" s="19" t="n">
        <v>0.1278</v>
      </c>
      <c r="M65" s="19" t="n">
        <v>0.6012999999999999</v>
      </c>
      <c r="N65" s="19" t="n">
        <v>0.1408</v>
      </c>
      <c r="O65" s="19" t="n">
        <v>1.7747</v>
      </c>
      <c r="P65" s="19" t="n">
        <v>0.0477</v>
      </c>
      <c r="Q65" s="19" t="n">
        <v>0.0005999999999999999</v>
      </c>
      <c r="R65" s="19" t="n">
        <v>0.3313</v>
      </c>
      <c r="U65" s="19" t="n">
        <v>0.1254</v>
      </c>
      <c r="V65" s="19" t="n">
        <v>0.0271</v>
      </c>
      <c r="W65" s="19" t="n">
        <v>0.0474</v>
      </c>
      <c r="X65" s="19" t="n">
        <v>0.0853</v>
      </c>
      <c r="Y65" s="19" t="n">
        <v>1.0443</v>
      </c>
      <c r="Z65" s="19" t="n">
        <v>0.3401</v>
      </c>
      <c r="AA65" s="19" t="n">
        <v>0.3911</v>
      </c>
      <c r="AD65" s="19" t="n">
        <v>0.008999999999999999</v>
      </c>
      <c r="AJ65" s="19" t="n">
        <v>0.4553</v>
      </c>
      <c r="AK65" s="19" t="n">
        <v>0.4478</v>
      </c>
      <c r="AL65" s="19" t="n">
        <v>0.0024</v>
      </c>
      <c r="AM65" s="19" t="n">
        <v>0.0597</v>
      </c>
      <c r="AR65" s="19" t="n">
        <v>0.073</v>
      </c>
      <c r="AV65" s="19" t="n">
        <v>0.3176</v>
      </c>
      <c r="AW65" s="19" t="n">
        <v>0.0801</v>
      </c>
      <c r="AY65" s="19" t="n">
        <v>0.1328</v>
      </c>
      <c r="AZ65" s="19" t="n">
        <v>0.0005</v>
      </c>
      <c r="BC65" s="19" t="n">
        <v>0.0069</v>
      </c>
      <c r="BE65" s="19" t="n">
        <v>0.414</v>
      </c>
      <c r="BF65" s="19" t="n">
        <v>0.3296</v>
      </c>
      <c r="BG65" s="19" t="n">
        <v>1.041</v>
      </c>
      <c r="BH65" s="19" t="n">
        <v>1.5427</v>
      </c>
      <c r="BI65" s="19" t="n">
        <v>0.0157</v>
      </c>
      <c r="BJ65" s="19" t="n">
        <v>0.0353</v>
      </c>
      <c r="BK65" s="19" t="n">
        <v>0.0033</v>
      </c>
      <c r="BL65" s="19" t="n">
        <v>0.0188</v>
      </c>
      <c r="BN65" s="19" t="n">
        <v>0.045</v>
      </c>
      <c r="BO65" s="19" t="n">
        <v>1.0184</v>
      </c>
      <c r="BP65" s="19" t="n">
        <v>1.7612</v>
      </c>
      <c r="BQ65" s="19" t="n">
        <v>0.0135</v>
      </c>
      <c r="BR65" s="19" t="n">
        <v>0.7437</v>
      </c>
      <c r="BS65" s="19" t="n">
        <v>7.9659</v>
      </c>
      <c r="BT65" s="19" t="n">
        <v>11.2389</v>
      </c>
      <c r="BU65" s="19" t="n">
        <v>5.7479</v>
      </c>
      <c r="BV65" s="19" t="n">
        <v>3.0654</v>
      </c>
      <c r="BW65" s="19" t="n">
        <v>9.919</v>
      </c>
      <c r="BX65" s="19" t="n">
        <v>2.2175</v>
      </c>
      <c r="BY65" s="19" t="n">
        <v>3.595</v>
      </c>
      <c r="BZ65" s="19" t="n">
        <v>0.0515</v>
      </c>
      <c r="CA65" s="19" t="n">
        <v>0.369</v>
      </c>
      <c r="CB65" s="19" t="n">
        <v>67.1981</v>
      </c>
      <c r="CC65" s="19" t="n">
        <v>0.2137</v>
      </c>
      <c r="CF65" s="19" t="n">
        <v>2.812</v>
      </c>
      <c r="CG65" s="19" t="n">
        <v>1.0484</v>
      </c>
      <c r="CH65" s="19" t="n">
        <v>0.0002</v>
      </c>
      <c r="CI65" s="19" t="n">
        <v>0.5925</v>
      </c>
      <c r="CJ65" s="19" t="n">
        <v>0.2924</v>
      </c>
      <c r="CL65" s="19" t="n">
        <v>0.805</v>
      </c>
      <c r="CM65" s="19" t="n">
        <v>0.0227</v>
      </c>
      <c r="CN65" s="19" t="n">
        <v>0.0016</v>
      </c>
      <c r="CQ65" s="19" t="n">
        <v>0.1543</v>
      </c>
      <c r="CR65" s="19" t="n">
        <v>0.4021</v>
      </c>
      <c r="CS65" s="19" t="n">
        <v>0.1266</v>
      </c>
      <c r="CT65" s="19" t="n">
        <v>0.302</v>
      </c>
      <c r="CU65" s="19" t="n">
        <v>0.2631</v>
      </c>
      <c r="CV65" s="19" t="n">
        <v>0.0176</v>
      </c>
      <c r="CW65" s="19" t="n">
        <v>0.2754</v>
      </c>
      <c r="CX65" s="19" t="n">
        <v>0.1881</v>
      </c>
      <c r="CY65" s="19" t="n">
        <v>0.3903</v>
      </c>
      <c r="CZ65" s="19" t="n">
        <v>0.0083</v>
      </c>
      <c r="DA65" s="19" t="n">
        <v>0.1809</v>
      </c>
      <c r="DB65" s="19" t="n">
        <v>0.8647</v>
      </c>
      <c r="DC65" s="19" t="n">
        <v>1.231</v>
      </c>
      <c r="DD65" s="19" t="n">
        <v>0.1478</v>
      </c>
      <c r="DE65" s="19" t="n">
        <v>0.5272</v>
      </c>
      <c r="DF65" s="19" t="n">
        <v>0.433</v>
      </c>
      <c r="DG65" s="19" t="n">
        <v>0.8038999999999999</v>
      </c>
      <c r="DH65" s="19" t="n">
        <v>2.4037</v>
      </c>
      <c r="DI65" s="19" t="n">
        <v>2.1356</v>
      </c>
      <c r="DJ65" s="19" t="n">
        <v>17.1265</v>
      </c>
      <c r="DK65" s="19" t="n">
        <v>2.058</v>
      </c>
      <c r="DL65" s="19" t="n">
        <v>0.9601</v>
      </c>
      <c r="DM65" s="19" t="n">
        <v>0.122</v>
      </c>
      <c r="DN65" s="19" t="n">
        <v>232.1209</v>
      </c>
      <c r="DP65" s="19" t="n">
        <v>11.8059</v>
      </c>
      <c r="DQ65" s="19" t="n">
        <v>2.1113</v>
      </c>
      <c r="DR65" s="19" t="n">
        <v>5.4485</v>
      </c>
    </row>
    <row r="66">
      <c r="A66" s="2" t="inlineStr">
        <is>
          <t>2404</t>
        </is>
      </c>
      <c r="B66" s="2" t="inlineStr">
        <is>
          <t>Domestic appliance manufacturing</t>
        </is>
      </c>
      <c r="DN66" s="19" t="n">
        <v>3612</v>
      </c>
    </row>
    <row r="67">
      <c r="A67" s="2" t="inlineStr">
        <is>
          <t>2405</t>
        </is>
      </c>
      <c r="B67" s="2" t="inlineStr">
        <is>
          <t>Specialised and other machinery and equipment manufacturing</t>
        </is>
      </c>
      <c r="DN67" s="19" t="n">
        <v>1385</v>
      </c>
    </row>
    <row r="68">
      <c r="A68" s="2" t="inlineStr">
        <is>
          <t>2501</t>
        </is>
      </c>
      <c r="B68" s="2" t="inlineStr">
        <is>
          <t>Furniture manufacturing</t>
        </is>
      </c>
      <c r="DN68" s="19" t="n">
        <v>4035</v>
      </c>
    </row>
    <row r="69">
      <c r="A69" s="2" t="inlineStr">
        <is>
          <t>2502</t>
        </is>
      </c>
      <c r="B69" s="2" t="inlineStr">
        <is>
          <t>Other manufactured products</t>
        </is>
      </c>
      <c r="BX69" s="19" t="n">
        <v>2.4607</v>
      </c>
      <c r="BY69" s="19" t="n">
        <v>3.39</v>
      </c>
      <c r="CA69" s="19" t="n">
        <v>2.6609</v>
      </c>
      <c r="CI69" s="19" t="n">
        <v>2.7949</v>
      </c>
      <c r="DB69" s="19" t="n">
        <v>3.1299</v>
      </c>
      <c r="DC69" s="19" t="n">
        <v>3.8748</v>
      </c>
      <c r="DD69" s="19" t="n">
        <v>5.8388</v>
      </c>
      <c r="DG69" s="19" t="n">
        <v>3.5879</v>
      </c>
      <c r="DH69" s="19" t="n">
        <v>1.524</v>
      </c>
      <c r="DI69" s="19" t="n">
        <v>1.5531</v>
      </c>
      <c r="DN69" s="19" t="n">
        <v>7042.7582</v>
      </c>
      <c r="DP69" s="19" t="n">
        <v>0.5293</v>
      </c>
      <c r="DR69" s="19" t="n">
        <v>0.8975</v>
      </c>
    </row>
    <row r="70">
      <c r="A70" s="2" t="inlineStr">
        <is>
          <t>2601</t>
        </is>
      </c>
      <c r="B70" s="2" t="inlineStr">
        <is>
          <t>Electricity generation</t>
        </is>
      </c>
    </row>
    <row r="71">
      <c r="A71" s="2" t="inlineStr">
        <is>
          <t>2605</t>
        </is>
      </c>
      <c r="B71" s="2" t="inlineStr">
        <is>
          <t>Electricity transmission, distribution, on selling and electricity market operation</t>
        </is>
      </c>
    </row>
    <row r="72">
      <c r="A72" s="2" t="inlineStr">
        <is>
          <t>2701</t>
        </is>
      </c>
      <c r="B72" s="2" t="inlineStr">
        <is>
          <t>Gas supply</t>
        </is>
      </c>
    </row>
    <row r="73">
      <c r="A73" s="2" t="inlineStr">
        <is>
          <t>2801</t>
        </is>
      </c>
      <c r="B73" s="2" t="inlineStr">
        <is>
          <t>Water supply, sewerage and drainage services</t>
        </is>
      </c>
    </row>
    <row r="74">
      <c r="A74" s="2" t="inlineStr">
        <is>
          <t>2901</t>
        </is>
      </c>
      <c r="B74" s="2" t="inlineStr">
        <is>
          <t>Waste collection, treatment and disposal services</t>
        </is>
      </c>
    </row>
    <row r="75">
      <c r="A75" s="2" t="inlineStr">
        <is>
          <t>3001</t>
        </is>
      </c>
      <c r="B75" s="2" t="inlineStr">
        <is>
          <t>Residential building construction</t>
        </is>
      </c>
    </row>
    <row r="76">
      <c r="A76" s="2" t="inlineStr">
        <is>
          <t>3002</t>
        </is>
      </c>
      <c r="B76" s="2" t="inlineStr">
        <is>
          <t>Non-residential building construction</t>
        </is>
      </c>
    </row>
    <row r="77">
      <c r="A77" s="2" t="inlineStr">
        <is>
          <t>3101</t>
        </is>
      </c>
      <c r="B77" s="2" t="inlineStr">
        <is>
          <t>Heavy and civil engineering construction</t>
        </is>
      </c>
    </row>
    <row r="78">
      <c r="A78" s="2" t="inlineStr">
        <is>
          <t>3201</t>
        </is>
      </c>
      <c r="B78" s="2" t="inlineStr">
        <is>
          <t>Construction services</t>
        </is>
      </c>
    </row>
    <row r="79">
      <c r="A79" s="2" t="inlineStr">
        <is>
          <t>3301</t>
        </is>
      </c>
      <c r="B79" s="2" t="inlineStr">
        <is>
          <t>Wholesale trade</t>
        </is>
      </c>
    </row>
    <row r="80">
      <c r="A80" s="2" t="inlineStr">
        <is>
          <t>3901</t>
        </is>
      </c>
      <c r="B80" s="2" t="inlineStr">
        <is>
          <t>Retail trade</t>
        </is>
      </c>
    </row>
    <row r="81">
      <c r="A81" s="2" t="inlineStr">
        <is>
          <t>4401</t>
        </is>
      </c>
      <c r="B81" s="2" t="inlineStr">
        <is>
          <t>Accommodation</t>
        </is>
      </c>
    </row>
    <row r="82">
      <c r="A82" s="2" t="inlineStr">
        <is>
          <t>4501</t>
        </is>
      </c>
      <c r="B82" s="2" t="inlineStr">
        <is>
          <t>Food and beverage services</t>
        </is>
      </c>
    </row>
    <row r="83">
      <c r="A83" s="2" t="inlineStr">
        <is>
          <t>4601</t>
        </is>
      </c>
      <c r="B83" s="2" t="inlineStr">
        <is>
          <t>Road transport</t>
        </is>
      </c>
    </row>
    <row r="84">
      <c r="A84" s="2" t="inlineStr">
        <is>
          <t>4701</t>
        </is>
      </c>
      <c r="B84" s="2" t="inlineStr">
        <is>
          <t>Rail transport</t>
        </is>
      </c>
    </row>
    <row r="85">
      <c r="A85" s="2" t="inlineStr">
        <is>
          <t>4801</t>
        </is>
      </c>
      <c r="B85" s="2" t="inlineStr">
        <is>
          <t>Water, pipeline and other transport</t>
        </is>
      </c>
    </row>
    <row r="86">
      <c r="A86" s="2" t="inlineStr">
        <is>
          <t>4901</t>
        </is>
      </c>
      <c r="B86" s="2" t="inlineStr">
        <is>
          <t>Air and space transport</t>
        </is>
      </c>
    </row>
    <row r="87">
      <c r="A87" s="2" t="inlineStr">
        <is>
          <t>5101</t>
        </is>
      </c>
      <c r="B87" s="2" t="inlineStr">
        <is>
          <t>Postal and courier pick-up and delivery service</t>
        </is>
      </c>
    </row>
    <row r="88">
      <c r="A88" s="2" t="inlineStr">
        <is>
          <t>5201</t>
        </is>
      </c>
      <c r="B88" s="2" t="inlineStr">
        <is>
          <t>Transport support services and storage</t>
        </is>
      </c>
    </row>
    <row r="89">
      <c r="A89" s="2" t="inlineStr">
        <is>
          <t>5401</t>
        </is>
      </c>
      <c r="B89" s="2" t="inlineStr">
        <is>
          <t>Publishing (except internet and music publishing)</t>
        </is>
      </c>
      <c r="DN89" s="19" t="n">
        <v>3997.2241</v>
      </c>
      <c r="DT89" s="19" t="n">
        <v>20.7759</v>
      </c>
    </row>
    <row r="90">
      <c r="A90" s="2" t="inlineStr">
        <is>
          <t>5501</t>
        </is>
      </c>
      <c r="B90" s="2" t="inlineStr">
        <is>
          <t>Motion picture and sound recording</t>
        </is>
      </c>
      <c r="DN90" s="19" t="n">
        <v>416.3471</v>
      </c>
      <c r="DT90" s="19" t="n">
        <v>5.6529</v>
      </c>
    </row>
    <row r="91">
      <c r="A91" s="2" t="inlineStr">
        <is>
          <t>5601</t>
        </is>
      </c>
      <c r="B91" s="2" t="inlineStr">
        <is>
          <t>Broadcasting (except internet)</t>
        </is>
      </c>
    </row>
    <row r="92">
      <c r="A92" s="2" t="inlineStr">
        <is>
          <t>5701</t>
        </is>
      </c>
      <c r="B92" s="2" t="inlineStr">
        <is>
          <t>Internet service providers, internet publishing and broadcasting, websearch portals and data processing</t>
        </is>
      </c>
    </row>
    <row r="93">
      <c r="A93" s="2" t="inlineStr">
        <is>
          <t>5801</t>
        </is>
      </c>
      <c r="B93" s="2" t="inlineStr">
        <is>
          <t>Telecommunication services</t>
        </is>
      </c>
    </row>
    <row r="94">
      <c r="A94" s="2" t="inlineStr">
        <is>
          <t>6001</t>
        </is>
      </c>
      <c r="B94" s="2" t="inlineStr">
        <is>
          <t>Library and other information services</t>
        </is>
      </c>
    </row>
    <row r="95">
      <c r="A95" s="2" t="inlineStr">
        <is>
          <t>6201</t>
        </is>
      </c>
      <c r="B95" s="2" t="inlineStr">
        <is>
          <t>Finance</t>
        </is>
      </c>
    </row>
    <row r="96">
      <c r="A96" s="2" t="inlineStr">
        <is>
          <t>6301</t>
        </is>
      </c>
      <c r="B96" s="2" t="inlineStr">
        <is>
          <t>Insurance and superannuation funds</t>
        </is>
      </c>
    </row>
    <row r="97">
      <c r="A97" s="2" t="inlineStr">
        <is>
          <t>6401</t>
        </is>
      </c>
      <c r="B97" s="2" t="inlineStr">
        <is>
          <t>Auxiliary finance and insurance services</t>
        </is>
      </c>
    </row>
    <row r="98">
      <c r="A98" s="2" t="inlineStr">
        <is>
          <t>6601</t>
        </is>
      </c>
      <c r="B98" s="2" t="inlineStr">
        <is>
          <t>Rental and hiring services (except real estate)</t>
        </is>
      </c>
    </row>
    <row r="99">
      <c r="A99" s="2" t="inlineStr">
        <is>
          <t>6700</t>
        </is>
      </c>
      <c r="B99" s="2" t="inlineStr">
        <is>
          <t>Imputed rent for owner-occupiers</t>
        </is>
      </c>
    </row>
    <row r="100">
      <c r="A100" s="2" t="inlineStr">
        <is>
          <t>6701</t>
        </is>
      </c>
      <c r="B100" s="2" t="inlineStr">
        <is>
          <t>Actual rent for housing</t>
        </is>
      </c>
    </row>
    <row r="101">
      <c r="A101" s="2" t="inlineStr">
        <is>
          <t>6702</t>
        </is>
      </c>
      <c r="B101" s="2" t="inlineStr">
        <is>
          <t>Non-residential property operators and real estate services</t>
        </is>
      </c>
    </row>
    <row r="102">
      <c r="A102" s="2" t="inlineStr">
        <is>
          <t>6901</t>
        </is>
      </c>
      <c r="B102" s="2" t="inlineStr">
        <is>
          <t>Professional, scientific and technical services</t>
        </is>
      </c>
    </row>
    <row r="103">
      <c r="A103" s="2" t="inlineStr">
        <is>
          <t>7001</t>
        </is>
      </c>
      <c r="B103" s="2" t="inlineStr">
        <is>
          <t>Computer systems design and related services</t>
        </is>
      </c>
    </row>
    <row r="104">
      <c r="A104" s="2" t="inlineStr">
        <is>
          <t>7210</t>
        </is>
      </c>
      <c r="B104" s="2" t="inlineStr">
        <is>
          <t>Employment, travel agency and other administrative services</t>
        </is>
      </c>
    </row>
    <row r="105">
      <c r="A105" s="2" t="inlineStr">
        <is>
          <t>7310</t>
        </is>
      </c>
      <c r="B105" s="2" t="inlineStr">
        <is>
          <t>Building cleaning, pest control and other support services</t>
        </is>
      </c>
    </row>
    <row r="106">
      <c r="A106" s="2" t="inlineStr">
        <is>
          <t>7501</t>
        </is>
      </c>
      <c r="B106" s="2" t="inlineStr">
        <is>
          <t>Public administration and regulatory services</t>
        </is>
      </c>
    </row>
    <row r="107">
      <c r="A107" s="2" t="inlineStr">
        <is>
          <t>7601</t>
        </is>
      </c>
      <c r="B107" s="2" t="inlineStr">
        <is>
          <t>Defence</t>
        </is>
      </c>
    </row>
    <row r="108">
      <c r="A108" s="2" t="inlineStr">
        <is>
          <t>7701</t>
        </is>
      </c>
      <c r="B108" s="2" t="inlineStr">
        <is>
          <t>Public order and safety</t>
        </is>
      </c>
    </row>
    <row r="109">
      <c r="A109" s="2" t="inlineStr">
        <is>
          <t>8010</t>
        </is>
      </c>
      <c r="B109" s="2" t="inlineStr">
        <is>
          <t>Primary and secondary education services (including pre-schools and special schools)</t>
        </is>
      </c>
    </row>
    <row r="110">
      <c r="A110" s="2" t="inlineStr">
        <is>
          <t>8110</t>
        </is>
      </c>
      <c r="B110" s="2" t="inlineStr">
        <is>
          <t>Technical, vocational and tertiary education services (including undergraduate and postgraduate)</t>
        </is>
      </c>
    </row>
    <row r="111">
      <c r="A111" s="2" t="inlineStr">
        <is>
          <t>8210</t>
        </is>
      </c>
      <c r="B111" s="2" t="inlineStr">
        <is>
          <t>Arts, sports, adult and other education services (including community education)</t>
        </is>
      </c>
    </row>
    <row r="112">
      <c r="A112" s="2" t="inlineStr">
        <is>
          <t>8401</t>
        </is>
      </c>
      <c r="B112" s="2" t="inlineStr">
        <is>
          <t>Health care services</t>
        </is>
      </c>
    </row>
    <row r="113">
      <c r="A113" s="2" t="inlineStr">
        <is>
          <t>8601</t>
        </is>
      </c>
      <c r="B113" s="2" t="inlineStr">
        <is>
          <t>Residential care and social assistance services</t>
        </is>
      </c>
    </row>
    <row r="114">
      <c r="A114" s="2" t="inlineStr">
        <is>
          <t>8901</t>
        </is>
      </c>
      <c r="B114" s="2" t="inlineStr">
        <is>
          <t>Heritage, creative and performing arts</t>
        </is>
      </c>
      <c r="DN114" s="19" t="n">
        <v>74</v>
      </c>
    </row>
    <row r="115">
      <c r="A115" s="2" t="inlineStr">
        <is>
          <t>9101</t>
        </is>
      </c>
      <c r="B115" s="2" t="inlineStr">
        <is>
          <t>Sports and recreation</t>
        </is>
      </c>
    </row>
    <row r="116">
      <c r="A116" s="2" t="inlineStr">
        <is>
          <t>9201</t>
        </is>
      </c>
      <c r="B116" s="2" t="inlineStr">
        <is>
          <t>Gambling</t>
        </is>
      </c>
    </row>
    <row r="117">
      <c r="A117" s="2" t="inlineStr">
        <is>
          <t>9401</t>
        </is>
      </c>
      <c r="B117" s="2" t="inlineStr">
        <is>
          <t>Automotive repair and maintenance</t>
        </is>
      </c>
    </row>
    <row r="118">
      <c r="A118" s="2" t="inlineStr">
        <is>
          <t>9402</t>
        </is>
      </c>
      <c r="B118" s="2" t="inlineStr">
        <is>
          <t>Other repair and maintenance</t>
        </is>
      </c>
    </row>
    <row r="119">
      <c r="A119" s="2" t="inlineStr">
        <is>
          <t>9501</t>
        </is>
      </c>
      <c r="B119" s="2" t="inlineStr">
        <is>
          <t>Personal services</t>
        </is>
      </c>
    </row>
    <row r="120">
      <c r="A120" s="2" t="inlineStr">
        <is>
          <t>9502</t>
        </is>
      </c>
      <c r="B120" s="2" t="inlineStr">
        <is>
          <t>Other services</t>
        </is>
      </c>
    </row>
  </sheetData>
  <mergeCells count="1">
    <mergeCell ref="A2:L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T12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10" customWidth="1" min="78" max="78"/>
    <col width="10" customWidth="1" min="79" max="79"/>
    <col width="10" customWidth="1" min="80" max="80"/>
    <col width="10" customWidth="1" min="81" max="81"/>
    <col width="10" customWidth="1" min="82" max="82"/>
    <col width="10" customWidth="1" min="83" max="83"/>
    <col width="10" customWidth="1" min="84" max="84"/>
    <col width="10" customWidth="1" min="85" max="85"/>
    <col width="10" customWidth="1" min="86" max="86"/>
    <col width="10" customWidth="1" min="87" max="87"/>
    <col width="10" customWidth="1" min="88" max="88"/>
    <col width="10" customWidth="1" min="89" max="89"/>
    <col width="10" customWidth="1" min="90" max="90"/>
    <col width="10" customWidth="1" min="91" max="91"/>
    <col width="10" customWidth="1" min="92" max="92"/>
    <col width="10" customWidth="1" min="93" max="93"/>
    <col width="10" customWidth="1" min="94" max="94"/>
    <col width="10" customWidth="1" min="95" max="95"/>
    <col width="10" customWidth="1" min="96" max="96"/>
    <col width="10" customWidth="1" min="97" max="97"/>
    <col width="10" customWidth="1" min="98" max="98"/>
    <col width="10" customWidth="1" min="99" max="99"/>
    <col width="10" customWidth="1" min="100" max="100"/>
    <col width="10" customWidth="1" min="101" max="101"/>
    <col width="10" customWidth="1" min="102" max="102"/>
    <col width="10" customWidth="1" min="103" max="103"/>
    <col width="10" customWidth="1" min="104" max="104"/>
    <col width="10" customWidth="1" min="105" max="105"/>
    <col width="10" customWidth="1" min="106" max="106"/>
    <col width="10" customWidth="1" min="107" max="107"/>
    <col width="10" customWidth="1" min="108" max="108"/>
    <col width="10" customWidth="1" min="109" max="109"/>
    <col width="10" customWidth="1" min="110" max="110"/>
    <col width="10" customWidth="1" min="111" max="111"/>
    <col width="10" customWidth="1" min="112" max="112"/>
    <col width="10" customWidth="1" min="113" max="113"/>
    <col width="10" customWidth="1" min="114" max="114"/>
    <col width="10" customWidth="1" min="115" max="115"/>
    <col width="10" customWidth="1" min="116" max="116"/>
    <col width="10"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s>
  <sheetData>
    <row r="1">
      <c r="A1" s="1" t="inlineStr">
        <is>
          <t>RAW — ABS Table 35. Net taxes on products by product by using industry and final use, 2023-24 ($m)</t>
        </is>
      </c>
    </row>
    <row r="2" ht="32" customHeight="1">
      <c r="A2" s="5" t="inlineStr">
        <is>
          <t>Source: ABS file 520905500135. Total on the 115 spine: 168,673. Taxes less subsidies, so cells can be negative. GST, duty, excise and subsidies can be separated later using ABS Tables 36-39.</t>
        </is>
      </c>
    </row>
    <row r="4">
      <c r="A4" s="15" t="inlineStr">
        <is>
          <t>IOIG</t>
        </is>
      </c>
      <c r="B4" s="15" t="inlineStr">
        <is>
          <t>Product / industry</t>
        </is>
      </c>
      <c r="C4" s="16" t="inlineStr">
        <is>
          <t>0101</t>
        </is>
      </c>
      <c r="D4" s="16" t="inlineStr">
        <is>
          <t>0102</t>
        </is>
      </c>
      <c r="E4" s="16" t="inlineStr">
        <is>
          <t>0103</t>
        </is>
      </c>
      <c r="F4" s="16" t="inlineStr">
        <is>
          <t>0201</t>
        </is>
      </c>
      <c r="G4" s="16" t="inlineStr">
        <is>
          <t>0301</t>
        </is>
      </c>
      <c r="H4" s="16" t="inlineStr">
        <is>
          <t>0401</t>
        </is>
      </c>
      <c r="I4" s="16" t="inlineStr">
        <is>
          <t>0501</t>
        </is>
      </c>
      <c r="J4" s="16" t="inlineStr">
        <is>
          <t>0601</t>
        </is>
      </c>
      <c r="K4" s="16" t="inlineStr">
        <is>
          <t>0701</t>
        </is>
      </c>
      <c r="L4" s="16" t="inlineStr">
        <is>
          <t>0801</t>
        </is>
      </c>
      <c r="M4" s="16" t="inlineStr">
        <is>
          <t>0802</t>
        </is>
      </c>
      <c r="N4" s="16" t="inlineStr">
        <is>
          <t>0901</t>
        </is>
      </c>
      <c r="O4" s="16" t="inlineStr">
        <is>
          <t>1001</t>
        </is>
      </c>
      <c r="P4" s="16" t="inlineStr">
        <is>
          <t>1101</t>
        </is>
      </c>
      <c r="Q4" s="16" t="inlineStr">
        <is>
          <t>1102</t>
        </is>
      </c>
      <c r="R4" s="16" t="inlineStr">
        <is>
          <t>1103</t>
        </is>
      </c>
      <c r="S4" s="16" t="inlineStr">
        <is>
          <t>1104</t>
        </is>
      </c>
      <c r="T4" s="16" t="inlineStr">
        <is>
          <t>1105</t>
        </is>
      </c>
      <c r="U4" s="16" t="inlineStr">
        <is>
          <t>1106</t>
        </is>
      </c>
      <c r="V4" s="16" t="inlineStr">
        <is>
          <t>1107</t>
        </is>
      </c>
      <c r="W4" s="16" t="inlineStr">
        <is>
          <t>1108</t>
        </is>
      </c>
      <c r="X4" s="16" t="inlineStr">
        <is>
          <t>1109</t>
        </is>
      </c>
      <c r="Y4" s="16" t="inlineStr">
        <is>
          <t>1201</t>
        </is>
      </c>
      <c r="Z4" s="16" t="inlineStr">
        <is>
          <t>1202</t>
        </is>
      </c>
      <c r="AA4" s="16" t="inlineStr">
        <is>
          <t>1205</t>
        </is>
      </c>
      <c r="AB4" s="16" t="inlineStr">
        <is>
          <t>1301</t>
        </is>
      </c>
      <c r="AC4" s="16" t="inlineStr">
        <is>
          <t>1302</t>
        </is>
      </c>
      <c r="AD4" s="16" t="inlineStr">
        <is>
          <t>1303</t>
        </is>
      </c>
      <c r="AE4" s="16" t="inlineStr">
        <is>
          <t>1304</t>
        </is>
      </c>
      <c r="AF4" s="16" t="inlineStr">
        <is>
          <t>1305</t>
        </is>
      </c>
      <c r="AG4" s="16" t="inlineStr">
        <is>
          <t>1306</t>
        </is>
      </c>
      <c r="AH4" s="16" t="inlineStr">
        <is>
          <t>1401</t>
        </is>
      </c>
      <c r="AI4" s="16" t="inlineStr">
        <is>
          <t>1402</t>
        </is>
      </c>
      <c r="AJ4" s="16" t="inlineStr">
        <is>
          <t>1501</t>
        </is>
      </c>
      <c r="AK4" s="16" t="inlineStr">
        <is>
          <t>1502</t>
        </is>
      </c>
      <c r="AL4" s="16" t="inlineStr">
        <is>
          <t>1601</t>
        </is>
      </c>
      <c r="AM4" s="16" t="inlineStr">
        <is>
          <t>1701</t>
        </is>
      </c>
      <c r="AN4" s="16" t="inlineStr">
        <is>
          <t>1801</t>
        </is>
      </c>
      <c r="AO4" s="16" t="inlineStr">
        <is>
          <t>1802</t>
        </is>
      </c>
      <c r="AP4" s="16" t="inlineStr">
        <is>
          <t>1803</t>
        </is>
      </c>
      <c r="AQ4" s="16" t="inlineStr">
        <is>
          <t>1804</t>
        </is>
      </c>
      <c r="AR4" s="16" t="inlineStr">
        <is>
          <t>1901</t>
        </is>
      </c>
      <c r="AS4" s="16" t="inlineStr">
        <is>
          <t>1902</t>
        </is>
      </c>
      <c r="AT4" s="16" t="inlineStr">
        <is>
          <t>2001</t>
        </is>
      </c>
      <c r="AU4" s="16" t="inlineStr">
        <is>
          <t>2002</t>
        </is>
      </c>
      <c r="AV4" s="16" t="inlineStr">
        <is>
          <t>2003</t>
        </is>
      </c>
      <c r="AW4" s="16" t="inlineStr">
        <is>
          <t>2004</t>
        </is>
      </c>
      <c r="AX4" s="16" t="inlineStr">
        <is>
          <t>2005</t>
        </is>
      </c>
      <c r="AY4" s="16" t="inlineStr">
        <is>
          <t>2101</t>
        </is>
      </c>
      <c r="AZ4" s="16" t="inlineStr">
        <is>
          <t>2102</t>
        </is>
      </c>
      <c r="BA4" s="16" t="inlineStr">
        <is>
          <t>2201</t>
        </is>
      </c>
      <c r="BB4" s="16" t="inlineStr">
        <is>
          <t>2202</t>
        </is>
      </c>
      <c r="BC4" s="16" t="inlineStr">
        <is>
          <t>2203</t>
        </is>
      </c>
      <c r="BD4" s="16" t="inlineStr">
        <is>
          <t>2204</t>
        </is>
      </c>
      <c r="BE4" s="16" t="inlineStr">
        <is>
          <t>2301</t>
        </is>
      </c>
      <c r="BF4" s="16" t="inlineStr">
        <is>
          <t>2302</t>
        </is>
      </c>
      <c r="BG4" s="16" t="inlineStr">
        <is>
          <t>2303</t>
        </is>
      </c>
      <c r="BH4" s="16" t="inlineStr">
        <is>
          <t>2304</t>
        </is>
      </c>
      <c r="BI4" s="16" t="inlineStr">
        <is>
          <t>2401</t>
        </is>
      </c>
      <c r="BJ4" s="16" t="inlineStr">
        <is>
          <t>2403</t>
        </is>
      </c>
      <c r="BK4" s="16" t="inlineStr">
        <is>
          <t>2404</t>
        </is>
      </c>
      <c r="BL4" s="16" t="inlineStr">
        <is>
          <t>2405</t>
        </is>
      </c>
      <c r="BM4" s="16" t="inlineStr">
        <is>
          <t>2501</t>
        </is>
      </c>
      <c r="BN4" s="16" t="inlineStr">
        <is>
          <t>2502</t>
        </is>
      </c>
      <c r="BO4" s="16" t="inlineStr">
        <is>
          <t>2601</t>
        </is>
      </c>
      <c r="BP4" s="16" t="inlineStr">
        <is>
          <t>2605</t>
        </is>
      </c>
      <c r="BQ4" s="16" t="inlineStr">
        <is>
          <t>2701</t>
        </is>
      </c>
      <c r="BR4" s="16" t="inlineStr">
        <is>
          <t>2801</t>
        </is>
      </c>
      <c r="BS4" s="16" t="inlineStr">
        <is>
          <t>2901</t>
        </is>
      </c>
      <c r="BT4" s="16" t="inlineStr">
        <is>
          <t>3001</t>
        </is>
      </c>
      <c r="BU4" s="16" t="inlineStr">
        <is>
          <t>3002</t>
        </is>
      </c>
      <c r="BV4" s="16" t="inlineStr">
        <is>
          <t>3101</t>
        </is>
      </c>
      <c r="BW4" s="16" t="inlineStr">
        <is>
          <t>3201</t>
        </is>
      </c>
      <c r="BX4" s="16" t="inlineStr">
        <is>
          <t>3301</t>
        </is>
      </c>
      <c r="BY4" s="16" t="inlineStr">
        <is>
          <t>3901</t>
        </is>
      </c>
      <c r="BZ4" s="16" t="inlineStr">
        <is>
          <t>4401</t>
        </is>
      </c>
      <c r="CA4" s="16" t="inlineStr">
        <is>
          <t>4501</t>
        </is>
      </c>
      <c r="CB4" s="16" t="inlineStr">
        <is>
          <t>4601</t>
        </is>
      </c>
      <c r="CC4" s="16" t="inlineStr">
        <is>
          <t>4701</t>
        </is>
      </c>
      <c r="CD4" s="16" t="inlineStr">
        <is>
          <t>4801</t>
        </is>
      </c>
      <c r="CE4" s="16" t="inlineStr">
        <is>
          <t>4901</t>
        </is>
      </c>
      <c r="CF4" s="16" t="inlineStr">
        <is>
          <t>5101</t>
        </is>
      </c>
      <c r="CG4" s="16" t="inlineStr">
        <is>
          <t>5201</t>
        </is>
      </c>
      <c r="CH4" s="16" t="inlineStr">
        <is>
          <t>5401</t>
        </is>
      </c>
      <c r="CI4" s="16" t="inlineStr">
        <is>
          <t>5501</t>
        </is>
      </c>
      <c r="CJ4" s="16" t="inlineStr">
        <is>
          <t>5601</t>
        </is>
      </c>
      <c r="CK4" s="16" t="inlineStr">
        <is>
          <t>5701</t>
        </is>
      </c>
      <c r="CL4" s="16" t="inlineStr">
        <is>
          <t>5801</t>
        </is>
      </c>
      <c r="CM4" s="16" t="inlineStr">
        <is>
          <t>6001</t>
        </is>
      </c>
      <c r="CN4" s="16" t="inlineStr">
        <is>
          <t>6201</t>
        </is>
      </c>
      <c r="CO4" s="16" t="inlineStr">
        <is>
          <t>6301</t>
        </is>
      </c>
      <c r="CP4" s="16" t="inlineStr">
        <is>
          <t>6401</t>
        </is>
      </c>
      <c r="CQ4" s="16" t="inlineStr">
        <is>
          <t>6601</t>
        </is>
      </c>
      <c r="CR4" s="16" t="inlineStr">
        <is>
          <t>6700</t>
        </is>
      </c>
      <c r="CS4" s="16" t="inlineStr">
        <is>
          <t>6701</t>
        </is>
      </c>
      <c r="CT4" s="16" t="inlineStr">
        <is>
          <t>6702</t>
        </is>
      </c>
      <c r="CU4" s="16" t="inlineStr">
        <is>
          <t>6901</t>
        </is>
      </c>
      <c r="CV4" s="16" t="inlineStr">
        <is>
          <t>7001</t>
        </is>
      </c>
      <c r="CW4" s="16" t="inlineStr">
        <is>
          <t>7210</t>
        </is>
      </c>
      <c r="CX4" s="16" t="inlineStr">
        <is>
          <t>7310</t>
        </is>
      </c>
      <c r="CY4" s="16" t="inlineStr">
        <is>
          <t>7501</t>
        </is>
      </c>
      <c r="CZ4" s="16" t="inlineStr">
        <is>
          <t>7601</t>
        </is>
      </c>
      <c r="DA4" s="16" t="inlineStr">
        <is>
          <t>7701</t>
        </is>
      </c>
      <c r="DB4" s="16" t="inlineStr">
        <is>
          <t>8010</t>
        </is>
      </c>
      <c r="DC4" s="16" t="inlineStr">
        <is>
          <t>8110</t>
        </is>
      </c>
      <c r="DD4" s="16" t="inlineStr">
        <is>
          <t>8210</t>
        </is>
      </c>
      <c r="DE4" s="16" t="inlineStr">
        <is>
          <t>8401</t>
        </is>
      </c>
      <c r="DF4" s="16" t="inlineStr">
        <is>
          <t>8601</t>
        </is>
      </c>
      <c r="DG4" s="16" t="inlineStr">
        <is>
          <t>8901</t>
        </is>
      </c>
      <c r="DH4" s="16" t="inlineStr">
        <is>
          <t>9101</t>
        </is>
      </c>
      <c r="DI4" s="16" t="inlineStr">
        <is>
          <t>9201</t>
        </is>
      </c>
      <c r="DJ4" s="16" t="inlineStr">
        <is>
          <t>9401</t>
        </is>
      </c>
      <c r="DK4" s="16" t="inlineStr">
        <is>
          <t>9402</t>
        </is>
      </c>
      <c r="DL4" s="16" t="inlineStr">
        <is>
          <t>9501</t>
        </is>
      </c>
      <c r="DM4" s="16" t="inlineStr">
        <is>
          <t>9502</t>
        </is>
      </c>
      <c r="DN4" s="17" t="inlineStr">
        <is>
          <t>Q1</t>
        </is>
      </c>
      <c r="DO4" s="17" t="inlineStr">
        <is>
          <t>Q2</t>
        </is>
      </c>
      <c r="DP4" s="17" t="inlineStr">
        <is>
          <t>Q3</t>
        </is>
      </c>
      <c r="DQ4" s="17" t="inlineStr">
        <is>
          <t>Q4</t>
        </is>
      </c>
      <c r="DR4" s="17" t="inlineStr">
        <is>
          <t>Q5</t>
        </is>
      </c>
      <c r="DS4" s="17" t="inlineStr">
        <is>
          <t>Q6</t>
        </is>
      </c>
      <c r="DT4" s="17" t="inlineStr">
        <is>
          <t>Q7</t>
        </is>
      </c>
    </row>
    <row r="5">
      <c r="C5" s="18" t="inlineStr">
        <is>
          <t>Sheep, grains, beef and dairy cattle</t>
        </is>
      </c>
      <c r="D5" s="18" t="inlineStr">
        <is>
          <t>Poultry and other livestock</t>
        </is>
      </c>
      <c r="E5" s="18" t="inlineStr">
        <is>
          <t>Other agriculture</t>
        </is>
      </c>
      <c r="F5" s="18" t="inlineStr">
        <is>
          <t>Aquaculture</t>
        </is>
      </c>
      <c r="G5" s="18" t="inlineStr">
        <is>
          <t>Forestry and logging</t>
        </is>
      </c>
      <c r="H5" s="18" t="inlineStr">
        <is>
          <t>Fishing, hunting and trapping</t>
        </is>
      </c>
      <c r="I5" s="18" t="inlineStr">
        <is>
          <t>Agriculture, forestry and fishing support services</t>
        </is>
      </c>
      <c r="J5" s="18" t="inlineStr">
        <is>
          <t>Coal mining</t>
        </is>
      </c>
      <c r="K5" s="18" t="inlineStr">
        <is>
          <t>Oil and gas extraction</t>
        </is>
      </c>
      <c r="L5" s="18" t="inlineStr">
        <is>
          <t>Iron ore mining</t>
        </is>
      </c>
      <c r="M5" s="18" t="inlineStr">
        <is>
          <t>Non-ferrous metal ore mining</t>
        </is>
      </c>
      <c r="N5" s="18" t="inlineStr">
        <is>
          <t>Non-metallic mineral mining</t>
        </is>
      </c>
      <c r="O5" s="18" t="inlineStr">
        <is>
          <t>Exploration and mining support services</t>
        </is>
      </c>
      <c r="P5" s="18" t="inlineStr">
        <is>
          <t>Meat and meat product manufacturing</t>
        </is>
      </c>
      <c r="Q5" s="18" t="inlineStr">
        <is>
          <t>Processed seafood manufacturing</t>
        </is>
      </c>
      <c r="R5" s="18" t="inlineStr">
        <is>
          <t>Dairy product manufacturing</t>
        </is>
      </c>
      <c r="S5" s="18" t="inlineStr">
        <is>
          <t>Fruit and vegetable product manufacturing</t>
        </is>
      </c>
      <c r="T5" s="18" t="inlineStr">
        <is>
          <t>Oils and fats manufacturing</t>
        </is>
      </c>
      <c r="U5" s="18" t="inlineStr">
        <is>
          <t>Grain mill and cereal product manufacturing</t>
        </is>
      </c>
      <c r="V5" s="18" t="inlineStr">
        <is>
          <t>Bakery product manufacturing</t>
        </is>
      </c>
      <c r="W5" s="18" t="inlineStr">
        <is>
          <t>Sugar and confectionery manufacturing</t>
        </is>
      </c>
      <c r="X5" s="18" t="inlineStr">
        <is>
          <t>Other food product manufacturing</t>
        </is>
      </c>
      <c r="Y5" s="18" t="inlineStr">
        <is>
          <t>Soft drinks, cordials and syrup manufacturing</t>
        </is>
      </c>
      <c r="Z5" s="18" t="inlineStr">
        <is>
          <t>Beer manufacturing</t>
        </is>
      </c>
      <c r="AA5" s="18" t="inlineStr">
        <is>
          <t>Wine, spirits and tobacco</t>
        </is>
      </c>
      <c r="AB5" s="18" t="inlineStr">
        <is>
          <t>Textile manufacturing</t>
        </is>
      </c>
      <c r="AC5" s="18" t="inlineStr">
        <is>
          <t>Tanned leather, dressed fur and leather product manufacturing</t>
        </is>
      </c>
      <c r="AD5" s="18" t="inlineStr">
        <is>
          <t>Textile product manufacturing</t>
        </is>
      </c>
      <c r="AE5" s="18" t="inlineStr">
        <is>
          <t>Knitted product manufacturing</t>
        </is>
      </c>
      <c r="AF5" s="18" t="inlineStr">
        <is>
          <t>Clothing manufacturing</t>
        </is>
      </c>
      <c r="AG5" s="18" t="inlineStr">
        <is>
          <t>Footwear manufacturing</t>
        </is>
      </c>
      <c r="AH5" s="18" t="inlineStr">
        <is>
          <t>Sawmill product manufacturing</t>
        </is>
      </c>
      <c r="AI5" s="18" t="inlineStr">
        <is>
          <t>Other wood product manufacturing</t>
        </is>
      </c>
      <c r="AJ5" s="18" t="inlineStr">
        <is>
          <t>Pulp, paper and paperboard manufacturing</t>
        </is>
      </c>
      <c r="AK5" s="18" t="inlineStr">
        <is>
          <t>Paper stationery and other converted paper product manufacturing</t>
        </is>
      </c>
      <c r="AL5" s="18" t="inlineStr">
        <is>
          <t>Printing (including the reproduction of recorded media)</t>
        </is>
      </c>
      <c r="AM5" s="18" t="inlineStr">
        <is>
          <t>Petroleum and coal product manufacturing</t>
        </is>
      </c>
      <c r="AN5" s="18" t="inlineStr">
        <is>
          <t>Human pharmaceutical and medicinal product manufacturing</t>
        </is>
      </c>
      <c r="AO5" s="18" t="inlineStr">
        <is>
          <t>Veterinary pharmaceutical and medicinal product manufacturing</t>
        </is>
      </c>
      <c r="AP5" s="18" t="inlineStr">
        <is>
          <t>Basic chemical manufacturing</t>
        </is>
      </c>
      <c r="AQ5" s="18" t="inlineStr">
        <is>
          <t>Cleaning compounds and toiletry preparation manufacturing</t>
        </is>
      </c>
      <c r="AR5" s="18" t="inlineStr">
        <is>
          <t>Polymer product manufacturing</t>
        </is>
      </c>
      <c r="AS5" s="18" t="inlineStr">
        <is>
          <t>Natural rubber product manufacturing</t>
        </is>
      </c>
      <c r="AT5" s="18" t="inlineStr">
        <is>
          <t>Glass and glass product manufacturing</t>
        </is>
      </c>
      <c r="AU5" s="18" t="inlineStr">
        <is>
          <t>Ceramic product manufacturing</t>
        </is>
      </c>
      <c r="AV5" s="18" t="inlineStr">
        <is>
          <t>Cement, lime and ready-mixed concrete manufacturing</t>
        </is>
      </c>
      <c r="AW5" s="18" t="inlineStr">
        <is>
          <t>Plaster and concrete product manufacturing</t>
        </is>
      </c>
      <c r="AX5" s="18" t="inlineStr">
        <is>
          <t>Other non-metallic mineral product manufacturing</t>
        </is>
      </c>
      <c r="AY5" s="18" t="inlineStr">
        <is>
          <t>Iron and steel manufacturing</t>
        </is>
      </c>
      <c r="AZ5" s="18" t="inlineStr">
        <is>
          <t>Basic non-ferrous metal manufacturing</t>
        </is>
      </c>
      <c r="BA5" s="18" t="inlineStr">
        <is>
          <t>Forged iron and steel product manufacturing</t>
        </is>
      </c>
      <c r="BB5" s="18" t="inlineStr">
        <is>
          <t>Structural metal product manufacturing</t>
        </is>
      </c>
      <c r="BC5" s="18" t="inlineStr">
        <is>
          <t>Metal containers and other sheet metal product manufacturing</t>
        </is>
      </c>
      <c r="BD5" s="18" t="inlineStr">
        <is>
          <t>Other fabricated metal product manufacturing</t>
        </is>
      </c>
      <c r="BE5" s="18" t="inlineStr">
        <is>
          <t>Motor vehicles and parts; other transport equipment manufacturing</t>
        </is>
      </c>
      <c r="BF5" s="18" t="inlineStr">
        <is>
          <t>Ships and boat manufacturing</t>
        </is>
      </c>
      <c r="BG5" s="18" t="inlineStr">
        <is>
          <t>Railway rolling stock manufacturing</t>
        </is>
      </c>
      <c r="BH5" s="18" t="inlineStr">
        <is>
          <t>Aircraft manufacturing</t>
        </is>
      </c>
      <c r="BI5" s="18" t="inlineStr">
        <is>
          <t>Professional, scientific, computer and electronic equipment manufacturing</t>
        </is>
      </c>
      <c r="BJ5" s="18" t="inlineStr">
        <is>
          <t>Electrical equipment manufacturing</t>
        </is>
      </c>
      <c r="BK5" s="18" t="inlineStr">
        <is>
          <t>Domestic appliance manufacturing</t>
        </is>
      </c>
      <c r="BL5" s="18" t="inlineStr">
        <is>
          <t>Specialised and other machinery and equipment manufacturing</t>
        </is>
      </c>
      <c r="BM5" s="18" t="inlineStr">
        <is>
          <t>Furniture manufacturing</t>
        </is>
      </c>
      <c r="BN5" s="18" t="inlineStr">
        <is>
          <t>Other manufactured products</t>
        </is>
      </c>
      <c r="BO5" s="18" t="inlineStr">
        <is>
          <t>Electricity generation</t>
        </is>
      </c>
      <c r="BP5" s="18" t="inlineStr">
        <is>
          <t>Electricity transmission, distribution, on selling and electricity market operation</t>
        </is>
      </c>
      <c r="BQ5" s="18" t="inlineStr">
        <is>
          <t>Gas supply</t>
        </is>
      </c>
      <c r="BR5" s="18" t="inlineStr">
        <is>
          <t>Water supply, sewerage and drainage services</t>
        </is>
      </c>
      <c r="BS5" s="18" t="inlineStr">
        <is>
          <t>Waste collection, treatment and disposal services</t>
        </is>
      </c>
      <c r="BT5" s="18" t="inlineStr">
        <is>
          <t>Residential building construction</t>
        </is>
      </c>
      <c r="BU5" s="18" t="inlineStr">
        <is>
          <t>Non-residential building construction</t>
        </is>
      </c>
      <c r="BV5" s="18" t="inlineStr">
        <is>
          <t>Heavy and civil engineering construction</t>
        </is>
      </c>
      <c r="BW5" s="18" t="inlineStr">
        <is>
          <t>Construction services</t>
        </is>
      </c>
      <c r="BX5" s="18" t="inlineStr">
        <is>
          <t>Wholesale trade</t>
        </is>
      </c>
      <c r="BY5" s="18" t="inlineStr">
        <is>
          <t>Retail trade</t>
        </is>
      </c>
      <c r="BZ5" s="18" t="inlineStr">
        <is>
          <t>Accommodation</t>
        </is>
      </c>
      <c r="CA5" s="18" t="inlineStr">
        <is>
          <t>Food and beverage services</t>
        </is>
      </c>
      <c r="CB5" s="18" t="inlineStr">
        <is>
          <t>Road transport</t>
        </is>
      </c>
      <c r="CC5" s="18" t="inlineStr">
        <is>
          <t>Rail transport</t>
        </is>
      </c>
      <c r="CD5" s="18" t="inlineStr">
        <is>
          <t>Water, pipeline and other transport</t>
        </is>
      </c>
      <c r="CE5" s="18" t="inlineStr">
        <is>
          <t>Air and space transport</t>
        </is>
      </c>
      <c r="CF5" s="18" t="inlineStr">
        <is>
          <t>Postal and courier pick-up and delivery service</t>
        </is>
      </c>
      <c r="CG5" s="18" t="inlineStr">
        <is>
          <t>Transport support services and storage</t>
        </is>
      </c>
      <c r="CH5" s="18" t="inlineStr">
        <is>
          <t>Publishing (except internet and music publishing)</t>
        </is>
      </c>
      <c r="CI5" s="18" t="inlineStr">
        <is>
          <t>Motion picture and sound recording</t>
        </is>
      </c>
      <c r="CJ5" s="18" t="inlineStr">
        <is>
          <t>Broadcasting (except internet)</t>
        </is>
      </c>
      <c r="CK5" s="18" t="inlineStr">
        <is>
          <t>Internet service providers, internet publishing and broadcasting, websearch portals and data processing</t>
        </is>
      </c>
      <c r="CL5" s="18" t="inlineStr">
        <is>
          <t>Telecommunication services</t>
        </is>
      </c>
      <c r="CM5" s="18" t="inlineStr">
        <is>
          <t>Library and other information services</t>
        </is>
      </c>
      <c r="CN5" s="18" t="inlineStr">
        <is>
          <t>Finance</t>
        </is>
      </c>
      <c r="CO5" s="18" t="inlineStr">
        <is>
          <t>Insurance and superannuation funds</t>
        </is>
      </c>
      <c r="CP5" s="18" t="inlineStr">
        <is>
          <t>Auxiliary finance and insurance services</t>
        </is>
      </c>
      <c r="CQ5" s="18" t="inlineStr">
        <is>
          <t>Rental and hiring services (except real estate)</t>
        </is>
      </c>
      <c r="CR5" s="18" t="inlineStr">
        <is>
          <t>Imputed rent for owner-occupiers</t>
        </is>
      </c>
      <c r="CS5" s="18" t="inlineStr">
        <is>
          <t>Actual rent for housing</t>
        </is>
      </c>
      <c r="CT5" s="18" t="inlineStr">
        <is>
          <t>Non-residential property operators and real estate services</t>
        </is>
      </c>
      <c r="CU5" s="18" t="inlineStr">
        <is>
          <t>Professional, scientific and technical services</t>
        </is>
      </c>
      <c r="CV5" s="18" t="inlineStr">
        <is>
          <t>Computer systems design and related services</t>
        </is>
      </c>
      <c r="CW5" s="18" t="inlineStr">
        <is>
          <t>Employment, travel agency and other administrative services</t>
        </is>
      </c>
      <c r="CX5" s="18" t="inlineStr">
        <is>
          <t>Building cleaning, pest control and other support services</t>
        </is>
      </c>
      <c r="CY5" s="18" t="inlineStr">
        <is>
          <t>Public administration and regulatory services</t>
        </is>
      </c>
      <c r="CZ5" s="18" t="inlineStr">
        <is>
          <t>Defence</t>
        </is>
      </c>
      <c r="DA5" s="18" t="inlineStr">
        <is>
          <t>Public order and safety</t>
        </is>
      </c>
      <c r="DB5" s="18" t="inlineStr">
        <is>
          <t>Primary and secondary education services (including pre-schools and special schools)</t>
        </is>
      </c>
      <c r="DC5" s="18" t="inlineStr">
        <is>
          <t>Technical, vocational and tertiary education services (including undergraduate and postgraduate)</t>
        </is>
      </c>
      <c r="DD5" s="18" t="inlineStr">
        <is>
          <t>Arts, sports, adult and other education services (including community education)</t>
        </is>
      </c>
      <c r="DE5" s="18" t="inlineStr">
        <is>
          <t>Health care services</t>
        </is>
      </c>
      <c r="DF5" s="18" t="inlineStr">
        <is>
          <t>Residential care and social assistance services</t>
        </is>
      </c>
      <c r="DG5" s="18" t="inlineStr">
        <is>
          <t>Heritage, creative and performing arts</t>
        </is>
      </c>
      <c r="DH5" s="18" t="inlineStr">
        <is>
          <t>Sports and recreation</t>
        </is>
      </c>
      <c r="DI5" s="18" t="inlineStr">
        <is>
          <t>Gambling</t>
        </is>
      </c>
      <c r="DJ5" s="18" t="inlineStr">
        <is>
          <t>Automotive repair and maintenance</t>
        </is>
      </c>
      <c r="DK5" s="18" t="inlineStr">
        <is>
          <t>Other repair and maintenance</t>
        </is>
      </c>
      <c r="DL5" s="18" t="inlineStr">
        <is>
          <t>Personal services</t>
        </is>
      </c>
      <c r="DM5" s="18" t="inlineStr">
        <is>
          <t>Other services</t>
        </is>
      </c>
      <c r="DN5" s="18" t="inlineStr">
        <is>
          <t>Households FCE</t>
        </is>
      </c>
      <c r="DO5" s="18" t="inlineStr">
        <is>
          <t>General Government FCE</t>
        </is>
      </c>
      <c r="DP5" s="18" t="inlineStr">
        <is>
          <t>Private GFCF</t>
        </is>
      </c>
      <c r="DQ5" s="18" t="inlineStr">
        <is>
          <t>Public Corporations GFCF</t>
        </is>
      </c>
      <c r="DR5" s="18" t="inlineStr">
        <is>
          <t>General Government GFCF</t>
        </is>
      </c>
      <c r="DS5" s="18" t="inlineStr">
        <is>
          <t>Changes in Inventories</t>
        </is>
      </c>
      <c r="DT5" s="18" t="inlineStr">
        <is>
          <t>Exports of Goods and Services</t>
        </is>
      </c>
    </row>
    <row r="6">
      <c r="A6" s="2" t="inlineStr">
        <is>
          <t>0101</t>
        </is>
      </c>
      <c r="B6" s="2" t="inlineStr">
        <is>
          <t>Sheep, grains, beef and dairy cattle</t>
        </is>
      </c>
      <c r="C6" s="19" t="n">
        <v>47.4459</v>
      </c>
      <c r="D6" s="19" t="n">
        <v>7.3274</v>
      </c>
      <c r="E6" s="19" t="n">
        <v>0.4916</v>
      </c>
      <c r="H6" s="19" t="n">
        <v>0.0143</v>
      </c>
      <c r="I6" s="19" t="n">
        <v>0.0935</v>
      </c>
      <c r="P6" s="19" t="n">
        <v>89.4515</v>
      </c>
      <c r="Q6" s="19" t="n">
        <v>0.0019</v>
      </c>
      <c r="R6" s="19" t="n">
        <v>25.977</v>
      </c>
      <c r="S6" s="19" t="n">
        <v>0.0119</v>
      </c>
      <c r="T6" s="19" t="n">
        <v>10.4412</v>
      </c>
      <c r="U6" s="19" t="n">
        <v>32.5981</v>
      </c>
      <c r="V6" s="19" t="n">
        <v>0.437</v>
      </c>
      <c r="W6" s="19" t="n">
        <v>0.6913</v>
      </c>
      <c r="X6" s="19" t="n">
        <v>5.6873</v>
      </c>
      <c r="Y6" s="19" t="n">
        <v>0.417</v>
      </c>
      <c r="Z6" s="19" t="n">
        <v>11.0031</v>
      </c>
      <c r="AA6" s="19" t="n">
        <v>7.0173</v>
      </c>
      <c r="AB6" s="19" t="n">
        <v>1.5849</v>
      </c>
      <c r="AC6" s="19" t="n">
        <v>0.0575</v>
      </c>
      <c r="AD6" s="19" t="n">
        <v>7.4747</v>
      </c>
      <c r="AK6" s="19" t="n">
        <v>0.0076</v>
      </c>
      <c r="AN6" s="19" t="n">
        <v>1.2744</v>
      </c>
      <c r="AO6" s="19" t="n">
        <v>3.6433</v>
      </c>
      <c r="AP6" s="19" t="n">
        <v>1.4515</v>
      </c>
      <c r="AQ6" s="19" t="n">
        <v>1.6647</v>
      </c>
      <c r="BX6" s="19" t="n">
        <v>0.7207</v>
      </c>
      <c r="BY6" s="19" t="n">
        <v>3.0732</v>
      </c>
      <c r="BZ6" s="19" t="n">
        <v>0.1063</v>
      </c>
      <c r="CA6" s="19" t="n">
        <v>0.0998</v>
      </c>
      <c r="CU6" s="19" t="n">
        <v>0.3656</v>
      </c>
      <c r="CX6" s="19" t="n">
        <v>0.07099999999999999</v>
      </c>
      <c r="DA6" s="19" t="n">
        <v>0.0897</v>
      </c>
      <c r="DF6" s="19" t="n">
        <v>0.4362</v>
      </c>
      <c r="DL6" s="19" t="n">
        <v>0.0089</v>
      </c>
      <c r="DM6" s="19" t="n">
        <v>0.4434</v>
      </c>
      <c r="DN6" s="19" t="n">
        <v>0.8022</v>
      </c>
      <c r="DP6" s="19" t="n">
        <v>10.3532</v>
      </c>
      <c r="DS6" s="19" t="n">
        <v>-18.8362</v>
      </c>
    </row>
    <row r="7">
      <c r="A7" s="2" t="inlineStr">
        <is>
          <t>0102</t>
        </is>
      </c>
      <c r="B7" s="2" t="inlineStr">
        <is>
          <t>Poultry and other livestock</t>
        </is>
      </c>
      <c r="C7" s="19" t="n">
        <v>0.2415</v>
      </c>
      <c r="D7" s="19" t="n">
        <v>0.134</v>
      </c>
      <c r="E7" s="19" t="n">
        <v>0.7445000000000001</v>
      </c>
      <c r="P7" s="19" t="n">
        <v>23.7938</v>
      </c>
      <c r="R7" s="19" t="n">
        <v>0.712</v>
      </c>
      <c r="S7" s="19" t="n">
        <v>0.0001</v>
      </c>
      <c r="T7" s="19" t="n">
        <v>0.0075</v>
      </c>
      <c r="U7" s="19" t="n">
        <v>0.0028</v>
      </c>
      <c r="V7" s="19" t="n">
        <v>0.2265</v>
      </c>
      <c r="W7" s="19" t="n">
        <v>0.3493</v>
      </c>
      <c r="X7" s="19" t="n">
        <v>1.3119</v>
      </c>
      <c r="AN7" s="19" t="n">
        <v>0.065</v>
      </c>
      <c r="AO7" s="19" t="n">
        <v>0.0013</v>
      </c>
      <c r="AQ7" s="19" t="n">
        <v>0.0049</v>
      </c>
      <c r="BX7" s="19" t="n">
        <v>0.5193</v>
      </c>
      <c r="BY7" s="19" t="n">
        <v>1.7577</v>
      </c>
      <c r="BZ7" s="19" t="n">
        <v>0.3196</v>
      </c>
      <c r="CA7" s="19" t="n">
        <v>0.8439</v>
      </c>
      <c r="CI7" s="19" t="n">
        <v>0.0045</v>
      </c>
      <c r="CT7" s="19" t="n">
        <v>0.0089</v>
      </c>
      <c r="CU7" s="19" t="n">
        <v>0.0094</v>
      </c>
      <c r="DB7" s="19" t="n">
        <v>0.0045</v>
      </c>
      <c r="DC7" s="19" t="n">
        <v>0.0134</v>
      </c>
      <c r="DE7" s="19" t="n">
        <v>0.1737</v>
      </c>
      <c r="DF7" s="19" t="n">
        <v>0.1222</v>
      </c>
      <c r="DH7" s="19" t="n">
        <v>0.1027</v>
      </c>
      <c r="DI7" s="19" t="n">
        <v>0.0893</v>
      </c>
      <c r="DN7" s="19" t="n">
        <v>42.9875</v>
      </c>
      <c r="DP7" s="19" t="n">
        <v>64.23739999999999</v>
      </c>
      <c r="DS7" s="19" t="n">
        <v>0.2106</v>
      </c>
    </row>
    <row r="8">
      <c r="A8" s="2" t="inlineStr">
        <is>
          <t>0103</t>
        </is>
      </c>
      <c r="B8" s="2" t="inlineStr">
        <is>
          <t>Other agriculture</t>
        </is>
      </c>
      <c r="C8" s="19" t="n">
        <v>0.2383</v>
      </c>
      <c r="D8" s="19" t="n">
        <v>0.0557</v>
      </c>
      <c r="E8" s="19" t="n">
        <v>2.5418</v>
      </c>
      <c r="G8" s="19" t="n">
        <v>0.0001</v>
      </c>
      <c r="I8" s="19" t="n">
        <v>24.28</v>
      </c>
      <c r="P8" s="19" t="n">
        <v>0.0019</v>
      </c>
      <c r="Q8" s="19" t="n">
        <v>0.0002</v>
      </c>
      <c r="R8" s="19" t="n">
        <v>0.0774</v>
      </c>
      <c r="S8" s="19" t="n">
        <v>8.616199999999999</v>
      </c>
      <c r="T8" s="19" t="n">
        <v>0.1555</v>
      </c>
      <c r="U8" s="19" t="n">
        <v>0.0131</v>
      </c>
      <c r="V8" s="19" t="n">
        <v>0.8977000000000001</v>
      </c>
      <c r="W8" s="19" t="n">
        <v>10.5167</v>
      </c>
      <c r="X8" s="19" t="n">
        <v>4.2646</v>
      </c>
      <c r="Y8" s="19" t="n">
        <v>0.06619999999999999</v>
      </c>
      <c r="Z8" s="19" t="n">
        <v>0.1994</v>
      </c>
      <c r="AA8" s="19" t="n">
        <v>6.3263</v>
      </c>
      <c r="AC8" s="19" t="n">
        <v>0.0001</v>
      </c>
      <c r="AD8" s="19" t="n">
        <v>0.0174</v>
      </c>
      <c r="AN8" s="19" t="n">
        <v>0.0026</v>
      </c>
      <c r="AP8" s="19" t="n">
        <v>0.0055</v>
      </c>
      <c r="AQ8" s="19" t="n">
        <v>0.0026</v>
      </c>
      <c r="AR8" s="19" t="n">
        <v>0.1339</v>
      </c>
      <c r="AS8" s="19" t="n">
        <v>0.3426</v>
      </c>
      <c r="BB8" s="19" t="n">
        <v>0.0028</v>
      </c>
      <c r="BD8" s="19" t="n">
        <v>0.0023</v>
      </c>
      <c r="BO8" s="19" t="n">
        <v>0.0106</v>
      </c>
      <c r="BP8" s="19" t="n">
        <v>0.0134</v>
      </c>
      <c r="BR8" s="19" t="n">
        <v>0.1134</v>
      </c>
      <c r="BT8" s="19" t="n">
        <v>0.5669</v>
      </c>
      <c r="BU8" s="19" t="n">
        <v>0.2371</v>
      </c>
      <c r="BV8" s="19" t="n">
        <v>0.1944</v>
      </c>
      <c r="BW8" s="19" t="n">
        <v>2.4673</v>
      </c>
      <c r="BX8" s="19" t="n">
        <v>0.1879</v>
      </c>
      <c r="BY8" s="19" t="n">
        <v>3.6043</v>
      </c>
      <c r="BZ8" s="19" t="n">
        <v>1.3971</v>
      </c>
      <c r="CA8" s="19" t="n">
        <v>7.0054</v>
      </c>
      <c r="CB8" s="19" t="n">
        <v>0.009299999999999999</v>
      </c>
      <c r="CC8" s="19" t="n">
        <v>0.0174</v>
      </c>
      <c r="CD8" s="19" t="n">
        <v>0.0283</v>
      </c>
      <c r="CG8" s="19" t="n">
        <v>0.008800000000000001</v>
      </c>
      <c r="CI8" s="19" t="n">
        <v>0.128</v>
      </c>
      <c r="CM8" s="19" t="n">
        <v>0.0028</v>
      </c>
      <c r="CN8" s="19" t="n">
        <v>0.2008</v>
      </c>
      <c r="CQ8" s="19" t="n">
        <v>0.1524</v>
      </c>
      <c r="CT8" s="19" t="n">
        <v>0.151</v>
      </c>
      <c r="CU8" s="19" t="n">
        <v>0.1136</v>
      </c>
      <c r="CW8" s="19" t="n">
        <v>0.068</v>
      </c>
      <c r="CX8" s="19" t="n">
        <v>0.0496</v>
      </c>
      <c r="CY8" s="19" t="n">
        <v>0.2453</v>
      </c>
      <c r="CZ8" s="19" t="n">
        <v>0.0498</v>
      </c>
      <c r="DA8" s="19" t="n">
        <v>0.0401</v>
      </c>
      <c r="DB8" s="19" t="n">
        <v>0.1693</v>
      </c>
      <c r="DC8" s="19" t="n">
        <v>0.2936</v>
      </c>
      <c r="DD8" s="19" t="n">
        <v>0.0526</v>
      </c>
      <c r="DE8" s="19" t="n">
        <v>1.2164</v>
      </c>
      <c r="DF8" s="19" t="n">
        <v>0.9431</v>
      </c>
      <c r="DG8" s="19" t="n">
        <v>0.1365</v>
      </c>
      <c r="DH8" s="19" t="n">
        <v>0.6711</v>
      </c>
      <c r="DI8" s="19" t="n">
        <v>0.141</v>
      </c>
      <c r="DJ8" s="19" t="n">
        <v>0.0309</v>
      </c>
      <c r="DK8" s="19" t="n">
        <v>0.0255</v>
      </c>
      <c r="DL8" s="19" t="n">
        <v>0.3979</v>
      </c>
      <c r="DM8" s="19" t="n">
        <v>0.0118</v>
      </c>
      <c r="DN8" s="19" t="n">
        <v>407.7061</v>
      </c>
      <c r="DS8" s="19" t="n">
        <v>-1.62</v>
      </c>
    </row>
    <row r="9">
      <c r="A9" s="2" t="inlineStr">
        <is>
          <t>0201</t>
        </is>
      </c>
      <c r="B9" s="2" t="inlineStr">
        <is>
          <t>Aquaculture</t>
        </is>
      </c>
      <c r="F9" s="19" t="n">
        <v>0.3132</v>
      </c>
      <c r="Q9" s="19" t="n">
        <v>1.5817</v>
      </c>
      <c r="T9" s="19" t="n">
        <v>0.6778</v>
      </c>
      <c r="U9" s="19" t="n">
        <v>0.0023</v>
      </c>
      <c r="V9" s="19" t="n">
        <v>0.1087</v>
      </c>
      <c r="W9" s="19" t="n">
        <v>0.0599</v>
      </c>
      <c r="X9" s="19" t="n">
        <v>1.1192</v>
      </c>
      <c r="BX9" s="19" t="n">
        <v>0.0571</v>
      </c>
      <c r="BY9" s="19" t="n">
        <v>2.1081</v>
      </c>
      <c r="BZ9" s="19" t="n">
        <v>0.875</v>
      </c>
      <c r="CA9" s="19" t="n">
        <v>1.1973</v>
      </c>
      <c r="DI9" s="19" t="n">
        <v>0.0798</v>
      </c>
      <c r="DN9" s="19" t="n">
        <v>4.5206</v>
      </c>
      <c r="DS9" s="19" t="n">
        <v>0.2994</v>
      </c>
    </row>
    <row r="10">
      <c r="A10" s="2" t="inlineStr">
        <is>
          <t>0301</t>
        </is>
      </c>
      <c r="B10" s="2" t="inlineStr">
        <is>
          <t>Forestry and logging</t>
        </is>
      </c>
      <c r="C10" s="19" t="n">
        <v>0.0444</v>
      </c>
      <c r="D10" s="19" t="n">
        <v>0.0291</v>
      </c>
      <c r="E10" s="19" t="n">
        <v>0.0161</v>
      </c>
      <c r="J10" s="19" t="n">
        <v>0.0319</v>
      </c>
      <c r="K10" s="19" t="n">
        <v>0.0401</v>
      </c>
      <c r="AH10" s="19" t="n">
        <v>9.140700000000001</v>
      </c>
      <c r="AI10" s="19" t="n">
        <v>3.7873</v>
      </c>
      <c r="AL10" s="19" t="n">
        <v>0.0158</v>
      </c>
      <c r="AP10" s="19" t="n">
        <v>0.0298</v>
      </c>
      <c r="AR10" s="19" t="n">
        <v>0.0123</v>
      </c>
      <c r="CC10" s="19" t="n">
        <v>0.0164</v>
      </c>
      <c r="DN10" s="19" t="n">
        <v>23.4492</v>
      </c>
      <c r="DS10" s="19" t="n">
        <v>-0.6132</v>
      </c>
    </row>
    <row r="11">
      <c r="A11" s="2" t="inlineStr">
        <is>
          <t>0401</t>
        </is>
      </c>
      <c r="B11" s="2" t="inlineStr">
        <is>
          <t>Fishing, hunting and trapping</t>
        </is>
      </c>
      <c r="Q11" s="19" t="n">
        <v>2.141</v>
      </c>
      <c r="X11" s="19" t="n">
        <v>0.0693</v>
      </c>
      <c r="Y11" s="19" t="n">
        <v>0.0058</v>
      </c>
      <c r="BX11" s="19" t="n">
        <v>0.0341</v>
      </c>
      <c r="BY11" s="19" t="n">
        <v>1.9374</v>
      </c>
      <c r="BZ11" s="19" t="n">
        <v>0.0012</v>
      </c>
      <c r="CA11" s="19" t="n">
        <v>0.0162</v>
      </c>
      <c r="DI11" s="19" t="n">
        <v>0.0001</v>
      </c>
      <c r="DN11" s="19" t="n">
        <v>2.1054</v>
      </c>
      <c r="DS11" s="19" t="n">
        <v>-0.3105</v>
      </c>
    </row>
    <row r="12">
      <c r="A12" s="2" t="inlineStr">
        <is>
          <t>0501</t>
        </is>
      </c>
      <c r="B12" s="2" t="inlineStr">
        <is>
          <t>Agriculture, forestry and fishing support services</t>
        </is>
      </c>
      <c r="C12" s="19" t="n">
        <v>-0.3629</v>
      </c>
      <c r="D12" s="19" t="n">
        <v>-0.0384</v>
      </c>
      <c r="E12" s="19" t="n">
        <v>-0.5565</v>
      </c>
      <c r="F12" s="19" t="n">
        <v>-0.0027</v>
      </c>
      <c r="H12" s="19" t="n">
        <v>-0.0001</v>
      </c>
      <c r="I12" s="19" t="n">
        <v>-0.0251</v>
      </c>
      <c r="BX12" s="19" t="n">
        <v>-0.0015</v>
      </c>
      <c r="CU12" s="19" t="n">
        <v>-0.0007</v>
      </c>
      <c r="CY12" s="19" t="n">
        <v>-0.012</v>
      </c>
      <c r="DA12" s="19" t="n">
        <v>-0.0001</v>
      </c>
    </row>
    <row r="13">
      <c r="A13" s="2" t="inlineStr">
        <is>
          <t>0601</t>
        </is>
      </c>
      <c r="B13" s="2" t="inlineStr">
        <is>
          <t>Coal mining</t>
        </is>
      </c>
    </row>
    <row r="14">
      <c r="A14" s="2" t="inlineStr">
        <is>
          <t>0701</t>
        </is>
      </c>
      <c r="B14" s="2" t="inlineStr">
        <is>
          <t>Oil and gas extraction</t>
        </is>
      </c>
      <c r="C14" s="19" t="n">
        <v>2.3334</v>
      </c>
      <c r="E14" s="19" t="n">
        <v>0.46</v>
      </c>
      <c r="F14" s="19" t="n">
        <v>0.7454</v>
      </c>
      <c r="J14" s="19" t="n">
        <v>0.0383</v>
      </c>
      <c r="K14" s="19" t="n">
        <v>16.4363</v>
      </c>
      <c r="L14" s="19" t="n">
        <v>18.9638</v>
      </c>
      <c r="M14" s="19" t="n">
        <v>28.5031</v>
      </c>
      <c r="N14" s="19" t="n">
        <v>2.1157</v>
      </c>
      <c r="O14" s="19" t="n">
        <v>2.5575</v>
      </c>
      <c r="P14" s="19" t="n">
        <v>4.5186</v>
      </c>
      <c r="Q14" s="19" t="n">
        <v>0.0255</v>
      </c>
      <c r="R14" s="19" t="n">
        <v>4.9991</v>
      </c>
      <c r="S14" s="19" t="n">
        <v>1.1276</v>
      </c>
      <c r="T14" s="19" t="n">
        <v>2.3714</v>
      </c>
      <c r="U14" s="19" t="n">
        <v>2.1959</v>
      </c>
      <c r="V14" s="19" t="n">
        <v>1.924</v>
      </c>
      <c r="W14" s="19" t="n">
        <v>1.7823</v>
      </c>
      <c r="X14" s="19" t="n">
        <v>4.7898</v>
      </c>
      <c r="Y14" s="19" t="n">
        <v>0.48</v>
      </c>
      <c r="Z14" s="19" t="n">
        <v>0.4135</v>
      </c>
      <c r="AA14" s="19" t="n">
        <v>0.7963</v>
      </c>
      <c r="AD14" s="19" t="n">
        <v>0.455</v>
      </c>
      <c r="AH14" s="19" t="n">
        <v>0.1765</v>
      </c>
      <c r="AI14" s="19" t="n">
        <v>1.1753</v>
      </c>
      <c r="AJ14" s="19" t="n">
        <v>4.226</v>
      </c>
      <c r="AK14" s="19" t="n">
        <v>4.7535</v>
      </c>
      <c r="AL14" s="19" t="n">
        <v>0.1768</v>
      </c>
      <c r="AM14" s="19" t="n">
        <v>351.5597</v>
      </c>
      <c r="AN14" s="19" t="n">
        <v>0.0127</v>
      </c>
      <c r="AP14" s="19" t="n">
        <v>28.764</v>
      </c>
      <c r="AQ14" s="19" t="n">
        <v>0.145</v>
      </c>
      <c r="AR14" s="19" t="n">
        <v>0.7226</v>
      </c>
      <c r="AS14" s="19" t="n">
        <v>0.0557</v>
      </c>
      <c r="AT14" s="19" t="n">
        <v>7.3838</v>
      </c>
      <c r="AU14" s="19" t="n">
        <v>1.3053</v>
      </c>
      <c r="AV14" s="19" t="n">
        <v>1.4926</v>
      </c>
      <c r="AW14" s="19" t="n">
        <v>3.3973</v>
      </c>
      <c r="AX14" s="19" t="n">
        <v>1.033</v>
      </c>
      <c r="AY14" s="19" t="n">
        <v>7.2369</v>
      </c>
      <c r="AZ14" s="19" t="n">
        <v>36.2671</v>
      </c>
      <c r="BA14" s="19" t="n">
        <v>0.187</v>
      </c>
      <c r="BB14" s="19" t="n">
        <v>1.2551</v>
      </c>
      <c r="BC14" s="19" t="n">
        <v>0.6764</v>
      </c>
      <c r="BD14" s="19" t="n">
        <v>0.798</v>
      </c>
      <c r="BE14" s="19" t="n">
        <v>0.2129</v>
      </c>
      <c r="BF14" s="19" t="n">
        <v>0.063</v>
      </c>
      <c r="BG14" s="19" t="n">
        <v>0.099</v>
      </c>
      <c r="BH14" s="19" t="n">
        <v>0.09470000000000001</v>
      </c>
      <c r="BI14" s="19" t="n">
        <v>0.1741</v>
      </c>
      <c r="BJ14" s="19" t="n">
        <v>0.0639</v>
      </c>
      <c r="BK14" s="19" t="n">
        <v>0.0575</v>
      </c>
      <c r="BL14" s="19" t="n">
        <v>0.1985</v>
      </c>
      <c r="BM14" s="19" t="n">
        <v>0.1053</v>
      </c>
      <c r="BO14" s="19" t="n">
        <v>60.8075</v>
      </c>
      <c r="BP14" s="19" t="n">
        <v>0.08799999999999999</v>
      </c>
      <c r="BQ14" s="19" t="n">
        <v>0.2848</v>
      </c>
      <c r="BR14" s="19" t="n">
        <v>0.1989</v>
      </c>
      <c r="BS14" s="19" t="n">
        <v>0.6506999999999999</v>
      </c>
      <c r="BT14" s="19" t="n">
        <v>0.3755</v>
      </c>
      <c r="BU14" s="19" t="n">
        <v>0.2295</v>
      </c>
      <c r="BV14" s="19" t="n">
        <v>1.239</v>
      </c>
      <c r="BW14" s="19" t="n">
        <v>1.4931</v>
      </c>
      <c r="BX14" s="19" t="n">
        <v>3.2039</v>
      </c>
      <c r="BY14" s="19" t="n">
        <v>1.732</v>
      </c>
      <c r="BZ14" s="19" t="n">
        <v>5.0725</v>
      </c>
      <c r="CA14" s="19" t="n">
        <v>18.6141</v>
      </c>
      <c r="CB14" s="19" t="n">
        <v>1.0041</v>
      </c>
      <c r="CC14" s="19" t="n">
        <v>0.0613</v>
      </c>
      <c r="CD14" s="19" t="n">
        <v>1.4164</v>
      </c>
      <c r="CE14" s="19" t="n">
        <v>0.0475</v>
      </c>
      <c r="CF14" s="19" t="n">
        <v>0.3411</v>
      </c>
      <c r="CG14" s="19" t="n">
        <v>1.2469</v>
      </c>
      <c r="CH14" s="19" t="n">
        <v>0.1899</v>
      </c>
      <c r="CI14" s="19" t="n">
        <v>0.0475</v>
      </c>
      <c r="CJ14" s="19" t="n">
        <v>0.0475</v>
      </c>
      <c r="CK14" s="19" t="n">
        <v>0.0949</v>
      </c>
      <c r="CL14" s="19" t="n">
        <v>0.1662</v>
      </c>
      <c r="CN14" s="19" t="n">
        <v>0.4467</v>
      </c>
      <c r="CO14" s="19" t="n">
        <v>0.2234</v>
      </c>
      <c r="CP14" s="19" t="n">
        <v>0.0475</v>
      </c>
      <c r="CQ14" s="19" t="n">
        <v>0.3657</v>
      </c>
      <c r="CR14" s="19" t="n">
        <v>25.4698</v>
      </c>
      <c r="CS14" s="19" t="n">
        <v>8.692299999999999</v>
      </c>
      <c r="CT14" s="19" t="n">
        <v>1.28</v>
      </c>
      <c r="CU14" s="19" t="n">
        <v>2.8301</v>
      </c>
      <c r="CW14" s="19" t="n">
        <v>0.2809</v>
      </c>
      <c r="CY14" s="19" t="n">
        <v>4.3909</v>
      </c>
      <c r="CZ14" s="19" t="n">
        <v>1.5181</v>
      </c>
      <c r="DA14" s="19" t="n">
        <v>1.3313</v>
      </c>
      <c r="DB14" s="19" t="n">
        <v>2.5443</v>
      </c>
      <c r="DC14" s="19" t="n">
        <v>1.9343</v>
      </c>
      <c r="DD14" s="19" t="n">
        <v>0.3937</v>
      </c>
      <c r="DE14" s="19" t="n">
        <v>5.3932</v>
      </c>
      <c r="DF14" s="19" t="n">
        <v>5.3418</v>
      </c>
      <c r="DG14" s="19" t="n">
        <v>0.1577</v>
      </c>
      <c r="DH14" s="19" t="n">
        <v>0.444</v>
      </c>
      <c r="DI14" s="19" t="n">
        <v>0.1263</v>
      </c>
      <c r="DJ14" s="19" t="n">
        <v>2.1586</v>
      </c>
      <c r="DK14" s="19" t="n">
        <v>0.5331</v>
      </c>
      <c r="DL14" s="19" t="n">
        <v>1.2207</v>
      </c>
      <c r="DM14" s="19" t="n">
        <v>0.6185</v>
      </c>
      <c r="DN14" s="19" t="n">
        <v>1195.5313</v>
      </c>
      <c r="DS14" s="19" t="n">
        <v>2.1715</v>
      </c>
    </row>
    <row r="15">
      <c r="A15" s="2" t="inlineStr">
        <is>
          <t>0801</t>
        </is>
      </c>
      <c r="B15" s="2" t="inlineStr">
        <is>
          <t>Iron ore mining</t>
        </is>
      </c>
    </row>
    <row r="16">
      <c r="A16" s="2" t="inlineStr">
        <is>
          <t>0802</t>
        </is>
      </c>
      <c r="B16" s="2" t="inlineStr">
        <is>
          <t>Non-ferrous metal ore mining</t>
        </is>
      </c>
    </row>
    <row r="17">
      <c r="A17" s="2" t="inlineStr">
        <is>
          <t>0901</t>
        </is>
      </c>
      <c r="B17" s="2" t="inlineStr">
        <is>
          <t>Non-metallic mineral mining</t>
        </is>
      </c>
    </row>
    <row r="18">
      <c r="A18" s="2" t="inlineStr">
        <is>
          <t>1001</t>
        </is>
      </c>
      <c r="B18" s="2" t="inlineStr">
        <is>
          <t>Exploration and mining support services</t>
        </is>
      </c>
    </row>
    <row r="19">
      <c r="A19" s="2" t="inlineStr">
        <is>
          <t>1101</t>
        </is>
      </c>
      <c r="B19" s="2" t="inlineStr">
        <is>
          <t>Meat and meat product manufacturing</t>
        </is>
      </c>
      <c r="K19" s="19" t="n">
        <v>0.0016</v>
      </c>
      <c r="P19" s="19" t="n">
        <v>10.6274</v>
      </c>
      <c r="R19" s="19" t="n">
        <v>0.0001</v>
      </c>
      <c r="S19" s="19" t="n">
        <v>0.01</v>
      </c>
      <c r="U19" s="19" t="n">
        <v>0.0017</v>
      </c>
      <c r="V19" s="19" t="n">
        <v>2.8167</v>
      </c>
      <c r="W19" s="19" t="n">
        <v>0.0025</v>
      </c>
      <c r="X19" s="19" t="n">
        <v>0.0041</v>
      </c>
      <c r="Y19" s="19" t="n">
        <v>0.0005</v>
      </c>
      <c r="Z19" s="19" t="n">
        <v>0.0002</v>
      </c>
      <c r="AA19" s="19" t="n">
        <v>0.0167</v>
      </c>
      <c r="AD19" s="19" t="n">
        <v>0.0098</v>
      </c>
      <c r="AG19" s="19" t="n">
        <v>0.0001</v>
      </c>
      <c r="BI19" s="19" t="n">
        <v>0.0023</v>
      </c>
      <c r="BJ19" s="19" t="n">
        <v>0.0077</v>
      </c>
      <c r="BK19" s="19" t="n">
        <v>0.0009</v>
      </c>
      <c r="BL19" s="19" t="n">
        <v>0.0056</v>
      </c>
      <c r="BN19" s="19" t="n">
        <v>0.0001</v>
      </c>
      <c r="BR19" s="19" t="n">
        <v>0.0013</v>
      </c>
      <c r="BS19" s="19" t="n">
        <v>0.0253</v>
      </c>
      <c r="BT19" s="19" t="n">
        <v>0.0005999999999999999</v>
      </c>
      <c r="BU19" s="19" t="n">
        <v>0.0113</v>
      </c>
      <c r="BV19" s="19" t="n">
        <v>0.0135</v>
      </c>
      <c r="BW19" s="19" t="n">
        <v>0.1949</v>
      </c>
      <c r="BX19" s="19" t="n">
        <v>0.3641</v>
      </c>
      <c r="BY19" s="19" t="n">
        <v>0.6256</v>
      </c>
      <c r="BZ19" s="19" t="n">
        <v>1.5953</v>
      </c>
      <c r="CA19" s="19" t="n">
        <v>28.5918</v>
      </c>
      <c r="CC19" s="19" t="n">
        <v>0.0003</v>
      </c>
      <c r="CF19" s="19" t="n">
        <v>0.0009</v>
      </c>
      <c r="CQ19" s="19" t="n">
        <v>0.0039</v>
      </c>
      <c r="CT19" s="19" t="n">
        <v>0.0251</v>
      </c>
      <c r="CU19" s="19" t="n">
        <v>0.0558</v>
      </c>
      <c r="CW19" s="19" t="n">
        <v>0.0206</v>
      </c>
      <c r="CX19" s="19" t="n">
        <v>0.0116</v>
      </c>
      <c r="CZ19" s="19" t="n">
        <v>0.0313</v>
      </c>
      <c r="DA19" s="19" t="n">
        <v>0.0954</v>
      </c>
      <c r="DB19" s="19" t="n">
        <v>0.525</v>
      </c>
      <c r="DC19" s="19" t="n">
        <v>0.6371</v>
      </c>
      <c r="DD19" s="19" t="n">
        <v>0.0292</v>
      </c>
      <c r="DE19" s="19" t="n">
        <v>2.5125</v>
      </c>
      <c r="DF19" s="19" t="n">
        <v>2.2391</v>
      </c>
      <c r="DG19" s="19" t="n">
        <v>0.0108</v>
      </c>
      <c r="DH19" s="19" t="n">
        <v>0.0151</v>
      </c>
      <c r="DI19" s="19" t="n">
        <v>0.04</v>
      </c>
      <c r="DJ19" s="19" t="n">
        <v>0.07439999999999999</v>
      </c>
      <c r="DK19" s="19" t="n">
        <v>0.0001</v>
      </c>
      <c r="DL19" s="19" t="n">
        <v>0.0314</v>
      </c>
      <c r="DM19" s="19" t="n">
        <v>0.027</v>
      </c>
      <c r="DN19" s="19" t="n">
        <v>52.0367</v>
      </c>
      <c r="DS19" s="19" t="n">
        <v>0.645</v>
      </c>
    </row>
    <row r="20">
      <c r="A20" s="2" t="inlineStr">
        <is>
          <t>1102</t>
        </is>
      </c>
      <c r="B20" s="2" t="inlineStr">
        <is>
          <t>Processed seafood manufacturing</t>
        </is>
      </c>
    </row>
    <row r="21">
      <c r="A21" s="2" t="inlineStr">
        <is>
          <t>1103</t>
        </is>
      </c>
      <c r="B21" s="2" t="inlineStr">
        <is>
          <t>Dairy product manufacturing</t>
        </is>
      </c>
      <c r="DN21" s="19" t="n">
        <v>681</v>
      </c>
    </row>
    <row r="22">
      <c r="A22" s="2" t="inlineStr">
        <is>
          <t>1104</t>
        </is>
      </c>
      <c r="B22" s="2" t="inlineStr">
        <is>
          <t>Fruit and vegetable product manufacturing</t>
        </is>
      </c>
      <c r="DN22" s="19" t="n">
        <v>62</v>
      </c>
    </row>
    <row r="23">
      <c r="A23" s="2" t="inlineStr">
        <is>
          <t>1105</t>
        </is>
      </c>
      <c r="B23" s="2" t="inlineStr">
        <is>
          <t>Oils and fats manufacturing</t>
        </is>
      </c>
      <c r="Q23" s="19" t="n">
        <v>0.0174</v>
      </c>
      <c r="R23" s="19" t="n">
        <v>0.018</v>
      </c>
      <c r="S23" s="19" t="n">
        <v>0.0872</v>
      </c>
      <c r="T23" s="19" t="n">
        <v>0.6618000000000001</v>
      </c>
      <c r="U23" s="19" t="n">
        <v>0.0519</v>
      </c>
      <c r="V23" s="19" t="n">
        <v>0.2291</v>
      </c>
      <c r="W23" s="19" t="n">
        <v>0.0238</v>
      </c>
      <c r="X23" s="19" t="n">
        <v>0.3082</v>
      </c>
      <c r="Y23" s="19" t="n">
        <v>0.0111</v>
      </c>
      <c r="AM23" s="19" t="n">
        <v>0.0016</v>
      </c>
      <c r="AN23" s="19" t="n">
        <v>0.0384</v>
      </c>
      <c r="AP23" s="19" t="n">
        <v>0.0303</v>
      </c>
      <c r="AQ23" s="19" t="n">
        <v>0.0161</v>
      </c>
      <c r="AR23" s="19" t="n">
        <v>0.0257</v>
      </c>
      <c r="BY23" s="19" t="n">
        <v>0.0136</v>
      </c>
      <c r="BZ23" s="19" t="n">
        <v>0.0176</v>
      </c>
      <c r="CA23" s="19" t="n">
        <v>0.2004</v>
      </c>
      <c r="DB23" s="19" t="n">
        <v>0.0149</v>
      </c>
      <c r="DC23" s="19" t="n">
        <v>0.0325</v>
      </c>
      <c r="DD23" s="19" t="n">
        <v>0.0013</v>
      </c>
      <c r="DE23" s="19" t="n">
        <v>0.0058</v>
      </c>
      <c r="DF23" s="19" t="n">
        <v>0.0185</v>
      </c>
      <c r="DN23" s="19" t="n">
        <v>1.1634</v>
      </c>
      <c r="DS23" s="19" t="n">
        <v>0.0113</v>
      </c>
    </row>
    <row r="24">
      <c r="A24" s="2" t="inlineStr">
        <is>
          <t>1106</t>
        </is>
      </c>
      <c r="B24" s="2" t="inlineStr">
        <is>
          <t>Grain mill and cereal product manufacturing</t>
        </is>
      </c>
      <c r="C24" s="19" t="n">
        <v>0.0109</v>
      </c>
      <c r="D24" s="19" t="n">
        <v>0.0114</v>
      </c>
      <c r="F24" s="19" t="n">
        <v>0.0008</v>
      </c>
      <c r="G24" s="19" t="n">
        <v>0.0002</v>
      </c>
      <c r="H24" s="19" t="n">
        <v>0.0013</v>
      </c>
      <c r="I24" s="19" t="n">
        <v>0.0001</v>
      </c>
      <c r="P24" s="19" t="n">
        <v>0.0227</v>
      </c>
      <c r="R24" s="19" t="n">
        <v>0.007</v>
      </c>
      <c r="S24" s="19" t="n">
        <v>0.2077</v>
      </c>
      <c r="U24" s="19" t="n">
        <v>0.04</v>
      </c>
      <c r="V24" s="19" t="n">
        <v>0.09710000000000001</v>
      </c>
      <c r="W24" s="19" t="n">
        <v>0.0372</v>
      </c>
      <c r="X24" s="19" t="n">
        <v>0.0465</v>
      </c>
      <c r="Y24" s="19" t="n">
        <v>0.0015</v>
      </c>
      <c r="Z24" s="19" t="n">
        <v>0.9971</v>
      </c>
      <c r="AW24" s="19" t="n">
        <v>0.0025</v>
      </c>
      <c r="AX24" s="19" t="n">
        <v>0.0001</v>
      </c>
      <c r="BI24" s="19" t="n">
        <v>0.0001</v>
      </c>
      <c r="BJ24" s="19" t="n">
        <v>0.0005999999999999999</v>
      </c>
      <c r="BW24" s="19" t="n">
        <v>0.0017</v>
      </c>
      <c r="BX24" s="19" t="n">
        <v>0.008399999999999999</v>
      </c>
      <c r="BY24" s="19" t="n">
        <v>0.2027</v>
      </c>
      <c r="BZ24" s="19" t="n">
        <v>0.2663</v>
      </c>
      <c r="CA24" s="19" t="n">
        <v>1.1497</v>
      </c>
      <c r="CU24" s="19" t="n">
        <v>0.0004</v>
      </c>
      <c r="CZ24" s="19" t="n">
        <v>0.0091</v>
      </c>
      <c r="DA24" s="19" t="n">
        <v>0.0633</v>
      </c>
      <c r="DB24" s="19" t="n">
        <v>0.0451</v>
      </c>
      <c r="DC24" s="19" t="n">
        <v>0.07389999999999999</v>
      </c>
      <c r="DD24" s="19" t="n">
        <v>0.0064</v>
      </c>
      <c r="DE24" s="19" t="n">
        <v>0.0963</v>
      </c>
      <c r="DF24" s="19" t="n">
        <v>0.4006</v>
      </c>
      <c r="DH24" s="19" t="n">
        <v>0.0108</v>
      </c>
      <c r="DI24" s="19" t="n">
        <v>0.0455</v>
      </c>
      <c r="DJ24" s="19" t="n">
        <v>0.0002</v>
      </c>
      <c r="DK24" s="19" t="n">
        <v>0.0001</v>
      </c>
      <c r="DN24" s="19" t="n">
        <v>6.135</v>
      </c>
    </row>
    <row r="25">
      <c r="A25" s="2" t="inlineStr">
        <is>
          <t>1107</t>
        </is>
      </c>
      <c r="B25" s="2" t="inlineStr">
        <is>
          <t>Bakery product manufacturing</t>
        </is>
      </c>
      <c r="DN25" s="19" t="n">
        <v>839</v>
      </c>
    </row>
    <row r="26">
      <c r="A26" s="2" t="inlineStr">
        <is>
          <t>1108</t>
        </is>
      </c>
      <c r="B26" s="2" t="inlineStr">
        <is>
          <t>Sugar and confectionery manufacturing</t>
        </is>
      </c>
      <c r="Q26" s="19" t="n">
        <v>0.0124</v>
      </c>
      <c r="R26" s="19" t="n">
        <v>0.1144</v>
      </c>
      <c r="S26" s="19" t="n">
        <v>0.022</v>
      </c>
      <c r="T26" s="19" t="n">
        <v>0.0025</v>
      </c>
      <c r="U26" s="19" t="n">
        <v>1.2852</v>
      </c>
      <c r="V26" s="19" t="n">
        <v>3.6865</v>
      </c>
      <c r="W26" s="19" t="n">
        <v>7.035</v>
      </c>
      <c r="X26" s="19" t="n">
        <v>3.3796</v>
      </c>
      <c r="Y26" s="19" t="n">
        <v>0.1545</v>
      </c>
      <c r="Z26" s="19" t="n">
        <v>0.0092</v>
      </c>
      <c r="AA26" s="19" t="n">
        <v>0.0159</v>
      </c>
      <c r="AM26" s="19" t="n">
        <v>0.0012</v>
      </c>
      <c r="AN26" s="19" t="n">
        <v>0.008999999999999999</v>
      </c>
      <c r="BY26" s="19" t="n">
        <v>0.5266999999999999</v>
      </c>
      <c r="BZ26" s="19" t="n">
        <v>0.8028999999999999</v>
      </c>
      <c r="CA26" s="19" t="n">
        <v>6.5764</v>
      </c>
      <c r="CW26" s="19" t="n">
        <v>0.0001</v>
      </c>
      <c r="CX26" s="19" t="n">
        <v>0.0001</v>
      </c>
      <c r="CZ26" s="19" t="n">
        <v>0.0143</v>
      </c>
      <c r="DA26" s="19" t="n">
        <v>0.0151</v>
      </c>
      <c r="DB26" s="19" t="n">
        <v>0.0363</v>
      </c>
      <c r="DC26" s="19" t="n">
        <v>0.0475</v>
      </c>
      <c r="DD26" s="19" t="n">
        <v>0.002</v>
      </c>
      <c r="DE26" s="19" t="n">
        <v>0.0169</v>
      </c>
      <c r="DF26" s="19" t="n">
        <v>0.1689</v>
      </c>
      <c r="DN26" s="19" t="n">
        <v>604.0172</v>
      </c>
      <c r="DS26" s="19" t="n">
        <v>-0.9517</v>
      </c>
    </row>
    <row r="27">
      <c r="A27" s="2" t="inlineStr">
        <is>
          <t>1109</t>
        </is>
      </c>
      <c r="B27" s="2" t="inlineStr">
        <is>
          <t>Other food product manufacturing</t>
        </is>
      </c>
      <c r="P27" s="19" t="n">
        <v>0.2687</v>
      </c>
      <c r="Q27" s="19" t="n">
        <v>0.0322</v>
      </c>
      <c r="R27" s="19" t="n">
        <v>1.3242</v>
      </c>
      <c r="S27" s="19" t="n">
        <v>1.5714</v>
      </c>
      <c r="T27" s="19" t="n">
        <v>0.1382</v>
      </c>
      <c r="U27" s="19" t="n">
        <v>1.0403</v>
      </c>
      <c r="V27" s="19" t="n">
        <v>3.0147</v>
      </c>
      <c r="W27" s="19" t="n">
        <v>1.0269</v>
      </c>
      <c r="X27" s="19" t="n">
        <v>3.8749</v>
      </c>
      <c r="Y27" s="19" t="n">
        <v>0.0529</v>
      </c>
      <c r="Z27" s="19" t="n">
        <v>0.007900000000000001</v>
      </c>
      <c r="AA27" s="19" t="n">
        <v>0.0059</v>
      </c>
      <c r="BI27" s="19" t="n">
        <v>0.0078</v>
      </c>
      <c r="BJ27" s="19" t="n">
        <v>0.0078</v>
      </c>
      <c r="BK27" s="19" t="n">
        <v>0.005</v>
      </c>
      <c r="BL27" s="19" t="n">
        <v>0.0081</v>
      </c>
      <c r="BM27" s="19" t="n">
        <v>0.0014</v>
      </c>
      <c r="BO27" s="19" t="n">
        <v>0.001</v>
      </c>
      <c r="BP27" s="19" t="n">
        <v>0.0009</v>
      </c>
      <c r="BQ27" s="19" t="n">
        <v>0.0031</v>
      </c>
      <c r="BT27" s="19" t="n">
        <v>0.0015</v>
      </c>
      <c r="BW27" s="19" t="n">
        <v>0.0048</v>
      </c>
      <c r="BX27" s="19" t="n">
        <v>0.1062</v>
      </c>
      <c r="BY27" s="19" t="n">
        <v>1.0513</v>
      </c>
      <c r="BZ27" s="19" t="n">
        <v>0.2426</v>
      </c>
      <c r="CA27" s="19" t="n">
        <v>2.0817</v>
      </c>
      <c r="CB27" s="19" t="n">
        <v>0.0026</v>
      </c>
      <c r="CG27" s="19" t="n">
        <v>0.0015</v>
      </c>
      <c r="CI27" s="19" t="n">
        <v>0.0105</v>
      </c>
      <c r="CU27" s="19" t="n">
        <v>0.0414</v>
      </c>
      <c r="CW27" s="19" t="n">
        <v>0.0261</v>
      </c>
      <c r="CX27" s="19" t="n">
        <v>0.0134</v>
      </c>
      <c r="CZ27" s="19" t="n">
        <v>0.136</v>
      </c>
      <c r="DA27" s="19" t="n">
        <v>0.0631</v>
      </c>
      <c r="DB27" s="19" t="n">
        <v>0.0426</v>
      </c>
      <c r="DC27" s="19" t="n">
        <v>0.0411</v>
      </c>
      <c r="DD27" s="19" t="n">
        <v>0.0007</v>
      </c>
      <c r="DE27" s="19" t="n">
        <v>0.1166</v>
      </c>
      <c r="DF27" s="19" t="n">
        <v>1.1524</v>
      </c>
      <c r="DG27" s="19" t="n">
        <v>0.1468</v>
      </c>
      <c r="DH27" s="19" t="n">
        <v>0.165</v>
      </c>
      <c r="DI27" s="19" t="n">
        <v>0.1749</v>
      </c>
      <c r="DJ27" s="19" t="n">
        <v>0.0016</v>
      </c>
      <c r="DK27" s="19" t="n">
        <v>0.0005999999999999999</v>
      </c>
      <c r="DL27" s="19" t="n">
        <v>0.0314</v>
      </c>
      <c r="DM27" s="19" t="n">
        <v>0.002</v>
      </c>
      <c r="DN27" s="19" t="n">
        <v>1101.9797</v>
      </c>
      <c r="DS27" s="19" t="n">
        <v>-0.0315</v>
      </c>
    </row>
    <row r="28">
      <c r="A28" s="2" t="inlineStr">
        <is>
          <t>1201</t>
        </is>
      </c>
      <c r="B28" s="2" t="inlineStr">
        <is>
          <t>Soft drinks, cordials and syrup manufacturing</t>
        </is>
      </c>
      <c r="D28" s="19" t="n">
        <v>0.0001</v>
      </c>
      <c r="E28" s="19" t="n">
        <v>0.0001</v>
      </c>
      <c r="J28" s="19" t="n">
        <v>0.0002</v>
      </c>
      <c r="K28" s="19" t="n">
        <v>0.0002</v>
      </c>
      <c r="Y28" s="19" t="n">
        <v>0.0514</v>
      </c>
      <c r="AA28" s="19" t="n">
        <v>0.0062</v>
      </c>
      <c r="AD28" s="19" t="n">
        <v>0.0003</v>
      </c>
      <c r="AI28" s="19" t="n">
        <v>0.0003</v>
      </c>
      <c r="AK28" s="19" t="n">
        <v>0.0004</v>
      </c>
      <c r="AL28" s="19" t="n">
        <v>0.0004</v>
      </c>
      <c r="AR28" s="19" t="n">
        <v>0.0003</v>
      </c>
      <c r="AS28" s="19" t="n">
        <v>0.0004</v>
      </c>
      <c r="AY28" s="19" t="n">
        <v>0.0005</v>
      </c>
      <c r="BF28" s="19" t="n">
        <v>0.0001</v>
      </c>
      <c r="BG28" s="19" t="n">
        <v>0.0003</v>
      </c>
      <c r="BH28" s="19" t="n">
        <v>0.0004</v>
      </c>
      <c r="BX28" s="19" t="n">
        <v>0.0008</v>
      </c>
      <c r="BY28" s="19" t="n">
        <v>0.0008</v>
      </c>
      <c r="BZ28" s="19" t="n">
        <v>0.0031</v>
      </c>
      <c r="CA28" s="19" t="n">
        <v>0.0514</v>
      </c>
      <c r="CO28" s="19" t="n">
        <v>0.9028</v>
      </c>
      <c r="CP28" s="19" t="n">
        <v>0.0019</v>
      </c>
      <c r="CZ28" s="19" t="n">
        <v>0.003</v>
      </c>
      <c r="DE28" s="19" t="n">
        <v>0.0002</v>
      </c>
      <c r="DF28" s="19" t="n">
        <v>0.0019</v>
      </c>
      <c r="DH28" s="19" t="n">
        <v>0.0145</v>
      </c>
      <c r="DI28" s="19" t="n">
        <v>0.0162</v>
      </c>
      <c r="DJ28" s="19" t="n">
        <v>0.0005</v>
      </c>
      <c r="DK28" s="19" t="n">
        <v>0.0003</v>
      </c>
      <c r="DL28" s="19" t="n">
        <v>0.0007</v>
      </c>
      <c r="DM28" s="19" t="n">
        <v>0.0001</v>
      </c>
      <c r="DN28" s="19" t="n">
        <v>1031.8962</v>
      </c>
      <c r="DS28" s="19" t="n">
        <v>0.0442</v>
      </c>
    </row>
    <row r="29">
      <c r="A29" s="2" t="inlineStr">
        <is>
          <t>1202</t>
        </is>
      </c>
      <c r="B29" s="2" t="inlineStr">
        <is>
          <t>Beer manufacturing</t>
        </is>
      </c>
      <c r="C29" s="19" t="n">
        <v>14.9025</v>
      </c>
      <c r="D29" s="19" t="n">
        <v>0.3699</v>
      </c>
      <c r="E29" s="19" t="n">
        <v>3.113</v>
      </c>
      <c r="I29" s="19" t="n">
        <v>14.4778</v>
      </c>
      <c r="J29" s="19" t="n">
        <v>1.7924</v>
      </c>
      <c r="K29" s="19" t="n">
        <v>2.457</v>
      </c>
      <c r="L29" s="19" t="n">
        <v>0.5931999999999999</v>
      </c>
      <c r="M29" s="19" t="n">
        <v>8.2384</v>
      </c>
      <c r="N29" s="19" t="n">
        <v>0.6489</v>
      </c>
      <c r="Y29" s="19" t="n">
        <v>15.6667</v>
      </c>
      <c r="Z29" s="19" t="n">
        <v>212.9126</v>
      </c>
      <c r="AA29" s="19" t="n">
        <v>5.7114</v>
      </c>
      <c r="AD29" s="19" t="n">
        <v>0.6385</v>
      </c>
      <c r="AI29" s="19" t="n">
        <v>0.6881</v>
      </c>
      <c r="AJ29" s="19" t="n">
        <v>0.7038</v>
      </c>
      <c r="AL29" s="19" t="n">
        <v>0.3651</v>
      </c>
      <c r="AR29" s="19" t="n">
        <v>0.7077</v>
      </c>
      <c r="AT29" s="19" t="n">
        <v>0.1241</v>
      </c>
      <c r="AU29" s="19" t="n">
        <v>0.1653</v>
      </c>
      <c r="AV29" s="19" t="n">
        <v>0.0994</v>
      </c>
      <c r="AW29" s="19" t="n">
        <v>0.1325</v>
      </c>
      <c r="AX29" s="19" t="n">
        <v>0.1443</v>
      </c>
      <c r="AY29" s="19" t="n">
        <v>0.7349</v>
      </c>
      <c r="BB29" s="19" t="n">
        <v>0.7234</v>
      </c>
      <c r="BF29" s="19" t="n">
        <v>0.7046</v>
      </c>
      <c r="BL29" s="19" t="n">
        <v>0.7212</v>
      </c>
      <c r="BN29" s="19" t="n">
        <v>0.3125</v>
      </c>
      <c r="BR29" s="19" t="n">
        <v>0.3652</v>
      </c>
      <c r="BT29" s="19" t="n">
        <v>0.7475000000000001</v>
      </c>
      <c r="BV29" s="19" t="n">
        <v>0.7503</v>
      </c>
      <c r="BW29" s="19" t="n">
        <v>0.7562</v>
      </c>
      <c r="BX29" s="19" t="n">
        <v>3.4414</v>
      </c>
      <c r="BY29" s="19" t="n">
        <v>4.2142</v>
      </c>
      <c r="BZ29" s="19" t="n">
        <v>165.3268</v>
      </c>
      <c r="CA29" s="19" t="n">
        <v>930.3069</v>
      </c>
      <c r="CB29" s="19" t="n">
        <v>0.8332000000000001</v>
      </c>
      <c r="CC29" s="19" t="n">
        <v>0.7618</v>
      </c>
      <c r="CE29" s="19" t="n">
        <v>10.2424</v>
      </c>
      <c r="CN29" s="19" t="n">
        <v>14.6871</v>
      </c>
      <c r="CQ29" s="19" t="n">
        <v>1.1306</v>
      </c>
      <c r="CT29" s="19" t="n">
        <v>0.7418</v>
      </c>
      <c r="CU29" s="19" t="n">
        <v>0.7451</v>
      </c>
      <c r="CW29" s="19" t="n">
        <v>0.4766</v>
      </c>
      <c r="CX29" s="19" t="n">
        <v>0.2681</v>
      </c>
      <c r="CY29" s="19" t="n">
        <v>17.9454</v>
      </c>
      <c r="CZ29" s="19" t="n">
        <v>6.61</v>
      </c>
      <c r="DA29" s="19" t="n">
        <v>0.7401</v>
      </c>
      <c r="DC29" s="19" t="n">
        <v>13.7131</v>
      </c>
      <c r="DD29" s="19" t="n">
        <v>0.7435</v>
      </c>
      <c r="DE29" s="19" t="n">
        <v>0.3853</v>
      </c>
      <c r="DF29" s="19" t="n">
        <v>3.132</v>
      </c>
      <c r="DH29" s="19" t="n">
        <v>5.6622</v>
      </c>
      <c r="DI29" s="19" t="n">
        <v>32.8513</v>
      </c>
      <c r="DJ29" s="19" t="n">
        <v>1.3776</v>
      </c>
      <c r="DL29" s="19" t="n">
        <v>2.2789</v>
      </c>
      <c r="DM29" s="19" t="n">
        <v>0.6837</v>
      </c>
      <c r="DN29" s="19" t="n">
        <v>2983.8617</v>
      </c>
      <c r="DS29" s="19" t="n">
        <v>64.3708</v>
      </c>
    </row>
    <row r="30">
      <c r="A30" s="2" t="inlineStr">
        <is>
          <t>1205</t>
        </is>
      </c>
      <c r="B30" s="2" t="inlineStr">
        <is>
          <t>Wine, spirits and tobacco</t>
        </is>
      </c>
      <c r="C30" s="19" t="n">
        <v>3.9304</v>
      </c>
      <c r="D30" s="19" t="n">
        <v>0.2628</v>
      </c>
      <c r="E30" s="19" t="n">
        <v>2.8572</v>
      </c>
      <c r="H30" s="19" t="n">
        <v>0.6302</v>
      </c>
      <c r="I30" s="19" t="n">
        <v>4.3298</v>
      </c>
      <c r="J30" s="19" t="n">
        <v>2.2104</v>
      </c>
      <c r="K30" s="19" t="n">
        <v>1.631</v>
      </c>
      <c r="L30" s="19" t="n">
        <v>0.9214</v>
      </c>
      <c r="M30" s="19" t="n">
        <v>1.1124</v>
      </c>
      <c r="N30" s="19" t="n">
        <v>0.0569</v>
      </c>
      <c r="P30" s="19" t="n">
        <v>0.2525</v>
      </c>
      <c r="S30" s="19" t="n">
        <v>0.0635</v>
      </c>
      <c r="U30" s="19" t="n">
        <v>0.3398</v>
      </c>
      <c r="V30" s="19" t="n">
        <v>0.0307</v>
      </c>
      <c r="W30" s="19" t="n">
        <v>2.2978</v>
      </c>
      <c r="X30" s="19" t="n">
        <v>0.1899</v>
      </c>
      <c r="Y30" s="19" t="n">
        <v>3.4802</v>
      </c>
      <c r="Z30" s="19" t="n">
        <v>0.6008</v>
      </c>
      <c r="AA30" s="19" t="n">
        <v>8.648099999999999</v>
      </c>
      <c r="AD30" s="19" t="n">
        <v>0.359</v>
      </c>
      <c r="AH30" s="19" t="n">
        <v>0.0438</v>
      </c>
      <c r="AI30" s="19" t="n">
        <v>0.4868</v>
      </c>
      <c r="AJ30" s="19" t="n">
        <v>0.5254</v>
      </c>
      <c r="AK30" s="19" t="n">
        <v>0.5626</v>
      </c>
      <c r="AL30" s="19" t="n">
        <v>0.5653</v>
      </c>
      <c r="AN30" s="19" t="n">
        <v>0.0906</v>
      </c>
      <c r="AP30" s="19" t="n">
        <v>1.1243</v>
      </c>
      <c r="AR30" s="19" t="n">
        <v>0.0387</v>
      </c>
      <c r="AS30" s="19" t="n">
        <v>0.0217</v>
      </c>
      <c r="AT30" s="19" t="n">
        <v>0.061</v>
      </c>
      <c r="AU30" s="19" t="n">
        <v>0.0062</v>
      </c>
      <c r="AV30" s="19" t="n">
        <v>0.8095</v>
      </c>
      <c r="AW30" s="19" t="n">
        <v>0.0733</v>
      </c>
      <c r="AY30" s="19" t="n">
        <v>0.3662</v>
      </c>
      <c r="BA30" s="19" t="n">
        <v>0.0012</v>
      </c>
      <c r="BB30" s="19" t="n">
        <v>0.0058</v>
      </c>
      <c r="BC30" s="19" t="n">
        <v>0.0056</v>
      </c>
      <c r="BD30" s="19" t="n">
        <v>0.008500000000000001</v>
      </c>
      <c r="BE30" s="19" t="n">
        <v>0.0029</v>
      </c>
      <c r="BF30" s="19" t="n">
        <v>0.0072</v>
      </c>
      <c r="BG30" s="19" t="n">
        <v>0.0365</v>
      </c>
      <c r="BH30" s="19" t="n">
        <v>0.0067</v>
      </c>
      <c r="BI30" s="19" t="n">
        <v>0.0041</v>
      </c>
      <c r="BJ30" s="19" t="n">
        <v>0.4092</v>
      </c>
      <c r="BK30" s="19" t="n">
        <v>0.0026</v>
      </c>
      <c r="BL30" s="19" t="n">
        <v>0.0037</v>
      </c>
      <c r="BT30" s="19" t="n">
        <v>0.5786</v>
      </c>
      <c r="BV30" s="19" t="n">
        <v>1.1631</v>
      </c>
      <c r="BW30" s="19" t="n">
        <v>1.1737</v>
      </c>
      <c r="BX30" s="19" t="n">
        <v>4.2651</v>
      </c>
      <c r="BY30" s="19" t="n">
        <v>2.3723</v>
      </c>
      <c r="BZ30" s="19" t="n">
        <v>167.5832</v>
      </c>
      <c r="CA30" s="19" t="n">
        <v>1752.9855</v>
      </c>
      <c r="CB30" s="19" t="n">
        <v>0.6439</v>
      </c>
      <c r="CC30" s="19" t="n">
        <v>0.6232</v>
      </c>
      <c r="CE30" s="19" t="n">
        <v>5.9708</v>
      </c>
      <c r="CG30" s="19" t="n">
        <v>0.6223</v>
      </c>
      <c r="CN30" s="19" t="n">
        <v>17.6129</v>
      </c>
      <c r="CT30" s="19" t="n">
        <v>1.1471</v>
      </c>
      <c r="CU30" s="19" t="n">
        <v>0.5768</v>
      </c>
      <c r="CW30" s="19" t="n">
        <v>0.7643</v>
      </c>
      <c r="CX30" s="19" t="n">
        <v>0.3873</v>
      </c>
      <c r="CY30" s="19" t="n">
        <v>7.874</v>
      </c>
      <c r="CZ30" s="19" t="n">
        <v>2.2716</v>
      </c>
      <c r="DA30" s="19" t="n">
        <v>0.5723</v>
      </c>
      <c r="DC30" s="19" t="n">
        <v>5.2685</v>
      </c>
      <c r="DD30" s="19" t="n">
        <v>0.5749</v>
      </c>
      <c r="DE30" s="19" t="n">
        <v>0.9075</v>
      </c>
      <c r="DF30" s="19" t="n">
        <v>0.2053</v>
      </c>
      <c r="DH30" s="19" t="n">
        <v>2.5306</v>
      </c>
      <c r="DI30" s="19" t="n">
        <v>12.232</v>
      </c>
      <c r="DJ30" s="19" t="n">
        <v>0.3555</v>
      </c>
      <c r="DK30" s="19" t="n">
        <v>0.2004</v>
      </c>
      <c r="DL30" s="19" t="n">
        <v>0.5033</v>
      </c>
      <c r="DM30" s="19" t="n">
        <v>0.0701</v>
      </c>
      <c r="DN30" s="19" t="n">
        <v>17190.6943</v>
      </c>
      <c r="DS30" s="19" t="n">
        <v>-391.2044</v>
      </c>
    </row>
    <row r="31">
      <c r="A31" s="2" t="inlineStr">
        <is>
          <t>1301</t>
        </is>
      </c>
      <c r="B31" s="2" t="inlineStr">
        <is>
          <t>Textile manufacturing</t>
        </is>
      </c>
      <c r="F31" s="19" t="n">
        <v>0.0285</v>
      </c>
      <c r="H31" s="19" t="n">
        <v>0.0242</v>
      </c>
      <c r="I31" s="19" t="n">
        <v>0.0177</v>
      </c>
      <c r="M31" s="19" t="n">
        <v>0.0291</v>
      </c>
      <c r="Y31" s="19" t="n">
        <v>0.0499</v>
      </c>
      <c r="Z31" s="19" t="n">
        <v>0.0163</v>
      </c>
      <c r="AA31" s="19" t="n">
        <v>0.0207</v>
      </c>
      <c r="AB31" s="19" t="n">
        <v>0.0001</v>
      </c>
      <c r="AD31" s="19" t="n">
        <v>1.0177</v>
      </c>
      <c r="AE31" s="19" t="n">
        <v>0.0007</v>
      </c>
      <c r="AF31" s="19" t="n">
        <v>0.0286</v>
      </c>
      <c r="AG31" s="19" t="n">
        <v>0.0005</v>
      </c>
      <c r="AL31" s="19" t="n">
        <v>0.0139</v>
      </c>
      <c r="AR31" s="19" t="n">
        <v>0.08400000000000001</v>
      </c>
      <c r="AS31" s="19" t="n">
        <v>0.0037</v>
      </c>
      <c r="BE31" s="19" t="n">
        <v>0.032</v>
      </c>
      <c r="BF31" s="19" t="n">
        <v>0.0228</v>
      </c>
      <c r="BG31" s="19" t="n">
        <v>0.0507</v>
      </c>
      <c r="BH31" s="19" t="n">
        <v>0.1251</v>
      </c>
      <c r="BI31" s="19" t="n">
        <v>0.0265</v>
      </c>
      <c r="BJ31" s="19" t="n">
        <v>0.0028</v>
      </c>
      <c r="BK31" s="19" t="n">
        <v>0.002</v>
      </c>
      <c r="BL31" s="19" t="n">
        <v>0.0252</v>
      </c>
      <c r="BM31" s="19" t="n">
        <v>0.9513</v>
      </c>
      <c r="BN31" s="19" t="n">
        <v>0.008</v>
      </c>
      <c r="BY31" s="19" t="n">
        <v>0.045</v>
      </c>
      <c r="CU31" s="19" t="n">
        <v>0.0052</v>
      </c>
      <c r="DB31" s="19" t="n">
        <v>1.4696</v>
      </c>
      <c r="DC31" s="19" t="n">
        <v>0.7753</v>
      </c>
      <c r="DE31" s="19" t="n">
        <v>0.312</v>
      </c>
      <c r="DF31" s="19" t="n">
        <v>0.3291</v>
      </c>
      <c r="DJ31" s="19" t="n">
        <v>0.007900000000000001</v>
      </c>
      <c r="DK31" s="19" t="n">
        <v>0.0871</v>
      </c>
      <c r="DN31" s="19" t="n">
        <v>60.0611</v>
      </c>
      <c r="DS31" s="19" t="n">
        <v>0.326</v>
      </c>
    </row>
    <row r="32">
      <c r="A32" s="2" t="inlineStr">
        <is>
          <t>1302</t>
        </is>
      </c>
      <c r="B32" s="2" t="inlineStr">
        <is>
          <t>Tanned leather, dressed fur and leather product manufacturing</t>
        </is>
      </c>
      <c r="P32" s="19" t="n">
        <v>0.0103</v>
      </c>
      <c r="Q32" s="19" t="n">
        <v>0.024</v>
      </c>
      <c r="R32" s="19" t="n">
        <v>0.026</v>
      </c>
      <c r="S32" s="19" t="n">
        <v>0.1166</v>
      </c>
      <c r="T32" s="19" t="n">
        <v>0.7214</v>
      </c>
      <c r="U32" s="19" t="n">
        <v>0.0044</v>
      </c>
      <c r="V32" s="19" t="n">
        <v>0.0115</v>
      </c>
      <c r="W32" s="19" t="n">
        <v>0.1545</v>
      </c>
      <c r="X32" s="19" t="n">
        <v>0.1697</v>
      </c>
      <c r="Y32" s="19" t="n">
        <v>0.0898</v>
      </c>
      <c r="Z32" s="19" t="n">
        <v>0.0528</v>
      </c>
      <c r="AA32" s="19" t="n">
        <v>0.0433</v>
      </c>
      <c r="AB32" s="19" t="n">
        <v>0.05</v>
      </c>
      <c r="AC32" s="19" t="n">
        <v>0.034</v>
      </c>
      <c r="AD32" s="19" t="n">
        <v>0.075</v>
      </c>
      <c r="AF32" s="19" t="n">
        <v>0.018</v>
      </c>
      <c r="AG32" s="19" t="n">
        <v>0.0188</v>
      </c>
      <c r="AH32" s="19" t="n">
        <v>0.008500000000000001</v>
      </c>
      <c r="AI32" s="19" t="n">
        <v>0.0163</v>
      </c>
      <c r="AJ32" s="19" t="n">
        <v>0.0684</v>
      </c>
      <c r="AK32" s="19" t="n">
        <v>0.0089</v>
      </c>
      <c r="AL32" s="19" t="n">
        <v>0.0134</v>
      </c>
      <c r="AM32" s="19" t="n">
        <v>0.0098</v>
      </c>
      <c r="AN32" s="19" t="n">
        <v>0.0864</v>
      </c>
      <c r="AO32" s="19" t="n">
        <v>0.1619</v>
      </c>
      <c r="AP32" s="19" t="n">
        <v>0.7967</v>
      </c>
      <c r="AQ32" s="19" t="n">
        <v>0.0253</v>
      </c>
      <c r="AR32" s="19" t="n">
        <v>0.185</v>
      </c>
      <c r="AS32" s="19" t="n">
        <v>0.0434</v>
      </c>
      <c r="AT32" s="19" t="n">
        <v>0.1127</v>
      </c>
      <c r="AU32" s="19" t="n">
        <v>0.0353</v>
      </c>
      <c r="AV32" s="19" t="n">
        <v>0.2338</v>
      </c>
      <c r="AW32" s="19" t="n">
        <v>1.2408</v>
      </c>
      <c r="AX32" s="19" t="n">
        <v>0.6687</v>
      </c>
      <c r="AY32" s="19" t="n">
        <v>0.047</v>
      </c>
      <c r="AZ32" s="19" t="n">
        <v>0.1022</v>
      </c>
      <c r="BA32" s="19" t="n">
        <v>0.1483</v>
      </c>
      <c r="BB32" s="19" t="n">
        <v>0.0141</v>
      </c>
      <c r="BC32" s="19" t="n">
        <v>0.0065</v>
      </c>
      <c r="BD32" s="19" t="n">
        <v>0.7282999999999999</v>
      </c>
      <c r="BE32" s="19" t="n">
        <v>0.1198</v>
      </c>
      <c r="BF32" s="19" t="n">
        <v>0.5276</v>
      </c>
      <c r="BG32" s="19" t="n">
        <v>0.0032</v>
      </c>
      <c r="BI32" s="19" t="n">
        <v>0.0217</v>
      </c>
      <c r="BK32" s="19" t="n">
        <v>0.0094</v>
      </c>
      <c r="BL32" s="19" t="n">
        <v>0.7863</v>
      </c>
      <c r="BM32" s="19" t="n">
        <v>0.0028</v>
      </c>
      <c r="BN32" s="19" t="n">
        <v>0.4777</v>
      </c>
      <c r="BO32" s="19" t="n">
        <v>0.0174</v>
      </c>
      <c r="BP32" s="19" t="n">
        <v>0.0906</v>
      </c>
      <c r="BQ32" s="19" t="n">
        <v>0.0308</v>
      </c>
      <c r="BR32" s="19" t="n">
        <v>0.0134</v>
      </c>
      <c r="BT32" s="19" t="n">
        <v>0.6291</v>
      </c>
      <c r="BU32" s="19" t="n">
        <v>0.0964</v>
      </c>
      <c r="BV32" s="19" t="n">
        <v>0.22</v>
      </c>
      <c r="BW32" s="19" t="n">
        <v>1.7125</v>
      </c>
      <c r="BX32" s="19" t="n">
        <v>0.0979</v>
      </c>
      <c r="BY32" s="19" t="n">
        <v>0.2663</v>
      </c>
      <c r="BZ32" s="19" t="n">
        <v>0.1088</v>
      </c>
      <c r="CA32" s="19" t="n">
        <v>0.0135</v>
      </c>
      <c r="CB32" s="19" t="n">
        <v>0.2819</v>
      </c>
      <c r="CC32" s="19" t="n">
        <v>0.1968</v>
      </c>
      <c r="CD32" s="19" t="n">
        <v>0.0342</v>
      </c>
      <c r="CE32" s="19" t="n">
        <v>0.4573</v>
      </c>
      <c r="CF32" s="19" t="n">
        <v>1.0639</v>
      </c>
      <c r="CI32" s="19" t="n">
        <v>0.0039</v>
      </c>
      <c r="CN32" s="19" t="n">
        <v>0.2864</v>
      </c>
      <c r="CU32" s="19" t="n">
        <v>1.0088</v>
      </c>
      <c r="CW32" s="19" t="n">
        <v>0.5665</v>
      </c>
      <c r="CX32" s="19" t="n">
        <v>0.3895</v>
      </c>
      <c r="CY32" s="19" t="n">
        <v>0.5484</v>
      </c>
      <c r="CZ32" s="19" t="n">
        <v>5.583</v>
      </c>
      <c r="DA32" s="19" t="n">
        <v>0.4327</v>
      </c>
      <c r="DB32" s="19" t="n">
        <v>0.4516</v>
      </c>
      <c r="DC32" s="19" t="n">
        <v>1.3699</v>
      </c>
      <c r="DD32" s="19" t="n">
        <v>0.08550000000000001</v>
      </c>
      <c r="DE32" s="19" t="n">
        <v>0.0486</v>
      </c>
      <c r="DF32" s="19" t="n">
        <v>0.0604</v>
      </c>
      <c r="DG32" s="19" t="n">
        <v>0.438</v>
      </c>
      <c r="DH32" s="19" t="n">
        <v>0.2796</v>
      </c>
      <c r="DI32" s="19" t="n">
        <v>0.3337</v>
      </c>
      <c r="DJ32" s="19" t="n">
        <v>0.0386</v>
      </c>
      <c r="DK32" s="19" t="n">
        <v>0.0843</v>
      </c>
      <c r="DL32" s="19" t="n">
        <v>0.2133</v>
      </c>
      <c r="DM32" s="19" t="n">
        <v>0.0621</v>
      </c>
      <c r="DN32" s="19" t="n">
        <v>329.6284</v>
      </c>
      <c r="DS32" s="19" t="n">
        <v>1.4257</v>
      </c>
    </row>
    <row r="33">
      <c r="A33" s="2" t="inlineStr">
        <is>
          <t>1303</t>
        </is>
      </c>
      <c r="B33" s="2" t="inlineStr">
        <is>
          <t>Textile product manufacturing</t>
        </is>
      </c>
      <c r="C33" s="19" t="n">
        <v>0.0405</v>
      </c>
      <c r="D33" s="19" t="n">
        <v>0.0067</v>
      </c>
      <c r="E33" s="19" t="n">
        <v>0.1139</v>
      </c>
      <c r="F33" s="19" t="n">
        <v>0.0574</v>
      </c>
      <c r="G33" s="19" t="n">
        <v>0.0035</v>
      </c>
      <c r="H33" s="19" t="n">
        <v>0.08599999999999999</v>
      </c>
      <c r="I33" s="19" t="n">
        <v>0.08019999999999999</v>
      </c>
      <c r="J33" s="19" t="n">
        <v>0.0118</v>
      </c>
      <c r="K33" s="19" t="n">
        <v>0.163</v>
      </c>
      <c r="L33" s="19" t="n">
        <v>0.0116</v>
      </c>
      <c r="M33" s="19" t="n">
        <v>0.1039</v>
      </c>
      <c r="N33" s="19" t="n">
        <v>0.0023</v>
      </c>
      <c r="O33" s="19" t="n">
        <v>0.0026</v>
      </c>
      <c r="P33" s="19" t="n">
        <v>0.1686</v>
      </c>
      <c r="Q33" s="19" t="n">
        <v>0.0052</v>
      </c>
      <c r="R33" s="19" t="n">
        <v>0.1168</v>
      </c>
      <c r="S33" s="19" t="n">
        <v>0.0053</v>
      </c>
      <c r="T33" s="19" t="n">
        <v>0.0327</v>
      </c>
      <c r="U33" s="19" t="n">
        <v>0.0299</v>
      </c>
      <c r="V33" s="19" t="n">
        <v>0.0809</v>
      </c>
      <c r="W33" s="19" t="n">
        <v>0.1711</v>
      </c>
      <c r="X33" s="19" t="n">
        <v>0.1661</v>
      </c>
      <c r="Y33" s="19" t="n">
        <v>0.0401</v>
      </c>
      <c r="Z33" s="19" t="n">
        <v>0.0022</v>
      </c>
      <c r="AA33" s="19" t="n">
        <v>0.0074</v>
      </c>
      <c r="AB33" s="19" t="n">
        <v>0.0034</v>
      </c>
      <c r="AC33" s="19" t="n">
        <v>0.0026</v>
      </c>
      <c r="AD33" s="19" t="n">
        <v>0.5588</v>
      </c>
      <c r="AF33" s="19" t="n">
        <v>0.0004</v>
      </c>
      <c r="AG33" s="19" t="n">
        <v>0.0016</v>
      </c>
      <c r="AH33" s="19" t="n">
        <v>0.0027</v>
      </c>
      <c r="AI33" s="19" t="n">
        <v>0.0389</v>
      </c>
      <c r="AJ33" s="19" t="n">
        <v>0.0062</v>
      </c>
      <c r="AK33" s="19" t="n">
        <v>0.0622</v>
      </c>
      <c r="AL33" s="19" t="n">
        <v>0.0898</v>
      </c>
      <c r="AM33" s="19" t="n">
        <v>0.005</v>
      </c>
      <c r="AN33" s="19" t="n">
        <v>0.0376</v>
      </c>
      <c r="AO33" s="19" t="n">
        <v>0.0001</v>
      </c>
      <c r="AP33" s="19" t="n">
        <v>0.451</v>
      </c>
      <c r="AQ33" s="19" t="n">
        <v>0.1236</v>
      </c>
      <c r="AR33" s="19" t="n">
        <v>0.3997</v>
      </c>
      <c r="AS33" s="19" t="n">
        <v>0.015</v>
      </c>
      <c r="AT33" s="19" t="n">
        <v>0.0443</v>
      </c>
      <c r="AU33" s="19" t="n">
        <v>0.0111</v>
      </c>
      <c r="AV33" s="19" t="n">
        <v>0.0316</v>
      </c>
      <c r="AW33" s="19" t="n">
        <v>0.0692</v>
      </c>
      <c r="AX33" s="19" t="n">
        <v>0.0031</v>
      </c>
      <c r="AY33" s="19" t="n">
        <v>0.07439999999999999</v>
      </c>
      <c r="AZ33" s="19" t="n">
        <v>0.0003</v>
      </c>
      <c r="BA33" s="19" t="n">
        <v>0.0033</v>
      </c>
      <c r="BB33" s="19" t="n">
        <v>0.2035</v>
      </c>
      <c r="BC33" s="19" t="n">
        <v>0.0134</v>
      </c>
      <c r="BD33" s="19" t="n">
        <v>0.0916</v>
      </c>
      <c r="BE33" s="19" t="n">
        <v>0.1117</v>
      </c>
      <c r="BF33" s="19" t="n">
        <v>0.1869</v>
      </c>
      <c r="BG33" s="19" t="n">
        <v>0.0806</v>
      </c>
      <c r="BH33" s="19" t="n">
        <v>0.251</v>
      </c>
      <c r="BI33" s="19" t="n">
        <v>0.0299</v>
      </c>
      <c r="BJ33" s="19" t="n">
        <v>0.0126</v>
      </c>
      <c r="BK33" s="19" t="n">
        <v>0.0031</v>
      </c>
      <c r="BL33" s="19" t="n">
        <v>0.0229</v>
      </c>
      <c r="BM33" s="19" t="n">
        <v>0.7213000000000001</v>
      </c>
      <c r="BN33" s="19" t="n">
        <v>0.0033</v>
      </c>
      <c r="BS33" s="19" t="n">
        <v>0.3404</v>
      </c>
      <c r="BT33" s="19" t="n">
        <v>0.9955000000000001</v>
      </c>
      <c r="BU33" s="19" t="n">
        <v>1.1439</v>
      </c>
      <c r="BV33" s="19" t="n">
        <v>0.4393</v>
      </c>
      <c r="BW33" s="19" t="n">
        <v>1.1701</v>
      </c>
      <c r="BX33" s="19" t="n">
        <v>0.9091</v>
      </c>
      <c r="BY33" s="19" t="n">
        <v>1.0313</v>
      </c>
      <c r="BZ33" s="19" t="n">
        <v>0.4095</v>
      </c>
      <c r="CA33" s="19" t="n">
        <v>0.06950000000000001</v>
      </c>
      <c r="CB33" s="19" t="n">
        <v>0.502</v>
      </c>
      <c r="CC33" s="19" t="n">
        <v>0.09180000000000001</v>
      </c>
      <c r="CD33" s="19" t="n">
        <v>0.0866</v>
      </c>
      <c r="CF33" s="19" t="n">
        <v>0.079</v>
      </c>
      <c r="CG33" s="19" t="n">
        <v>0.008</v>
      </c>
      <c r="CI33" s="19" t="n">
        <v>0.021</v>
      </c>
      <c r="CQ33" s="19" t="n">
        <v>0.1221</v>
      </c>
      <c r="CT33" s="19" t="n">
        <v>0.0146</v>
      </c>
      <c r="CU33" s="19" t="n">
        <v>0.3361</v>
      </c>
      <c r="CW33" s="19" t="n">
        <v>0.1424</v>
      </c>
      <c r="CX33" s="19" t="n">
        <v>0.1205</v>
      </c>
      <c r="CY33" s="19" t="n">
        <v>0.0667</v>
      </c>
      <c r="CZ33" s="19" t="n">
        <v>0.348</v>
      </c>
      <c r="DA33" s="19" t="n">
        <v>0.3615</v>
      </c>
      <c r="DB33" s="19" t="n">
        <v>0.2742</v>
      </c>
      <c r="DC33" s="19" t="n">
        <v>0.4312</v>
      </c>
      <c r="DD33" s="19" t="n">
        <v>0.0418</v>
      </c>
      <c r="DE33" s="19" t="n">
        <v>2.8588</v>
      </c>
      <c r="DF33" s="19" t="n">
        <v>2.2119</v>
      </c>
      <c r="DG33" s="19" t="n">
        <v>0.0119</v>
      </c>
      <c r="DH33" s="19" t="n">
        <v>0.0548</v>
      </c>
      <c r="DI33" s="19" t="n">
        <v>0.07389999999999999</v>
      </c>
      <c r="DJ33" s="19" t="n">
        <v>0.1757</v>
      </c>
      <c r="DK33" s="19" t="n">
        <v>0.1398</v>
      </c>
      <c r="DL33" s="19" t="n">
        <v>0.4571</v>
      </c>
      <c r="DM33" s="19" t="n">
        <v>0.1276</v>
      </c>
      <c r="DN33" s="19" t="n">
        <v>705.5353</v>
      </c>
      <c r="DP33" s="19" t="n">
        <v>102.8482</v>
      </c>
      <c r="DQ33" s="19" t="n">
        <v>0.0992</v>
      </c>
      <c r="DR33" s="19" t="n">
        <v>1.116</v>
      </c>
      <c r="DS33" s="19" t="n">
        <v>0.4564</v>
      </c>
    </row>
    <row r="34">
      <c r="A34" s="2" t="inlineStr">
        <is>
          <t>1304</t>
        </is>
      </c>
      <c r="B34" s="2" t="inlineStr">
        <is>
          <t>Knitted product manufacturing</t>
        </is>
      </c>
      <c r="AB34" s="19" t="n">
        <v>0.0002</v>
      </c>
      <c r="AD34" s="19" t="n">
        <v>0.0833</v>
      </c>
      <c r="AE34" s="19" t="n">
        <v>0.012</v>
      </c>
      <c r="AF34" s="19" t="n">
        <v>0.6</v>
      </c>
      <c r="AK34" s="19" t="n">
        <v>0.0258</v>
      </c>
      <c r="AW34" s="19" t="n">
        <v>0.0071</v>
      </c>
      <c r="AX34" s="19" t="n">
        <v>0.0001</v>
      </c>
      <c r="BB34" s="19" t="n">
        <v>0.0021</v>
      </c>
      <c r="BC34" s="19" t="n">
        <v>0.0049</v>
      </c>
      <c r="BM34" s="19" t="n">
        <v>0.0038</v>
      </c>
      <c r="BN34" s="19" t="n">
        <v>0.008200000000000001</v>
      </c>
      <c r="BT34" s="19" t="n">
        <v>0.0069</v>
      </c>
      <c r="BX34" s="19" t="n">
        <v>0.06469999999999999</v>
      </c>
      <c r="BY34" s="19" t="n">
        <v>0.4166</v>
      </c>
      <c r="CA34" s="19" t="n">
        <v>0.0367</v>
      </c>
      <c r="CU34" s="19" t="n">
        <v>0.1066</v>
      </c>
      <c r="CW34" s="19" t="n">
        <v>0.0204</v>
      </c>
      <c r="CX34" s="19" t="n">
        <v>0.01</v>
      </c>
      <c r="CZ34" s="19" t="n">
        <v>0.269</v>
      </c>
      <c r="DE34" s="19" t="n">
        <v>1.6786</v>
      </c>
      <c r="DF34" s="19" t="n">
        <v>1.8689</v>
      </c>
      <c r="DH34" s="19" t="n">
        <v>0.0738</v>
      </c>
      <c r="DI34" s="19" t="n">
        <v>0.0678</v>
      </c>
      <c r="DK34" s="19" t="n">
        <v>0.0237</v>
      </c>
      <c r="DN34" s="19" t="n">
        <v>521.6944999999999</v>
      </c>
      <c r="DS34" s="19" t="n">
        <v>-1.0856</v>
      </c>
    </row>
    <row r="35">
      <c r="A35" s="2" t="inlineStr">
        <is>
          <t>1305</t>
        </is>
      </c>
      <c r="B35" s="2" t="inlineStr">
        <is>
          <t>Clothing manufacturing</t>
        </is>
      </c>
      <c r="C35" s="19" t="n">
        <v>0.0243</v>
      </c>
      <c r="D35" s="19" t="n">
        <v>0.0083</v>
      </c>
      <c r="E35" s="19" t="n">
        <v>0.0226</v>
      </c>
      <c r="F35" s="19" t="n">
        <v>0.0246</v>
      </c>
      <c r="H35" s="19" t="n">
        <v>0.0188</v>
      </c>
      <c r="I35" s="19" t="n">
        <v>0.0236</v>
      </c>
      <c r="J35" s="19" t="n">
        <v>0.2937</v>
      </c>
      <c r="K35" s="19" t="n">
        <v>0.0939</v>
      </c>
      <c r="L35" s="19" t="n">
        <v>0.07539999999999999</v>
      </c>
      <c r="M35" s="19" t="n">
        <v>0.2515</v>
      </c>
      <c r="N35" s="19" t="n">
        <v>0.0456</v>
      </c>
      <c r="O35" s="19" t="n">
        <v>0.0439</v>
      </c>
      <c r="P35" s="19" t="n">
        <v>0.064</v>
      </c>
      <c r="R35" s="19" t="n">
        <v>0.0014</v>
      </c>
      <c r="S35" s="19" t="n">
        <v>0.0002</v>
      </c>
      <c r="T35" s="19" t="n">
        <v>0.0002</v>
      </c>
      <c r="U35" s="19" t="n">
        <v>0.0014</v>
      </c>
      <c r="V35" s="19" t="n">
        <v>0.007</v>
      </c>
      <c r="W35" s="19" t="n">
        <v>0.016</v>
      </c>
      <c r="X35" s="19" t="n">
        <v>0.0019</v>
      </c>
      <c r="Y35" s="19" t="n">
        <v>0.0054</v>
      </c>
      <c r="Z35" s="19" t="n">
        <v>0.0004</v>
      </c>
      <c r="AA35" s="19" t="n">
        <v>0.0009</v>
      </c>
      <c r="AB35" s="19" t="n">
        <v>0.0089</v>
      </c>
      <c r="AC35" s="19" t="n">
        <v>0.0113</v>
      </c>
      <c r="AD35" s="19" t="n">
        <v>0.5553</v>
      </c>
      <c r="AF35" s="19" t="n">
        <v>0.2669</v>
      </c>
      <c r="AG35" s="19" t="n">
        <v>0.08890000000000001</v>
      </c>
      <c r="AI35" s="19" t="n">
        <v>0.0011</v>
      </c>
      <c r="AK35" s="19" t="n">
        <v>0.0211</v>
      </c>
      <c r="AL35" s="19" t="n">
        <v>0.0179</v>
      </c>
      <c r="AM35" s="19" t="n">
        <v>0.0062</v>
      </c>
      <c r="AN35" s="19" t="n">
        <v>0.0009</v>
      </c>
      <c r="AP35" s="19" t="n">
        <v>0.0162</v>
      </c>
      <c r="AR35" s="19" t="n">
        <v>0.0035</v>
      </c>
      <c r="AS35" s="19" t="n">
        <v>0.0001</v>
      </c>
      <c r="AT35" s="19" t="n">
        <v>0.0041</v>
      </c>
      <c r="AU35" s="19" t="n">
        <v>0.0015</v>
      </c>
      <c r="AV35" s="19" t="n">
        <v>0.0124</v>
      </c>
      <c r="AW35" s="19" t="n">
        <v>0.009299999999999999</v>
      </c>
      <c r="AX35" s="19" t="n">
        <v>0.0009</v>
      </c>
      <c r="AY35" s="19" t="n">
        <v>0.0046</v>
      </c>
      <c r="AZ35" s="19" t="n">
        <v>0.0002</v>
      </c>
      <c r="BA35" s="19" t="n">
        <v>0.0005</v>
      </c>
      <c r="BB35" s="19" t="n">
        <v>0.1821</v>
      </c>
      <c r="BC35" s="19" t="n">
        <v>0.0455</v>
      </c>
      <c r="BD35" s="19" t="n">
        <v>0.09619999999999999</v>
      </c>
      <c r="BE35" s="19" t="n">
        <v>0.0204</v>
      </c>
      <c r="BF35" s="19" t="n">
        <v>0.0275</v>
      </c>
      <c r="BG35" s="19" t="n">
        <v>0.025</v>
      </c>
      <c r="BH35" s="19" t="n">
        <v>0.0213</v>
      </c>
      <c r="BI35" s="19" t="n">
        <v>0.0198</v>
      </c>
      <c r="BJ35" s="19" t="n">
        <v>0.0101</v>
      </c>
      <c r="BK35" s="19" t="n">
        <v>0.0069</v>
      </c>
      <c r="BL35" s="19" t="n">
        <v>0.0396</v>
      </c>
      <c r="BM35" s="19" t="n">
        <v>0.025</v>
      </c>
      <c r="BN35" s="19" t="n">
        <v>0.062</v>
      </c>
      <c r="BO35" s="19" t="n">
        <v>0.0169</v>
      </c>
      <c r="BP35" s="19" t="n">
        <v>0.0306</v>
      </c>
      <c r="BQ35" s="19" t="n">
        <v>0.0041</v>
      </c>
      <c r="BR35" s="19" t="n">
        <v>0.0037</v>
      </c>
      <c r="BS35" s="19" t="n">
        <v>0.2323</v>
      </c>
      <c r="BT35" s="19" t="n">
        <v>0.1213</v>
      </c>
      <c r="BU35" s="19" t="n">
        <v>0.049</v>
      </c>
      <c r="BV35" s="19" t="n">
        <v>0.0527</v>
      </c>
      <c r="BW35" s="19" t="n">
        <v>0.4122</v>
      </c>
      <c r="BX35" s="19" t="n">
        <v>0.6143999999999999</v>
      </c>
      <c r="BY35" s="19" t="n">
        <v>0.46</v>
      </c>
      <c r="BZ35" s="19" t="n">
        <v>0.046</v>
      </c>
      <c r="CA35" s="19" t="n">
        <v>0.0737</v>
      </c>
      <c r="CB35" s="19" t="n">
        <v>0.0363</v>
      </c>
      <c r="CC35" s="19" t="n">
        <v>0.0507</v>
      </c>
      <c r="CD35" s="19" t="n">
        <v>0.0218</v>
      </c>
      <c r="CF35" s="19" t="n">
        <v>0.0833</v>
      </c>
      <c r="CG35" s="19" t="n">
        <v>0.0236</v>
      </c>
      <c r="CI35" s="19" t="n">
        <v>0.0147</v>
      </c>
      <c r="CJ35" s="19" t="n">
        <v>0.037</v>
      </c>
      <c r="CL35" s="19" t="n">
        <v>0.0672</v>
      </c>
      <c r="CM35" s="19" t="n">
        <v>0.0012</v>
      </c>
      <c r="CN35" s="19" t="n">
        <v>0.2366</v>
      </c>
      <c r="CQ35" s="19" t="n">
        <v>0.0189</v>
      </c>
      <c r="CT35" s="19" t="n">
        <v>0.0199</v>
      </c>
      <c r="CU35" s="19" t="n">
        <v>0.0575</v>
      </c>
      <c r="CW35" s="19" t="n">
        <v>0.0716</v>
      </c>
      <c r="CX35" s="19" t="n">
        <v>0.0368</v>
      </c>
      <c r="CY35" s="19" t="n">
        <v>0.2103</v>
      </c>
      <c r="CZ35" s="19" t="n">
        <v>0.384</v>
      </c>
      <c r="DA35" s="19" t="n">
        <v>0.2911</v>
      </c>
      <c r="DB35" s="19" t="n">
        <v>0.1178</v>
      </c>
      <c r="DC35" s="19" t="n">
        <v>0.1724</v>
      </c>
      <c r="DD35" s="19" t="n">
        <v>0.0212</v>
      </c>
      <c r="DE35" s="19" t="n">
        <v>0.6672</v>
      </c>
      <c r="DF35" s="19" t="n">
        <v>2.8772</v>
      </c>
      <c r="DG35" s="19" t="n">
        <v>0.0373</v>
      </c>
      <c r="DH35" s="19" t="n">
        <v>0.0658</v>
      </c>
      <c r="DI35" s="19" t="n">
        <v>0.0397</v>
      </c>
      <c r="DJ35" s="19" t="n">
        <v>0.08069999999999999</v>
      </c>
      <c r="DK35" s="19" t="n">
        <v>0.074</v>
      </c>
      <c r="DL35" s="19" t="n">
        <v>0.2854</v>
      </c>
      <c r="DM35" s="19" t="n">
        <v>0.095</v>
      </c>
      <c r="DN35" s="19" t="n">
        <v>3125.4318</v>
      </c>
      <c r="DS35" s="19" t="n">
        <v>0.6168</v>
      </c>
    </row>
    <row r="36">
      <c r="A36" s="2" t="inlineStr">
        <is>
          <t>1306</t>
        </is>
      </c>
      <c r="B36" s="2" t="inlineStr">
        <is>
          <t>Footwear manufacturing</t>
        </is>
      </c>
      <c r="C36" s="19" t="n">
        <v>0.0299</v>
      </c>
      <c r="D36" s="19" t="n">
        <v>0.0513</v>
      </c>
      <c r="E36" s="19" t="n">
        <v>0.0177</v>
      </c>
      <c r="F36" s="19" t="n">
        <v>0.008500000000000001</v>
      </c>
      <c r="H36" s="19" t="n">
        <v>0.0097</v>
      </c>
      <c r="I36" s="19" t="n">
        <v>0.2189</v>
      </c>
      <c r="J36" s="19" t="n">
        <v>0.322</v>
      </c>
      <c r="K36" s="19" t="n">
        <v>0.3035</v>
      </c>
      <c r="L36" s="19" t="n">
        <v>0.1215</v>
      </c>
      <c r="M36" s="19" t="n">
        <v>0.2231</v>
      </c>
      <c r="P36" s="19" t="n">
        <v>0.0844</v>
      </c>
      <c r="Q36" s="19" t="n">
        <v>0.0001</v>
      </c>
      <c r="R36" s="19" t="n">
        <v>0.0312</v>
      </c>
      <c r="S36" s="19" t="n">
        <v>0.0103</v>
      </c>
      <c r="T36" s="19" t="n">
        <v>0.0038</v>
      </c>
      <c r="U36" s="19" t="n">
        <v>0.0209</v>
      </c>
      <c r="V36" s="19" t="n">
        <v>0.0181</v>
      </c>
      <c r="W36" s="19" t="n">
        <v>0.0476</v>
      </c>
      <c r="X36" s="19" t="n">
        <v>0.0089</v>
      </c>
      <c r="Y36" s="19" t="n">
        <v>0.0421</v>
      </c>
      <c r="Z36" s="19" t="n">
        <v>0.0264</v>
      </c>
      <c r="AA36" s="19" t="n">
        <v>0.008200000000000001</v>
      </c>
      <c r="AB36" s="19" t="n">
        <v>0.0005</v>
      </c>
      <c r="AC36" s="19" t="n">
        <v>0.1119</v>
      </c>
      <c r="AD36" s="19" t="n">
        <v>0.3339</v>
      </c>
      <c r="AF36" s="19" t="n">
        <v>0.005</v>
      </c>
      <c r="AG36" s="19" t="n">
        <v>0.308</v>
      </c>
      <c r="AI36" s="19" t="n">
        <v>0.0302</v>
      </c>
      <c r="AL36" s="19" t="n">
        <v>0.0515</v>
      </c>
      <c r="AN36" s="19" t="n">
        <v>0.0068</v>
      </c>
      <c r="AP36" s="19" t="n">
        <v>0.0534</v>
      </c>
      <c r="AQ36" s="19" t="n">
        <v>0.0186</v>
      </c>
      <c r="AR36" s="19" t="n">
        <v>0.08939999999999999</v>
      </c>
      <c r="AS36" s="19" t="n">
        <v>0.0091</v>
      </c>
      <c r="AT36" s="19" t="n">
        <v>0.0122</v>
      </c>
      <c r="AU36" s="19" t="n">
        <v>0.0035</v>
      </c>
      <c r="AV36" s="19" t="n">
        <v>0.0518</v>
      </c>
      <c r="AW36" s="19" t="n">
        <v>0.0164</v>
      </c>
      <c r="AX36" s="19" t="n">
        <v>0.008200000000000001</v>
      </c>
      <c r="AY36" s="19" t="n">
        <v>0.0335</v>
      </c>
      <c r="AZ36" s="19" t="n">
        <v>0.0007</v>
      </c>
      <c r="BA36" s="19" t="n">
        <v>0.0109</v>
      </c>
      <c r="BB36" s="19" t="n">
        <v>0.0509</v>
      </c>
      <c r="BC36" s="19" t="n">
        <v>0.0077</v>
      </c>
      <c r="BD36" s="19" t="n">
        <v>0.0248</v>
      </c>
      <c r="BE36" s="19" t="n">
        <v>0.0073</v>
      </c>
      <c r="BF36" s="19" t="n">
        <v>0.022</v>
      </c>
      <c r="BG36" s="19" t="n">
        <v>0.0571</v>
      </c>
      <c r="BH36" s="19" t="n">
        <v>0.1725</v>
      </c>
      <c r="BI36" s="19" t="n">
        <v>0.0324</v>
      </c>
      <c r="BJ36" s="19" t="n">
        <v>0.0141</v>
      </c>
      <c r="BK36" s="19" t="n">
        <v>0.0046</v>
      </c>
      <c r="BL36" s="19" t="n">
        <v>0.0563</v>
      </c>
      <c r="BM36" s="19" t="n">
        <v>0.0219</v>
      </c>
      <c r="BN36" s="19" t="n">
        <v>0.0197</v>
      </c>
      <c r="BO36" s="19" t="n">
        <v>0.1281</v>
      </c>
      <c r="BP36" s="19" t="n">
        <v>0.205</v>
      </c>
      <c r="BQ36" s="19" t="n">
        <v>0.08450000000000001</v>
      </c>
      <c r="BT36" s="19" t="n">
        <v>0.4874</v>
      </c>
      <c r="BW36" s="19" t="n">
        <v>0.1867</v>
      </c>
      <c r="BX36" s="19" t="n">
        <v>0.5855</v>
      </c>
      <c r="BY36" s="19" t="n">
        <v>0.232</v>
      </c>
      <c r="BZ36" s="19" t="n">
        <v>0.1113</v>
      </c>
      <c r="CA36" s="19" t="n">
        <v>0.039</v>
      </c>
      <c r="CB36" s="19" t="n">
        <v>0.0949</v>
      </c>
      <c r="CC36" s="19" t="n">
        <v>0.0607</v>
      </c>
      <c r="CF36" s="19" t="n">
        <v>0.2076</v>
      </c>
      <c r="CG36" s="19" t="n">
        <v>0.0217</v>
      </c>
      <c r="CI36" s="19" t="n">
        <v>0.0584</v>
      </c>
      <c r="CL36" s="19" t="n">
        <v>0.395</v>
      </c>
      <c r="CT36" s="19" t="n">
        <v>0.08550000000000001</v>
      </c>
      <c r="CU36" s="19" t="n">
        <v>0.3189</v>
      </c>
      <c r="CW36" s="19" t="n">
        <v>0.0541</v>
      </c>
      <c r="CX36" s="19" t="n">
        <v>0.174</v>
      </c>
      <c r="CZ36" s="19" t="n">
        <v>0.0453</v>
      </c>
      <c r="DA36" s="19" t="n">
        <v>0.1175</v>
      </c>
      <c r="DB36" s="19" t="n">
        <v>0.1372</v>
      </c>
      <c r="DC36" s="19" t="n">
        <v>0.0849</v>
      </c>
      <c r="DE36" s="19" t="n">
        <v>3.2124</v>
      </c>
      <c r="DF36" s="19" t="n">
        <v>1.9273</v>
      </c>
      <c r="DG36" s="19" t="n">
        <v>0.1824</v>
      </c>
      <c r="DH36" s="19" t="n">
        <v>0.1085</v>
      </c>
      <c r="DI36" s="19" t="n">
        <v>0.1097</v>
      </c>
      <c r="DJ36" s="19" t="n">
        <v>0.2536</v>
      </c>
      <c r="DK36" s="19" t="n">
        <v>0.5556</v>
      </c>
      <c r="DL36" s="19" t="n">
        <v>0.1585</v>
      </c>
      <c r="DM36" s="19" t="n">
        <v>0.079</v>
      </c>
      <c r="DN36" s="19" t="n">
        <v>888.0756</v>
      </c>
      <c r="DS36" s="19" t="n">
        <v>0.1671</v>
      </c>
    </row>
    <row r="37">
      <c r="A37" s="2" t="inlineStr">
        <is>
          <t>1401</t>
        </is>
      </c>
      <c r="B37" s="2" t="inlineStr">
        <is>
          <t>Sawmill product manufacturing</t>
        </is>
      </c>
      <c r="C37" s="19" t="n">
        <v>0.0035</v>
      </c>
      <c r="D37" s="19" t="n">
        <v>0.0008</v>
      </c>
      <c r="I37" s="19" t="n">
        <v>0.0001</v>
      </c>
      <c r="J37" s="19" t="n">
        <v>0.0013</v>
      </c>
      <c r="K37" s="19" t="n">
        <v>0.0007</v>
      </c>
      <c r="M37" s="19" t="n">
        <v>0.0038</v>
      </c>
      <c r="AD37" s="19" t="n">
        <v>0.0002</v>
      </c>
      <c r="AH37" s="19" t="n">
        <v>0.07969999999999999</v>
      </c>
      <c r="AI37" s="19" t="n">
        <v>0.3387</v>
      </c>
      <c r="AT37" s="19" t="n">
        <v>0.0002</v>
      </c>
      <c r="AU37" s="19" t="n">
        <v>0.001</v>
      </c>
      <c r="AV37" s="19" t="n">
        <v>0.0002</v>
      </c>
      <c r="AW37" s="19" t="n">
        <v>0.0002</v>
      </c>
      <c r="AX37" s="19" t="n">
        <v>0.0003</v>
      </c>
      <c r="AY37" s="19" t="n">
        <v>0.0007</v>
      </c>
      <c r="BB37" s="19" t="n">
        <v>0.0013</v>
      </c>
      <c r="BC37" s="19" t="n">
        <v>0.0021</v>
      </c>
      <c r="BD37" s="19" t="n">
        <v>0.0001</v>
      </c>
      <c r="BK37" s="19" t="n">
        <v>0.0007</v>
      </c>
      <c r="BL37" s="19" t="n">
        <v>0.0003</v>
      </c>
      <c r="BM37" s="19" t="n">
        <v>0.3526</v>
      </c>
      <c r="BN37" s="19" t="n">
        <v>0.0015</v>
      </c>
      <c r="BR37" s="19" t="n">
        <v>0.0003</v>
      </c>
      <c r="BT37" s="19" t="n">
        <v>1.8084</v>
      </c>
      <c r="BU37" s="19" t="n">
        <v>0.0616</v>
      </c>
      <c r="BV37" s="19" t="n">
        <v>0.299</v>
      </c>
      <c r="BW37" s="19" t="n">
        <v>5.9073</v>
      </c>
      <c r="CU37" s="19" t="n">
        <v>0.0005</v>
      </c>
      <c r="CZ37" s="19" t="n">
        <v>0.0015</v>
      </c>
      <c r="DB37" s="19" t="n">
        <v>0.0192</v>
      </c>
      <c r="DC37" s="19" t="n">
        <v>0.0219</v>
      </c>
      <c r="DD37" s="19" t="n">
        <v>0.0054</v>
      </c>
      <c r="DK37" s="19" t="n">
        <v>0.0453</v>
      </c>
      <c r="DN37" s="19" t="n">
        <v>7</v>
      </c>
      <c r="DS37" s="19" t="n">
        <v>0.0394</v>
      </c>
    </row>
    <row r="38">
      <c r="A38" s="2" t="inlineStr">
        <is>
          <t>1402</t>
        </is>
      </c>
      <c r="B38" s="2" t="inlineStr">
        <is>
          <t>Other wood product manufacturing</t>
        </is>
      </c>
      <c r="C38" s="19" t="n">
        <v>0.0265</v>
      </c>
      <c r="D38" s="19" t="n">
        <v>0.0092</v>
      </c>
      <c r="E38" s="19" t="n">
        <v>0.008500000000000001</v>
      </c>
      <c r="F38" s="19" t="n">
        <v>0.0059</v>
      </c>
      <c r="H38" s="19" t="n">
        <v>0.0024</v>
      </c>
      <c r="I38" s="19" t="n">
        <v>0.0071</v>
      </c>
      <c r="J38" s="19" t="n">
        <v>0.0023</v>
      </c>
      <c r="K38" s="19" t="n">
        <v>0.0012</v>
      </c>
      <c r="L38" s="19" t="n">
        <v>0.0155</v>
      </c>
      <c r="M38" s="19" t="n">
        <v>0.0431</v>
      </c>
      <c r="N38" s="19" t="n">
        <v>0.0051</v>
      </c>
      <c r="O38" s="19" t="n">
        <v>0.008800000000000001</v>
      </c>
      <c r="Q38" s="19" t="n">
        <v>0.0002</v>
      </c>
      <c r="U38" s="19" t="n">
        <v>0.0002</v>
      </c>
      <c r="V38" s="19" t="n">
        <v>0.0062</v>
      </c>
      <c r="X38" s="19" t="n">
        <v>0.0063</v>
      </c>
      <c r="Y38" s="19" t="n">
        <v>0.0061</v>
      </c>
      <c r="Z38" s="19" t="n">
        <v>0.0022</v>
      </c>
      <c r="AA38" s="19" t="n">
        <v>0.001</v>
      </c>
      <c r="AD38" s="19" t="n">
        <v>0.004</v>
      </c>
      <c r="AI38" s="19" t="n">
        <v>0.008800000000000001</v>
      </c>
      <c r="AK38" s="19" t="n">
        <v>0.002</v>
      </c>
      <c r="AL38" s="19" t="n">
        <v>0.0023</v>
      </c>
      <c r="AM38" s="19" t="n">
        <v>0.0151</v>
      </c>
      <c r="AP38" s="19" t="n">
        <v>0.0001</v>
      </c>
      <c r="AR38" s="19" t="n">
        <v>0.0514</v>
      </c>
      <c r="AS38" s="19" t="n">
        <v>0.0027</v>
      </c>
      <c r="AT38" s="19" t="n">
        <v>0.0064</v>
      </c>
      <c r="AU38" s="19" t="n">
        <v>0.0016</v>
      </c>
      <c r="AV38" s="19" t="n">
        <v>0.0055</v>
      </c>
      <c r="AW38" s="19" t="n">
        <v>0.0053</v>
      </c>
      <c r="AX38" s="19" t="n">
        <v>0.0005</v>
      </c>
      <c r="AY38" s="19" t="n">
        <v>0.0125</v>
      </c>
      <c r="AZ38" s="19" t="n">
        <v>0.0001</v>
      </c>
      <c r="BB38" s="19" t="n">
        <v>0.0591</v>
      </c>
      <c r="BC38" s="19" t="n">
        <v>0.0048</v>
      </c>
      <c r="BD38" s="19" t="n">
        <v>0.0206</v>
      </c>
      <c r="BE38" s="19" t="n">
        <v>0.0031</v>
      </c>
      <c r="BF38" s="19" t="n">
        <v>0.0198</v>
      </c>
      <c r="BG38" s="19" t="n">
        <v>0.0581</v>
      </c>
      <c r="BH38" s="19" t="n">
        <v>0.1171</v>
      </c>
      <c r="BI38" s="19" t="n">
        <v>0.0064</v>
      </c>
      <c r="BJ38" s="19" t="n">
        <v>0.0035</v>
      </c>
      <c r="BK38" s="19" t="n">
        <v>0.0026</v>
      </c>
      <c r="BL38" s="19" t="n">
        <v>0.0195</v>
      </c>
      <c r="BM38" s="19" t="n">
        <v>0.052</v>
      </c>
      <c r="BN38" s="19" t="n">
        <v>0.0097</v>
      </c>
      <c r="BO38" s="19" t="n">
        <v>0.0011</v>
      </c>
      <c r="BP38" s="19" t="n">
        <v>0.001</v>
      </c>
      <c r="BR38" s="19" t="n">
        <v>0.0074</v>
      </c>
      <c r="BS38" s="19" t="n">
        <v>0.0603</v>
      </c>
      <c r="BT38" s="19" t="n">
        <v>7.7785</v>
      </c>
      <c r="BU38" s="19" t="n">
        <v>1.6423</v>
      </c>
      <c r="BV38" s="19" t="n">
        <v>1.1311</v>
      </c>
      <c r="BW38" s="19" t="n">
        <v>3.6711</v>
      </c>
      <c r="BX38" s="19" t="n">
        <v>0.0604</v>
      </c>
      <c r="BY38" s="19" t="n">
        <v>0.0498</v>
      </c>
      <c r="BZ38" s="19" t="n">
        <v>0.0091</v>
      </c>
      <c r="CA38" s="19" t="n">
        <v>0.007900000000000001</v>
      </c>
      <c r="CB38" s="19" t="n">
        <v>0.0566</v>
      </c>
      <c r="CC38" s="19" t="n">
        <v>0.0041</v>
      </c>
      <c r="CD38" s="19" t="n">
        <v>0.0016</v>
      </c>
      <c r="CF38" s="19" t="n">
        <v>0.0066</v>
      </c>
      <c r="CG38" s="19" t="n">
        <v>0.04</v>
      </c>
      <c r="CI38" s="19" t="n">
        <v>0.0069</v>
      </c>
      <c r="CM38" s="19" t="n">
        <v>0.001</v>
      </c>
      <c r="CQ38" s="19" t="n">
        <v>0.0071</v>
      </c>
      <c r="CT38" s="19" t="n">
        <v>0.0029</v>
      </c>
      <c r="CU38" s="19" t="n">
        <v>0.0016</v>
      </c>
      <c r="CX38" s="19" t="n">
        <v>0.0015</v>
      </c>
      <c r="CY38" s="19" t="n">
        <v>0.0032</v>
      </c>
      <c r="CZ38" s="19" t="n">
        <v>0.053</v>
      </c>
      <c r="DA38" s="19" t="n">
        <v>0.0138</v>
      </c>
      <c r="DB38" s="19" t="n">
        <v>0.09229999999999999</v>
      </c>
      <c r="DC38" s="19" t="n">
        <v>0.1883</v>
      </c>
      <c r="DD38" s="19" t="n">
        <v>0.0346</v>
      </c>
      <c r="DE38" s="19" t="n">
        <v>0.0028</v>
      </c>
      <c r="DF38" s="19" t="n">
        <v>0.0074</v>
      </c>
      <c r="DG38" s="19" t="n">
        <v>0.0176</v>
      </c>
      <c r="DH38" s="19" t="n">
        <v>0.0015</v>
      </c>
      <c r="DJ38" s="19" t="n">
        <v>0.007</v>
      </c>
      <c r="DK38" s="19" t="n">
        <v>0.0547</v>
      </c>
      <c r="DL38" s="19" t="n">
        <v>0.0036</v>
      </c>
      <c r="DN38" s="19" t="n">
        <v>20.7788</v>
      </c>
      <c r="DP38" s="19" t="n">
        <v>1.4423</v>
      </c>
      <c r="DR38" s="19" t="n">
        <v>0.1024</v>
      </c>
      <c r="DS38" s="19" t="n">
        <v>-0.0055</v>
      </c>
    </row>
    <row r="39">
      <c r="A39" s="2" t="inlineStr">
        <is>
          <t>1501</t>
        </is>
      </c>
      <c r="B39" s="2" t="inlineStr">
        <is>
          <t>Pulp, paper and paperboard manufacturing</t>
        </is>
      </c>
      <c r="K39" s="19" t="n">
        <v>0.0068</v>
      </c>
      <c r="L39" s="19" t="n">
        <v>0.0029</v>
      </c>
      <c r="M39" s="19" t="n">
        <v>0.0232</v>
      </c>
      <c r="N39" s="19" t="n">
        <v>0.0011</v>
      </c>
      <c r="O39" s="19" t="n">
        <v>0.0438</v>
      </c>
      <c r="R39" s="19" t="n">
        <v>0.0022</v>
      </c>
      <c r="S39" s="19" t="n">
        <v>0.0027</v>
      </c>
      <c r="U39" s="19" t="n">
        <v>0.0335</v>
      </c>
      <c r="V39" s="19" t="n">
        <v>0.0002</v>
      </c>
      <c r="W39" s="19" t="n">
        <v>0.0011</v>
      </c>
      <c r="X39" s="19" t="n">
        <v>0.0013</v>
      </c>
      <c r="Y39" s="19" t="n">
        <v>0.0255</v>
      </c>
      <c r="Z39" s="19" t="n">
        <v>0.0051</v>
      </c>
      <c r="AA39" s="19" t="n">
        <v>0.0008</v>
      </c>
      <c r="AD39" s="19" t="n">
        <v>0.001</v>
      </c>
      <c r="AH39" s="19" t="n">
        <v>0.0008</v>
      </c>
      <c r="AI39" s="19" t="n">
        <v>0.007</v>
      </c>
      <c r="AJ39" s="19" t="n">
        <v>0.0107</v>
      </c>
      <c r="AK39" s="19" t="n">
        <v>0.5708</v>
      </c>
      <c r="AL39" s="19" t="n">
        <v>0.3656</v>
      </c>
      <c r="AM39" s="19" t="n">
        <v>0.0017</v>
      </c>
      <c r="AP39" s="19" t="n">
        <v>0.0064</v>
      </c>
      <c r="AQ39" s="19" t="n">
        <v>0.0013</v>
      </c>
      <c r="AR39" s="19" t="n">
        <v>0.0217</v>
      </c>
      <c r="AS39" s="19" t="n">
        <v>0.0001</v>
      </c>
      <c r="AT39" s="19" t="n">
        <v>0.0058</v>
      </c>
      <c r="AU39" s="19" t="n">
        <v>0.0013</v>
      </c>
      <c r="AV39" s="19" t="n">
        <v>0.0008</v>
      </c>
      <c r="AW39" s="19" t="n">
        <v>0.0485</v>
      </c>
      <c r="AX39" s="19" t="n">
        <v>0.007</v>
      </c>
      <c r="AY39" s="19" t="n">
        <v>0.003</v>
      </c>
      <c r="BB39" s="19" t="n">
        <v>0.0054</v>
      </c>
      <c r="BC39" s="19" t="n">
        <v>0.0001</v>
      </c>
      <c r="BD39" s="19" t="n">
        <v>0.0014</v>
      </c>
      <c r="BE39" s="19" t="n">
        <v>0.0011</v>
      </c>
      <c r="BF39" s="19" t="n">
        <v>0.0018</v>
      </c>
      <c r="BG39" s="19" t="n">
        <v>0.0005</v>
      </c>
      <c r="BI39" s="19" t="n">
        <v>0.0029</v>
      </c>
      <c r="BJ39" s="19" t="n">
        <v>0.0058</v>
      </c>
      <c r="BL39" s="19" t="n">
        <v>0.0019</v>
      </c>
      <c r="BM39" s="19" t="n">
        <v>0.0007</v>
      </c>
      <c r="BN39" s="19" t="n">
        <v>0.0004</v>
      </c>
      <c r="BQ39" s="19" t="n">
        <v>0.0027</v>
      </c>
      <c r="BS39" s="19" t="n">
        <v>0.0281</v>
      </c>
      <c r="BT39" s="19" t="n">
        <v>0.185</v>
      </c>
      <c r="BU39" s="19" t="n">
        <v>0.0024</v>
      </c>
      <c r="BV39" s="19" t="n">
        <v>0.08260000000000001</v>
      </c>
      <c r="BW39" s="19" t="n">
        <v>0.0857</v>
      </c>
      <c r="BX39" s="19" t="n">
        <v>0.5039</v>
      </c>
      <c r="BY39" s="19" t="n">
        <v>0.1602</v>
      </c>
      <c r="BZ39" s="19" t="n">
        <v>0.008399999999999999</v>
      </c>
      <c r="CA39" s="19" t="n">
        <v>0.025</v>
      </c>
      <c r="CB39" s="19" t="n">
        <v>0.025</v>
      </c>
      <c r="CC39" s="19" t="n">
        <v>0.0063</v>
      </c>
      <c r="CD39" s="19" t="n">
        <v>0.0121</v>
      </c>
      <c r="CE39" s="19" t="n">
        <v>0.0283</v>
      </c>
      <c r="CF39" s="19" t="n">
        <v>0.052</v>
      </c>
      <c r="CH39" s="19" t="n">
        <v>0.4516</v>
      </c>
      <c r="CI39" s="19" t="n">
        <v>0.0012</v>
      </c>
      <c r="CM39" s="19" t="n">
        <v>0.0048</v>
      </c>
      <c r="CN39" s="19" t="n">
        <v>1.585</v>
      </c>
      <c r="CP39" s="19" t="n">
        <v>0.1526</v>
      </c>
      <c r="CQ39" s="19" t="n">
        <v>0.0049</v>
      </c>
      <c r="CT39" s="19" t="n">
        <v>0.006</v>
      </c>
      <c r="CU39" s="19" t="n">
        <v>0.0061</v>
      </c>
      <c r="CV39" s="19" t="n">
        <v>0.0036</v>
      </c>
      <c r="CW39" s="19" t="n">
        <v>0.0356</v>
      </c>
      <c r="CX39" s="19" t="n">
        <v>0.0201</v>
      </c>
      <c r="CY39" s="19" t="n">
        <v>0.3316</v>
      </c>
      <c r="CZ39" s="19" t="n">
        <v>0.0095</v>
      </c>
      <c r="DA39" s="19" t="n">
        <v>0.0396</v>
      </c>
      <c r="DB39" s="19" t="n">
        <v>0.0012</v>
      </c>
      <c r="DC39" s="19" t="n">
        <v>0.0036</v>
      </c>
      <c r="DE39" s="19" t="n">
        <v>0.0004</v>
      </c>
      <c r="DF39" s="19" t="n">
        <v>0.0548</v>
      </c>
      <c r="DG39" s="19" t="n">
        <v>0.0337</v>
      </c>
      <c r="DH39" s="19" t="n">
        <v>0.0005999999999999999</v>
      </c>
      <c r="DI39" s="19" t="n">
        <v>0.0005999999999999999</v>
      </c>
      <c r="DJ39" s="19" t="n">
        <v>0.0005</v>
      </c>
      <c r="DK39" s="19" t="n">
        <v>0.0007</v>
      </c>
      <c r="DL39" s="19" t="n">
        <v>0.0441</v>
      </c>
      <c r="DM39" s="19" t="n">
        <v>0.0074</v>
      </c>
      <c r="DN39" s="19" t="n">
        <v>41.6645</v>
      </c>
      <c r="DS39" s="19" t="n">
        <v>0.102</v>
      </c>
    </row>
    <row r="40">
      <c r="A40" s="2" t="inlineStr">
        <is>
          <t>1502</t>
        </is>
      </c>
      <c r="B40" s="2" t="inlineStr">
        <is>
          <t>Paper stationery and other converted paper product manufacturing</t>
        </is>
      </c>
      <c r="C40" s="19" t="n">
        <v>0.0045</v>
      </c>
      <c r="D40" s="19" t="n">
        <v>0.041</v>
      </c>
      <c r="E40" s="19" t="n">
        <v>0.007</v>
      </c>
      <c r="J40" s="19" t="n">
        <v>0.01</v>
      </c>
      <c r="K40" s="19" t="n">
        <v>0.0039</v>
      </c>
      <c r="L40" s="19" t="n">
        <v>0.0017</v>
      </c>
      <c r="M40" s="19" t="n">
        <v>0.0207</v>
      </c>
      <c r="N40" s="19" t="n">
        <v>0.0018</v>
      </c>
      <c r="O40" s="19" t="n">
        <v>0.0021</v>
      </c>
      <c r="P40" s="19" t="n">
        <v>0.1297</v>
      </c>
      <c r="Q40" s="19" t="n">
        <v>0.0055</v>
      </c>
      <c r="R40" s="19" t="n">
        <v>0.1368</v>
      </c>
      <c r="S40" s="19" t="n">
        <v>0.0554</v>
      </c>
      <c r="T40" s="19" t="n">
        <v>0.0097</v>
      </c>
      <c r="U40" s="19" t="n">
        <v>0.0634</v>
      </c>
      <c r="V40" s="19" t="n">
        <v>0.0227</v>
      </c>
      <c r="W40" s="19" t="n">
        <v>0.0907</v>
      </c>
      <c r="X40" s="19" t="n">
        <v>0.1001</v>
      </c>
      <c r="Y40" s="19" t="n">
        <v>0.2066</v>
      </c>
      <c r="Z40" s="19" t="n">
        <v>0.0344</v>
      </c>
      <c r="AA40" s="19" t="n">
        <v>0.0382</v>
      </c>
      <c r="AB40" s="19" t="n">
        <v>0.0007</v>
      </c>
      <c r="AC40" s="19" t="n">
        <v>0.0001</v>
      </c>
      <c r="AD40" s="19" t="n">
        <v>0.0045</v>
      </c>
      <c r="AE40" s="19" t="n">
        <v>0.0001</v>
      </c>
      <c r="AF40" s="19" t="n">
        <v>0.0001</v>
      </c>
      <c r="AG40" s="19" t="n">
        <v>0.0002</v>
      </c>
      <c r="AH40" s="19" t="n">
        <v>0.0002</v>
      </c>
      <c r="AI40" s="19" t="n">
        <v>0.052</v>
      </c>
      <c r="AJ40" s="19" t="n">
        <v>0.1853</v>
      </c>
      <c r="AK40" s="19" t="n">
        <v>0.3421</v>
      </c>
      <c r="AL40" s="19" t="n">
        <v>0.0822</v>
      </c>
      <c r="AM40" s="19" t="n">
        <v>0.0018</v>
      </c>
      <c r="AN40" s="19" t="n">
        <v>0.1077</v>
      </c>
      <c r="AO40" s="19" t="n">
        <v>0.0009</v>
      </c>
      <c r="AP40" s="19" t="n">
        <v>0.0669</v>
      </c>
      <c r="AQ40" s="19" t="n">
        <v>0.0295</v>
      </c>
      <c r="AR40" s="19" t="n">
        <v>0.0948</v>
      </c>
      <c r="AS40" s="19" t="n">
        <v>0.005</v>
      </c>
      <c r="AT40" s="19" t="n">
        <v>0.0021</v>
      </c>
      <c r="AU40" s="19" t="n">
        <v>0.0008</v>
      </c>
      <c r="AV40" s="19" t="n">
        <v>0.0401</v>
      </c>
      <c r="AW40" s="19" t="n">
        <v>0.008</v>
      </c>
      <c r="AX40" s="19" t="n">
        <v>0.0018</v>
      </c>
      <c r="AY40" s="19" t="n">
        <v>0.0023</v>
      </c>
      <c r="AZ40" s="19" t="n">
        <v>0.0002</v>
      </c>
      <c r="BB40" s="19" t="n">
        <v>0.0132</v>
      </c>
      <c r="BC40" s="19" t="n">
        <v>0.0012</v>
      </c>
      <c r="BD40" s="19" t="n">
        <v>0.0107</v>
      </c>
      <c r="BE40" s="19" t="n">
        <v>0.0049</v>
      </c>
      <c r="BF40" s="19" t="n">
        <v>0.0018</v>
      </c>
      <c r="BG40" s="19" t="n">
        <v>0.0026</v>
      </c>
      <c r="BI40" s="19" t="n">
        <v>0.013</v>
      </c>
      <c r="BJ40" s="19" t="n">
        <v>0.0069</v>
      </c>
      <c r="BK40" s="19" t="n">
        <v>0.0043</v>
      </c>
      <c r="BL40" s="19" t="n">
        <v>0.0165</v>
      </c>
      <c r="BM40" s="19" t="n">
        <v>0.0031</v>
      </c>
      <c r="BN40" s="19" t="n">
        <v>0.0005</v>
      </c>
      <c r="BO40" s="19" t="n">
        <v>0.0101</v>
      </c>
      <c r="BP40" s="19" t="n">
        <v>0.0217</v>
      </c>
      <c r="BQ40" s="19" t="n">
        <v>0.0048</v>
      </c>
      <c r="BR40" s="19" t="n">
        <v>0.0034</v>
      </c>
      <c r="BS40" s="19" t="n">
        <v>0.035</v>
      </c>
      <c r="BT40" s="19" t="n">
        <v>0.2865</v>
      </c>
      <c r="BU40" s="19" t="n">
        <v>0.123</v>
      </c>
      <c r="BV40" s="19" t="n">
        <v>0.1807</v>
      </c>
      <c r="BW40" s="19" t="n">
        <v>0.1125</v>
      </c>
      <c r="BX40" s="19" t="n">
        <v>0.3698</v>
      </c>
      <c r="BY40" s="19" t="n">
        <v>0.5668</v>
      </c>
      <c r="BZ40" s="19" t="n">
        <v>0.0578</v>
      </c>
      <c r="CA40" s="19" t="n">
        <v>0.3316</v>
      </c>
      <c r="CB40" s="19" t="n">
        <v>0.0194</v>
      </c>
      <c r="CC40" s="19" t="n">
        <v>0.0049</v>
      </c>
      <c r="CD40" s="19" t="n">
        <v>0.0052</v>
      </c>
      <c r="CE40" s="19" t="n">
        <v>0.008500000000000001</v>
      </c>
      <c r="CF40" s="19" t="n">
        <v>0.0049</v>
      </c>
      <c r="CG40" s="19" t="n">
        <v>0.0023</v>
      </c>
      <c r="CH40" s="19" t="n">
        <v>0.0599</v>
      </c>
      <c r="CI40" s="19" t="n">
        <v>0.0034</v>
      </c>
      <c r="CJ40" s="19" t="n">
        <v>0.0043</v>
      </c>
      <c r="CK40" s="19" t="n">
        <v>0.0021</v>
      </c>
      <c r="CL40" s="19" t="n">
        <v>0.0022</v>
      </c>
      <c r="CN40" s="19" t="n">
        <v>11.8477</v>
      </c>
      <c r="CO40" s="19" t="n">
        <v>9.3217</v>
      </c>
      <c r="CP40" s="19" t="n">
        <v>0.0655</v>
      </c>
      <c r="CQ40" s="19" t="n">
        <v>0.0066</v>
      </c>
      <c r="CT40" s="19" t="n">
        <v>0.0038</v>
      </c>
      <c r="CU40" s="19" t="n">
        <v>0.1334</v>
      </c>
      <c r="CV40" s="19" t="n">
        <v>0.0357</v>
      </c>
      <c r="CW40" s="19" t="n">
        <v>0.09080000000000001</v>
      </c>
      <c r="CX40" s="19" t="n">
        <v>0.0062</v>
      </c>
      <c r="CY40" s="19" t="n">
        <v>0.2383</v>
      </c>
      <c r="CZ40" s="19" t="n">
        <v>0.003</v>
      </c>
      <c r="DA40" s="19" t="n">
        <v>0.0101</v>
      </c>
      <c r="DB40" s="19" t="n">
        <v>0.1959</v>
      </c>
      <c r="DC40" s="19" t="n">
        <v>0.2517</v>
      </c>
      <c r="DD40" s="19" t="n">
        <v>0.0332</v>
      </c>
      <c r="DE40" s="19" t="n">
        <v>0.1801</v>
      </c>
      <c r="DF40" s="19" t="n">
        <v>0.2643</v>
      </c>
      <c r="DG40" s="19" t="n">
        <v>0.0038</v>
      </c>
      <c r="DH40" s="19" t="n">
        <v>0.0017</v>
      </c>
      <c r="DI40" s="19" t="n">
        <v>0.0021</v>
      </c>
      <c r="DJ40" s="19" t="n">
        <v>0.0092</v>
      </c>
      <c r="DK40" s="19" t="n">
        <v>0.0115</v>
      </c>
      <c r="DL40" s="19" t="n">
        <v>0.0407</v>
      </c>
      <c r="DM40" s="19" t="n">
        <v>0.0128</v>
      </c>
      <c r="DN40" s="19" t="n">
        <v>504.8048</v>
      </c>
      <c r="DS40" s="19" t="n">
        <v>0.1108</v>
      </c>
    </row>
    <row r="41">
      <c r="A41" s="2" t="inlineStr">
        <is>
          <t>1601</t>
        </is>
      </c>
      <c r="B41" s="2" t="inlineStr">
        <is>
          <t>Printing (including the reproduction of recorded media)</t>
        </is>
      </c>
      <c r="C41" s="19" t="n">
        <v>0.0002</v>
      </c>
      <c r="E41" s="19" t="n">
        <v>0.0001</v>
      </c>
      <c r="F41" s="19" t="n">
        <v>0.0002</v>
      </c>
      <c r="I41" s="19" t="n">
        <v>0.0005</v>
      </c>
      <c r="J41" s="19" t="n">
        <v>0.0051</v>
      </c>
      <c r="K41" s="19" t="n">
        <v>0.0059</v>
      </c>
      <c r="L41" s="19" t="n">
        <v>0.0013</v>
      </c>
      <c r="M41" s="19" t="n">
        <v>0.0126</v>
      </c>
      <c r="N41" s="19" t="n">
        <v>0.0005</v>
      </c>
      <c r="O41" s="19" t="n">
        <v>0.0014</v>
      </c>
      <c r="P41" s="19" t="n">
        <v>0.0018</v>
      </c>
      <c r="R41" s="19" t="n">
        <v>0.0024</v>
      </c>
      <c r="U41" s="19" t="n">
        <v>0.0008</v>
      </c>
      <c r="W41" s="19" t="n">
        <v>0.0018</v>
      </c>
      <c r="X41" s="19" t="n">
        <v>0.0012</v>
      </c>
      <c r="Y41" s="19" t="n">
        <v>0.002</v>
      </c>
      <c r="Z41" s="19" t="n">
        <v>0.0004</v>
      </c>
      <c r="AA41" s="19" t="n">
        <v>0.0002</v>
      </c>
      <c r="AB41" s="19" t="n">
        <v>0.0001</v>
      </c>
      <c r="AD41" s="19" t="n">
        <v>0.0001</v>
      </c>
      <c r="AH41" s="19" t="n">
        <v>0.0002</v>
      </c>
      <c r="AI41" s="19" t="n">
        <v>0.0019</v>
      </c>
      <c r="AJ41" s="19" t="n">
        <v>0.0016</v>
      </c>
      <c r="AK41" s="19" t="n">
        <v>0.0155</v>
      </c>
      <c r="AL41" s="19" t="n">
        <v>0.0001</v>
      </c>
      <c r="AM41" s="19" t="n">
        <v>0.0009</v>
      </c>
      <c r="AN41" s="19" t="n">
        <v>0.0028</v>
      </c>
      <c r="AP41" s="19" t="n">
        <v>0.0091</v>
      </c>
      <c r="AR41" s="19" t="n">
        <v>0.0051</v>
      </c>
      <c r="AT41" s="19" t="n">
        <v>0.0001</v>
      </c>
      <c r="AV41" s="19" t="n">
        <v>0.0013</v>
      </c>
      <c r="AW41" s="19" t="n">
        <v>0.0009</v>
      </c>
      <c r="AY41" s="19" t="n">
        <v>0.0005</v>
      </c>
      <c r="BB41" s="19" t="n">
        <v>0.0065</v>
      </c>
      <c r="BC41" s="19" t="n">
        <v>0.0005999999999999999</v>
      </c>
      <c r="BD41" s="19" t="n">
        <v>0.0037</v>
      </c>
      <c r="BI41" s="19" t="n">
        <v>0.0027</v>
      </c>
      <c r="BJ41" s="19" t="n">
        <v>0.0025</v>
      </c>
      <c r="BK41" s="19" t="n">
        <v>0.0001</v>
      </c>
      <c r="BL41" s="19" t="n">
        <v>0.0024</v>
      </c>
      <c r="BM41" s="19" t="n">
        <v>0.0003</v>
      </c>
      <c r="BN41" s="19" t="n">
        <v>0.0001</v>
      </c>
      <c r="BO41" s="19" t="n">
        <v>0.0007</v>
      </c>
      <c r="BP41" s="19" t="n">
        <v>0.0018</v>
      </c>
      <c r="BQ41" s="19" t="n">
        <v>0.0005999999999999999</v>
      </c>
      <c r="BR41" s="19" t="n">
        <v>0.0001</v>
      </c>
      <c r="BS41" s="19" t="n">
        <v>0.006</v>
      </c>
      <c r="BT41" s="19" t="n">
        <v>0.0034</v>
      </c>
      <c r="BU41" s="19" t="n">
        <v>0.0005999999999999999</v>
      </c>
      <c r="BV41" s="19" t="n">
        <v>0.0032</v>
      </c>
      <c r="BX41" s="19" t="n">
        <v>0.0304</v>
      </c>
      <c r="BY41" s="19" t="n">
        <v>0.0176</v>
      </c>
      <c r="BZ41" s="19" t="n">
        <v>0.0019</v>
      </c>
      <c r="CA41" s="19" t="n">
        <v>0.0106</v>
      </c>
      <c r="CB41" s="19" t="n">
        <v>0.0054</v>
      </c>
      <c r="CC41" s="19" t="n">
        <v>0.0001</v>
      </c>
      <c r="CD41" s="19" t="n">
        <v>0.0007</v>
      </c>
      <c r="CF41" s="19" t="n">
        <v>0.0277</v>
      </c>
      <c r="CG41" s="19" t="n">
        <v>0.0005999999999999999</v>
      </c>
      <c r="CH41" s="19" t="n">
        <v>0.386</v>
      </c>
      <c r="CI41" s="19" t="n">
        <v>0.0001</v>
      </c>
      <c r="CL41" s="19" t="n">
        <v>0.0304</v>
      </c>
      <c r="CN41" s="19" t="n">
        <v>0.5949</v>
      </c>
      <c r="CO41" s="19" t="n">
        <v>4.2556</v>
      </c>
      <c r="CP41" s="19" t="n">
        <v>0.0474</v>
      </c>
      <c r="CQ41" s="19" t="n">
        <v>0.0033</v>
      </c>
      <c r="CT41" s="19" t="n">
        <v>0.0061</v>
      </c>
      <c r="CU41" s="19" t="n">
        <v>0.0423</v>
      </c>
      <c r="CV41" s="19" t="n">
        <v>0.013</v>
      </c>
      <c r="CW41" s="19" t="n">
        <v>0.0105</v>
      </c>
      <c r="CX41" s="19" t="n">
        <v>0.0045</v>
      </c>
      <c r="CY41" s="19" t="n">
        <v>0.0548</v>
      </c>
      <c r="CZ41" s="19" t="n">
        <v>0.013</v>
      </c>
      <c r="DA41" s="19" t="n">
        <v>0.009299999999999999</v>
      </c>
      <c r="DB41" s="19" t="n">
        <v>0.0331</v>
      </c>
      <c r="DC41" s="19" t="n">
        <v>0.0318</v>
      </c>
      <c r="DD41" s="19" t="n">
        <v>0.0054</v>
      </c>
      <c r="DF41" s="19" t="n">
        <v>0.0179</v>
      </c>
      <c r="DG41" s="19" t="n">
        <v>0.0014</v>
      </c>
      <c r="DH41" s="19" t="n">
        <v>0.0001</v>
      </c>
      <c r="DI41" s="19" t="n">
        <v>0.0001</v>
      </c>
      <c r="DJ41" s="19" t="n">
        <v>0.0011</v>
      </c>
      <c r="DK41" s="19" t="n">
        <v>0.0033</v>
      </c>
      <c r="DL41" s="19" t="n">
        <v>0.0029</v>
      </c>
      <c r="DM41" s="19" t="n">
        <v>0.0014</v>
      </c>
      <c r="DN41" s="19" t="n">
        <v>10.2182</v>
      </c>
      <c r="DS41" s="19" t="n">
        <v>0.0026</v>
      </c>
    </row>
    <row r="42">
      <c r="A42" s="2" t="inlineStr">
        <is>
          <t>1701</t>
        </is>
      </c>
      <c r="B42" s="2" t="inlineStr">
        <is>
          <t>Petroleum and coal product manufacturing</t>
        </is>
      </c>
      <c r="C42" s="19" t="n">
        <v>378.5391</v>
      </c>
      <c r="D42" s="19" t="n">
        <v>44.216</v>
      </c>
      <c r="E42" s="19" t="n">
        <v>287.6509</v>
      </c>
      <c r="F42" s="19" t="n">
        <v>27.7289</v>
      </c>
      <c r="G42" s="19" t="n">
        <v>115.4974</v>
      </c>
      <c r="H42" s="19" t="n">
        <v>26.7512</v>
      </c>
      <c r="I42" s="19" t="n">
        <v>19.1733</v>
      </c>
      <c r="J42" s="19" t="n">
        <v>721.9731</v>
      </c>
      <c r="K42" s="19" t="n">
        <v>49.371</v>
      </c>
      <c r="L42" s="19" t="n">
        <v>611.7796</v>
      </c>
      <c r="M42" s="19" t="n">
        <v>408.5717</v>
      </c>
      <c r="N42" s="19" t="n">
        <v>106.0136</v>
      </c>
      <c r="O42" s="19" t="n">
        <v>50.2304</v>
      </c>
      <c r="P42" s="19" t="n">
        <v>9.851599999999999</v>
      </c>
      <c r="Q42" s="19" t="n">
        <v>0.1156</v>
      </c>
      <c r="R42" s="19" t="n">
        <v>5.6748</v>
      </c>
      <c r="S42" s="19" t="n">
        <v>0.8152</v>
      </c>
      <c r="T42" s="19" t="n">
        <v>0.9325</v>
      </c>
      <c r="U42" s="19" t="n">
        <v>1.4657</v>
      </c>
      <c r="V42" s="19" t="n">
        <v>6.9203</v>
      </c>
      <c r="W42" s="19" t="n">
        <v>4.0143</v>
      </c>
      <c r="X42" s="19" t="n">
        <v>5.4016</v>
      </c>
      <c r="Y42" s="19" t="n">
        <v>0.3916</v>
      </c>
      <c r="Z42" s="19" t="n">
        <v>0.5141</v>
      </c>
      <c r="AA42" s="19" t="n">
        <v>1.3005</v>
      </c>
      <c r="AB42" s="19" t="n">
        <v>0.3374</v>
      </c>
      <c r="AC42" s="19" t="n">
        <v>0.0129</v>
      </c>
      <c r="AD42" s="19" t="n">
        <v>0.0898</v>
      </c>
      <c r="AG42" s="19" t="n">
        <v>4.4831</v>
      </c>
      <c r="AH42" s="19" t="n">
        <v>3.6438</v>
      </c>
      <c r="AI42" s="19" t="n">
        <v>17.6168</v>
      </c>
      <c r="AJ42" s="19" t="n">
        <v>0.0769</v>
      </c>
      <c r="AK42" s="19" t="n">
        <v>0.0707</v>
      </c>
      <c r="AL42" s="19" t="n">
        <v>4.0326</v>
      </c>
      <c r="AM42" s="19" t="n">
        <v>21.583</v>
      </c>
      <c r="AN42" s="19" t="n">
        <v>1.1022</v>
      </c>
      <c r="AP42" s="19" t="n">
        <v>25.7766</v>
      </c>
      <c r="AQ42" s="19" t="n">
        <v>4.1062</v>
      </c>
      <c r="AR42" s="19" t="n">
        <v>6.3611</v>
      </c>
      <c r="AS42" s="19" t="n">
        <v>3.2168</v>
      </c>
      <c r="AT42" s="19" t="n">
        <v>8.0061</v>
      </c>
      <c r="AU42" s="19" t="n">
        <v>0.4123</v>
      </c>
      <c r="AV42" s="19" t="n">
        <v>45.766</v>
      </c>
      <c r="AW42" s="19" t="n">
        <v>8.017799999999999</v>
      </c>
      <c r="AX42" s="19" t="n">
        <v>0.075</v>
      </c>
      <c r="AY42" s="19" t="n">
        <v>8.504899999999999</v>
      </c>
      <c r="AZ42" s="19" t="n">
        <v>31.4244</v>
      </c>
      <c r="BA42" s="19" t="n">
        <v>0.1394</v>
      </c>
      <c r="BB42" s="19" t="n">
        <v>17.9793</v>
      </c>
      <c r="BC42" s="19" t="n">
        <v>2.6526</v>
      </c>
      <c r="BD42" s="19" t="n">
        <v>8.472200000000001</v>
      </c>
      <c r="BE42" s="19" t="n">
        <v>0.8683999999999999</v>
      </c>
      <c r="BF42" s="19" t="n">
        <v>1.3823</v>
      </c>
      <c r="BG42" s="19" t="n">
        <v>1.3413</v>
      </c>
      <c r="BH42" s="19" t="n">
        <v>0.1053</v>
      </c>
      <c r="BI42" s="19" t="n">
        <v>3.1867</v>
      </c>
      <c r="BJ42" s="19" t="n">
        <v>1.3827</v>
      </c>
      <c r="BK42" s="19" t="n">
        <v>0.8507</v>
      </c>
      <c r="BL42" s="19" t="n">
        <v>7.8137</v>
      </c>
      <c r="BM42" s="19" t="n">
        <v>1.7033</v>
      </c>
      <c r="BN42" s="19" t="n">
        <v>10.2157</v>
      </c>
      <c r="BO42" s="19" t="n">
        <v>61.4149</v>
      </c>
      <c r="BP42" s="19" t="n">
        <v>13.2332</v>
      </c>
      <c r="BQ42" s="19" t="n">
        <v>1.2193</v>
      </c>
      <c r="BR42" s="19" t="n">
        <v>20.1282</v>
      </c>
      <c r="BS42" s="19" t="n">
        <v>97.015</v>
      </c>
      <c r="BT42" s="19" t="n">
        <v>81.6953</v>
      </c>
      <c r="BU42" s="19" t="n">
        <v>52.34</v>
      </c>
      <c r="BV42" s="19" t="n">
        <v>250.8299</v>
      </c>
      <c r="BW42" s="19" t="n">
        <v>730.413</v>
      </c>
      <c r="BX42" s="19" t="n">
        <v>147.3201</v>
      </c>
      <c r="BY42" s="19" t="n">
        <v>163.2519</v>
      </c>
      <c r="BZ42" s="19" t="n">
        <v>18.4112</v>
      </c>
      <c r="CA42" s="19" t="n">
        <v>84.9949</v>
      </c>
      <c r="CB42" s="19" t="n">
        <v>1736.012</v>
      </c>
      <c r="CC42" s="19" t="n">
        <v>192.4554</v>
      </c>
      <c r="CD42" s="19" t="n">
        <v>136.9452</v>
      </c>
      <c r="CE42" s="19" t="n">
        <v>174.1235</v>
      </c>
      <c r="CF42" s="19" t="n">
        <v>47.8137</v>
      </c>
      <c r="CG42" s="19" t="n">
        <v>157.6994</v>
      </c>
      <c r="CH42" s="19" t="n">
        <v>7.4852</v>
      </c>
      <c r="CI42" s="19" t="n">
        <v>1.7195</v>
      </c>
      <c r="CJ42" s="19" t="n">
        <v>1.7195</v>
      </c>
      <c r="CL42" s="19" t="n">
        <v>9.788600000000001</v>
      </c>
      <c r="CM42" s="19" t="n">
        <v>0.3127</v>
      </c>
      <c r="CN42" s="19" t="n">
        <v>19.8257</v>
      </c>
      <c r="CO42" s="19" t="n">
        <v>9.1953</v>
      </c>
      <c r="CP42" s="19" t="n">
        <v>8.683299999999999</v>
      </c>
      <c r="CQ42" s="19" t="n">
        <v>184.5384</v>
      </c>
      <c r="CT42" s="19" t="n">
        <v>120.5513</v>
      </c>
      <c r="CU42" s="19" t="n">
        <v>144.0014</v>
      </c>
      <c r="CV42" s="19" t="n">
        <v>47.1953</v>
      </c>
      <c r="CW42" s="19" t="n">
        <v>137.5709</v>
      </c>
      <c r="CX42" s="19" t="n">
        <v>9.4224</v>
      </c>
      <c r="CY42" s="19" t="n">
        <v>101.0179</v>
      </c>
      <c r="CZ42" s="19" t="n">
        <v>41.5354</v>
      </c>
      <c r="DA42" s="19" t="n">
        <v>30.7706</v>
      </c>
      <c r="DB42" s="19" t="n">
        <v>53.0644</v>
      </c>
      <c r="DC42" s="19" t="n">
        <v>36.8651</v>
      </c>
      <c r="DD42" s="19" t="n">
        <v>8.9765</v>
      </c>
      <c r="DE42" s="19" t="n">
        <v>51.6378</v>
      </c>
      <c r="DF42" s="19" t="n">
        <v>18.8601</v>
      </c>
      <c r="DG42" s="19" t="n">
        <v>8.8851</v>
      </c>
      <c r="DH42" s="19" t="n">
        <v>30.1717</v>
      </c>
      <c r="DI42" s="19" t="n">
        <v>1.7763</v>
      </c>
      <c r="DJ42" s="19" t="n">
        <v>95.97</v>
      </c>
      <c r="DK42" s="19" t="n">
        <v>1.6195</v>
      </c>
      <c r="DL42" s="19" t="n">
        <v>57.3445</v>
      </c>
      <c r="DM42" s="19" t="n">
        <v>21.1428</v>
      </c>
      <c r="DN42" s="19" t="n">
        <v>9212.380300000001</v>
      </c>
      <c r="DS42" s="19" t="n">
        <v>194.7103</v>
      </c>
      <c r="DT42" s="19" t="n">
        <v>-31.758</v>
      </c>
    </row>
    <row r="43">
      <c r="A43" s="2" t="inlineStr">
        <is>
          <t>1801</t>
        </is>
      </c>
      <c r="B43" s="2" t="inlineStr">
        <is>
          <t>Human pharmaceutical and medicinal product manufacturing</t>
        </is>
      </c>
      <c r="DN43" s="19" t="n">
        <v>1557</v>
      </c>
    </row>
    <row r="44">
      <c r="A44" s="2" t="inlineStr">
        <is>
          <t>1802</t>
        </is>
      </c>
      <c r="B44" s="2" t="inlineStr">
        <is>
          <t>Veterinary pharmaceutical and medicinal product manufacturing</t>
        </is>
      </c>
      <c r="DN44" s="19" t="n">
        <v>40</v>
      </c>
    </row>
    <row r="45">
      <c r="A45" s="2" t="inlineStr">
        <is>
          <t>1803</t>
        </is>
      </c>
      <c r="B45" s="2" t="inlineStr">
        <is>
          <t>Basic chemical manufacturing</t>
        </is>
      </c>
      <c r="C45" s="19" t="n">
        <v>0.7497</v>
      </c>
      <c r="D45" s="19" t="n">
        <v>0.0527</v>
      </c>
      <c r="E45" s="19" t="n">
        <v>0.1062</v>
      </c>
      <c r="F45" s="19" t="n">
        <v>0.0103</v>
      </c>
      <c r="G45" s="19" t="n">
        <v>0.0003</v>
      </c>
      <c r="H45" s="19" t="n">
        <v>0.0145</v>
      </c>
      <c r="I45" s="19" t="n">
        <v>0.1063</v>
      </c>
      <c r="J45" s="19" t="n">
        <v>0.3416</v>
      </c>
      <c r="K45" s="19" t="n">
        <v>0.1956</v>
      </c>
      <c r="L45" s="19" t="n">
        <v>0.2857</v>
      </c>
      <c r="M45" s="19" t="n">
        <v>0.7078</v>
      </c>
      <c r="N45" s="19" t="n">
        <v>0.1065</v>
      </c>
      <c r="O45" s="19" t="n">
        <v>0.07829999999999999</v>
      </c>
      <c r="P45" s="19" t="n">
        <v>0.0784</v>
      </c>
      <c r="Q45" s="19" t="n">
        <v>0.0009</v>
      </c>
      <c r="R45" s="19" t="n">
        <v>0.0524</v>
      </c>
      <c r="S45" s="19" t="n">
        <v>0.011</v>
      </c>
      <c r="T45" s="19" t="n">
        <v>0.008200000000000001</v>
      </c>
      <c r="U45" s="19" t="n">
        <v>0.0494</v>
      </c>
      <c r="V45" s="19" t="n">
        <v>0.0179</v>
      </c>
      <c r="W45" s="19" t="n">
        <v>0.1279</v>
      </c>
      <c r="X45" s="19" t="n">
        <v>0.0697</v>
      </c>
      <c r="Y45" s="19" t="n">
        <v>0.041</v>
      </c>
      <c r="Z45" s="19" t="n">
        <v>0.0122</v>
      </c>
      <c r="AA45" s="19" t="n">
        <v>0.0166</v>
      </c>
      <c r="AB45" s="19" t="n">
        <v>0.0001</v>
      </c>
      <c r="AC45" s="19" t="n">
        <v>0.0021</v>
      </c>
      <c r="AD45" s="19" t="n">
        <v>0.0578</v>
      </c>
      <c r="AF45" s="19" t="n">
        <v>0.0002</v>
      </c>
      <c r="AG45" s="19" t="n">
        <v>0.0005999999999999999</v>
      </c>
      <c r="AH45" s="19" t="n">
        <v>0.0415</v>
      </c>
      <c r="AI45" s="19" t="n">
        <v>0.3724</v>
      </c>
      <c r="AJ45" s="19" t="n">
        <v>0.1859</v>
      </c>
      <c r="AK45" s="19" t="n">
        <v>0.3796</v>
      </c>
      <c r="AL45" s="19" t="n">
        <v>0.0954</v>
      </c>
      <c r="AM45" s="19" t="n">
        <v>0.552</v>
      </c>
      <c r="AN45" s="19" t="n">
        <v>2.0908</v>
      </c>
      <c r="AO45" s="19" t="n">
        <v>0.0157</v>
      </c>
      <c r="AP45" s="19" t="n">
        <v>3.0854</v>
      </c>
      <c r="AQ45" s="19" t="n">
        <v>0.5139</v>
      </c>
      <c r="AR45" s="19" t="n">
        <v>6.3081</v>
      </c>
      <c r="AS45" s="19" t="n">
        <v>0.0481</v>
      </c>
      <c r="AT45" s="19" t="n">
        <v>0.3434</v>
      </c>
      <c r="AU45" s="19" t="n">
        <v>0.068</v>
      </c>
      <c r="AV45" s="19" t="n">
        <v>0.2098</v>
      </c>
      <c r="AW45" s="19" t="n">
        <v>0.2585</v>
      </c>
      <c r="AX45" s="19" t="n">
        <v>0.1725</v>
      </c>
      <c r="AY45" s="19" t="n">
        <v>0.0649</v>
      </c>
      <c r="AZ45" s="19" t="n">
        <v>0.0074</v>
      </c>
      <c r="BA45" s="19" t="n">
        <v>0.0023</v>
      </c>
      <c r="BB45" s="19" t="n">
        <v>0.1548</v>
      </c>
      <c r="BC45" s="19" t="n">
        <v>0.0493</v>
      </c>
      <c r="BD45" s="19" t="n">
        <v>0.1897</v>
      </c>
      <c r="BE45" s="19" t="n">
        <v>0.06759999999999999</v>
      </c>
      <c r="BF45" s="19" t="n">
        <v>0.2152</v>
      </c>
      <c r="BG45" s="19" t="n">
        <v>0.09080000000000001</v>
      </c>
      <c r="BH45" s="19" t="n">
        <v>0.1029</v>
      </c>
      <c r="BI45" s="19" t="n">
        <v>0.1544</v>
      </c>
      <c r="BJ45" s="19" t="n">
        <v>0.4709</v>
      </c>
      <c r="BK45" s="19" t="n">
        <v>0.0299</v>
      </c>
      <c r="BL45" s="19" t="n">
        <v>0.1417</v>
      </c>
      <c r="BM45" s="19" t="n">
        <v>0.1199</v>
      </c>
      <c r="BN45" s="19" t="n">
        <v>0.1066</v>
      </c>
      <c r="BO45" s="19" t="n">
        <v>0.0606</v>
      </c>
      <c r="BP45" s="19" t="n">
        <v>0.1274</v>
      </c>
      <c r="BQ45" s="19" t="n">
        <v>0.0163</v>
      </c>
      <c r="BR45" s="19" t="n">
        <v>0.7338</v>
      </c>
      <c r="BS45" s="19" t="n">
        <v>0.0505</v>
      </c>
      <c r="BT45" s="19" t="n">
        <v>0.4888</v>
      </c>
      <c r="BU45" s="19" t="n">
        <v>6.0062</v>
      </c>
      <c r="BV45" s="19" t="n">
        <v>2.0281</v>
      </c>
      <c r="BW45" s="19" t="n">
        <v>10.6972</v>
      </c>
      <c r="BX45" s="19" t="n">
        <v>0.6561</v>
      </c>
      <c r="BY45" s="19" t="n">
        <v>0.3376</v>
      </c>
      <c r="BZ45" s="19" t="n">
        <v>0.008800000000000001</v>
      </c>
      <c r="CA45" s="19" t="n">
        <v>0.0112</v>
      </c>
      <c r="CB45" s="19" t="n">
        <v>0.0275</v>
      </c>
      <c r="CC45" s="19" t="n">
        <v>0.0454</v>
      </c>
      <c r="CD45" s="19" t="n">
        <v>0.0062</v>
      </c>
      <c r="CE45" s="19" t="n">
        <v>0.0287</v>
      </c>
      <c r="CF45" s="19" t="n">
        <v>0.0461</v>
      </c>
      <c r="CG45" s="19" t="n">
        <v>0.0214</v>
      </c>
      <c r="CH45" s="19" t="n">
        <v>0.1007</v>
      </c>
      <c r="CI45" s="19" t="n">
        <v>0.0462</v>
      </c>
      <c r="CL45" s="19" t="n">
        <v>0.0081</v>
      </c>
      <c r="CM45" s="19" t="n">
        <v>0.0005</v>
      </c>
      <c r="CN45" s="19" t="n">
        <v>0.3264</v>
      </c>
      <c r="CQ45" s="19" t="n">
        <v>0.1231</v>
      </c>
      <c r="CT45" s="19" t="n">
        <v>0.1363</v>
      </c>
      <c r="CU45" s="19" t="n">
        <v>0.2403</v>
      </c>
      <c r="CW45" s="19" t="n">
        <v>0.0207</v>
      </c>
      <c r="CX45" s="19" t="n">
        <v>0.3485</v>
      </c>
      <c r="CY45" s="19" t="n">
        <v>0.07049999999999999</v>
      </c>
      <c r="CZ45" s="19" t="n">
        <v>0.0756</v>
      </c>
      <c r="DA45" s="19" t="n">
        <v>0.0814</v>
      </c>
      <c r="DB45" s="19" t="n">
        <v>0.1231</v>
      </c>
      <c r="DC45" s="19" t="n">
        <v>0.192</v>
      </c>
      <c r="DD45" s="19" t="n">
        <v>0.0193</v>
      </c>
      <c r="DE45" s="19" t="n">
        <v>0.0677</v>
      </c>
      <c r="DF45" s="19" t="n">
        <v>0.2947</v>
      </c>
      <c r="DG45" s="19" t="n">
        <v>0.0389</v>
      </c>
      <c r="DH45" s="19" t="n">
        <v>0.0321</v>
      </c>
      <c r="DI45" s="19" t="n">
        <v>0.0638</v>
      </c>
      <c r="DJ45" s="19" t="n">
        <v>0.1068</v>
      </c>
      <c r="DK45" s="19" t="n">
        <v>0.161</v>
      </c>
      <c r="DL45" s="19" t="n">
        <v>0.1317</v>
      </c>
      <c r="DM45" s="19" t="n">
        <v>0.0038</v>
      </c>
      <c r="DN45" s="19" t="n">
        <v>636.2468</v>
      </c>
      <c r="DP45" s="19" t="n">
        <v>2.4529</v>
      </c>
      <c r="DS45" s="19" t="n">
        <v>0.0779</v>
      </c>
    </row>
    <row r="46">
      <c r="A46" s="2" t="inlineStr">
        <is>
          <t>1804</t>
        </is>
      </c>
      <c r="B46" s="2" t="inlineStr">
        <is>
          <t>Cleaning compounds and toiletry preparation manufacturing</t>
        </is>
      </c>
      <c r="F46" s="19" t="n">
        <v>0.0599</v>
      </c>
      <c r="G46" s="19" t="n">
        <v>0.0001</v>
      </c>
      <c r="H46" s="19" t="n">
        <v>0.0525</v>
      </c>
      <c r="I46" s="19" t="n">
        <v>0.09420000000000001</v>
      </c>
      <c r="J46" s="19" t="n">
        <v>0.9544</v>
      </c>
      <c r="K46" s="19" t="n">
        <v>0.7992</v>
      </c>
      <c r="L46" s="19" t="n">
        <v>0.1331</v>
      </c>
      <c r="M46" s="19" t="n">
        <v>0.3708</v>
      </c>
      <c r="N46" s="19" t="n">
        <v>0.0698</v>
      </c>
      <c r="P46" s="19" t="n">
        <v>1.9316</v>
      </c>
      <c r="Q46" s="19" t="n">
        <v>0.0001</v>
      </c>
      <c r="R46" s="19" t="n">
        <v>0.011</v>
      </c>
      <c r="S46" s="19" t="n">
        <v>0.0029</v>
      </c>
      <c r="T46" s="19" t="n">
        <v>0.0002</v>
      </c>
      <c r="U46" s="19" t="n">
        <v>0.0226</v>
      </c>
      <c r="V46" s="19" t="n">
        <v>0.016</v>
      </c>
      <c r="W46" s="19" t="n">
        <v>0.0727</v>
      </c>
      <c r="X46" s="19" t="n">
        <v>0.0191</v>
      </c>
      <c r="Y46" s="19" t="n">
        <v>0.502</v>
      </c>
      <c r="Z46" s="19" t="n">
        <v>0.0212</v>
      </c>
      <c r="AA46" s="19" t="n">
        <v>0.148</v>
      </c>
      <c r="AK46" s="19" t="n">
        <v>0.0268</v>
      </c>
      <c r="AM46" s="19" t="n">
        <v>0.0032</v>
      </c>
      <c r="AN46" s="19" t="n">
        <v>0.3234</v>
      </c>
      <c r="AO46" s="19" t="n">
        <v>0.0017</v>
      </c>
      <c r="AP46" s="19" t="n">
        <v>0.9378</v>
      </c>
      <c r="AQ46" s="19" t="n">
        <v>1.2369</v>
      </c>
      <c r="AR46" s="19" t="n">
        <v>0.0604</v>
      </c>
      <c r="AS46" s="19" t="n">
        <v>0.283</v>
      </c>
      <c r="AT46" s="19" t="n">
        <v>0.1364</v>
      </c>
      <c r="AU46" s="19" t="n">
        <v>0.0429</v>
      </c>
      <c r="AV46" s="19" t="n">
        <v>0.1989</v>
      </c>
      <c r="AW46" s="19" t="n">
        <v>0.0261</v>
      </c>
      <c r="AX46" s="19" t="n">
        <v>0.034</v>
      </c>
      <c r="AY46" s="19" t="n">
        <v>0.0031</v>
      </c>
      <c r="BI46" s="19" t="n">
        <v>0.1543</v>
      </c>
      <c r="BJ46" s="19" t="n">
        <v>0.1234</v>
      </c>
      <c r="BK46" s="19" t="n">
        <v>0.0274</v>
      </c>
      <c r="BL46" s="19" t="n">
        <v>0.3809</v>
      </c>
      <c r="BO46" s="19" t="n">
        <v>0.2052</v>
      </c>
      <c r="BP46" s="19" t="n">
        <v>0.1346</v>
      </c>
      <c r="BR46" s="19" t="n">
        <v>1.1409</v>
      </c>
      <c r="BS46" s="19" t="n">
        <v>0.0291</v>
      </c>
      <c r="BT46" s="19" t="n">
        <v>0.5849</v>
      </c>
      <c r="BU46" s="19" t="n">
        <v>0.0289</v>
      </c>
      <c r="BV46" s="19" t="n">
        <v>0.0769</v>
      </c>
      <c r="BW46" s="19" t="n">
        <v>2.6545</v>
      </c>
      <c r="BX46" s="19" t="n">
        <v>7.2729</v>
      </c>
      <c r="BY46" s="19" t="n">
        <v>3.7849</v>
      </c>
      <c r="BZ46" s="19" t="n">
        <v>0.7218</v>
      </c>
      <c r="CA46" s="19" t="n">
        <v>2.1844</v>
      </c>
      <c r="CB46" s="19" t="n">
        <v>0.5405</v>
      </c>
      <c r="CC46" s="19" t="n">
        <v>0.5937</v>
      </c>
      <c r="CG46" s="19" t="n">
        <v>0.0876</v>
      </c>
      <c r="CJ46" s="19" t="n">
        <v>0.1448</v>
      </c>
      <c r="CN46" s="19" t="n">
        <v>0.1119</v>
      </c>
      <c r="CQ46" s="19" t="n">
        <v>2.0339</v>
      </c>
      <c r="CT46" s="19" t="n">
        <v>0.4846</v>
      </c>
      <c r="CU46" s="19" t="n">
        <v>2.2973</v>
      </c>
      <c r="CW46" s="19" t="n">
        <v>1.1836</v>
      </c>
      <c r="CX46" s="19" t="n">
        <v>1.2367</v>
      </c>
      <c r="CY46" s="19" t="n">
        <v>0.009900000000000001</v>
      </c>
      <c r="CZ46" s="19" t="n">
        <v>1.2232</v>
      </c>
      <c r="DA46" s="19" t="n">
        <v>0.3881</v>
      </c>
      <c r="DB46" s="19" t="n">
        <v>1.25</v>
      </c>
      <c r="DC46" s="19" t="n">
        <v>1.7677</v>
      </c>
      <c r="DD46" s="19" t="n">
        <v>0.1335</v>
      </c>
      <c r="DE46" s="19" t="n">
        <v>1.3246</v>
      </c>
      <c r="DF46" s="19" t="n">
        <v>5.0049</v>
      </c>
      <c r="DH46" s="19" t="n">
        <v>0.3344</v>
      </c>
      <c r="DI46" s="19" t="n">
        <v>0.0892</v>
      </c>
      <c r="DJ46" s="19" t="n">
        <v>0.4551</v>
      </c>
      <c r="DK46" s="19" t="n">
        <v>0.427</v>
      </c>
      <c r="DL46" s="19" t="n">
        <v>3.3058</v>
      </c>
      <c r="DM46" s="19" t="n">
        <v>0.0398</v>
      </c>
      <c r="DN46" s="19" t="n">
        <v>1472.9817</v>
      </c>
      <c r="DS46" s="19" t="n">
        <v>2.4497</v>
      </c>
    </row>
    <row r="47">
      <c r="A47" s="2" t="inlineStr">
        <is>
          <t>1901</t>
        </is>
      </c>
      <c r="B47" s="2" t="inlineStr">
        <is>
          <t>Polymer product manufacturing</t>
        </is>
      </c>
      <c r="C47" s="19" t="n">
        <v>0.0679</v>
      </c>
      <c r="D47" s="19" t="n">
        <v>0.0107</v>
      </c>
      <c r="E47" s="19" t="n">
        <v>0.1612</v>
      </c>
      <c r="F47" s="19" t="n">
        <v>0.0837</v>
      </c>
      <c r="G47" s="19" t="n">
        <v>0.0009</v>
      </c>
      <c r="H47" s="19" t="n">
        <v>0.06320000000000001</v>
      </c>
      <c r="I47" s="19" t="n">
        <v>0.0385</v>
      </c>
      <c r="J47" s="19" t="n">
        <v>0.0597</v>
      </c>
      <c r="K47" s="19" t="n">
        <v>0.2819</v>
      </c>
      <c r="L47" s="19" t="n">
        <v>0.0043</v>
      </c>
      <c r="M47" s="19" t="n">
        <v>0.09429999999999999</v>
      </c>
      <c r="N47" s="19" t="n">
        <v>0.0029</v>
      </c>
      <c r="O47" s="19" t="n">
        <v>0.0355</v>
      </c>
      <c r="P47" s="19" t="n">
        <v>0.5727</v>
      </c>
      <c r="Q47" s="19" t="n">
        <v>0.0075</v>
      </c>
      <c r="R47" s="19" t="n">
        <v>1.0057</v>
      </c>
      <c r="S47" s="19" t="n">
        <v>0.1759</v>
      </c>
      <c r="T47" s="19" t="n">
        <v>0.0658</v>
      </c>
      <c r="U47" s="19" t="n">
        <v>0.2065</v>
      </c>
      <c r="V47" s="19" t="n">
        <v>0.149</v>
      </c>
      <c r="W47" s="19" t="n">
        <v>0.3111</v>
      </c>
      <c r="X47" s="19" t="n">
        <v>0.2796</v>
      </c>
      <c r="Y47" s="19" t="n">
        <v>2.3168</v>
      </c>
      <c r="Z47" s="19" t="n">
        <v>0.0776</v>
      </c>
      <c r="AA47" s="19" t="n">
        <v>0.0963</v>
      </c>
      <c r="AB47" s="19" t="n">
        <v>0.0001</v>
      </c>
      <c r="AC47" s="19" t="n">
        <v>0.0005</v>
      </c>
      <c r="AD47" s="19" t="n">
        <v>0.2395</v>
      </c>
      <c r="AF47" s="19" t="n">
        <v>0.001</v>
      </c>
      <c r="AG47" s="19" t="n">
        <v>0.0004</v>
      </c>
      <c r="AH47" s="19" t="n">
        <v>0.0126</v>
      </c>
      <c r="AI47" s="19" t="n">
        <v>0.5026</v>
      </c>
      <c r="AJ47" s="19" t="n">
        <v>0.07140000000000001</v>
      </c>
      <c r="AK47" s="19" t="n">
        <v>0.7199</v>
      </c>
      <c r="AL47" s="19" t="n">
        <v>0.3464</v>
      </c>
      <c r="AM47" s="19" t="n">
        <v>0.0131</v>
      </c>
      <c r="AN47" s="19" t="n">
        <v>0.9455</v>
      </c>
      <c r="AO47" s="19" t="n">
        <v>0.0089</v>
      </c>
      <c r="AP47" s="19" t="n">
        <v>2.7144</v>
      </c>
      <c r="AQ47" s="19" t="n">
        <v>0.9446</v>
      </c>
      <c r="AR47" s="19" t="n">
        <v>0.1494</v>
      </c>
      <c r="AS47" s="19" t="n">
        <v>0.0001</v>
      </c>
      <c r="AT47" s="19" t="n">
        <v>0.12</v>
      </c>
      <c r="AU47" s="19" t="n">
        <v>0.0155</v>
      </c>
      <c r="AV47" s="19" t="n">
        <v>0.0586</v>
      </c>
      <c r="AW47" s="19" t="n">
        <v>0.0585</v>
      </c>
      <c r="AX47" s="19" t="n">
        <v>0.0449</v>
      </c>
      <c r="AY47" s="19" t="n">
        <v>0.0362</v>
      </c>
      <c r="AZ47" s="19" t="n">
        <v>0.0016</v>
      </c>
      <c r="BA47" s="19" t="n">
        <v>0.0015</v>
      </c>
      <c r="BB47" s="19" t="n">
        <v>0.3324</v>
      </c>
      <c r="BC47" s="19" t="n">
        <v>0.0574</v>
      </c>
      <c r="BD47" s="19" t="n">
        <v>0.1605</v>
      </c>
      <c r="BE47" s="19" t="n">
        <v>0.4123</v>
      </c>
      <c r="BF47" s="19" t="n">
        <v>0.1356</v>
      </c>
      <c r="BG47" s="19" t="n">
        <v>0.2285</v>
      </c>
      <c r="BH47" s="19" t="n">
        <v>0.2683</v>
      </c>
      <c r="BI47" s="19" t="n">
        <v>0.6592</v>
      </c>
      <c r="BJ47" s="19" t="n">
        <v>0.306</v>
      </c>
      <c r="BK47" s="19" t="n">
        <v>0.0963</v>
      </c>
      <c r="BL47" s="19" t="n">
        <v>0.3696</v>
      </c>
      <c r="BM47" s="19" t="n">
        <v>0.535</v>
      </c>
      <c r="BN47" s="19" t="n">
        <v>0.3361</v>
      </c>
      <c r="BO47" s="19" t="n">
        <v>0.0158</v>
      </c>
      <c r="BP47" s="19" t="n">
        <v>0.0313</v>
      </c>
      <c r="BQ47" s="19" t="n">
        <v>0.0019</v>
      </c>
      <c r="BR47" s="19" t="n">
        <v>0.9137</v>
      </c>
      <c r="BS47" s="19" t="n">
        <v>0.07679999999999999</v>
      </c>
      <c r="BT47" s="19" t="n">
        <v>5.7352</v>
      </c>
      <c r="BU47" s="19" t="n">
        <v>2.3795</v>
      </c>
      <c r="BV47" s="19" t="n">
        <v>3.7116</v>
      </c>
      <c r="BW47" s="19" t="n">
        <v>25.3224</v>
      </c>
      <c r="BX47" s="19" t="n">
        <v>3.2299</v>
      </c>
      <c r="BY47" s="19" t="n">
        <v>1.9534</v>
      </c>
      <c r="BZ47" s="19" t="n">
        <v>0.202</v>
      </c>
      <c r="CA47" s="19" t="n">
        <v>0.1414</v>
      </c>
      <c r="CB47" s="19" t="n">
        <v>0.2761</v>
      </c>
      <c r="CC47" s="19" t="n">
        <v>0.0279</v>
      </c>
      <c r="CD47" s="19" t="n">
        <v>0.0398</v>
      </c>
      <c r="CE47" s="19" t="n">
        <v>0.2698</v>
      </c>
      <c r="CF47" s="19" t="n">
        <v>1.0679</v>
      </c>
      <c r="CG47" s="19" t="n">
        <v>0.0451</v>
      </c>
      <c r="CH47" s="19" t="n">
        <v>0.1602</v>
      </c>
      <c r="CI47" s="19" t="n">
        <v>0.0343</v>
      </c>
      <c r="CM47" s="19" t="n">
        <v>0.0034</v>
      </c>
      <c r="CQ47" s="19" t="n">
        <v>0.102</v>
      </c>
      <c r="CR47" s="19" t="n">
        <v>34.2843</v>
      </c>
      <c r="CS47" s="19" t="n">
        <v>11.9601</v>
      </c>
      <c r="CT47" s="19" t="n">
        <v>0.0912</v>
      </c>
      <c r="CU47" s="19" t="n">
        <v>0.2212</v>
      </c>
      <c r="CW47" s="19" t="n">
        <v>0.0631</v>
      </c>
      <c r="CX47" s="19" t="n">
        <v>0.1946</v>
      </c>
      <c r="CY47" s="19" t="n">
        <v>0.3792</v>
      </c>
      <c r="CZ47" s="19" t="n">
        <v>0.5518999999999999</v>
      </c>
      <c r="DA47" s="19" t="n">
        <v>0.0733</v>
      </c>
      <c r="DB47" s="19" t="n">
        <v>0.3038</v>
      </c>
      <c r="DC47" s="19" t="n">
        <v>0.5131</v>
      </c>
      <c r="DD47" s="19" t="n">
        <v>0.0569</v>
      </c>
      <c r="DE47" s="19" t="n">
        <v>0.4447</v>
      </c>
      <c r="DF47" s="19" t="n">
        <v>0.4981</v>
      </c>
      <c r="DG47" s="19" t="n">
        <v>0.0769</v>
      </c>
      <c r="DH47" s="19" t="n">
        <v>0.0351</v>
      </c>
      <c r="DI47" s="19" t="n">
        <v>0.0355</v>
      </c>
      <c r="DJ47" s="19" t="n">
        <v>1.4078</v>
      </c>
      <c r="DK47" s="19" t="n">
        <v>1.0688</v>
      </c>
      <c r="DL47" s="19" t="n">
        <v>0.4264</v>
      </c>
      <c r="DM47" s="19" t="n">
        <v>0.0089</v>
      </c>
      <c r="DN47" s="19" t="n">
        <v>807.018</v>
      </c>
      <c r="DP47" s="19" t="n">
        <v>39.7058</v>
      </c>
      <c r="DQ47" s="19" t="n">
        <v>0.0672</v>
      </c>
      <c r="DR47" s="19" t="n">
        <v>0.5364</v>
      </c>
      <c r="DS47" s="19" t="n">
        <v>-0.8373</v>
      </c>
    </row>
    <row r="48">
      <c r="A48" s="2" t="inlineStr">
        <is>
          <t>1902</t>
        </is>
      </c>
      <c r="B48" s="2" t="inlineStr">
        <is>
          <t>Natural rubber product manufacturing</t>
        </is>
      </c>
      <c r="C48" s="19" t="n">
        <v>0.0005999999999999999</v>
      </c>
      <c r="D48" s="19" t="n">
        <v>0.0008</v>
      </c>
      <c r="E48" s="19" t="n">
        <v>0.0008</v>
      </c>
      <c r="F48" s="19" t="n">
        <v>0.1396</v>
      </c>
      <c r="H48" s="19" t="n">
        <v>0.06900000000000001</v>
      </c>
      <c r="I48" s="19" t="n">
        <v>0.0178</v>
      </c>
      <c r="J48" s="19" t="n">
        <v>0.4367</v>
      </c>
      <c r="K48" s="19" t="n">
        <v>0.2197</v>
      </c>
      <c r="L48" s="19" t="n">
        <v>0.079</v>
      </c>
      <c r="M48" s="19" t="n">
        <v>0.4671</v>
      </c>
      <c r="N48" s="19" t="n">
        <v>0.0249</v>
      </c>
      <c r="O48" s="19" t="n">
        <v>0.0145</v>
      </c>
      <c r="P48" s="19" t="n">
        <v>0.0034</v>
      </c>
      <c r="Q48" s="19" t="n">
        <v>0.0001</v>
      </c>
      <c r="R48" s="19" t="n">
        <v>0.0014</v>
      </c>
      <c r="U48" s="19" t="n">
        <v>0.0001</v>
      </c>
      <c r="V48" s="19" t="n">
        <v>0.0035</v>
      </c>
      <c r="W48" s="19" t="n">
        <v>0.0004</v>
      </c>
      <c r="X48" s="19" t="n">
        <v>0.0043</v>
      </c>
      <c r="AD48" s="19" t="n">
        <v>0.0107</v>
      </c>
      <c r="AF48" s="19" t="n">
        <v>0.0001</v>
      </c>
      <c r="AG48" s="19" t="n">
        <v>0.0005</v>
      </c>
      <c r="AH48" s="19" t="n">
        <v>0.0001</v>
      </c>
      <c r="AI48" s="19" t="n">
        <v>0.006</v>
      </c>
      <c r="AJ48" s="19" t="n">
        <v>0.0033</v>
      </c>
      <c r="AK48" s="19" t="n">
        <v>0.0213</v>
      </c>
      <c r="AL48" s="19" t="n">
        <v>0.0301</v>
      </c>
      <c r="AN48" s="19" t="n">
        <v>0.0017</v>
      </c>
      <c r="AP48" s="19" t="n">
        <v>0.0115</v>
      </c>
      <c r="AQ48" s="19" t="n">
        <v>0.0054</v>
      </c>
      <c r="AR48" s="19" t="n">
        <v>0.0074</v>
      </c>
      <c r="AS48" s="19" t="n">
        <v>0.1491</v>
      </c>
      <c r="AW48" s="19" t="n">
        <v>0.0076</v>
      </c>
      <c r="AY48" s="19" t="n">
        <v>0.037</v>
      </c>
      <c r="BA48" s="19" t="n">
        <v>0.0001</v>
      </c>
      <c r="BB48" s="19" t="n">
        <v>0.007900000000000001</v>
      </c>
      <c r="BC48" s="19" t="n">
        <v>0.0112</v>
      </c>
      <c r="BD48" s="19" t="n">
        <v>0.0228</v>
      </c>
      <c r="BE48" s="19" t="n">
        <v>1.0001</v>
      </c>
      <c r="BF48" s="19" t="n">
        <v>0.3767</v>
      </c>
      <c r="BG48" s="19" t="n">
        <v>0.5537</v>
      </c>
      <c r="BH48" s="19" t="n">
        <v>1.0783</v>
      </c>
      <c r="BI48" s="19" t="n">
        <v>0.06469999999999999</v>
      </c>
      <c r="BJ48" s="19" t="n">
        <v>0.008999999999999999</v>
      </c>
      <c r="BK48" s="19" t="n">
        <v>0.0221</v>
      </c>
      <c r="BL48" s="19" t="n">
        <v>0.4838</v>
      </c>
      <c r="BM48" s="19" t="n">
        <v>0.1995</v>
      </c>
      <c r="BN48" s="19" t="n">
        <v>0.0052</v>
      </c>
      <c r="BO48" s="19" t="n">
        <v>0.2269</v>
      </c>
      <c r="BP48" s="19" t="n">
        <v>0.3854</v>
      </c>
      <c r="BQ48" s="19" t="n">
        <v>0.0031</v>
      </c>
      <c r="BR48" s="19" t="n">
        <v>0.0208</v>
      </c>
      <c r="BS48" s="19" t="n">
        <v>0.1406</v>
      </c>
      <c r="BT48" s="19" t="n">
        <v>0.017</v>
      </c>
      <c r="BU48" s="19" t="n">
        <v>0.5724</v>
      </c>
      <c r="BV48" s="19" t="n">
        <v>0.3923</v>
      </c>
      <c r="BW48" s="19" t="n">
        <v>0.9889</v>
      </c>
      <c r="BX48" s="19" t="n">
        <v>1.8594</v>
      </c>
      <c r="BY48" s="19" t="n">
        <v>0.5382</v>
      </c>
      <c r="BZ48" s="19" t="n">
        <v>0.2506</v>
      </c>
      <c r="CA48" s="19" t="n">
        <v>0.0427</v>
      </c>
      <c r="CB48" s="19" t="n">
        <v>0.0843</v>
      </c>
      <c r="CC48" s="19" t="n">
        <v>0.0106</v>
      </c>
      <c r="CF48" s="19" t="n">
        <v>0.1301</v>
      </c>
      <c r="CQ48" s="19" t="n">
        <v>0.0054</v>
      </c>
      <c r="CT48" s="19" t="n">
        <v>0.0168</v>
      </c>
      <c r="CU48" s="19" t="n">
        <v>0.4556</v>
      </c>
      <c r="CW48" s="19" t="n">
        <v>0.0514</v>
      </c>
      <c r="CX48" s="19" t="n">
        <v>0.0964</v>
      </c>
      <c r="CY48" s="19" t="n">
        <v>1.7137</v>
      </c>
      <c r="CZ48" s="19" t="n">
        <v>3.4119</v>
      </c>
      <c r="DA48" s="19" t="n">
        <v>0.2867</v>
      </c>
      <c r="DB48" s="19" t="n">
        <v>0.0948</v>
      </c>
      <c r="DC48" s="19" t="n">
        <v>0.1497</v>
      </c>
      <c r="DD48" s="19" t="n">
        <v>0.0066</v>
      </c>
      <c r="DE48" s="19" t="n">
        <v>0.7877999999999999</v>
      </c>
      <c r="DF48" s="19" t="n">
        <v>0.8993</v>
      </c>
      <c r="DG48" s="19" t="n">
        <v>0.0029</v>
      </c>
      <c r="DJ48" s="19" t="n">
        <v>0.2445</v>
      </c>
      <c r="DK48" s="19" t="n">
        <v>0.9776</v>
      </c>
      <c r="DL48" s="19" t="n">
        <v>0.8963</v>
      </c>
      <c r="DM48" s="19" t="n">
        <v>0.0299</v>
      </c>
      <c r="DN48" s="19" t="n">
        <v>8.277699999999999</v>
      </c>
      <c r="DP48" s="19" t="n">
        <v>1.2652</v>
      </c>
      <c r="DR48" s="19" t="n">
        <v>0.0103</v>
      </c>
      <c r="DS48" s="19" t="n">
        <v>0.0452</v>
      </c>
    </row>
    <row r="49">
      <c r="A49" s="2" t="inlineStr">
        <is>
          <t>2001</t>
        </is>
      </c>
      <c r="B49" s="2" t="inlineStr">
        <is>
          <t>Glass and glass product manufacturing</t>
        </is>
      </c>
      <c r="AH49" s="19" t="n">
        <v>0.0157</v>
      </c>
      <c r="AI49" s="19" t="n">
        <v>0.1143</v>
      </c>
      <c r="AN49" s="19" t="n">
        <v>0.0197</v>
      </c>
      <c r="AP49" s="19" t="n">
        <v>0.0049</v>
      </c>
      <c r="AQ49" s="19" t="n">
        <v>0.0026</v>
      </c>
      <c r="AT49" s="19" t="n">
        <v>0.0655</v>
      </c>
      <c r="AW49" s="19" t="n">
        <v>0.0005</v>
      </c>
      <c r="BB49" s="19" t="n">
        <v>0.5669</v>
      </c>
      <c r="BC49" s="19" t="n">
        <v>0.001</v>
      </c>
      <c r="BD49" s="19" t="n">
        <v>0.0051</v>
      </c>
      <c r="BE49" s="19" t="n">
        <v>0.3092</v>
      </c>
      <c r="BF49" s="19" t="n">
        <v>0.0598</v>
      </c>
      <c r="BG49" s="19" t="n">
        <v>0.0781</v>
      </c>
      <c r="BH49" s="19" t="n">
        <v>0.3865</v>
      </c>
      <c r="BI49" s="19" t="n">
        <v>0.0118</v>
      </c>
      <c r="BJ49" s="19" t="n">
        <v>0.009599999999999999</v>
      </c>
      <c r="BK49" s="19" t="n">
        <v>0.0115</v>
      </c>
      <c r="BL49" s="19" t="n">
        <v>0.0308</v>
      </c>
      <c r="BM49" s="19" t="n">
        <v>0.0575</v>
      </c>
      <c r="BN49" s="19" t="n">
        <v>0.0029</v>
      </c>
      <c r="BT49" s="19" t="n">
        <v>0.0441</v>
      </c>
      <c r="BU49" s="19" t="n">
        <v>0.1247</v>
      </c>
      <c r="BV49" s="19" t="n">
        <v>0.1428</v>
      </c>
      <c r="BW49" s="19" t="n">
        <v>0.7675999999999999</v>
      </c>
      <c r="CU49" s="19" t="n">
        <v>0.0155</v>
      </c>
      <c r="CZ49" s="19" t="n">
        <v>0.008500000000000001</v>
      </c>
      <c r="DJ49" s="19" t="n">
        <v>0.4033</v>
      </c>
      <c r="DK49" s="19" t="n">
        <v>0.0825</v>
      </c>
      <c r="DN49" s="19" t="n">
        <v>182.5886</v>
      </c>
      <c r="DS49" s="19" t="n">
        <v>0.0684</v>
      </c>
    </row>
    <row r="50">
      <c r="A50" s="2" t="inlineStr">
        <is>
          <t>2002</t>
        </is>
      </c>
      <c r="B50" s="2" t="inlineStr">
        <is>
          <t>Ceramic product manufacturing</t>
        </is>
      </c>
      <c r="AT50" s="19" t="n">
        <v>0.0004</v>
      </c>
      <c r="AU50" s="19" t="n">
        <v>0.001</v>
      </c>
      <c r="AV50" s="19" t="n">
        <v>0.0023</v>
      </c>
      <c r="AZ50" s="19" t="n">
        <v>0.0135</v>
      </c>
      <c r="BB50" s="19" t="n">
        <v>0.0218</v>
      </c>
      <c r="BC50" s="19" t="n">
        <v>0.001</v>
      </c>
      <c r="BD50" s="19" t="n">
        <v>0.0528</v>
      </c>
      <c r="BK50" s="19" t="n">
        <v>0.0018</v>
      </c>
      <c r="BL50" s="19" t="n">
        <v>0.0014</v>
      </c>
      <c r="BT50" s="19" t="n">
        <v>1.4935</v>
      </c>
      <c r="BU50" s="19" t="n">
        <v>0.0854</v>
      </c>
      <c r="BV50" s="19" t="n">
        <v>0.3336</v>
      </c>
      <c r="BW50" s="19" t="n">
        <v>4.7872</v>
      </c>
      <c r="BZ50" s="19" t="n">
        <v>0.0342</v>
      </c>
      <c r="CA50" s="19" t="n">
        <v>0.0858</v>
      </c>
      <c r="CR50" s="19" t="n">
        <v>10.8124</v>
      </c>
      <c r="CS50" s="19" t="n">
        <v>3.0506</v>
      </c>
      <c r="CT50" s="19" t="n">
        <v>0.0059</v>
      </c>
      <c r="CU50" s="19" t="n">
        <v>0.0116</v>
      </c>
      <c r="DB50" s="19" t="n">
        <v>0.0266</v>
      </c>
      <c r="DC50" s="19" t="n">
        <v>0.0366</v>
      </c>
      <c r="DD50" s="19" t="n">
        <v>0.0008</v>
      </c>
      <c r="DE50" s="19" t="n">
        <v>0.051</v>
      </c>
      <c r="DF50" s="19" t="n">
        <v>0.2643</v>
      </c>
      <c r="DN50" s="19" t="n">
        <v>79.91840000000001</v>
      </c>
      <c r="DS50" s="19" t="n">
        <v>-0.0941</v>
      </c>
    </row>
    <row r="51">
      <c r="A51" s="2" t="inlineStr">
        <is>
          <t>2003</t>
        </is>
      </c>
      <c r="B51" s="2" t="inlineStr">
        <is>
          <t>Cement, lime and ready-mixed concrete manufacturing</t>
        </is>
      </c>
      <c r="CR51" s="19" t="n">
        <v>0.8345</v>
      </c>
      <c r="CS51" s="19" t="n">
        <v>0.1655</v>
      </c>
    </row>
    <row r="52">
      <c r="A52" s="2" t="inlineStr">
        <is>
          <t>2004</t>
        </is>
      </c>
      <c r="B52" s="2" t="inlineStr">
        <is>
          <t>Plaster and concrete product manufacturing</t>
        </is>
      </c>
      <c r="L52" s="19" t="n">
        <v>0.0004</v>
      </c>
      <c r="M52" s="19" t="n">
        <v>0.0027</v>
      </c>
      <c r="AU52" s="19" t="n">
        <v>0.0004</v>
      </c>
      <c r="AW52" s="19" t="n">
        <v>0.0047</v>
      </c>
      <c r="AY52" s="19" t="n">
        <v>0.0005999999999999999</v>
      </c>
      <c r="BB52" s="19" t="n">
        <v>0.0009</v>
      </c>
      <c r="BL52" s="19" t="n">
        <v>0.0005</v>
      </c>
      <c r="BO52" s="19" t="n">
        <v>0.0033</v>
      </c>
      <c r="BP52" s="19" t="n">
        <v>0.0024</v>
      </c>
      <c r="BT52" s="19" t="n">
        <v>0.0954</v>
      </c>
      <c r="BU52" s="19" t="n">
        <v>0.1048</v>
      </c>
      <c r="BV52" s="19" t="n">
        <v>0.0406</v>
      </c>
      <c r="BW52" s="19" t="n">
        <v>0.7495000000000001</v>
      </c>
      <c r="BX52" s="19" t="n">
        <v>0.0005</v>
      </c>
      <c r="DK52" s="19" t="n">
        <v>0.0005</v>
      </c>
      <c r="DS52" s="19" t="n">
        <v>-0.0072</v>
      </c>
    </row>
    <row r="53">
      <c r="A53" s="2" t="inlineStr">
        <is>
          <t>2005</t>
        </is>
      </c>
      <c r="B53" s="2" t="inlineStr">
        <is>
          <t>Other non-metallic mineral product manufacturing</t>
        </is>
      </c>
      <c r="J53" s="19" t="n">
        <v>0.0439</v>
      </c>
      <c r="K53" s="19" t="n">
        <v>0.0168</v>
      </c>
      <c r="L53" s="19" t="n">
        <v>0.0155</v>
      </c>
      <c r="M53" s="19" t="n">
        <v>0.07140000000000001</v>
      </c>
      <c r="N53" s="19" t="n">
        <v>0.0016</v>
      </c>
      <c r="O53" s="19" t="n">
        <v>0.0317</v>
      </c>
      <c r="AN53" s="19" t="n">
        <v>0.0002</v>
      </c>
      <c r="AO53" s="19" t="n">
        <v>0.001</v>
      </c>
      <c r="AP53" s="19" t="n">
        <v>0.0399</v>
      </c>
      <c r="AQ53" s="19" t="n">
        <v>0.0022</v>
      </c>
      <c r="AR53" s="19" t="n">
        <v>0.1138</v>
      </c>
      <c r="AT53" s="19" t="n">
        <v>0.373</v>
      </c>
      <c r="AU53" s="19" t="n">
        <v>0.8137</v>
      </c>
      <c r="AV53" s="19" t="n">
        <v>0.2974</v>
      </c>
      <c r="AW53" s="19" t="n">
        <v>0.3097</v>
      </c>
      <c r="AX53" s="19" t="n">
        <v>0.2885</v>
      </c>
      <c r="AY53" s="19" t="n">
        <v>0.0262</v>
      </c>
      <c r="BA53" s="19" t="n">
        <v>0.0001</v>
      </c>
      <c r="BB53" s="19" t="n">
        <v>0.0232</v>
      </c>
      <c r="BC53" s="19" t="n">
        <v>0.0043</v>
      </c>
      <c r="BD53" s="19" t="n">
        <v>0.0174</v>
      </c>
      <c r="BM53" s="19" t="n">
        <v>0.0018</v>
      </c>
      <c r="BN53" s="19" t="n">
        <v>0.0015</v>
      </c>
      <c r="BO53" s="19" t="n">
        <v>0.0335</v>
      </c>
      <c r="BP53" s="19" t="n">
        <v>0.0594</v>
      </c>
      <c r="BR53" s="19" t="n">
        <v>0.0566</v>
      </c>
      <c r="BS53" s="19" t="n">
        <v>0.09089999999999999</v>
      </c>
      <c r="BT53" s="19" t="n">
        <v>2.0812</v>
      </c>
      <c r="BU53" s="19" t="n">
        <v>1.2694</v>
      </c>
      <c r="BV53" s="19" t="n">
        <v>1.4805</v>
      </c>
      <c r="BW53" s="19" t="n">
        <v>4.7445</v>
      </c>
      <c r="CT53" s="19" t="n">
        <v>0.008500000000000001</v>
      </c>
      <c r="CU53" s="19" t="n">
        <v>0.0565</v>
      </c>
      <c r="CY53" s="19" t="n">
        <v>0.0119</v>
      </c>
      <c r="CZ53" s="19" t="n">
        <v>0.0172</v>
      </c>
      <c r="DA53" s="19" t="n">
        <v>0.0155</v>
      </c>
      <c r="DB53" s="19" t="n">
        <v>0.0042</v>
      </c>
      <c r="DG53" s="19" t="n">
        <v>0.0007</v>
      </c>
      <c r="DK53" s="19" t="n">
        <v>0.009599999999999999</v>
      </c>
      <c r="DL53" s="19" t="n">
        <v>0.4255</v>
      </c>
      <c r="DM53" s="19" t="n">
        <v>0.0011</v>
      </c>
      <c r="DS53" s="19" t="n">
        <v>0.1388</v>
      </c>
    </row>
    <row r="54">
      <c r="A54" s="2" t="inlineStr">
        <is>
          <t>2101</t>
        </is>
      </c>
      <c r="B54" s="2" t="inlineStr">
        <is>
          <t>Iron and steel manufacturing</t>
        </is>
      </c>
      <c r="F54" s="19" t="n">
        <v>0.0003</v>
      </c>
      <c r="J54" s="19" t="n">
        <v>1.217</v>
      </c>
      <c r="K54" s="19" t="n">
        <v>1.2443</v>
      </c>
      <c r="L54" s="19" t="n">
        <v>0.1214</v>
      </c>
      <c r="M54" s="19" t="n">
        <v>0.8494</v>
      </c>
      <c r="N54" s="19" t="n">
        <v>0.0924</v>
      </c>
      <c r="O54" s="19" t="n">
        <v>1.2166</v>
      </c>
      <c r="V54" s="19" t="n">
        <v>0.0033</v>
      </c>
      <c r="AD54" s="19" t="n">
        <v>0.0138</v>
      </c>
      <c r="AH54" s="19" t="n">
        <v>0.0001</v>
      </c>
      <c r="AI54" s="19" t="n">
        <v>0.0412</v>
      </c>
      <c r="AK54" s="19" t="n">
        <v>0.002</v>
      </c>
      <c r="AL54" s="19" t="n">
        <v>0.0005</v>
      </c>
      <c r="AP54" s="19" t="n">
        <v>0.0136</v>
      </c>
      <c r="AR54" s="19" t="n">
        <v>0.0321</v>
      </c>
      <c r="AT54" s="19" t="n">
        <v>0.0037</v>
      </c>
      <c r="AV54" s="19" t="n">
        <v>0.0125</v>
      </c>
      <c r="AW54" s="19" t="n">
        <v>0.3617</v>
      </c>
      <c r="AY54" s="19" t="n">
        <v>0.297</v>
      </c>
      <c r="BA54" s="19" t="n">
        <v>0.1346</v>
      </c>
      <c r="BB54" s="19" t="n">
        <v>3.6845</v>
      </c>
      <c r="BC54" s="19" t="n">
        <v>0.8385</v>
      </c>
      <c r="BD54" s="19" t="n">
        <v>3.4947</v>
      </c>
      <c r="BE54" s="19" t="n">
        <v>0.9759</v>
      </c>
      <c r="BF54" s="19" t="n">
        <v>2.2055</v>
      </c>
      <c r="BG54" s="19" t="n">
        <v>0.5399</v>
      </c>
      <c r="BH54" s="19" t="n">
        <v>0.0858</v>
      </c>
      <c r="BI54" s="19" t="n">
        <v>0.5173</v>
      </c>
      <c r="BJ54" s="19" t="n">
        <v>0.3098</v>
      </c>
      <c r="BK54" s="19" t="n">
        <v>0.0983</v>
      </c>
      <c r="BL54" s="19" t="n">
        <v>2.0009</v>
      </c>
      <c r="BM54" s="19" t="n">
        <v>1.4275</v>
      </c>
      <c r="BN54" s="19" t="n">
        <v>0.09429999999999999</v>
      </c>
      <c r="BO54" s="19" t="n">
        <v>0.0474</v>
      </c>
      <c r="BP54" s="19" t="n">
        <v>0.1307</v>
      </c>
      <c r="BQ54" s="19" t="n">
        <v>0.08749999999999999</v>
      </c>
      <c r="BR54" s="19" t="n">
        <v>0.279</v>
      </c>
      <c r="BS54" s="19" t="n">
        <v>0.0143</v>
      </c>
      <c r="BT54" s="19" t="n">
        <v>2.1124</v>
      </c>
      <c r="BU54" s="19" t="n">
        <v>1.8035</v>
      </c>
      <c r="BV54" s="19" t="n">
        <v>2.3122</v>
      </c>
      <c r="BW54" s="19" t="n">
        <v>16.7891</v>
      </c>
      <c r="BX54" s="19" t="n">
        <v>0.4434</v>
      </c>
      <c r="BY54" s="19" t="n">
        <v>0.276</v>
      </c>
      <c r="CA54" s="19" t="n">
        <v>0.0169</v>
      </c>
      <c r="CC54" s="19" t="n">
        <v>0.0186</v>
      </c>
      <c r="CF54" s="19" t="n">
        <v>0.002</v>
      </c>
      <c r="CI54" s="19" t="n">
        <v>0.0008</v>
      </c>
      <c r="CQ54" s="19" t="n">
        <v>0.0192</v>
      </c>
      <c r="CR54" s="19" t="n">
        <v>3.0992</v>
      </c>
      <c r="CS54" s="19" t="n">
        <v>0.976</v>
      </c>
      <c r="CT54" s="19" t="n">
        <v>0.0309</v>
      </c>
      <c r="CU54" s="19" t="n">
        <v>0.0095</v>
      </c>
      <c r="CW54" s="19" t="n">
        <v>0.0098</v>
      </c>
      <c r="CX54" s="19" t="n">
        <v>0.0056</v>
      </c>
      <c r="CY54" s="19" t="n">
        <v>0.044</v>
      </c>
      <c r="CZ54" s="19" t="n">
        <v>0.1219</v>
      </c>
      <c r="DA54" s="19" t="n">
        <v>0.0247</v>
      </c>
      <c r="DB54" s="19" t="n">
        <v>0.0073</v>
      </c>
      <c r="DC54" s="19" t="n">
        <v>0.0275</v>
      </c>
      <c r="DF54" s="19" t="n">
        <v>0.01</v>
      </c>
      <c r="DG54" s="19" t="n">
        <v>0.0043</v>
      </c>
      <c r="DH54" s="19" t="n">
        <v>0.0047</v>
      </c>
      <c r="DI54" s="19" t="n">
        <v>0.0049</v>
      </c>
      <c r="DJ54" s="19" t="n">
        <v>0.0268</v>
      </c>
      <c r="DK54" s="19" t="n">
        <v>1.2022</v>
      </c>
      <c r="DL54" s="19" t="n">
        <v>0.0581</v>
      </c>
      <c r="DM54" s="19" t="n">
        <v>0.0002</v>
      </c>
      <c r="DS54" s="19" t="n">
        <v>0.0491</v>
      </c>
    </row>
    <row r="55">
      <c r="A55" s="2" t="inlineStr">
        <is>
          <t>2102</t>
        </is>
      </c>
      <c r="B55" s="2" t="inlineStr">
        <is>
          <t>Basic non-ferrous metal manufacturing</t>
        </is>
      </c>
      <c r="J55" s="19" t="n">
        <v>0.0204</v>
      </c>
      <c r="K55" s="19" t="n">
        <v>0.0205</v>
      </c>
      <c r="L55" s="19" t="n">
        <v>0.0474</v>
      </c>
      <c r="M55" s="19" t="n">
        <v>0.0284</v>
      </c>
      <c r="N55" s="19" t="n">
        <v>0.0054</v>
      </c>
      <c r="W55" s="19" t="n">
        <v>0.0005999999999999999</v>
      </c>
      <c r="AD55" s="19" t="n">
        <v>0.0021</v>
      </c>
      <c r="AH55" s="19" t="n">
        <v>0.0121</v>
      </c>
      <c r="AI55" s="19" t="n">
        <v>0.0577</v>
      </c>
      <c r="AQ55" s="19" t="n">
        <v>0.0003</v>
      </c>
      <c r="AR55" s="19" t="n">
        <v>0.0538</v>
      </c>
      <c r="AS55" s="19" t="n">
        <v>0.0022</v>
      </c>
      <c r="AT55" s="19" t="n">
        <v>0.0045</v>
      </c>
      <c r="AU55" s="19" t="n">
        <v>0.0013</v>
      </c>
      <c r="AV55" s="19" t="n">
        <v>0.0142</v>
      </c>
      <c r="AW55" s="19" t="n">
        <v>0.0035</v>
      </c>
      <c r="AY55" s="19" t="n">
        <v>0.0203</v>
      </c>
      <c r="AZ55" s="19" t="n">
        <v>0.4895</v>
      </c>
      <c r="BA55" s="19" t="n">
        <v>0.0012</v>
      </c>
      <c r="BB55" s="19" t="n">
        <v>0.3984</v>
      </c>
      <c r="BC55" s="19" t="n">
        <v>0.0396</v>
      </c>
      <c r="BD55" s="19" t="n">
        <v>0.0993</v>
      </c>
      <c r="BE55" s="19" t="n">
        <v>0.0083</v>
      </c>
      <c r="BF55" s="19" t="n">
        <v>0.0413</v>
      </c>
      <c r="BG55" s="19" t="n">
        <v>0.0293</v>
      </c>
      <c r="BI55" s="19" t="n">
        <v>0.0613</v>
      </c>
      <c r="BJ55" s="19" t="n">
        <v>0.0278</v>
      </c>
      <c r="BK55" s="19" t="n">
        <v>0.0077</v>
      </c>
      <c r="BL55" s="19" t="n">
        <v>0.1107</v>
      </c>
      <c r="BM55" s="19" t="n">
        <v>0.0462</v>
      </c>
      <c r="BN55" s="19" t="n">
        <v>0.0471</v>
      </c>
      <c r="BR55" s="19" t="n">
        <v>0.0038</v>
      </c>
      <c r="BT55" s="19" t="n">
        <v>0.0548</v>
      </c>
      <c r="BU55" s="19" t="n">
        <v>0.005</v>
      </c>
      <c r="BV55" s="19" t="n">
        <v>0.007900000000000001</v>
      </c>
      <c r="BW55" s="19" t="n">
        <v>0.0741</v>
      </c>
      <c r="BX55" s="19" t="n">
        <v>0.0665</v>
      </c>
      <c r="BY55" s="19" t="n">
        <v>0.0439</v>
      </c>
      <c r="CU55" s="19" t="n">
        <v>0.0055</v>
      </c>
      <c r="CY55" s="19" t="n">
        <v>0.0015</v>
      </c>
      <c r="CZ55" s="19" t="n">
        <v>0.0045</v>
      </c>
      <c r="DA55" s="19" t="n">
        <v>0.0086</v>
      </c>
      <c r="DB55" s="19" t="n">
        <v>0.0022</v>
      </c>
      <c r="DC55" s="19" t="n">
        <v>0.0033</v>
      </c>
      <c r="DJ55" s="19" t="n">
        <v>0.0055</v>
      </c>
      <c r="DK55" s="19" t="n">
        <v>0.0158</v>
      </c>
      <c r="DN55" s="19" t="n">
        <v>6</v>
      </c>
      <c r="DS55" s="19" t="n">
        <v>-0.0055</v>
      </c>
    </row>
    <row r="56">
      <c r="A56" s="2" t="inlineStr">
        <is>
          <t>2201</t>
        </is>
      </c>
      <c r="B56" s="2" t="inlineStr">
        <is>
          <t>Forged iron and steel product manufacturing</t>
        </is>
      </c>
      <c r="J56" s="19" t="n">
        <v>0.0593</v>
      </c>
      <c r="K56" s="19" t="n">
        <v>0.0237</v>
      </c>
      <c r="L56" s="19" t="n">
        <v>0.008800000000000001</v>
      </c>
      <c r="M56" s="19" t="n">
        <v>0.0403</v>
      </c>
      <c r="N56" s="19" t="n">
        <v>0.0008</v>
      </c>
      <c r="O56" s="19" t="n">
        <v>0.0453</v>
      </c>
      <c r="AH56" s="19" t="n">
        <v>0.0001</v>
      </c>
      <c r="AI56" s="19" t="n">
        <v>0.0007</v>
      </c>
      <c r="AR56" s="19" t="n">
        <v>0.0008</v>
      </c>
      <c r="AT56" s="19" t="n">
        <v>0.0001</v>
      </c>
      <c r="AV56" s="19" t="n">
        <v>0.0001</v>
      </c>
      <c r="AW56" s="19" t="n">
        <v>0.0202</v>
      </c>
      <c r="AX56" s="19" t="n">
        <v>0.0002</v>
      </c>
      <c r="AY56" s="19" t="n">
        <v>0.0026</v>
      </c>
      <c r="BA56" s="19" t="n">
        <v>0.0002</v>
      </c>
      <c r="BB56" s="19" t="n">
        <v>0.152</v>
      </c>
      <c r="BC56" s="19" t="n">
        <v>0.0064</v>
      </c>
      <c r="BD56" s="19" t="n">
        <v>0.0197</v>
      </c>
      <c r="BE56" s="19" t="n">
        <v>0.0103</v>
      </c>
      <c r="BF56" s="19" t="n">
        <v>0.0159</v>
      </c>
      <c r="BG56" s="19" t="n">
        <v>0.2332</v>
      </c>
      <c r="BI56" s="19" t="n">
        <v>0.0057</v>
      </c>
      <c r="BJ56" s="19" t="n">
        <v>0.015</v>
      </c>
      <c r="BK56" s="19" t="n">
        <v>0.0023</v>
      </c>
      <c r="BL56" s="19" t="n">
        <v>0.0984</v>
      </c>
      <c r="BM56" s="19" t="n">
        <v>0.0098</v>
      </c>
      <c r="BN56" s="19" t="n">
        <v>0.0019</v>
      </c>
      <c r="BO56" s="19" t="n">
        <v>0.0062</v>
      </c>
      <c r="BP56" s="19" t="n">
        <v>0.0126</v>
      </c>
      <c r="BQ56" s="19" t="n">
        <v>0.002</v>
      </c>
      <c r="BR56" s="19" t="n">
        <v>0.0026</v>
      </c>
      <c r="BT56" s="19" t="n">
        <v>0.007</v>
      </c>
      <c r="BU56" s="19" t="n">
        <v>0.013</v>
      </c>
      <c r="BV56" s="19" t="n">
        <v>0.02</v>
      </c>
      <c r="BW56" s="19" t="n">
        <v>0.0541</v>
      </c>
      <c r="BX56" s="19" t="n">
        <v>0.0134</v>
      </c>
      <c r="BY56" s="19" t="n">
        <v>0.0143</v>
      </c>
      <c r="CA56" s="19" t="n">
        <v>0.0008</v>
      </c>
      <c r="CC56" s="19" t="n">
        <v>0.01</v>
      </c>
      <c r="CD56" s="19" t="n">
        <v>0.001</v>
      </c>
      <c r="CF56" s="19" t="n">
        <v>0.0039</v>
      </c>
      <c r="CT56" s="19" t="n">
        <v>0.0034</v>
      </c>
      <c r="CU56" s="19" t="n">
        <v>0.0034</v>
      </c>
      <c r="CW56" s="19" t="n">
        <v>0.0005999999999999999</v>
      </c>
      <c r="CX56" s="19" t="n">
        <v>0.0003</v>
      </c>
      <c r="DA56" s="19" t="n">
        <v>0.0009</v>
      </c>
      <c r="DH56" s="19" t="n">
        <v>0.0004</v>
      </c>
      <c r="DI56" s="19" t="n">
        <v>0.0004</v>
      </c>
      <c r="DJ56" s="19" t="n">
        <v>0.0004</v>
      </c>
      <c r="DK56" s="19" t="n">
        <v>0.0276</v>
      </c>
      <c r="DL56" s="19" t="n">
        <v>0.0005999999999999999</v>
      </c>
      <c r="DM56" s="19" t="n">
        <v>0.0003</v>
      </c>
      <c r="DS56" s="19" t="n">
        <v>0.0273</v>
      </c>
    </row>
    <row r="57">
      <c r="A57" s="2" t="inlineStr">
        <is>
          <t>2202</t>
        </is>
      </c>
      <c r="B57" s="2" t="inlineStr">
        <is>
          <t>Structural metal product manufacturing</t>
        </is>
      </c>
      <c r="F57" s="19" t="n">
        <v>0.0014</v>
      </c>
      <c r="I57" s="19" t="n">
        <v>0.007</v>
      </c>
      <c r="J57" s="19" t="n">
        <v>0.4756</v>
      </c>
      <c r="K57" s="19" t="n">
        <v>0.2241</v>
      </c>
      <c r="L57" s="19" t="n">
        <v>0.4037</v>
      </c>
      <c r="M57" s="19" t="n">
        <v>0.7685</v>
      </c>
      <c r="N57" s="19" t="n">
        <v>0.0476</v>
      </c>
      <c r="O57" s="19" t="n">
        <v>0.2549</v>
      </c>
      <c r="AI57" s="19" t="n">
        <v>0.0036</v>
      </c>
      <c r="AR57" s="19" t="n">
        <v>0.0339</v>
      </c>
      <c r="AT57" s="19" t="n">
        <v>0.0031</v>
      </c>
      <c r="AV57" s="19" t="n">
        <v>0.0058</v>
      </c>
      <c r="AW57" s="19" t="n">
        <v>0.2689</v>
      </c>
      <c r="AX57" s="19" t="n">
        <v>0.283</v>
      </c>
      <c r="BB57" s="19" t="n">
        <v>0.1068</v>
      </c>
      <c r="BC57" s="19" t="n">
        <v>0.0071</v>
      </c>
      <c r="BD57" s="19" t="n">
        <v>0.046</v>
      </c>
      <c r="BF57" s="19" t="n">
        <v>0.0253</v>
      </c>
      <c r="BG57" s="19" t="n">
        <v>0.1301</v>
      </c>
      <c r="BI57" s="19" t="n">
        <v>0.0186</v>
      </c>
      <c r="BJ57" s="19" t="n">
        <v>0.1594</v>
      </c>
      <c r="BK57" s="19" t="n">
        <v>0.0003</v>
      </c>
      <c r="BL57" s="19" t="n">
        <v>0.3275</v>
      </c>
      <c r="BM57" s="19" t="n">
        <v>0.0424</v>
      </c>
      <c r="BN57" s="19" t="n">
        <v>0.0194</v>
      </c>
      <c r="BO57" s="19" t="n">
        <v>0.0294</v>
      </c>
      <c r="BP57" s="19" t="n">
        <v>0.05</v>
      </c>
      <c r="BT57" s="19" t="n">
        <v>1.9472</v>
      </c>
      <c r="BU57" s="19" t="n">
        <v>0.898</v>
      </c>
      <c r="BV57" s="19" t="n">
        <v>0.8280999999999999</v>
      </c>
      <c r="BW57" s="19" t="n">
        <v>2.4887</v>
      </c>
      <c r="BX57" s="19" t="n">
        <v>0.0441</v>
      </c>
      <c r="BY57" s="19" t="n">
        <v>0.0139</v>
      </c>
      <c r="CC57" s="19" t="n">
        <v>0.456</v>
      </c>
      <c r="CW57" s="19" t="n">
        <v>0.0017</v>
      </c>
      <c r="CX57" s="19" t="n">
        <v>0.0009</v>
      </c>
      <c r="CZ57" s="19" t="n">
        <v>0.0455</v>
      </c>
      <c r="DB57" s="19" t="n">
        <v>0.2127</v>
      </c>
      <c r="DC57" s="19" t="n">
        <v>0.309</v>
      </c>
      <c r="DD57" s="19" t="n">
        <v>0.0401</v>
      </c>
      <c r="DG57" s="19" t="n">
        <v>0.0182</v>
      </c>
      <c r="DK57" s="19" t="n">
        <v>0.0767</v>
      </c>
      <c r="DP57" s="19" t="n">
        <v>0.6116</v>
      </c>
      <c r="DQ57" s="19" t="n">
        <v>0.017</v>
      </c>
      <c r="DR57" s="19" t="n">
        <v>0.0142</v>
      </c>
      <c r="DS57" s="19" t="n">
        <v>0.2333</v>
      </c>
    </row>
    <row r="58">
      <c r="A58" s="2" t="inlineStr">
        <is>
          <t>2203</t>
        </is>
      </c>
      <c r="B58" s="2" t="inlineStr">
        <is>
          <t>Metal containers and other sheet metal product manufacturing</t>
        </is>
      </c>
      <c r="C58" s="19" t="n">
        <v>0.0021</v>
      </c>
      <c r="E58" s="19" t="n">
        <v>0.0001</v>
      </c>
      <c r="F58" s="19" t="n">
        <v>0.0018</v>
      </c>
      <c r="H58" s="19" t="n">
        <v>0.0008</v>
      </c>
      <c r="I58" s="19" t="n">
        <v>0.0059</v>
      </c>
      <c r="J58" s="19" t="n">
        <v>0.0049</v>
      </c>
      <c r="K58" s="19" t="n">
        <v>0.0065</v>
      </c>
      <c r="L58" s="19" t="n">
        <v>0.0146</v>
      </c>
      <c r="M58" s="19" t="n">
        <v>0.0619</v>
      </c>
      <c r="N58" s="19" t="n">
        <v>0.0013</v>
      </c>
      <c r="O58" s="19" t="n">
        <v>0.0057</v>
      </c>
      <c r="P58" s="19" t="n">
        <v>0.0013</v>
      </c>
      <c r="Q58" s="19" t="n">
        <v>0.0001</v>
      </c>
      <c r="R58" s="19" t="n">
        <v>0.0081</v>
      </c>
      <c r="S58" s="19" t="n">
        <v>0.0027</v>
      </c>
      <c r="T58" s="19" t="n">
        <v>0.0001</v>
      </c>
      <c r="U58" s="19" t="n">
        <v>0.0035</v>
      </c>
      <c r="V58" s="19" t="n">
        <v>0.0001</v>
      </c>
      <c r="W58" s="19" t="n">
        <v>0.0005</v>
      </c>
      <c r="X58" s="19" t="n">
        <v>0.0042</v>
      </c>
      <c r="Y58" s="19" t="n">
        <v>0.1402</v>
      </c>
      <c r="Z58" s="19" t="n">
        <v>0.0437</v>
      </c>
      <c r="AA58" s="19" t="n">
        <v>0.0153</v>
      </c>
      <c r="AD58" s="19" t="n">
        <v>0.0005</v>
      </c>
      <c r="AI58" s="19" t="n">
        <v>0.0033</v>
      </c>
      <c r="AK58" s="19" t="n">
        <v>0.0007</v>
      </c>
      <c r="AM58" s="19" t="n">
        <v>0.0044</v>
      </c>
      <c r="AN58" s="19" t="n">
        <v>0.0054</v>
      </c>
      <c r="AP58" s="19" t="n">
        <v>0.0081</v>
      </c>
      <c r="AR58" s="19" t="n">
        <v>0.0228</v>
      </c>
      <c r="AT58" s="19" t="n">
        <v>0.0001</v>
      </c>
      <c r="AU58" s="19" t="n">
        <v>0.0001</v>
      </c>
      <c r="AV58" s="19" t="n">
        <v>0.0002</v>
      </c>
      <c r="AW58" s="19" t="n">
        <v>0.0001</v>
      </c>
      <c r="AX58" s="19" t="n">
        <v>0.0002</v>
      </c>
      <c r="AY58" s="19" t="n">
        <v>0.008399999999999999</v>
      </c>
      <c r="BB58" s="19" t="n">
        <v>0.0119</v>
      </c>
      <c r="BC58" s="19" t="n">
        <v>0.0541</v>
      </c>
      <c r="BD58" s="19" t="n">
        <v>0.0227</v>
      </c>
      <c r="BE58" s="19" t="n">
        <v>0.0216</v>
      </c>
      <c r="BF58" s="19" t="n">
        <v>0.0069</v>
      </c>
      <c r="BG58" s="19" t="n">
        <v>0.0043</v>
      </c>
      <c r="BI58" s="19" t="n">
        <v>0.0012</v>
      </c>
      <c r="BJ58" s="19" t="n">
        <v>0.0135</v>
      </c>
      <c r="BK58" s="19" t="n">
        <v>0.0011</v>
      </c>
      <c r="BL58" s="19" t="n">
        <v>0.0039</v>
      </c>
      <c r="BM58" s="19" t="n">
        <v>0.0009</v>
      </c>
      <c r="BN58" s="19" t="n">
        <v>0.0018</v>
      </c>
      <c r="BO58" s="19" t="n">
        <v>0.0008</v>
      </c>
      <c r="BP58" s="19" t="n">
        <v>0.0007</v>
      </c>
      <c r="BQ58" s="19" t="n">
        <v>0.0021</v>
      </c>
      <c r="BR58" s="19" t="n">
        <v>0.0063</v>
      </c>
      <c r="BT58" s="19" t="n">
        <v>0.9528</v>
      </c>
      <c r="BU58" s="19" t="n">
        <v>0.1594</v>
      </c>
      <c r="BV58" s="19" t="n">
        <v>0.06</v>
      </c>
      <c r="BW58" s="19" t="n">
        <v>0.3321</v>
      </c>
      <c r="BX58" s="19" t="n">
        <v>0.0213</v>
      </c>
      <c r="BY58" s="19" t="n">
        <v>0.1225</v>
      </c>
      <c r="BZ58" s="19" t="n">
        <v>0.0493</v>
      </c>
      <c r="CA58" s="19" t="n">
        <v>0.1511</v>
      </c>
      <c r="CB58" s="19" t="n">
        <v>0.0203</v>
      </c>
      <c r="CC58" s="19" t="n">
        <v>0.0081</v>
      </c>
      <c r="CD58" s="19" t="n">
        <v>0.008699999999999999</v>
      </c>
      <c r="CF58" s="19" t="n">
        <v>0.0984</v>
      </c>
      <c r="CG58" s="19" t="n">
        <v>0.003</v>
      </c>
      <c r="CI58" s="19" t="n">
        <v>0.0147</v>
      </c>
      <c r="CM58" s="19" t="n">
        <v>0.0014</v>
      </c>
      <c r="CQ58" s="19" t="n">
        <v>0.0169</v>
      </c>
      <c r="CR58" s="19" t="n">
        <v>1.1915</v>
      </c>
      <c r="CS58" s="19" t="n">
        <v>0.372</v>
      </c>
      <c r="CT58" s="19" t="n">
        <v>0.0111</v>
      </c>
      <c r="CU58" s="19" t="n">
        <v>0.0037</v>
      </c>
      <c r="CW58" s="19" t="n">
        <v>0.0195</v>
      </c>
      <c r="CX58" s="19" t="n">
        <v>0.011</v>
      </c>
      <c r="CY58" s="19" t="n">
        <v>0.0182</v>
      </c>
      <c r="CZ58" s="19" t="n">
        <v>0.0275</v>
      </c>
      <c r="DA58" s="19" t="n">
        <v>0.0154</v>
      </c>
      <c r="DB58" s="19" t="n">
        <v>0.0189</v>
      </c>
      <c r="DC58" s="19" t="n">
        <v>0.0285</v>
      </c>
      <c r="DD58" s="19" t="n">
        <v>0.0043</v>
      </c>
      <c r="DE58" s="19" t="n">
        <v>0.1692</v>
      </c>
      <c r="DF58" s="19" t="n">
        <v>0.0612</v>
      </c>
      <c r="DG58" s="19" t="n">
        <v>0.0374</v>
      </c>
      <c r="DH58" s="19" t="n">
        <v>0.0046</v>
      </c>
      <c r="DI58" s="19" t="n">
        <v>0.0314</v>
      </c>
      <c r="DJ58" s="19" t="n">
        <v>0.0004</v>
      </c>
      <c r="DK58" s="19" t="n">
        <v>0.0065</v>
      </c>
      <c r="DL58" s="19" t="n">
        <v>0.0073</v>
      </c>
      <c r="DM58" s="19" t="n">
        <v>0.013</v>
      </c>
      <c r="DN58" s="19" t="n">
        <v>23.6311</v>
      </c>
      <c r="DP58" s="19" t="n">
        <v>16.9098</v>
      </c>
      <c r="DQ58" s="19" t="n">
        <v>0.2632</v>
      </c>
      <c r="DR58" s="19" t="n">
        <v>0.4947</v>
      </c>
      <c r="DS58" s="19" t="n">
        <v>0.0949</v>
      </c>
    </row>
    <row r="59">
      <c r="A59" s="2" t="inlineStr">
        <is>
          <t>2204</t>
        </is>
      </c>
      <c r="B59" s="2" t="inlineStr">
        <is>
          <t>Other fabricated metal product manufacturing</t>
        </is>
      </c>
      <c r="C59" s="19" t="n">
        <v>0.0814</v>
      </c>
      <c r="D59" s="19" t="n">
        <v>0.0133</v>
      </c>
      <c r="E59" s="19" t="n">
        <v>0.0469</v>
      </c>
      <c r="F59" s="19" t="n">
        <v>0.1051</v>
      </c>
      <c r="G59" s="19" t="n">
        <v>0.0008</v>
      </c>
      <c r="H59" s="19" t="n">
        <v>0.1118</v>
      </c>
      <c r="I59" s="19" t="n">
        <v>0.0975</v>
      </c>
      <c r="J59" s="19" t="n">
        <v>1.6533</v>
      </c>
      <c r="K59" s="19" t="n">
        <v>0.8169</v>
      </c>
      <c r="L59" s="19" t="n">
        <v>0.1602</v>
      </c>
      <c r="M59" s="19" t="n">
        <v>0.8355</v>
      </c>
      <c r="N59" s="19" t="n">
        <v>0.07630000000000001</v>
      </c>
      <c r="O59" s="19" t="n">
        <v>0.0186</v>
      </c>
      <c r="P59" s="19" t="n">
        <v>0.0044</v>
      </c>
      <c r="Q59" s="19" t="n">
        <v>0.0005</v>
      </c>
      <c r="R59" s="19" t="n">
        <v>0.0051</v>
      </c>
      <c r="S59" s="19" t="n">
        <v>0.0012</v>
      </c>
      <c r="T59" s="19" t="n">
        <v>0.0017</v>
      </c>
      <c r="U59" s="19" t="n">
        <v>0.0033</v>
      </c>
      <c r="V59" s="19" t="n">
        <v>0.0022</v>
      </c>
      <c r="W59" s="19" t="n">
        <v>0.0109</v>
      </c>
      <c r="X59" s="19" t="n">
        <v>0.0073</v>
      </c>
      <c r="Y59" s="19" t="n">
        <v>0.017</v>
      </c>
      <c r="Z59" s="19" t="n">
        <v>0.0073</v>
      </c>
      <c r="AA59" s="19" t="n">
        <v>0.0094</v>
      </c>
      <c r="AB59" s="19" t="n">
        <v>0.0001</v>
      </c>
      <c r="AD59" s="19" t="n">
        <v>0.008699999999999999</v>
      </c>
      <c r="AG59" s="19" t="n">
        <v>0.0007</v>
      </c>
      <c r="AH59" s="19" t="n">
        <v>0.0047</v>
      </c>
      <c r="AI59" s="19" t="n">
        <v>0.584</v>
      </c>
      <c r="AJ59" s="19" t="n">
        <v>0.0045</v>
      </c>
      <c r="AK59" s="19" t="n">
        <v>0.0398</v>
      </c>
      <c r="AL59" s="19" t="n">
        <v>0.0173</v>
      </c>
      <c r="AM59" s="19" t="n">
        <v>0.0058</v>
      </c>
      <c r="AN59" s="19" t="n">
        <v>0.0854</v>
      </c>
      <c r="AP59" s="19" t="n">
        <v>0.3825</v>
      </c>
      <c r="AQ59" s="19" t="n">
        <v>0.0262</v>
      </c>
      <c r="AR59" s="19" t="n">
        <v>0.1758</v>
      </c>
      <c r="AS59" s="19" t="n">
        <v>0.0028</v>
      </c>
      <c r="AT59" s="19" t="n">
        <v>0.0415</v>
      </c>
      <c r="AU59" s="19" t="n">
        <v>0.0069</v>
      </c>
      <c r="AV59" s="19" t="n">
        <v>0.0106</v>
      </c>
      <c r="AW59" s="19" t="n">
        <v>0.0102</v>
      </c>
      <c r="AX59" s="19" t="n">
        <v>0.0022</v>
      </c>
      <c r="AY59" s="19" t="n">
        <v>0.0391</v>
      </c>
      <c r="BA59" s="19" t="n">
        <v>0.0015</v>
      </c>
      <c r="BB59" s="19" t="n">
        <v>1.7884</v>
      </c>
      <c r="BC59" s="19" t="n">
        <v>0.145</v>
      </c>
      <c r="BD59" s="19" t="n">
        <v>0.7886</v>
      </c>
      <c r="BE59" s="19" t="n">
        <v>0.6757</v>
      </c>
      <c r="BF59" s="19" t="n">
        <v>0.2473</v>
      </c>
      <c r="BG59" s="19" t="n">
        <v>0.3407</v>
      </c>
      <c r="BH59" s="19" t="n">
        <v>0.5452</v>
      </c>
      <c r="BI59" s="19" t="n">
        <v>0.1723</v>
      </c>
      <c r="BJ59" s="19" t="n">
        <v>0.1334</v>
      </c>
      <c r="BK59" s="19" t="n">
        <v>0.0951</v>
      </c>
      <c r="BL59" s="19" t="n">
        <v>0.7156</v>
      </c>
      <c r="BM59" s="19" t="n">
        <v>0.5006</v>
      </c>
      <c r="BN59" s="19" t="n">
        <v>0.0103</v>
      </c>
      <c r="BO59" s="19" t="n">
        <v>0.1451</v>
      </c>
      <c r="BP59" s="19" t="n">
        <v>0.2532</v>
      </c>
      <c r="BQ59" s="19" t="n">
        <v>0.0266</v>
      </c>
      <c r="BR59" s="19" t="n">
        <v>3.0911</v>
      </c>
      <c r="BS59" s="19" t="n">
        <v>0.1975</v>
      </c>
      <c r="BT59" s="19" t="n">
        <v>6.3763</v>
      </c>
      <c r="BU59" s="19" t="n">
        <v>1.5713</v>
      </c>
      <c r="BV59" s="19" t="n">
        <v>3.4284</v>
      </c>
      <c r="BW59" s="19" t="n">
        <v>10.6235</v>
      </c>
      <c r="BX59" s="19" t="n">
        <v>1.0735</v>
      </c>
      <c r="BY59" s="19" t="n">
        <v>0.9029</v>
      </c>
      <c r="BZ59" s="19" t="n">
        <v>0.0446</v>
      </c>
      <c r="CA59" s="19" t="n">
        <v>0.0813</v>
      </c>
      <c r="CB59" s="19" t="n">
        <v>0.0915</v>
      </c>
      <c r="CC59" s="19" t="n">
        <v>0.0155</v>
      </c>
      <c r="CD59" s="19" t="n">
        <v>0.0089</v>
      </c>
      <c r="CE59" s="19" t="n">
        <v>0.0598</v>
      </c>
      <c r="CF59" s="19" t="n">
        <v>0.0173</v>
      </c>
      <c r="CG59" s="19" t="n">
        <v>0.0041</v>
      </c>
      <c r="CI59" s="19" t="n">
        <v>0.1206</v>
      </c>
      <c r="CM59" s="19" t="n">
        <v>0.0037</v>
      </c>
      <c r="CN59" s="19" t="n">
        <v>0.6586</v>
      </c>
      <c r="CQ59" s="19" t="n">
        <v>0.0546</v>
      </c>
      <c r="CR59" s="19" t="n">
        <v>14.1416</v>
      </c>
      <c r="CS59" s="19" t="n">
        <v>5.748</v>
      </c>
      <c r="CT59" s="19" t="n">
        <v>0.0477</v>
      </c>
      <c r="CU59" s="19" t="n">
        <v>0.1757</v>
      </c>
      <c r="CW59" s="19" t="n">
        <v>0.0361</v>
      </c>
      <c r="CX59" s="19" t="n">
        <v>0.0382</v>
      </c>
      <c r="CY59" s="19" t="n">
        <v>0.4391</v>
      </c>
      <c r="CZ59" s="19" t="n">
        <v>0.5102</v>
      </c>
      <c r="DA59" s="19" t="n">
        <v>0.09470000000000001</v>
      </c>
      <c r="DB59" s="19" t="n">
        <v>0.1867</v>
      </c>
      <c r="DC59" s="19" t="n">
        <v>0.2663</v>
      </c>
      <c r="DD59" s="19" t="n">
        <v>0.0102</v>
      </c>
      <c r="DE59" s="19" t="n">
        <v>0.1806</v>
      </c>
      <c r="DF59" s="19" t="n">
        <v>0.2596</v>
      </c>
      <c r="DG59" s="19" t="n">
        <v>0.1511</v>
      </c>
      <c r="DH59" s="19" t="n">
        <v>0.207</v>
      </c>
      <c r="DI59" s="19" t="n">
        <v>0.2511</v>
      </c>
      <c r="DJ59" s="19" t="n">
        <v>0.5217000000000001</v>
      </c>
      <c r="DK59" s="19" t="n">
        <v>1.3708</v>
      </c>
      <c r="DL59" s="19" t="n">
        <v>0.2422</v>
      </c>
      <c r="DM59" s="19" t="n">
        <v>0.0385</v>
      </c>
      <c r="DN59" s="19" t="n">
        <v>309.4227</v>
      </c>
      <c r="DP59" s="19" t="n">
        <v>39.2982</v>
      </c>
      <c r="DQ59" s="19" t="n">
        <v>0.0341</v>
      </c>
      <c r="DR59" s="19" t="n">
        <v>0.07969999999999999</v>
      </c>
      <c r="DS59" s="19" t="n">
        <v>0.7014</v>
      </c>
    </row>
    <row r="60">
      <c r="A60" s="2" t="inlineStr">
        <is>
          <t>2301</t>
        </is>
      </c>
      <c r="B60" s="2" t="inlineStr">
        <is>
          <t>Motor vehicles and parts; other transport equipment manufacturing</t>
        </is>
      </c>
      <c r="C60" s="19" t="n">
        <v>0.0852</v>
      </c>
      <c r="E60" s="19" t="n">
        <v>0.0583</v>
      </c>
      <c r="F60" s="19" t="n">
        <v>0.06519999999999999</v>
      </c>
      <c r="H60" s="19" t="n">
        <v>0.07580000000000001</v>
      </c>
      <c r="I60" s="19" t="n">
        <v>0.0308</v>
      </c>
      <c r="J60" s="19" t="n">
        <v>0.2648</v>
      </c>
      <c r="K60" s="19" t="n">
        <v>0.0883</v>
      </c>
      <c r="L60" s="19" t="n">
        <v>0.0873</v>
      </c>
      <c r="M60" s="19" t="n">
        <v>0.3559</v>
      </c>
      <c r="N60" s="19" t="n">
        <v>0.0199</v>
      </c>
      <c r="O60" s="19" t="n">
        <v>0.1447</v>
      </c>
      <c r="P60" s="19" t="n">
        <v>0.0001</v>
      </c>
      <c r="Q60" s="19" t="n">
        <v>0.0001</v>
      </c>
      <c r="R60" s="19" t="n">
        <v>0.0002</v>
      </c>
      <c r="S60" s="19" t="n">
        <v>0.0131</v>
      </c>
      <c r="T60" s="19" t="n">
        <v>0.0015</v>
      </c>
      <c r="U60" s="19" t="n">
        <v>0.0039</v>
      </c>
      <c r="V60" s="19" t="n">
        <v>0.0067</v>
      </c>
      <c r="W60" s="19" t="n">
        <v>0.0002</v>
      </c>
      <c r="X60" s="19" t="n">
        <v>0.0002</v>
      </c>
      <c r="AD60" s="19" t="n">
        <v>0.006</v>
      </c>
      <c r="AI60" s="19" t="n">
        <v>0.0061</v>
      </c>
      <c r="AT60" s="19" t="n">
        <v>0.1518</v>
      </c>
      <c r="AV60" s="19" t="n">
        <v>0.0153</v>
      </c>
      <c r="AW60" s="19" t="n">
        <v>0.0179</v>
      </c>
      <c r="AX60" s="19" t="n">
        <v>0.009299999999999999</v>
      </c>
      <c r="AY60" s="19" t="n">
        <v>0.0264</v>
      </c>
      <c r="BB60" s="19" t="n">
        <v>0.09470000000000001</v>
      </c>
      <c r="BC60" s="19" t="n">
        <v>0.0029</v>
      </c>
      <c r="BD60" s="19" t="n">
        <v>0.0113</v>
      </c>
      <c r="BE60" s="19" t="n">
        <v>32.4311</v>
      </c>
      <c r="BF60" s="19" t="n">
        <v>0.0072</v>
      </c>
      <c r="BG60" s="19" t="n">
        <v>0.0151</v>
      </c>
      <c r="BI60" s="19" t="n">
        <v>0.0914</v>
      </c>
      <c r="BJ60" s="19" t="n">
        <v>0.0532</v>
      </c>
      <c r="BK60" s="19" t="n">
        <v>0.0702</v>
      </c>
      <c r="BL60" s="19" t="n">
        <v>0.315</v>
      </c>
      <c r="BM60" s="19" t="n">
        <v>0.03</v>
      </c>
      <c r="BN60" s="19" t="n">
        <v>0.06950000000000001</v>
      </c>
      <c r="BO60" s="19" t="n">
        <v>0.0232</v>
      </c>
      <c r="BP60" s="19" t="n">
        <v>0.0091</v>
      </c>
      <c r="BR60" s="19" t="n">
        <v>0.0129</v>
      </c>
      <c r="BT60" s="19" t="n">
        <v>0.9827</v>
      </c>
      <c r="BU60" s="19" t="n">
        <v>1.3701</v>
      </c>
      <c r="BV60" s="19" t="n">
        <v>1.6605</v>
      </c>
      <c r="BW60" s="19" t="n">
        <v>3.5665</v>
      </c>
      <c r="BX60" s="19" t="n">
        <v>0.7406</v>
      </c>
      <c r="BY60" s="19" t="n">
        <v>1.7028</v>
      </c>
      <c r="BZ60" s="19" t="n">
        <v>0.0555</v>
      </c>
      <c r="CA60" s="19" t="n">
        <v>0.0577</v>
      </c>
      <c r="CB60" s="19" t="n">
        <v>10.0158</v>
      </c>
      <c r="CC60" s="19" t="n">
        <v>0.0245</v>
      </c>
      <c r="CD60" s="19" t="n">
        <v>0.0338</v>
      </c>
      <c r="CF60" s="19" t="n">
        <v>0.5206</v>
      </c>
      <c r="CG60" s="19" t="n">
        <v>0.2456</v>
      </c>
      <c r="CI60" s="19" t="n">
        <v>0.0523</v>
      </c>
      <c r="CN60" s="19" t="n">
        <v>1.3905</v>
      </c>
      <c r="CQ60" s="19" t="n">
        <v>0.0426</v>
      </c>
      <c r="CT60" s="19" t="n">
        <v>0.0498</v>
      </c>
      <c r="CU60" s="19" t="n">
        <v>0.1157</v>
      </c>
      <c r="CW60" s="19" t="n">
        <v>0.125</v>
      </c>
      <c r="CX60" s="19" t="n">
        <v>0.0551</v>
      </c>
      <c r="CY60" s="19" t="n">
        <v>0.0565</v>
      </c>
      <c r="CZ60" s="19" t="n">
        <v>13.3701</v>
      </c>
      <c r="DA60" s="19" t="n">
        <v>0.1354</v>
      </c>
      <c r="DB60" s="19" t="n">
        <v>0.3361</v>
      </c>
      <c r="DC60" s="19" t="n">
        <v>0.9112</v>
      </c>
      <c r="DD60" s="19" t="n">
        <v>0.0757</v>
      </c>
      <c r="DE60" s="19" t="n">
        <v>0.0144</v>
      </c>
      <c r="DF60" s="19" t="n">
        <v>0.2464</v>
      </c>
      <c r="DG60" s="19" t="n">
        <v>0.0491</v>
      </c>
      <c r="DH60" s="19" t="n">
        <v>0.0667</v>
      </c>
      <c r="DI60" s="19" t="n">
        <v>0.06759999999999999</v>
      </c>
      <c r="DJ60" s="19" t="n">
        <v>63.6239</v>
      </c>
      <c r="DK60" s="19" t="n">
        <v>1.7868</v>
      </c>
      <c r="DL60" s="19" t="n">
        <v>0.0638</v>
      </c>
      <c r="DM60" s="19" t="n">
        <v>0.0025</v>
      </c>
      <c r="DN60" s="19" t="n">
        <v>2547.7516</v>
      </c>
      <c r="DP60" s="19" t="n">
        <v>1573.6345</v>
      </c>
      <c r="DQ60" s="19" t="n">
        <v>10.0212</v>
      </c>
      <c r="DR60" s="19" t="n">
        <v>92.8142</v>
      </c>
      <c r="DS60" s="19" t="n">
        <v>-58.8358</v>
      </c>
      <c r="DT60" s="19" t="n">
        <v>-80.771</v>
      </c>
    </row>
    <row r="61">
      <c r="A61" s="2" t="inlineStr">
        <is>
          <t>2302</t>
        </is>
      </c>
      <c r="B61" s="2" t="inlineStr">
        <is>
          <t>Ships and boat manufacturing</t>
        </is>
      </c>
      <c r="DN61" s="19" t="n">
        <v>79.39319999999999</v>
      </c>
      <c r="DP61" s="19" t="n">
        <v>33.5467</v>
      </c>
      <c r="DQ61" s="19" t="n">
        <v>1.128</v>
      </c>
      <c r="DR61" s="19" t="n">
        <v>0.7884</v>
      </c>
      <c r="DS61" s="19" t="n">
        <v>0.1437</v>
      </c>
    </row>
    <row r="62">
      <c r="A62" s="2" t="inlineStr">
        <is>
          <t>2303</t>
        </is>
      </c>
      <c r="B62" s="2" t="inlineStr">
        <is>
          <t>Railway rolling stock manufacturing</t>
        </is>
      </c>
      <c r="L62" s="19" t="n">
        <v>0.1837</v>
      </c>
      <c r="AZ62" s="19" t="n">
        <v>0.0067</v>
      </c>
      <c r="BD62" s="19" t="n">
        <v>0.0054</v>
      </c>
      <c r="BG62" s="19" t="n">
        <v>1.4073</v>
      </c>
      <c r="BI62" s="19" t="n">
        <v>0.006</v>
      </c>
      <c r="CB62" s="19" t="n">
        <v>0.0077</v>
      </c>
      <c r="CC62" s="19" t="n">
        <v>0.173</v>
      </c>
      <c r="CD62" s="19" t="n">
        <v>0.0143</v>
      </c>
      <c r="CG62" s="19" t="n">
        <v>0.0026</v>
      </c>
      <c r="DP62" s="19" t="n">
        <v>2.1387</v>
      </c>
      <c r="DQ62" s="19" t="n">
        <v>0.0055</v>
      </c>
      <c r="DR62" s="19" t="n">
        <v>0.0083</v>
      </c>
      <c r="DS62" s="19" t="n">
        <v>0.0408</v>
      </c>
    </row>
    <row r="63">
      <c r="A63" s="2" t="inlineStr">
        <is>
          <t>2304</t>
        </is>
      </c>
      <c r="B63" s="2" t="inlineStr">
        <is>
          <t>Aircraft manufacturing</t>
        </is>
      </c>
      <c r="DN63" s="19" t="n">
        <v>3.1524</v>
      </c>
      <c r="DP63" s="19" t="n">
        <v>27.8476</v>
      </c>
    </row>
    <row r="64">
      <c r="A64" s="2" t="inlineStr">
        <is>
          <t>2401</t>
        </is>
      </c>
      <c r="B64" s="2" t="inlineStr">
        <is>
          <t>Professional, scientific, computer and electronic equipment manufacturing</t>
        </is>
      </c>
      <c r="M64" s="19" t="n">
        <v>0.0116</v>
      </c>
      <c r="AF64" s="19" t="n">
        <v>0.0001</v>
      </c>
      <c r="AK64" s="19" t="n">
        <v>0.0002</v>
      </c>
      <c r="AP64" s="19" t="n">
        <v>0.0004</v>
      </c>
      <c r="AR64" s="19" t="n">
        <v>0.0002</v>
      </c>
      <c r="AX64" s="19" t="n">
        <v>0.0001</v>
      </c>
      <c r="BB64" s="19" t="n">
        <v>0.0001</v>
      </c>
      <c r="BE64" s="19" t="n">
        <v>0.0001</v>
      </c>
      <c r="BF64" s="19" t="n">
        <v>0.0215</v>
      </c>
      <c r="BH64" s="19" t="n">
        <v>0.03</v>
      </c>
      <c r="BI64" s="19" t="n">
        <v>0.0001</v>
      </c>
      <c r="BJ64" s="19" t="n">
        <v>0.0003</v>
      </c>
      <c r="BL64" s="19" t="n">
        <v>0.0003</v>
      </c>
      <c r="BM64" s="19" t="n">
        <v>0.0003</v>
      </c>
      <c r="BN64" s="19" t="n">
        <v>0.0322</v>
      </c>
      <c r="BO64" s="19" t="n">
        <v>0.0012</v>
      </c>
      <c r="BP64" s="19" t="n">
        <v>0.0013</v>
      </c>
      <c r="BQ64" s="19" t="n">
        <v>0.0022</v>
      </c>
      <c r="BS64" s="19" t="n">
        <v>0.1682</v>
      </c>
      <c r="BT64" s="19" t="n">
        <v>0.0351</v>
      </c>
      <c r="BU64" s="19" t="n">
        <v>0.0126</v>
      </c>
      <c r="BV64" s="19" t="n">
        <v>0.0056</v>
      </c>
      <c r="BW64" s="19" t="n">
        <v>0.0005</v>
      </c>
      <c r="CB64" s="19" t="n">
        <v>0.08260000000000001</v>
      </c>
      <c r="CF64" s="19" t="n">
        <v>0.0003</v>
      </c>
      <c r="CG64" s="19" t="n">
        <v>0.0005999999999999999</v>
      </c>
      <c r="CH64" s="19" t="n">
        <v>0.0024</v>
      </c>
      <c r="CI64" s="19" t="n">
        <v>0.0057</v>
      </c>
      <c r="CK64" s="19" t="n">
        <v>0.1437</v>
      </c>
      <c r="CL64" s="19" t="n">
        <v>0.0123</v>
      </c>
      <c r="CN64" s="19" t="n">
        <v>7.6147</v>
      </c>
      <c r="CO64" s="19" t="n">
        <v>8.584300000000001</v>
      </c>
      <c r="CQ64" s="19" t="n">
        <v>0.0001</v>
      </c>
      <c r="CR64" s="19" t="n">
        <v>2.7274</v>
      </c>
      <c r="CS64" s="19" t="n">
        <v>0.8605</v>
      </c>
      <c r="CT64" s="19" t="n">
        <v>0.0019</v>
      </c>
      <c r="CU64" s="19" t="n">
        <v>0.08939999999999999</v>
      </c>
      <c r="CW64" s="19" t="n">
        <v>0.0044</v>
      </c>
      <c r="CX64" s="19" t="n">
        <v>0.0048</v>
      </c>
      <c r="CY64" s="19" t="n">
        <v>0.0098</v>
      </c>
      <c r="CZ64" s="19" t="n">
        <v>0.0614</v>
      </c>
      <c r="DA64" s="19" t="n">
        <v>0.0636</v>
      </c>
      <c r="DB64" s="19" t="n">
        <v>0.0002</v>
      </c>
      <c r="DC64" s="19" t="n">
        <v>0.0003</v>
      </c>
      <c r="DE64" s="19" t="n">
        <v>4.6678</v>
      </c>
      <c r="DF64" s="19" t="n">
        <v>0.1413</v>
      </c>
      <c r="DG64" s="19" t="n">
        <v>0.0001</v>
      </c>
      <c r="DK64" s="19" t="n">
        <v>0.0057</v>
      </c>
      <c r="DL64" s="19" t="n">
        <v>0.0122</v>
      </c>
      <c r="DM64" s="19" t="n">
        <v>0.0046</v>
      </c>
      <c r="DN64" s="19" t="n">
        <v>1850.1345</v>
      </c>
      <c r="DP64" s="19" t="n">
        <v>939.9603</v>
      </c>
      <c r="DQ64" s="19" t="n">
        <v>0.0529</v>
      </c>
      <c r="DR64" s="19" t="n">
        <v>0.3853</v>
      </c>
      <c r="DS64" s="19" t="n">
        <v>0.0407</v>
      </c>
    </row>
    <row r="65">
      <c r="A65" s="2" t="inlineStr">
        <is>
          <t>2403</t>
        </is>
      </c>
      <c r="B65" s="2" t="inlineStr">
        <is>
          <t>Electrical equipment manufacturing</t>
        </is>
      </c>
      <c r="C65" s="19" t="n">
        <v>0.0547</v>
      </c>
      <c r="D65" s="19" t="n">
        <v>0.0316</v>
      </c>
      <c r="E65" s="19" t="n">
        <v>0.1337</v>
      </c>
      <c r="F65" s="19" t="n">
        <v>0.1161</v>
      </c>
      <c r="G65" s="19" t="n">
        <v>0.0007</v>
      </c>
      <c r="H65" s="19" t="n">
        <v>0.0534</v>
      </c>
      <c r="I65" s="19" t="n">
        <v>0.026</v>
      </c>
      <c r="J65" s="19" t="n">
        <v>0.9992</v>
      </c>
      <c r="K65" s="19" t="n">
        <v>0.5673</v>
      </c>
      <c r="L65" s="19" t="n">
        <v>0.0261</v>
      </c>
      <c r="M65" s="19" t="n">
        <v>0.5153</v>
      </c>
      <c r="N65" s="19" t="n">
        <v>0.0193</v>
      </c>
      <c r="O65" s="19" t="n">
        <v>0.119</v>
      </c>
      <c r="P65" s="19" t="n">
        <v>0.0108</v>
      </c>
      <c r="Q65" s="19" t="n">
        <v>0.0001</v>
      </c>
      <c r="R65" s="19" t="n">
        <v>0.0441</v>
      </c>
      <c r="S65" s="19" t="n">
        <v>0.0012</v>
      </c>
      <c r="T65" s="19" t="n">
        <v>0.0007</v>
      </c>
      <c r="U65" s="19" t="n">
        <v>0.017</v>
      </c>
      <c r="V65" s="19" t="n">
        <v>0.0053</v>
      </c>
      <c r="W65" s="19" t="n">
        <v>0.015</v>
      </c>
      <c r="X65" s="19" t="n">
        <v>0.0124</v>
      </c>
      <c r="Y65" s="19" t="n">
        <v>0.1193</v>
      </c>
      <c r="Z65" s="19" t="n">
        <v>0.0429</v>
      </c>
      <c r="AA65" s="19" t="n">
        <v>0.0456</v>
      </c>
      <c r="AD65" s="19" t="n">
        <v>0.0012</v>
      </c>
      <c r="AH65" s="19" t="n">
        <v>0.0013</v>
      </c>
      <c r="AI65" s="19" t="n">
        <v>0.0041</v>
      </c>
      <c r="AJ65" s="19" t="n">
        <v>0.0679</v>
      </c>
      <c r="AK65" s="19" t="n">
        <v>0.1361</v>
      </c>
      <c r="AL65" s="19" t="n">
        <v>0.008200000000000001</v>
      </c>
      <c r="AM65" s="19" t="n">
        <v>0.0069</v>
      </c>
      <c r="AP65" s="19" t="n">
        <v>0.0062</v>
      </c>
      <c r="AQ65" s="19" t="n">
        <v>0.0018</v>
      </c>
      <c r="AR65" s="19" t="n">
        <v>0.7973</v>
      </c>
      <c r="AS65" s="19" t="n">
        <v>0.132</v>
      </c>
      <c r="AT65" s="19" t="n">
        <v>0.0056</v>
      </c>
      <c r="AU65" s="19" t="n">
        <v>0.0022</v>
      </c>
      <c r="AV65" s="19" t="n">
        <v>0.0428</v>
      </c>
      <c r="AW65" s="19" t="n">
        <v>0.0136</v>
      </c>
      <c r="AX65" s="19" t="n">
        <v>0.001</v>
      </c>
      <c r="AY65" s="19" t="n">
        <v>0.0485</v>
      </c>
      <c r="AZ65" s="19" t="n">
        <v>0.0001</v>
      </c>
      <c r="BA65" s="19" t="n">
        <v>0.0018</v>
      </c>
      <c r="BB65" s="19" t="n">
        <v>0.2315</v>
      </c>
      <c r="BC65" s="19" t="n">
        <v>0.059</v>
      </c>
      <c r="BD65" s="19" t="n">
        <v>0.2567</v>
      </c>
      <c r="BE65" s="19" t="n">
        <v>0.0423</v>
      </c>
      <c r="BF65" s="19" t="n">
        <v>0.8633</v>
      </c>
      <c r="BG65" s="19" t="n">
        <v>0.6469</v>
      </c>
      <c r="BH65" s="19" t="n">
        <v>1.165</v>
      </c>
      <c r="BI65" s="19" t="n">
        <v>1.365</v>
      </c>
      <c r="BJ65" s="19" t="n">
        <v>4.5385</v>
      </c>
      <c r="BK65" s="19" t="n">
        <v>0.4362</v>
      </c>
      <c r="BL65" s="19" t="n">
        <v>3.2827</v>
      </c>
      <c r="BM65" s="19" t="n">
        <v>0.0618</v>
      </c>
      <c r="BN65" s="19" t="n">
        <v>0.0156</v>
      </c>
      <c r="BO65" s="19" t="n">
        <v>1.1364</v>
      </c>
      <c r="BP65" s="19" t="n">
        <v>1.9366</v>
      </c>
      <c r="BQ65" s="19" t="n">
        <v>0.0381</v>
      </c>
      <c r="BR65" s="19" t="n">
        <v>0.1954</v>
      </c>
      <c r="BS65" s="19" t="n">
        <v>0.1545</v>
      </c>
      <c r="BT65" s="19" t="n">
        <v>4.1285</v>
      </c>
      <c r="BU65" s="19" t="n">
        <v>8.361599999999999</v>
      </c>
      <c r="BV65" s="19" t="n">
        <v>6.0473</v>
      </c>
      <c r="BW65" s="19" t="n">
        <v>19.3276</v>
      </c>
      <c r="BX65" s="19" t="n">
        <v>0.8817</v>
      </c>
      <c r="BY65" s="19" t="n">
        <v>0.4515</v>
      </c>
      <c r="BZ65" s="19" t="n">
        <v>0.015</v>
      </c>
      <c r="CA65" s="19" t="n">
        <v>0.1234</v>
      </c>
      <c r="CB65" s="19" t="n">
        <v>0.6131</v>
      </c>
      <c r="CC65" s="19" t="n">
        <v>0.0392</v>
      </c>
      <c r="CD65" s="19" t="n">
        <v>0.0141</v>
      </c>
      <c r="CF65" s="19" t="n">
        <v>0.8982</v>
      </c>
      <c r="CG65" s="19" t="n">
        <v>0.0113</v>
      </c>
      <c r="CH65" s="19" t="n">
        <v>0.0649</v>
      </c>
      <c r="CI65" s="19" t="n">
        <v>0.06950000000000001</v>
      </c>
      <c r="CJ65" s="19" t="n">
        <v>0.0312</v>
      </c>
      <c r="CL65" s="19" t="n">
        <v>1.901</v>
      </c>
      <c r="CM65" s="19" t="n">
        <v>0.0024</v>
      </c>
      <c r="CN65" s="19" t="n">
        <v>3.0975</v>
      </c>
      <c r="CQ65" s="19" t="n">
        <v>0.0813</v>
      </c>
      <c r="CR65" s="19" t="n">
        <v>4.7889</v>
      </c>
      <c r="CS65" s="19" t="n">
        <v>1.5278</v>
      </c>
      <c r="CT65" s="19" t="n">
        <v>0.091</v>
      </c>
      <c r="CU65" s="19" t="n">
        <v>2.5885</v>
      </c>
      <c r="CV65" s="19" t="n">
        <v>0.5735</v>
      </c>
      <c r="CW65" s="19" t="n">
        <v>0.1677</v>
      </c>
      <c r="CX65" s="19" t="n">
        <v>0.2455</v>
      </c>
      <c r="CY65" s="19" t="n">
        <v>0.2524</v>
      </c>
      <c r="CZ65" s="19" t="n">
        <v>0.4646</v>
      </c>
      <c r="DA65" s="19" t="n">
        <v>0.1641</v>
      </c>
      <c r="DB65" s="19" t="n">
        <v>0.2088</v>
      </c>
      <c r="DC65" s="19" t="n">
        <v>0.3039</v>
      </c>
      <c r="DD65" s="19" t="n">
        <v>0.0355</v>
      </c>
      <c r="DE65" s="19" t="n">
        <v>0.5031</v>
      </c>
      <c r="DF65" s="19" t="n">
        <v>1.0031</v>
      </c>
      <c r="DG65" s="19" t="n">
        <v>0.1278</v>
      </c>
      <c r="DH65" s="19" t="n">
        <v>0.3199</v>
      </c>
      <c r="DI65" s="19" t="n">
        <v>0.2403</v>
      </c>
      <c r="DJ65" s="19" t="n">
        <v>1.0159</v>
      </c>
      <c r="DK65" s="19" t="n">
        <v>4.881</v>
      </c>
      <c r="DL65" s="19" t="n">
        <v>0.246</v>
      </c>
      <c r="DM65" s="19" t="n">
        <v>0.068</v>
      </c>
      <c r="DN65" s="19" t="n">
        <v>68.2919</v>
      </c>
      <c r="DP65" s="19" t="n">
        <v>515.8042</v>
      </c>
      <c r="DQ65" s="19" t="n">
        <v>0.3267</v>
      </c>
      <c r="DR65" s="19" t="n">
        <v>0.8234</v>
      </c>
      <c r="DS65" s="19" t="n">
        <v>0.0956</v>
      </c>
    </row>
    <row r="66">
      <c r="A66" s="2" t="inlineStr">
        <is>
          <t>2404</t>
        </is>
      </c>
      <c r="B66" s="2" t="inlineStr">
        <is>
          <t>Domestic appliance manufacturing</t>
        </is>
      </c>
      <c r="K66" s="19" t="n">
        <v>0.0377</v>
      </c>
      <c r="L66" s="19" t="n">
        <v>0.0023</v>
      </c>
      <c r="BK66" s="19" t="n">
        <v>0.0594</v>
      </c>
      <c r="BT66" s="19" t="n">
        <v>0.5629999999999999</v>
      </c>
      <c r="BU66" s="19" t="n">
        <v>0.819</v>
      </c>
      <c r="BV66" s="19" t="n">
        <v>0.5706</v>
      </c>
      <c r="BW66" s="19" t="n">
        <v>0.9458</v>
      </c>
      <c r="BY66" s="19" t="n">
        <v>0.1204</v>
      </c>
      <c r="CC66" s="19" t="n">
        <v>0.0185</v>
      </c>
      <c r="DK66" s="19" t="n">
        <v>0.0024</v>
      </c>
      <c r="DN66" s="19" t="n">
        <v>1039.6929</v>
      </c>
      <c r="DP66" s="19" t="n">
        <v>92.8407</v>
      </c>
      <c r="DQ66" s="19" t="n">
        <v>0.6455</v>
      </c>
      <c r="DR66" s="19" t="n">
        <v>0.5449000000000001</v>
      </c>
      <c r="DS66" s="19" t="n">
        <v>0.137</v>
      </c>
    </row>
    <row r="67">
      <c r="A67" s="2" t="inlineStr">
        <is>
          <t>2405</t>
        </is>
      </c>
      <c r="B67" s="2" t="inlineStr">
        <is>
          <t>Specialised and other machinery and equipment manufacturing</t>
        </is>
      </c>
      <c r="C67" s="19" t="n">
        <v>0.6873</v>
      </c>
      <c r="D67" s="19" t="n">
        <v>0.0974</v>
      </c>
      <c r="E67" s="19" t="n">
        <v>0.5258</v>
      </c>
      <c r="F67" s="19" t="n">
        <v>1.7129</v>
      </c>
      <c r="G67" s="19" t="n">
        <v>0.0102</v>
      </c>
      <c r="H67" s="19" t="n">
        <v>0.5895</v>
      </c>
      <c r="I67" s="19" t="n">
        <v>0.7597</v>
      </c>
      <c r="J67" s="19" t="n">
        <v>10.6766</v>
      </c>
      <c r="K67" s="19" t="n">
        <v>3.5628</v>
      </c>
      <c r="L67" s="19" t="n">
        <v>6.0309</v>
      </c>
      <c r="M67" s="19" t="n">
        <v>19.5022</v>
      </c>
      <c r="N67" s="19" t="n">
        <v>2.5224</v>
      </c>
      <c r="O67" s="19" t="n">
        <v>1.1224</v>
      </c>
      <c r="P67" s="19" t="n">
        <v>0.5441</v>
      </c>
      <c r="Q67" s="19" t="n">
        <v>0.0041</v>
      </c>
      <c r="R67" s="19" t="n">
        <v>0.277</v>
      </c>
      <c r="S67" s="19" t="n">
        <v>0.07439999999999999</v>
      </c>
      <c r="T67" s="19" t="n">
        <v>0.0409</v>
      </c>
      <c r="U67" s="19" t="n">
        <v>0.0285</v>
      </c>
      <c r="V67" s="19" t="n">
        <v>0.2473</v>
      </c>
      <c r="W67" s="19" t="n">
        <v>0.4049</v>
      </c>
      <c r="X67" s="19" t="n">
        <v>0.2989</v>
      </c>
      <c r="Y67" s="19" t="n">
        <v>0.5611</v>
      </c>
      <c r="Z67" s="19" t="n">
        <v>0.2136</v>
      </c>
      <c r="AA67" s="19" t="n">
        <v>0.3268</v>
      </c>
      <c r="AB67" s="19" t="n">
        <v>0.0001</v>
      </c>
      <c r="AC67" s="19" t="n">
        <v>0.0011</v>
      </c>
      <c r="AD67" s="19" t="n">
        <v>0.0387</v>
      </c>
      <c r="AE67" s="19" t="n">
        <v>0.0001</v>
      </c>
      <c r="AF67" s="19" t="n">
        <v>0.0016</v>
      </c>
      <c r="AG67" s="19" t="n">
        <v>0.0023</v>
      </c>
      <c r="AH67" s="19" t="n">
        <v>0.0288</v>
      </c>
      <c r="AI67" s="19" t="n">
        <v>0.1005</v>
      </c>
      <c r="AJ67" s="19" t="n">
        <v>0.1129</v>
      </c>
      <c r="AK67" s="19" t="n">
        <v>0.2077</v>
      </c>
      <c r="AL67" s="19" t="n">
        <v>0.2027</v>
      </c>
      <c r="AM67" s="19" t="n">
        <v>0.068</v>
      </c>
      <c r="AN67" s="19" t="n">
        <v>0.1522</v>
      </c>
      <c r="AO67" s="19" t="n">
        <v>0.0008</v>
      </c>
      <c r="AP67" s="19" t="n">
        <v>0.7559</v>
      </c>
      <c r="AQ67" s="19" t="n">
        <v>0.1782</v>
      </c>
      <c r="AR67" s="19" t="n">
        <v>0.1447</v>
      </c>
      <c r="AS67" s="19" t="n">
        <v>0.0016</v>
      </c>
      <c r="AT67" s="19" t="n">
        <v>0.1923</v>
      </c>
      <c r="AU67" s="19" t="n">
        <v>0.0667</v>
      </c>
      <c r="AV67" s="19" t="n">
        <v>0.5079</v>
      </c>
      <c r="AW67" s="19" t="n">
        <v>0.1501</v>
      </c>
      <c r="AX67" s="19" t="n">
        <v>0.0534</v>
      </c>
      <c r="AY67" s="19" t="n">
        <v>0.151</v>
      </c>
      <c r="AZ67" s="19" t="n">
        <v>0.0058</v>
      </c>
      <c r="BA67" s="19" t="n">
        <v>0.0112</v>
      </c>
      <c r="BB67" s="19" t="n">
        <v>0.207</v>
      </c>
      <c r="BC67" s="19" t="n">
        <v>0.0422</v>
      </c>
      <c r="BD67" s="19" t="n">
        <v>0.4669</v>
      </c>
      <c r="BE67" s="19" t="n">
        <v>0.4846</v>
      </c>
      <c r="BF67" s="19" t="n">
        <v>1.9065</v>
      </c>
      <c r="BG67" s="19" t="n">
        <v>1.9657</v>
      </c>
      <c r="BH67" s="19" t="n">
        <v>1.468</v>
      </c>
      <c r="BI67" s="19" t="n">
        <v>0.1712</v>
      </c>
      <c r="BJ67" s="19" t="n">
        <v>0.2137</v>
      </c>
      <c r="BK67" s="19" t="n">
        <v>0.0442</v>
      </c>
      <c r="BL67" s="19" t="n">
        <v>5.3397</v>
      </c>
      <c r="BM67" s="19" t="n">
        <v>0.0219</v>
      </c>
      <c r="BN67" s="19" t="n">
        <v>0.0241</v>
      </c>
      <c r="BO67" s="19" t="n">
        <v>0.9197</v>
      </c>
      <c r="BP67" s="19" t="n">
        <v>0.9712</v>
      </c>
      <c r="BQ67" s="19" t="n">
        <v>0.023</v>
      </c>
      <c r="BR67" s="19" t="n">
        <v>1.1749</v>
      </c>
      <c r="BS67" s="19" t="n">
        <v>0.2693</v>
      </c>
      <c r="BT67" s="19" t="n">
        <v>0.3839</v>
      </c>
      <c r="BU67" s="19" t="n">
        <v>1.8807</v>
      </c>
      <c r="BV67" s="19" t="n">
        <v>1.0776</v>
      </c>
      <c r="BW67" s="19" t="n">
        <v>2.6323</v>
      </c>
      <c r="BX67" s="19" t="n">
        <v>1.7919</v>
      </c>
      <c r="BY67" s="19" t="n">
        <v>0.249</v>
      </c>
      <c r="BZ67" s="19" t="n">
        <v>0.08550000000000001</v>
      </c>
      <c r="CA67" s="19" t="n">
        <v>0.4817</v>
      </c>
      <c r="CB67" s="19" t="n">
        <v>0.3145</v>
      </c>
      <c r="CC67" s="19" t="n">
        <v>0.3475</v>
      </c>
      <c r="CD67" s="19" t="n">
        <v>0.0877</v>
      </c>
      <c r="CF67" s="19" t="n">
        <v>0.411</v>
      </c>
      <c r="CG67" s="19" t="n">
        <v>0.0338</v>
      </c>
      <c r="CI67" s="19" t="n">
        <v>0.102</v>
      </c>
      <c r="CL67" s="19" t="n">
        <v>0.724</v>
      </c>
      <c r="CM67" s="19" t="n">
        <v>0.0041</v>
      </c>
      <c r="CN67" s="19" t="n">
        <v>0.0329</v>
      </c>
      <c r="CQ67" s="19" t="n">
        <v>0.3006</v>
      </c>
      <c r="CT67" s="19" t="n">
        <v>0.0381</v>
      </c>
      <c r="CU67" s="19" t="n">
        <v>4.8047</v>
      </c>
      <c r="CW67" s="19" t="n">
        <v>0.3636</v>
      </c>
      <c r="CX67" s="19" t="n">
        <v>0.6186</v>
      </c>
      <c r="CY67" s="19" t="n">
        <v>0.4855</v>
      </c>
      <c r="CZ67" s="19" t="n">
        <v>2.0375</v>
      </c>
      <c r="DA67" s="19" t="n">
        <v>0.345</v>
      </c>
      <c r="DB67" s="19" t="n">
        <v>0.8895999999999999</v>
      </c>
      <c r="DC67" s="19" t="n">
        <v>1.4534</v>
      </c>
      <c r="DD67" s="19" t="n">
        <v>0.1869</v>
      </c>
      <c r="DE67" s="19" t="n">
        <v>1.2671</v>
      </c>
      <c r="DF67" s="19" t="n">
        <v>0.9818</v>
      </c>
      <c r="DG67" s="19" t="n">
        <v>0.144</v>
      </c>
      <c r="DH67" s="19" t="n">
        <v>0.062</v>
      </c>
      <c r="DI67" s="19" t="n">
        <v>0.11</v>
      </c>
      <c r="DJ67" s="19" t="n">
        <v>9.3406</v>
      </c>
      <c r="DK67" s="19" t="n">
        <v>16.6565</v>
      </c>
      <c r="DL67" s="19" t="n">
        <v>0.1289</v>
      </c>
      <c r="DM67" s="19" t="n">
        <v>0.0275</v>
      </c>
      <c r="DN67" s="19" t="n">
        <v>173.2972</v>
      </c>
      <c r="DP67" s="19" t="n">
        <v>338.4331</v>
      </c>
      <c r="DQ67" s="19" t="n">
        <v>1.951</v>
      </c>
      <c r="DR67" s="19" t="n">
        <v>3.2767</v>
      </c>
      <c r="DS67" s="19" t="n">
        <v>4.4887</v>
      </c>
    </row>
    <row r="68">
      <c r="A68" s="2" t="inlineStr">
        <is>
          <t>2501</t>
        </is>
      </c>
      <c r="B68" s="2" t="inlineStr">
        <is>
          <t>Furniture manufacturing</t>
        </is>
      </c>
      <c r="K68" s="19" t="n">
        <v>0.0136</v>
      </c>
      <c r="BE68" s="19" t="n">
        <v>1.3168</v>
      </c>
      <c r="BF68" s="19" t="n">
        <v>0.015</v>
      </c>
      <c r="BM68" s="19" t="n">
        <v>0.022</v>
      </c>
      <c r="BT68" s="19" t="n">
        <v>1.5027</v>
      </c>
      <c r="BU68" s="19" t="n">
        <v>2.2516</v>
      </c>
      <c r="CV68" s="19" t="n">
        <v>0.0553</v>
      </c>
      <c r="DN68" s="19" t="n">
        <v>643.1947</v>
      </c>
      <c r="DP68" s="19" t="n">
        <v>288.2715</v>
      </c>
      <c r="DQ68" s="19" t="n">
        <v>0.8687</v>
      </c>
      <c r="DR68" s="19" t="n">
        <v>6.6192</v>
      </c>
      <c r="DS68" s="19" t="n">
        <v>-0.1311</v>
      </c>
    </row>
    <row r="69">
      <c r="A69" s="2" t="inlineStr">
        <is>
          <t>2502</t>
        </is>
      </c>
      <c r="B69" s="2" t="inlineStr">
        <is>
          <t>Other manufactured products</t>
        </is>
      </c>
      <c r="C69" s="19" t="n">
        <v>0.0005</v>
      </c>
      <c r="D69" s="19" t="n">
        <v>0.0003</v>
      </c>
      <c r="E69" s="19" t="n">
        <v>0.0024</v>
      </c>
      <c r="F69" s="19" t="n">
        <v>0.0008</v>
      </c>
      <c r="H69" s="19" t="n">
        <v>0.0007</v>
      </c>
      <c r="I69" s="19" t="n">
        <v>0.0003</v>
      </c>
      <c r="P69" s="19" t="n">
        <v>0.0007</v>
      </c>
      <c r="R69" s="19" t="n">
        <v>0.0004</v>
      </c>
      <c r="U69" s="19" t="n">
        <v>0.0002</v>
      </c>
      <c r="V69" s="19" t="n">
        <v>0.0005999999999999999</v>
      </c>
      <c r="W69" s="19" t="n">
        <v>0.0009</v>
      </c>
      <c r="X69" s="19" t="n">
        <v>0.0005</v>
      </c>
      <c r="Y69" s="19" t="n">
        <v>0.0031</v>
      </c>
      <c r="Z69" s="19" t="n">
        <v>0.0003</v>
      </c>
      <c r="AA69" s="19" t="n">
        <v>0.0005999999999999999</v>
      </c>
      <c r="AD69" s="19" t="n">
        <v>0.0019</v>
      </c>
      <c r="AI69" s="19" t="n">
        <v>0.0041</v>
      </c>
      <c r="AK69" s="19" t="n">
        <v>0.0035</v>
      </c>
      <c r="BE69" s="19" t="n">
        <v>0.0158</v>
      </c>
      <c r="BF69" s="19" t="n">
        <v>0.0675</v>
      </c>
      <c r="BG69" s="19" t="n">
        <v>0.0544</v>
      </c>
      <c r="BI69" s="19" t="n">
        <v>0.001</v>
      </c>
      <c r="BJ69" s="19" t="n">
        <v>0.0004</v>
      </c>
      <c r="BK69" s="19" t="n">
        <v>0.0001</v>
      </c>
      <c r="BL69" s="19" t="n">
        <v>0.0015</v>
      </c>
      <c r="BM69" s="19" t="n">
        <v>0.0023</v>
      </c>
      <c r="BN69" s="19" t="n">
        <v>0.0165</v>
      </c>
      <c r="BP69" s="19" t="n">
        <v>0.0007</v>
      </c>
      <c r="BS69" s="19" t="n">
        <v>0.0262</v>
      </c>
      <c r="BT69" s="19" t="n">
        <v>0.0067</v>
      </c>
      <c r="BU69" s="19" t="n">
        <v>0.0771</v>
      </c>
      <c r="BV69" s="19" t="n">
        <v>0.0067</v>
      </c>
      <c r="BW69" s="19" t="n">
        <v>0.0067</v>
      </c>
      <c r="BX69" s="19" t="n">
        <v>0.0501</v>
      </c>
      <c r="BY69" s="19" t="n">
        <v>0.2158</v>
      </c>
      <c r="BZ69" s="19" t="n">
        <v>0.1453</v>
      </c>
      <c r="CA69" s="19" t="n">
        <v>0.1548</v>
      </c>
      <c r="CB69" s="19" t="n">
        <v>0.0076</v>
      </c>
      <c r="CC69" s="19" t="n">
        <v>0.0031</v>
      </c>
      <c r="CF69" s="19" t="n">
        <v>0.0155</v>
      </c>
      <c r="CI69" s="19" t="n">
        <v>0.2937</v>
      </c>
      <c r="CJ69" s="19" t="n">
        <v>0.0053</v>
      </c>
      <c r="CN69" s="19" t="n">
        <v>9.750500000000001</v>
      </c>
      <c r="CO69" s="19" t="n">
        <v>8.889900000000001</v>
      </c>
      <c r="CQ69" s="19" t="n">
        <v>0.0067</v>
      </c>
      <c r="CR69" s="19" t="n">
        <v>7.909</v>
      </c>
      <c r="CS69" s="19" t="n">
        <v>2.4427</v>
      </c>
      <c r="CT69" s="19" t="n">
        <v>0.0029</v>
      </c>
      <c r="CU69" s="19" t="n">
        <v>0.0455</v>
      </c>
      <c r="CW69" s="19" t="n">
        <v>0.0536</v>
      </c>
      <c r="CX69" s="19" t="n">
        <v>0.0303</v>
      </c>
      <c r="CY69" s="19" t="n">
        <v>0.0043</v>
      </c>
      <c r="CZ69" s="19" t="n">
        <v>0.0372</v>
      </c>
      <c r="DA69" s="19" t="n">
        <v>0.0129</v>
      </c>
      <c r="DB69" s="19" t="n">
        <v>1.2304</v>
      </c>
      <c r="DC69" s="19" t="n">
        <v>1.4596</v>
      </c>
      <c r="DD69" s="19" t="n">
        <v>0.36</v>
      </c>
      <c r="DE69" s="19" t="n">
        <v>0.1908</v>
      </c>
      <c r="DF69" s="19" t="n">
        <v>3.9108</v>
      </c>
      <c r="DG69" s="19" t="n">
        <v>0.4139</v>
      </c>
      <c r="DH69" s="19" t="n">
        <v>32.8151</v>
      </c>
      <c r="DI69" s="19" t="n">
        <v>6.48</v>
      </c>
      <c r="DJ69" s="19" t="n">
        <v>0.2546</v>
      </c>
      <c r="DK69" s="19" t="n">
        <v>0.7187</v>
      </c>
      <c r="DL69" s="19" t="n">
        <v>0.11</v>
      </c>
      <c r="DM69" s="19" t="n">
        <v>0.009299999999999999</v>
      </c>
      <c r="DN69" s="19" t="n">
        <v>1359.1002</v>
      </c>
      <c r="DP69" s="19" t="n">
        <v>8.0002</v>
      </c>
      <c r="DQ69" s="19" t="n">
        <v>0.0024</v>
      </c>
      <c r="DR69" s="19" t="n">
        <v>0.1716</v>
      </c>
      <c r="DS69" s="19" t="n">
        <v>-2.6099</v>
      </c>
    </row>
    <row r="70">
      <c r="A70" s="2" t="inlineStr">
        <is>
          <t>2601</t>
        </is>
      </c>
      <c r="B70" s="2" t="inlineStr">
        <is>
          <t>Electricity generation</t>
        </is>
      </c>
      <c r="C70" s="19" t="n">
        <v>-4.2749</v>
      </c>
      <c r="D70" s="19" t="n">
        <v>-0.7773</v>
      </c>
      <c r="E70" s="19" t="n">
        <v>-3.2999</v>
      </c>
      <c r="F70" s="19" t="n">
        <v>-0.0566</v>
      </c>
      <c r="G70" s="19" t="n">
        <v>-0.0895</v>
      </c>
      <c r="H70" s="19" t="n">
        <v>-0.0914</v>
      </c>
      <c r="I70" s="19" t="n">
        <v>-1.8372</v>
      </c>
      <c r="J70" s="19" t="n">
        <v>-4.299</v>
      </c>
      <c r="K70" s="19" t="n">
        <v>-9.351800000000001</v>
      </c>
      <c r="L70" s="19" t="n">
        <v>-1.6094</v>
      </c>
      <c r="M70" s="19" t="n">
        <v>-15.0838</v>
      </c>
      <c r="N70" s="19" t="n">
        <v>-0.6684</v>
      </c>
      <c r="O70" s="19" t="n">
        <v>-1.3154</v>
      </c>
      <c r="P70" s="19" t="n">
        <v>-1.2665</v>
      </c>
      <c r="Q70" s="19" t="n">
        <v>-0.018</v>
      </c>
      <c r="R70" s="19" t="n">
        <v>-0.6163999999999999</v>
      </c>
      <c r="S70" s="19" t="n">
        <v>-0.1254</v>
      </c>
      <c r="T70" s="19" t="n">
        <v>-0.0796</v>
      </c>
      <c r="U70" s="19" t="n">
        <v>-0.2037</v>
      </c>
      <c r="V70" s="19" t="n">
        <v>-0.1088</v>
      </c>
      <c r="W70" s="19" t="n">
        <v>-2.0689</v>
      </c>
      <c r="X70" s="19" t="n">
        <v>-0.2126</v>
      </c>
      <c r="Y70" s="19" t="n">
        <v>-0.0794</v>
      </c>
      <c r="Z70" s="19" t="n">
        <v>-0.1734</v>
      </c>
      <c r="AA70" s="19" t="n">
        <v>-0.1696</v>
      </c>
      <c r="AB70" s="19" t="n">
        <v>-0.0012</v>
      </c>
      <c r="AC70" s="19" t="n">
        <v>-0.0004</v>
      </c>
      <c r="AD70" s="19" t="n">
        <v>-0.0031</v>
      </c>
      <c r="AE70" s="19" t="n">
        <v>-0.0011</v>
      </c>
      <c r="AF70" s="19" t="n">
        <v>-0.0038</v>
      </c>
      <c r="AG70" s="19" t="n">
        <v>-0.0012</v>
      </c>
      <c r="AH70" s="19" t="n">
        <v>-0.2051</v>
      </c>
      <c r="AI70" s="19" t="n">
        <v>-0.5863</v>
      </c>
      <c r="AJ70" s="19" t="n">
        <v>-0.7912</v>
      </c>
      <c r="AK70" s="19" t="n">
        <v>-0.5349</v>
      </c>
      <c r="AL70" s="19" t="n">
        <v>-0.1176</v>
      </c>
      <c r="AM70" s="19" t="n">
        <v>-0.4171</v>
      </c>
      <c r="AN70" s="19" t="n">
        <v>-0.6541</v>
      </c>
      <c r="AO70" s="19" t="n">
        <v>-0.0163</v>
      </c>
      <c r="AP70" s="19" t="n">
        <v>-0.9932</v>
      </c>
      <c r="AQ70" s="19" t="n">
        <v>-0.641</v>
      </c>
      <c r="AR70" s="19" t="n">
        <v>-0.3434</v>
      </c>
      <c r="AS70" s="19" t="n">
        <v>-0.1325</v>
      </c>
      <c r="AT70" s="19" t="n">
        <v>-0.6315</v>
      </c>
      <c r="AU70" s="19" t="n">
        <v>-0.0999</v>
      </c>
      <c r="AV70" s="19" t="n">
        <v>-0.7602</v>
      </c>
      <c r="AW70" s="19" t="n">
        <v>-0.2304</v>
      </c>
      <c r="AX70" s="19" t="n">
        <v>-0.0318</v>
      </c>
      <c r="AY70" s="19" t="n">
        <v>-3.2479</v>
      </c>
      <c r="AZ70" s="19" t="n">
        <v>-13.4029</v>
      </c>
      <c r="BA70" s="19" t="n">
        <v>-0.0396</v>
      </c>
      <c r="BB70" s="19" t="n">
        <v>-0.1629</v>
      </c>
      <c r="BC70" s="19" t="n">
        <v>-0.0334</v>
      </c>
      <c r="BD70" s="19" t="n">
        <v>-0.0796</v>
      </c>
      <c r="BE70" s="19" t="n">
        <v>-0.0325</v>
      </c>
      <c r="BF70" s="19" t="n">
        <v>-0.005</v>
      </c>
      <c r="BG70" s="19" t="n">
        <v>-0.0054</v>
      </c>
      <c r="BH70" s="19" t="n">
        <v>-0.0106</v>
      </c>
      <c r="BI70" s="19" t="n">
        <v>-0.006</v>
      </c>
      <c r="BJ70" s="19" t="n">
        <v>-0.021</v>
      </c>
      <c r="BK70" s="19" t="n">
        <v>-0.0067</v>
      </c>
      <c r="BL70" s="19" t="n">
        <v>-0.0626</v>
      </c>
      <c r="BM70" s="19" t="n">
        <v>-0.008</v>
      </c>
      <c r="BN70" s="19" t="n">
        <v>-0.008</v>
      </c>
      <c r="BO70" s="19" t="n">
        <v>-4.8662</v>
      </c>
      <c r="BP70" s="19" t="n">
        <v>-6.0524</v>
      </c>
      <c r="BQ70" s="19" t="n">
        <v>-0.06950000000000001</v>
      </c>
      <c r="BR70" s="19" t="n">
        <v>-3.5344</v>
      </c>
      <c r="BS70" s="19" t="n">
        <v>-0.2727</v>
      </c>
      <c r="BT70" s="19" t="n">
        <v>-0.6844</v>
      </c>
      <c r="BU70" s="19" t="n">
        <v>-0.4384</v>
      </c>
      <c r="BV70" s="19" t="n">
        <v>-1.0801</v>
      </c>
      <c r="BW70" s="19" t="n">
        <v>-2.2938</v>
      </c>
      <c r="BX70" s="19" t="n">
        <v>-4.5878</v>
      </c>
      <c r="BY70" s="19" t="n">
        <v>-10.6406</v>
      </c>
      <c r="BZ70" s="19" t="n">
        <v>-2.6146</v>
      </c>
      <c r="CA70" s="19" t="n">
        <v>-11.2981</v>
      </c>
      <c r="CB70" s="19" t="n">
        <v>-1.1817</v>
      </c>
      <c r="CC70" s="19" t="n">
        <v>-2.2404</v>
      </c>
      <c r="CD70" s="19" t="n">
        <v>-0.6728</v>
      </c>
      <c r="CE70" s="19" t="n">
        <v>-0.0856</v>
      </c>
      <c r="CF70" s="19" t="n">
        <v>-0.3048</v>
      </c>
      <c r="CG70" s="19" t="n">
        <v>-1.3261</v>
      </c>
      <c r="CH70" s="19" t="n">
        <v>-0.8556</v>
      </c>
      <c r="CI70" s="19" t="n">
        <v>-0.278</v>
      </c>
      <c r="CJ70" s="19" t="n">
        <v>-0.2674</v>
      </c>
      <c r="CK70" s="19" t="n">
        <v>-2.5933</v>
      </c>
      <c r="CL70" s="19" t="n">
        <v>-1.6149</v>
      </c>
      <c r="CM70" s="19" t="n">
        <v>-0.06950000000000001</v>
      </c>
      <c r="CN70" s="19" t="n">
        <v>4.87</v>
      </c>
      <c r="CO70" s="19" t="n">
        <v>2.2974</v>
      </c>
      <c r="CP70" s="19" t="n">
        <v>-0.1444</v>
      </c>
      <c r="CQ70" s="19" t="n">
        <v>-4.9396</v>
      </c>
      <c r="CT70" s="19" t="n">
        <v>-3.6523</v>
      </c>
      <c r="CU70" s="19" t="n">
        <v>-4.1495</v>
      </c>
      <c r="CV70" s="19" t="n">
        <v>-1.2887</v>
      </c>
      <c r="CW70" s="19" t="n">
        <v>-0.4148</v>
      </c>
      <c r="CX70" s="19" t="n">
        <v>-0.1146</v>
      </c>
      <c r="CY70" s="19" t="n">
        <v>-5.2562</v>
      </c>
      <c r="CZ70" s="19" t="n">
        <v>-1.802</v>
      </c>
      <c r="DA70" s="19" t="n">
        <v>-1.6256</v>
      </c>
      <c r="DB70" s="19" t="n">
        <v>-2.2201</v>
      </c>
      <c r="DC70" s="19" t="n">
        <v>-1.5455</v>
      </c>
      <c r="DD70" s="19" t="n">
        <v>-0.3476</v>
      </c>
      <c r="DE70" s="19" t="n">
        <v>-7.4422</v>
      </c>
      <c r="DF70" s="19" t="n">
        <v>-2.1343</v>
      </c>
      <c r="DG70" s="19" t="n">
        <v>-0.4385</v>
      </c>
      <c r="DH70" s="19" t="n">
        <v>-0.7326</v>
      </c>
      <c r="DI70" s="19" t="n">
        <v>-0.8127</v>
      </c>
      <c r="DJ70" s="19" t="n">
        <v>-1.2897</v>
      </c>
      <c r="DK70" s="19" t="n">
        <v>-0.8063</v>
      </c>
      <c r="DL70" s="19" t="n">
        <v>-0.9779</v>
      </c>
      <c r="DM70" s="19" t="n">
        <v>-0.284</v>
      </c>
      <c r="DN70" s="19" t="n">
        <v>1820.1077</v>
      </c>
      <c r="DT70" s="19" t="n">
        <v>-2.727</v>
      </c>
    </row>
    <row r="71">
      <c r="A71" s="2" t="inlineStr">
        <is>
          <t>2605</t>
        </is>
      </c>
      <c r="B71" s="2" t="inlineStr">
        <is>
          <t>Electricity transmission, distribution, on selling and electricity market operation</t>
        </is>
      </c>
      <c r="CR71" s="19" t="n">
        <v>0.7277</v>
      </c>
      <c r="CS71" s="19" t="n">
        <v>0.08119999999999999</v>
      </c>
      <c r="DN71" s="19" t="n">
        <v>23.1911</v>
      </c>
    </row>
    <row r="72">
      <c r="A72" s="2" t="inlineStr">
        <is>
          <t>2701</t>
        </is>
      </c>
      <c r="B72" s="2" t="inlineStr">
        <is>
          <t>Gas supply</t>
        </is>
      </c>
    </row>
    <row r="73">
      <c r="A73" s="2" t="inlineStr">
        <is>
          <t>2801</t>
        </is>
      </c>
      <c r="B73" s="2" t="inlineStr">
        <is>
          <t>Water supply, sewerage and drainage services</t>
        </is>
      </c>
      <c r="C73" s="19" t="n">
        <v>3.7676</v>
      </c>
      <c r="D73" s="19" t="n">
        <v>1.5278</v>
      </c>
      <c r="E73" s="19" t="n">
        <v>4.4709</v>
      </c>
      <c r="F73" s="19" t="n">
        <v>0.0224</v>
      </c>
      <c r="G73" s="19" t="n">
        <v>0.0001</v>
      </c>
      <c r="H73" s="19" t="n">
        <v>0.0239</v>
      </c>
      <c r="I73" s="19" t="n">
        <v>0.1843</v>
      </c>
      <c r="J73" s="19" t="n">
        <v>0.4992</v>
      </c>
      <c r="K73" s="19" t="n">
        <v>0.0473</v>
      </c>
      <c r="L73" s="19" t="n">
        <v>0.2558</v>
      </c>
      <c r="M73" s="19" t="n">
        <v>0.7466</v>
      </c>
      <c r="N73" s="19" t="n">
        <v>0.0872</v>
      </c>
      <c r="O73" s="19" t="n">
        <v>0.149</v>
      </c>
      <c r="P73" s="19" t="n">
        <v>0.9808</v>
      </c>
      <c r="Q73" s="19" t="n">
        <v>0.0027</v>
      </c>
      <c r="R73" s="19" t="n">
        <v>0.1949</v>
      </c>
      <c r="S73" s="19" t="n">
        <v>0.1103</v>
      </c>
      <c r="T73" s="19" t="n">
        <v>0.0178</v>
      </c>
      <c r="U73" s="19" t="n">
        <v>0.2084</v>
      </c>
      <c r="V73" s="19" t="n">
        <v>0.033</v>
      </c>
      <c r="W73" s="19" t="n">
        <v>0.2091</v>
      </c>
      <c r="X73" s="19" t="n">
        <v>0.3169</v>
      </c>
      <c r="Y73" s="19" t="n">
        <v>0.2608</v>
      </c>
      <c r="Z73" s="19" t="n">
        <v>0.3647</v>
      </c>
      <c r="AA73" s="19" t="n">
        <v>0.0381</v>
      </c>
      <c r="AB73" s="19" t="n">
        <v>0.0037</v>
      </c>
      <c r="AC73" s="19" t="n">
        <v>0.0032</v>
      </c>
      <c r="AD73" s="19" t="n">
        <v>0.08119999999999999</v>
      </c>
      <c r="AE73" s="19" t="n">
        <v>0.0027</v>
      </c>
      <c r="AF73" s="19" t="n">
        <v>0.0031</v>
      </c>
      <c r="AG73" s="19" t="n">
        <v>0.0013</v>
      </c>
      <c r="AH73" s="19" t="n">
        <v>0.0066</v>
      </c>
      <c r="AI73" s="19" t="n">
        <v>0.1391</v>
      </c>
      <c r="AJ73" s="19" t="n">
        <v>0.4062</v>
      </c>
      <c r="AK73" s="19" t="n">
        <v>0.4663</v>
      </c>
      <c r="AL73" s="19" t="n">
        <v>0.0574</v>
      </c>
      <c r="AM73" s="19" t="n">
        <v>0.2821</v>
      </c>
      <c r="AN73" s="19" t="n">
        <v>0.878</v>
      </c>
      <c r="AO73" s="19" t="n">
        <v>0.0179</v>
      </c>
      <c r="AP73" s="19" t="n">
        <v>0.6335</v>
      </c>
      <c r="AQ73" s="19" t="n">
        <v>0.1111</v>
      </c>
      <c r="AR73" s="19" t="n">
        <v>0.392</v>
      </c>
      <c r="AS73" s="19" t="n">
        <v>0.008999999999999999</v>
      </c>
      <c r="AT73" s="19" t="n">
        <v>0.0793</v>
      </c>
      <c r="AU73" s="19" t="n">
        <v>0.0095</v>
      </c>
      <c r="AV73" s="19" t="n">
        <v>0.3634</v>
      </c>
      <c r="AW73" s="19" t="n">
        <v>0.0805</v>
      </c>
      <c r="AX73" s="19" t="n">
        <v>0.0153</v>
      </c>
      <c r="AY73" s="19" t="n">
        <v>0.3506</v>
      </c>
      <c r="AZ73" s="19" t="n">
        <v>0.0076</v>
      </c>
      <c r="BA73" s="19" t="n">
        <v>0.0173</v>
      </c>
      <c r="BB73" s="19" t="n">
        <v>0.1544</v>
      </c>
      <c r="BC73" s="19" t="n">
        <v>0.0174</v>
      </c>
      <c r="BD73" s="19" t="n">
        <v>0.0854</v>
      </c>
      <c r="BE73" s="19" t="n">
        <v>0.8954</v>
      </c>
      <c r="BF73" s="19" t="n">
        <v>0.0919</v>
      </c>
      <c r="BG73" s="19" t="n">
        <v>0.114</v>
      </c>
      <c r="BI73" s="19" t="n">
        <v>0.0764</v>
      </c>
      <c r="BJ73" s="19" t="n">
        <v>0.0541</v>
      </c>
      <c r="BK73" s="19" t="n">
        <v>0.0185</v>
      </c>
      <c r="BL73" s="19" t="n">
        <v>0.4317</v>
      </c>
      <c r="BM73" s="19" t="n">
        <v>0.0264</v>
      </c>
      <c r="BN73" s="19" t="n">
        <v>0.0132</v>
      </c>
      <c r="BO73" s="19" t="n">
        <v>0.4919</v>
      </c>
      <c r="BP73" s="19" t="n">
        <v>0.575</v>
      </c>
      <c r="BQ73" s="19" t="n">
        <v>0.0134</v>
      </c>
      <c r="BR73" s="19" t="n">
        <v>9.1608</v>
      </c>
      <c r="BS73" s="19" t="n">
        <v>1.3455</v>
      </c>
      <c r="BT73" s="19" t="n">
        <v>8.733000000000001</v>
      </c>
      <c r="BU73" s="19" t="n">
        <v>0.8682</v>
      </c>
      <c r="BV73" s="19" t="n">
        <v>0.8539</v>
      </c>
      <c r="BW73" s="19" t="n">
        <v>7.9366</v>
      </c>
      <c r="BX73" s="19" t="n">
        <v>0.7462</v>
      </c>
      <c r="BY73" s="19" t="n">
        <v>0.4285</v>
      </c>
      <c r="BZ73" s="19" t="n">
        <v>0.6801</v>
      </c>
      <c r="CA73" s="19" t="n">
        <v>3.6348</v>
      </c>
      <c r="CB73" s="19" t="n">
        <v>0.7063</v>
      </c>
      <c r="CC73" s="19" t="n">
        <v>0.0334</v>
      </c>
      <c r="CD73" s="19" t="n">
        <v>0.0682</v>
      </c>
      <c r="CE73" s="19" t="n">
        <v>0.0581</v>
      </c>
      <c r="CF73" s="19" t="n">
        <v>0.0259</v>
      </c>
      <c r="CG73" s="19" t="n">
        <v>0.3444</v>
      </c>
      <c r="CH73" s="19" t="n">
        <v>0.342</v>
      </c>
      <c r="CI73" s="19" t="n">
        <v>0.057</v>
      </c>
      <c r="CJ73" s="19" t="n">
        <v>0.0414</v>
      </c>
      <c r="CK73" s="19" t="n">
        <v>0.07389999999999999</v>
      </c>
      <c r="CL73" s="19" t="n">
        <v>1.5001</v>
      </c>
      <c r="CM73" s="19" t="n">
        <v>0.008200000000000001</v>
      </c>
      <c r="CN73" s="19" t="n">
        <v>0.6468</v>
      </c>
      <c r="CO73" s="19" t="n">
        <v>0.4653</v>
      </c>
      <c r="CP73" s="19" t="n">
        <v>0.6914</v>
      </c>
      <c r="CQ73" s="19" t="n">
        <v>2.4713</v>
      </c>
      <c r="CT73" s="19" t="n">
        <v>7.2702</v>
      </c>
      <c r="CU73" s="19" t="n">
        <v>11.7217</v>
      </c>
      <c r="CW73" s="19" t="n">
        <v>3.046</v>
      </c>
      <c r="CX73" s="19" t="n">
        <v>1.809</v>
      </c>
      <c r="CY73" s="19" t="n">
        <v>2.4856</v>
      </c>
      <c r="CZ73" s="19" t="n">
        <v>0.5745</v>
      </c>
      <c r="DA73" s="19" t="n">
        <v>1.9361</v>
      </c>
      <c r="DB73" s="19" t="n">
        <v>0.7864</v>
      </c>
      <c r="DC73" s="19" t="n">
        <v>1.1589</v>
      </c>
      <c r="DD73" s="19" t="n">
        <v>0.09030000000000001</v>
      </c>
      <c r="DE73" s="19" t="n">
        <v>3.1031</v>
      </c>
      <c r="DF73" s="19" t="n">
        <v>3.0467</v>
      </c>
      <c r="DG73" s="19" t="n">
        <v>0.1198</v>
      </c>
      <c r="DH73" s="19" t="n">
        <v>2.4497</v>
      </c>
      <c r="DI73" s="19" t="n">
        <v>0.152</v>
      </c>
      <c r="DJ73" s="19" t="n">
        <v>0.8881</v>
      </c>
      <c r="DK73" s="19" t="n">
        <v>0.501</v>
      </c>
      <c r="DL73" s="19" t="n">
        <v>0.5154</v>
      </c>
      <c r="DM73" s="19" t="n">
        <v>0.0462</v>
      </c>
      <c r="DN73" s="19" t="n">
        <v>125.3933</v>
      </c>
      <c r="DT73" s="19" t="n">
        <v>-0.0121</v>
      </c>
    </row>
    <row r="74">
      <c r="A74" s="2" t="inlineStr">
        <is>
          <t>2901</t>
        </is>
      </c>
      <c r="B74" s="2" t="inlineStr">
        <is>
          <t>Waste collection, treatment and disposal services</t>
        </is>
      </c>
      <c r="CN74" s="19" t="n">
        <v>2.1135</v>
      </c>
      <c r="CR74" s="19" t="n">
        <v>57.7226</v>
      </c>
      <c r="CS74" s="19" t="n">
        <v>22.2545</v>
      </c>
      <c r="DN74" s="19" t="n">
        <v>59.9094</v>
      </c>
    </row>
    <row r="75">
      <c r="A75" s="2" t="inlineStr">
        <is>
          <t>3001</t>
        </is>
      </c>
      <c r="B75" s="2" t="inlineStr">
        <is>
          <t>Residential building construction</t>
        </is>
      </c>
      <c r="DP75" s="19" t="n">
        <v>11985</v>
      </c>
    </row>
    <row r="76">
      <c r="A76" s="2" t="inlineStr">
        <is>
          <t>3002</t>
        </is>
      </c>
      <c r="B76" s="2" t="inlineStr">
        <is>
          <t>Non-residential building construction</t>
        </is>
      </c>
      <c r="DP76" s="19" t="n">
        <v>69.40430000000001</v>
      </c>
      <c r="DQ76" s="19" t="n">
        <v>2.3021</v>
      </c>
      <c r="DR76" s="19" t="n">
        <v>23.2936</v>
      </c>
    </row>
    <row r="77">
      <c r="A77" s="2" t="inlineStr">
        <is>
          <t>3101</t>
        </is>
      </c>
      <c r="B77" s="2" t="inlineStr">
        <is>
          <t>Heavy and civil engineering construction</t>
        </is>
      </c>
    </row>
    <row r="78">
      <c r="A78" s="2" t="inlineStr">
        <is>
          <t>3201</t>
        </is>
      </c>
      <c r="B78" s="2" t="inlineStr">
        <is>
          <t>Construction services</t>
        </is>
      </c>
      <c r="CO78" s="19" t="n">
        <v>0.014</v>
      </c>
      <c r="CR78" s="19" t="n">
        <v>1325.5984</v>
      </c>
      <c r="CS78" s="19" t="n">
        <v>515.2994</v>
      </c>
      <c r="DN78" s="19" t="n">
        <v>5.0882</v>
      </c>
    </row>
    <row r="79">
      <c r="A79" s="2" t="inlineStr">
        <is>
          <t>3301</t>
        </is>
      </c>
      <c r="B79" s="2" t="inlineStr">
        <is>
          <t>Wholesale trade</t>
        </is>
      </c>
      <c r="CN79" s="19" t="n">
        <v>10.7916</v>
      </c>
      <c r="CO79" s="19" t="n">
        <v>2.2084</v>
      </c>
    </row>
    <row r="80">
      <c r="A80" s="2" t="inlineStr">
        <is>
          <t>3901</t>
        </is>
      </c>
      <c r="B80" s="2" t="inlineStr">
        <is>
          <t>Retail trade</t>
        </is>
      </c>
      <c r="CN80" s="19" t="n">
        <v>17</v>
      </c>
      <c r="CO80" s="19" t="n">
        <v>2</v>
      </c>
    </row>
    <row r="81">
      <c r="A81" s="2" t="inlineStr">
        <is>
          <t>4401</t>
        </is>
      </c>
      <c r="B81" s="2" t="inlineStr">
        <is>
          <t>Accommodation</t>
        </is>
      </c>
      <c r="CN81" s="19" t="n">
        <v>8.197699999999999</v>
      </c>
      <c r="CO81" s="19" t="n">
        <v>0.0988</v>
      </c>
      <c r="DN81" s="19" t="n">
        <v>1493.6058</v>
      </c>
      <c r="DT81" s="19" t="n">
        <v>369.0977</v>
      </c>
    </row>
    <row r="82">
      <c r="A82" s="2" t="inlineStr">
        <is>
          <t>4501</t>
        </is>
      </c>
      <c r="B82" s="2" t="inlineStr">
        <is>
          <t>Food and beverage services</t>
        </is>
      </c>
      <c r="CN82" s="19" t="n">
        <v>31.2471</v>
      </c>
      <c r="CO82" s="19" t="n">
        <v>7.5809</v>
      </c>
      <c r="DN82" s="19" t="n">
        <v>13221.6486</v>
      </c>
      <c r="DT82" s="19" t="n">
        <v>1144.5234</v>
      </c>
    </row>
    <row r="83">
      <c r="A83" s="2" t="inlineStr">
        <is>
          <t>4601</t>
        </is>
      </c>
      <c r="B83" s="2" t="inlineStr">
        <is>
          <t>Road transport</t>
        </is>
      </c>
      <c r="BW83" s="19" t="n">
        <v>-10.8072</v>
      </c>
      <c r="CA83" s="19" t="n">
        <v>-6.5809</v>
      </c>
      <c r="CC83" s="19" t="n">
        <v>-2.3176</v>
      </c>
      <c r="CF83" s="19" t="n">
        <v>-2.6809</v>
      </c>
      <c r="CG83" s="19" t="n">
        <v>-2.6459</v>
      </c>
      <c r="CH83" s="19" t="n">
        <v>-0.4642</v>
      </c>
      <c r="CI83" s="19" t="n">
        <v>-3.8328</v>
      </c>
      <c r="CN83" s="19" t="n">
        <v>1.5785</v>
      </c>
      <c r="CO83" s="19" t="n">
        <v>0.9888</v>
      </c>
      <c r="CV83" s="19" t="n">
        <v>-1.3765</v>
      </c>
      <c r="CW83" s="19" t="n">
        <v>-4.6709</v>
      </c>
      <c r="CX83" s="19" t="n">
        <v>-0.5431</v>
      </c>
      <c r="CY83" s="19" t="n">
        <v>-1.4093</v>
      </c>
      <c r="CZ83" s="19" t="n">
        <v>-14.8464</v>
      </c>
      <c r="DA83" s="19" t="n">
        <v>-13.7177</v>
      </c>
      <c r="DB83" s="19" t="n">
        <v>-16.1694</v>
      </c>
      <c r="DC83" s="19" t="n">
        <v>-29.1052</v>
      </c>
      <c r="DD83" s="19" t="n">
        <v>-0.0878</v>
      </c>
      <c r="DE83" s="19" t="n">
        <v>-92.05119999999999</v>
      </c>
      <c r="DF83" s="19" t="n">
        <v>-20.069</v>
      </c>
      <c r="DG83" s="19" t="n">
        <v>-3.7176</v>
      </c>
      <c r="DH83" s="19" t="n">
        <v>-4.0938</v>
      </c>
      <c r="DI83" s="19" t="n">
        <v>-4.536</v>
      </c>
      <c r="DN83" s="19" t="n">
        <v>-677.3597</v>
      </c>
      <c r="DT83" s="19" t="n">
        <v>28.5157</v>
      </c>
    </row>
    <row r="84">
      <c r="A84" s="2" t="inlineStr">
        <is>
          <t>4701</t>
        </is>
      </c>
      <c r="B84" s="2" t="inlineStr">
        <is>
          <t>Rail transport</t>
        </is>
      </c>
      <c r="C84" s="19" t="n">
        <v>-0.1671</v>
      </c>
      <c r="D84" s="19" t="n">
        <v>-0.2678</v>
      </c>
      <c r="E84" s="19" t="n">
        <v>-11.1248</v>
      </c>
      <c r="F84" s="19" t="n">
        <v>-0.1176</v>
      </c>
      <c r="G84" s="19" t="n">
        <v>-0.1662</v>
      </c>
      <c r="H84" s="19" t="n">
        <v>-0.0959</v>
      </c>
      <c r="I84" s="19" t="n">
        <v>-0.0977</v>
      </c>
      <c r="J84" s="19" t="n">
        <v>-462.0478</v>
      </c>
      <c r="K84" s="19" t="n">
        <v>-9.6876</v>
      </c>
      <c r="L84" s="19" t="n">
        <v>-188.9144</v>
      </c>
      <c r="M84" s="19" t="n">
        <v>-101.8814</v>
      </c>
      <c r="N84" s="19" t="n">
        <v>-5.5085</v>
      </c>
      <c r="P84" s="19" t="n">
        <v>-0.2331</v>
      </c>
      <c r="Q84" s="19" t="n">
        <v>-0.6279</v>
      </c>
      <c r="R84" s="19" t="n">
        <v>-0.0104</v>
      </c>
      <c r="S84" s="19" t="n">
        <v>-0.3626</v>
      </c>
      <c r="T84" s="19" t="n">
        <v>-0.0482</v>
      </c>
      <c r="U84" s="19" t="n">
        <v>-3.8569</v>
      </c>
      <c r="V84" s="19" t="n">
        <v>-0.2014</v>
      </c>
      <c r="W84" s="19" t="n">
        <v>-0.0544</v>
      </c>
      <c r="X84" s="19" t="n">
        <v>-0.0936</v>
      </c>
      <c r="AH84" s="19" t="n">
        <v>-0.0497</v>
      </c>
      <c r="AI84" s="19" t="n">
        <v>-0.0701</v>
      </c>
      <c r="AM84" s="19" t="n">
        <v>-0.0939</v>
      </c>
      <c r="AN84" s="19" t="n">
        <v>-0.2052</v>
      </c>
      <c r="AO84" s="19" t="n">
        <v>-0.1936</v>
      </c>
      <c r="AP84" s="19" t="n">
        <v>-0.2779</v>
      </c>
      <c r="AQ84" s="19" t="n">
        <v>-2.5789</v>
      </c>
      <c r="AY84" s="19" t="n">
        <v>-11.4817</v>
      </c>
      <c r="AZ84" s="19" t="n">
        <v>-0.0597</v>
      </c>
      <c r="BA84" s="19" t="n">
        <v>-0.0531</v>
      </c>
      <c r="BB84" s="19" t="n">
        <v>-0.0611</v>
      </c>
      <c r="BC84" s="19" t="n">
        <v>-0.0828</v>
      </c>
      <c r="BD84" s="19" t="n">
        <v>-0.056</v>
      </c>
      <c r="BE84" s="19" t="n">
        <v>-0.1095</v>
      </c>
      <c r="BF84" s="19" t="n">
        <v>-0.1282</v>
      </c>
      <c r="BG84" s="19" t="n">
        <v>-0.1447</v>
      </c>
      <c r="BH84" s="19" t="n">
        <v>-0.1373</v>
      </c>
      <c r="BR84" s="19" t="n">
        <v>-0.1292</v>
      </c>
      <c r="BS84" s="19" t="n">
        <v>-58.8755</v>
      </c>
      <c r="BX84" s="19" t="n">
        <v>-281.4717</v>
      </c>
      <c r="CB84" s="19" t="n">
        <v>-175.6997</v>
      </c>
      <c r="CC84" s="19" t="n">
        <v>-134.9915</v>
      </c>
      <c r="CD84" s="19" t="n">
        <v>-21.1249</v>
      </c>
      <c r="CF84" s="19" t="n">
        <v>-10.7053</v>
      </c>
      <c r="CG84" s="19" t="n">
        <v>-127.8925</v>
      </c>
      <c r="CY84" s="19" t="n">
        <v>-5.7718</v>
      </c>
      <c r="DG84" s="19" t="n">
        <v>-0.263</v>
      </c>
      <c r="DJ84" s="19" t="n">
        <v>-0.2756</v>
      </c>
      <c r="DK84" s="19" t="n">
        <v>-0.2388</v>
      </c>
      <c r="DN84" s="19" t="n">
        <v>-3568.8546</v>
      </c>
      <c r="DT84" s="19" t="n">
        <v>-626.3572</v>
      </c>
    </row>
    <row r="85">
      <c r="A85" s="2" t="inlineStr">
        <is>
          <t>4801</t>
        </is>
      </c>
      <c r="B85" s="2" t="inlineStr">
        <is>
          <t>Water, pipeline and other transport</t>
        </is>
      </c>
      <c r="L85" s="19" t="n">
        <v>-1.3088</v>
      </c>
      <c r="M85" s="19" t="n">
        <v>-0.6437</v>
      </c>
      <c r="N85" s="19" t="n">
        <v>-0.079</v>
      </c>
      <c r="S85" s="19" t="n">
        <v>-0.1344</v>
      </c>
      <c r="AD85" s="19" t="n">
        <v>-0.0727</v>
      </c>
      <c r="AE85" s="19" t="n">
        <v>-0.0002</v>
      </c>
      <c r="AP85" s="19" t="n">
        <v>-0.0672</v>
      </c>
      <c r="BT85" s="19" t="n">
        <v>-7.9152</v>
      </c>
      <c r="BU85" s="19" t="n">
        <v>-3.4314</v>
      </c>
      <c r="BV85" s="19" t="n">
        <v>-4.6572</v>
      </c>
      <c r="BW85" s="19" t="n">
        <v>-12.6772</v>
      </c>
      <c r="BX85" s="19" t="n">
        <v>-176.7187</v>
      </c>
      <c r="BY85" s="19" t="n">
        <v>-2.007</v>
      </c>
      <c r="CA85" s="19" t="n">
        <v>-0.0086</v>
      </c>
      <c r="CB85" s="19" t="n">
        <v>-19.9233</v>
      </c>
      <c r="CC85" s="19" t="n">
        <v>-0.2399</v>
      </c>
      <c r="CE85" s="19" t="n">
        <v>-0.7756</v>
      </c>
      <c r="CF85" s="19" t="n">
        <v>-1.8439</v>
      </c>
      <c r="CG85" s="19" t="n">
        <v>-0.1912</v>
      </c>
      <c r="CN85" s="19" t="n">
        <v>-0.9374</v>
      </c>
      <c r="CO85" s="19" t="n">
        <v>-0.1608</v>
      </c>
      <c r="CQ85" s="19" t="n">
        <v>-1.7151</v>
      </c>
      <c r="CT85" s="19" t="n">
        <v>-5.2553</v>
      </c>
      <c r="CU85" s="19" t="n">
        <v>-13.0351</v>
      </c>
      <c r="CW85" s="19" t="n">
        <v>-24.4727</v>
      </c>
      <c r="CX85" s="19" t="n">
        <v>-1.7939</v>
      </c>
      <c r="DA85" s="19" t="n">
        <v>-2.3863</v>
      </c>
      <c r="DB85" s="19" t="n">
        <v>-1.1795</v>
      </c>
      <c r="DC85" s="19" t="n">
        <v>-1.5723</v>
      </c>
      <c r="DD85" s="19" t="n">
        <v>-0.022</v>
      </c>
      <c r="DE85" s="19" t="n">
        <v>-2.3027</v>
      </c>
      <c r="DF85" s="19" t="n">
        <v>-3.3144</v>
      </c>
      <c r="DJ85" s="19" t="n">
        <v>-1.4581</v>
      </c>
      <c r="DK85" s="19" t="n">
        <v>-3.4331</v>
      </c>
      <c r="DL85" s="19" t="n">
        <v>-0.0081</v>
      </c>
      <c r="DM85" s="19" t="n">
        <v>-0.033</v>
      </c>
      <c r="DN85" s="19" t="n">
        <v>156.1395</v>
      </c>
      <c r="DT85" s="19" t="n">
        <v>-32.365</v>
      </c>
    </row>
    <row r="86">
      <c r="A86" s="2" t="inlineStr">
        <is>
          <t>4901</t>
        </is>
      </c>
      <c r="B86" s="2" t="inlineStr">
        <is>
          <t>Air and space transport</t>
        </is>
      </c>
      <c r="CN86" s="19" t="n">
        <v>9.5481</v>
      </c>
      <c r="CO86" s="19" t="n">
        <v>5.7539</v>
      </c>
      <c r="DN86" s="19" t="n">
        <v>2599.8272</v>
      </c>
      <c r="DT86" s="19" t="n">
        <v>696.8708</v>
      </c>
    </row>
    <row r="87">
      <c r="A87" s="2" t="inlineStr">
        <is>
          <t>5101</t>
        </is>
      </c>
      <c r="B87" s="2" t="inlineStr">
        <is>
          <t>Postal and courier pick-up and delivery service</t>
        </is>
      </c>
      <c r="CN87" s="19" t="n">
        <v>15.9755</v>
      </c>
      <c r="CO87" s="19" t="n">
        <v>24.6113</v>
      </c>
      <c r="DN87" s="19" t="n">
        <v>87.4132</v>
      </c>
    </row>
    <row r="88">
      <c r="A88" s="2" t="inlineStr">
        <is>
          <t>5201</t>
        </is>
      </c>
      <c r="B88" s="2" t="inlineStr">
        <is>
          <t>Transport support services and storage</t>
        </is>
      </c>
      <c r="C88" s="19" t="n">
        <v>-0.0361</v>
      </c>
      <c r="D88" s="19" t="n">
        <v>-0.002</v>
      </c>
      <c r="E88" s="19" t="n">
        <v>-0.0418</v>
      </c>
      <c r="F88" s="19" t="n">
        <v>0.018</v>
      </c>
      <c r="G88" s="19" t="n">
        <v>0.0002</v>
      </c>
      <c r="H88" s="19" t="n">
        <v>0.08260000000000001</v>
      </c>
      <c r="I88" s="19" t="n">
        <v>-0.0344</v>
      </c>
      <c r="J88" s="19" t="n">
        <v>3.898</v>
      </c>
      <c r="K88" s="19" t="n">
        <v>1.8685</v>
      </c>
      <c r="L88" s="19" t="n">
        <v>1.4319</v>
      </c>
      <c r="M88" s="19" t="n">
        <v>3.0683</v>
      </c>
      <c r="N88" s="19" t="n">
        <v>0.8411</v>
      </c>
      <c r="O88" s="19" t="n">
        <v>-0.0439</v>
      </c>
      <c r="BC88" s="19" t="n">
        <v>0.0002</v>
      </c>
      <c r="BD88" s="19" t="n">
        <v>0.0083</v>
      </c>
      <c r="BF88" s="19" t="n">
        <v>0.0083</v>
      </c>
      <c r="BR88" s="19" t="n">
        <v>-0.0066</v>
      </c>
      <c r="BS88" s="19" t="n">
        <v>-0.0547</v>
      </c>
      <c r="BT88" s="19" t="n">
        <v>-0.5482</v>
      </c>
      <c r="BW88" s="19" t="n">
        <v>0.3411</v>
      </c>
      <c r="BX88" s="19" t="n">
        <v>1.7083</v>
      </c>
      <c r="BY88" s="19" t="n">
        <v>0.1363</v>
      </c>
      <c r="BZ88" s="19" t="n">
        <v>-0.0269</v>
      </c>
      <c r="CA88" s="19" t="n">
        <v>0.0043</v>
      </c>
      <c r="CB88" s="19" t="n">
        <v>-0.004</v>
      </c>
      <c r="CC88" s="19" t="n">
        <v>-0.0071</v>
      </c>
      <c r="CD88" s="19" t="n">
        <v>2.3474</v>
      </c>
      <c r="CE88" s="19" t="n">
        <v>-10.9208</v>
      </c>
      <c r="CF88" s="19" t="n">
        <v>-0.129</v>
      </c>
      <c r="CG88" s="19" t="n">
        <v>3.5274</v>
      </c>
      <c r="CI88" s="19" t="n">
        <v>-0.0033</v>
      </c>
      <c r="CN88" s="19" t="n">
        <v>26.5341</v>
      </c>
      <c r="CO88" s="19" t="n">
        <v>2.9038</v>
      </c>
      <c r="CQ88" s="19" t="n">
        <v>0.09379999999999999</v>
      </c>
      <c r="CT88" s="19" t="n">
        <v>0.2442</v>
      </c>
      <c r="CU88" s="19" t="n">
        <v>-0.3595</v>
      </c>
      <c r="CW88" s="19" t="n">
        <v>0.4202</v>
      </c>
      <c r="CX88" s="19" t="n">
        <v>0.3077</v>
      </c>
      <c r="CY88" s="19" t="n">
        <v>0.0822</v>
      </c>
      <c r="CZ88" s="19" t="n">
        <v>-0.3551</v>
      </c>
      <c r="DA88" s="19" t="n">
        <v>-0.0505</v>
      </c>
      <c r="DD88" s="19" t="n">
        <v>-0.2708</v>
      </c>
      <c r="DE88" s="19" t="n">
        <v>-0.0615</v>
      </c>
      <c r="DF88" s="19" t="n">
        <v>-0.0732</v>
      </c>
      <c r="DG88" s="19" t="n">
        <v>-0.0067</v>
      </c>
      <c r="DH88" s="19" t="n">
        <v>-0.0104</v>
      </c>
      <c r="DI88" s="19" t="n">
        <v>-0.0141</v>
      </c>
      <c r="DL88" s="19" t="n">
        <v>0.1135</v>
      </c>
      <c r="DN88" s="19" t="n">
        <v>146.2754</v>
      </c>
      <c r="DT88" s="19" t="n">
        <v>-1.2043</v>
      </c>
    </row>
    <row r="89">
      <c r="A89" s="2" t="inlineStr">
        <is>
          <t>5401</t>
        </is>
      </c>
      <c r="B89" s="2" t="inlineStr">
        <is>
          <t>Publishing (except internet and music publishing)</t>
        </is>
      </c>
      <c r="J89" s="19" t="n">
        <v>0.008500000000000001</v>
      </c>
      <c r="K89" s="19" t="n">
        <v>0.0062</v>
      </c>
      <c r="L89" s="19" t="n">
        <v>0.0037</v>
      </c>
      <c r="M89" s="19" t="n">
        <v>0.0094</v>
      </c>
      <c r="O89" s="19" t="n">
        <v>0.0145</v>
      </c>
      <c r="AI89" s="19" t="n">
        <v>0.0037</v>
      </c>
      <c r="AJ89" s="19" t="n">
        <v>0.0029</v>
      </c>
      <c r="AK89" s="19" t="n">
        <v>0.0068</v>
      </c>
      <c r="AL89" s="19" t="n">
        <v>0.005</v>
      </c>
      <c r="AP89" s="19" t="n">
        <v>0.0047</v>
      </c>
      <c r="AR89" s="19" t="n">
        <v>0.0049</v>
      </c>
      <c r="AV89" s="19" t="n">
        <v>0.0046</v>
      </c>
      <c r="AY89" s="19" t="n">
        <v>0.0033</v>
      </c>
      <c r="BB89" s="19" t="n">
        <v>0.0049</v>
      </c>
      <c r="BI89" s="19" t="n">
        <v>0.0045</v>
      </c>
      <c r="BO89" s="19" t="n">
        <v>0.0032</v>
      </c>
      <c r="BP89" s="19" t="n">
        <v>0.006</v>
      </c>
      <c r="BR89" s="19" t="n">
        <v>0.0044</v>
      </c>
      <c r="BS89" s="19" t="n">
        <v>0.0196</v>
      </c>
      <c r="BT89" s="19" t="n">
        <v>0.0052</v>
      </c>
      <c r="BU89" s="19" t="n">
        <v>0.0052</v>
      </c>
      <c r="BV89" s="19" t="n">
        <v>0.0052</v>
      </c>
      <c r="BW89" s="19" t="n">
        <v>0.06519999999999999</v>
      </c>
      <c r="BX89" s="19" t="n">
        <v>0.018</v>
      </c>
      <c r="BY89" s="19" t="n">
        <v>0.0463</v>
      </c>
      <c r="BZ89" s="19" t="n">
        <v>0.0046</v>
      </c>
      <c r="CA89" s="19" t="n">
        <v>0.0045</v>
      </c>
      <c r="CB89" s="19" t="n">
        <v>0.0047</v>
      </c>
      <c r="CC89" s="19" t="n">
        <v>0.0053</v>
      </c>
      <c r="CF89" s="19" t="n">
        <v>0.0059</v>
      </c>
      <c r="CM89" s="19" t="n">
        <v>0.0034</v>
      </c>
      <c r="CN89" s="19" t="n">
        <v>241.0802</v>
      </c>
      <c r="CO89" s="19" t="n">
        <v>289.289</v>
      </c>
      <c r="CQ89" s="19" t="n">
        <v>0.0285</v>
      </c>
      <c r="CT89" s="19" t="n">
        <v>0.057</v>
      </c>
      <c r="CU89" s="19" t="n">
        <v>0.0155</v>
      </c>
      <c r="CW89" s="19" t="n">
        <v>0.005</v>
      </c>
      <c r="CY89" s="19" t="n">
        <v>0.0403</v>
      </c>
      <c r="DA89" s="19" t="n">
        <v>0.0046</v>
      </c>
      <c r="DB89" s="19" t="n">
        <v>0.1563</v>
      </c>
      <c r="DC89" s="19" t="n">
        <v>0.1806</v>
      </c>
      <c r="DD89" s="19" t="n">
        <v>0.0363</v>
      </c>
      <c r="DE89" s="19" t="n">
        <v>0.07829999999999999</v>
      </c>
      <c r="DF89" s="19" t="n">
        <v>0.1279</v>
      </c>
      <c r="DG89" s="19" t="n">
        <v>0.0154</v>
      </c>
      <c r="DH89" s="19" t="n">
        <v>0.0048</v>
      </c>
      <c r="DI89" s="19" t="n">
        <v>0.0048</v>
      </c>
      <c r="DJ89" s="19" t="n">
        <v>0.0048</v>
      </c>
      <c r="DL89" s="19" t="n">
        <v>0.0193</v>
      </c>
      <c r="DM89" s="19" t="n">
        <v>0.0131</v>
      </c>
      <c r="DN89" s="19" t="n">
        <v>873.6219</v>
      </c>
      <c r="DP89" s="19" t="n">
        <v>404.8595</v>
      </c>
      <c r="DS89" s="19" t="n">
        <v>0.0621</v>
      </c>
    </row>
    <row r="90">
      <c r="A90" s="2" t="inlineStr">
        <is>
          <t>5501</t>
        </is>
      </c>
      <c r="B90" s="2" t="inlineStr">
        <is>
          <t>Motion picture and sound recording</t>
        </is>
      </c>
      <c r="DN90" s="19" t="n">
        <v>191.826</v>
      </c>
      <c r="DP90" s="19" t="n">
        <v>25.3859</v>
      </c>
      <c r="DT90" s="19" t="n">
        <v>4.7881</v>
      </c>
    </row>
    <row r="91">
      <c r="A91" s="2" t="inlineStr">
        <is>
          <t>5601</t>
        </is>
      </c>
      <c r="B91" s="2" t="inlineStr">
        <is>
          <t>Broadcasting (except internet)</t>
        </is>
      </c>
      <c r="C91" s="19" t="n">
        <v>0.0056</v>
      </c>
      <c r="D91" s="19" t="n">
        <v>0.008500000000000001</v>
      </c>
      <c r="F91" s="19" t="n">
        <v>0.0626</v>
      </c>
      <c r="H91" s="19" t="n">
        <v>0.0264</v>
      </c>
      <c r="I91" s="19" t="n">
        <v>0.0278</v>
      </c>
      <c r="J91" s="19" t="n">
        <v>0.0416</v>
      </c>
      <c r="K91" s="19" t="n">
        <v>0.08160000000000001</v>
      </c>
      <c r="L91" s="19" t="n">
        <v>0.0823</v>
      </c>
      <c r="M91" s="19" t="n">
        <v>0.2378</v>
      </c>
      <c r="N91" s="19" t="n">
        <v>0.015</v>
      </c>
      <c r="O91" s="19" t="n">
        <v>0.0437</v>
      </c>
      <c r="P91" s="19" t="n">
        <v>0.1626</v>
      </c>
      <c r="Q91" s="19" t="n">
        <v>0.0092</v>
      </c>
      <c r="R91" s="19" t="n">
        <v>0.0406</v>
      </c>
      <c r="S91" s="19" t="n">
        <v>0.0385</v>
      </c>
      <c r="T91" s="19" t="n">
        <v>0.0293</v>
      </c>
      <c r="U91" s="19" t="n">
        <v>0.082</v>
      </c>
      <c r="V91" s="19" t="n">
        <v>0.0589</v>
      </c>
      <c r="W91" s="19" t="n">
        <v>0.0549</v>
      </c>
      <c r="X91" s="19" t="n">
        <v>0.0391</v>
      </c>
      <c r="Y91" s="19" t="n">
        <v>0.0713</v>
      </c>
      <c r="Z91" s="19" t="n">
        <v>0.057</v>
      </c>
      <c r="AA91" s="19" t="n">
        <v>0.0366</v>
      </c>
      <c r="AB91" s="19" t="n">
        <v>0.0026</v>
      </c>
      <c r="AD91" s="19" t="n">
        <v>0.0048</v>
      </c>
      <c r="AF91" s="19" t="n">
        <v>0.0016</v>
      </c>
      <c r="AH91" s="19" t="n">
        <v>0.0159</v>
      </c>
      <c r="AI91" s="19" t="n">
        <v>0.0467</v>
      </c>
      <c r="AJ91" s="19" t="n">
        <v>0.0106</v>
      </c>
      <c r="AK91" s="19" t="n">
        <v>0.0102</v>
      </c>
      <c r="AL91" s="19" t="n">
        <v>0.0108</v>
      </c>
      <c r="AN91" s="19" t="n">
        <v>0.09959999999999999</v>
      </c>
      <c r="AP91" s="19" t="n">
        <v>0.1417</v>
      </c>
      <c r="AQ91" s="19" t="n">
        <v>0.0687</v>
      </c>
      <c r="AR91" s="19" t="n">
        <v>0.0459</v>
      </c>
      <c r="AS91" s="19" t="n">
        <v>0.0399</v>
      </c>
      <c r="AT91" s="19" t="n">
        <v>0.0256</v>
      </c>
      <c r="AU91" s="19" t="n">
        <v>0.0117</v>
      </c>
      <c r="AW91" s="19" t="n">
        <v>0.0071</v>
      </c>
      <c r="AX91" s="19" t="n">
        <v>0.0076</v>
      </c>
      <c r="AY91" s="19" t="n">
        <v>0.0147</v>
      </c>
      <c r="AZ91" s="19" t="n">
        <v>0.0005999999999999999</v>
      </c>
      <c r="BA91" s="19" t="n">
        <v>0.0046</v>
      </c>
      <c r="BB91" s="19" t="n">
        <v>0.0163</v>
      </c>
      <c r="BC91" s="19" t="n">
        <v>0.0081</v>
      </c>
      <c r="BD91" s="19" t="n">
        <v>0.0153</v>
      </c>
      <c r="BE91" s="19" t="n">
        <v>0.0255</v>
      </c>
      <c r="BF91" s="19" t="n">
        <v>0.0827</v>
      </c>
      <c r="BG91" s="19" t="n">
        <v>0.2717</v>
      </c>
      <c r="BH91" s="19" t="n">
        <v>0.3325</v>
      </c>
      <c r="BI91" s="19" t="n">
        <v>0.0194</v>
      </c>
      <c r="BJ91" s="19" t="n">
        <v>0.0301</v>
      </c>
      <c r="BK91" s="19" t="n">
        <v>0.0204</v>
      </c>
      <c r="BL91" s="19" t="n">
        <v>0.0308</v>
      </c>
      <c r="BM91" s="19" t="n">
        <v>0.0061</v>
      </c>
      <c r="BN91" s="19" t="n">
        <v>0.004</v>
      </c>
      <c r="BO91" s="19" t="n">
        <v>0.0185</v>
      </c>
      <c r="BP91" s="19" t="n">
        <v>0.0103</v>
      </c>
      <c r="BQ91" s="19" t="n">
        <v>0.0191</v>
      </c>
      <c r="BR91" s="19" t="n">
        <v>0.1268</v>
      </c>
      <c r="BS91" s="19" t="n">
        <v>0.122</v>
      </c>
      <c r="BT91" s="19" t="n">
        <v>0.121</v>
      </c>
      <c r="BU91" s="19" t="n">
        <v>0.0437</v>
      </c>
      <c r="BV91" s="19" t="n">
        <v>0.1223</v>
      </c>
      <c r="BW91" s="19" t="n">
        <v>2.6793</v>
      </c>
      <c r="BX91" s="19" t="n">
        <v>1.4282</v>
      </c>
      <c r="BY91" s="19" t="n">
        <v>5.4726</v>
      </c>
      <c r="BZ91" s="19" t="n">
        <v>0.0688</v>
      </c>
      <c r="CA91" s="19" t="n">
        <v>0.2742</v>
      </c>
      <c r="CB91" s="19" t="n">
        <v>0.206</v>
      </c>
      <c r="CD91" s="19" t="n">
        <v>0.0188</v>
      </c>
      <c r="CE91" s="19" t="n">
        <v>0.0544</v>
      </c>
      <c r="CF91" s="19" t="n">
        <v>0.1356</v>
      </c>
      <c r="CG91" s="19" t="n">
        <v>0.0648</v>
      </c>
      <c r="CI91" s="19" t="n">
        <v>0.7909</v>
      </c>
      <c r="CK91" s="19" t="n">
        <v>1.617</v>
      </c>
      <c r="CL91" s="19" t="n">
        <v>1.8413</v>
      </c>
      <c r="CM91" s="19" t="n">
        <v>0.0101</v>
      </c>
      <c r="CN91" s="19" t="n">
        <v>1.7788</v>
      </c>
      <c r="CO91" s="19" t="n">
        <v>0.3067</v>
      </c>
      <c r="CP91" s="19" t="n">
        <v>0.1233</v>
      </c>
      <c r="CQ91" s="19" t="n">
        <v>0.9661</v>
      </c>
      <c r="CT91" s="19" t="n">
        <v>1.8858</v>
      </c>
      <c r="CU91" s="19" t="n">
        <v>3.507</v>
      </c>
      <c r="CW91" s="19" t="n">
        <v>1.6655</v>
      </c>
      <c r="CX91" s="19" t="n">
        <v>2.4912</v>
      </c>
      <c r="CY91" s="19" t="n">
        <v>0.389</v>
      </c>
      <c r="CZ91" s="19" t="n">
        <v>0.3538</v>
      </c>
      <c r="DA91" s="19" t="n">
        <v>0.5777</v>
      </c>
      <c r="DB91" s="19" t="n">
        <v>0.1885</v>
      </c>
      <c r="DC91" s="19" t="n">
        <v>0.2057</v>
      </c>
      <c r="DD91" s="19" t="n">
        <v>0.0171</v>
      </c>
      <c r="DE91" s="19" t="n">
        <v>0.1975</v>
      </c>
      <c r="DF91" s="19" t="n">
        <v>0.4568</v>
      </c>
      <c r="DG91" s="19" t="n">
        <v>0.4125</v>
      </c>
      <c r="DH91" s="19" t="n">
        <v>0.536</v>
      </c>
      <c r="DI91" s="19" t="n">
        <v>0.7213000000000001</v>
      </c>
      <c r="DJ91" s="19" t="n">
        <v>0.1189</v>
      </c>
      <c r="DK91" s="19" t="n">
        <v>0.2338</v>
      </c>
      <c r="DL91" s="19" t="n">
        <v>0.2204</v>
      </c>
      <c r="DM91" s="19" t="n">
        <v>0.0139</v>
      </c>
      <c r="DN91" s="19" t="n">
        <v>252</v>
      </c>
      <c r="DP91" s="19" t="n">
        <v>10.6403</v>
      </c>
    </row>
    <row r="92">
      <c r="A92" s="2" t="inlineStr">
        <is>
          <t>5701</t>
        </is>
      </c>
      <c r="B92" s="2" t="inlineStr">
        <is>
          <t>Internet service providers, internet publishing and broadcasting, websearch portals and data processing</t>
        </is>
      </c>
      <c r="CN92" s="19" t="n">
        <v>137.4236</v>
      </c>
      <c r="CO92" s="19" t="n">
        <v>56.6431</v>
      </c>
      <c r="DN92" s="19" t="n">
        <v>525.8588</v>
      </c>
      <c r="DT92" s="19" t="n">
        <v>26.0745</v>
      </c>
    </row>
    <row r="93">
      <c r="A93" s="2" t="inlineStr">
        <is>
          <t>5801</t>
        </is>
      </c>
      <c r="B93" s="2" t="inlineStr">
        <is>
          <t>Telecommunication services</t>
        </is>
      </c>
      <c r="CN93" s="19" t="n">
        <v>17.8418</v>
      </c>
      <c r="CO93" s="19" t="n">
        <v>3.3871</v>
      </c>
      <c r="DN93" s="19" t="n">
        <v>1667.7711</v>
      </c>
    </row>
    <row r="94">
      <c r="A94" s="2" t="inlineStr">
        <is>
          <t>6001</t>
        </is>
      </c>
      <c r="B94" s="2" t="inlineStr">
        <is>
          <t>Library and other information services</t>
        </is>
      </c>
      <c r="DN94" s="19" t="n">
        <v>60</v>
      </c>
    </row>
    <row r="95">
      <c r="A95" s="2" t="inlineStr">
        <is>
          <t>6201</t>
        </is>
      </c>
      <c r="B95" s="2" t="inlineStr">
        <is>
          <t>Finance</t>
        </is>
      </c>
      <c r="C95" s="19" t="n">
        <v>0.2236</v>
      </c>
      <c r="D95" s="19" t="n">
        <v>0.0272</v>
      </c>
      <c r="E95" s="19" t="n">
        <v>0.1128</v>
      </c>
      <c r="F95" s="19" t="n">
        <v>0.0091</v>
      </c>
      <c r="G95" s="19" t="n">
        <v>0.0001</v>
      </c>
      <c r="H95" s="19" t="n">
        <v>0.0095</v>
      </c>
      <c r="I95" s="19" t="n">
        <v>0.0128</v>
      </c>
      <c r="J95" s="19" t="n">
        <v>0.0389</v>
      </c>
      <c r="K95" s="19" t="n">
        <v>0.151</v>
      </c>
      <c r="L95" s="19" t="n">
        <v>0.0907</v>
      </c>
      <c r="M95" s="19" t="n">
        <v>0.0335</v>
      </c>
      <c r="N95" s="19" t="n">
        <v>0.0222</v>
      </c>
      <c r="O95" s="19" t="n">
        <v>0.0104</v>
      </c>
      <c r="P95" s="19" t="n">
        <v>0.0125</v>
      </c>
      <c r="Q95" s="19" t="n">
        <v>0.0001</v>
      </c>
      <c r="R95" s="19" t="n">
        <v>0.0033</v>
      </c>
      <c r="S95" s="19" t="n">
        <v>0.0008</v>
      </c>
      <c r="T95" s="19" t="n">
        <v>0.0001</v>
      </c>
      <c r="U95" s="19" t="n">
        <v>0.0018</v>
      </c>
      <c r="V95" s="19" t="n">
        <v>0.0027</v>
      </c>
      <c r="W95" s="19" t="n">
        <v>0.0037</v>
      </c>
      <c r="X95" s="19" t="n">
        <v>0.0028</v>
      </c>
      <c r="Y95" s="19" t="n">
        <v>0.0091</v>
      </c>
      <c r="Z95" s="19" t="n">
        <v>0.0037</v>
      </c>
      <c r="AA95" s="19" t="n">
        <v>0.0072</v>
      </c>
      <c r="AC95" s="19" t="n">
        <v>0.0001</v>
      </c>
      <c r="AD95" s="19" t="n">
        <v>0.0011</v>
      </c>
      <c r="AE95" s="19" t="n">
        <v>0.0003</v>
      </c>
      <c r="AF95" s="19" t="n">
        <v>0.0005</v>
      </c>
      <c r="AH95" s="19" t="n">
        <v>0.0001</v>
      </c>
      <c r="AI95" s="19" t="n">
        <v>0.0029</v>
      </c>
      <c r="AJ95" s="19" t="n">
        <v>0.0002</v>
      </c>
      <c r="AK95" s="19" t="n">
        <v>0.0011</v>
      </c>
      <c r="AL95" s="19" t="n">
        <v>0.0025</v>
      </c>
      <c r="AM95" s="19" t="n">
        <v>0.0007</v>
      </c>
      <c r="AN95" s="19" t="n">
        <v>0.0092</v>
      </c>
      <c r="AP95" s="19" t="n">
        <v>0.0078</v>
      </c>
      <c r="AQ95" s="19" t="n">
        <v>0.0009</v>
      </c>
      <c r="AR95" s="19" t="n">
        <v>0.0028</v>
      </c>
      <c r="AS95" s="19" t="n">
        <v>0.0001</v>
      </c>
      <c r="AT95" s="19" t="n">
        <v>0.0014</v>
      </c>
      <c r="AU95" s="19" t="n">
        <v>0.0005999999999999999</v>
      </c>
      <c r="AV95" s="19" t="n">
        <v>0.0044</v>
      </c>
      <c r="AW95" s="19" t="n">
        <v>0.001</v>
      </c>
      <c r="AX95" s="19" t="n">
        <v>0.0005999999999999999</v>
      </c>
      <c r="AY95" s="19" t="n">
        <v>0.0134</v>
      </c>
      <c r="AZ95" s="19" t="n">
        <v>0.0012</v>
      </c>
      <c r="BB95" s="19" t="n">
        <v>0.0051</v>
      </c>
      <c r="BC95" s="19" t="n">
        <v>0.0002</v>
      </c>
      <c r="BD95" s="19" t="n">
        <v>0.0014</v>
      </c>
      <c r="BE95" s="19" t="n">
        <v>0.003</v>
      </c>
      <c r="BF95" s="19" t="n">
        <v>0.0024</v>
      </c>
      <c r="BG95" s="19" t="n">
        <v>0.0042</v>
      </c>
      <c r="BH95" s="19" t="n">
        <v>0.0002</v>
      </c>
      <c r="BI95" s="19" t="n">
        <v>0.0029</v>
      </c>
      <c r="BJ95" s="19" t="n">
        <v>0.0009</v>
      </c>
      <c r="BK95" s="19" t="n">
        <v>0.0002</v>
      </c>
      <c r="BL95" s="19" t="n">
        <v>0.0069</v>
      </c>
      <c r="BM95" s="19" t="n">
        <v>0.0011</v>
      </c>
      <c r="BN95" s="19" t="n">
        <v>0.0002</v>
      </c>
      <c r="BO95" s="19" t="n">
        <v>0.0743</v>
      </c>
      <c r="BP95" s="19" t="n">
        <v>0.1387</v>
      </c>
      <c r="BQ95" s="19" t="n">
        <v>0.0024</v>
      </c>
      <c r="BR95" s="19" t="n">
        <v>0.1245</v>
      </c>
      <c r="BS95" s="19" t="n">
        <v>0.007</v>
      </c>
      <c r="BT95" s="19" t="n">
        <v>0.0614</v>
      </c>
      <c r="BU95" s="19" t="n">
        <v>0.0296</v>
      </c>
      <c r="BV95" s="19" t="n">
        <v>0.0235</v>
      </c>
      <c r="BW95" s="19" t="n">
        <v>0.1259</v>
      </c>
      <c r="BX95" s="19" t="n">
        <v>0.1272</v>
      </c>
      <c r="BY95" s="19" t="n">
        <v>0.1209</v>
      </c>
      <c r="BZ95" s="19" t="n">
        <v>0.0563</v>
      </c>
      <c r="CA95" s="19" t="n">
        <v>0.0742</v>
      </c>
      <c r="CB95" s="19" t="n">
        <v>0.0356</v>
      </c>
      <c r="CC95" s="19" t="n">
        <v>0.0112</v>
      </c>
      <c r="CD95" s="19" t="n">
        <v>0.0365</v>
      </c>
      <c r="CE95" s="19" t="n">
        <v>0.0059</v>
      </c>
      <c r="CF95" s="19" t="n">
        <v>0.0042</v>
      </c>
      <c r="CG95" s="19" t="n">
        <v>0.149</v>
      </c>
      <c r="CH95" s="19" t="n">
        <v>0.0053</v>
      </c>
      <c r="CI95" s="19" t="n">
        <v>0.0024</v>
      </c>
      <c r="CJ95" s="19" t="n">
        <v>0.0123</v>
      </c>
      <c r="CK95" s="19" t="n">
        <v>0.007</v>
      </c>
      <c r="CL95" s="19" t="n">
        <v>0.06569999999999999</v>
      </c>
      <c r="CN95" s="19" t="n">
        <v>0.9244</v>
      </c>
      <c r="CO95" s="19" t="n">
        <v>1.0574</v>
      </c>
      <c r="CP95" s="19" t="n">
        <v>0.1896</v>
      </c>
      <c r="CQ95" s="19" t="n">
        <v>0.0723</v>
      </c>
      <c r="CR95" s="19" t="n">
        <v>0.1775</v>
      </c>
      <c r="CS95" s="19" t="n">
        <v>0.0517</v>
      </c>
      <c r="CT95" s="19" t="n">
        <v>0.4077</v>
      </c>
      <c r="CU95" s="19" t="n">
        <v>0.3322</v>
      </c>
      <c r="CV95" s="19" t="n">
        <v>0.0171</v>
      </c>
      <c r="CW95" s="19" t="n">
        <v>0.1186</v>
      </c>
      <c r="CX95" s="19" t="n">
        <v>0.0154</v>
      </c>
      <c r="CY95" s="19" t="n">
        <v>0.091</v>
      </c>
      <c r="CZ95" s="19" t="n">
        <v>0.0002</v>
      </c>
      <c r="DA95" s="19" t="n">
        <v>0.005</v>
      </c>
      <c r="DB95" s="19" t="n">
        <v>0.1218</v>
      </c>
      <c r="DC95" s="19" t="n">
        <v>0.09950000000000001</v>
      </c>
      <c r="DD95" s="19" t="n">
        <v>0.0437</v>
      </c>
      <c r="DE95" s="19" t="n">
        <v>0.1131</v>
      </c>
      <c r="DF95" s="19" t="n">
        <v>0.0178</v>
      </c>
      <c r="DG95" s="19" t="n">
        <v>0.0013</v>
      </c>
      <c r="DH95" s="19" t="n">
        <v>0.0077</v>
      </c>
      <c r="DI95" s="19" t="n">
        <v>0.0066</v>
      </c>
      <c r="DJ95" s="19" t="n">
        <v>0.0114</v>
      </c>
      <c r="DK95" s="19" t="n">
        <v>0.004</v>
      </c>
      <c r="DL95" s="19" t="n">
        <v>0.0143</v>
      </c>
      <c r="DM95" s="19" t="n">
        <v>0.001</v>
      </c>
      <c r="DN95" s="19" t="n">
        <v>0.9256</v>
      </c>
    </row>
    <row r="96">
      <c r="A96" s="2" t="inlineStr">
        <is>
          <t>6301</t>
        </is>
      </c>
      <c r="B96" s="2" t="inlineStr">
        <is>
          <t>Insurance and superannuation funds</t>
        </is>
      </c>
      <c r="C96" s="19" t="n">
        <v>83.2936</v>
      </c>
      <c r="D96" s="19" t="n">
        <v>4.7658</v>
      </c>
      <c r="E96" s="19" t="n">
        <v>30.413</v>
      </c>
      <c r="F96" s="19" t="n">
        <v>2.6423</v>
      </c>
      <c r="G96" s="19" t="n">
        <v>0.4607</v>
      </c>
      <c r="H96" s="19" t="n">
        <v>5.1696</v>
      </c>
      <c r="I96" s="19" t="n">
        <v>17.851</v>
      </c>
      <c r="J96" s="19" t="n">
        <v>58.2046</v>
      </c>
      <c r="K96" s="19" t="n">
        <v>48.2977</v>
      </c>
      <c r="L96" s="19" t="n">
        <v>53.768</v>
      </c>
      <c r="M96" s="19" t="n">
        <v>35.1342</v>
      </c>
      <c r="N96" s="19" t="n">
        <v>7.8761</v>
      </c>
      <c r="O96" s="19" t="n">
        <v>15.1608</v>
      </c>
      <c r="P96" s="19" t="n">
        <v>0.9073</v>
      </c>
      <c r="Q96" s="19" t="n">
        <v>0.4256</v>
      </c>
      <c r="R96" s="19" t="n">
        <v>0.6742</v>
      </c>
      <c r="S96" s="19" t="n">
        <v>1.5553</v>
      </c>
      <c r="T96" s="19" t="n">
        <v>1.8027</v>
      </c>
      <c r="U96" s="19" t="n">
        <v>9.3452</v>
      </c>
      <c r="V96" s="19" t="n">
        <v>3.4211</v>
      </c>
      <c r="W96" s="19" t="n">
        <v>11.5478</v>
      </c>
      <c r="X96" s="19" t="n">
        <v>17.2461</v>
      </c>
      <c r="Y96" s="19" t="n">
        <v>5.2222</v>
      </c>
      <c r="Z96" s="19" t="n">
        <v>1.8678</v>
      </c>
      <c r="AA96" s="19" t="n">
        <v>3.3965</v>
      </c>
      <c r="AB96" s="19" t="n">
        <v>0.0558</v>
      </c>
      <c r="AC96" s="19" t="n">
        <v>0.0218</v>
      </c>
      <c r="AD96" s="19" t="n">
        <v>2.4636</v>
      </c>
      <c r="AE96" s="19" t="n">
        <v>0.4979</v>
      </c>
      <c r="AF96" s="19" t="n">
        <v>0.0935</v>
      </c>
      <c r="AG96" s="19" t="n">
        <v>0.0852</v>
      </c>
      <c r="AH96" s="19" t="n">
        <v>2.0894</v>
      </c>
      <c r="AI96" s="19" t="n">
        <v>12.1013</v>
      </c>
      <c r="AJ96" s="19" t="n">
        <v>0.9224</v>
      </c>
      <c r="AK96" s="19" t="n">
        <v>2.5991</v>
      </c>
      <c r="AL96" s="19" t="n">
        <v>0.5544</v>
      </c>
      <c r="AM96" s="19" t="n">
        <v>1.6798</v>
      </c>
      <c r="AN96" s="19" t="n">
        <v>5.6078</v>
      </c>
      <c r="AO96" s="19" t="n">
        <v>0.3129</v>
      </c>
      <c r="AP96" s="19" t="n">
        <v>7.7939</v>
      </c>
      <c r="AQ96" s="19" t="n">
        <v>1.5094</v>
      </c>
      <c r="AR96" s="19" t="n">
        <v>7.6209</v>
      </c>
      <c r="AS96" s="19" t="n">
        <v>0.9320000000000001</v>
      </c>
      <c r="AT96" s="19" t="n">
        <v>0.8731</v>
      </c>
      <c r="AU96" s="19" t="n">
        <v>0.2878</v>
      </c>
      <c r="AV96" s="19" t="n">
        <v>4.2488</v>
      </c>
      <c r="AW96" s="19" t="n">
        <v>0.6973</v>
      </c>
      <c r="AX96" s="19" t="n">
        <v>0.3032</v>
      </c>
      <c r="AY96" s="19" t="n">
        <v>10.7473</v>
      </c>
      <c r="AZ96" s="19" t="n">
        <v>0.5612</v>
      </c>
      <c r="BA96" s="19" t="n">
        <v>0.1996</v>
      </c>
      <c r="BB96" s="19" t="n">
        <v>13.2732</v>
      </c>
      <c r="BC96" s="19" t="n">
        <v>1.5929</v>
      </c>
      <c r="BD96" s="19" t="n">
        <v>3.5531</v>
      </c>
      <c r="BE96" s="19" t="n">
        <v>5.9074</v>
      </c>
      <c r="BF96" s="19" t="n">
        <v>0.8508</v>
      </c>
      <c r="BG96" s="19" t="n">
        <v>2.9753</v>
      </c>
      <c r="BH96" s="19" t="n">
        <v>3.6115</v>
      </c>
      <c r="BI96" s="19" t="n">
        <v>3.4226</v>
      </c>
      <c r="BJ96" s="19" t="n">
        <v>2.4256</v>
      </c>
      <c r="BK96" s="19" t="n">
        <v>1.4287</v>
      </c>
      <c r="BL96" s="19" t="n">
        <v>8.113</v>
      </c>
      <c r="BM96" s="19" t="n">
        <v>2.3982</v>
      </c>
      <c r="BN96" s="19" t="n">
        <v>1.5303</v>
      </c>
      <c r="BO96" s="19" t="n">
        <v>2.0609</v>
      </c>
      <c r="BP96" s="19" t="n">
        <v>27.2944</v>
      </c>
      <c r="BQ96" s="19" t="n">
        <v>0.3993</v>
      </c>
      <c r="BR96" s="19" t="n">
        <v>6.094</v>
      </c>
      <c r="BS96" s="19" t="n">
        <v>6.2564</v>
      </c>
      <c r="BT96" s="19" t="n">
        <v>46.8497</v>
      </c>
      <c r="BU96" s="19" t="n">
        <v>20.4236</v>
      </c>
      <c r="BV96" s="19" t="n">
        <v>32.0142</v>
      </c>
      <c r="BW96" s="19" t="n">
        <v>129.3704</v>
      </c>
      <c r="BX96" s="19" t="n">
        <v>104.4908</v>
      </c>
      <c r="BY96" s="19" t="n">
        <v>113.1839</v>
      </c>
      <c r="BZ96" s="19" t="n">
        <v>27.0829</v>
      </c>
      <c r="CA96" s="19" t="n">
        <v>69.57089999999999</v>
      </c>
      <c r="CB96" s="19" t="n">
        <v>47.4616</v>
      </c>
      <c r="CC96" s="19" t="n">
        <v>10.5108</v>
      </c>
      <c r="CD96" s="19" t="n">
        <v>5.4942</v>
      </c>
      <c r="CE96" s="19" t="n">
        <v>8.410299999999999</v>
      </c>
      <c r="CF96" s="19" t="n">
        <v>5.5912</v>
      </c>
      <c r="CG96" s="19" t="n">
        <v>51.6269</v>
      </c>
      <c r="CH96" s="19" t="n">
        <v>3.9174</v>
      </c>
      <c r="CI96" s="19" t="n">
        <v>3.7548</v>
      </c>
      <c r="CJ96" s="19" t="n">
        <v>1.6396</v>
      </c>
      <c r="CK96" s="19" t="n">
        <v>4.183</v>
      </c>
      <c r="CL96" s="19" t="n">
        <v>9.2342</v>
      </c>
      <c r="CM96" s="19" t="n">
        <v>0.2856</v>
      </c>
      <c r="CN96" s="19" t="n">
        <v>231.9514</v>
      </c>
      <c r="CO96" s="19" t="n">
        <v>102.1926</v>
      </c>
      <c r="CP96" s="19" t="n">
        <v>116.6127</v>
      </c>
      <c r="CQ96" s="19" t="n">
        <v>28.3614</v>
      </c>
      <c r="CR96" s="19" t="n">
        <v>342.719</v>
      </c>
      <c r="CS96" s="19" t="n">
        <v>112.3361</v>
      </c>
      <c r="CT96" s="19" t="n">
        <v>131.4292</v>
      </c>
      <c r="CU96" s="19" t="n">
        <v>179.9521</v>
      </c>
      <c r="CV96" s="19" t="n">
        <v>44.7909</v>
      </c>
      <c r="CW96" s="19" t="n">
        <v>44.0999</v>
      </c>
      <c r="CX96" s="19" t="n">
        <v>15.2624</v>
      </c>
      <c r="CY96" s="19" t="n">
        <v>1.0023</v>
      </c>
      <c r="DA96" s="19" t="n">
        <v>6.6967</v>
      </c>
      <c r="DB96" s="19" t="n">
        <v>26.8341</v>
      </c>
      <c r="DC96" s="19" t="n">
        <v>5.8301</v>
      </c>
      <c r="DD96" s="19" t="n">
        <v>7.3899</v>
      </c>
      <c r="DE96" s="19" t="n">
        <v>99.316</v>
      </c>
      <c r="DF96" s="19" t="n">
        <v>27.7446</v>
      </c>
      <c r="DG96" s="19" t="n">
        <v>5.0047</v>
      </c>
      <c r="DH96" s="19" t="n">
        <v>13.0361</v>
      </c>
      <c r="DI96" s="19" t="n">
        <v>15.9087</v>
      </c>
      <c r="DJ96" s="19" t="n">
        <v>29.1163</v>
      </c>
      <c r="DK96" s="19" t="n">
        <v>10.6338</v>
      </c>
      <c r="DL96" s="19" t="n">
        <v>31.0488</v>
      </c>
      <c r="DM96" s="19" t="n">
        <v>1.1367</v>
      </c>
      <c r="DN96" s="19" t="n">
        <v>6738.0015</v>
      </c>
    </row>
    <row r="97">
      <c r="A97" s="2" t="inlineStr">
        <is>
          <t>6401</t>
        </is>
      </c>
      <c r="B97" s="2" t="inlineStr">
        <is>
          <t>Auxiliary finance and insurance services</t>
        </is>
      </c>
      <c r="C97" s="19" t="n">
        <v>4.4985</v>
      </c>
      <c r="D97" s="19" t="n">
        <v>0.4778</v>
      </c>
      <c r="E97" s="19" t="n">
        <v>3.8508</v>
      </c>
      <c r="F97" s="19" t="n">
        <v>0.0934</v>
      </c>
      <c r="H97" s="19" t="n">
        <v>0.2166</v>
      </c>
      <c r="I97" s="19" t="n">
        <v>0.668</v>
      </c>
      <c r="J97" s="19" t="n">
        <v>2.494</v>
      </c>
      <c r="K97" s="19" t="n">
        <v>4.4685</v>
      </c>
      <c r="L97" s="19" t="n">
        <v>3.0958</v>
      </c>
      <c r="M97" s="19" t="n">
        <v>2.9555</v>
      </c>
      <c r="N97" s="19" t="n">
        <v>1.2995</v>
      </c>
      <c r="O97" s="19" t="n">
        <v>0.9581</v>
      </c>
      <c r="P97" s="19" t="n">
        <v>0.8552</v>
      </c>
      <c r="Q97" s="19" t="n">
        <v>0.0072</v>
      </c>
      <c r="R97" s="19" t="n">
        <v>0.2644</v>
      </c>
      <c r="S97" s="19" t="n">
        <v>0.06370000000000001</v>
      </c>
      <c r="T97" s="19" t="n">
        <v>0.0565</v>
      </c>
      <c r="U97" s="19" t="n">
        <v>0.1795</v>
      </c>
      <c r="V97" s="19" t="n">
        <v>0.08749999999999999</v>
      </c>
      <c r="W97" s="19" t="n">
        <v>0.269</v>
      </c>
      <c r="X97" s="19" t="n">
        <v>0.2372</v>
      </c>
      <c r="Y97" s="19" t="n">
        <v>0.5479000000000001</v>
      </c>
      <c r="Z97" s="19" t="n">
        <v>0.4622</v>
      </c>
      <c r="AA97" s="19" t="n">
        <v>0.2556</v>
      </c>
      <c r="AB97" s="19" t="n">
        <v>0.001</v>
      </c>
      <c r="AC97" s="19" t="n">
        <v>0.0077</v>
      </c>
      <c r="AD97" s="19" t="n">
        <v>0.106</v>
      </c>
      <c r="AE97" s="19" t="n">
        <v>0.0009</v>
      </c>
      <c r="AF97" s="19" t="n">
        <v>0.0027</v>
      </c>
      <c r="AG97" s="19" t="n">
        <v>0.0106</v>
      </c>
      <c r="AH97" s="19" t="n">
        <v>0.0641</v>
      </c>
      <c r="AI97" s="19" t="n">
        <v>0.3541</v>
      </c>
      <c r="AJ97" s="19" t="n">
        <v>0.0827</v>
      </c>
      <c r="AK97" s="19" t="n">
        <v>0.178</v>
      </c>
      <c r="AL97" s="19" t="n">
        <v>0.1888</v>
      </c>
      <c r="AM97" s="19" t="n">
        <v>0.1983</v>
      </c>
      <c r="AN97" s="19" t="n">
        <v>0.232</v>
      </c>
      <c r="AO97" s="19" t="n">
        <v>0.0035</v>
      </c>
      <c r="AP97" s="19" t="n">
        <v>0.7728</v>
      </c>
      <c r="AQ97" s="19" t="n">
        <v>0.0751</v>
      </c>
      <c r="AR97" s="19" t="n">
        <v>0.4969</v>
      </c>
      <c r="AS97" s="19" t="n">
        <v>0.0401</v>
      </c>
      <c r="AT97" s="19" t="n">
        <v>0.1014</v>
      </c>
      <c r="AU97" s="19" t="n">
        <v>0.0342</v>
      </c>
      <c r="AV97" s="19" t="n">
        <v>0.4532</v>
      </c>
      <c r="AW97" s="19" t="n">
        <v>0.0472</v>
      </c>
      <c r="AX97" s="19" t="n">
        <v>0.0176</v>
      </c>
      <c r="AY97" s="19" t="n">
        <v>0.6252</v>
      </c>
      <c r="AZ97" s="19" t="n">
        <v>0.0152</v>
      </c>
      <c r="BA97" s="19" t="n">
        <v>0.0196</v>
      </c>
      <c r="BB97" s="19" t="n">
        <v>0.7596000000000001</v>
      </c>
      <c r="BC97" s="19" t="n">
        <v>0.0604</v>
      </c>
      <c r="BD97" s="19" t="n">
        <v>0.07389999999999999</v>
      </c>
      <c r="BE97" s="19" t="n">
        <v>0.6375999999999999</v>
      </c>
      <c r="BF97" s="19" t="n">
        <v>0.144</v>
      </c>
      <c r="BG97" s="19" t="n">
        <v>0.09619999999999999</v>
      </c>
      <c r="BI97" s="19" t="n">
        <v>0.1592</v>
      </c>
      <c r="BJ97" s="19" t="n">
        <v>0.128</v>
      </c>
      <c r="BK97" s="19" t="n">
        <v>0.055</v>
      </c>
      <c r="BL97" s="19" t="n">
        <v>0.5926</v>
      </c>
      <c r="BM97" s="19" t="n">
        <v>0.1669</v>
      </c>
      <c r="BN97" s="19" t="n">
        <v>0.0834</v>
      </c>
      <c r="BO97" s="19" t="n">
        <v>8.684200000000001</v>
      </c>
      <c r="BP97" s="19" t="n">
        <v>9.991899999999999</v>
      </c>
      <c r="BQ97" s="19" t="n">
        <v>0.3145</v>
      </c>
      <c r="BR97" s="19" t="n">
        <v>5.8764</v>
      </c>
      <c r="BS97" s="19" t="n">
        <v>10.5268</v>
      </c>
      <c r="BT97" s="19" t="n">
        <v>6.3068</v>
      </c>
      <c r="BU97" s="19" t="n">
        <v>3.0929</v>
      </c>
      <c r="BV97" s="19" t="n">
        <v>1.942</v>
      </c>
      <c r="BW97" s="19" t="n">
        <v>17.7825</v>
      </c>
      <c r="BX97" s="19" t="n">
        <v>7.176</v>
      </c>
      <c r="BY97" s="19" t="n">
        <v>7.5197</v>
      </c>
      <c r="BZ97" s="19" t="n">
        <v>3.4085</v>
      </c>
      <c r="CA97" s="19" t="n">
        <v>4.6828</v>
      </c>
      <c r="CB97" s="19" t="n">
        <v>3.4783</v>
      </c>
      <c r="CC97" s="19" t="n">
        <v>0.5592</v>
      </c>
      <c r="CD97" s="19" t="n">
        <v>1.6359</v>
      </c>
      <c r="CE97" s="19" t="n">
        <v>0.357</v>
      </c>
      <c r="CF97" s="19" t="n">
        <v>0.4424</v>
      </c>
      <c r="CG97" s="19" t="n">
        <v>6.5769</v>
      </c>
      <c r="CH97" s="19" t="n">
        <v>0.1772</v>
      </c>
      <c r="CI97" s="19" t="n">
        <v>0.2406</v>
      </c>
      <c r="CK97" s="19" t="n">
        <v>0.3746</v>
      </c>
      <c r="CL97" s="19" t="n">
        <v>1.1665</v>
      </c>
      <c r="CM97" s="19" t="n">
        <v>0.0032</v>
      </c>
      <c r="CN97" s="19" t="n">
        <v>73.4405</v>
      </c>
      <c r="CO97" s="19" t="n">
        <v>321.9371</v>
      </c>
      <c r="CP97" s="19" t="n">
        <v>5.7309</v>
      </c>
      <c r="CQ97" s="19" t="n">
        <v>3.2052</v>
      </c>
      <c r="CT97" s="19" t="n">
        <v>18.8932</v>
      </c>
      <c r="CU97" s="19" t="n">
        <v>12.3511</v>
      </c>
      <c r="CV97" s="19" t="n">
        <v>1.2169</v>
      </c>
      <c r="CW97" s="19" t="n">
        <v>5.0885</v>
      </c>
      <c r="CX97" s="19" t="n">
        <v>2.3442</v>
      </c>
      <c r="CY97" s="19" t="n">
        <v>18.8779</v>
      </c>
      <c r="DA97" s="19" t="n">
        <v>0.1044</v>
      </c>
      <c r="DB97" s="19" t="n">
        <v>4.1772</v>
      </c>
      <c r="DC97" s="19" t="n">
        <v>3.8269</v>
      </c>
      <c r="DD97" s="19" t="n">
        <v>0.7451</v>
      </c>
      <c r="DE97" s="19" t="n">
        <v>9.8881</v>
      </c>
      <c r="DF97" s="19" t="n">
        <v>2.4491</v>
      </c>
      <c r="DG97" s="19" t="n">
        <v>0.2241</v>
      </c>
      <c r="DH97" s="19" t="n">
        <v>0.6042</v>
      </c>
      <c r="DI97" s="19" t="n">
        <v>0.4653</v>
      </c>
      <c r="DJ97" s="19" t="n">
        <v>1.4128</v>
      </c>
      <c r="DK97" s="19" t="n">
        <v>0.5433</v>
      </c>
      <c r="DL97" s="19" t="n">
        <v>0.0926</v>
      </c>
      <c r="DM97" s="19" t="n">
        <v>0.0043</v>
      </c>
      <c r="DN97" s="19" t="n">
        <v>375.6119</v>
      </c>
    </row>
    <row r="98">
      <c r="A98" s="2" t="inlineStr">
        <is>
          <t>6601</t>
        </is>
      </c>
      <c r="B98" s="2" t="inlineStr">
        <is>
          <t>Rental and hiring services (except real estate)</t>
        </is>
      </c>
      <c r="CN98" s="19" t="n">
        <v>30.9428</v>
      </c>
      <c r="CO98" s="19" t="n">
        <v>21.6769</v>
      </c>
      <c r="DN98" s="19" t="n">
        <v>194.616</v>
      </c>
      <c r="DT98" s="19" t="n">
        <v>33.7643</v>
      </c>
    </row>
    <row r="99">
      <c r="A99" s="2" t="inlineStr">
        <is>
          <t>6700</t>
        </is>
      </c>
      <c r="B99" s="2" t="inlineStr">
        <is>
          <t>Imputed rent for owner-occupiers</t>
        </is>
      </c>
      <c r="DN99" s="19" t="n">
        <v>21</v>
      </c>
    </row>
    <row r="100">
      <c r="A100" s="2" t="inlineStr">
        <is>
          <t>6701</t>
        </is>
      </c>
      <c r="B100" s="2" t="inlineStr">
        <is>
          <t>Actual rent for housing</t>
        </is>
      </c>
      <c r="DN100" s="19" t="n">
        <v>7</v>
      </c>
    </row>
    <row r="101">
      <c r="A101" s="2" t="inlineStr">
        <is>
          <t>6702</t>
        </is>
      </c>
      <c r="B101" s="2" t="inlineStr">
        <is>
          <t>Non-residential property operators and real estate services</t>
        </is>
      </c>
      <c r="C101" s="19" t="n">
        <v>335.1359</v>
      </c>
      <c r="D101" s="19" t="n">
        <v>59.116</v>
      </c>
      <c r="E101" s="19" t="n">
        <v>222.0674</v>
      </c>
      <c r="H101" s="19" t="n">
        <v>1.0298</v>
      </c>
      <c r="I101" s="19" t="n">
        <v>50.1155</v>
      </c>
      <c r="J101" s="19" t="n">
        <v>0.7113</v>
      </c>
      <c r="K101" s="19" t="n">
        <v>3.2831</v>
      </c>
      <c r="L101" s="19" t="n">
        <v>0.3016</v>
      </c>
      <c r="M101" s="19" t="n">
        <v>2.713</v>
      </c>
      <c r="N101" s="19" t="n">
        <v>0.1563</v>
      </c>
      <c r="O101" s="19" t="n">
        <v>0.0658</v>
      </c>
      <c r="P101" s="19" t="n">
        <v>3.255</v>
      </c>
      <c r="Q101" s="19" t="n">
        <v>0.2492</v>
      </c>
      <c r="R101" s="19" t="n">
        <v>0.0956</v>
      </c>
      <c r="S101" s="19" t="n">
        <v>0.5583</v>
      </c>
      <c r="T101" s="19" t="n">
        <v>1.097</v>
      </c>
      <c r="U101" s="19" t="n">
        <v>8.9473</v>
      </c>
      <c r="V101" s="19" t="n">
        <v>6.4007</v>
      </c>
      <c r="W101" s="19" t="n">
        <v>7.0297</v>
      </c>
      <c r="X101" s="19" t="n">
        <v>10.3886</v>
      </c>
      <c r="Y101" s="19" t="n">
        <v>3.7927</v>
      </c>
      <c r="Z101" s="19" t="n">
        <v>0.157</v>
      </c>
      <c r="AA101" s="19" t="n">
        <v>1.7262</v>
      </c>
      <c r="AB101" s="19" t="n">
        <v>0.0003</v>
      </c>
      <c r="AC101" s="19" t="n">
        <v>0.0016</v>
      </c>
      <c r="AD101" s="19" t="n">
        <v>0.5207000000000001</v>
      </c>
      <c r="AF101" s="19" t="n">
        <v>0.0021</v>
      </c>
      <c r="AG101" s="19" t="n">
        <v>0.0008</v>
      </c>
      <c r="AH101" s="19" t="n">
        <v>0.2697</v>
      </c>
      <c r="AI101" s="19" t="n">
        <v>0.4551</v>
      </c>
      <c r="AJ101" s="19" t="n">
        <v>11.4237</v>
      </c>
      <c r="AK101" s="19" t="n">
        <v>5.8894</v>
      </c>
      <c r="AL101" s="19" t="n">
        <v>2.9775</v>
      </c>
      <c r="AM101" s="19" t="n">
        <v>4.617</v>
      </c>
      <c r="AN101" s="19" t="n">
        <v>0.0643</v>
      </c>
      <c r="AO101" s="19" t="n">
        <v>0.0003</v>
      </c>
      <c r="AP101" s="19" t="n">
        <v>0.1443</v>
      </c>
      <c r="AQ101" s="19" t="n">
        <v>0.0237</v>
      </c>
      <c r="AR101" s="19" t="n">
        <v>1.2699</v>
      </c>
      <c r="AS101" s="19" t="n">
        <v>0.0077</v>
      </c>
      <c r="AT101" s="19" t="n">
        <v>0.1531</v>
      </c>
      <c r="AU101" s="19" t="n">
        <v>0.0788</v>
      </c>
      <c r="AV101" s="19" t="n">
        <v>0.9315</v>
      </c>
      <c r="AW101" s="19" t="n">
        <v>0.2624</v>
      </c>
      <c r="AX101" s="19" t="n">
        <v>0.0322</v>
      </c>
      <c r="AY101" s="19" t="n">
        <v>4.5133</v>
      </c>
      <c r="AZ101" s="19" t="n">
        <v>0.08359999999999999</v>
      </c>
      <c r="BA101" s="19" t="n">
        <v>0.2876</v>
      </c>
      <c r="BB101" s="19" t="n">
        <v>3.577</v>
      </c>
      <c r="BC101" s="19" t="n">
        <v>1.5701</v>
      </c>
      <c r="BD101" s="19" t="n">
        <v>2.4516</v>
      </c>
      <c r="BE101" s="19" t="n">
        <v>28.3756</v>
      </c>
      <c r="BF101" s="19" t="n">
        <v>6.7597</v>
      </c>
      <c r="BG101" s="19" t="n">
        <v>0.0809</v>
      </c>
      <c r="BH101" s="19" t="n">
        <v>0.2271</v>
      </c>
      <c r="BI101" s="19" t="n">
        <v>0.7018</v>
      </c>
      <c r="BJ101" s="19" t="n">
        <v>0.6703</v>
      </c>
      <c r="BK101" s="19" t="n">
        <v>0.0907</v>
      </c>
      <c r="BL101" s="19" t="n">
        <v>1.7745</v>
      </c>
      <c r="BM101" s="19" t="n">
        <v>0.4431</v>
      </c>
      <c r="BN101" s="19" t="n">
        <v>0.1295</v>
      </c>
      <c r="BO101" s="19" t="n">
        <v>0.3467</v>
      </c>
      <c r="BP101" s="19" t="n">
        <v>0.9318</v>
      </c>
      <c r="BQ101" s="19" t="n">
        <v>0.0019</v>
      </c>
      <c r="BR101" s="19" t="n">
        <v>18.5061</v>
      </c>
      <c r="BS101" s="19" t="n">
        <v>15.3943</v>
      </c>
      <c r="BT101" s="19" t="n">
        <v>1.9845</v>
      </c>
      <c r="BU101" s="19" t="n">
        <v>0.4963</v>
      </c>
      <c r="BV101" s="19" t="n">
        <v>1.7298</v>
      </c>
      <c r="BW101" s="19" t="n">
        <v>1629.6395</v>
      </c>
      <c r="BX101" s="19" t="n">
        <v>346.8943</v>
      </c>
      <c r="BY101" s="19" t="n">
        <v>118.6214</v>
      </c>
      <c r="BZ101" s="19" t="n">
        <v>7.6335</v>
      </c>
      <c r="CA101" s="19" t="n">
        <v>37.1863</v>
      </c>
      <c r="CB101" s="19" t="n">
        <v>65.5145</v>
      </c>
      <c r="CC101" s="19" t="n">
        <v>32.6192</v>
      </c>
      <c r="CD101" s="19" t="n">
        <v>1.4618</v>
      </c>
      <c r="CE101" s="19" t="n">
        <v>1.1506</v>
      </c>
      <c r="CF101" s="19" t="n">
        <v>52.8837</v>
      </c>
      <c r="CG101" s="19" t="n">
        <v>323.0382</v>
      </c>
      <c r="CH101" s="19" t="n">
        <v>54.3323</v>
      </c>
      <c r="CI101" s="19" t="n">
        <v>2.1377</v>
      </c>
      <c r="CJ101" s="19" t="n">
        <v>0.3473</v>
      </c>
      <c r="CK101" s="19" t="n">
        <v>0.7614</v>
      </c>
      <c r="CL101" s="19" t="n">
        <v>393.2641</v>
      </c>
      <c r="CM101" s="19" t="n">
        <v>0.5891999999999999</v>
      </c>
      <c r="CN101" s="19" t="n">
        <v>92.7115</v>
      </c>
      <c r="CO101" s="19" t="n">
        <v>276.2222</v>
      </c>
      <c r="CP101" s="19" t="n">
        <v>21.5564</v>
      </c>
      <c r="CQ101" s="19" t="n">
        <v>542.1527</v>
      </c>
      <c r="CS101" s="19" t="n">
        <v>2361.3354</v>
      </c>
      <c r="CT101" s="19" t="n">
        <v>1096.2819</v>
      </c>
      <c r="CU101" s="19" t="n">
        <v>1843.0662</v>
      </c>
      <c r="CV101" s="19" t="n">
        <v>349.6797</v>
      </c>
      <c r="CW101" s="19" t="n">
        <v>556.3939</v>
      </c>
      <c r="CX101" s="19" t="n">
        <v>579.6660000000001</v>
      </c>
      <c r="CY101" s="19" t="n">
        <v>197.9098</v>
      </c>
      <c r="CZ101" s="19" t="n">
        <v>0.1329</v>
      </c>
      <c r="DA101" s="19" t="n">
        <v>119.8435</v>
      </c>
      <c r="DB101" s="19" t="n">
        <v>347.4979</v>
      </c>
      <c r="DC101" s="19" t="n">
        <v>743.0492</v>
      </c>
      <c r="DD101" s="19" t="n">
        <v>45.5336</v>
      </c>
      <c r="DE101" s="19" t="n">
        <v>82.8896</v>
      </c>
      <c r="DF101" s="19" t="n">
        <v>109.0194</v>
      </c>
      <c r="DG101" s="19" t="n">
        <v>14.0483</v>
      </c>
      <c r="DH101" s="19" t="n">
        <v>6.6172</v>
      </c>
      <c r="DI101" s="19" t="n">
        <v>3.938</v>
      </c>
      <c r="DJ101" s="19" t="n">
        <v>43.2883</v>
      </c>
      <c r="DK101" s="19" t="n">
        <v>11.2788</v>
      </c>
      <c r="DL101" s="19" t="n">
        <v>53.7752</v>
      </c>
      <c r="DM101" s="19" t="n">
        <v>6.9388</v>
      </c>
      <c r="DP101" s="19" t="n">
        <v>21545.452</v>
      </c>
    </row>
    <row r="102">
      <c r="A102" s="2" t="inlineStr">
        <is>
          <t>6901</t>
        </is>
      </c>
      <c r="B102" s="2" t="inlineStr">
        <is>
          <t>Professional, scientific and technical services</t>
        </is>
      </c>
      <c r="CN102" s="19" t="n">
        <v>51.3824</v>
      </c>
      <c r="CO102" s="19" t="n">
        <v>129.9135</v>
      </c>
      <c r="CR102" s="19" t="n">
        <v>23.4034</v>
      </c>
      <c r="CS102" s="19" t="n">
        <v>7.4632</v>
      </c>
      <c r="DN102" s="19" t="n">
        <v>854.5863000000001</v>
      </c>
      <c r="DP102" s="19" t="n">
        <v>85.2512</v>
      </c>
    </row>
    <row r="103">
      <c r="A103" s="2" t="inlineStr">
        <is>
          <t>7001</t>
        </is>
      </c>
      <c r="B103" s="2" t="inlineStr">
        <is>
          <t>Computer systems design and related services</t>
        </is>
      </c>
      <c r="CN103" s="19" t="n">
        <v>399.4397</v>
      </c>
      <c r="CO103" s="19" t="n">
        <v>532.7386</v>
      </c>
      <c r="DP103" s="19" t="n">
        <v>928.8217</v>
      </c>
    </row>
    <row r="104">
      <c r="A104" s="2" t="inlineStr">
        <is>
          <t>7210</t>
        </is>
      </c>
      <c r="B104" s="2" t="inlineStr">
        <is>
          <t>Employment, travel agency and other administrative services</t>
        </is>
      </c>
      <c r="C104" s="19" t="n">
        <v>0.2542</v>
      </c>
      <c r="D104" s="19" t="n">
        <v>0.0127</v>
      </c>
      <c r="E104" s="19" t="n">
        <v>0.0273</v>
      </c>
      <c r="F104" s="19" t="n">
        <v>0.0194</v>
      </c>
      <c r="G104" s="19" t="n">
        <v>0.0001</v>
      </c>
      <c r="H104" s="19" t="n">
        <v>0.0062</v>
      </c>
      <c r="I104" s="19" t="n">
        <v>0.0629</v>
      </c>
      <c r="J104" s="19" t="n">
        <v>0.1117</v>
      </c>
      <c r="K104" s="19" t="n">
        <v>0.09810000000000001</v>
      </c>
      <c r="L104" s="19" t="n">
        <v>0.014</v>
      </c>
      <c r="M104" s="19" t="n">
        <v>0.0897</v>
      </c>
      <c r="N104" s="19" t="n">
        <v>0.0378</v>
      </c>
      <c r="O104" s="19" t="n">
        <v>0.0687</v>
      </c>
      <c r="P104" s="19" t="n">
        <v>0.1558</v>
      </c>
      <c r="Q104" s="19" t="n">
        <v>0.0007</v>
      </c>
      <c r="R104" s="19" t="n">
        <v>0.0048</v>
      </c>
      <c r="S104" s="19" t="n">
        <v>0.0439</v>
      </c>
      <c r="T104" s="19" t="n">
        <v>0.0005999999999999999</v>
      </c>
      <c r="U104" s="19" t="n">
        <v>0.0061</v>
      </c>
      <c r="V104" s="19" t="n">
        <v>0.0221</v>
      </c>
      <c r="W104" s="19" t="n">
        <v>0.0162</v>
      </c>
      <c r="X104" s="19" t="n">
        <v>0.0374</v>
      </c>
      <c r="Y104" s="19" t="n">
        <v>0.053</v>
      </c>
      <c r="Z104" s="19" t="n">
        <v>0.0023</v>
      </c>
      <c r="AA104" s="19" t="n">
        <v>0.047</v>
      </c>
      <c r="AC104" s="19" t="n">
        <v>0.0003</v>
      </c>
      <c r="AD104" s="19" t="n">
        <v>0.0053</v>
      </c>
      <c r="AE104" s="19" t="n">
        <v>0.0005999999999999999</v>
      </c>
      <c r="AF104" s="19" t="n">
        <v>0.0212</v>
      </c>
      <c r="AG104" s="19" t="n">
        <v>0.0029</v>
      </c>
      <c r="AH104" s="19" t="n">
        <v>0.0109</v>
      </c>
      <c r="AI104" s="19" t="n">
        <v>0.059</v>
      </c>
      <c r="AJ104" s="19" t="n">
        <v>0.0015</v>
      </c>
      <c r="AK104" s="19" t="n">
        <v>0.0267</v>
      </c>
      <c r="AL104" s="19" t="n">
        <v>0.0201</v>
      </c>
      <c r="AM104" s="19" t="n">
        <v>0.0029</v>
      </c>
      <c r="AN104" s="19" t="n">
        <v>0.0482</v>
      </c>
      <c r="AO104" s="19" t="n">
        <v>0.0001</v>
      </c>
      <c r="AP104" s="19" t="n">
        <v>0.0328</v>
      </c>
      <c r="AQ104" s="19" t="n">
        <v>0.0064</v>
      </c>
      <c r="AR104" s="19" t="n">
        <v>0.0713</v>
      </c>
      <c r="AS104" s="19" t="n">
        <v>0.009900000000000001</v>
      </c>
      <c r="AT104" s="19" t="n">
        <v>0.0083</v>
      </c>
      <c r="AU104" s="19" t="n">
        <v>0.0021</v>
      </c>
      <c r="AV104" s="19" t="n">
        <v>0.0682</v>
      </c>
      <c r="AW104" s="19" t="n">
        <v>0.0173</v>
      </c>
      <c r="AX104" s="19" t="n">
        <v>0.0012</v>
      </c>
      <c r="AY104" s="19" t="n">
        <v>0.0441</v>
      </c>
      <c r="AZ104" s="19" t="n">
        <v>0.008200000000000001</v>
      </c>
      <c r="BA104" s="19" t="n">
        <v>0.0001</v>
      </c>
      <c r="BB104" s="19" t="n">
        <v>0.0611</v>
      </c>
      <c r="BC104" s="19" t="n">
        <v>0.0027</v>
      </c>
      <c r="BD104" s="19" t="n">
        <v>0.008999999999999999</v>
      </c>
      <c r="BE104" s="19" t="n">
        <v>0.0702</v>
      </c>
      <c r="BF104" s="19" t="n">
        <v>0.002</v>
      </c>
      <c r="BG104" s="19" t="n">
        <v>0.0337</v>
      </c>
      <c r="BH104" s="19" t="n">
        <v>0.0114</v>
      </c>
      <c r="BI104" s="19" t="n">
        <v>0.0183</v>
      </c>
      <c r="BJ104" s="19" t="n">
        <v>0.022</v>
      </c>
      <c r="BK104" s="19" t="n">
        <v>0.0077</v>
      </c>
      <c r="BL104" s="19" t="n">
        <v>0.08400000000000001</v>
      </c>
      <c r="BM104" s="19" t="n">
        <v>0.0188</v>
      </c>
      <c r="BN104" s="19" t="n">
        <v>0.0132</v>
      </c>
      <c r="BO104" s="19" t="n">
        <v>0.0503</v>
      </c>
      <c r="BP104" s="19" t="n">
        <v>0.1031</v>
      </c>
      <c r="BQ104" s="19" t="n">
        <v>0.0008</v>
      </c>
      <c r="BR104" s="19" t="n">
        <v>0.09719999999999999</v>
      </c>
      <c r="BS104" s="19" t="n">
        <v>0.0832</v>
      </c>
      <c r="BT104" s="19" t="n">
        <v>0.2748</v>
      </c>
      <c r="BU104" s="19" t="n">
        <v>0.09420000000000001</v>
      </c>
      <c r="BV104" s="19" t="n">
        <v>0.4069</v>
      </c>
      <c r="BW104" s="19" t="n">
        <v>0.6911</v>
      </c>
      <c r="BX104" s="19" t="n">
        <v>0.5403</v>
      </c>
      <c r="BY104" s="19" t="n">
        <v>0.4486</v>
      </c>
      <c r="BZ104" s="19" t="n">
        <v>0.06759999999999999</v>
      </c>
      <c r="CA104" s="19" t="n">
        <v>0.8515</v>
      </c>
      <c r="CB104" s="19" t="n">
        <v>0.2745</v>
      </c>
      <c r="CC104" s="19" t="n">
        <v>0.0664</v>
      </c>
      <c r="CD104" s="19" t="n">
        <v>0.0687</v>
      </c>
      <c r="CE104" s="19" t="n">
        <v>0.0167</v>
      </c>
      <c r="CF104" s="19" t="n">
        <v>0.1262</v>
      </c>
      <c r="CG104" s="19" t="n">
        <v>0.4082</v>
      </c>
      <c r="CH104" s="19" t="n">
        <v>0.324</v>
      </c>
      <c r="CI104" s="19" t="n">
        <v>0.0513</v>
      </c>
      <c r="CJ104" s="19" t="n">
        <v>0.0025</v>
      </c>
      <c r="CK104" s="19" t="n">
        <v>0.0624</v>
      </c>
      <c r="CL104" s="19" t="n">
        <v>0.0228</v>
      </c>
      <c r="CN104" s="19" t="n">
        <v>264.6235</v>
      </c>
      <c r="CO104" s="19" t="n">
        <v>573.6473</v>
      </c>
      <c r="CP104" s="19" t="n">
        <v>0.2575</v>
      </c>
      <c r="CQ104" s="19" t="n">
        <v>0.133</v>
      </c>
      <c r="CR104" s="19" t="n">
        <v>7.9705</v>
      </c>
      <c r="CS104" s="19" t="n">
        <v>2.7127</v>
      </c>
      <c r="CT104" s="19" t="n">
        <v>0.143</v>
      </c>
      <c r="CU104" s="19" t="n">
        <v>2.1716</v>
      </c>
      <c r="CV104" s="19" t="n">
        <v>0.7415</v>
      </c>
      <c r="CW104" s="19" t="n">
        <v>0.3261</v>
      </c>
      <c r="CX104" s="19" t="n">
        <v>0.3069</v>
      </c>
      <c r="CY104" s="19" t="n">
        <v>0.2129</v>
      </c>
      <c r="DA104" s="19" t="n">
        <v>0.7877999999999999</v>
      </c>
      <c r="DB104" s="19" t="n">
        <v>0.0215</v>
      </c>
      <c r="DC104" s="19" t="n">
        <v>0.0593</v>
      </c>
      <c r="DD104" s="19" t="n">
        <v>0.0203</v>
      </c>
      <c r="DE104" s="19" t="n">
        <v>1.4043</v>
      </c>
      <c r="DF104" s="19" t="n">
        <v>0.4679</v>
      </c>
      <c r="DG104" s="19" t="n">
        <v>0.06950000000000001</v>
      </c>
      <c r="DH104" s="19" t="n">
        <v>0.0216</v>
      </c>
      <c r="DI104" s="19" t="n">
        <v>0.054</v>
      </c>
      <c r="DJ104" s="19" t="n">
        <v>0.0528</v>
      </c>
      <c r="DK104" s="19" t="n">
        <v>0.1107</v>
      </c>
      <c r="DL104" s="19" t="n">
        <v>0.2244</v>
      </c>
      <c r="DM104" s="19" t="n">
        <v>0.0038</v>
      </c>
      <c r="DN104" s="19" t="n">
        <v>366.306</v>
      </c>
    </row>
    <row r="105">
      <c r="A105" s="2" t="inlineStr">
        <is>
          <t>7310</t>
        </is>
      </c>
      <c r="B105" s="2" t="inlineStr">
        <is>
          <t>Building cleaning, pest control and other support services</t>
        </is>
      </c>
      <c r="CN105" s="19" t="n">
        <v>2.1048</v>
      </c>
      <c r="CO105" s="19" t="n">
        <v>0.9474</v>
      </c>
      <c r="CR105" s="19" t="n">
        <v>48.9737</v>
      </c>
      <c r="CS105" s="19" t="n">
        <v>18.2173</v>
      </c>
      <c r="DN105" s="19" t="n">
        <v>177.7569</v>
      </c>
    </row>
    <row r="106">
      <c r="A106" s="2" t="inlineStr">
        <is>
          <t>7501</t>
        </is>
      </c>
      <c r="B106" s="2" t="inlineStr">
        <is>
          <t>Public administration and regulatory services</t>
        </is>
      </c>
      <c r="CN106" s="19" t="n">
        <v>1.8671</v>
      </c>
      <c r="CO106" s="19" t="n">
        <v>0.5463</v>
      </c>
      <c r="DN106" s="19" t="n">
        <v>52.1032</v>
      </c>
      <c r="DP106" s="19" t="n">
        <v>53.4834</v>
      </c>
    </row>
    <row r="107">
      <c r="A107" s="2" t="inlineStr">
        <is>
          <t>7601</t>
        </is>
      </c>
      <c r="B107" s="2" t="inlineStr">
        <is>
          <t>Defence</t>
        </is>
      </c>
    </row>
    <row r="108">
      <c r="A108" s="2" t="inlineStr">
        <is>
          <t>7701</t>
        </is>
      </c>
      <c r="B108" s="2" t="inlineStr">
        <is>
          <t>Public order and safety</t>
        </is>
      </c>
      <c r="CN108" s="19" t="n">
        <v>4.0172</v>
      </c>
      <c r="CO108" s="19" t="n">
        <v>1.4863</v>
      </c>
      <c r="CR108" s="19" t="n">
        <v>0.6978</v>
      </c>
      <c r="CS108" s="19" t="n">
        <v>0.1557</v>
      </c>
      <c r="DN108" s="19" t="n">
        <v>25.6431</v>
      </c>
    </row>
    <row r="109">
      <c r="A109" s="2" t="inlineStr">
        <is>
          <t>8010</t>
        </is>
      </c>
      <c r="B109" s="2" t="inlineStr">
        <is>
          <t>Primary and secondary education services (including pre-schools and special schools)</t>
        </is>
      </c>
    </row>
    <row r="110">
      <c r="A110" s="2" t="inlineStr">
        <is>
          <t>8110</t>
        </is>
      </c>
      <c r="B110" s="2" t="inlineStr">
        <is>
          <t>Technical, vocational and tertiary education services (including undergraduate and postgraduate)</t>
        </is>
      </c>
    </row>
    <row r="111">
      <c r="A111" s="2" t="inlineStr">
        <is>
          <t>8210</t>
        </is>
      </c>
      <c r="B111" s="2" t="inlineStr">
        <is>
          <t>Arts, sports, adult and other education services (including community education)</t>
        </is>
      </c>
      <c r="DN111" s="19" t="n">
        <v>737</v>
      </c>
    </row>
    <row r="112">
      <c r="A112" s="2" t="inlineStr">
        <is>
          <t>8401</t>
        </is>
      </c>
      <c r="B112" s="2" t="inlineStr">
        <is>
          <t>Health care services</t>
        </is>
      </c>
    </row>
    <row r="113">
      <c r="A113" s="2" t="inlineStr">
        <is>
          <t>8601</t>
        </is>
      </c>
      <c r="B113" s="2" t="inlineStr">
        <is>
          <t>Residential care and social assistance services</t>
        </is>
      </c>
    </row>
    <row r="114">
      <c r="A114" s="2" t="inlineStr">
        <is>
          <t>8901</t>
        </is>
      </c>
      <c r="B114" s="2" t="inlineStr">
        <is>
          <t>Heritage, creative and performing arts</t>
        </is>
      </c>
      <c r="CN114" s="19" t="n">
        <v>1.6537</v>
      </c>
      <c r="DN114" s="19" t="n">
        <v>126.9837</v>
      </c>
      <c r="DP114" s="19" t="n">
        <v>7.1087</v>
      </c>
      <c r="DT114" s="19" t="n">
        <v>16.2539</v>
      </c>
    </row>
    <row r="115">
      <c r="A115" s="2" t="inlineStr">
        <is>
          <t>9101</t>
        </is>
      </c>
      <c r="B115" s="2" t="inlineStr">
        <is>
          <t>Sports and recreation</t>
        </is>
      </c>
      <c r="C115" s="19" t="n">
        <v>-0.0031</v>
      </c>
      <c r="D115" s="19" t="n">
        <v>-0.0036</v>
      </c>
      <c r="E115" s="19" t="n">
        <v>-0.0035</v>
      </c>
      <c r="I115" s="19" t="n">
        <v>-0.009900000000000001</v>
      </c>
      <c r="J115" s="19" t="n">
        <v>-0.4436</v>
      </c>
      <c r="K115" s="19" t="n">
        <v>-0.575</v>
      </c>
      <c r="L115" s="19" t="n">
        <v>-0.1718</v>
      </c>
      <c r="M115" s="19" t="n">
        <v>-0.4945</v>
      </c>
      <c r="N115" s="19" t="n">
        <v>-0.08309999999999999</v>
      </c>
      <c r="BE115" s="19" t="n">
        <v>-0.0361</v>
      </c>
      <c r="BO115" s="19" t="n">
        <v>-0.1257</v>
      </c>
      <c r="BP115" s="19" t="n">
        <v>-0.0827</v>
      </c>
      <c r="BT115" s="19" t="n">
        <v>-1.4233</v>
      </c>
      <c r="BU115" s="19" t="n">
        <v>-0.8527</v>
      </c>
      <c r="BV115" s="19" t="n">
        <v>-0.8142</v>
      </c>
      <c r="BW115" s="19" t="n">
        <v>-2.1582</v>
      </c>
      <c r="BX115" s="19" t="n">
        <v>-4.9442</v>
      </c>
      <c r="BY115" s="19" t="n">
        <v>-3.3566</v>
      </c>
      <c r="BZ115" s="19" t="n">
        <v>-0.1268</v>
      </c>
      <c r="CA115" s="19" t="n">
        <v>-0.2734</v>
      </c>
      <c r="CB115" s="19" t="n">
        <v>-0.0574</v>
      </c>
      <c r="CD115" s="19" t="n">
        <v>-0.0567</v>
      </c>
      <c r="CE115" s="19" t="n">
        <v>-0.2249</v>
      </c>
      <c r="CI115" s="19" t="n">
        <v>-2.4012</v>
      </c>
      <c r="CM115" s="19" t="n">
        <v>-0.0445</v>
      </c>
      <c r="CN115" s="19" t="n">
        <v>3.3323</v>
      </c>
      <c r="CO115" s="19" t="n">
        <v>3.4761</v>
      </c>
      <c r="CP115" s="19" t="n">
        <v>-1.5558</v>
      </c>
      <c r="CQ115" s="19" t="n">
        <v>-0.4155</v>
      </c>
      <c r="CT115" s="19" t="n">
        <v>-0.9104</v>
      </c>
      <c r="CU115" s="19" t="n">
        <v>-3.6016</v>
      </c>
      <c r="CW115" s="19" t="n">
        <v>-4.3237</v>
      </c>
      <c r="CX115" s="19" t="n">
        <v>-0.033</v>
      </c>
      <c r="CY115" s="19" t="n">
        <v>-3.3056</v>
      </c>
      <c r="CZ115" s="19" t="n">
        <v>-1.2476</v>
      </c>
      <c r="DA115" s="19" t="n">
        <v>-0.6977</v>
      </c>
      <c r="DB115" s="19" t="n">
        <v>-8.318</v>
      </c>
      <c r="DC115" s="19" t="n">
        <v>-7.7812</v>
      </c>
      <c r="DD115" s="19" t="n">
        <v>-1.0125</v>
      </c>
      <c r="DE115" s="19" t="n">
        <v>-2.5322</v>
      </c>
      <c r="DF115" s="19" t="n">
        <v>-4.0714</v>
      </c>
      <c r="DG115" s="19" t="n">
        <v>-1.1339</v>
      </c>
      <c r="DH115" s="19" t="n">
        <v>-47.2418</v>
      </c>
      <c r="DI115" s="19" t="n">
        <v>-16.3857</v>
      </c>
      <c r="DK115" s="19" t="n">
        <v>-0.0439</v>
      </c>
      <c r="DL115" s="19" t="n">
        <v>-0.8636</v>
      </c>
      <c r="DM115" s="19" t="n">
        <v>-0.1859</v>
      </c>
      <c r="DN115" s="19" t="n">
        <v>1312.7729</v>
      </c>
      <c r="DT115" s="19" t="n">
        <v>-26.1535</v>
      </c>
    </row>
    <row r="116">
      <c r="A116" s="2" t="inlineStr">
        <is>
          <t>9201</t>
        </is>
      </c>
      <c r="B116" s="2" t="inlineStr">
        <is>
          <t>Gambling</t>
        </is>
      </c>
      <c r="DI116" s="19" t="n">
        <v>6.0645</v>
      </c>
      <c r="DN116" s="19" t="n">
        <v>5413.2415</v>
      </c>
      <c r="DT116" s="19" t="n">
        <v>103.694</v>
      </c>
    </row>
    <row r="117">
      <c r="A117" s="2" t="inlineStr">
        <is>
          <t>9401</t>
        </is>
      </c>
      <c r="B117" s="2" t="inlineStr">
        <is>
          <t>Automotive repair and maintenance</t>
        </is>
      </c>
      <c r="CN117" s="19" t="n">
        <v>15.8695</v>
      </c>
      <c r="CO117" s="19" t="n">
        <v>9.8787</v>
      </c>
      <c r="DN117" s="19" t="n">
        <v>2035.2518</v>
      </c>
    </row>
    <row r="118">
      <c r="A118" s="2" t="inlineStr">
        <is>
          <t>9402</t>
        </is>
      </c>
      <c r="B118" s="2" t="inlineStr">
        <is>
          <t>Other repair and maintenance</t>
        </is>
      </c>
      <c r="CN118" s="19" t="n">
        <v>71.7649</v>
      </c>
      <c r="CO118" s="19" t="n">
        <v>17.5971</v>
      </c>
      <c r="CR118" s="19" t="n">
        <v>19.4239</v>
      </c>
      <c r="CS118" s="19" t="n">
        <v>6.4901</v>
      </c>
      <c r="DN118" s="19" t="n">
        <v>178.7239</v>
      </c>
    </row>
    <row r="119">
      <c r="A119" s="2" t="inlineStr">
        <is>
          <t>9501</t>
        </is>
      </c>
      <c r="B119" s="2" t="inlineStr">
        <is>
          <t>Personal services</t>
        </is>
      </c>
      <c r="CN119" s="19" t="n">
        <v>1.0362</v>
      </c>
      <c r="CR119" s="19" t="n">
        <v>1.8729</v>
      </c>
      <c r="CS119" s="19" t="n">
        <v>0.5570000000000001</v>
      </c>
      <c r="DN119" s="19" t="n">
        <v>1304.6471</v>
      </c>
      <c r="DT119" s="19" t="n">
        <v>5.8869</v>
      </c>
    </row>
    <row r="120">
      <c r="A120" s="2" t="inlineStr">
        <is>
          <t>9502</t>
        </is>
      </c>
      <c r="B120" s="2" t="inlineStr">
        <is>
          <t>Other services</t>
        </is>
      </c>
      <c r="CN120" s="19" t="n">
        <v>0.0287</v>
      </c>
      <c r="CO120" s="19" t="n">
        <v>0.5344</v>
      </c>
      <c r="DN120" s="19" t="n">
        <v>224.4369</v>
      </c>
    </row>
  </sheetData>
  <mergeCells count="1">
    <mergeCell ref="A2:L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U11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34"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10" customWidth="1" min="78" max="78"/>
    <col width="10" customWidth="1" min="79" max="79"/>
    <col width="10" customWidth="1" min="80" max="80"/>
    <col width="10" customWidth="1" min="81" max="81"/>
    <col width="10" customWidth="1" min="82" max="82"/>
    <col width="10" customWidth="1" min="83" max="83"/>
    <col width="10" customWidth="1" min="84" max="84"/>
    <col width="10" customWidth="1" min="85" max="85"/>
    <col width="10" customWidth="1" min="86" max="86"/>
    <col width="10" customWidth="1" min="87" max="87"/>
    <col width="10" customWidth="1" min="88" max="88"/>
    <col width="10" customWidth="1" min="89" max="89"/>
    <col width="10" customWidth="1" min="90" max="90"/>
    <col width="10" customWidth="1" min="91" max="91"/>
    <col width="10" customWidth="1" min="92" max="92"/>
    <col width="10" customWidth="1" min="93" max="93"/>
    <col width="10" customWidth="1" min="94" max="94"/>
    <col width="10" customWidth="1" min="95" max="95"/>
    <col width="10" customWidth="1" min="96" max="96"/>
    <col width="10" customWidth="1" min="97" max="97"/>
    <col width="10" customWidth="1" min="98" max="98"/>
    <col width="10" customWidth="1" min="99" max="99"/>
    <col width="10" customWidth="1" min="100" max="100"/>
    <col width="10" customWidth="1" min="101" max="101"/>
    <col width="10" customWidth="1" min="102" max="102"/>
    <col width="10" customWidth="1" min="103" max="103"/>
    <col width="10" customWidth="1" min="104" max="104"/>
    <col width="10" customWidth="1" min="105" max="105"/>
    <col width="10" customWidth="1" min="106" max="106"/>
    <col width="10" customWidth="1" min="107" max="107"/>
    <col width="10" customWidth="1" min="108" max="108"/>
    <col width="10" customWidth="1" min="109" max="109"/>
    <col width="10" customWidth="1" min="110" max="110"/>
    <col width="10" customWidth="1" min="111" max="111"/>
    <col width="10" customWidth="1" min="112" max="112"/>
    <col width="10" customWidth="1" min="113" max="113"/>
    <col width="10" customWidth="1" min="114" max="114"/>
    <col width="10" customWidth="1" min="115" max="115"/>
    <col width="10" customWidth="1" min="116" max="116"/>
    <col width="10" customWidth="1" min="117" max="117"/>
    <col width="10"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s>
  <sheetData>
    <row r="1">
      <c r="A1" s="1" t="inlineStr">
        <is>
          <t>RAW — ABS Tables 25 to 34. The ten remaining margin types, 2023-24 ($m)</t>
        </is>
      </c>
    </row>
    <row r="2" ht="32" customHeight="1">
      <c r="A2" s="5" t="inlineStr">
        <is>
          <t>Stacked, one 115-row block per margin type, in the order listed in column A. Same column layout as the other RAW tabs. Sources: ABS files 520905500125 to 520905500134.</t>
        </is>
      </c>
    </row>
    <row r="4">
      <c r="A4" s="15" t="inlineStr">
        <is>
          <t>Margin type</t>
        </is>
      </c>
      <c r="B4" s="15" t="inlineStr">
        <is>
          <t>IOIG</t>
        </is>
      </c>
      <c r="C4" s="15" t="inlineStr">
        <is>
          <t>Product</t>
        </is>
      </c>
      <c r="D4" s="16" t="inlineStr">
        <is>
          <t>0101</t>
        </is>
      </c>
      <c r="E4" s="16" t="inlineStr">
        <is>
          <t>0102</t>
        </is>
      </c>
      <c r="F4" s="16" t="inlineStr">
        <is>
          <t>0103</t>
        </is>
      </c>
      <c r="G4" s="16" t="inlineStr">
        <is>
          <t>0201</t>
        </is>
      </c>
      <c r="H4" s="16" t="inlineStr">
        <is>
          <t>0301</t>
        </is>
      </c>
      <c r="I4" s="16" t="inlineStr">
        <is>
          <t>0401</t>
        </is>
      </c>
      <c r="J4" s="16" t="inlineStr">
        <is>
          <t>0501</t>
        </is>
      </c>
      <c r="K4" s="16" t="inlineStr">
        <is>
          <t>0601</t>
        </is>
      </c>
      <c r="L4" s="16" t="inlineStr">
        <is>
          <t>0701</t>
        </is>
      </c>
      <c r="M4" s="16" t="inlineStr">
        <is>
          <t>0801</t>
        </is>
      </c>
      <c r="N4" s="16" t="inlineStr">
        <is>
          <t>0802</t>
        </is>
      </c>
      <c r="O4" s="16" t="inlineStr">
        <is>
          <t>0901</t>
        </is>
      </c>
      <c r="P4" s="16" t="inlineStr">
        <is>
          <t>1001</t>
        </is>
      </c>
      <c r="Q4" s="16" t="inlineStr">
        <is>
          <t>1101</t>
        </is>
      </c>
      <c r="R4" s="16" t="inlineStr">
        <is>
          <t>1102</t>
        </is>
      </c>
      <c r="S4" s="16" t="inlineStr">
        <is>
          <t>1103</t>
        </is>
      </c>
      <c r="T4" s="16" t="inlineStr">
        <is>
          <t>1104</t>
        </is>
      </c>
      <c r="U4" s="16" t="inlineStr">
        <is>
          <t>1105</t>
        </is>
      </c>
      <c r="V4" s="16" t="inlineStr">
        <is>
          <t>1106</t>
        </is>
      </c>
      <c r="W4" s="16" t="inlineStr">
        <is>
          <t>1107</t>
        </is>
      </c>
      <c r="X4" s="16" t="inlineStr">
        <is>
          <t>1108</t>
        </is>
      </c>
      <c r="Y4" s="16" t="inlineStr">
        <is>
          <t>1109</t>
        </is>
      </c>
      <c r="Z4" s="16" t="inlineStr">
        <is>
          <t>1201</t>
        </is>
      </c>
      <c r="AA4" s="16" t="inlineStr">
        <is>
          <t>1202</t>
        </is>
      </c>
      <c r="AB4" s="16" t="inlineStr">
        <is>
          <t>1205</t>
        </is>
      </c>
      <c r="AC4" s="16" t="inlineStr">
        <is>
          <t>1301</t>
        </is>
      </c>
      <c r="AD4" s="16" t="inlineStr">
        <is>
          <t>1302</t>
        </is>
      </c>
      <c r="AE4" s="16" t="inlineStr">
        <is>
          <t>1303</t>
        </is>
      </c>
      <c r="AF4" s="16" t="inlineStr">
        <is>
          <t>1304</t>
        </is>
      </c>
      <c r="AG4" s="16" t="inlineStr">
        <is>
          <t>1305</t>
        </is>
      </c>
      <c r="AH4" s="16" t="inlineStr">
        <is>
          <t>1306</t>
        </is>
      </c>
      <c r="AI4" s="16" t="inlineStr">
        <is>
          <t>1401</t>
        </is>
      </c>
      <c r="AJ4" s="16" t="inlineStr">
        <is>
          <t>1402</t>
        </is>
      </c>
      <c r="AK4" s="16" t="inlineStr">
        <is>
          <t>1501</t>
        </is>
      </c>
      <c r="AL4" s="16" t="inlineStr">
        <is>
          <t>1502</t>
        </is>
      </c>
      <c r="AM4" s="16" t="inlineStr">
        <is>
          <t>1601</t>
        </is>
      </c>
      <c r="AN4" s="16" t="inlineStr">
        <is>
          <t>1701</t>
        </is>
      </c>
      <c r="AO4" s="16" t="inlineStr">
        <is>
          <t>1801</t>
        </is>
      </c>
      <c r="AP4" s="16" t="inlineStr">
        <is>
          <t>1802</t>
        </is>
      </c>
      <c r="AQ4" s="16" t="inlineStr">
        <is>
          <t>1803</t>
        </is>
      </c>
      <c r="AR4" s="16" t="inlineStr">
        <is>
          <t>1804</t>
        </is>
      </c>
      <c r="AS4" s="16" t="inlineStr">
        <is>
          <t>1901</t>
        </is>
      </c>
      <c r="AT4" s="16" t="inlineStr">
        <is>
          <t>1902</t>
        </is>
      </c>
      <c r="AU4" s="16" t="inlineStr">
        <is>
          <t>2001</t>
        </is>
      </c>
      <c r="AV4" s="16" t="inlineStr">
        <is>
          <t>2002</t>
        </is>
      </c>
      <c r="AW4" s="16" t="inlineStr">
        <is>
          <t>2003</t>
        </is>
      </c>
      <c r="AX4" s="16" t="inlineStr">
        <is>
          <t>2004</t>
        </is>
      </c>
      <c r="AY4" s="16" t="inlineStr">
        <is>
          <t>2005</t>
        </is>
      </c>
      <c r="AZ4" s="16" t="inlineStr">
        <is>
          <t>2101</t>
        </is>
      </c>
      <c r="BA4" s="16" t="inlineStr">
        <is>
          <t>2102</t>
        </is>
      </c>
      <c r="BB4" s="16" t="inlineStr">
        <is>
          <t>2201</t>
        </is>
      </c>
      <c r="BC4" s="16" t="inlineStr">
        <is>
          <t>2202</t>
        </is>
      </c>
      <c r="BD4" s="16" t="inlineStr">
        <is>
          <t>2203</t>
        </is>
      </c>
      <c r="BE4" s="16" t="inlineStr">
        <is>
          <t>2204</t>
        </is>
      </c>
      <c r="BF4" s="16" t="inlineStr">
        <is>
          <t>2301</t>
        </is>
      </c>
      <c r="BG4" s="16" t="inlineStr">
        <is>
          <t>2302</t>
        </is>
      </c>
      <c r="BH4" s="16" t="inlineStr">
        <is>
          <t>2303</t>
        </is>
      </c>
      <c r="BI4" s="16" t="inlineStr">
        <is>
          <t>2304</t>
        </is>
      </c>
      <c r="BJ4" s="16" t="inlineStr">
        <is>
          <t>2401</t>
        </is>
      </c>
      <c r="BK4" s="16" t="inlineStr">
        <is>
          <t>2403</t>
        </is>
      </c>
      <c r="BL4" s="16" t="inlineStr">
        <is>
          <t>2404</t>
        </is>
      </c>
      <c r="BM4" s="16" t="inlineStr">
        <is>
          <t>2405</t>
        </is>
      </c>
      <c r="BN4" s="16" t="inlineStr">
        <is>
          <t>2501</t>
        </is>
      </c>
      <c r="BO4" s="16" t="inlineStr">
        <is>
          <t>2502</t>
        </is>
      </c>
      <c r="BP4" s="16" t="inlineStr">
        <is>
          <t>2601</t>
        </is>
      </c>
      <c r="BQ4" s="16" t="inlineStr">
        <is>
          <t>2605</t>
        </is>
      </c>
      <c r="BR4" s="16" t="inlineStr">
        <is>
          <t>2701</t>
        </is>
      </c>
      <c r="BS4" s="16" t="inlineStr">
        <is>
          <t>2801</t>
        </is>
      </c>
      <c r="BT4" s="16" t="inlineStr">
        <is>
          <t>2901</t>
        </is>
      </c>
      <c r="BU4" s="16" t="inlineStr">
        <is>
          <t>3001</t>
        </is>
      </c>
      <c r="BV4" s="16" t="inlineStr">
        <is>
          <t>3002</t>
        </is>
      </c>
      <c r="BW4" s="16" t="inlineStr">
        <is>
          <t>3101</t>
        </is>
      </c>
      <c r="BX4" s="16" t="inlineStr">
        <is>
          <t>3201</t>
        </is>
      </c>
      <c r="BY4" s="16" t="inlineStr">
        <is>
          <t>3301</t>
        </is>
      </c>
      <c r="BZ4" s="16" t="inlineStr">
        <is>
          <t>3901</t>
        </is>
      </c>
      <c r="CA4" s="16" t="inlineStr">
        <is>
          <t>4401</t>
        </is>
      </c>
      <c r="CB4" s="16" t="inlineStr">
        <is>
          <t>4501</t>
        </is>
      </c>
      <c r="CC4" s="16" t="inlineStr">
        <is>
          <t>4601</t>
        </is>
      </c>
      <c r="CD4" s="16" t="inlineStr">
        <is>
          <t>4701</t>
        </is>
      </c>
      <c r="CE4" s="16" t="inlineStr">
        <is>
          <t>4801</t>
        </is>
      </c>
      <c r="CF4" s="16" t="inlineStr">
        <is>
          <t>4901</t>
        </is>
      </c>
      <c r="CG4" s="16" t="inlineStr">
        <is>
          <t>5101</t>
        </is>
      </c>
      <c r="CH4" s="16" t="inlineStr">
        <is>
          <t>5201</t>
        </is>
      </c>
      <c r="CI4" s="16" t="inlineStr">
        <is>
          <t>5401</t>
        </is>
      </c>
      <c r="CJ4" s="16" t="inlineStr">
        <is>
          <t>5501</t>
        </is>
      </c>
      <c r="CK4" s="16" t="inlineStr">
        <is>
          <t>5601</t>
        </is>
      </c>
      <c r="CL4" s="16" t="inlineStr">
        <is>
          <t>5701</t>
        </is>
      </c>
      <c r="CM4" s="16" t="inlineStr">
        <is>
          <t>5801</t>
        </is>
      </c>
      <c r="CN4" s="16" t="inlineStr">
        <is>
          <t>6001</t>
        </is>
      </c>
      <c r="CO4" s="16" t="inlineStr">
        <is>
          <t>6201</t>
        </is>
      </c>
      <c r="CP4" s="16" t="inlineStr">
        <is>
          <t>6301</t>
        </is>
      </c>
      <c r="CQ4" s="16" t="inlineStr">
        <is>
          <t>6401</t>
        </is>
      </c>
      <c r="CR4" s="16" t="inlineStr">
        <is>
          <t>6601</t>
        </is>
      </c>
      <c r="CS4" s="16" t="inlineStr">
        <is>
          <t>6700</t>
        </is>
      </c>
      <c r="CT4" s="16" t="inlineStr">
        <is>
          <t>6701</t>
        </is>
      </c>
      <c r="CU4" s="16" t="inlineStr">
        <is>
          <t>6702</t>
        </is>
      </c>
      <c r="CV4" s="16" t="inlineStr">
        <is>
          <t>6901</t>
        </is>
      </c>
      <c r="CW4" s="16" t="inlineStr">
        <is>
          <t>7001</t>
        </is>
      </c>
      <c r="CX4" s="16" t="inlineStr">
        <is>
          <t>7210</t>
        </is>
      </c>
      <c r="CY4" s="16" t="inlineStr">
        <is>
          <t>7310</t>
        </is>
      </c>
      <c r="CZ4" s="16" t="inlineStr">
        <is>
          <t>7501</t>
        </is>
      </c>
      <c r="DA4" s="16" t="inlineStr">
        <is>
          <t>7601</t>
        </is>
      </c>
      <c r="DB4" s="16" t="inlineStr">
        <is>
          <t>7701</t>
        </is>
      </c>
      <c r="DC4" s="16" t="inlineStr">
        <is>
          <t>8010</t>
        </is>
      </c>
      <c r="DD4" s="16" t="inlineStr">
        <is>
          <t>8110</t>
        </is>
      </c>
      <c r="DE4" s="16" t="inlineStr">
        <is>
          <t>8210</t>
        </is>
      </c>
      <c r="DF4" s="16" t="inlineStr">
        <is>
          <t>8401</t>
        </is>
      </c>
      <c r="DG4" s="16" t="inlineStr">
        <is>
          <t>8601</t>
        </is>
      </c>
      <c r="DH4" s="16" t="inlineStr">
        <is>
          <t>8901</t>
        </is>
      </c>
      <c r="DI4" s="16" t="inlineStr">
        <is>
          <t>9101</t>
        </is>
      </c>
      <c r="DJ4" s="16" t="inlineStr">
        <is>
          <t>9201</t>
        </is>
      </c>
      <c r="DK4" s="16" t="inlineStr">
        <is>
          <t>9401</t>
        </is>
      </c>
      <c r="DL4" s="16" t="inlineStr">
        <is>
          <t>9402</t>
        </is>
      </c>
      <c r="DM4" s="16" t="inlineStr">
        <is>
          <t>9501</t>
        </is>
      </c>
      <c r="DN4" s="16" t="inlineStr">
        <is>
          <t>9502</t>
        </is>
      </c>
      <c r="DO4" s="17" t="inlineStr">
        <is>
          <t>Q1</t>
        </is>
      </c>
      <c r="DP4" s="17" t="inlineStr">
        <is>
          <t>Q2</t>
        </is>
      </c>
      <c r="DQ4" s="17" t="inlineStr">
        <is>
          <t>Q3</t>
        </is>
      </c>
      <c r="DR4" s="17" t="inlineStr">
        <is>
          <t>Q4</t>
        </is>
      </c>
      <c r="DS4" s="17" t="inlineStr">
        <is>
          <t>Q5</t>
        </is>
      </c>
      <c r="DT4" s="17" t="inlineStr">
        <is>
          <t>Q6</t>
        </is>
      </c>
      <c r="DU4" s="17" t="inlineStr">
        <is>
          <t>Q7</t>
        </is>
      </c>
    </row>
    <row r="5">
      <c r="D5" s="18" t="inlineStr">
        <is>
          <t>Sheep, grains, beef and dairy cattle</t>
        </is>
      </c>
      <c r="E5" s="18" t="inlineStr">
        <is>
          <t>Poultry and other livestock</t>
        </is>
      </c>
      <c r="F5" s="18" t="inlineStr">
        <is>
          <t>Other agriculture</t>
        </is>
      </c>
      <c r="G5" s="18" t="inlineStr">
        <is>
          <t>Aquaculture</t>
        </is>
      </c>
      <c r="H5" s="18" t="inlineStr">
        <is>
          <t>Forestry and logging</t>
        </is>
      </c>
      <c r="I5" s="18" t="inlineStr">
        <is>
          <t>Fishing, hunting and trapping</t>
        </is>
      </c>
      <c r="J5" s="18" t="inlineStr">
        <is>
          <t>Agriculture, forestry and fishing support services</t>
        </is>
      </c>
      <c r="K5" s="18" t="inlineStr">
        <is>
          <t>Coal mining</t>
        </is>
      </c>
      <c r="L5" s="18" t="inlineStr">
        <is>
          <t>Oil and gas extraction</t>
        </is>
      </c>
      <c r="M5" s="18" t="inlineStr">
        <is>
          <t>Iron ore mining</t>
        </is>
      </c>
      <c r="N5" s="18" t="inlineStr">
        <is>
          <t>Non-ferrous metal ore mining</t>
        </is>
      </c>
      <c r="O5" s="18" t="inlineStr">
        <is>
          <t>Non-metallic mineral mining</t>
        </is>
      </c>
      <c r="P5" s="18" t="inlineStr">
        <is>
          <t>Exploration and mining support services</t>
        </is>
      </c>
      <c r="Q5" s="18" t="inlineStr">
        <is>
          <t>Meat and meat product manufacturing</t>
        </is>
      </c>
      <c r="R5" s="18" t="inlineStr">
        <is>
          <t>Processed seafood manufacturing</t>
        </is>
      </c>
      <c r="S5" s="18" t="inlineStr">
        <is>
          <t>Dairy product manufacturing</t>
        </is>
      </c>
      <c r="T5" s="18" t="inlineStr">
        <is>
          <t>Fruit and vegetable product manufacturing</t>
        </is>
      </c>
      <c r="U5" s="18" t="inlineStr">
        <is>
          <t>Oils and fats manufacturing</t>
        </is>
      </c>
      <c r="V5" s="18" t="inlineStr">
        <is>
          <t>Grain mill and cereal product manufacturing</t>
        </is>
      </c>
      <c r="W5" s="18" t="inlineStr">
        <is>
          <t>Bakery product manufacturing</t>
        </is>
      </c>
      <c r="X5" s="18" t="inlineStr">
        <is>
          <t>Sugar and confectionery manufacturing</t>
        </is>
      </c>
      <c r="Y5" s="18" t="inlineStr">
        <is>
          <t>Other food product manufacturing</t>
        </is>
      </c>
      <c r="Z5" s="18" t="inlineStr">
        <is>
          <t>Soft drinks, cordials and syrup manufacturing</t>
        </is>
      </c>
      <c r="AA5" s="18" t="inlineStr">
        <is>
          <t>Beer manufacturing</t>
        </is>
      </c>
      <c r="AB5" s="18" t="inlineStr">
        <is>
          <t>Wine, spirits and tobacco</t>
        </is>
      </c>
      <c r="AC5" s="18" t="inlineStr">
        <is>
          <t>Textile manufacturing</t>
        </is>
      </c>
      <c r="AD5" s="18" t="inlineStr">
        <is>
          <t>Tanned leather, dressed fur and leather product manufacturing</t>
        </is>
      </c>
      <c r="AE5" s="18" t="inlineStr">
        <is>
          <t>Textile product manufacturing</t>
        </is>
      </c>
      <c r="AF5" s="18" t="inlineStr">
        <is>
          <t>Knitted product manufacturing</t>
        </is>
      </c>
      <c r="AG5" s="18" t="inlineStr">
        <is>
          <t>Clothing manufacturing</t>
        </is>
      </c>
      <c r="AH5" s="18" t="inlineStr">
        <is>
          <t>Footwear manufacturing</t>
        </is>
      </c>
      <c r="AI5" s="18" t="inlineStr">
        <is>
          <t>Sawmill product manufacturing</t>
        </is>
      </c>
      <c r="AJ5" s="18" t="inlineStr">
        <is>
          <t>Other wood product manufacturing</t>
        </is>
      </c>
      <c r="AK5" s="18" t="inlineStr">
        <is>
          <t>Pulp, paper and paperboard manufacturing</t>
        </is>
      </c>
      <c r="AL5" s="18" t="inlineStr">
        <is>
          <t>Paper stationery and other converted paper product manufacturing</t>
        </is>
      </c>
      <c r="AM5" s="18" t="inlineStr">
        <is>
          <t>Printing (including the reproduction of recorded media)</t>
        </is>
      </c>
      <c r="AN5" s="18" t="inlineStr">
        <is>
          <t>Petroleum and coal product manufacturing</t>
        </is>
      </c>
      <c r="AO5" s="18" t="inlineStr">
        <is>
          <t>Human pharmaceutical and medicinal product manufacturing</t>
        </is>
      </c>
      <c r="AP5" s="18" t="inlineStr">
        <is>
          <t>Veterinary pharmaceutical and medicinal product manufacturing</t>
        </is>
      </c>
      <c r="AQ5" s="18" t="inlineStr">
        <is>
          <t>Basic chemical manufacturing</t>
        </is>
      </c>
      <c r="AR5" s="18" t="inlineStr">
        <is>
          <t>Cleaning compounds and toiletry preparation manufacturing</t>
        </is>
      </c>
      <c r="AS5" s="18" t="inlineStr">
        <is>
          <t>Polymer product manufacturing</t>
        </is>
      </c>
      <c r="AT5" s="18" t="inlineStr">
        <is>
          <t>Natural rubber product manufacturing</t>
        </is>
      </c>
      <c r="AU5" s="18" t="inlineStr">
        <is>
          <t>Glass and glass product manufacturing</t>
        </is>
      </c>
      <c r="AV5" s="18" t="inlineStr">
        <is>
          <t>Ceramic product manufacturing</t>
        </is>
      </c>
      <c r="AW5" s="18" t="inlineStr">
        <is>
          <t>Cement, lime and ready-mixed concrete manufacturing</t>
        </is>
      </c>
      <c r="AX5" s="18" t="inlineStr">
        <is>
          <t>Plaster and concrete product manufacturing</t>
        </is>
      </c>
      <c r="AY5" s="18" t="inlineStr">
        <is>
          <t>Other non-metallic mineral product manufacturing</t>
        </is>
      </c>
      <c r="AZ5" s="18" t="inlineStr">
        <is>
          <t>Iron and steel manufacturing</t>
        </is>
      </c>
      <c r="BA5" s="18" t="inlineStr">
        <is>
          <t>Basic non-ferrous metal manufacturing</t>
        </is>
      </c>
      <c r="BB5" s="18" t="inlineStr">
        <is>
          <t>Forged iron and steel product manufacturing</t>
        </is>
      </c>
      <c r="BC5" s="18" t="inlineStr">
        <is>
          <t>Structural metal product manufacturing</t>
        </is>
      </c>
      <c r="BD5" s="18" t="inlineStr">
        <is>
          <t>Metal containers and other sheet metal product manufacturing</t>
        </is>
      </c>
      <c r="BE5" s="18" t="inlineStr">
        <is>
          <t>Other fabricated metal product manufacturing</t>
        </is>
      </c>
      <c r="BF5" s="18" t="inlineStr">
        <is>
          <t>Motor vehicles and parts; other transport equipment manufacturing</t>
        </is>
      </c>
      <c r="BG5" s="18" t="inlineStr">
        <is>
          <t>Ships and boat manufacturing</t>
        </is>
      </c>
      <c r="BH5" s="18" t="inlineStr">
        <is>
          <t>Railway rolling stock manufacturing</t>
        </is>
      </c>
      <c r="BI5" s="18" t="inlineStr">
        <is>
          <t>Aircraft manufacturing</t>
        </is>
      </c>
      <c r="BJ5" s="18" t="inlineStr">
        <is>
          <t>Professional, scientific, computer and electronic equipment manufacturing</t>
        </is>
      </c>
      <c r="BK5" s="18" t="inlineStr">
        <is>
          <t>Electrical equipment manufacturing</t>
        </is>
      </c>
      <c r="BL5" s="18" t="inlineStr">
        <is>
          <t>Domestic appliance manufacturing</t>
        </is>
      </c>
      <c r="BM5" s="18" t="inlineStr">
        <is>
          <t>Specialised and other machinery and equipment manufacturing</t>
        </is>
      </c>
      <c r="BN5" s="18" t="inlineStr">
        <is>
          <t>Furniture manufacturing</t>
        </is>
      </c>
      <c r="BO5" s="18" t="inlineStr">
        <is>
          <t>Other manufactured products</t>
        </is>
      </c>
      <c r="BP5" s="18" t="inlineStr">
        <is>
          <t>Electricity generation</t>
        </is>
      </c>
      <c r="BQ5" s="18" t="inlineStr">
        <is>
          <t>Electricity transmission, distribution, on selling and electricity market operation</t>
        </is>
      </c>
      <c r="BR5" s="18" t="inlineStr">
        <is>
          <t>Gas supply</t>
        </is>
      </c>
      <c r="BS5" s="18" t="inlineStr">
        <is>
          <t>Water supply, sewerage and drainage services</t>
        </is>
      </c>
      <c r="BT5" s="18" t="inlineStr">
        <is>
          <t>Waste collection, treatment and disposal services</t>
        </is>
      </c>
      <c r="BU5" s="18" t="inlineStr">
        <is>
          <t>Residential building construction</t>
        </is>
      </c>
      <c r="BV5" s="18" t="inlineStr">
        <is>
          <t>Non-residential building construction</t>
        </is>
      </c>
      <c r="BW5" s="18" t="inlineStr">
        <is>
          <t>Heavy and civil engineering construction</t>
        </is>
      </c>
      <c r="BX5" s="18" t="inlineStr">
        <is>
          <t>Construction services</t>
        </is>
      </c>
      <c r="BY5" s="18" t="inlineStr">
        <is>
          <t>Wholesale trade</t>
        </is>
      </c>
      <c r="BZ5" s="18" t="inlineStr">
        <is>
          <t>Retail trade</t>
        </is>
      </c>
      <c r="CA5" s="18" t="inlineStr">
        <is>
          <t>Accommodation</t>
        </is>
      </c>
      <c r="CB5" s="18" t="inlineStr">
        <is>
          <t>Food and beverage services</t>
        </is>
      </c>
      <c r="CC5" s="18" t="inlineStr">
        <is>
          <t>Road transport</t>
        </is>
      </c>
      <c r="CD5" s="18" t="inlineStr">
        <is>
          <t>Rail transport</t>
        </is>
      </c>
      <c r="CE5" s="18" t="inlineStr">
        <is>
          <t>Water, pipeline and other transport</t>
        </is>
      </c>
      <c r="CF5" s="18" t="inlineStr">
        <is>
          <t>Air and space transport</t>
        </is>
      </c>
      <c r="CG5" s="18" t="inlineStr">
        <is>
          <t>Postal and courier pick-up and delivery service</t>
        </is>
      </c>
      <c r="CH5" s="18" t="inlineStr">
        <is>
          <t>Transport support services and storage</t>
        </is>
      </c>
      <c r="CI5" s="18" t="inlineStr">
        <is>
          <t>Publishing (except internet and music publishing)</t>
        </is>
      </c>
      <c r="CJ5" s="18" t="inlineStr">
        <is>
          <t>Motion picture and sound recording</t>
        </is>
      </c>
      <c r="CK5" s="18" t="inlineStr">
        <is>
          <t>Broadcasting (except internet)</t>
        </is>
      </c>
      <c r="CL5" s="18" t="inlineStr">
        <is>
          <t>Internet service providers, internet publishing and broadcasting, websearch portals and data processing</t>
        </is>
      </c>
      <c r="CM5" s="18" t="inlineStr">
        <is>
          <t>Telecommunication services</t>
        </is>
      </c>
      <c r="CN5" s="18" t="inlineStr">
        <is>
          <t>Library and other information services</t>
        </is>
      </c>
      <c r="CO5" s="18" t="inlineStr">
        <is>
          <t>Finance</t>
        </is>
      </c>
      <c r="CP5" s="18" t="inlineStr">
        <is>
          <t>Insurance and superannuation funds</t>
        </is>
      </c>
      <c r="CQ5" s="18" t="inlineStr">
        <is>
          <t>Auxiliary finance and insurance services</t>
        </is>
      </c>
      <c r="CR5" s="18" t="inlineStr">
        <is>
          <t>Rental and hiring services (except real estate)</t>
        </is>
      </c>
      <c r="CS5" s="18" t="inlineStr">
        <is>
          <t>Imputed rent for owner-occupiers</t>
        </is>
      </c>
      <c r="CT5" s="18" t="inlineStr">
        <is>
          <t>Actual rent for housing</t>
        </is>
      </c>
      <c r="CU5" s="18" t="inlineStr">
        <is>
          <t>Non-residential property operators and real estate services</t>
        </is>
      </c>
      <c r="CV5" s="18" t="inlineStr">
        <is>
          <t>Professional, scientific and technical services</t>
        </is>
      </c>
      <c r="CW5" s="18" t="inlineStr">
        <is>
          <t>Computer systems design and related services</t>
        </is>
      </c>
      <c r="CX5" s="18" t="inlineStr">
        <is>
          <t>Employment, travel agency and other administrative services</t>
        </is>
      </c>
      <c r="CY5" s="18" t="inlineStr">
        <is>
          <t>Building cleaning, pest control and other support services</t>
        </is>
      </c>
      <c r="CZ5" s="18" t="inlineStr">
        <is>
          <t>Public administration and regulatory services</t>
        </is>
      </c>
      <c r="DA5" s="18" t="inlineStr">
        <is>
          <t>Defence</t>
        </is>
      </c>
      <c r="DB5" s="18" t="inlineStr">
        <is>
          <t>Public order and safety</t>
        </is>
      </c>
      <c r="DC5" s="18" t="inlineStr">
        <is>
          <t>Primary and secondary education services (including pre-schools and special schools)</t>
        </is>
      </c>
      <c r="DD5" s="18" t="inlineStr">
        <is>
          <t>Technical, vocational and tertiary education services (including undergraduate and postgraduate)</t>
        </is>
      </c>
      <c r="DE5" s="18" t="inlineStr">
        <is>
          <t>Arts, sports, adult and other education services (including community education)</t>
        </is>
      </c>
      <c r="DF5" s="18" t="inlineStr">
        <is>
          <t>Health care services</t>
        </is>
      </c>
      <c r="DG5" s="18" t="inlineStr">
        <is>
          <t>Residential care and social assistance services</t>
        </is>
      </c>
      <c r="DH5" s="18" t="inlineStr">
        <is>
          <t>Heritage, creative and performing arts</t>
        </is>
      </c>
      <c r="DI5" s="18" t="inlineStr">
        <is>
          <t>Sports and recreation</t>
        </is>
      </c>
      <c r="DJ5" s="18" t="inlineStr">
        <is>
          <t>Gambling</t>
        </is>
      </c>
      <c r="DK5" s="18" t="inlineStr">
        <is>
          <t>Automotive repair and maintenance</t>
        </is>
      </c>
      <c r="DL5" s="18" t="inlineStr">
        <is>
          <t>Other repair and maintenance</t>
        </is>
      </c>
      <c r="DM5" s="18" t="inlineStr">
        <is>
          <t>Personal services</t>
        </is>
      </c>
      <c r="DN5" s="18" t="inlineStr">
        <is>
          <t>Other services</t>
        </is>
      </c>
      <c r="DO5" s="18" t="inlineStr">
        <is>
          <t>Households FCE</t>
        </is>
      </c>
      <c r="DP5" s="18" t="inlineStr">
        <is>
          <t>General Government FCE</t>
        </is>
      </c>
      <c r="DQ5" s="18" t="inlineStr">
        <is>
          <t>Private GFCF</t>
        </is>
      </c>
      <c r="DR5" s="18" t="inlineStr">
        <is>
          <t>Public Corporations GFCF</t>
        </is>
      </c>
      <c r="DS5" s="18" t="inlineStr">
        <is>
          <t>General Government GFCF</t>
        </is>
      </c>
      <c r="DT5" s="18" t="inlineStr">
        <is>
          <t>Changes in Inventories</t>
        </is>
      </c>
      <c r="DU5" s="18" t="inlineStr">
        <is>
          <t>Exports of Goods and Services</t>
        </is>
      </c>
    </row>
    <row r="6">
      <c r="A6" s="2" t="inlineStr">
        <is>
          <t>RestHotelClub (Table 25)</t>
        </is>
      </c>
      <c r="B6" s="2" t="inlineStr">
        <is>
          <t>0101</t>
        </is>
      </c>
      <c r="C6" s="2" t="inlineStr">
        <is>
          <t>Sheep, grains, beef and dairy cattle</t>
        </is>
      </c>
    </row>
    <row r="7">
      <c r="A7" s="2" t="inlineStr">
        <is>
          <t>RestHotelClub (Table 25)</t>
        </is>
      </c>
      <c r="B7" s="2" t="inlineStr">
        <is>
          <t>0102</t>
        </is>
      </c>
      <c r="C7" s="2" t="inlineStr">
        <is>
          <t>Poultry and other livestock</t>
        </is>
      </c>
      <c r="DO7" s="19" t="n">
        <v>55</v>
      </c>
    </row>
    <row r="8">
      <c r="A8" s="2" t="inlineStr">
        <is>
          <t>RestHotelClub (Table 25)</t>
        </is>
      </c>
      <c r="B8" s="2" t="inlineStr">
        <is>
          <t>0103</t>
        </is>
      </c>
      <c r="C8" s="2" t="inlineStr">
        <is>
          <t>Other agriculture</t>
        </is>
      </c>
    </row>
    <row r="9">
      <c r="A9" s="2" t="inlineStr">
        <is>
          <t>RestHotelClub (Table 25)</t>
        </is>
      </c>
      <c r="B9" s="2" t="inlineStr">
        <is>
          <t>0201</t>
        </is>
      </c>
      <c r="C9" s="2" t="inlineStr">
        <is>
          <t>Aquaculture</t>
        </is>
      </c>
    </row>
    <row r="10">
      <c r="A10" s="2" t="inlineStr">
        <is>
          <t>RestHotelClub (Table 25)</t>
        </is>
      </c>
      <c r="B10" s="2" t="inlineStr">
        <is>
          <t>0301</t>
        </is>
      </c>
      <c r="C10" s="2" t="inlineStr">
        <is>
          <t>Forestry and logging</t>
        </is>
      </c>
    </row>
    <row r="11">
      <c r="A11" s="2" t="inlineStr">
        <is>
          <t>RestHotelClub (Table 25)</t>
        </is>
      </c>
      <c r="B11" s="2" t="inlineStr">
        <is>
          <t>0401</t>
        </is>
      </c>
      <c r="C11" s="2" t="inlineStr">
        <is>
          <t>Fishing, hunting and trapping</t>
        </is>
      </c>
    </row>
    <row r="12">
      <c r="A12" s="2" t="inlineStr">
        <is>
          <t>RestHotelClub (Table 25)</t>
        </is>
      </c>
      <c r="B12" s="2" t="inlineStr">
        <is>
          <t>0501</t>
        </is>
      </c>
      <c r="C12" s="2" t="inlineStr">
        <is>
          <t>Agriculture, forestry and fishing support services</t>
        </is>
      </c>
    </row>
    <row r="13">
      <c r="A13" s="2" t="inlineStr">
        <is>
          <t>RestHotelClub (Table 25)</t>
        </is>
      </c>
      <c r="B13" s="2" t="inlineStr">
        <is>
          <t>0601</t>
        </is>
      </c>
      <c r="C13" s="2" t="inlineStr">
        <is>
          <t>Coal mining</t>
        </is>
      </c>
    </row>
    <row r="14">
      <c r="A14" s="2" t="inlineStr">
        <is>
          <t>RestHotelClub (Table 25)</t>
        </is>
      </c>
      <c r="B14" s="2" t="inlineStr">
        <is>
          <t>0701</t>
        </is>
      </c>
      <c r="C14" s="2" t="inlineStr">
        <is>
          <t>Oil and gas extraction</t>
        </is>
      </c>
    </row>
    <row r="15">
      <c r="A15" s="2" t="inlineStr">
        <is>
          <t>RestHotelClub (Table 25)</t>
        </is>
      </c>
      <c r="B15" s="2" t="inlineStr">
        <is>
          <t>0801</t>
        </is>
      </c>
      <c r="C15" s="2" t="inlineStr">
        <is>
          <t>Iron ore mining</t>
        </is>
      </c>
    </row>
    <row r="16">
      <c r="A16" s="2" t="inlineStr">
        <is>
          <t>RestHotelClub (Table 25)</t>
        </is>
      </c>
      <c r="B16" s="2" t="inlineStr">
        <is>
          <t>0802</t>
        </is>
      </c>
      <c r="C16" s="2" t="inlineStr">
        <is>
          <t>Non-ferrous metal ore mining</t>
        </is>
      </c>
    </row>
    <row r="17">
      <c r="A17" s="2" t="inlineStr">
        <is>
          <t>RestHotelClub (Table 25)</t>
        </is>
      </c>
      <c r="B17" s="2" t="inlineStr">
        <is>
          <t>0901</t>
        </is>
      </c>
      <c r="C17" s="2" t="inlineStr">
        <is>
          <t>Non-metallic mineral mining</t>
        </is>
      </c>
    </row>
    <row r="18">
      <c r="A18" s="2" t="inlineStr">
        <is>
          <t>RestHotelClub (Table 25)</t>
        </is>
      </c>
      <c r="B18" s="2" t="inlineStr">
        <is>
          <t>1001</t>
        </is>
      </c>
      <c r="C18" s="2" t="inlineStr">
        <is>
          <t>Exploration and mining support services</t>
        </is>
      </c>
    </row>
    <row r="19">
      <c r="A19" s="2" t="inlineStr">
        <is>
          <t>RestHotelClub (Table 25)</t>
        </is>
      </c>
      <c r="B19" s="2" t="inlineStr">
        <is>
          <t>1101</t>
        </is>
      </c>
      <c r="C19" s="2" t="inlineStr">
        <is>
          <t>Meat and meat product manufacturing</t>
        </is>
      </c>
    </row>
    <row r="20">
      <c r="A20" s="2" t="inlineStr">
        <is>
          <t>RestHotelClub (Table 25)</t>
        </is>
      </c>
      <c r="B20" s="2" t="inlineStr">
        <is>
          <t>1102</t>
        </is>
      </c>
      <c r="C20" s="2" t="inlineStr">
        <is>
          <t>Processed seafood manufacturing</t>
        </is>
      </c>
      <c r="DO20" s="19" t="n">
        <v>76</v>
      </c>
    </row>
    <row r="21">
      <c r="A21" s="2" t="inlineStr">
        <is>
          <t>RestHotelClub (Table 25)</t>
        </is>
      </c>
      <c r="B21" s="2" t="inlineStr">
        <is>
          <t>1103</t>
        </is>
      </c>
      <c r="C21" s="2" t="inlineStr">
        <is>
          <t>Dairy product manufacturing</t>
        </is>
      </c>
      <c r="DO21" s="19" t="n">
        <v>134</v>
      </c>
    </row>
    <row r="22">
      <c r="A22" s="2" t="inlineStr">
        <is>
          <t>RestHotelClub (Table 25)</t>
        </is>
      </c>
      <c r="B22" s="2" t="inlineStr">
        <is>
          <t>1104</t>
        </is>
      </c>
      <c r="C22" s="2" t="inlineStr">
        <is>
          <t>Fruit and vegetable product manufacturing</t>
        </is>
      </c>
    </row>
    <row r="23">
      <c r="A23" s="2" t="inlineStr">
        <is>
          <t>RestHotelClub (Table 25)</t>
        </is>
      </c>
      <c r="B23" s="2" t="inlineStr">
        <is>
          <t>1105</t>
        </is>
      </c>
      <c r="C23" s="2" t="inlineStr">
        <is>
          <t>Oils and fats manufacturing</t>
        </is>
      </c>
    </row>
    <row r="24">
      <c r="A24" s="2" t="inlineStr">
        <is>
          <t>RestHotelClub (Table 25)</t>
        </is>
      </c>
      <c r="B24" s="2" t="inlineStr">
        <is>
          <t>1106</t>
        </is>
      </c>
      <c r="C24" s="2" t="inlineStr">
        <is>
          <t>Grain mill and cereal product manufacturing</t>
        </is>
      </c>
    </row>
    <row r="25">
      <c r="A25" s="2" t="inlineStr">
        <is>
          <t>RestHotelClub (Table 25)</t>
        </is>
      </c>
      <c r="B25" s="2" t="inlineStr">
        <is>
          <t>1107</t>
        </is>
      </c>
      <c r="C25" s="2" t="inlineStr">
        <is>
          <t>Bakery product manufacturing</t>
        </is>
      </c>
      <c r="DO25" s="19" t="n">
        <v>143</v>
      </c>
    </row>
    <row r="26">
      <c r="A26" s="2" t="inlineStr">
        <is>
          <t>RestHotelClub (Table 25)</t>
        </is>
      </c>
      <c r="B26" s="2" t="inlineStr">
        <is>
          <t>1108</t>
        </is>
      </c>
      <c r="C26" s="2" t="inlineStr">
        <is>
          <t>Sugar and confectionery manufacturing</t>
        </is>
      </c>
      <c r="DO26" s="19" t="n">
        <v>799</v>
      </c>
    </row>
    <row r="27">
      <c r="A27" s="2" t="inlineStr">
        <is>
          <t>RestHotelClub (Table 25)</t>
        </is>
      </c>
      <c r="B27" s="2" t="inlineStr">
        <is>
          <t>1109</t>
        </is>
      </c>
      <c r="C27" s="2" t="inlineStr">
        <is>
          <t>Other food product manufacturing</t>
        </is>
      </c>
      <c r="DO27" s="19" t="n">
        <v>613</v>
      </c>
    </row>
    <row r="28">
      <c r="A28" s="2" t="inlineStr">
        <is>
          <t>RestHotelClub (Table 25)</t>
        </is>
      </c>
      <c r="B28" s="2" t="inlineStr">
        <is>
          <t>1201</t>
        </is>
      </c>
      <c r="C28" s="2" t="inlineStr">
        <is>
          <t>Soft drinks, cordials and syrup manufacturing</t>
        </is>
      </c>
      <c r="DO28" s="19" t="n">
        <v>971</v>
      </c>
    </row>
    <row r="29">
      <c r="A29" s="2" t="inlineStr">
        <is>
          <t>RestHotelClub (Table 25)</t>
        </is>
      </c>
      <c r="B29" s="2" t="inlineStr">
        <is>
          <t>1202</t>
        </is>
      </c>
      <c r="C29" s="2" t="inlineStr">
        <is>
          <t>Beer manufacturing</t>
        </is>
      </c>
      <c r="DO29" s="19" t="n">
        <v>1527</v>
      </c>
    </row>
    <row r="30">
      <c r="A30" s="2" t="inlineStr">
        <is>
          <t>RestHotelClub (Table 25)</t>
        </is>
      </c>
      <c r="B30" s="2" t="inlineStr">
        <is>
          <t>1205</t>
        </is>
      </c>
      <c r="C30" s="2" t="inlineStr">
        <is>
          <t>Wine, spirits and tobacco</t>
        </is>
      </c>
      <c r="DO30" s="19" t="n">
        <v>438</v>
      </c>
    </row>
    <row r="31">
      <c r="A31" s="2" t="inlineStr">
        <is>
          <t>RestHotelClub (Table 25)</t>
        </is>
      </c>
      <c r="B31" s="2" t="inlineStr">
        <is>
          <t>1301</t>
        </is>
      </c>
      <c r="C31" s="2" t="inlineStr">
        <is>
          <t>Textile manufacturing</t>
        </is>
      </c>
    </row>
    <row r="32">
      <c r="A32" s="2" t="inlineStr">
        <is>
          <t>RestHotelClub (Table 25)</t>
        </is>
      </c>
      <c r="B32" s="2" t="inlineStr">
        <is>
          <t>1302</t>
        </is>
      </c>
      <c r="C32" s="2" t="inlineStr">
        <is>
          <t>Tanned leather, dressed fur and leather product manufacturing</t>
        </is>
      </c>
    </row>
    <row r="33">
      <c r="A33" s="2" t="inlineStr">
        <is>
          <t>RestHotelClub (Table 25)</t>
        </is>
      </c>
      <c r="B33" s="2" t="inlineStr">
        <is>
          <t>1303</t>
        </is>
      </c>
      <c r="C33" s="2" t="inlineStr">
        <is>
          <t>Textile product manufacturing</t>
        </is>
      </c>
    </row>
    <row r="34">
      <c r="A34" s="2" t="inlineStr">
        <is>
          <t>RestHotelClub (Table 25)</t>
        </is>
      </c>
      <c r="B34" s="2" t="inlineStr">
        <is>
          <t>1304</t>
        </is>
      </c>
      <c r="C34" s="2" t="inlineStr">
        <is>
          <t>Knitted product manufacturing</t>
        </is>
      </c>
    </row>
    <row r="35">
      <c r="A35" s="2" t="inlineStr">
        <is>
          <t>RestHotelClub (Table 25)</t>
        </is>
      </c>
      <c r="B35" s="2" t="inlineStr">
        <is>
          <t>1305</t>
        </is>
      </c>
      <c r="C35" s="2" t="inlineStr">
        <is>
          <t>Clothing manufacturing</t>
        </is>
      </c>
    </row>
    <row r="36">
      <c r="A36" s="2" t="inlineStr">
        <is>
          <t>RestHotelClub (Table 25)</t>
        </is>
      </c>
      <c r="B36" s="2" t="inlineStr">
        <is>
          <t>1306</t>
        </is>
      </c>
      <c r="C36" s="2" t="inlineStr">
        <is>
          <t>Footwear manufacturing</t>
        </is>
      </c>
    </row>
    <row r="37">
      <c r="A37" s="2" t="inlineStr">
        <is>
          <t>RestHotelClub (Table 25)</t>
        </is>
      </c>
      <c r="B37" s="2" t="inlineStr">
        <is>
          <t>1401</t>
        </is>
      </c>
      <c r="C37" s="2" t="inlineStr">
        <is>
          <t>Sawmill product manufacturing</t>
        </is>
      </c>
    </row>
    <row r="38">
      <c r="A38" s="2" t="inlineStr">
        <is>
          <t>RestHotelClub (Table 25)</t>
        </is>
      </c>
      <c r="B38" s="2" t="inlineStr">
        <is>
          <t>1402</t>
        </is>
      </c>
      <c r="C38" s="2" t="inlineStr">
        <is>
          <t>Other wood product manufacturing</t>
        </is>
      </c>
    </row>
    <row r="39">
      <c r="A39" s="2" t="inlineStr">
        <is>
          <t>RestHotelClub (Table 25)</t>
        </is>
      </c>
      <c r="B39" s="2" t="inlineStr">
        <is>
          <t>1501</t>
        </is>
      </c>
      <c r="C39" s="2" t="inlineStr">
        <is>
          <t>Pulp, paper and paperboard manufacturing</t>
        </is>
      </c>
    </row>
    <row r="40">
      <c r="A40" s="2" t="inlineStr">
        <is>
          <t>RestHotelClub (Table 25)</t>
        </is>
      </c>
      <c r="B40" s="2" t="inlineStr">
        <is>
          <t>1502</t>
        </is>
      </c>
      <c r="C40" s="2" t="inlineStr">
        <is>
          <t>Paper stationery and other converted paper product manufacturing</t>
        </is>
      </c>
    </row>
    <row r="41">
      <c r="A41" s="2" t="inlineStr">
        <is>
          <t>RestHotelClub (Table 25)</t>
        </is>
      </c>
      <c r="B41" s="2" t="inlineStr">
        <is>
          <t>1601</t>
        </is>
      </c>
      <c r="C41" s="2" t="inlineStr">
        <is>
          <t>Printing (including the reproduction of recorded media)</t>
        </is>
      </c>
    </row>
    <row r="42">
      <c r="A42" s="2" t="inlineStr">
        <is>
          <t>RestHotelClub (Table 25)</t>
        </is>
      </c>
      <c r="B42" s="2" t="inlineStr">
        <is>
          <t>1701</t>
        </is>
      </c>
      <c r="C42" s="2" t="inlineStr">
        <is>
          <t>Petroleum and coal product manufacturing</t>
        </is>
      </c>
    </row>
    <row r="43">
      <c r="A43" s="2" t="inlineStr">
        <is>
          <t>RestHotelClub (Table 25)</t>
        </is>
      </c>
      <c r="B43" s="2" t="inlineStr">
        <is>
          <t>1801</t>
        </is>
      </c>
      <c r="C43" s="2" t="inlineStr">
        <is>
          <t>Human pharmaceutical and medicinal product manufacturing</t>
        </is>
      </c>
    </row>
    <row r="44">
      <c r="A44" s="2" t="inlineStr">
        <is>
          <t>RestHotelClub (Table 25)</t>
        </is>
      </c>
      <c r="B44" s="2" t="inlineStr">
        <is>
          <t>1802</t>
        </is>
      </c>
      <c r="C44" s="2" t="inlineStr">
        <is>
          <t>Veterinary pharmaceutical and medicinal product manufacturing</t>
        </is>
      </c>
    </row>
    <row r="45">
      <c r="A45" s="2" t="inlineStr">
        <is>
          <t>RestHotelClub (Table 25)</t>
        </is>
      </c>
      <c r="B45" s="2" t="inlineStr">
        <is>
          <t>1803</t>
        </is>
      </c>
      <c r="C45" s="2" t="inlineStr">
        <is>
          <t>Basic chemical manufacturing</t>
        </is>
      </c>
    </row>
    <row r="46">
      <c r="A46" s="2" t="inlineStr">
        <is>
          <t>RestHotelClub (Table 25)</t>
        </is>
      </c>
      <c r="B46" s="2" t="inlineStr">
        <is>
          <t>1804</t>
        </is>
      </c>
      <c r="C46" s="2" t="inlineStr">
        <is>
          <t>Cleaning compounds and toiletry preparation manufacturing</t>
        </is>
      </c>
    </row>
    <row r="47">
      <c r="A47" s="2" t="inlineStr">
        <is>
          <t>RestHotelClub (Table 25)</t>
        </is>
      </c>
      <c r="B47" s="2" t="inlineStr">
        <is>
          <t>1901</t>
        </is>
      </c>
      <c r="C47" s="2" t="inlineStr">
        <is>
          <t>Polymer product manufacturing</t>
        </is>
      </c>
    </row>
    <row r="48">
      <c r="A48" s="2" t="inlineStr">
        <is>
          <t>RestHotelClub (Table 25)</t>
        </is>
      </c>
      <c r="B48" s="2" t="inlineStr">
        <is>
          <t>1902</t>
        </is>
      </c>
      <c r="C48" s="2" t="inlineStr">
        <is>
          <t>Natural rubber product manufacturing</t>
        </is>
      </c>
    </row>
    <row r="49">
      <c r="A49" s="2" t="inlineStr">
        <is>
          <t>RestHotelClub (Table 25)</t>
        </is>
      </c>
      <c r="B49" s="2" t="inlineStr">
        <is>
          <t>2001</t>
        </is>
      </c>
      <c r="C49" s="2" t="inlineStr">
        <is>
          <t>Glass and glass product manufacturing</t>
        </is>
      </c>
    </row>
    <row r="50">
      <c r="A50" s="2" t="inlineStr">
        <is>
          <t>RestHotelClub (Table 25)</t>
        </is>
      </c>
      <c r="B50" s="2" t="inlineStr">
        <is>
          <t>2002</t>
        </is>
      </c>
      <c r="C50" s="2" t="inlineStr">
        <is>
          <t>Ceramic product manufacturing</t>
        </is>
      </c>
    </row>
    <row r="51">
      <c r="A51" s="2" t="inlineStr">
        <is>
          <t>RestHotelClub (Table 25)</t>
        </is>
      </c>
      <c r="B51" s="2" t="inlineStr">
        <is>
          <t>2003</t>
        </is>
      </c>
      <c r="C51" s="2" t="inlineStr">
        <is>
          <t>Cement, lime and ready-mixed concrete manufacturing</t>
        </is>
      </c>
    </row>
    <row r="52">
      <c r="A52" s="2" t="inlineStr">
        <is>
          <t>RestHotelClub (Table 25)</t>
        </is>
      </c>
      <c r="B52" s="2" t="inlineStr">
        <is>
          <t>2004</t>
        </is>
      </c>
      <c r="C52" s="2" t="inlineStr">
        <is>
          <t>Plaster and concrete product manufacturing</t>
        </is>
      </c>
    </row>
    <row r="53">
      <c r="A53" s="2" t="inlineStr">
        <is>
          <t>RestHotelClub (Table 25)</t>
        </is>
      </c>
      <c r="B53" s="2" t="inlineStr">
        <is>
          <t>2005</t>
        </is>
      </c>
      <c r="C53" s="2" t="inlineStr">
        <is>
          <t>Other non-metallic mineral product manufacturing</t>
        </is>
      </c>
    </row>
    <row r="54">
      <c r="A54" s="2" t="inlineStr">
        <is>
          <t>RestHotelClub (Table 25)</t>
        </is>
      </c>
      <c r="B54" s="2" t="inlineStr">
        <is>
          <t>2101</t>
        </is>
      </c>
      <c r="C54" s="2" t="inlineStr">
        <is>
          <t>Iron and steel manufacturing</t>
        </is>
      </c>
    </row>
    <row r="55">
      <c r="A55" s="2" t="inlineStr">
        <is>
          <t>RestHotelClub (Table 25)</t>
        </is>
      </c>
      <c r="B55" s="2" t="inlineStr">
        <is>
          <t>2102</t>
        </is>
      </c>
      <c r="C55" s="2" t="inlineStr">
        <is>
          <t>Basic non-ferrous metal manufacturing</t>
        </is>
      </c>
    </row>
    <row r="56">
      <c r="A56" s="2" t="inlineStr">
        <is>
          <t>RestHotelClub (Table 25)</t>
        </is>
      </c>
      <c r="B56" s="2" t="inlineStr">
        <is>
          <t>2201</t>
        </is>
      </c>
      <c r="C56" s="2" t="inlineStr">
        <is>
          <t>Forged iron and steel product manufacturing</t>
        </is>
      </c>
    </row>
    <row r="57">
      <c r="A57" s="2" t="inlineStr">
        <is>
          <t>RestHotelClub (Table 25)</t>
        </is>
      </c>
      <c r="B57" s="2" t="inlineStr">
        <is>
          <t>2202</t>
        </is>
      </c>
      <c r="C57" s="2" t="inlineStr">
        <is>
          <t>Structural metal product manufacturing</t>
        </is>
      </c>
    </row>
    <row r="58">
      <c r="A58" s="2" t="inlineStr">
        <is>
          <t>RestHotelClub (Table 25)</t>
        </is>
      </c>
      <c r="B58" s="2" t="inlineStr">
        <is>
          <t>2203</t>
        </is>
      </c>
      <c r="C58" s="2" t="inlineStr">
        <is>
          <t>Metal containers and other sheet metal product manufacturing</t>
        </is>
      </c>
    </row>
    <row r="59">
      <c r="A59" s="2" t="inlineStr">
        <is>
          <t>RestHotelClub (Table 25)</t>
        </is>
      </c>
      <c r="B59" s="2" t="inlineStr">
        <is>
          <t>2204</t>
        </is>
      </c>
      <c r="C59" s="2" t="inlineStr">
        <is>
          <t>Other fabricated metal product manufacturing</t>
        </is>
      </c>
    </row>
    <row r="60">
      <c r="A60" s="2" t="inlineStr">
        <is>
          <t>RestHotelClub (Table 25)</t>
        </is>
      </c>
      <c r="B60" s="2" t="inlineStr">
        <is>
          <t>2301</t>
        </is>
      </c>
      <c r="C60" s="2" t="inlineStr">
        <is>
          <t>Motor vehicles and parts; other transport equipment manufacturing</t>
        </is>
      </c>
    </row>
    <row r="61">
      <c r="A61" s="2" t="inlineStr">
        <is>
          <t>RestHotelClub (Table 25)</t>
        </is>
      </c>
      <c r="B61" s="2" t="inlineStr">
        <is>
          <t>2302</t>
        </is>
      </c>
      <c r="C61" s="2" t="inlineStr">
        <is>
          <t>Ships and boat manufacturing</t>
        </is>
      </c>
    </row>
    <row r="62">
      <c r="A62" s="2" t="inlineStr">
        <is>
          <t>RestHotelClub (Table 25)</t>
        </is>
      </c>
      <c r="B62" s="2" t="inlineStr">
        <is>
          <t>2303</t>
        </is>
      </c>
      <c r="C62" s="2" t="inlineStr">
        <is>
          <t>Railway rolling stock manufacturing</t>
        </is>
      </c>
    </row>
    <row r="63">
      <c r="A63" s="2" t="inlineStr">
        <is>
          <t>RestHotelClub (Table 25)</t>
        </is>
      </c>
      <c r="B63" s="2" t="inlineStr">
        <is>
          <t>2304</t>
        </is>
      </c>
      <c r="C63" s="2" t="inlineStr">
        <is>
          <t>Aircraft manufacturing</t>
        </is>
      </c>
    </row>
    <row r="64">
      <c r="A64" s="2" t="inlineStr">
        <is>
          <t>RestHotelClub (Table 25)</t>
        </is>
      </c>
      <c r="B64" s="2" t="inlineStr">
        <is>
          <t>2401</t>
        </is>
      </c>
      <c r="C64" s="2" t="inlineStr">
        <is>
          <t>Professional, scientific, computer and electronic equipment manufacturing</t>
        </is>
      </c>
    </row>
    <row r="65">
      <c r="A65" s="2" t="inlineStr">
        <is>
          <t>RestHotelClub (Table 25)</t>
        </is>
      </c>
      <c r="B65" s="2" t="inlineStr">
        <is>
          <t>2403</t>
        </is>
      </c>
      <c r="C65" s="2" t="inlineStr">
        <is>
          <t>Electrical equipment manufacturing</t>
        </is>
      </c>
    </row>
    <row r="66">
      <c r="A66" s="2" t="inlineStr">
        <is>
          <t>RestHotelClub (Table 25)</t>
        </is>
      </c>
      <c r="B66" s="2" t="inlineStr">
        <is>
          <t>2404</t>
        </is>
      </c>
      <c r="C66" s="2" t="inlineStr">
        <is>
          <t>Domestic appliance manufacturing</t>
        </is>
      </c>
    </row>
    <row r="67">
      <c r="A67" s="2" t="inlineStr">
        <is>
          <t>RestHotelClub (Table 25)</t>
        </is>
      </c>
      <c r="B67" s="2" t="inlineStr">
        <is>
          <t>2405</t>
        </is>
      </c>
      <c r="C67" s="2" t="inlineStr">
        <is>
          <t>Specialised and other machinery and equipment manufacturing</t>
        </is>
      </c>
    </row>
    <row r="68">
      <c r="A68" s="2" t="inlineStr">
        <is>
          <t>RestHotelClub (Table 25)</t>
        </is>
      </c>
      <c r="B68" s="2" t="inlineStr">
        <is>
          <t>2501</t>
        </is>
      </c>
      <c r="C68" s="2" t="inlineStr">
        <is>
          <t>Furniture manufacturing</t>
        </is>
      </c>
    </row>
    <row r="69">
      <c r="A69" s="2" t="inlineStr">
        <is>
          <t>RestHotelClub (Table 25)</t>
        </is>
      </c>
      <c r="B69" s="2" t="inlineStr">
        <is>
          <t>2502</t>
        </is>
      </c>
      <c r="C69" s="2" t="inlineStr">
        <is>
          <t>Other manufactured products</t>
        </is>
      </c>
    </row>
    <row r="70">
      <c r="A70" s="2" t="inlineStr">
        <is>
          <t>RestHotelClub (Table 25)</t>
        </is>
      </c>
      <c r="B70" s="2" t="inlineStr">
        <is>
          <t>2601</t>
        </is>
      </c>
      <c r="C70" s="2" t="inlineStr">
        <is>
          <t>Electricity generation</t>
        </is>
      </c>
    </row>
    <row r="71">
      <c r="A71" s="2" t="inlineStr">
        <is>
          <t>RestHotelClub (Table 25)</t>
        </is>
      </c>
      <c r="B71" s="2" t="inlineStr">
        <is>
          <t>2605</t>
        </is>
      </c>
      <c r="C71" s="2" t="inlineStr">
        <is>
          <t>Electricity transmission, distribution, on selling and electricity market operation</t>
        </is>
      </c>
    </row>
    <row r="72">
      <c r="A72" s="2" t="inlineStr">
        <is>
          <t>RestHotelClub (Table 25)</t>
        </is>
      </c>
      <c r="B72" s="2" t="inlineStr">
        <is>
          <t>2701</t>
        </is>
      </c>
      <c r="C72" s="2" t="inlineStr">
        <is>
          <t>Gas supply</t>
        </is>
      </c>
    </row>
    <row r="73">
      <c r="A73" s="2" t="inlineStr">
        <is>
          <t>RestHotelClub (Table 25)</t>
        </is>
      </c>
      <c r="B73" s="2" t="inlineStr">
        <is>
          <t>2801</t>
        </is>
      </c>
      <c r="C73" s="2" t="inlineStr">
        <is>
          <t>Water supply, sewerage and drainage services</t>
        </is>
      </c>
    </row>
    <row r="74">
      <c r="A74" s="2" t="inlineStr">
        <is>
          <t>RestHotelClub (Table 25)</t>
        </is>
      </c>
      <c r="B74" s="2" t="inlineStr">
        <is>
          <t>2901</t>
        </is>
      </c>
      <c r="C74" s="2" t="inlineStr">
        <is>
          <t>Waste collection, treatment and disposal services</t>
        </is>
      </c>
    </row>
    <row r="75">
      <c r="A75" s="2" t="inlineStr">
        <is>
          <t>RestHotelClub (Table 25)</t>
        </is>
      </c>
      <c r="B75" s="2" t="inlineStr">
        <is>
          <t>3001</t>
        </is>
      </c>
      <c r="C75" s="2" t="inlineStr">
        <is>
          <t>Residential building construction</t>
        </is>
      </c>
    </row>
    <row r="76">
      <c r="A76" s="2" t="inlineStr">
        <is>
          <t>RestHotelClub (Table 25)</t>
        </is>
      </c>
      <c r="B76" s="2" t="inlineStr">
        <is>
          <t>3002</t>
        </is>
      </c>
      <c r="C76" s="2" t="inlineStr">
        <is>
          <t>Non-residential building construction</t>
        </is>
      </c>
    </row>
    <row r="77">
      <c r="A77" s="2" t="inlineStr">
        <is>
          <t>RestHotelClub (Table 25)</t>
        </is>
      </c>
      <c r="B77" s="2" t="inlineStr">
        <is>
          <t>3101</t>
        </is>
      </c>
      <c r="C77" s="2" t="inlineStr">
        <is>
          <t>Heavy and civil engineering construction</t>
        </is>
      </c>
    </row>
    <row r="78">
      <c r="A78" s="2" t="inlineStr">
        <is>
          <t>RestHotelClub (Table 25)</t>
        </is>
      </c>
      <c r="B78" s="2" t="inlineStr">
        <is>
          <t>3201</t>
        </is>
      </c>
      <c r="C78" s="2" t="inlineStr">
        <is>
          <t>Construction services</t>
        </is>
      </c>
    </row>
    <row r="79">
      <c r="A79" s="2" t="inlineStr">
        <is>
          <t>RestHotelClub (Table 25)</t>
        </is>
      </c>
      <c r="B79" s="2" t="inlineStr">
        <is>
          <t>3301</t>
        </is>
      </c>
      <c r="C79" s="2" t="inlineStr">
        <is>
          <t>Wholesale trade</t>
        </is>
      </c>
    </row>
    <row r="80">
      <c r="A80" s="2" t="inlineStr">
        <is>
          <t>RestHotelClub (Table 25)</t>
        </is>
      </c>
      <c r="B80" s="2" t="inlineStr">
        <is>
          <t>3901</t>
        </is>
      </c>
      <c r="C80" s="2" t="inlineStr">
        <is>
          <t>Retail trade</t>
        </is>
      </c>
    </row>
    <row r="81">
      <c r="A81" s="2" t="inlineStr">
        <is>
          <t>RestHotelClub (Table 25)</t>
        </is>
      </c>
      <c r="B81" s="2" t="inlineStr">
        <is>
          <t>4401</t>
        </is>
      </c>
      <c r="C81" s="2" t="inlineStr">
        <is>
          <t>Accommodation</t>
        </is>
      </c>
    </row>
    <row r="82">
      <c r="A82" s="2" t="inlineStr">
        <is>
          <t>RestHotelClub (Table 25)</t>
        </is>
      </c>
      <c r="B82" s="2" t="inlineStr">
        <is>
          <t>4501</t>
        </is>
      </c>
      <c r="C82" s="2" t="inlineStr">
        <is>
          <t>Food and beverage services</t>
        </is>
      </c>
    </row>
    <row r="83">
      <c r="A83" s="2" t="inlineStr">
        <is>
          <t>RestHotelClub (Table 25)</t>
        </is>
      </c>
      <c r="B83" s="2" t="inlineStr">
        <is>
          <t>4601</t>
        </is>
      </c>
      <c r="C83" s="2" t="inlineStr">
        <is>
          <t>Road transport</t>
        </is>
      </c>
    </row>
    <row r="84">
      <c r="A84" s="2" t="inlineStr">
        <is>
          <t>RestHotelClub (Table 25)</t>
        </is>
      </c>
      <c r="B84" s="2" t="inlineStr">
        <is>
          <t>4701</t>
        </is>
      </c>
      <c r="C84" s="2" t="inlineStr">
        <is>
          <t>Rail transport</t>
        </is>
      </c>
    </row>
    <row r="85">
      <c r="A85" s="2" t="inlineStr">
        <is>
          <t>RestHotelClub (Table 25)</t>
        </is>
      </c>
      <c r="B85" s="2" t="inlineStr">
        <is>
          <t>4801</t>
        </is>
      </c>
      <c r="C85" s="2" t="inlineStr">
        <is>
          <t>Water, pipeline and other transport</t>
        </is>
      </c>
    </row>
    <row r="86">
      <c r="A86" s="2" t="inlineStr">
        <is>
          <t>RestHotelClub (Table 25)</t>
        </is>
      </c>
      <c r="B86" s="2" t="inlineStr">
        <is>
          <t>4901</t>
        </is>
      </c>
      <c r="C86" s="2" t="inlineStr">
        <is>
          <t>Air and space transport</t>
        </is>
      </c>
    </row>
    <row r="87">
      <c r="A87" s="2" t="inlineStr">
        <is>
          <t>RestHotelClub (Table 25)</t>
        </is>
      </c>
      <c r="B87" s="2" t="inlineStr">
        <is>
          <t>5101</t>
        </is>
      </c>
      <c r="C87" s="2" t="inlineStr">
        <is>
          <t>Postal and courier pick-up and delivery service</t>
        </is>
      </c>
    </row>
    <row r="88">
      <c r="A88" s="2" t="inlineStr">
        <is>
          <t>RestHotelClub (Table 25)</t>
        </is>
      </c>
      <c r="B88" s="2" t="inlineStr">
        <is>
          <t>5201</t>
        </is>
      </c>
      <c r="C88" s="2" t="inlineStr">
        <is>
          <t>Transport support services and storage</t>
        </is>
      </c>
    </row>
    <row r="89">
      <c r="A89" s="2" t="inlineStr">
        <is>
          <t>RestHotelClub (Table 25)</t>
        </is>
      </c>
      <c r="B89" s="2" t="inlineStr">
        <is>
          <t>5401</t>
        </is>
      </c>
      <c r="C89" s="2" t="inlineStr">
        <is>
          <t>Publishing (except internet and music publishing)</t>
        </is>
      </c>
      <c r="DO89" s="19" t="n">
        <v>34</v>
      </c>
    </row>
    <row r="90">
      <c r="A90" s="2" t="inlineStr">
        <is>
          <t>RestHotelClub (Table 25)</t>
        </is>
      </c>
      <c r="B90" s="2" t="inlineStr">
        <is>
          <t>5501</t>
        </is>
      </c>
      <c r="C90" s="2" t="inlineStr">
        <is>
          <t>Motion picture and sound recording</t>
        </is>
      </c>
    </row>
    <row r="91">
      <c r="A91" s="2" t="inlineStr">
        <is>
          <t>RestHotelClub (Table 25)</t>
        </is>
      </c>
      <c r="B91" s="2" t="inlineStr">
        <is>
          <t>5601</t>
        </is>
      </c>
      <c r="C91" s="2" t="inlineStr">
        <is>
          <t>Broadcasting (except internet)</t>
        </is>
      </c>
    </row>
    <row r="92">
      <c r="A92" s="2" t="inlineStr">
        <is>
          <t>RestHotelClub (Table 25)</t>
        </is>
      </c>
      <c r="B92" s="2" t="inlineStr">
        <is>
          <t>5701</t>
        </is>
      </c>
      <c r="C92" s="2" t="inlineStr">
        <is>
          <t>Internet service providers, internet publishing and broadcasting, websearch portals and data processing</t>
        </is>
      </c>
    </row>
    <row r="93">
      <c r="A93" s="2" t="inlineStr">
        <is>
          <t>RestHotelClub (Table 25)</t>
        </is>
      </c>
      <c r="B93" s="2" t="inlineStr">
        <is>
          <t>5801</t>
        </is>
      </c>
      <c r="C93" s="2" t="inlineStr">
        <is>
          <t>Telecommunication services</t>
        </is>
      </c>
    </row>
    <row r="94">
      <c r="A94" s="2" t="inlineStr">
        <is>
          <t>RestHotelClub (Table 25)</t>
        </is>
      </c>
      <c r="B94" s="2" t="inlineStr">
        <is>
          <t>6001</t>
        </is>
      </c>
      <c r="C94" s="2" t="inlineStr">
        <is>
          <t>Library and other information services</t>
        </is>
      </c>
    </row>
    <row r="95">
      <c r="A95" s="2" t="inlineStr">
        <is>
          <t>RestHotelClub (Table 25)</t>
        </is>
      </c>
      <c r="B95" s="2" t="inlineStr">
        <is>
          <t>6201</t>
        </is>
      </c>
      <c r="C95" s="2" t="inlineStr">
        <is>
          <t>Finance</t>
        </is>
      </c>
    </row>
    <row r="96">
      <c r="A96" s="2" t="inlineStr">
        <is>
          <t>RestHotelClub (Table 25)</t>
        </is>
      </c>
      <c r="B96" s="2" t="inlineStr">
        <is>
          <t>6301</t>
        </is>
      </c>
      <c r="C96" s="2" t="inlineStr">
        <is>
          <t>Insurance and superannuation funds</t>
        </is>
      </c>
    </row>
    <row r="97">
      <c r="A97" s="2" t="inlineStr">
        <is>
          <t>RestHotelClub (Table 25)</t>
        </is>
      </c>
      <c r="B97" s="2" t="inlineStr">
        <is>
          <t>6401</t>
        </is>
      </c>
      <c r="C97" s="2" t="inlineStr">
        <is>
          <t>Auxiliary finance and insurance services</t>
        </is>
      </c>
    </row>
    <row r="98">
      <c r="A98" s="2" t="inlineStr">
        <is>
          <t>RestHotelClub (Table 25)</t>
        </is>
      </c>
      <c r="B98" s="2" t="inlineStr">
        <is>
          <t>6601</t>
        </is>
      </c>
      <c r="C98" s="2" t="inlineStr">
        <is>
          <t>Rental and hiring services (except real estate)</t>
        </is>
      </c>
    </row>
    <row r="99">
      <c r="A99" s="2" t="inlineStr">
        <is>
          <t>RestHotelClub (Table 25)</t>
        </is>
      </c>
      <c r="B99" s="2" t="inlineStr">
        <is>
          <t>6700</t>
        </is>
      </c>
      <c r="C99" s="2" t="inlineStr">
        <is>
          <t>Imputed rent for owner-occupiers</t>
        </is>
      </c>
    </row>
    <row r="100">
      <c r="A100" s="2" t="inlineStr">
        <is>
          <t>RestHotelClub (Table 25)</t>
        </is>
      </c>
      <c r="B100" s="2" t="inlineStr">
        <is>
          <t>6701</t>
        </is>
      </c>
      <c r="C100" s="2" t="inlineStr">
        <is>
          <t>Actual rent for housing</t>
        </is>
      </c>
    </row>
    <row r="101">
      <c r="A101" s="2" t="inlineStr">
        <is>
          <t>RestHotelClub (Table 25)</t>
        </is>
      </c>
      <c r="B101" s="2" t="inlineStr">
        <is>
          <t>6702</t>
        </is>
      </c>
      <c r="C101" s="2" t="inlineStr">
        <is>
          <t>Non-residential property operators and real estate services</t>
        </is>
      </c>
    </row>
    <row r="102">
      <c r="A102" s="2" t="inlineStr">
        <is>
          <t>RestHotelClub (Table 25)</t>
        </is>
      </c>
      <c r="B102" s="2" t="inlineStr">
        <is>
          <t>6901</t>
        </is>
      </c>
      <c r="C102" s="2" t="inlineStr">
        <is>
          <t>Professional, scientific and technical services</t>
        </is>
      </c>
    </row>
    <row r="103">
      <c r="A103" s="2" t="inlineStr">
        <is>
          <t>RestHotelClub (Table 25)</t>
        </is>
      </c>
      <c r="B103" s="2" t="inlineStr">
        <is>
          <t>7001</t>
        </is>
      </c>
      <c r="C103" s="2" t="inlineStr">
        <is>
          <t>Computer systems design and related services</t>
        </is>
      </c>
    </row>
    <row r="104">
      <c r="A104" s="2" t="inlineStr">
        <is>
          <t>RestHotelClub (Table 25)</t>
        </is>
      </c>
      <c r="B104" s="2" t="inlineStr">
        <is>
          <t>7210</t>
        </is>
      </c>
      <c r="C104" s="2" t="inlineStr">
        <is>
          <t>Employment, travel agency and other administrative services</t>
        </is>
      </c>
    </row>
    <row r="105">
      <c r="A105" s="2" t="inlineStr">
        <is>
          <t>RestHotelClub (Table 25)</t>
        </is>
      </c>
      <c r="B105" s="2" t="inlineStr">
        <is>
          <t>7310</t>
        </is>
      </c>
      <c r="C105" s="2" t="inlineStr">
        <is>
          <t>Building cleaning, pest control and other support services</t>
        </is>
      </c>
    </row>
    <row r="106">
      <c r="A106" s="2" t="inlineStr">
        <is>
          <t>RestHotelClub (Table 25)</t>
        </is>
      </c>
      <c r="B106" s="2" t="inlineStr">
        <is>
          <t>7501</t>
        </is>
      </c>
      <c r="C106" s="2" t="inlineStr">
        <is>
          <t>Public administration and regulatory services</t>
        </is>
      </c>
    </row>
    <row r="107">
      <c r="A107" s="2" t="inlineStr">
        <is>
          <t>RestHotelClub (Table 25)</t>
        </is>
      </c>
      <c r="B107" s="2" t="inlineStr">
        <is>
          <t>7601</t>
        </is>
      </c>
      <c r="C107" s="2" t="inlineStr">
        <is>
          <t>Defence</t>
        </is>
      </c>
    </row>
    <row r="108">
      <c r="A108" s="2" t="inlineStr">
        <is>
          <t>RestHotelClub (Table 25)</t>
        </is>
      </c>
      <c r="B108" s="2" t="inlineStr">
        <is>
          <t>7701</t>
        </is>
      </c>
      <c r="C108" s="2" t="inlineStr">
        <is>
          <t>Public order and safety</t>
        </is>
      </c>
    </row>
    <row r="109">
      <c r="A109" s="2" t="inlineStr">
        <is>
          <t>RestHotelClub (Table 25)</t>
        </is>
      </c>
      <c r="B109" s="2" t="inlineStr">
        <is>
          <t>8010</t>
        </is>
      </c>
      <c r="C109" s="2" t="inlineStr">
        <is>
          <t>Primary and secondary education services (including pre-schools and special schools)</t>
        </is>
      </c>
    </row>
    <row r="110">
      <c r="A110" s="2" t="inlineStr">
        <is>
          <t>RestHotelClub (Table 25)</t>
        </is>
      </c>
      <c r="B110" s="2" t="inlineStr">
        <is>
          <t>8110</t>
        </is>
      </c>
      <c r="C110" s="2" t="inlineStr">
        <is>
          <t>Technical, vocational and tertiary education services (including undergraduate and postgraduate)</t>
        </is>
      </c>
    </row>
    <row r="111">
      <c r="A111" s="2" t="inlineStr">
        <is>
          <t>RestHotelClub (Table 25)</t>
        </is>
      </c>
      <c r="B111" s="2" t="inlineStr">
        <is>
          <t>8210</t>
        </is>
      </c>
      <c r="C111" s="2" t="inlineStr">
        <is>
          <t>Arts, sports, adult and other education services (including community education)</t>
        </is>
      </c>
    </row>
    <row r="112">
      <c r="A112" s="2" t="inlineStr">
        <is>
          <t>RestHotelClub (Table 25)</t>
        </is>
      </c>
      <c r="B112" s="2" t="inlineStr">
        <is>
          <t>8401</t>
        </is>
      </c>
      <c r="C112" s="2" t="inlineStr">
        <is>
          <t>Health care services</t>
        </is>
      </c>
    </row>
    <row r="113">
      <c r="A113" s="2" t="inlineStr">
        <is>
          <t>RestHotelClub (Table 25)</t>
        </is>
      </c>
      <c r="B113" s="2" t="inlineStr">
        <is>
          <t>8601</t>
        </is>
      </c>
      <c r="C113" s="2" t="inlineStr">
        <is>
          <t>Residential care and social assistance services</t>
        </is>
      </c>
    </row>
    <row r="114">
      <c r="A114" s="2" t="inlineStr">
        <is>
          <t>RestHotelClub (Table 25)</t>
        </is>
      </c>
      <c r="B114" s="2" t="inlineStr">
        <is>
          <t>8901</t>
        </is>
      </c>
      <c r="C114" s="2" t="inlineStr">
        <is>
          <t>Heritage, creative and performing arts</t>
        </is>
      </c>
    </row>
    <row r="115">
      <c r="A115" s="2" t="inlineStr">
        <is>
          <t>RestHotelClub (Table 25)</t>
        </is>
      </c>
      <c r="B115" s="2" t="inlineStr">
        <is>
          <t>9101</t>
        </is>
      </c>
      <c r="C115" s="2" t="inlineStr">
        <is>
          <t>Sports and recreation</t>
        </is>
      </c>
    </row>
    <row r="116">
      <c r="A116" s="2" t="inlineStr">
        <is>
          <t>RestHotelClub (Table 25)</t>
        </is>
      </c>
      <c r="B116" s="2" t="inlineStr">
        <is>
          <t>9201</t>
        </is>
      </c>
      <c r="C116" s="2" t="inlineStr">
        <is>
          <t>Gambling</t>
        </is>
      </c>
    </row>
    <row r="117">
      <c r="A117" s="2" t="inlineStr">
        <is>
          <t>RestHotelClub (Table 25)</t>
        </is>
      </c>
      <c r="B117" s="2" t="inlineStr">
        <is>
          <t>9401</t>
        </is>
      </c>
      <c r="C117" s="2" t="inlineStr">
        <is>
          <t>Automotive repair and maintenance</t>
        </is>
      </c>
    </row>
    <row r="118">
      <c r="A118" s="2" t="inlineStr">
        <is>
          <t>RestHotelClub (Table 25)</t>
        </is>
      </c>
      <c r="B118" s="2" t="inlineStr">
        <is>
          <t>9402</t>
        </is>
      </c>
      <c r="C118" s="2" t="inlineStr">
        <is>
          <t>Other repair and maintenance</t>
        </is>
      </c>
    </row>
    <row r="119">
      <c r="A119" s="2" t="inlineStr">
        <is>
          <t>RestHotelClub (Table 25)</t>
        </is>
      </c>
      <c r="B119" s="2" t="inlineStr">
        <is>
          <t>9501</t>
        </is>
      </c>
      <c r="C119" s="2" t="inlineStr">
        <is>
          <t>Personal services</t>
        </is>
      </c>
    </row>
    <row r="120">
      <c r="A120" s="2" t="inlineStr">
        <is>
          <t>RestHotelClub (Table 25)</t>
        </is>
      </c>
      <c r="B120" s="2" t="inlineStr">
        <is>
          <t>9502</t>
        </is>
      </c>
      <c r="C120" s="2" t="inlineStr">
        <is>
          <t>Other services</t>
        </is>
      </c>
    </row>
    <row r="121">
      <c r="A121" s="2" t="inlineStr">
        <is>
          <t>Road (Table 26)</t>
        </is>
      </c>
      <c r="B121" s="2" t="inlineStr">
        <is>
          <t>0101</t>
        </is>
      </c>
      <c r="C121" s="2" t="inlineStr">
        <is>
          <t>Sheep, grains, beef and dairy cattle</t>
        </is>
      </c>
      <c r="D121" s="19" t="n">
        <v>420.7263</v>
      </c>
      <c r="E121" s="19" t="n">
        <v>61.6259</v>
      </c>
      <c r="F121" s="19" t="n">
        <v>8.8398</v>
      </c>
      <c r="I121" s="19" t="n">
        <v>0.1214</v>
      </c>
      <c r="J121" s="19" t="n">
        <v>0.8411999999999999</v>
      </c>
      <c r="Q121" s="19" t="n">
        <v>1100.1368</v>
      </c>
      <c r="R121" s="19" t="n">
        <v>0.0094</v>
      </c>
      <c r="S121" s="19" t="n">
        <v>191.8302</v>
      </c>
      <c r="T121" s="19" t="n">
        <v>0.3621</v>
      </c>
      <c r="U121" s="19" t="n">
        <v>6.291</v>
      </c>
      <c r="V121" s="19" t="n">
        <v>394.7856</v>
      </c>
      <c r="W121" s="19" t="n">
        <v>14.3308</v>
      </c>
      <c r="X121" s="19" t="n">
        <v>5.3289</v>
      </c>
      <c r="Y121" s="19" t="n">
        <v>7.3303</v>
      </c>
      <c r="Z121" s="19" t="n">
        <v>3.5682</v>
      </c>
      <c r="AA121" s="19" t="n">
        <v>93.1407</v>
      </c>
      <c r="AB121" s="19" t="n">
        <v>59.5805</v>
      </c>
      <c r="AC121" s="19" t="n">
        <v>5.2684</v>
      </c>
      <c r="AD121" s="19" t="n">
        <v>0.191</v>
      </c>
      <c r="AE121" s="19" t="n">
        <v>25.0922</v>
      </c>
      <c r="AG121" s="19" t="n">
        <v>0.0001</v>
      </c>
      <c r="AL121" s="19" t="n">
        <v>0.1259</v>
      </c>
      <c r="AO121" s="19" t="n">
        <v>1.9001</v>
      </c>
      <c r="AP121" s="19" t="n">
        <v>5.4347</v>
      </c>
      <c r="AQ121" s="19" t="n">
        <v>13.5033</v>
      </c>
      <c r="AR121" s="19" t="n">
        <v>4.1352</v>
      </c>
      <c r="BY121" s="19" t="n">
        <v>7.3966</v>
      </c>
      <c r="BZ121" s="19" t="n">
        <v>34.7127</v>
      </c>
      <c r="CA121" s="19" t="n">
        <v>1.2244</v>
      </c>
      <c r="CB121" s="19" t="n">
        <v>0.91</v>
      </c>
      <c r="CV121" s="19" t="n">
        <v>1.2153</v>
      </c>
      <c r="CY121" s="19" t="n">
        <v>0.2361</v>
      </c>
      <c r="DB121" s="19" t="n">
        <v>0.2983</v>
      </c>
      <c r="DG121" s="19" t="n">
        <v>1.4499</v>
      </c>
      <c r="DM121" s="19" t="n">
        <v>0.0296</v>
      </c>
      <c r="DN121" s="19" t="n">
        <v>1.4739</v>
      </c>
      <c r="DO121" s="19" t="n">
        <v>9.650700000000001</v>
      </c>
      <c r="DQ121" s="19" t="n">
        <v>148.3183</v>
      </c>
      <c r="DT121" s="19" t="n">
        <v>-150.3187</v>
      </c>
      <c r="DU121" s="19" t="n">
        <v>2209.9027</v>
      </c>
    </row>
    <row r="122">
      <c r="A122" s="2" t="inlineStr">
        <is>
          <t>Road (Table 26)</t>
        </is>
      </c>
      <c r="B122" s="2" t="inlineStr">
        <is>
          <t>0102</t>
        </is>
      </c>
      <c r="C122" s="2" t="inlineStr">
        <is>
          <t>Poultry and other livestock</t>
        </is>
      </c>
      <c r="D122" s="19" t="n">
        <v>2.963</v>
      </c>
      <c r="E122" s="19" t="n">
        <v>3.2795</v>
      </c>
      <c r="F122" s="19" t="n">
        <v>9.1104</v>
      </c>
      <c r="I122" s="19" t="n">
        <v>0.1108</v>
      </c>
      <c r="Q122" s="19" t="n">
        <v>201.4209</v>
      </c>
      <c r="S122" s="19" t="n">
        <v>8.7044</v>
      </c>
      <c r="T122" s="19" t="n">
        <v>0.0012</v>
      </c>
      <c r="U122" s="19" t="n">
        <v>0.0898</v>
      </c>
      <c r="V122" s="19" t="n">
        <v>0.0949</v>
      </c>
      <c r="W122" s="19" t="n">
        <v>2.1637</v>
      </c>
      <c r="X122" s="19" t="n">
        <v>2.8873</v>
      </c>
      <c r="Y122" s="19" t="n">
        <v>15.1391</v>
      </c>
      <c r="AO122" s="19" t="n">
        <v>0.7957</v>
      </c>
      <c r="AP122" s="19" t="n">
        <v>0.0164</v>
      </c>
      <c r="AR122" s="19" t="n">
        <v>0.0395</v>
      </c>
      <c r="BY122" s="19" t="n">
        <v>4.8781</v>
      </c>
      <c r="BZ122" s="19" t="n">
        <v>27.9925</v>
      </c>
      <c r="CA122" s="19" t="n">
        <v>3.4429</v>
      </c>
      <c r="CB122" s="19" t="n">
        <v>8.527900000000001</v>
      </c>
      <c r="CJ122" s="19" t="n">
        <v>0.08989999999999999</v>
      </c>
      <c r="CU122" s="19" t="n">
        <v>0.1094</v>
      </c>
      <c r="CV122" s="19" t="n">
        <v>0.1859</v>
      </c>
      <c r="DB122" s="19" t="n">
        <v>0.155</v>
      </c>
      <c r="DC122" s="19" t="n">
        <v>0.6385999999999999</v>
      </c>
      <c r="DD122" s="19" t="n">
        <v>0.8091</v>
      </c>
      <c r="DE122" s="19" t="n">
        <v>0.0697</v>
      </c>
      <c r="DF122" s="19" t="n">
        <v>1.6478</v>
      </c>
      <c r="DG122" s="19" t="n">
        <v>1.159</v>
      </c>
      <c r="DI122" s="19" t="n">
        <v>2.141</v>
      </c>
      <c r="DJ122" s="19" t="n">
        <v>0.9467</v>
      </c>
      <c r="DM122" s="19" t="n">
        <v>0.0172</v>
      </c>
      <c r="DO122" s="19" t="n">
        <v>29.797</v>
      </c>
      <c r="DQ122" s="19" t="n">
        <v>25.0683</v>
      </c>
      <c r="DT122" s="19" t="n">
        <v>1.8096</v>
      </c>
      <c r="DU122" s="19" t="n">
        <v>7.6979</v>
      </c>
    </row>
    <row r="123">
      <c r="A123" s="2" t="inlineStr">
        <is>
          <t>Road (Table 26)</t>
        </is>
      </c>
      <c r="B123" s="2" t="inlineStr">
        <is>
          <t>0103</t>
        </is>
      </c>
      <c r="C123" s="2" t="inlineStr">
        <is>
          <t>Other agriculture</t>
        </is>
      </c>
      <c r="D123" s="19" t="n">
        <v>121.7999</v>
      </c>
      <c r="E123" s="19" t="n">
        <v>28.6749</v>
      </c>
      <c r="F123" s="19" t="n">
        <v>78.9877</v>
      </c>
      <c r="H123" s="19" t="n">
        <v>0.003</v>
      </c>
      <c r="J123" s="19" t="n">
        <v>51.0733</v>
      </c>
      <c r="Q123" s="19" t="n">
        <v>2.7897</v>
      </c>
      <c r="R123" s="19" t="n">
        <v>0.0008</v>
      </c>
      <c r="S123" s="19" t="n">
        <v>2.0496</v>
      </c>
      <c r="T123" s="19" t="n">
        <v>210.186</v>
      </c>
      <c r="U123" s="19" t="n">
        <v>0.3532</v>
      </c>
      <c r="V123" s="19" t="n">
        <v>0.2394</v>
      </c>
      <c r="W123" s="19" t="n">
        <v>22.8805</v>
      </c>
      <c r="X123" s="19" t="n">
        <v>36.702</v>
      </c>
      <c r="Y123" s="19" t="n">
        <v>54.3696</v>
      </c>
      <c r="Z123" s="19" t="n">
        <v>0.8386</v>
      </c>
      <c r="AA123" s="19" t="n">
        <v>0.7483</v>
      </c>
      <c r="AB123" s="19" t="n">
        <v>18.13</v>
      </c>
      <c r="AC123" s="19" t="n">
        <v>0.0038</v>
      </c>
      <c r="AD123" s="19" t="n">
        <v>0.0005999999999999999</v>
      </c>
      <c r="AE123" s="19" t="n">
        <v>0.0876</v>
      </c>
      <c r="AG123" s="19" t="n">
        <v>0.0005999999999999999</v>
      </c>
      <c r="AH123" s="19" t="n">
        <v>0.0001</v>
      </c>
      <c r="AO123" s="19" t="n">
        <v>0.0382</v>
      </c>
      <c r="AQ123" s="19" t="n">
        <v>0.064</v>
      </c>
      <c r="AR123" s="19" t="n">
        <v>0.0296</v>
      </c>
      <c r="AS123" s="19" t="n">
        <v>0.7935</v>
      </c>
      <c r="AT123" s="19" t="n">
        <v>1.088</v>
      </c>
      <c r="BC123" s="19" t="n">
        <v>0.0322</v>
      </c>
      <c r="BD123" s="19" t="n">
        <v>0.0003</v>
      </c>
      <c r="BE123" s="19" t="n">
        <v>0.0261</v>
      </c>
      <c r="BN123" s="19" t="n">
        <v>0.0285</v>
      </c>
      <c r="BP123" s="19" t="n">
        <v>0.1165</v>
      </c>
      <c r="BQ123" s="19" t="n">
        <v>0.131</v>
      </c>
      <c r="BS123" s="19" t="n">
        <v>1.3511</v>
      </c>
      <c r="BU123" s="19" t="n">
        <v>6.7514</v>
      </c>
      <c r="BV123" s="19" t="n">
        <v>3.8538</v>
      </c>
      <c r="BW123" s="19" t="n">
        <v>2.7646</v>
      </c>
      <c r="BX123" s="19" t="n">
        <v>34.2596</v>
      </c>
      <c r="BY123" s="19" t="n">
        <v>4.2843</v>
      </c>
      <c r="BZ123" s="19" t="n">
        <v>136.8474</v>
      </c>
      <c r="CA123" s="19" t="n">
        <v>36.973</v>
      </c>
      <c r="CB123" s="19" t="n">
        <v>214.2749</v>
      </c>
      <c r="CC123" s="19" t="n">
        <v>0.1089</v>
      </c>
      <c r="CD123" s="19" t="n">
        <v>0.2161</v>
      </c>
      <c r="CE123" s="19" t="n">
        <v>0.3757</v>
      </c>
      <c r="CH123" s="19" t="n">
        <v>0.1261</v>
      </c>
      <c r="CJ123" s="19" t="n">
        <v>1.8029</v>
      </c>
      <c r="CN123" s="19" t="n">
        <v>0.0349</v>
      </c>
      <c r="CO123" s="19" t="n">
        <v>0.0468</v>
      </c>
      <c r="CR123" s="19" t="n">
        <v>2.1714</v>
      </c>
      <c r="CU123" s="19" t="n">
        <v>1.8434</v>
      </c>
      <c r="CV123" s="19" t="n">
        <v>1.5262</v>
      </c>
      <c r="CX123" s="19" t="n">
        <v>0.7849</v>
      </c>
      <c r="CY123" s="19" t="n">
        <v>0.5661</v>
      </c>
      <c r="CZ123" s="19" t="n">
        <v>2.961</v>
      </c>
      <c r="DA123" s="19" t="n">
        <v>0.6514</v>
      </c>
      <c r="DB123" s="19" t="n">
        <v>1.1049</v>
      </c>
      <c r="DC123" s="19" t="n">
        <v>2.2753</v>
      </c>
      <c r="DD123" s="19" t="n">
        <v>3.8705</v>
      </c>
      <c r="DE123" s="19" t="n">
        <v>0.4278</v>
      </c>
      <c r="DF123" s="19" t="n">
        <v>53.8346</v>
      </c>
      <c r="DG123" s="19" t="n">
        <v>43.6966</v>
      </c>
      <c r="DH123" s="19" t="n">
        <v>1.3361</v>
      </c>
      <c r="DI123" s="19" t="n">
        <v>9.103400000000001</v>
      </c>
      <c r="DJ123" s="19" t="n">
        <v>7.094</v>
      </c>
      <c r="DK123" s="19" t="n">
        <v>0.3595</v>
      </c>
      <c r="DL123" s="19" t="n">
        <v>0.305</v>
      </c>
      <c r="DM123" s="19" t="n">
        <v>5.139</v>
      </c>
      <c r="DN123" s="19" t="n">
        <v>0.132</v>
      </c>
      <c r="DO123" s="19" t="n">
        <v>1565.7595</v>
      </c>
      <c r="DT123" s="19" t="n">
        <v>-7.6198</v>
      </c>
      <c r="DU123" s="19" t="n">
        <v>301.3389</v>
      </c>
    </row>
    <row r="124">
      <c r="A124" s="2" t="inlineStr">
        <is>
          <t>Road (Table 26)</t>
        </is>
      </c>
      <c r="B124" s="2" t="inlineStr">
        <is>
          <t>0201</t>
        </is>
      </c>
      <c r="C124" s="2" t="inlineStr">
        <is>
          <t>Aquaculture</t>
        </is>
      </c>
      <c r="G124" s="19" t="n">
        <v>4.7045</v>
      </c>
      <c r="R124" s="19" t="n">
        <v>23.5481</v>
      </c>
      <c r="U124" s="19" t="n">
        <v>10.4491</v>
      </c>
      <c r="V124" s="19" t="n">
        <v>0.0295</v>
      </c>
      <c r="W124" s="19" t="n">
        <v>1.6372</v>
      </c>
      <c r="X124" s="19" t="n">
        <v>0.8673999999999999</v>
      </c>
      <c r="Y124" s="19" t="n">
        <v>17.0902</v>
      </c>
      <c r="BY124" s="19" t="n">
        <v>0.8502</v>
      </c>
      <c r="BZ124" s="19" t="n">
        <v>31.4933</v>
      </c>
      <c r="CA124" s="19" t="n">
        <v>12.9604</v>
      </c>
      <c r="CB124" s="19" t="n">
        <v>17.9965</v>
      </c>
      <c r="DJ124" s="19" t="n">
        <v>1.188</v>
      </c>
      <c r="DO124" s="19" t="n">
        <v>68.37560000000001</v>
      </c>
      <c r="DT124" s="19" t="n">
        <v>4.4712</v>
      </c>
      <c r="DU124" s="19" t="n">
        <v>4.3386</v>
      </c>
    </row>
    <row r="125">
      <c r="A125" s="2" t="inlineStr">
        <is>
          <t>Road (Table 26)</t>
        </is>
      </c>
      <c r="B125" s="2" t="inlineStr">
        <is>
          <t>0301</t>
        </is>
      </c>
      <c r="C125" s="2" t="inlineStr">
        <is>
          <t>Forestry and logging</t>
        </is>
      </c>
      <c r="D125" s="19" t="n">
        <v>4.1343</v>
      </c>
      <c r="E125" s="19" t="n">
        <v>2.2003</v>
      </c>
      <c r="F125" s="19" t="n">
        <v>1.8884</v>
      </c>
      <c r="J125" s="19" t="n">
        <v>0.0003</v>
      </c>
      <c r="K125" s="19" t="n">
        <v>2.4518</v>
      </c>
      <c r="L125" s="19" t="n">
        <v>3.0809</v>
      </c>
      <c r="AI125" s="19" t="n">
        <v>593.8036</v>
      </c>
      <c r="AJ125" s="19" t="n">
        <v>234.3566</v>
      </c>
      <c r="AM125" s="19" t="n">
        <v>0.591</v>
      </c>
      <c r="AN125" s="19" t="n">
        <v>0.1812</v>
      </c>
      <c r="AO125" s="19" t="n">
        <v>1.1085</v>
      </c>
      <c r="AP125" s="19" t="n">
        <v>0.0001</v>
      </c>
      <c r="AQ125" s="19" t="n">
        <v>10.0538</v>
      </c>
      <c r="AR125" s="19" t="n">
        <v>2.9636</v>
      </c>
      <c r="AS125" s="19" t="n">
        <v>2.2656</v>
      </c>
      <c r="CD125" s="19" t="n">
        <v>1.2625</v>
      </c>
      <c r="DO125" s="19" t="n">
        <v>17.8001</v>
      </c>
      <c r="DT125" s="19" t="n">
        <v>-42.8093</v>
      </c>
      <c r="DU125" s="19" t="n">
        <v>30.6668</v>
      </c>
    </row>
    <row r="126">
      <c r="A126" s="2" t="inlineStr">
        <is>
          <t>Road (Table 26)</t>
        </is>
      </c>
      <c r="B126" s="2" t="inlineStr">
        <is>
          <t>0401</t>
        </is>
      </c>
      <c r="C126" s="2" t="inlineStr">
        <is>
          <t>Fishing, hunting and trapping</t>
        </is>
      </c>
      <c r="D126" s="19" t="n">
        <v>1.2626</v>
      </c>
      <c r="E126" s="19" t="n">
        <v>0.4491</v>
      </c>
      <c r="F126" s="19" t="n">
        <v>1.2134</v>
      </c>
      <c r="I126" s="19" t="n">
        <v>0.3973</v>
      </c>
      <c r="R126" s="19" t="n">
        <v>16.7427</v>
      </c>
      <c r="U126" s="19" t="n">
        <v>0.008800000000000001</v>
      </c>
      <c r="V126" s="19" t="n">
        <v>0.005</v>
      </c>
      <c r="Y126" s="19" t="n">
        <v>1.0523</v>
      </c>
      <c r="Z126" s="19" t="n">
        <v>0.1167</v>
      </c>
      <c r="AD126" s="19" t="n">
        <v>1.0111</v>
      </c>
      <c r="BY126" s="19" t="n">
        <v>0.8905999999999999</v>
      </c>
      <c r="BZ126" s="19" t="n">
        <v>34.4082</v>
      </c>
      <c r="CA126" s="19" t="n">
        <v>1.7253</v>
      </c>
      <c r="CB126" s="19" t="n">
        <v>3.9743</v>
      </c>
      <c r="CZ126" s="19" t="n">
        <v>0.4143</v>
      </c>
      <c r="DH126" s="19" t="n">
        <v>0.2523</v>
      </c>
      <c r="DI126" s="19" t="n">
        <v>0.0106</v>
      </c>
      <c r="DJ126" s="19" t="n">
        <v>0.0262</v>
      </c>
      <c r="DO126" s="19" t="n">
        <v>37.2172</v>
      </c>
      <c r="DT126" s="19" t="n">
        <v>5.8972</v>
      </c>
      <c r="DU126" s="19" t="n">
        <v>39.9249</v>
      </c>
    </row>
    <row r="127">
      <c r="A127" s="2" t="inlineStr">
        <is>
          <t>Road (Table 26)</t>
        </is>
      </c>
      <c r="B127" s="2" t="inlineStr">
        <is>
          <t>0501</t>
        </is>
      </c>
      <c r="C127" s="2" t="inlineStr">
        <is>
          <t>Agriculture, forestry and fishing support services</t>
        </is>
      </c>
      <c r="D127" s="19" t="n">
        <v>0.1072</v>
      </c>
      <c r="DT127" s="19" t="n">
        <v>-0.1553</v>
      </c>
      <c r="DU127" s="19" t="n">
        <v>7.0481</v>
      </c>
    </row>
    <row r="128">
      <c r="A128" s="2" t="inlineStr">
        <is>
          <t>Road (Table 26)</t>
        </is>
      </c>
      <c r="B128" s="2" t="inlineStr">
        <is>
          <t>0601</t>
        </is>
      </c>
      <c r="C128" s="2" t="inlineStr">
        <is>
          <t>Coal mining</t>
        </is>
      </c>
      <c r="K128" s="19" t="n">
        <v>3.3906</v>
      </c>
      <c r="M128" s="19" t="n">
        <v>0.0239</v>
      </c>
      <c r="N128" s="19" t="n">
        <v>0.5253</v>
      </c>
      <c r="P128" s="19" t="n">
        <v>0.0137</v>
      </c>
      <c r="Q128" s="19" t="n">
        <v>0.3255</v>
      </c>
      <c r="T128" s="19" t="n">
        <v>0.115</v>
      </c>
      <c r="U128" s="19" t="n">
        <v>0.08649999999999999</v>
      </c>
      <c r="V128" s="19" t="n">
        <v>0.2816</v>
      </c>
      <c r="X128" s="19" t="n">
        <v>0.3176</v>
      </c>
      <c r="Y128" s="19" t="n">
        <v>0.07820000000000001</v>
      </c>
      <c r="AI128" s="19" t="n">
        <v>0.0239</v>
      </c>
      <c r="AK128" s="19" t="n">
        <v>0.4298</v>
      </c>
      <c r="AN128" s="19" t="n">
        <v>0.2149</v>
      </c>
      <c r="AQ128" s="19" t="n">
        <v>0.3582</v>
      </c>
      <c r="AU128" s="19" t="n">
        <v>0.08210000000000001</v>
      </c>
      <c r="AW128" s="19" t="n">
        <v>1.9867</v>
      </c>
      <c r="AY128" s="19" t="n">
        <v>0.08019999999999999</v>
      </c>
      <c r="AZ128" s="19" t="n">
        <v>16.5519</v>
      </c>
      <c r="BA128" s="19" t="n">
        <v>7.3983</v>
      </c>
      <c r="BP128" s="19" t="n">
        <v>67.57380000000001</v>
      </c>
      <c r="DT128" s="19" t="n">
        <v>-11.1623</v>
      </c>
      <c r="DU128" s="19" t="n">
        <v>1626.3047</v>
      </c>
    </row>
    <row r="129">
      <c r="A129" s="2" t="inlineStr">
        <is>
          <t>Road (Table 26)</t>
        </is>
      </c>
      <c r="B129" s="2" t="inlineStr">
        <is>
          <t>0701</t>
        </is>
      </c>
      <c r="C129" s="2" t="inlineStr">
        <is>
          <t>Oil and gas extraction</t>
        </is>
      </c>
      <c r="D129" s="19" t="n">
        <v>32.6172</v>
      </c>
      <c r="F129" s="19" t="n">
        <v>6.4303</v>
      </c>
      <c r="G129" s="19" t="n">
        <v>10.4191</v>
      </c>
      <c r="K129" s="19" t="n">
        <v>0.1113</v>
      </c>
      <c r="L129" s="19" t="n">
        <v>0.0144</v>
      </c>
      <c r="M129" s="19" t="n">
        <v>2.6205</v>
      </c>
      <c r="N129" s="19" t="n">
        <v>3.9144</v>
      </c>
      <c r="O129" s="19" t="n">
        <v>0.8681</v>
      </c>
      <c r="P129" s="19" t="n">
        <v>0.481</v>
      </c>
      <c r="Q129" s="19" t="n">
        <v>1.4219</v>
      </c>
      <c r="R129" s="19" t="n">
        <v>0.008</v>
      </c>
      <c r="S129" s="19" t="n">
        <v>1.5731</v>
      </c>
      <c r="T129" s="19" t="n">
        <v>0.3548</v>
      </c>
      <c r="U129" s="19" t="n">
        <v>0.7462</v>
      </c>
      <c r="V129" s="19" t="n">
        <v>0.6909999999999999</v>
      </c>
      <c r="W129" s="19" t="n">
        <v>0.6054</v>
      </c>
      <c r="X129" s="19" t="n">
        <v>0.5608</v>
      </c>
      <c r="Y129" s="19" t="n">
        <v>1.5072</v>
      </c>
      <c r="Z129" s="19" t="n">
        <v>0.1473</v>
      </c>
      <c r="AA129" s="19" t="n">
        <v>0.1269</v>
      </c>
      <c r="AB129" s="19" t="n">
        <v>0.2444</v>
      </c>
      <c r="AE129" s="19" t="n">
        <v>0.1781</v>
      </c>
      <c r="AI129" s="19" t="n">
        <v>0.1146</v>
      </c>
      <c r="AJ129" s="19" t="n">
        <v>0.7629</v>
      </c>
      <c r="AK129" s="19" t="n">
        <v>0.3182</v>
      </c>
      <c r="AL129" s="19" t="n">
        <v>0.3579</v>
      </c>
      <c r="AM129" s="19" t="n">
        <v>0.1591</v>
      </c>
      <c r="AN129" s="19" t="n">
        <v>6.5142</v>
      </c>
      <c r="AO129" s="19" t="n">
        <v>0.0007</v>
      </c>
      <c r="AQ129" s="19" t="n">
        <v>1.5659</v>
      </c>
      <c r="AR129" s="19" t="n">
        <v>0.007900000000000001</v>
      </c>
      <c r="AS129" s="19" t="n">
        <v>0.8576</v>
      </c>
      <c r="AT129" s="19" t="n">
        <v>0.06610000000000001</v>
      </c>
      <c r="AU129" s="19" t="n">
        <v>0.3463</v>
      </c>
      <c r="AV129" s="19" t="n">
        <v>0.0612</v>
      </c>
      <c r="AW129" s="19" t="n">
        <v>0.07000000000000001</v>
      </c>
      <c r="AX129" s="19" t="n">
        <v>0.1593</v>
      </c>
      <c r="AY129" s="19" t="n">
        <v>0.0484</v>
      </c>
      <c r="AZ129" s="19" t="n">
        <v>0.1049</v>
      </c>
      <c r="BA129" s="19" t="n">
        <v>0.5256999999999999</v>
      </c>
      <c r="BB129" s="19" t="n">
        <v>0.1683</v>
      </c>
      <c r="BC129" s="19" t="n">
        <v>1.1297</v>
      </c>
      <c r="BD129" s="19" t="n">
        <v>0.6088</v>
      </c>
      <c r="BE129" s="19" t="n">
        <v>0.7183</v>
      </c>
      <c r="BF129" s="19" t="n">
        <v>0.5491</v>
      </c>
      <c r="BG129" s="19" t="n">
        <v>0.1625</v>
      </c>
      <c r="BH129" s="19" t="n">
        <v>0.2554</v>
      </c>
      <c r="BI129" s="19" t="n">
        <v>0.2443</v>
      </c>
      <c r="BJ129" s="19" t="n">
        <v>0.4249</v>
      </c>
      <c r="BK129" s="19" t="n">
        <v>0.1559</v>
      </c>
      <c r="BL129" s="19" t="n">
        <v>0.1403</v>
      </c>
      <c r="BM129" s="19" t="n">
        <v>0.4845</v>
      </c>
      <c r="BN129" s="19" t="n">
        <v>0.1618</v>
      </c>
      <c r="BP129" s="19" t="n">
        <v>0.0036</v>
      </c>
      <c r="BS129" s="19" t="n">
        <v>0.179</v>
      </c>
      <c r="BT129" s="19" t="n">
        <v>0.168</v>
      </c>
      <c r="BU129" s="19" t="n">
        <v>0.6263</v>
      </c>
      <c r="BV129" s="19" t="n">
        <v>0.3827</v>
      </c>
      <c r="BW129" s="19" t="n">
        <v>1.668</v>
      </c>
      <c r="BX129" s="19" t="n">
        <v>4.3411</v>
      </c>
      <c r="BY129" s="19" t="n">
        <v>9.783099999999999</v>
      </c>
      <c r="BZ129" s="19" t="n">
        <v>5.1851</v>
      </c>
      <c r="CA129" s="19" t="n">
        <v>3.8224</v>
      </c>
      <c r="CB129" s="19" t="n">
        <v>14.027</v>
      </c>
      <c r="CC129" s="19" t="n">
        <v>9.1149</v>
      </c>
      <c r="CD129" s="19" t="n">
        <v>0.6949</v>
      </c>
      <c r="CE129" s="19" t="n">
        <v>0.8157</v>
      </c>
      <c r="CG129" s="19" t="n">
        <v>0.4689</v>
      </c>
      <c r="CH129" s="19" t="n">
        <v>1.8612</v>
      </c>
      <c r="CR129" s="19" t="n">
        <v>0.7458</v>
      </c>
      <c r="CS129" s="19" t="n">
        <v>4.101</v>
      </c>
      <c r="CT129" s="19" t="n">
        <v>1.33</v>
      </c>
      <c r="CU129" s="19" t="n">
        <v>2.6104</v>
      </c>
      <c r="CV129" s="19" t="n">
        <v>5.3991</v>
      </c>
      <c r="CX129" s="19" t="n">
        <v>1.1985</v>
      </c>
      <c r="CZ129" s="19" t="n">
        <v>0.8675</v>
      </c>
      <c r="DA129" s="19" t="n">
        <v>0.2999</v>
      </c>
      <c r="DB129" s="19" t="n">
        <v>0.263</v>
      </c>
      <c r="DC129" s="19" t="n">
        <v>3.3788</v>
      </c>
      <c r="DF129" s="19" t="n">
        <v>2.4182</v>
      </c>
      <c r="DG129" s="19" t="n">
        <v>2.3951</v>
      </c>
      <c r="DH129" s="19" t="n">
        <v>1.8273</v>
      </c>
      <c r="DI129" s="19" t="n">
        <v>6.6063</v>
      </c>
      <c r="DK129" s="19" t="n">
        <v>1.8985</v>
      </c>
      <c r="DN129" s="19" t="n">
        <v>1.2972</v>
      </c>
      <c r="DO129" s="19" t="n">
        <v>71.45999999999999</v>
      </c>
      <c r="DT129" s="19" t="n">
        <v>4.2759</v>
      </c>
      <c r="DU129" s="19" t="n">
        <v>314.5994</v>
      </c>
    </row>
    <row r="130">
      <c r="A130" s="2" t="inlineStr">
        <is>
          <t>Road (Table 26)</t>
        </is>
      </c>
      <c r="B130" s="2" t="inlineStr">
        <is>
          <t>0801</t>
        </is>
      </c>
      <c r="C130" s="2" t="inlineStr">
        <is>
          <t>Iron ore mining</t>
        </is>
      </c>
      <c r="K130" s="19" t="n">
        <v>0.1878</v>
      </c>
      <c r="AZ130" s="19" t="n">
        <v>28.4426</v>
      </c>
      <c r="BA130" s="19" t="n">
        <v>0.203</v>
      </c>
      <c r="DT130" s="19" t="n">
        <v>-6.39</v>
      </c>
      <c r="DU130" s="19" t="n">
        <v>1709.5566</v>
      </c>
    </row>
    <row r="131">
      <c r="A131" s="2" t="inlineStr">
        <is>
          <t>Road (Table 26)</t>
        </is>
      </c>
      <c r="B131" s="2" t="inlineStr">
        <is>
          <t>0802</t>
        </is>
      </c>
      <c r="C131" s="2" t="inlineStr">
        <is>
          <t>Non-ferrous metal ore mining</t>
        </is>
      </c>
      <c r="AO131" s="19" t="n">
        <v>0.0002</v>
      </c>
      <c r="AQ131" s="19" t="n">
        <v>14.8491</v>
      </c>
      <c r="AR131" s="19" t="n">
        <v>0.058</v>
      </c>
      <c r="AU131" s="19" t="n">
        <v>0.0001</v>
      </c>
      <c r="AV131" s="19" t="n">
        <v>1.0524</v>
      </c>
      <c r="AW131" s="19" t="n">
        <v>0.3105</v>
      </c>
      <c r="AX131" s="19" t="n">
        <v>0.2401</v>
      </c>
      <c r="AY131" s="19" t="n">
        <v>0.2443</v>
      </c>
      <c r="AZ131" s="19" t="n">
        <v>20.7605</v>
      </c>
      <c r="BA131" s="19" t="n">
        <v>506.9486</v>
      </c>
      <c r="BY131" s="19" t="n">
        <v>0.0766</v>
      </c>
      <c r="DT131" s="19" t="n">
        <v>10.5267</v>
      </c>
      <c r="DU131" s="19" t="n">
        <v>307.9328</v>
      </c>
    </row>
    <row r="132">
      <c r="A132" s="2" t="inlineStr">
        <is>
          <t>Road (Table 26)</t>
        </is>
      </c>
      <c r="B132" s="2" t="inlineStr">
        <is>
          <t>0901</t>
        </is>
      </c>
      <c r="C132" s="2" t="inlineStr">
        <is>
          <t>Non-metallic mineral mining</t>
        </is>
      </c>
      <c r="D132" s="19" t="n">
        <v>0.0557</v>
      </c>
      <c r="E132" s="19" t="n">
        <v>0.0325</v>
      </c>
      <c r="F132" s="19" t="n">
        <v>0.0504</v>
      </c>
      <c r="K132" s="19" t="n">
        <v>5.832</v>
      </c>
      <c r="L132" s="19" t="n">
        <v>4.6196</v>
      </c>
      <c r="M132" s="19" t="n">
        <v>3.3993</v>
      </c>
      <c r="N132" s="19" t="n">
        <v>11.0983</v>
      </c>
      <c r="O132" s="19" t="n">
        <v>2.255</v>
      </c>
      <c r="Y132" s="19" t="n">
        <v>51.1245</v>
      </c>
      <c r="AN132" s="19" t="n">
        <v>3.5087</v>
      </c>
      <c r="AQ132" s="19" t="n">
        <v>44.02</v>
      </c>
      <c r="AS132" s="19" t="n">
        <v>0.3536</v>
      </c>
      <c r="AU132" s="19" t="n">
        <v>132.1277</v>
      </c>
      <c r="AV132" s="19" t="n">
        <v>21.8796</v>
      </c>
      <c r="AW132" s="19" t="n">
        <v>237.2018</v>
      </c>
      <c r="AX132" s="19" t="n">
        <v>23.973</v>
      </c>
      <c r="AY132" s="19" t="n">
        <v>99.7242</v>
      </c>
      <c r="AZ132" s="19" t="n">
        <v>27.1131</v>
      </c>
      <c r="BA132" s="19" t="n">
        <v>0.1667</v>
      </c>
      <c r="BB132" s="19" t="n">
        <v>7.5884</v>
      </c>
      <c r="BC132" s="19" t="n">
        <v>1.3793</v>
      </c>
      <c r="BD132" s="19" t="n">
        <v>0.6682</v>
      </c>
      <c r="BE132" s="19" t="n">
        <v>3.7048</v>
      </c>
      <c r="BF132" s="19" t="n">
        <v>0.0004</v>
      </c>
      <c r="BG132" s="19" t="n">
        <v>0.0483</v>
      </c>
      <c r="BH132" s="19" t="n">
        <v>0.0103</v>
      </c>
      <c r="BI132" s="19" t="n">
        <v>0.0381</v>
      </c>
      <c r="BJ132" s="19" t="n">
        <v>0.0216</v>
      </c>
      <c r="BK132" s="19" t="n">
        <v>0.8787</v>
      </c>
      <c r="BL132" s="19" t="n">
        <v>0.06809999999999999</v>
      </c>
      <c r="BM132" s="19" t="n">
        <v>0.8232</v>
      </c>
      <c r="BN132" s="19" t="n">
        <v>0.1469</v>
      </c>
      <c r="BO132" s="19" t="n">
        <v>24.7835</v>
      </c>
      <c r="BS132" s="19" t="n">
        <v>5.8732</v>
      </c>
      <c r="BU132" s="19" t="n">
        <v>89.2748</v>
      </c>
      <c r="BV132" s="19" t="n">
        <v>76.0364</v>
      </c>
      <c r="BW132" s="19" t="n">
        <v>129.9221</v>
      </c>
      <c r="BX132" s="19" t="n">
        <v>1194.41</v>
      </c>
      <c r="BZ132" s="19" t="n">
        <v>4.1158</v>
      </c>
      <c r="CA132" s="19" t="n">
        <v>0.0955</v>
      </c>
      <c r="CB132" s="19" t="n">
        <v>0.1721</v>
      </c>
      <c r="CN132" s="19" t="n">
        <v>0.215</v>
      </c>
      <c r="CR132" s="19" t="n">
        <v>0.09569999999999999</v>
      </c>
      <c r="CS132" s="19" t="n">
        <v>0.8197</v>
      </c>
      <c r="CT132" s="19" t="n">
        <v>0.2438</v>
      </c>
      <c r="CU132" s="19" t="n">
        <v>0.1641</v>
      </c>
      <c r="CV132" s="19" t="n">
        <v>0.2741</v>
      </c>
      <c r="CX132" s="19" t="n">
        <v>0.0545</v>
      </c>
      <c r="CY132" s="19" t="n">
        <v>0.0281</v>
      </c>
      <c r="DC132" s="19" t="n">
        <v>0.2392</v>
      </c>
      <c r="DD132" s="19" t="n">
        <v>0.4361</v>
      </c>
      <c r="DF132" s="19" t="n">
        <v>0.2832</v>
      </c>
      <c r="DG132" s="19" t="n">
        <v>0.6198</v>
      </c>
      <c r="DI132" s="19" t="n">
        <v>2.9041</v>
      </c>
      <c r="DJ132" s="19" t="n">
        <v>3.2443</v>
      </c>
      <c r="DM132" s="19" t="n">
        <v>0.666</v>
      </c>
      <c r="DN132" s="19" t="n">
        <v>0.0551</v>
      </c>
      <c r="DO132" s="19" t="n">
        <v>6.3723</v>
      </c>
      <c r="DT132" s="19" t="n">
        <v>175.6716</v>
      </c>
      <c r="DU132" s="19" t="n">
        <v>384.0178</v>
      </c>
    </row>
    <row r="133">
      <c r="A133" s="2" t="inlineStr">
        <is>
          <t>Road (Table 26)</t>
        </is>
      </c>
      <c r="B133" s="2" t="inlineStr">
        <is>
          <t>1001</t>
        </is>
      </c>
      <c r="C133" s="2" t="inlineStr">
        <is>
          <t>Exploration and mining support services</t>
        </is>
      </c>
    </row>
    <row r="134">
      <c r="A134" s="2" t="inlineStr">
        <is>
          <t>Road (Table 26)</t>
        </is>
      </c>
      <c r="B134" s="2" t="inlineStr">
        <is>
          <t>1101</t>
        </is>
      </c>
      <c r="C134" s="2" t="inlineStr">
        <is>
          <t>Meat and meat product manufacturing</t>
        </is>
      </c>
      <c r="D134" s="19" t="n">
        <v>0.2365</v>
      </c>
      <c r="E134" s="19" t="n">
        <v>0.1717</v>
      </c>
      <c r="L134" s="19" t="n">
        <v>0.1351</v>
      </c>
      <c r="Q134" s="19" t="n">
        <v>48.7045</v>
      </c>
      <c r="R134" s="19" t="n">
        <v>0.0443</v>
      </c>
      <c r="S134" s="19" t="n">
        <v>0.0343</v>
      </c>
      <c r="T134" s="19" t="n">
        <v>2.1403</v>
      </c>
      <c r="U134" s="19" t="n">
        <v>3.9017</v>
      </c>
      <c r="V134" s="19" t="n">
        <v>0.08740000000000001</v>
      </c>
      <c r="W134" s="19" t="n">
        <v>15.9675</v>
      </c>
      <c r="X134" s="19" t="n">
        <v>0.047</v>
      </c>
      <c r="Y134" s="19" t="n">
        <v>48.6053</v>
      </c>
      <c r="Z134" s="19" t="n">
        <v>0.0842</v>
      </c>
      <c r="AA134" s="19" t="n">
        <v>0.0232</v>
      </c>
      <c r="AB134" s="19" t="n">
        <v>0.0303</v>
      </c>
      <c r="AD134" s="19" t="n">
        <v>56.5696</v>
      </c>
      <c r="AE134" s="19" t="n">
        <v>0.0311</v>
      </c>
      <c r="AH134" s="19" t="n">
        <v>0.0001</v>
      </c>
      <c r="AO134" s="19" t="n">
        <v>0.2242</v>
      </c>
      <c r="AP134" s="19" t="n">
        <v>0.2244</v>
      </c>
      <c r="AQ134" s="19" t="n">
        <v>8.7182</v>
      </c>
      <c r="AR134" s="19" t="n">
        <v>2.81</v>
      </c>
      <c r="BJ134" s="19" t="n">
        <v>0.0037</v>
      </c>
      <c r="BK134" s="19" t="n">
        <v>0.0124</v>
      </c>
      <c r="BL134" s="19" t="n">
        <v>0.0015</v>
      </c>
      <c r="BM134" s="19" t="n">
        <v>0.008999999999999999</v>
      </c>
      <c r="BO134" s="19" t="n">
        <v>0.0002</v>
      </c>
      <c r="BS134" s="19" t="n">
        <v>0.0062</v>
      </c>
      <c r="BT134" s="19" t="n">
        <v>0.8583</v>
      </c>
      <c r="BU134" s="19" t="n">
        <v>0.0508</v>
      </c>
      <c r="BV134" s="19" t="n">
        <v>0.4714</v>
      </c>
      <c r="BW134" s="19" t="n">
        <v>0.5231</v>
      </c>
      <c r="BX134" s="19" t="n">
        <v>1.6509</v>
      </c>
      <c r="BY134" s="19" t="n">
        <v>7.1042</v>
      </c>
      <c r="BZ134" s="19" t="n">
        <v>4.3314</v>
      </c>
      <c r="CA134" s="19" t="n">
        <v>8.6092</v>
      </c>
      <c r="CB134" s="19" t="n">
        <v>164.9945</v>
      </c>
      <c r="CD134" s="19" t="n">
        <v>0.0235</v>
      </c>
      <c r="CG134" s="19" t="n">
        <v>0.0261</v>
      </c>
      <c r="CR134" s="19" t="n">
        <v>0.1007</v>
      </c>
      <c r="CU134" s="19" t="n">
        <v>0.0405</v>
      </c>
      <c r="CV134" s="19" t="n">
        <v>1.8548</v>
      </c>
      <c r="CX134" s="19" t="n">
        <v>0.3664</v>
      </c>
      <c r="CY134" s="19" t="n">
        <v>0.2119</v>
      </c>
      <c r="DA134" s="19" t="n">
        <v>0.2025</v>
      </c>
      <c r="DB134" s="19" t="n">
        <v>1.6714</v>
      </c>
      <c r="DC134" s="19" t="n">
        <v>1.5838</v>
      </c>
      <c r="DD134" s="19" t="n">
        <v>1.5992</v>
      </c>
      <c r="DE134" s="19" t="n">
        <v>0.0631</v>
      </c>
      <c r="DF134" s="19" t="n">
        <v>6.5353</v>
      </c>
      <c r="DG134" s="19" t="n">
        <v>19.7958</v>
      </c>
      <c r="DH134" s="19" t="n">
        <v>0.0383</v>
      </c>
      <c r="DI134" s="19" t="n">
        <v>0.0609</v>
      </c>
      <c r="DJ134" s="19" t="n">
        <v>0.4761</v>
      </c>
      <c r="DK134" s="19" t="n">
        <v>0.9421</v>
      </c>
      <c r="DL134" s="19" t="n">
        <v>0.0058</v>
      </c>
      <c r="DM134" s="19" t="n">
        <v>0.3607</v>
      </c>
      <c r="DN134" s="19" t="n">
        <v>0.9116</v>
      </c>
      <c r="DO134" s="19" t="n">
        <v>221.0976</v>
      </c>
      <c r="DT134" s="19" t="n">
        <v>9.6732</v>
      </c>
      <c r="DU134" s="19" t="n">
        <v>364.941</v>
      </c>
    </row>
    <row r="135">
      <c r="A135" s="2" t="inlineStr">
        <is>
          <t>Road (Table 26)</t>
        </is>
      </c>
      <c r="B135" s="2" t="inlineStr">
        <is>
          <t>1102</t>
        </is>
      </c>
      <c r="C135" s="2" t="inlineStr">
        <is>
          <t>Processed seafood manufacturing</t>
        </is>
      </c>
      <c r="G135" s="19" t="n">
        <v>0.7916</v>
      </c>
      <c r="I135" s="19" t="n">
        <v>0.1529</v>
      </c>
      <c r="J135" s="19" t="n">
        <v>0.1451</v>
      </c>
      <c r="K135" s="19" t="n">
        <v>0.0223</v>
      </c>
      <c r="L135" s="19" t="n">
        <v>0.0218</v>
      </c>
      <c r="M135" s="19" t="n">
        <v>0.0167</v>
      </c>
      <c r="N135" s="19" t="n">
        <v>0.2482</v>
      </c>
      <c r="P135" s="19" t="n">
        <v>0.2579</v>
      </c>
      <c r="Q135" s="19" t="n">
        <v>0.404</v>
      </c>
      <c r="R135" s="19" t="n">
        <v>0.0872</v>
      </c>
      <c r="S135" s="19" t="n">
        <v>0.0094</v>
      </c>
      <c r="V135" s="19" t="n">
        <v>0.054</v>
      </c>
      <c r="W135" s="19" t="n">
        <v>0.9388</v>
      </c>
      <c r="X135" s="19" t="n">
        <v>0.0653</v>
      </c>
      <c r="Y135" s="19" t="n">
        <v>3.2521</v>
      </c>
      <c r="Z135" s="19" t="n">
        <v>0.0142</v>
      </c>
      <c r="AA135" s="19" t="n">
        <v>0.0837</v>
      </c>
      <c r="AO135" s="19" t="n">
        <v>0.1594</v>
      </c>
      <c r="AQ135" s="19" t="n">
        <v>0.8043</v>
      </c>
      <c r="AR135" s="19" t="n">
        <v>0.2914</v>
      </c>
      <c r="BU135" s="19" t="n">
        <v>0.0929</v>
      </c>
      <c r="BV135" s="19" t="n">
        <v>0.0946</v>
      </c>
      <c r="BW135" s="19" t="n">
        <v>0.0236</v>
      </c>
      <c r="BY135" s="19" t="n">
        <v>5.7464</v>
      </c>
      <c r="BZ135" s="19" t="n">
        <v>4.3456</v>
      </c>
      <c r="CA135" s="19" t="n">
        <v>1.9807</v>
      </c>
      <c r="CB135" s="19" t="n">
        <v>10.2557</v>
      </c>
      <c r="CU135" s="19" t="n">
        <v>0.3494</v>
      </c>
      <c r="CV135" s="19" t="n">
        <v>0.3749</v>
      </c>
      <c r="CX135" s="19" t="n">
        <v>0.0914</v>
      </c>
      <c r="CY135" s="19" t="n">
        <v>0.0477</v>
      </c>
      <c r="CZ135" s="19" t="n">
        <v>0.5471</v>
      </c>
      <c r="DA135" s="19" t="n">
        <v>0.412</v>
      </c>
      <c r="DB135" s="19" t="n">
        <v>0.5281</v>
      </c>
      <c r="DC135" s="19" t="n">
        <v>0.6909999999999999</v>
      </c>
      <c r="DD135" s="19" t="n">
        <v>1.1055</v>
      </c>
      <c r="DE135" s="19" t="n">
        <v>0.07439999999999999</v>
      </c>
      <c r="DF135" s="19" t="n">
        <v>2.0794</v>
      </c>
      <c r="DG135" s="19" t="n">
        <v>6.5575</v>
      </c>
      <c r="DI135" s="19" t="n">
        <v>0.0683</v>
      </c>
      <c r="DJ135" s="19" t="n">
        <v>0.8704</v>
      </c>
      <c r="DO135" s="19" t="n">
        <v>71.7152</v>
      </c>
      <c r="DT135" s="19" t="n">
        <v>-2.3659</v>
      </c>
      <c r="DU135" s="19" t="n">
        <v>11.4937</v>
      </c>
    </row>
    <row r="136">
      <c r="A136" s="2" t="inlineStr">
        <is>
          <t>Road (Table 26)</t>
        </is>
      </c>
      <c r="B136" s="2" t="inlineStr">
        <is>
          <t>1103</t>
        </is>
      </c>
      <c r="C136" s="2" t="inlineStr">
        <is>
          <t>Dairy product manufacturing</t>
        </is>
      </c>
      <c r="D136" s="19" t="n">
        <v>3.0649</v>
      </c>
      <c r="E136" s="19" t="n">
        <v>1.3369</v>
      </c>
      <c r="F136" s="19" t="n">
        <v>0.0469</v>
      </c>
      <c r="L136" s="19" t="n">
        <v>0.0151</v>
      </c>
      <c r="M136" s="19" t="n">
        <v>0.8188</v>
      </c>
      <c r="N136" s="19" t="n">
        <v>0.1278</v>
      </c>
      <c r="Q136" s="19" t="n">
        <v>0.9701</v>
      </c>
      <c r="S136" s="19" t="n">
        <v>115.4233</v>
      </c>
      <c r="T136" s="19" t="n">
        <v>0.3123</v>
      </c>
      <c r="U136" s="19" t="n">
        <v>3.9921</v>
      </c>
      <c r="V136" s="19" t="n">
        <v>0.4246</v>
      </c>
      <c r="W136" s="19" t="n">
        <v>7.963</v>
      </c>
      <c r="X136" s="19" t="n">
        <v>3.287</v>
      </c>
      <c r="Y136" s="19" t="n">
        <v>9.405200000000001</v>
      </c>
      <c r="Z136" s="19" t="n">
        <v>0.0111</v>
      </c>
      <c r="AA136" s="19" t="n">
        <v>0.0001</v>
      </c>
      <c r="AB136" s="19" t="n">
        <v>0.2713</v>
      </c>
      <c r="AC136" s="19" t="n">
        <v>0.0028</v>
      </c>
      <c r="AE136" s="19" t="n">
        <v>0.0144</v>
      </c>
      <c r="AF136" s="19" t="n">
        <v>0.0032</v>
      </c>
      <c r="AH136" s="19" t="n">
        <v>0.0002</v>
      </c>
      <c r="AO136" s="19" t="n">
        <v>0.5493</v>
      </c>
      <c r="AP136" s="19" t="n">
        <v>0.0007</v>
      </c>
      <c r="AQ136" s="19" t="n">
        <v>0.1773</v>
      </c>
      <c r="AR136" s="19" t="n">
        <v>0.8501</v>
      </c>
      <c r="AU136" s="19" t="n">
        <v>0.0009</v>
      </c>
      <c r="AV136" s="19" t="n">
        <v>0.0002</v>
      </c>
      <c r="AW136" s="19" t="n">
        <v>0.0009</v>
      </c>
      <c r="AX136" s="19" t="n">
        <v>0.0001</v>
      </c>
      <c r="AY136" s="19" t="n">
        <v>0.0074</v>
      </c>
      <c r="BF136" s="19" t="n">
        <v>0.0573</v>
      </c>
      <c r="BG136" s="19" t="n">
        <v>0.1621</v>
      </c>
      <c r="BH136" s="19" t="n">
        <v>0.3887</v>
      </c>
      <c r="BI136" s="19" t="n">
        <v>0.2721</v>
      </c>
      <c r="BJ136" s="19" t="n">
        <v>0.1821</v>
      </c>
      <c r="BK136" s="19" t="n">
        <v>0.0862</v>
      </c>
      <c r="BL136" s="19" t="n">
        <v>0.0339</v>
      </c>
      <c r="BM136" s="19" t="n">
        <v>0.0293</v>
      </c>
      <c r="BN136" s="19" t="n">
        <v>0.0578</v>
      </c>
      <c r="BO136" s="19" t="n">
        <v>0.0042</v>
      </c>
      <c r="BP136" s="19" t="n">
        <v>0.0033</v>
      </c>
      <c r="BQ136" s="19" t="n">
        <v>0.0509</v>
      </c>
      <c r="BS136" s="19" t="n">
        <v>1.3874</v>
      </c>
      <c r="BT136" s="19" t="n">
        <v>2.6573</v>
      </c>
      <c r="BU136" s="19" t="n">
        <v>1.683</v>
      </c>
      <c r="BV136" s="19" t="n">
        <v>2.884</v>
      </c>
      <c r="BW136" s="19" t="n">
        <v>2.2468</v>
      </c>
      <c r="BX136" s="19" t="n">
        <v>5.6284</v>
      </c>
      <c r="BY136" s="19" t="n">
        <v>6.9771</v>
      </c>
      <c r="BZ136" s="19" t="n">
        <v>25.4144</v>
      </c>
      <c r="CA136" s="19" t="n">
        <v>10.943</v>
      </c>
      <c r="CB136" s="19" t="n">
        <v>47.1487</v>
      </c>
      <c r="CC136" s="19" t="n">
        <v>0.4827</v>
      </c>
      <c r="CD136" s="19" t="n">
        <v>0.2347</v>
      </c>
      <c r="CG136" s="19" t="n">
        <v>2.7828</v>
      </c>
      <c r="CJ136" s="19" t="n">
        <v>0.0563</v>
      </c>
      <c r="CR136" s="19" t="n">
        <v>0.7644</v>
      </c>
      <c r="CU136" s="19" t="n">
        <v>1.8972</v>
      </c>
      <c r="CV136" s="19" t="n">
        <v>8.214</v>
      </c>
      <c r="CX136" s="19" t="n">
        <v>3.3967</v>
      </c>
      <c r="CY136" s="19" t="n">
        <v>1.7728</v>
      </c>
      <c r="DA136" s="19" t="n">
        <v>0.2604</v>
      </c>
      <c r="DB136" s="19" t="n">
        <v>3.4294</v>
      </c>
      <c r="DC136" s="19" t="n">
        <v>6.6749</v>
      </c>
      <c r="DD136" s="19" t="n">
        <v>9.354900000000001</v>
      </c>
      <c r="DE136" s="19" t="n">
        <v>0.9967</v>
      </c>
      <c r="DF136" s="19" t="n">
        <v>39.6946</v>
      </c>
      <c r="DG136" s="19" t="n">
        <v>61.8914</v>
      </c>
      <c r="DH136" s="19" t="n">
        <v>0.2963</v>
      </c>
      <c r="DI136" s="19" t="n">
        <v>0.2193</v>
      </c>
      <c r="DJ136" s="19" t="n">
        <v>2.211</v>
      </c>
      <c r="DK136" s="19" t="n">
        <v>2.8693</v>
      </c>
      <c r="DL136" s="19" t="n">
        <v>0.9162</v>
      </c>
      <c r="DM136" s="19" t="n">
        <v>2.7716</v>
      </c>
      <c r="DN136" s="19" t="n">
        <v>2.4958</v>
      </c>
      <c r="DO136" s="19" t="n">
        <v>565.1536</v>
      </c>
      <c r="DT136" s="19" t="n">
        <v>17.2874</v>
      </c>
      <c r="DU136" s="19" t="n">
        <v>184.4995</v>
      </c>
    </row>
    <row r="137">
      <c r="A137" s="2" t="inlineStr">
        <is>
          <t>Road (Table 26)</t>
        </is>
      </c>
      <c r="B137" s="2" t="inlineStr">
        <is>
          <t>1104</t>
        </is>
      </c>
      <c r="C137" s="2" t="inlineStr">
        <is>
          <t>Fruit and vegetable product manufacturing</t>
        </is>
      </c>
      <c r="D137" s="19" t="n">
        <v>0.137</v>
      </c>
      <c r="E137" s="19" t="n">
        <v>0.1406</v>
      </c>
      <c r="F137" s="19" t="n">
        <v>0.1354</v>
      </c>
      <c r="Q137" s="19" t="n">
        <v>7.1456</v>
      </c>
      <c r="R137" s="19" t="n">
        <v>0.0848</v>
      </c>
      <c r="S137" s="19" t="n">
        <v>0.3633</v>
      </c>
      <c r="T137" s="19" t="n">
        <v>17.4109</v>
      </c>
      <c r="U137" s="19" t="n">
        <v>0.1588</v>
      </c>
      <c r="V137" s="19" t="n">
        <v>1.7417</v>
      </c>
      <c r="W137" s="19" t="n">
        <v>26.7362</v>
      </c>
      <c r="X137" s="19" t="n">
        <v>1.1201</v>
      </c>
      <c r="Y137" s="19" t="n">
        <v>2.0477</v>
      </c>
      <c r="Z137" s="19" t="n">
        <v>1.4769</v>
      </c>
      <c r="AA137" s="19" t="n">
        <v>0.0289</v>
      </c>
      <c r="AB137" s="19" t="n">
        <v>0.0407</v>
      </c>
      <c r="AO137" s="19" t="n">
        <v>0.1207</v>
      </c>
      <c r="AP137" s="19" t="n">
        <v>0.0159</v>
      </c>
      <c r="AQ137" s="19" t="n">
        <v>0.0888</v>
      </c>
      <c r="BF137" s="19" t="n">
        <v>0.1247</v>
      </c>
      <c r="BG137" s="19" t="n">
        <v>0.0609</v>
      </c>
      <c r="BY137" s="19" t="n">
        <v>0.9254</v>
      </c>
      <c r="BZ137" s="19" t="n">
        <v>13.4968</v>
      </c>
      <c r="CA137" s="19" t="n">
        <v>6.8844</v>
      </c>
      <c r="CB137" s="19" t="n">
        <v>43.9141</v>
      </c>
      <c r="DA137" s="19" t="n">
        <v>2.4588</v>
      </c>
      <c r="DB137" s="19" t="n">
        <v>3.61</v>
      </c>
      <c r="DC137" s="19" t="n">
        <v>1.8435</v>
      </c>
      <c r="DD137" s="19" t="n">
        <v>3.3735</v>
      </c>
      <c r="DE137" s="19" t="n">
        <v>0.1249</v>
      </c>
      <c r="DF137" s="19" t="n">
        <v>11.948</v>
      </c>
      <c r="DG137" s="19" t="n">
        <v>49.8865</v>
      </c>
      <c r="DI137" s="19" t="n">
        <v>0.2414</v>
      </c>
      <c r="DJ137" s="19" t="n">
        <v>1.0478</v>
      </c>
      <c r="DN137" s="19" t="n">
        <v>1.4137</v>
      </c>
      <c r="DO137" s="19" t="n">
        <v>491.6766</v>
      </c>
      <c r="DT137" s="19" t="n">
        <v>2.0123</v>
      </c>
      <c r="DU137" s="19" t="n">
        <v>267.9626</v>
      </c>
    </row>
    <row r="138">
      <c r="A138" s="2" t="inlineStr">
        <is>
          <t>Road (Table 26)</t>
        </is>
      </c>
      <c r="B138" s="2" t="inlineStr">
        <is>
          <t>1105</t>
        </is>
      </c>
      <c r="C138" s="2" t="inlineStr">
        <is>
          <t>Oils and fats manufacturing</t>
        </is>
      </c>
      <c r="R138" s="19" t="n">
        <v>1.0134</v>
      </c>
      <c r="S138" s="19" t="n">
        <v>0.2606</v>
      </c>
      <c r="T138" s="19" t="n">
        <v>4.9861</v>
      </c>
      <c r="U138" s="19" t="n">
        <v>17.1701</v>
      </c>
      <c r="V138" s="19" t="n">
        <v>2.7583</v>
      </c>
      <c r="W138" s="19" t="n">
        <v>7.8287</v>
      </c>
      <c r="X138" s="19" t="n">
        <v>0.3449</v>
      </c>
      <c r="Y138" s="19" t="n">
        <v>15.6924</v>
      </c>
      <c r="Z138" s="19" t="n">
        <v>0.6452</v>
      </c>
      <c r="AN138" s="19" t="n">
        <v>0.06950000000000001</v>
      </c>
      <c r="AO138" s="19" t="n">
        <v>1.9688</v>
      </c>
      <c r="AQ138" s="19" t="n">
        <v>1.3186</v>
      </c>
      <c r="AR138" s="19" t="n">
        <v>0.8156</v>
      </c>
      <c r="AS138" s="19" t="n">
        <v>0.4827</v>
      </c>
      <c r="BZ138" s="19" t="n">
        <v>0.579</v>
      </c>
      <c r="CA138" s="19" t="n">
        <v>0.9973</v>
      </c>
      <c r="CB138" s="19" t="n">
        <v>11.2277</v>
      </c>
      <c r="DC138" s="19" t="n">
        <v>0.8369</v>
      </c>
      <c r="DD138" s="19" t="n">
        <v>1.8419</v>
      </c>
      <c r="DE138" s="19" t="n">
        <v>0.07389999999999999</v>
      </c>
      <c r="DF138" s="19" t="n">
        <v>0.3352</v>
      </c>
      <c r="DG138" s="19" t="n">
        <v>1.0789</v>
      </c>
      <c r="DO138" s="19" t="n">
        <v>58.4296</v>
      </c>
      <c r="DT138" s="19" t="n">
        <v>0.163</v>
      </c>
      <c r="DU138" s="19" t="n">
        <v>33.0817</v>
      </c>
    </row>
    <row r="139">
      <c r="A139" s="2" t="inlineStr">
        <is>
          <t>Road (Table 26)</t>
        </is>
      </c>
      <c r="B139" s="2" t="inlineStr">
        <is>
          <t>1106</t>
        </is>
      </c>
      <c r="C139" s="2" t="inlineStr">
        <is>
          <t>Grain mill and cereal product manufacturing</t>
        </is>
      </c>
      <c r="D139" s="19" t="n">
        <v>2.292</v>
      </c>
      <c r="E139" s="19" t="n">
        <v>1.7227</v>
      </c>
      <c r="F139" s="19" t="n">
        <v>2.3816</v>
      </c>
      <c r="G139" s="19" t="n">
        <v>0.0881</v>
      </c>
      <c r="H139" s="19" t="n">
        <v>0.0268</v>
      </c>
      <c r="I139" s="19" t="n">
        <v>0.0462</v>
      </c>
      <c r="J139" s="19" t="n">
        <v>0.0127</v>
      </c>
      <c r="N139" s="19" t="n">
        <v>0.6041</v>
      </c>
      <c r="Q139" s="19" t="n">
        <v>4.8501</v>
      </c>
      <c r="R139" s="19" t="n">
        <v>0.0389</v>
      </c>
      <c r="S139" s="19" t="n">
        <v>0.9563</v>
      </c>
      <c r="T139" s="19" t="n">
        <v>7.3074</v>
      </c>
      <c r="U139" s="19" t="n">
        <v>0.1402</v>
      </c>
      <c r="V139" s="19" t="n">
        <v>7.2708</v>
      </c>
      <c r="W139" s="19" t="n">
        <v>77.51049999999999</v>
      </c>
      <c r="X139" s="19" t="n">
        <v>19.3301</v>
      </c>
      <c r="Y139" s="19" t="n">
        <v>17.397</v>
      </c>
      <c r="Z139" s="19" t="n">
        <v>5.0333</v>
      </c>
      <c r="AA139" s="19" t="n">
        <v>5.3324</v>
      </c>
      <c r="AB139" s="19" t="n">
        <v>0.0123</v>
      </c>
      <c r="AC139" s="19" t="n">
        <v>0.0004</v>
      </c>
      <c r="AD139" s="19" t="n">
        <v>0.0002</v>
      </c>
      <c r="AE139" s="19" t="n">
        <v>0.2535</v>
      </c>
      <c r="AF139" s="19" t="n">
        <v>0.0001</v>
      </c>
      <c r="AG139" s="19" t="n">
        <v>0.012</v>
      </c>
      <c r="AH139" s="19" t="n">
        <v>0.0002</v>
      </c>
      <c r="AU139" s="19" t="n">
        <v>0.0002</v>
      </c>
      <c r="AV139" s="19" t="n">
        <v>0.007</v>
      </c>
      <c r="AW139" s="19" t="n">
        <v>0.0009</v>
      </c>
      <c r="AX139" s="19" t="n">
        <v>0.023</v>
      </c>
      <c r="AY139" s="19" t="n">
        <v>0.0005999999999999999</v>
      </c>
      <c r="BB139" s="19" t="n">
        <v>0.051</v>
      </c>
      <c r="BC139" s="19" t="n">
        <v>0.1332</v>
      </c>
      <c r="BD139" s="19" t="n">
        <v>0.0254</v>
      </c>
      <c r="BE139" s="19" t="n">
        <v>0.08309999999999999</v>
      </c>
      <c r="BJ139" s="19" t="n">
        <v>0.0066</v>
      </c>
      <c r="BK139" s="19" t="n">
        <v>0.0017</v>
      </c>
      <c r="BL139" s="19" t="n">
        <v>0.1106</v>
      </c>
      <c r="BM139" s="19" t="n">
        <v>0.0004</v>
      </c>
      <c r="BX139" s="19" t="n">
        <v>0.1134</v>
      </c>
      <c r="BY139" s="19" t="n">
        <v>0.4963</v>
      </c>
      <c r="BZ139" s="19" t="n">
        <v>16.64</v>
      </c>
      <c r="CA139" s="19" t="n">
        <v>10.4933</v>
      </c>
      <c r="CB139" s="19" t="n">
        <v>30.9666</v>
      </c>
      <c r="CV139" s="19" t="n">
        <v>0.494</v>
      </c>
      <c r="DA139" s="19" t="n">
        <v>2.1492</v>
      </c>
      <c r="DB139" s="19" t="n">
        <v>1.2368</v>
      </c>
      <c r="DC139" s="19" t="n">
        <v>3.4952</v>
      </c>
      <c r="DD139" s="19" t="n">
        <v>5.2183</v>
      </c>
      <c r="DE139" s="19" t="n">
        <v>0.6348</v>
      </c>
      <c r="DF139" s="19" t="n">
        <v>11.5029</v>
      </c>
      <c r="DG139" s="19" t="n">
        <v>41.1042</v>
      </c>
      <c r="DI139" s="19" t="n">
        <v>0.161</v>
      </c>
      <c r="DJ139" s="19" t="n">
        <v>2.3844</v>
      </c>
      <c r="DK139" s="19" t="n">
        <v>0.0104</v>
      </c>
      <c r="DL139" s="19" t="n">
        <v>0.0387</v>
      </c>
      <c r="DO139" s="19" t="n">
        <v>211.4208</v>
      </c>
      <c r="DT139" s="19" t="n">
        <v>2.3985</v>
      </c>
      <c r="DU139" s="19" t="n">
        <v>74.97750000000001</v>
      </c>
    </row>
    <row r="140">
      <c r="A140" s="2" t="inlineStr">
        <is>
          <t>Road (Table 26)</t>
        </is>
      </c>
      <c r="B140" s="2" t="inlineStr">
        <is>
          <t>1107</t>
        </is>
      </c>
      <c r="C140" s="2" t="inlineStr">
        <is>
          <t>Bakery product manufacturing</t>
        </is>
      </c>
      <c r="D140" s="19" t="n">
        <v>0.1681</v>
      </c>
      <c r="E140" s="19" t="n">
        <v>0.0522</v>
      </c>
      <c r="F140" s="19" t="n">
        <v>0.0888</v>
      </c>
      <c r="G140" s="19" t="n">
        <v>0.0425</v>
      </c>
      <c r="I140" s="19" t="n">
        <v>0.0222</v>
      </c>
      <c r="J140" s="19" t="n">
        <v>0.0833</v>
      </c>
      <c r="K140" s="19" t="n">
        <v>1.325</v>
      </c>
      <c r="L140" s="19" t="n">
        <v>0.1317</v>
      </c>
      <c r="M140" s="19" t="n">
        <v>0.7925</v>
      </c>
      <c r="N140" s="19" t="n">
        <v>1.9112</v>
      </c>
      <c r="O140" s="19" t="n">
        <v>0.0617</v>
      </c>
      <c r="P140" s="19" t="n">
        <v>1.3757</v>
      </c>
      <c r="Q140" s="19" t="n">
        <v>0.0988</v>
      </c>
      <c r="R140" s="19" t="n">
        <v>0.0545</v>
      </c>
      <c r="S140" s="19" t="n">
        <v>1.1349</v>
      </c>
      <c r="T140" s="19" t="n">
        <v>0.1084</v>
      </c>
      <c r="U140" s="19" t="n">
        <v>0.0174</v>
      </c>
      <c r="V140" s="19" t="n">
        <v>0.0717</v>
      </c>
      <c r="W140" s="19" t="n">
        <v>3.534</v>
      </c>
      <c r="X140" s="19" t="n">
        <v>2.1734</v>
      </c>
      <c r="Y140" s="19" t="n">
        <v>2.7184</v>
      </c>
      <c r="Z140" s="19" t="n">
        <v>0.0339</v>
      </c>
      <c r="AA140" s="19" t="n">
        <v>0.013</v>
      </c>
      <c r="AB140" s="19" t="n">
        <v>0.0155</v>
      </c>
      <c r="AE140" s="19" t="n">
        <v>0.0478</v>
      </c>
      <c r="AI140" s="19" t="n">
        <v>0.0052</v>
      </c>
      <c r="AJ140" s="19" t="n">
        <v>0.0211</v>
      </c>
      <c r="AK140" s="19" t="n">
        <v>0.1073</v>
      </c>
      <c r="AL140" s="19" t="n">
        <v>0.167</v>
      </c>
      <c r="AM140" s="19" t="n">
        <v>0.0338</v>
      </c>
      <c r="AN140" s="19" t="n">
        <v>0.594</v>
      </c>
      <c r="AO140" s="19" t="n">
        <v>0.09470000000000001</v>
      </c>
      <c r="AP140" s="19" t="n">
        <v>0.0122</v>
      </c>
      <c r="AQ140" s="19" t="n">
        <v>0.3016</v>
      </c>
      <c r="AR140" s="19" t="n">
        <v>0.1957</v>
      </c>
      <c r="AS140" s="19" t="n">
        <v>0.1429</v>
      </c>
      <c r="AT140" s="19" t="n">
        <v>0.1307</v>
      </c>
      <c r="AU140" s="19" t="n">
        <v>0.0435</v>
      </c>
      <c r="AV140" s="19" t="n">
        <v>0.0179</v>
      </c>
      <c r="AW140" s="19" t="n">
        <v>0.06809999999999999</v>
      </c>
      <c r="AX140" s="19" t="n">
        <v>0.0148</v>
      </c>
      <c r="AY140" s="19" t="n">
        <v>0.0113</v>
      </c>
      <c r="AZ140" s="19" t="n">
        <v>0.119</v>
      </c>
      <c r="BA140" s="19" t="n">
        <v>0.0057</v>
      </c>
      <c r="BB140" s="19" t="n">
        <v>0.0254</v>
      </c>
      <c r="BC140" s="19" t="n">
        <v>0.1389</v>
      </c>
      <c r="BD140" s="19" t="n">
        <v>0.0576</v>
      </c>
      <c r="BE140" s="19" t="n">
        <v>0.1118</v>
      </c>
      <c r="BF140" s="19" t="n">
        <v>0.0218</v>
      </c>
      <c r="BG140" s="19" t="n">
        <v>0.1401</v>
      </c>
      <c r="BH140" s="19" t="n">
        <v>0.1524</v>
      </c>
      <c r="BI140" s="19" t="n">
        <v>0.2582</v>
      </c>
      <c r="BJ140" s="19" t="n">
        <v>0.09329999999999999</v>
      </c>
      <c r="BK140" s="19" t="n">
        <v>0.4537</v>
      </c>
      <c r="BL140" s="19" t="n">
        <v>0.0192</v>
      </c>
      <c r="BM140" s="19" t="n">
        <v>0.1497</v>
      </c>
      <c r="BN140" s="19" t="n">
        <v>0.0143</v>
      </c>
      <c r="BO140" s="19" t="n">
        <v>0.0014</v>
      </c>
      <c r="BP140" s="19" t="n">
        <v>0.009599999999999999</v>
      </c>
      <c r="BQ140" s="19" t="n">
        <v>0.0164</v>
      </c>
      <c r="BR140" s="19" t="n">
        <v>0.0864</v>
      </c>
      <c r="BS140" s="19" t="n">
        <v>0.2077</v>
      </c>
      <c r="BT140" s="19" t="n">
        <v>1.1767</v>
      </c>
      <c r="BX140" s="19" t="n">
        <v>0.857</v>
      </c>
      <c r="BY140" s="19" t="n">
        <v>2.7063</v>
      </c>
      <c r="BZ140" s="19" t="n">
        <v>1.6522</v>
      </c>
      <c r="CA140" s="19" t="n">
        <v>5.9202</v>
      </c>
      <c r="CB140" s="19" t="n">
        <v>82.76519999999999</v>
      </c>
      <c r="CC140" s="19" t="n">
        <v>0.0308</v>
      </c>
      <c r="CD140" s="19" t="n">
        <v>0.06759999999999999</v>
      </c>
      <c r="CE140" s="19" t="n">
        <v>0.4355</v>
      </c>
      <c r="CG140" s="19" t="n">
        <v>0.2904</v>
      </c>
      <c r="CJ140" s="19" t="n">
        <v>0.0306</v>
      </c>
      <c r="CR140" s="19" t="n">
        <v>0.1073</v>
      </c>
      <c r="CU140" s="19" t="n">
        <v>0.0551</v>
      </c>
      <c r="CV140" s="19" t="n">
        <v>1.8125</v>
      </c>
      <c r="CX140" s="19" t="n">
        <v>0.3993</v>
      </c>
      <c r="CY140" s="19" t="n">
        <v>0.2528</v>
      </c>
      <c r="CZ140" s="19" t="n">
        <v>0.6513</v>
      </c>
      <c r="DA140" s="19" t="n">
        <v>2.7031</v>
      </c>
      <c r="DB140" s="19" t="n">
        <v>1.2717</v>
      </c>
      <c r="DC140" s="19" t="n">
        <v>4.3741</v>
      </c>
      <c r="DD140" s="19" t="n">
        <v>7.5371</v>
      </c>
      <c r="DE140" s="19" t="n">
        <v>0.6404</v>
      </c>
      <c r="DF140" s="19" t="n">
        <v>2.3558</v>
      </c>
      <c r="DG140" s="19" t="n">
        <v>16.0606</v>
      </c>
      <c r="DH140" s="19" t="n">
        <v>0.0711</v>
      </c>
      <c r="DI140" s="19" t="n">
        <v>0.361</v>
      </c>
      <c r="DJ140" s="19" t="n">
        <v>1.468</v>
      </c>
      <c r="DK140" s="19" t="n">
        <v>0.0183</v>
      </c>
      <c r="DL140" s="19" t="n">
        <v>0.0094</v>
      </c>
      <c r="DM140" s="19" t="n">
        <v>0.4088</v>
      </c>
      <c r="DN140" s="19" t="n">
        <v>0.2465</v>
      </c>
      <c r="DO140" s="19" t="n">
        <v>279.98</v>
      </c>
      <c r="DT140" s="19" t="n">
        <v>1.3838</v>
      </c>
      <c r="DU140" s="19" t="n">
        <v>14.7784</v>
      </c>
    </row>
    <row r="141">
      <c r="A141" s="2" t="inlineStr">
        <is>
          <t>Road (Table 26)</t>
        </is>
      </c>
      <c r="B141" s="2" t="inlineStr">
        <is>
          <t>1108</t>
        </is>
      </c>
      <c r="C141" s="2" t="inlineStr">
        <is>
          <t>Sugar and confectionery manufacturing</t>
        </is>
      </c>
      <c r="D141" s="19" t="n">
        <v>0.007900000000000001</v>
      </c>
      <c r="E141" s="19" t="n">
        <v>0.0009</v>
      </c>
      <c r="F141" s="19" t="n">
        <v>0.006</v>
      </c>
      <c r="Q141" s="19" t="n">
        <v>0.02</v>
      </c>
      <c r="R141" s="19" t="n">
        <v>0.08210000000000001</v>
      </c>
      <c r="S141" s="19" t="n">
        <v>1.2324</v>
      </c>
      <c r="T141" s="19" t="n">
        <v>0.2786</v>
      </c>
      <c r="U141" s="19" t="n">
        <v>0.0659</v>
      </c>
      <c r="V141" s="19" t="n">
        <v>4.6457</v>
      </c>
      <c r="W141" s="19" t="n">
        <v>14.8409</v>
      </c>
      <c r="X141" s="19" t="n">
        <v>22.3736</v>
      </c>
      <c r="Y141" s="19" t="n">
        <v>15.2502</v>
      </c>
      <c r="Z141" s="19" t="n">
        <v>6.6253</v>
      </c>
      <c r="AA141" s="19" t="n">
        <v>0.9821</v>
      </c>
      <c r="AB141" s="19" t="n">
        <v>0.3716</v>
      </c>
      <c r="AN141" s="19" t="n">
        <v>0.018</v>
      </c>
      <c r="AO141" s="19" t="n">
        <v>0.3708</v>
      </c>
      <c r="AR141" s="19" t="n">
        <v>0.1295</v>
      </c>
      <c r="BC141" s="19" t="n">
        <v>0.0003</v>
      </c>
      <c r="BD141" s="19" t="n">
        <v>0.0122</v>
      </c>
      <c r="BE141" s="19" t="n">
        <v>0.0266</v>
      </c>
      <c r="BK141" s="19" t="n">
        <v>0.0195</v>
      </c>
      <c r="BL141" s="19" t="n">
        <v>0.0077</v>
      </c>
      <c r="BO141" s="19" t="n">
        <v>0.0114</v>
      </c>
      <c r="BP141" s="19" t="n">
        <v>0.0112</v>
      </c>
      <c r="BQ141" s="19" t="n">
        <v>0.0172</v>
      </c>
      <c r="BZ141" s="19" t="n">
        <v>1.69</v>
      </c>
      <c r="CA141" s="19" t="n">
        <v>2.7912</v>
      </c>
      <c r="CB141" s="19" t="n">
        <v>22.972</v>
      </c>
      <c r="CC141" s="19" t="n">
        <v>0.0449</v>
      </c>
      <c r="CJ141" s="19" t="n">
        <v>0.0137</v>
      </c>
      <c r="CV141" s="19" t="n">
        <v>0.2646</v>
      </c>
      <c r="CX141" s="19" t="n">
        <v>0.1314</v>
      </c>
      <c r="CY141" s="19" t="n">
        <v>0.0728</v>
      </c>
      <c r="DA141" s="19" t="n">
        <v>0.0673</v>
      </c>
      <c r="DB141" s="19" t="n">
        <v>0.2561</v>
      </c>
      <c r="DC141" s="19" t="n">
        <v>0.2402</v>
      </c>
      <c r="DD141" s="19" t="n">
        <v>0.3195</v>
      </c>
      <c r="DE141" s="19" t="n">
        <v>0.0155</v>
      </c>
      <c r="DF141" s="19" t="n">
        <v>0.0596</v>
      </c>
      <c r="DG141" s="19" t="n">
        <v>2.2102</v>
      </c>
      <c r="DH141" s="19" t="n">
        <v>0.0137</v>
      </c>
      <c r="DI141" s="19" t="n">
        <v>0.0136</v>
      </c>
      <c r="DJ141" s="19" t="n">
        <v>0.2482</v>
      </c>
      <c r="DM141" s="19" t="n">
        <v>0.0134</v>
      </c>
      <c r="DN141" s="19" t="n">
        <v>0.0001</v>
      </c>
      <c r="DO141" s="19" t="n">
        <v>42.9779</v>
      </c>
      <c r="DT141" s="19" t="n">
        <v>-3.0243</v>
      </c>
      <c r="DU141" s="19" t="n">
        <v>54.201</v>
      </c>
    </row>
    <row r="142">
      <c r="A142" s="2" t="inlineStr">
        <is>
          <t>Road (Table 26)</t>
        </is>
      </c>
      <c r="B142" s="2" t="inlineStr">
        <is>
          <t>1109</t>
        </is>
      </c>
      <c r="C142" s="2" t="inlineStr">
        <is>
          <t>Other food product manufacturing</t>
        </is>
      </c>
      <c r="D142" s="19" t="n">
        <v>58.8682</v>
      </c>
      <c r="E142" s="19" t="n">
        <v>51.2091</v>
      </c>
      <c r="F142" s="19" t="n">
        <v>0.2527</v>
      </c>
      <c r="G142" s="19" t="n">
        <v>10.2682</v>
      </c>
      <c r="H142" s="19" t="n">
        <v>0.0017</v>
      </c>
      <c r="I142" s="19" t="n">
        <v>1.4095</v>
      </c>
      <c r="J142" s="19" t="n">
        <v>4.6578</v>
      </c>
      <c r="L142" s="19" t="n">
        <v>0.7067</v>
      </c>
      <c r="P142" s="19" t="n">
        <v>0.5845</v>
      </c>
      <c r="Q142" s="19" t="n">
        <v>4.1131</v>
      </c>
      <c r="R142" s="19" t="n">
        <v>0.4918</v>
      </c>
      <c r="S142" s="19" t="n">
        <v>20.3488</v>
      </c>
      <c r="T142" s="19" t="n">
        <v>24.1137</v>
      </c>
      <c r="U142" s="19" t="n">
        <v>2.2473</v>
      </c>
      <c r="V142" s="19" t="n">
        <v>16.3151</v>
      </c>
      <c r="W142" s="19" t="n">
        <v>46.9233</v>
      </c>
      <c r="X142" s="19" t="n">
        <v>9.7178</v>
      </c>
      <c r="Y142" s="19" t="n">
        <v>124.2134</v>
      </c>
      <c r="Z142" s="19" t="n">
        <v>1.2301</v>
      </c>
      <c r="AA142" s="19" t="n">
        <v>0.1973</v>
      </c>
      <c r="AB142" s="19" t="n">
        <v>0.0895</v>
      </c>
      <c r="BJ142" s="19" t="n">
        <v>0.1273</v>
      </c>
      <c r="BK142" s="19" t="n">
        <v>0.1202</v>
      </c>
      <c r="BL142" s="19" t="n">
        <v>0.076</v>
      </c>
      <c r="BM142" s="19" t="n">
        <v>0.161</v>
      </c>
      <c r="BP142" s="19" t="n">
        <v>0.0506</v>
      </c>
      <c r="BQ142" s="19" t="n">
        <v>0.0448</v>
      </c>
      <c r="BT142" s="19" t="n">
        <v>2.5363</v>
      </c>
      <c r="BU142" s="19" t="n">
        <v>0.0016</v>
      </c>
      <c r="BX142" s="19" t="n">
        <v>1.4171</v>
      </c>
      <c r="BY142" s="19" t="n">
        <v>2.3324</v>
      </c>
      <c r="BZ142" s="19" t="n">
        <v>49.348</v>
      </c>
      <c r="CA142" s="19" t="n">
        <v>3.7849</v>
      </c>
      <c r="CB142" s="19" t="n">
        <v>78.5277</v>
      </c>
      <c r="CC142" s="19" t="n">
        <v>0.0393</v>
      </c>
      <c r="CH142" s="19" t="n">
        <v>0.0002</v>
      </c>
      <c r="CJ142" s="19" t="n">
        <v>0.3824</v>
      </c>
      <c r="CV142" s="19" t="n">
        <v>0.9546</v>
      </c>
      <c r="CX142" s="19" t="n">
        <v>0.2041</v>
      </c>
      <c r="CY142" s="19" t="n">
        <v>0.1297</v>
      </c>
      <c r="CZ142" s="19" t="n">
        <v>2.8623</v>
      </c>
      <c r="DA142" s="19" t="n">
        <v>3.3053</v>
      </c>
      <c r="DB142" s="19" t="n">
        <v>4.7652</v>
      </c>
      <c r="DC142" s="19" t="n">
        <v>1.9974</v>
      </c>
      <c r="DD142" s="19" t="n">
        <v>3.5053</v>
      </c>
      <c r="DE142" s="19" t="n">
        <v>0.1543</v>
      </c>
      <c r="DF142" s="19" t="n">
        <v>0.0704</v>
      </c>
      <c r="DG142" s="19" t="n">
        <v>2.5321</v>
      </c>
      <c r="DH142" s="19" t="n">
        <v>2.5446</v>
      </c>
      <c r="DI142" s="19" t="n">
        <v>54.5172</v>
      </c>
      <c r="DJ142" s="19" t="n">
        <v>1.4379</v>
      </c>
      <c r="DK142" s="19" t="n">
        <v>0.0248</v>
      </c>
      <c r="DL142" s="19" t="n">
        <v>0.336</v>
      </c>
      <c r="DM142" s="19" t="n">
        <v>3.1943</v>
      </c>
      <c r="DN142" s="19" t="n">
        <v>0.2459</v>
      </c>
      <c r="DO142" s="19" t="n">
        <v>305.0266</v>
      </c>
      <c r="DT142" s="19" t="n">
        <v>0.5958</v>
      </c>
      <c r="DU142" s="19" t="n">
        <v>91.68689999999999</v>
      </c>
    </row>
    <row r="143">
      <c r="A143" s="2" t="inlineStr">
        <is>
          <t>Road (Table 26)</t>
        </is>
      </c>
      <c r="B143" s="2" t="inlineStr">
        <is>
          <t>1201</t>
        </is>
      </c>
      <c r="C143" s="2" t="inlineStr">
        <is>
          <t>Soft drinks, cordials and syrup manufacturing</t>
        </is>
      </c>
      <c r="D143" s="19" t="n">
        <v>0.0009</v>
      </c>
      <c r="E143" s="19" t="n">
        <v>0.0012</v>
      </c>
      <c r="F143" s="19" t="n">
        <v>0.0011</v>
      </c>
      <c r="K143" s="19" t="n">
        <v>0.0035</v>
      </c>
      <c r="L143" s="19" t="n">
        <v>0.0035</v>
      </c>
      <c r="Z143" s="19" t="n">
        <v>0.9905</v>
      </c>
      <c r="AB143" s="19" t="n">
        <v>0.1195</v>
      </c>
      <c r="AE143" s="19" t="n">
        <v>0.0063</v>
      </c>
      <c r="AJ143" s="19" t="n">
        <v>0.0067</v>
      </c>
      <c r="AL143" s="19" t="n">
        <v>0.0069</v>
      </c>
      <c r="AM143" s="19" t="n">
        <v>0.0072</v>
      </c>
      <c r="AS143" s="19" t="n">
        <v>0.0063</v>
      </c>
      <c r="AT143" s="19" t="n">
        <v>0.0071</v>
      </c>
      <c r="AZ143" s="19" t="n">
        <v>0.0095</v>
      </c>
      <c r="BG143" s="19" t="n">
        <v>0.0021</v>
      </c>
      <c r="BH143" s="19" t="n">
        <v>0.005</v>
      </c>
      <c r="BI143" s="19" t="n">
        <v>0.007900000000000001</v>
      </c>
      <c r="BY143" s="19" t="n">
        <v>0.0151</v>
      </c>
      <c r="BZ143" s="19" t="n">
        <v>0.0147</v>
      </c>
      <c r="CA143" s="19" t="n">
        <v>0.0596</v>
      </c>
      <c r="CB143" s="19" t="n">
        <v>0.9913</v>
      </c>
      <c r="CP143" s="19" t="n">
        <v>0.0472</v>
      </c>
      <c r="CQ143" s="19" t="n">
        <v>0.0375</v>
      </c>
      <c r="DA143" s="19" t="n">
        <v>0.0577</v>
      </c>
      <c r="DF143" s="19" t="n">
        <v>0.0032</v>
      </c>
      <c r="DG143" s="19" t="n">
        <v>0.0358</v>
      </c>
      <c r="DI143" s="19" t="n">
        <v>0.2793</v>
      </c>
      <c r="DJ143" s="19" t="n">
        <v>0.3131</v>
      </c>
      <c r="DK143" s="19" t="n">
        <v>0.008999999999999999</v>
      </c>
      <c r="DL143" s="19" t="n">
        <v>0.0052</v>
      </c>
      <c r="DM143" s="19" t="n">
        <v>0.013</v>
      </c>
      <c r="DN143" s="19" t="n">
        <v>0.0018</v>
      </c>
      <c r="DO143" s="19" t="n">
        <v>53.905</v>
      </c>
      <c r="DT143" s="19" t="n">
        <v>0.8529</v>
      </c>
      <c r="DU143" s="19" t="n">
        <v>4.1733</v>
      </c>
    </row>
    <row r="144">
      <c r="A144" s="2" t="inlineStr">
        <is>
          <t>Road (Table 26)</t>
        </is>
      </c>
      <c r="B144" s="2" t="inlineStr">
        <is>
          <t>1202</t>
        </is>
      </c>
      <c r="C144" s="2" t="inlineStr">
        <is>
          <t>Beer manufacturing</t>
        </is>
      </c>
      <c r="D144" s="19" t="n">
        <v>0.7734</v>
      </c>
      <c r="E144" s="19" t="n">
        <v>0.0192</v>
      </c>
      <c r="F144" s="19" t="n">
        <v>0.1616</v>
      </c>
      <c r="J144" s="19" t="n">
        <v>0.7513</v>
      </c>
      <c r="K144" s="19" t="n">
        <v>0.093</v>
      </c>
      <c r="L144" s="19" t="n">
        <v>0.1275</v>
      </c>
      <c r="M144" s="19" t="n">
        <v>0.0308</v>
      </c>
      <c r="N144" s="19" t="n">
        <v>0.4275</v>
      </c>
      <c r="O144" s="19" t="n">
        <v>0.0337</v>
      </c>
      <c r="Z144" s="19" t="n">
        <v>0.8129999999999999</v>
      </c>
      <c r="AA144" s="19" t="n">
        <v>11.0494</v>
      </c>
      <c r="AB144" s="19" t="n">
        <v>0.2964</v>
      </c>
      <c r="AE144" s="19" t="n">
        <v>0.0331</v>
      </c>
      <c r="AJ144" s="19" t="n">
        <v>0.0357</v>
      </c>
      <c r="AK144" s="19" t="n">
        <v>0.0365</v>
      </c>
      <c r="AM144" s="19" t="n">
        <v>0.0189</v>
      </c>
      <c r="AS144" s="19" t="n">
        <v>0.0367</v>
      </c>
      <c r="AU144" s="19" t="n">
        <v>0.0064</v>
      </c>
      <c r="AV144" s="19" t="n">
        <v>0.0086</v>
      </c>
      <c r="AW144" s="19" t="n">
        <v>0.0052</v>
      </c>
      <c r="AX144" s="19" t="n">
        <v>0.0069</v>
      </c>
      <c r="AY144" s="19" t="n">
        <v>0.0075</v>
      </c>
      <c r="AZ144" s="19" t="n">
        <v>0.0381</v>
      </c>
      <c r="BC144" s="19" t="n">
        <v>0.0375</v>
      </c>
      <c r="BG144" s="19" t="n">
        <v>0.0366</v>
      </c>
      <c r="BM144" s="19" t="n">
        <v>0.0374</v>
      </c>
      <c r="BO144" s="19" t="n">
        <v>0.0162</v>
      </c>
      <c r="BS144" s="19" t="n">
        <v>0.019</v>
      </c>
      <c r="BU144" s="19" t="n">
        <v>0.0388</v>
      </c>
      <c r="BW144" s="19" t="n">
        <v>0.0389</v>
      </c>
      <c r="BX144" s="19" t="n">
        <v>0.0392</v>
      </c>
      <c r="BY144" s="19" t="n">
        <v>0.1786</v>
      </c>
      <c r="BZ144" s="19" t="n">
        <v>0.2187</v>
      </c>
      <c r="CA144" s="19" t="n">
        <v>8.5799</v>
      </c>
      <c r="CB144" s="19" t="n">
        <v>48.2797</v>
      </c>
      <c r="CC144" s="19" t="n">
        <v>0.0432</v>
      </c>
      <c r="CD144" s="19" t="n">
        <v>0.0395</v>
      </c>
      <c r="CF144" s="19" t="n">
        <v>0.5315</v>
      </c>
      <c r="CO144" s="19" t="n">
        <v>0.4818</v>
      </c>
      <c r="CR144" s="19" t="n">
        <v>0.0587</v>
      </c>
      <c r="CU144" s="19" t="n">
        <v>0.0385</v>
      </c>
      <c r="CV144" s="19" t="n">
        <v>0.0387</v>
      </c>
      <c r="CX144" s="19" t="n">
        <v>0.0247</v>
      </c>
      <c r="CY144" s="19" t="n">
        <v>0.0139</v>
      </c>
      <c r="CZ144" s="19" t="n">
        <v>0.9313</v>
      </c>
      <c r="DA144" s="19" t="n">
        <v>0.343</v>
      </c>
      <c r="DB144" s="19" t="n">
        <v>0.0384</v>
      </c>
      <c r="DD144" s="19" t="n">
        <v>0.7117</v>
      </c>
      <c r="DE144" s="19" t="n">
        <v>0.0386</v>
      </c>
      <c r="DF144" s="19" t="n">
        <v>0.02</v>
      </c>
      <c r="DG144" s="19" t="n">
        <v>0.1625</v>
      </c>
      <c r="DI144" s="19" t="n">
        <v>0.2938</v>
      </c>
      <c r="DJ144" s="19" t="n">
        <v>1.7049</v>
      </c>
      <c r="DK144" s="19" t="n">
        <v>0.07149999999999999</v>
      </c>
      <c r="DM144" s="19" t="n">
        <v>0.1183</v>
      </c>
      <c r="DN144" s="19" t="n">
        <v>0.0355</v>
      </c>
      <c r="DO144" s="19" t="n">
        <v>97.8905</v>
      </c>
      <c r="DT144" s="19" t="n">
        <v>3.3406</v>
      </c>
      <c r="DU144" s="19" t="n">
        <v>7.6976</v>
      </c>
    </row>
    <row r="145">
      <c r="A145" s="2" t="inlineStr">
        <is>
          <t>Road (Table 26)</t>
        </is>
      </c>
      <c r="B145" s="2" t="inlineStr">
        <is>
          <t>1205</t>
        </is>
      </c>
      <c r="C145" s="2" t="inlineStr">
        <is>
          <t>Wine, spirits and tobacco</t>
        </is>
      </c>
      <c r="D145" s="19" t="n">
        <v>0.1098</v>
      </c>
      <c r="E145" s="19" t="n">
        <v>0.0203</v>
      </c>
      <c r="F145" s="19" t="n">
        <v>0.0798</v>
      </c>
      <c r="I145" s="19" t="n">
        <v>0.0176</v>
      </c>
      <c r="J145" s="19" t="n">
        <v>0.121</v>
      </c>
      <c r="K145" s="19" t="n">
        <v>0.0618</v>
      </c>
      <c r="L145" s="19" t="n">
        <v>0.0456</v>
      </c>
      <c r="M145" s="19" t="n">
        <v>0.0257</v>
      </c>
      <c r="N145" s="19" t="n">
        <v>0.0311</v>
      </c>
      <c r="O145" s="19" t="n">
        <v>0.0033</v>
      </c>
      <c r="Q145" s="19" t="n">
        <v>0.0071</v>
      </c>
      <c r="T145" s="19" t="n">
        <v>0.0018</v>
      </c>
      <c r="V145" s="19" t="n">
        <v>0.0095</v>
      </c>
      <c r="W145" s="19" t="n">
        <v>0.0009</v>
      </c>
      <c r="X145" s="19" t="n">
        <v>0.06419999999999999</v>
      </c>
      <c r="Y145" s="19" t="n">
        <v>0.0053</v>
      </c>
      <c r="Z145" s="19" t="n">
        <v>0.09719999999999999</v>
      </c>
      <c r="AA145" s="19" t="n">
        <v>0.0168</v>
      </c>
      <c r="AB145" s="19" t="n">
        <v>0.4336</v>
      </c>
      <c r="AE145" s="19" t="n">
        <v>0.064</v>
      </c>
      <c r="AI145" s="19" t="n">
        <v>0.0012</v>
      </c>
      <c r="AJ145" s="19" t="n">
        <v>0.0136</v>
      </c>
      <c r="AK145" s="19" t="n">
        <v>0.0147</v>
      </c>
      <c r="AL145" s="19" t="n">
        <v>0.0157</v>
      </c>
      <c r="AM145" s="19" t="n">
        <v>0.0158</v>
      </c>
      <c r="AO145" s="19" t="n">
        <v>0.0025</v>
      </c>
      <c r="AQ145" s="19" t="n">
        <v>0.0314</v>
      </c>
      <c r="AS145" s="19" t="n">
        <v>0.0022</v>
      </c>
      <c r="AT145" s="19" t="n">
        <v>0.0005999999999999999</v>
      </c>
      <c r="AU145" s="19" t="n">
        <v>0.0017</v>
      </c>
      <c r="AV145" s="19" t="n">
        <v>0.0002</v>
      </c>
      <c r="AW145" s="19" t="n">
        <v>0.0226</v>
      </c>
      <c r="AX145" s="19" t="n">
        <v>0.0078</v>
      </c>
      <c r="AZ145" s="19" t="n">
        <v>0.0102</v>
      </c>
      <c r="BC145" s="19" t="n">
        <v>0.0002</v>
      </c>
      <c r="BD145" s="19" t="n">
        <v>0.0002</v>
      </c>
      <c r="BE145" s="19" t="n">
        <v>0.0002</v>
      </c>
      <c r="BF145" s="19" t="n">
        <v>0.0001</v>
      </c>
      <c r="BG145" s="19" t="n">
        <v>0.0002</v>
      </c>
      <c r="BH145" s="19" t="n">
        <v>0.001</v>
      </c>
      <c r="BI145" s="19" t="n">
        <v>0.0002</v>
      </c>
      <c r="BJ145" s="19" t="n">
        <v>0.0001</v>
      </c>
      <c r="BK145" s="19" t="n">
        <v>0.09710000000000001</v>
      </c>
      <c r="BL145" s="19" t="n">
        <v>0.0001</v>
      </c>
      <c r="BM145" s="19" t="n">
        <v>0.0001</v>
      </c>
      <c r="BU145" s="19" t="n">
        <v>0.0162</v>
      </c>
      <c r="BW145" s="19" t="n">
        <v>0.0325</v>
      </c>
      <c r="BX145" s="19" t="n">
        <v>0.0328</v>
      </c>
      <c r="BY145" s="19" t="n">
        <v>0.1192</v>
      </c>
      <c r="BZ145" s="19" t="n">
        <v>0.0663</v>
      </c>
      <c r="CA145" s="19" t="n">
        <v>7.038</v>
      </c>
      <c r="CB145" s="19" t="n">
        <v>70.07389999999999</v>
      </c>
      <c r="CC145" s="19" t="n">
        <v>0.018</v>
      </c>
      <c r="CD145" s="19" t="n">
        <v>0.1248</v>
      </c>
      <c r="CF145" s="19" t="n">
        <v>0.5502</v>
      </c>
      <c r="CH145" s="19" t="n">
        <v>0.0174</v>
      </c>
      <c r="CO145" s="19" t="n">
        <v>1.6502</v>
      </c>
      <c r="CU145" s="19" t="n">
        <v>0.032</v>
      </c>
      <c r="CV145" s="19" t="n">
        <v>0.0161</v>
      </c>
      <c r="CX145" s="19" t="n">
        <v>0.0214</v>
      </c>
      <c r="CY145" s="19" t="n">
        <v>0.0108</v>
      </c>
      <c r="CZ145" s="19" t="n">
        <v>1.0227</v>
      </c>
      <c r="DA145" s="19" t="n">
        <v>0.0635</v>
      </c>
      <c r="DB145" s="19" t="n">
        <v>0.016</v>
      </c>
      <c r="DD145" s="19" t="n">
        <v>0.5643</v>
      </c>
      <c r="DE145" s="19" t="n">
        <v>0.0161</v>
      </c>
      <c r="DF145" s="19" t="n">
        <v>0.0254</v>
      </c>
      <c r="DG145" s="19" t="n">
        <v>0.0057</v>
      </c>
      <c r="DI145" s="19" t="n">
        <v>0.0707</v>
      </c>
      <c r="DJ145" s="19" t="n">
        <v>0.6860000000000001</v>
      </c>
      <c r="DK145" s="19" t="n">
        <v>0.009900000000000001</v>
      </c>
      <c r="DL145" s="19" t="n">
        <v>0.0056</v>
      </c>
      <c r="DM145" s="19" t="n">
        <v>0.0141</v>
      </c>
      <c r="DN145" s="19" t="n">
        <v>0.002</v>
      </c>
      <c r="DO145" s="19" t="n">
        <v>194.5577</v>
      </c>
      <c r="DT145" s="19" t="n">
        <v>9.298299999999999</v>
      </c>
      <c r="DU145" s="19" t="n">
        <v>136.3666</v>
      </c>
    </row>
    <row r="146">
      <c r="A146" s="2" t="inlineStr">
        <is>
          <t>Road (Table 26)</t>
        </is>
      </c>
      <c r="B146" s="2" t="inlineStr">
        <is>
          <t>1301</t>
        </is>
      </c>
      <c r="C146" s="2" t="inlineStr">
        <is>
          <t>Textile manufacturing</t>
        </is>
      </c>
      <c r="G146" s="19" t="n">
        <v>0.0697</v>
      </c>
      <c r="I146" s="19" t="n">
        <v>0.0638</v>
      </c>
      <c r="J146" s="19" t="n">
        <v>0.0431</v>
      </c>
      <c r="N146" s="19" t="n">
        <v>0.1164</v>
      </c>
      <c r="Z146" s="19" t="n">
        <v>0.1203</v>
      </c>
      <c r="AA146" s="19" t="n">
        <v>0.0392</v>
      </c>
      <c r="AB146" s="19" t="n">
        <v>0.0499</v>
      </c>
      <c r="AC146" s="19" t="n">
        <v>0.1232</v>
      </c>
      <c r="AE146" s="19" t="n">
        <v>4.4897</v>
      </c>
      <c r="AF146" s="19" t="n">
        <v>0.0044</v>
      </c>
      <c r="AG146" s="19" t="n">
        <v>0.1359</v>
      </c>
      <c r="AH146" s="19" t="n">
        <v>0.0011</v>
      </c>
      <c r="AM146" s="19" t="n">
        <v>0.0716</v>
      </c>
      <c r="AO146" s="19" t="n">
        <v>0.0159</v>
      </c>
      <c r="AQ146" s="19" t="n">
        <v>0.005</v>
      </c>
      <c r="AR146" s="19" t="n">
        <v>0.0001</v>
      </c>
      <c r="AS146" s="19" t="n">
        <v>0.2855</v>
      </c>
      <c r="AT146" s="19" t="n">
        <v>0.0108</v>
      </c>
      <c r="BF146" s="19" t="n">
        <v>0.1309</v>
      </c>
      <c r="BG146" s="19" t="n">
        <v>0.09039999999999999</v>
      </c>
      <c r="BH146" s="19" t="n">
        <v>0.1291</v>
      </c>
      <c r="BI146" s="19" t="n">
        <v>0.7866</v>
      </c>
      <c r="BJ146" s="19" t="n">
        <v>0.0922</v>
      </c>
      <c r="BK146" s="19" t="n">
        <v>0.0091</v>
      </c>
      <c r="BL146" s="19" t="n">
        <v>0.0121</v>
      </c>
      <c r="BM146" s="19" t="n">
        <v>0.1001</v>
      </c>
      <c r="BN146" s="19" t="n">
        <v>4.7057</v>
      </c>
      <c r="BO146" s="19" t="n">
        <v>0.0284</v>
      </c>
      <c r="BU146" s="19" t="n">
        <v>0.0141</v>
      </c>
      <c r="BV146" s="19" t="n">
        <v>0.0146</v>
      </c>
      <c r="BW146" s="19" t="n">
        <v>0.0073</v>
      </c>
      <c r="BZ146" s="19" t="n">
        <v>0.2161</v>
      </c>
      <c r="CV146" s="19" t="n">
        <v>0.0127</v>
      </c>
      <c r="DC146" s="19" t="n">
        <v>3.8388</v>
      </c>
      <c r="DD146" s="19" t="n">
        <v>2.0109</v>
      </c>
      <c r="DF146" s="19" t="n">
        <v>0.9416</v>
      </c>
      <c r="DG146" s="19" t="n">
        <v>1.0003</v>
      </c>
      <c r="DK146" s="19" t="n">
        <v>0.0284</v>
      </c>
      <c r="DL146" s="19" t="n">
        <v>0.4362</v>
      </c>
      <c r="DO146" s="19" t="n">
        <v>0.1553</v>
      </c>
      <c r="DT146" s="19" t="n">
        <v>2.0169</v>
      </c>
      <c r="DU146" s="19" t="n">
        <v>1.5765</v>
      </c>
    </row>
    <row r="147">
      <c r="A147" s="2" t="inlineStr">
        <is>
          <t>Road (Table 26)</t>
        </is>
      </c>
      <c r="B147" s="2" t="inlineStr">
        <is>
          <t>1302</t>
        </is>
      </c>
      <c r="C147" s="2" t="inlineStr">
        <is>
          <t>Tanned leather, dressed fur and leather product manufacturing</t>
        </is>
      </c>
      <c r="AD147" s="19" t="n">
        <v>0.3953</v>
      </c>
      <c r="AE147" s="19" t="n">
        <v>0.0002</v>
      </c>
      <c r="AH147" s="19" t="n">
        <v>0.0123</v>
      </c>
      <c r="AM147" s="19" t="n">
        <v>0.0416</v>
      </c>
      <c r="AS147" s="19" t="n">
        <v>0.0041</v>
      </c>
      <c r="AT147" s="19" t="n">
        <v>0.0036</v>
      </c>
      <c r="BD147" s="19" t="n">
        <v>0.0002</v>
      </c>
      <c r="BE147" s="19" t="n">
        <v>0.0063</v>
      </c>
      <c r="BF147" s="19" t="n">
        <v>0.0017</v>
      </c>
      <c r="BG147" s="19" t="n">
        <v>0.003</v>
      </c>
      <c r="BH147" s="19" t="n">
        <v>0.0041</v>
      </c>
      <c r="BJ147" s="19" t="n">
        <v>0.0375</v>
      </c>
      <c r="BK147" s="19" t="n">
        <v>0.0008</v>
      </c>
      <c r="BL147" s="19" t="n">
        <v>0.0005</v>
      </c>
      <c r="BM147" s="19" t="n">
        <v>0.0008</v>
      </c>
      <c r="BN147" s="19" t="n">
        <v>0.5091</v>
      </c>
      <c r="BO147" s="19" t="n">
        <v>0.0261</v>
      </c>
      <c r="BU147" s="19" t="n">
        <v>0.008500000000000001</v>
      </c>
      <c r="BX147" s="19" t="n">
        <v>0.0086</v>
      </c>
      <c r="BY147" s="19" t="n">
        <v>2.3424</v>
      </c>
      <c r="CE147" s="19" t="n">
        <v>0.0075</v>
      </c>
      <c r="CJ147" s="19" t="n">
        <v>0.0067</v>
      </c>
      <c r="CV147" s="19" t="n">
        <v>0.0424</v>
      </c>
      <c r="CX147" s="19" t="n">
        <v>0.0044</v>
      </c>
      <c r="CY147" s="19" t="n">
        <v>0.0024</v>
      </c>
      <c r="DC147" s="19" t="n">
        <v>0.0068</v>
      </c>
      <c r="DE147" s="19" t="n">
        <v>0.0068</v>
      </c>
      <c r="DH147" s="19" t="n">
        <v>0.0068</v>
      </c>
      <c r="DI147" s="19" t="n">
        <v>0.0402</v>
      </c>
      <c r="DJ147" s="19" t="n">
        <v>0.0072</v>
      </c>
      <c r="DM147" s="19" t="n">
        <v>0.0068</v>
      </c>
      <c r="DO147" s="19" t="n">
        <v>1.4247</v>
      </c>
      <c r="DT147" s="19" t="n">
        <v>0.0897</v>
      </c>
      <c r="DU147" s="19" t="n">
        <v>4.9409</v>
      </c>
    </row>
    <row r="148">
      <c r="A148" s="2" t="inlineStr">
        <is>
          <t>Road (Table 26)</t>
        </is>
      </c>
      <c r="B148" s="2" t="inlineStr">
        <is>
          <t>1303</t>
        </is>
      </c>
      <c r="C148" s="2" t="inlineStr">
        <is>
          <t>Textile product manufacturing</t>
        </is>
      </c>
      <c r="D148" s="19" t="n">
        <v>0.2457</v>
      </c>
      <c r="E148" s="19" t="n">
        <v>0.0405</v>
      </c>
      <c r="F148" s="19" t="n">
        <v>0.6897</v>
      </c>
      <c r="G148" s="19" t="n">
        <v>0.3436</v>
      </c>
      <c r="H148" s="19" t="n">
        <v>0.0204</v>
      </c>
      <c r="I148" s="19" t="n">
        <v>0.3705</v>
      </c>
      <c r="J148" s="19" t="n">
        <v>0.4837</v>
      </c>
      <c r="K148" s="19" t="n">
        <v>0.1904</v>
      </c>
      <c r="L148" s="19" t="n">
        <v>7.2918</v>
      </c>
      <c r="M148" s="19" t="n">
        <v>0.5886</v>
      </c>
      <c r="N148" s="19" t="n">
        <v>0.6246</v>
      </c>
      <c r="O148" s="19" t="n">
        <v>0.0135</v>
      </c>
      <c r="P148" s="19" t="n">
        <v>0.0156</v>
      </c>
      <c r="Q148" s="19" t="n">
        <v>0.9676</v>
      </c>
      <c r="R148" s="19" t="n">
        <v>0.0313</v>
      </c>
      <c r="S148" s="19" t="n">
        <v>0.7124</v>
      </c>
      <c r="T148" s="19" t="n">
        <v>0.0321</v>
      </c>
      <c r="U148" s="19" t="n">
        <v>0.1992</v>
      </c>
      <c r="V148" s="19" t="n">
        <v>0.1798</v>
      </c>
      <c r="W148" s="19" t="n">
        <v>0.4933</v>
      </c>
      <c r="X148" s="19" t="n">
        <v>1.0002</v>
      </c>
      <c r="Y148" s="19" t="n">
        <v>0.9972</v>
      </c>
      <c r="Z148" s="19" t="n">
        <v>0.2447</v>
      </c>
      <c r="AA148" s="19" t="n">
        <v>0.0137</v>
      </c>
      <c r="AB148" s="19" t="n">
        <v>0.0449</v>
      </c>
      <c r="AC148" s="19" t="n">
        <v>0.0207</v>
      </c>
      <c r="AD148" s="19" t="n">
        <v>0.0154</v>
      </c>
      <c r="AE148" s="19" t="n">
        <v>3.3458</v>
      </c>
      <c r="AG148" s="19" t="n">
        <v>0.0016</v>
      </c>
      <c r="AH148" s="19" t="n">
        <v>0.0091</v>
      </c>
      <c r="AI148" s="19" t="n">
        <v>0.016</v>
      </c>
      <c r="AJ148" s="19" t="n">
        <v>0.2374</v>
      </c>
      <c r="AK148" s="19" t="n">
        <v>0.0377</v>
      </c>
      <c r="AL148" s="19" t="n">
        <v>0.3782</v>
      </c>
      <c r="AM148" s="19" t="n">
        <v>0.5464</v>
      </c>
      <c r="AN148" s="19" t="n">
        <v>0.0019</v>
      </c>
      <c r="AO148" s="19" t="n">
        <v>0.0211</v>
      </c>
      <c r="AQ148" s="19" t="n">
        <v>1.6258</v>
      </c>
      <c r="AR148" s="19" t="n">
        <v>0.4077</v>
      </c>
      <c r="AS148" s="19" t="n">
        <v>2.3536</v>
      </c>
      <c r="AT148" s="19" t="n">
        <v>0.0683</v>
      </c>
      <c r="AU148" s="19" t="n">
        <v>0.2702</v>
      </c>
      <c r="AV148" s="19" t="n">
        <v>0.0679</v>
      </c>
      <c r="AW148" s="19" t="n">
        <v>0.1928</v>
      </c>
      <c r="AX148" s="19" t="n">
        <v>0.4218</v>
      </c>
      <c r="AY148" s="19" t="n">
        <v>0.019</v>
      </c>
      <c r="AZ148" s="19" t="n">
        <v>0.4504</v>
      </c>
      <c r="BA148" s="19" t="n">
        <v>0.0015</v>
      </c>
      <c r="BB148" s="19" t="n">
        <v>0.0201</v>
      </c>
      <c r="BC148" s="19" t="n">
        <v>1.2414</v>
      </c>
      <c r="BD148" s="19" t="n">
        <v>0.0815</v>
      </c>
      <c r="BE148" s="19" t="n">
        <v>0.5545</v>
      </c>
      <c r="BF148" s="19" t="n">
        <v>1.5613</v>
      </c>
      <c r="BG148" s="19" t="n">
        <v>2.3052</v>
      </c>
      <c r="BH148" s="19" t="n">
        <v>0.4927</v>
      </c>
      <c r="BI148" s="19" t="n">
        <v>1.5324</v>
      </c>
      <c r="BJ148" s="19" t="n">
        <v>0.1096</v>
      </c>
      <c r="BK148" s="19" t="n">
        <v>0.0752</v>
      </c>
      <c r="BL148" s="19" t="n">
        <v>0.0189</v>
      </c>
      <c r="BM148" s="19" t="n">
        <v>0.1376</v>
      </c>
      <c r="BN148" s="19" t="n">
        <v>4.4038</v>
      </c>
      <c r="BO148" s="19" t="n">
        <v>0.0202</v>
      </c>
      <c r="BT148" s="19" t="n">
        <v>2.064</v>
      </c>
      <c r="BU148" s="19" t="n">
        <v>55.7653</v>
      </c>
      <c r="BV148" s="19" t="n">
        <v>51.9239</v>
      </c>
      <c r="BW148" s="19" t="n">
        <v>2.5982</v>
      </c>
      <c r="BX148" s="19" t="n">
        <v>51.6979</v>
      </c>
      <c r="BY148" s="19" t="n">
        <v>5.5182</v>
      </c>
      <c r="BZ148" s="19" t="n">
        <v>6.2604</v>
      </c>
      <c r="CA148" s="19" t="n">
        <v>2.4574</v>
      </c>
      <c r="CB148" s="19" t="n">
        <v>0.2272</v>
      </c>
      <c r="CC148" s="19" t="n">
        <v>3.0083</v>
      </c>
      <c r="CD148" s="19" t="n">
        <v>0.5596</v>
      </c>
      <c r="CE148" s="19" t="n">
        <v>0.5291</v>
      </c>
      <c r="CG148" s="19" t="n">
        <v>0.4826</v>
      </c>
      <c r="CH148" s="19" t="n">
        <v>0.0482</v>
      </c>
      <c r="CJ148" s="19" t="n">
        <v>0.1274</v>
      </c>
      <c r="CR148" s="19" t="n">
        <v>0.586</v>
      </c>
      <c r="CU148" s="19" t="n">
        <v>0.0878</v>
      </c>
      <c r="CV148" s="19" t="n">
        <v>1.5251</v>
      </c>
      <c r="CX148" s="19" t="n">
        <v>0.843</v>
      </c>
      <c r="CY148" s="19" t="n">
        <v>0.7149</v>
      </c>
      <c r="CZ148" s="19" t="n">
        <v>0.3981</v>
      </c>
      <c r="DA148" s="19" t="n">
        <v>2.109</v>
      </c>
      <c r="DB148" s="19" t="n">
        <v>2.1575</v>
      </c>
      <c r="DC148" s="19" t="n">
        <v>1.6745</v>
      </c>
      <c r="DD148" s="19" t="n">
        <v>2.6326</v>
      </c>
      <c r="DE148" s="19" t="n">
        <v>0.2551</v>
      </c>
      <c r="DF148" s="19" t="n">
        <v>3.1677</v>
      </c>
      <c r="DG148" s="19" t="n">
        <v>9.6981</v>
      </c>
      <c r="DH148" s="19" t="n">
        <v>0.0721</v>
      </c>
      <c r="DI148" s="19" t="n">
        <v>0.3128</v>
      </c>
      <c r="DJ148" s="19" t="n">
        <v>0.4281</v>
      </c>
      <c r="DK148" s="19" t="n">
        <v>1.0726</v>
      </c>
      <c r="DL148" s="19" t="n">
        <v>0.8532999999999999</v>
      </c>
      <c r="DM148" s="19" t="n">
        <v>2.5206</v>
      </c>
      <c r="DN148" s="19" t="n">
        <v>0.7509</v>
      </c>
      <c r="DO148" s="19" t="n">
        <v>167.6823</v>
      </c>
      <c r="DQ148" s="19" t="n">
        <v>81.05</v>
      </c>
      <c r="DR148" s="19" t="n">
        <v>6.887</v>
      </c>
      <c r="DS148" s="19" t="n">
        <v>78.92449999999999</v>
      </c>
      <c r="DT148" s="19" t="n">
        <v>2.4147</v>
      </c>
      <c r="DU148" s="19" t="n">
        <v>23.0137</v>
      </c>
    </row>
    <row r="149">
      <c r="A149" s="2" t="inlineStr">
        <is>
          <t>Road (Table 26)</t>
        </is>
      </c>
      <c r="B149" s="2" t="inlineStr">
        <is>
          <t>1304</t>
        </is>
      </c>
      <c r="C149" s="2" t="inlineStr">
        <is>
          <t>Knitted product manufacturing</t>
        </is>
      </c>
      <c r="AE149" s="19" t="n">
        <v>0.0029</v>
      </c>
      <c r="AF149" s="19" t="n">
        <v>0.0018</v>
      </c>
      <c r="AG149" s="19" t="n">
        <v>0.048</v>
      </c>
      <c r="BY149" s="19" t="n">
        <v>0.0048</v>
      </c>
      <c r="BZ149" s="19" t="n">
        <v>0.0048</v>
      </c>
      <c r="CB149" s="19" t="n">
        <v>0.0092</v>
      </c>
      <c r="CV149" s="19" t="n">
        <v>0.0327</v>
      </c>
      <c r="CX149" s="19" t="n">
        <v>0.0062</v>
      </c>
      <c r="CY149" s="19" t="n">
        <v>0.0031</v>
      </c>
      <c r="DA149" s="19" t="n">
        <v>0.0825</v>
      </c>
      <c r="DF149" s="19" t="n">
        <v>0.5145999999999999</v>
      </c>
      <c r="DG149" s="19" t="n">
        <v>0.5729</v>
      </c>
      <c r="DI149" s="19" t="n">
        <v>0.0226</v>
      </c>
      <c r="DJ149" s="19" t="n">
        <v>0.0208</v>
      </c>
      <c r="DL149" s="19" t="n">
        <v>0.0073</v>
      </c>
      <c r="DO149" s="19" t="n">
        <v>9.4079</v>
      </c>
      <c r="DT149" s="19" t="n">
        <v>-0.3184</v>
      </c>
      <c r="DU149" s="19" t="n">
        <v>0.5764</v>
      </c>
    </row>
    <row r="150">
      <c r="A150" s="2" t="inlineStr">
        <is>
          <t>Road (Table 26)</t>
        </is>
      </c>
      <c r="B150" s="2" t="inlineStr">
        <is>
          <t>1305</t>
        </is>
      </c>
      <c r="C150" s="2" t="inlineStr">
        <is>
          <t>Clothing manufacturing</t>
        </is>
      </c>
      <c r="D150" s="19" t="n">
        <v>0.0464</v>
      </c>
      <c r="E150" s="19" t="n">
        <v>0.0158</v>
      </c>
      <c r="F150" s="19" t="n">
        <v>0.0431</v>
      </c>
      <c r="G150" s="19" t="n">
        <v>0.0469</v>
      </c>
      <c r="I150" s="19" t="n">
        <v>0.0359</v>
      </c>
      <c r="J150" s="19" t="n">
        <v>0.045</v>
      </c>
      <c r="K150" s="19" t="n">
        <v>0.5603</v>
      </c>
      <c r="L150" s="19" t="n">
        <v>0.1792</v>
      </c>
      <c r="M150" s="19" t="n">
        <v>0.1438</v>
      </c>
      <c r="N150" s="19" t="n">
        <v>0.4798</v>
      </c>
      <c r="O150" s="19" t="n">
        <v>0.08699999999999999</v>
      </c>
      <c r="P150" s="19" t="n">
        <v>0.0838</v>
      </c>
      <c r="Q150" s="19" t="n">
        <v>0.1222</v>
      </c>
      <c r="S150" s="19" t="n">
        <v>0.0027</v>
      </c>
      <c r="T150" s="19" t="n">
        <v>0.0004</v>
      </c>
      <c r="U150" s="19" t="n">
        <v>0.0003</v>
      </c>
      <c r="V150" s="19" t="n">
        <v>0.0027</v>
      </c>
      <c r="W150" s="19" t="n">
        <v>0.0133</v>
      </c>
      <c r="X150" s="19" t="n">
        <v>0.0306</v>
      </c>
      <c r="Y150" s="19" t="n">
        <v>0.0037</v>
      </c>
      <c r="Z150" s="19" t="n">
        <v>0.0103</v>
      </c>
      <c r="AA150" s="19" t="n">
        <v>0.0007</v>
      </c>
      <c r="AB150" s="19" t="n">
        <v>0.0017</v>
      </c>
      <c r="AC150" s="19" t="n">
        <v>0.0171</v>
      </c>
      <c r="AD150" s="19" t="n">
        <v>0.0215</v>
      </c>
      <c r="AE150" s="19" t="n">
        <v>1.0594</v>
      </c>
      <c r="AG150" s="19" t="n">
        <v>0.5091</v>
      </c>
      <c r="AH150" s="19" t="n">
        <v>0.1696</v>
      </c>
      <c r="AJ150" s="19" t="n">
        <v>0.0022</v>
      </c>
      <c r="AL150" s="19" t="n">
        <v>0.0403</v>
      </c>
      <c r="AM150" s="19" t="n">
        <v>0.0342</v>
      </c>
      <c r="AN150" s="19" t="n">
        <v>0.0118</v>
      </c>
      <c r="AO150" s="19" t="n">
        <v>0.0016</v>
      </c>
      <c r="AQ150" s="19" t="n">
        <v>0.0309</v>
      </c>
      <c r="AS150" s="19" t="n">
        <v>0.0066</v>
      </c>
      <c r="AT150" s="19" t="n">
        <v>0.0001</v>
      </c>
      <c r="AU150" s="19" t="n">
        <v>0.0078</v>
      </c>
      <c r="AV150" s="19" t="n">
        <v>0.0029</v>
      </c>
      <c r="AW150" s="19" t="n">
        <v>0.0237</v>
      </c>
      <c r="AX150" s="19" t="n">
        <v>0.0177</v>
      </c>
      <c r="AY150" s="19" t="n">
        <v>0.0018</v>
      </c>
      <c r="AZ150" s="19" t="n">
        <v>0.008800000000000001</v>
      </c>
      <c r="BA150" s="19" t="n">
        <v>0.0003</v>
      </c>
      <c r="BB150" s="19" t="n">
        <v>0.0009</v>
      </c>
      <c r="BC150" s="19" t="n">
        <v>0.3475</v>
      </c>
      <c r="BD150" s="19" t="n">
        <v>0.08690000000000001</v>
      </c>
      <c r="BE150" s="19" t="n">
        <v>0.1836</v>
      </c>
      <c r="BF150" s="19" t="n">
        <v>0.0389</v>
      </c>
      <c r="BG150" s="19" t="n">
        <v>0.0525</v>
      </c>
      <c r="BH150" s="19" t="n">
        <v>0.0478</v>
      </c>
      <c r="BI150" s="19" t="n">
        <v>0.0406</v>
      </c>
      <c r="BJ150" s="19" t="n">
        <v>0.0378</v>
      </c>
      <c r="BK150" s="19" t="n">
        <v>0.0193</v>
      </c>
      <c r="BL150" s="19" t="n">
        <v>0.0132</v>
      </c>
      <c r="BM150" s="19" t="n">
        <v>0.0756</v>
      </c>
      <c r="BN150" s="19" t="n">
        <v>0.0476</v>
      </c>
      <c r="BO150" s="19" t="n">
        <v>0.1182</v>
      </c>
      <c r="BP150" s="19" t="n">
        <v>0.0322</v>
      </c>
      <c r="BQ150" s="19" t="n">
        <v>0.0585</v>
      </c>
      <c r="BR150" s="19" t="n">
        <v>0.0078</v>
      </c>
      <c r="BS150" s="19" t="n">
        <v>0.007</v>
      </c>
      <c r="BT150" s="19" t="n">
        <v>0.4432</v>
      </c>
      <c r="BU150" s="19" t="n">
        <v>0.2314</v>
      </c>
      <c r="BV150" s="19" t="n">
        <v>0.0935</v>
      </c>
      <c r="BW150" s="19" t="n">
        <v>0.1005</v>
      </c>
      <c r="BX150" s="19" t="n">
        <v>0.7863</v>
      </c>
      <c r="BY150" s="19" t="n">
        <v>1.172</v>
      </c>
      <c r="BZ150" s="19" t="n">
        <v>0.8774999999999999</v>
      </c>
      <c r="CA150" s="19" t="n">
        <v>0.0877</v>
      </c>
      <c r="CB150" s="19" t="n">
        <v>0.1406</v>
      </c>
      <c r="CC150" s="19" t="n">
        <v>0.0692</v>
      </c>
      <c r="CD150" s="19" t="n">
        <v>0.09669999999999999</v>
      </c>
      <c r="CE150" s="19" t="n">
        <v>0.0416</v>
      </c>
      <c r="CG150" s="19" t="n">
        <v>0.1588</v>
      </c>
      <c r="CH150" s="19" t="n">
        <v>0.045</v>
      </c>
      <c r="CJ150" s="19" t="n">
        <v>0.0281</v>
      </c>
      <c r="CK150" s="19" t="n">
        <v>0.07049999999999999</v>
      </c>
      <c r="CM150" s="19" t="n">
        <v>0.1281</v>
      </c>
      <c r="CN150" s="19" t="n">
        <v>0.0024</v>
      </c>
      <c r="CO150" s="19" t="n">
        <v>0.005</v>
      </c>
      <c r="CR150" s="19" t="n">
        <v>0.0361</v>
      </c>
      <c r="CU150" s="19" t="n">
        <v>0.0379</v>
      </c>
      <c r="CV150" s="19" t="n">
        <v>0.1097</v>
      </c>
      <c r="CX150" s="19" t="n">
        <v>0.1366</v>
      </c>
      <c r="CY150" s="19" t="n">
        <v>0.0702</v>
      </c>
      <c r="CZ150" s="19" t="n">
        <v>0.4012</v>
      </c>
      <c r="DA150" s="19" t="n">
        <v>0.7325</v>
      </c>
      <c r="DB150" s="19" t="n">
        <v>0.5553</v>
      </c>
      <c r="DC150" s="19" t="n">
        <v>0.2247</v>
      </c>
      <c r="DD150" s="19" t="n">
        <v>0.3288</v>
      </c>
      <c r="DE150" s="19" t="n">
        <v>0.0403</v>
      </c>
      <c r="DF150" s="19" t="n">
        <v>1.2727</v>
      </c>
      <c r="DG150" s="19" t="n">
        <v>5.4887</v>
      </c>
      <c r="DH150" s="19" t="n">
        <v>0.0711</v>
      </c>
      <c r="DI150" s="19" t="n">
        <v>0.1256</v>
      </c>
      <c r="DJ150" s="19" t="n">
        <v>0.07580000000000001</v>
      </c>
      <c r="DK150" s="19" t="n">
        <v>0.154</v>
      </c>
      <c r="DL150" s="19" t="n">
        <v>0.1411</v>
      </c>
      <c r="DM150" s="19" t="n">
        <v>0.5445</v>
      </c>
      <c r="DN150" s="19" t="n">
        <v>0.1813</v>
      </c>
      <c r="DO150" s="19" t="n">
        <v>66.1301</v>
      </c>
      <c r="DT150" s="19" t="n">
        <v>1.1767</v>
      </c>
      <c r="DU150" s="19" t="n">
        <v>4.2483</v>
      </c>
    </row>
    <row r="151">
      <c r="A151" s="2" t="inlineStr">
        <is>
          <t>Road (Table 26)</t>
        </is>
      </c>
      <c r="B151" s="2" t="inlineStr">
        <is>
          <t>1306</t>
        </is>
      </c>
      <c r="C151" s="2" t="inlineStr">
        <is>
          <t>Footwear manufacturing</t>
        </is>
      </c>
      <c r="D151" s="19" t="n">
        <v>0.0308</v>
      </c>
      <c r="E151" s="19" t="n">
        <v>0.0529</v>
      </c>
      <c r="F151" s="19" t="n">
        <v>0.0182</v>
      </c>
      <c r="G151" s="19" t="n">
        <v>0.008699999999999999</v>
      </c>
      <c r="I151" s="19" t="n">
        <v>0.01</v>
      </c>
      <c r="J151" s="19" t="n">
        <v>0.2256</v>
      </c>
      <c r="K151" s="19" t="n">
        <v>0.3317</v>
      </c>
      <c r="L151" s="19" t="n">
        <v>0.3127</v>
      </c>
      <c r="M151" s="19" t="n">
        <v>0.1252</v>
      </c>
      <c r="N151" s="19" t="n">
        <v>0.2298</v>
      </c>
      <c r="Q151" s="19" t="n">
        <v>0.08699999999999999</v>
      </c>
      <c r="R151" s="19" t="n">
        <v>0.0001</v>
      </c>
      <c r="S151" s="19" t="n">
        <v>0.0322</v>
      </c>
      <c r="T151" s="19" t="n">
        <v>0.0106</v>
      </c>
      <c r="U151" s="19" t="n">
        <v>0.0039</v>
      </c>
      <c r="V151" s="19" t="n">
        <v>0.0215</v>
      </c>
      <c r="W151" s="19" t="n">
        <v>0.0186</v>
      </c>
      <c r="X151" s="19" t="n">
        <v>0.0491</v>
      </c>
      <c r="Y151" s="19" t="n">
        <v>0.0092</v>
      </c>
      <c r="Z151" s="19" t="n">
        <v>0.0434</v>
      </c>
      <c r="AA151" s="19" t="n">
        <v>0.0272</v>
      </c>
      <c r="AB151" s="19" t="n">
        <v>0.008399999999999999</v>
      </c>
      <c r="AC151" s="19" t="n">
        <v>0.0005</v>
      </c>
      <c r="AD151" s="19" t="n">
        <v>0.1153</v>
      </c>
      <c r="AE151" s="19" t="n">
        <v>0.344</v>
      </c>
      <c r="AG151" s="19" t="n">
        <v>0.0051</v>
      </c>
      <c r="AH151" s="19" t="n">
        <v>0.3173</v>
      </c>
      <c r="AJ151" s="19" t="n">
        <v>0.0311</v>
      </c>
      <c r="AM151" s="19" t="n">
        <v>0.0531</v>
      </c>
      <c r="AO151" s="19" t="n">
        <v>0.007</v>
      </c>
      <c r="AQ151" s="19" t="n">
        <v>0.0551</v>
      </c>
      <c r="AR151" s="19" t="n">
        <v>0.0192</v>
      </c>
      <c r="AS151" s="19" t="n">
        <v>0.0921</v>
      </c>
      <c r="AT151" s="19" t="n">
        <v>0.0094</v>
      </c>
      <c r="AU151" s="19" t="n">
        <v>0.0126</v>
      </c>
      <c r="AV151" s="19" t="n">
        <v>0.0036</v>
      </c>
      <c r="AW151" s="19" t="n">
        <v>0.0533</v>
      </c>
      <c r="AX151" s="19" t="n">
        <v>0.0169</v>
      </c>
      <c r="AY151" s="19" t="n">
        <v>0.008500000000000001</v>
      </c>
      <c r="AZ151" s="19" t="n">
        <v>0.0345</v>
      </c>
      <c r="BA151" s="19" t="n">
        <v>0.0007</v>
      </c>
      <c r="BB151" s="19" t="n">
        <v>0.0112</v>
      </c>
      <c r="BC151" s="19" t="n">
        <v>0.0524</v>
      </c>
      <c r="BD151" s="19" t="n">
        <v>0.007900000000000001</v>
      </c>
      <c r="BE151" s="19" t="n">
        <v>0.0255</v>
      </c>
      <c r="BF151" s="19" t="n">
        <v>0.0075</v>
      </c>
      <c r="BG151" s="19" t="n">
        <v>0.0227</v>
      </c>
      <c r="BH151" s="19" t="n">
        <v>0.0589</v>
      </c>
      <c r="BI151" s="19" t="n">
        <v>0.1777</v>
      </c>
      <c r="BJ151" s="19" t="n">
        <v>0.0334</v>
      </c>
      <c r="BK151" s="19" t="n">
        <v>0.0145</v>
      </c>
      <c r="BL151" s="19" t="n">
        <v>0.0047</v>
      </c>
      <c r="BM151" s="19" t="n">
        <v>0.058</v>
      </c>
      <c r="BN151" s="19" t="n">
        <v>0.0226</v>
      </c>
      <c r="BO151" s="19" t="n">
        <v>0.0203</v>
      </c>
      <c r="BP151" s="19" t="n">
        <v>0.132</v>
      </c>
      <c r="BQ151" s="19" t="n">
        <v>0.2112</v>
      </c>
      <c r="BR151" s="19" t="n">
        <v>0.08699999999999999</v>
      </c>
      <c r="BU151" s="19" t="n">
        <v>0.5021</v>
      </c>
      <c r="BX151" s="19" t="n">
        <v>0.1923</v>
      </c>
      <c r="BY151" s="19" t="n">
        <v>0.6032</v>
      </c>
      <c r="BZ151" s="19" t="n">
        <v>0.239</v>
      </c>
      <c r="CA151" s="19" t="n">
        <v>0.1147</v>
      </c>
      <c r="CB151" s="19" t="n">
        <v>0.0402</v>
      </c>
      <c r="CC151" s="19" t="n">
        <v>0.0978</v>
      </c>
      <c r="CD151" s="19" t="n">
        <v>0.0626</v>
      </c>
      <c r="CG151" s="19" t="n">
        <v>0.2139</v>
      </c>
      <c r="CH151" s="19" t="n">
        <v>0.0223</v>
      </c>
      <c r="CJ151" s="19" t="n">
        <v>0.0601</v>
      </c>
      <c r="CM151" s="19" t="n">
        <v>0.4069</v>
      </c>
      <c r="CU151" s="19" t="n">
        <v>0.0881</v>
      </c>
      <c r="CV151" s="19" t="n">
        <v>0.3285</v>
      </c>
      <c r="CX151" s="19" t="n">
        <v>0.0558</v>
      </c>
      <c r="CY151" s="19" t="n">
        <v>0.1793</v>
      </c>
      <c r="DA151" s="19" t="n">
        <v>0.0466</v>
      </c>
      <c r="DB151" s="19" t="n">
        <v>0.121</v>
      </c>
      <c r="DC151" s="19" t="n">
        <v>0.1413</v>
      </c>
      <c r="DD151" s="19" t="n">
        <v>0.08749999999999999</v>
      </c>
      <c r="DF151" s="19" t="n">
        <v>3.3094</v>
      </c>
      <c r="DG151" s="19" t="n">
        <v>1.9856</v>
      </c>
      <c r="DH151" s="19" t="n">
        <v>0.1879</v>
      </c>
      <c r="DI151" s="19" t="n">
        <v>0.1118</v>
      </c>
      <c r="DJ151" s="19" t="n">
        <v>0.113</v>
      </c>
      <c r="DK151" s="19" t="n">
        <v>0.2612</v>
      </c>
      <c r="DL151" s="19" t="n">
        <v>0.5724</v>
      </c>
      <c r="DM151" s="19" t="n">
        <v>0.1633</v>
      </c>
      <c r="DN151" s="19" t="n">
        <v>0.0813</v>
      </c>
      <c r="DO151" s="19" t="n">
        <v>11.4102</v>
      </c>
      <c r="DT151" s="19" t="n">
        <v>0.1721</v>
      </c>
      <c r="DU151" s="19" t="n">
        <v>3.2449</v>
      </c>
    </row>
    <row r="152">
      <c r="A152" s="2" t="inlineStr">
        <is>
          <t>Road (Table 26)</t>
        </is>
      </c>
      <c r="B152" s="2" t="inlineStr">
        <is>
          <t>1401</t>
        </is>
      </c>
      <c r="C152" s="2" t="inlineStr">
        <is>
          <t>Sawmill product manufacturing</t>
        </is>
      </c>
      <c r="D152" s="19" t="n">
        <v>2.0027</v>
      </c>
      <c r="E152" s="19" t="n">
        <v>0.6581</v>
      </c>
      <c r="F152" s="19" t="n">
        <v>0.2103</v>
      </c>
      <c r="G152" s="19" t="n">
        <v>0.2233</v>
      </c>
      <c r="H152" s="19" t="n">
        <v>0.0187</v>
      </c>
      <c r="I152" s="19" t="n">
        <v>0.2205</v>
      </c>
      <c r="J152" s="19" t="n">
        <v>0.9676</v>
      </c>
      <c r="K152" s="19" t="n">
        <v>0.135</v>
      </c>
      <c r="L152" s="19" t="n">
        <v>0.0553</v>
      </c>
      <c r="N152" s="19" t="n">
        <v>0.2463</v>
      </c>
      <c r="AE152" s="19" t="n">
        <v>0.1028</v>
      </c>
      <c r="AI152" s="19" t="n">
        <v>18.8444</v>
      </c>
      <c r="AJ152" s="19" t="n">
        <v>227.0847</v>
      </c>
      <c r="AK152" s="19" t="n">
        <v>12.2643</v>
      </c>
      <c r="AU152" s="19" t="n">
        <v>0.0154</v>
      </c>
      <c r="AV152" s="19" t="n">
        <v>0.0208</v>
      </c>
      <c r="AW152" s="19" t="n">
        <v>0.0016</v>
      </c>
      <c r="AX152" s="19" t="n">
        <v>0.0025</v>
      </c>
      <c r="AY152" s="19" t="n">
        <v>0.0021</v>
      </c>
      <c r="AZ152" s="19" t="n">
        <v>0.2227</v>
      </c>
      <c r="BA152" s="19" t="n">
        <v>0.0005</v>
      </c>
      <c r="BC152" s="19" t="n">
        <v>0.3165</v>
      </c>
      <c r="BD152" s="19" t="n">
        <v>0.0598</v>
      </c>
      <c r="BE152" s="19" t="n">
        <v>0.0025</v>
      </c>
      <c r="BF152" s="19" t="n">
        <v>0.0032</v>
      </c>
      <c r="BG152" s="19" t="n">
        <v>0.1395</v>
      </c>
      <c r="BJ152" s="19" t="n">
        <v>0.0667</v>
      </c>
      <c r="BK152" s="19" t="n">
        <v>0.0003</v>
      </c>
      <c r="BL152" s="19" t="n">
        <v>0.0036</v>
      </c>
      <c r="BM152" s="19" t="n">
        <v>0.0694</v>
      </c>
      <c r="BN152" s="19" t="n">
        <v>66.25239999999999</v>
      </c>
      <c r="BO152" s="19" t="n">
        <v>0.4394</v>
      </c>
      <c r="BS152" s="19" t="n">
        <v>0.106</v>
      </c>
      <c r="BU152" s="19" t="n">
        <v>111.7663</v>
      </c>
      <c r="BV152" s="19" t="n">
        <v>17.997</v>
      </c>
      <c r="BW152" s="19" t="n">
        <v>52.8799</v>
      </c>
      <c r="BX152" s="19" t="n">
        <v>398.4553</v>
      </c>
      <c r="BY152" s="19" t="n">
        <v>1.6874</v>
      </c>
      <c r="BZ152" s="19" t="n">
        <v>2.1768</v>
      </c>
      <c r="CA152" s="19" t="n">
        <v>0.1488</v>
      </c>
      <c r="CB152" s="19" t="n">
        <v>0.1356</v>
      </c>
      <c r="CC152" s="19" t="n">
        <v>0.1929</v>
      </c>
      <c r="CD152" s="19" t="n">
        <v>0.3511</v>
      </c>
      <c r="CV152" s="19" t="n">
        <v>0.1516</v>
      </c>
      <c r="DA152" s="19" t="n">
        <v>0.6324</v>
      </c>
      <c r="DC152" s="19" t="n">
        <v>1.004</v>
      </c>
      <c r="DD152" s="19" t="n">
        <v>1.3527</v>
      </c>
      <c r="DE152" s="19" t="n">
        <v>0.0412</v>
      </c>
      <c r="DK152" s="19" t="n">
        <v>0.0154</v>
      </c>
      <c r="DL152" s="19" t="n">
        <v>8.7258</v>
      </c>
      <c r="DO152" s="19" t="n">
        <v>7.4342</v>
      </c>
      <c r="DT152" s="19" t="n">
        <v>7.1541</v>
      </c>
      <c r="DU152" s="19" t="n">
        <v>41.9387</v>
      </c>
    </row>
    <row r="153">
      <c r="A153" s="2" t="inlineStr">
        <is>
          <t>Road (Table 26)</t>
        </is>
      </c>
      <c r="B153" s="2" t="inlineStr">
        <is>
          <t>1402</t>
        </is>
      </c>
      <c r="C153" s="2" t="inlineStr">
        <is>
          <t>Other wood product manufacturing</t>
        </is>
      </c>
      <c r="D153" s="19" t="n">
        <v>0.256</v>
      </c>
      <c r="E153" s="19" t="n">
        <v>0.0891</v>
      </c>
      <c r="F153" s="19" t="n">
        <v>0.1106</v>
      </c>
      <c r="G153" s="19" t="n">
        <v>0.1084</v>
      </c>
      <c r="I153" s="19" t="n">
        <v>0.0471</v>
      </c>
      <c r="J153" s="19" t="n">
        <v>0.0968</v>
      </c>
      <c r="K153" s="19" t="n">
        <v>0.0259</v>
      </c>
      <c r="L153" s="19" t="n">
        <v>0.0224</v>
      </c>
      <c r="M153" s="19" t="n">
        <v>0.1885</v>
      </c>
      <c r="N153" s="19" t="n">
        <v>0.7438</v>
      </c>
      <c r="O153" s="19" t="n">
        <v>0.0489</v>
      </c>
      <c r="P153" s="19" t="n">
        <v>0.08169999999999999</v>
      </c>
      <c r="R153" s="19" t="n">
        <v>0.0056</v>
      </c>
      <c r="V153" s="19" t="n">
        <v>0.0019</v>
      </c>
      <c r="W153" s="19" t="n">
        <v>0.1556</v>
      </c>
      <c r="X153" s="19" t="n">
        <v>0.0002</v>
      </c>
      <c r="Y153" s="19" t="n">
        <v>0.1561</v>
      </c>
      <c r="Z153" s="19" t="n">
        <v>0.0566</v>
      </c>
      <c r="AA153" s="19" t="n">
        <v>0.0207</v>
      </c>
      <c r="AB153" s="19" t="n">
        <v>0.0157</v>
      </c>
      <c r="AE153" s="19" t="n">
        <v>0.1</v>
      </c>
      <c r="AG153" s="19" t="n">
        <v>0.0001</v>
      </c>
      <c r="AJ153" s="19" t="n">
        <v>0.0353</v>
      </c>
      <c r="AL153" s="19" t="n">
        <v>0.0475</v>
      </c>
      <c r="AM153" s="19" t="n">
        <v>0.0278</v>
      </c>
      <c r="AN153" s="19" t="n">
        <v>0.2368</v>
      </c>
      <c r="AO153" s="19" t="n">
        <v>0.0002</v>
      </c>
      <c r="AP153" s="19" t="n">
        <v>0.0005</v>
      </c>
      <c r="AQ153" s="19" t="n">
        <v>0.0009</v>
      </c>
      <c r="AS153" s="19" t="n">
        <v>0.8035</v>
      </c>
      <c r="AT153" s="19" t="n">
        <v>0.0271</v>
      </c>
      <c r="AU153" s="19" t="n">
        <v>0.1221</v>
      </c>
      <c r="AV153" s="19" t="n">
        <v>0.0306</v>
      </c>
      <c r="AW153" s="19" t="n">
        <v>0.0484</v>
      </c>
      <c r="AX153" s="19" t="n">
        <v>0.11</v>
      </c>
      <c r="AY153" s="19" t="n">
        <v>0.0038</v>
      </c>
      <c r="AZ153" s="19" t="n">
        <v>0.1871</v>
      </c>
      <c r="BA153" s="19" t="n">
        <v>0.001</v>
      </c>
      <c r="BC153" s="19" t="n">
        <v>1.0647</v>
      </c>
      <c r="BD153" s="19" t="n">
        <v>0.07340000000000001</v>
      </c>
      <c r="BE153" s="19" t="n">
        <v>0.3403</v>
      </c>
      <c r="BF153" s="19" t="n">
        <v>0.0609</v>
      </c>
      <c r="BG153" s="19" t="n">
        <v>0.6567</v>
      </c>
      <c r="BH153" s="19" t="n">
        <v>0.765</v>
      </c>
      <c r="BI153" s="19" t="n">
        <v>1.0048</v>
      </c>
      <c r="BJ153" s="19" t="n">
        <v>0.08550000000000001</v>
      </c>
      <c r="BK153" s="19" t="n">
        <v>0.0503</v>
      </c>
      <c r="BL153" s="19" t="n">
        <v>0.0547</v>
      </c>
      <c r="BM153" s="19" t="n">
        <v>0.3677</v>
      </c>
      <c r="BN153" s="19" t="n">
        <v>2.2599</v>
      </c>
      <c r="BO153" s="19" t="n">
        <v>0.1503</v>
      </c>
      <c r="BP153" s="19" t="n">
        <v>0.0157</v>
      </c>
      <c r="BQ153" s="19" t="n">
        <v>0.0286</v>
      </c>
      <c r="BS153" s="19" t="n">
        <v>0.424</v>
      </c>
      <c r="BT153" s="19" t="n">
        <v>0.9101</v>
      </c>
      <c r="BU153" s="19" t="n">
        <v>204.9542</v>
      </c>
      <c r="BV153" s="19" t="n">
        <v>29.9291</v>
      </c>
      <c r="BW153" s="19" t="n">
        <v>17.4</v>
      </c>
      <c r="BX153" s="19" t="n">
        <v>88.8596</v>
      </c>
      <c r="BY153" s="19" t="n">
        <v>1.4801</v>
      </c>
      <c r="BZ153" s="19" t="n">
        <v>1.2171</v>
      </c>
      <c r="CA153" s="19" t="n">
        <v>0.117</v>
      </c>
      <c r="CB153" s="19" t="n">
        <v>0.1491</v>
      </c>
      <c r="CC153" s="19" t="n">
        <v>1.3984</v>
      </c>
      <c r="CD153" s="19" t="n">
        <v>0.0697</v>
      </c>
      <c r="CE153" s="19" t="n">
        <v>0.0398</v>
      </c>
      <c r="CG153" s="19" t="n">
        <v>0.1619</v>
      </c>
      <c r="CH153" s="19" t="n">
        <v>0.9897</v>
      </c>
      <c r="CJ153" s="19" t="n">
        <v>0.0882</v>
      </c>
      <c r="CN153" s="19" t="n">
        <v>0.0523</v>
      </c>
      <c r="CR153" s="19" t="n">
        <v>0.0965</v>
      </c>
      <c r="CU153" s="19" t="n">
        <v>0.0712</v>
      </c>
      <c r="CV153" s="19" t="n">
        <v>0.0253</v>
      </c>
      <c r="CY153" s="19" t="n">
        <v>0.0365</v>
      </c>
      <c r="CZ153" s="19" t="n">
        <v>0.0766</v>
      </c>
      <c r="DA153" s="19" t="n">
        <v>0.6575</v>
      </c>
      <c r="DB153" s="19" t="n">
        <v>0.2147</v>
      </c>
      <c r="DC153" s="19" t="n">
        <v>2.174</v>
      </c>
      <c r="DD153" s="19" t="n">
        <v>4.2461</v>
      </c>
      <c r="DE153" s="19" t="n">
        <v>0.7368</v>
      </c>
      <c r="DF153" s="19" t="n">
        <v>0.043</v>
      </c>
      <c r="DG153" s="19" t="n">
        <v>0.08309999999999999</v>
      </c>
      <c r="DH153" s="19" t="n">
        <v>0.2766</v>
      </c>
      <c r="DI153" s="19" t="n">
        <v>0.0369</v>
      </c>
      <c r="DK153" s="19" t="n">
        <v>0.1503</v>
      </c>
      <c r="DL153" s="19" t="n">
        <v>1.8099</v>
      </c>
      <c r="DM153" s="19" t="n">
        <v>0.06610000000000001</v>
      </c>
      <c r="DN153" s="19" t="n">
        <v>0.0001</v>
      </c>
      <c r="DO153" s="19" t="n">
        <v>5.1049</v>
      </c>
      <c r="DQ153" s="19" t="n">
        <v>3.0159</v>
      </c>
      <c r="DR153" s="19" t="n">
        <v>0.1385</v>
      </c>
      <c r="DS153" s="19" t="n">
        <v>2.6976</v>
      </c>
      <c r="DT153" s="19" t="n">
        <v>-0.1809</v>
      </c>
      <c r="DU153" s="19" t="n">
        <v>3.1889</v>
      </c>
    </row>
    <row r="154">
      <c r="A154" s="2" t="inlineStr">
        <is>
          <t>Road (Table 26)</t>
        </is>
      </c>
      <c r="B154" s="2" t="inlineStr">
        <is>
          <t>1501</t>
        </is>
      </c>
      <c r="C154" s="2" t="inlineStr">
        <is>
          <t>Pulp, paper and paperboard manufacturing</t>
        </is>
      </c>
      <c r="L154" s="19" t="n">
        <v>0.0623</v>
      </c>
      <c r="M154" s="19" t="n">
        <v>0.0263</v>
      </c>
      <c r="N154" s="19" t="n">
        <v>0.2115</v>
      </c>
      <c r="O154" s="19" t="n">
        <v>0.009599999999999999</v>
      </c>
      <c r="P154" s="19" t="n">
        <v>0.3991</v>
      </c>
      <c r="Q154" s="19" t="n">
        <v>0.008500000000000001</v>
      </c>
      <c r="R154" s="19" t="n">
        <v>0.0047</v>
      </c>
      <c r="S154" s="19" t="n">
        <v>0.0273</v>
      </c>
      <c r="T154" s="19" t="n">
        <v>0.0313</v>
      </c>
      <c r="U154" s="19" t="n">
        <v>0.0127</v>
      </c>
      <c r="V154" s="19" t="n">
        <v>0.3136</v>
      </c>
      <c r="W154" s="19" t="n">
        <v>0.008500000000000001</v>
      </c>
      <c r="X154" s="19" t="n">
        <v>0.0168</v>
      </c>
      <c r="Y154" s="19" t="n">
        <v>0.0219</v>
      </c>
      <c r="Z154" s="19" t="n">
        <v>1.6219</v>
      </c>
      <c r="AA154" s="19" t="n">
        <v>0.2176</v>
      </c>
      <c r="AB154" s="19" t="n">
        <v>0.0089</v>
      </c>
      <c r="AC154" s="19" t="n">
        <v>0.0001</v>
      </c>
      <c r="AE154" s="19" t="n">
        <v>0.0437</v>
      </c>
      <c r="AI154" s="19" t="n">
        <v>0.0195</v>
      </c>
      <c r="AJ154" s="19" t="n">
        <v>0.8632</v>
      </c>
      <c r="AK154" s="19" t="n">
        <v>5.3561</v>
      </c>
      <c r="AL154" s="19" t="n">
        <v>16.2986</v>
      </c>
      <c r="AM154" s="19" t="n">
        <v>12.2461</v>
      </c>
      <c r="AN154" s="19" t="n">
        <v>0.0732</v>
      </c>
      <c r="AQ154" s="19" t="n">
        <v>1.4455</v>
      </c>
      <c r="AR154" s="19" t="n">
        <v>0.0591</v>
      </c>
      <c r="AS154" s="19" t="n">
        <v>0.5881999999999999</v>
      </c>
      <c r="AT154" s="19" t="n">
        <v>0.1636</v>
      </c>
      <c r="AU154" s="19" t="n">
        <v>0.0788</v>
      </c>
      <c r="AV154" s="19" t="n">
        <v>0.092</v>
      </c>
      <c r="AW154" s="19" t="n">
        <v>0.9246</v>
      </c>
      <c r="AX154" s="19" t="n">
        <v>0.5661</v>
      </c>
      <c r="AY154" s="19" t="n">
        <v>0.0683</v>
      </c>
      <c r="AZ154" s="19" t="n">
        <v>0.0277</v>
      </c>
      <c r="BB154" s="19" t="n">
        <v>0.0072</v>
      </c>
      <c r="BC154" s="19" t="n">
        <v>0.2021</v>
      </c>
      <c r="BD154" s="19" t="n">
        <v>0.0112</v>
      </c>
      <c r="BE154" s="19" t="n">
        <v>0.07539999999999999</v>
      </c>
      <c r="BF154" s="19" t="n">
        <v>0.0105</v>
      </c>
      <c r="BG154" s="19" t="n">
        <v>0.0163</v>
      </c>
      <c r="BH154" s="19" t="n">
        <v>0.0046</v>
      </c>
      <c r="BJ154" s="19" t="n">
        <v>0.0334</v>
      </c>
      <c r="BK154" s="19" t="n">
        <v>0.0639</v>
      </c>
      <c r="BL154" s="19" t="n">
        <v>0.0004</v>
      </c>
      <c r="BM154" s="19" t="n">
        <v>0.0381</v>
      </c>
      <c r="BN154" s="19" t="n">
        <v>0.0385</v>
      </c>
      <c r="BO154" s="19" t="n">
        <v>0.0097</v>
      </c>
      <c r="BP154" s="19" t="n">
        <v>0.0143</v>
      </c>
      <c r="BQ154" s="19" t="n">
        <v>0.0261</v>
      </c>
      <c r="BR154" s="19" t="n">
        <v>0.1153</v>
      </c>
      <c r="BT154" s="19" t="n">
        <v>0.2566</v>
      </c>
      <c r="BU154" s="19" t="n">
        <v>1.6876</v>
      </c>
      <c r="BV154" s="19" t="n">
        <v>0.0222</v>
      </c>
      <c r="BW154" s="19" t="n">
        <v>0.7538</v>
      </c>
      <c r="BX154" s="19" t="n">
        <v>0.7817</v>
      </c>
      <c r="BY154" s="19" t="n">
        <v>4.6796</v>
      </c>
      <c r="BZ154" s="19" t="n">
        <v>1.4613</v>
      </c>
      <c r="CA154" s="19" t="n">
        <v>0.0769</v>
      </c>
      <c r="CB154" s="19" t="n">
        <v>0.3073</v>
      </c>
      <c r="CC154" s="19" t="n">
        <v>0.3201</v>
      </c>
      <c r="CD154" s="19" t="n">
        <v>0.0992</v>
      </c>
      <c r="CE154" s="19" t="n">
        <v>0.1553</v>
      </c>
      <c r="CF154" s="19" t="n">
        <v>0.2581</v>
      </c>
      <c r="CG154" s="19" t="n">
        <v>0.474</v>
      </c>
      <c r="CI154" s="19" t="n">
        <v>26.479</v>
      </c>
      <c r="CJ154" s="19" t="n">
        <v>0.0503</v>
      </c>
      <c r="CN154" s="19" t="n">
        <v>0.0441</v>
      </c>
      <c r="CO154" s="19" t="n">
        <v>0.0834</v>
      </c>
      <c r="CQ154" s="19" t="n">
        <v>1.3918</v>
      </c>
      <c r="CR154" s="19" t="n">
        <v>0.0446</v>
      </c>
      <c r="CU154" s="19" t="n">
        <v>0.0549</v>
      </c>
      <c r="CV154" s="19" t="n">
        <v>0.0552</v>
      </c>
      <c r="CW154" s="19" t="n">
        <v>0.0331</v>
      </c>
      <c r="CX154" s="19" t="n">
        <v>0.3758</v>
      </c>
      <c r="CY154" s="19" t="n">
        <v>0.2118</v>
      </c>
      <c r="CZ154" s="19" t="n">
        <v>3.0646</v>
      </c>
      <c r="DA154" s="19" t="n">
        <v>0.08690000000000001</v>
      </c>
      <c r="DB154" s="19" t="n">
        <v>0.3613</v>
      </c>
      <c r="DC154" s="19" t="n">
        <v>0.011</v>
      </c>
      <c r="DD154" s="19" t="n">
        <v>0.0329</v>
      </c>
      <c r="DF154" s="19" t="n">
        <v>0.1882</v>
      </c>
      <c r="DG154" s="19" t="n">
        <v>0.7169</v>
      </c>
      <c r="DH154" s="19" t="n">
        <v>0.3077</v>
      </c>
      <c r="DI154" s="19" t="n">
        <v>0.0053</v>
      </c>
      <c r="DJ154" s="19" t="n">
        <v>0.0055</v>
      </c>
      <c r="DK154" s="19" t="n">
        <v>0.0048</v>
      </c>
      <c r="DL154" s="19" t="n">
        <v>0.0061</v>
      </c>
      <c r="DM154" s="19" t="n">
        <v>0.4026</v>
      </c>
      <c r="DN154" s="19" t="n">
        <v>0.0674</v>
      </c>
      <c r="DO154" s="19" t="n">
        <v>2.2318</v>
      </c>
      <c r="DT154" s="19" t="n">
        <v>0.6301</v>
      </c>
      <c r="DU154" s="19" t="n">
        <v>10.135</v>
      </c>
    </row>
    <row r="155">
      <c r="A155" s="2" t="inlineStr">
        <is>
          <t>Road (Table 26)</t>
        </is>
      </c>
      <c r="B155" s="2" t="inlineStr">
        <is>
          <t>1502</t>
        </is>
      </c>
      <c r="C155" s="2" t="inlineStr">
        <is>
          <t>Paper stationery and other converted paper product manufacturing</t>
        </is>
      </c>
      <c r="D155" s="19" t="n">
        <v>0.3662</v>
      </c>
      <c r="E155" s="19" t="n">
        <v>2.1371</v>
      </c>
      <c r="F155" s="19" t="n">
        <v>0.4573</v>
      </c>
      <c r="K155" s="19" t="n">
        <v>0.8606</v>
      </c>
      <c r="L155" s="19" t="n">
        <v>0.3729</v>
      </c>
      <c r="M155" s="19" t="n">
        <v>0.1432</v>
      </c>
      <c r="N155" s="19" t="n">
        <v>1.5003</v>
      </c>
      <c r="O155" s="19" t="n">
        <v>0.1568</v>
      </c>
      <c r="P155" s="19" t="n">
        <v>0.1812</v>
      </c>
      <c r="Q155" s="19" t="n">
        <v>13.3968</v>
      </c>
      <c r="R155" s="19" t="n">
        <v>0.5123</v>
      </c>
      <c r="S155" s="19" t="n">
        <v>9.932700000000001</v>
      </c>
      <c r="T155" s="19" t="n">
        <v>4.4102</v>
      </c>
      <c r="U155" s="19" t="n">
        <v>0.9835</v>
      </c>
      <c r="V155" s="19" t="n">
        <v>5.6119</v>
      </c>
      <c r="W155" s="19" t="n">
        <v>1.7503</v>
      </c>
      <c r="X155" s="19" t="n">
        <v>7.8638</v>
      </c>
      <c r="Y155" s="19" t="n">
        <v>7.499</v>
      </c>
      <c r="Z155" s="19" t="n">
        <v>21.2309</v>
      </c>
      <c r="AA155" s="19" t="n">
        <v>3.4074</v>
      </c>
      <c r="AB155" s="19" t="n">
        <v>2.3618</v>
      </c>
      <c r="AC155" s="19" t="n">
        <v>0.0429</v>
      </c>
      <c r="AD155" s="19" t="n">
        <v>0.0075</v>
      </c>
      <c r="AE155" s="19" t="n">
        <v>0.1639</v>
      </c>
      <c r="AF155" s="19" t="n">
        <v>0.006</v>
      </c>
      <c r="AG155" s="19" t="n">
        <v>0.0103</v>
      </c>
      <c r="AH155" s="19" t="n">
        <v>0.0154</v>
      </c>
      <c r="AI155" s="19" t="n">
        <v>0.0143</v>
      </c>
      <c r="AJ155" s="19" t="n">
        <v>0.4946</v>
      </c>
      <c r="AK155" s="19" t="n">
        <v>2.5421</v>
      </c>
      <c r="AL155" s="19" t="n">
        <v>9.272</v>
      </c>
      <c r="AM155" s="19" t="n">
        <v>6.9274</v>
      </c>
      <c r="AN155" s="19" t="n">
        <v>0.1584</v>
      </c>
      <c r="AO155" s="19" t="n">
        <v>10.7648</v>
      </c>
      <c r="AP155" s="19" t="n">
        <v>0.0901</v>
      </c>
      <c r="AQ155" s="19" t="n">
        <v>5.2361</v>
      </c>
      <c r="AR155" s="19" t="n">
        <v>2.7118</v>
      </c>
      <c r="AS155" s="19" t="n">
        <v>4.3106</v>
      </c>
      <c r="AT155" s="19" t="n">
        <v>0.4285</v>
      </c>
      <c r="AU155" s="19" t="n">
        <v>0.1894</v>
      </c>
      <c r="AV155" s="19" t="n">
        <v>0.0769</v>
      </c>
      <c r="AW155" s="19" t="n">
        <v>4.0375</v>
      </c>
      <c r="AX155" s="19" t="n">
        <v>0.7082000000000001</v>
      </c>
      <c r="AY155" s="19" t="n">
        <v>0.1551</v>
      </c>
      <c r="AZ155" s="19" t="n">
        <v>0.1317</v>
      </c>
      <c r="BA155" s="19" t="n">
        <v>0.0046</v>
      </c>
      <c r="BB155" s="19" t="n">
        <v>0.0007</v>
      </c>
      <c r="BC155" s="19" t="n">
        <v>1.1714</v>
      </c>
      <c r="BD155" s="19" t="n">
        <v>0.1033</v>
      </c>
      <c r="BE155" s="19" t="n">
        <v>1.0347</v>
      </c>
      <c r="BF155" s="19" t="n">
        <v>0.49</v>
      </c>
      <c r="BG155" s="19" t="n">
        <v>0.1239</v>
      </c>
      <c r="BH155" s="19" t="n">
        <v>0.1547</v>
      </c>
      <c r="BJ155" s="19" t="n">
        <v>1.219</v>
      </c>
      <c r="BK155" s="19" t="n">
        <v>0.5958</v>
      </c>
      <c r="BL155" s="19" t="n">
        <v>0.4265</v>
      </c>
      <c r="BM155" s="19" t="n">
        <v>1.6037</v>
      </c>
      <c r="BN155" s="19" t="n">
        <v>0.2302</v>
      </c>
      <c r="BO155" s="19" t="n">
        <v>0.0397</v>
      </c>
      <c r="BP155" s="19" t="n">
        <v>2.2159</v>
      </c>
      <c r="BQ155" s="19" t="n">
        <v>1.9859</v>
      </c>
      <c r="BR155" s="19" t="n">
        <v>0.4087</v>
      </c>
      <c r="BS155" s="19" t="n">
        <v>0.2347</v>
      </c>
      <c r="BT155" s="19" t="n">
        <v>2.5024</v>
      </c>
      <c r="BU155" s="19" t="n">
        <v>25.2806</v>
      </c>
      <c r="BV155" s="19" t="n">
        <v>6.1572</v>
      </c>
      <c r="BW155" s="19" t="n">
        <v>14.7552</v>
      </c>
      <c r="BX155" s="19" t="n">
        <v>8.0504</v>
      </c>
      <c r="BY155" s="19" t="n">
        <v>36.6667</v>
      </c>
      <c r="BZ155" s="19" t="n">
        <v>31.0575</v>
      </c>
      <c r="CA155" s="19" t="n">
        <v>1.7337</v>
      </c>
      <c r="CB155" s="19" t="n">
        <v>4.2688</v>
      </c>
      <c r="CC155" s="19" t="n">
        <v>1.658</v>
      </c>
      <c r="CD155" s="19" t="n">
        <v>0.3848</v>
      </c>
      <c r="CE155" s="19" t="n">
        <v>0.4513</v>
      </c>
      <c r="CF155" s="19" t="n">
        <v>0.8784</v>
      </c>
      <c r="CG155" s="19" t="n">
        <v>0.2896</v>
      </c>
      <c r="CH155" s="19" t="n">
        <v>0.1943</v>
      </c>
      <c r="CI155" s="19" t="n">
        <v>3.6218</v>
      </c>
      <c r="CJ155" s="19" t="n">
        <v>0.2354</v>
      </c>
      <c r="CK155" s="19" t="n">
        <v>0.3665</v>
      </c>
      <c r="CL155" s="19" t="n">
        <v>0.1798</v>
      </c>
      <c r="CM155" s="19" t="n">
        <v>0.1455</v>
      </c>
      <c r="CO155" s="19" t="n">
        <v>1.1452</v>
      </c>
      <c r="CP155" s="19" t="n">
        <v>3.417</v>
      </c>
      <c r="CQ155" s="19" t="n">
        <v>5.6188</v>
      </c>
      <c r="CR155" s="19" t="n">
        <v>0.4061</v>
      </c>
      <c r="CU155" s="19" t="n">
        <v>0.2819</v>
      </c>
      <c r="CV155" s="19" t="n">
        <v>1.555</v>
      </c>
      <c r="CW155" s="19" t="n">
        <v>3.0609</v>
      </c>
      <c r="CX155" s="19" t="n">
        <v>1.1301</v>
      </c>
      <c r="CY155" s="19" t="n">
        <v>0.272</v>
      </c>
      <c r="CZ155" s="19" t="n">
        <v>9.2643</v>
      </c>
      <c r="DA155" s="19" t="n">
        <v>0.1936</v>
      </c>
      <c r="DB155" s="19" t="n">
        <v>0.5914</v>
      </c>
      <c r="DC155" s="19" t="n">
        <v>15.59</v>
      </c>
      <c r="DD155" s="19" t="n">
        <v>18.3516</v>
      </c>
      <c r="DE155" s="19" t="n">
        <v>2.7279</v>
      </c>
      <c r="DF155" s="19" t="n">
        <v>5.4791</v>
      </c>
      <c r="DG155" s="19" t="n">
        <v>8.5913</v>
      </c>
      <c r="DH155" s="19" t="n">
        <v>0.282</v>
      </c>
      <c r="DI155" s="19" t="n">
        <v>0.1327</v>
      </c>
      <c r="DJ155" s="19" t="n">
        <v>0.1444</v>
      </c>
      <c r="DK155" s="19" t="n">
        <v>0.6287</v>
      </c>
      <c r="DL155" s="19" t="n">
        <v>0.8346</v>
      </c>
      <c r="DM155" s="19" t="n">
        <v>2.3979</v>
      </c>
      <c r="DN155" s="19" t="n">
        <v>1.0414</v>
      </c>
      <c r="DO155" s="19" t="n">
        <v>77.809</v>
      </c>
      <c r="DT155" s="19" t="n">
        <v>4.4349</v>
      </c>
      <c r="DU155" s="19" t="n">
        <v>44.0653</v>
      </c>
    </row>
    <row r="156">
      <c r="A156" s="2" t="inlineStr">
        <is>
          <t>Road (Table 26)</t>
        </is>
      </c>
      <c r="B156" s="2" t="inlineStr">
        <is>
          <t>1601</t>
        </is>
      </c>
      <c r="C156" s="2" t="inlineStr">
        <is>
          <t>Printing (including the reproduction of recorded media)</t>
        </is>
      </c>
      <c r="D156" s="19" t="n">
        <v>0.0101</v>
      </c>
      <c r="E156" s="19" t="n">
        <v>0.0003</v>
      </c>
      <c r="F156" s="19" t="n">
        <v>0.0034</v>
      </c>
      <c r="G156" s="19" t="n">
        <v>0.0003</v>
      </c>
      <c r="I156" s="19" t="n">
        <v>0.0005</v>
      </c>
      <c r="J156" s="19" t="n">
        <v>0.0119</v>
      </c>
      <c r="K156" s="19" t="n">
        <v>0.0105</v>
      </c>
      <c r="L156" s="19" t="n">
        <v>0.007900000000000001</v>
      </c>
      <c r="M156" s="19" t="n">
        <v>0.0023</v>
      </c>
      <c r="N156" s="19" t="n">
        <v>0.0228</v>
      </c>
      <c r="O156" s="19" t="n">
        <v>0.0001</v>
      </c>
      <c r="P156" s="19" t="n">
        <v>0.0127</v>
      </c>
      <c r="Q156" s="19" t="n">
        <v>0.0379</v>
      </c>
      <c r="R156" s="19" t="n">
        <v>0.0043</v>
      </c>
      <c r="S156" s="19" t="n">
        <v>0.0134</v>
      </c>
      <c r="T156" s="19" t="n">
        <v>0.0037</v>
      </c>
      <c r="U156" s="19" t="n">
        <v>0.0002</v>
      </c>
      <c r="V156" s="19" t="n">
        <v>0.0171</v>
      </c>
      <c r="W156" s="19" t="n">
        <v>0.0115</v>
      </c>
      <c r="X156" s="19" t="n">
        <v>0.0052</v>
      </c>
      <c r="Y156" s="19" t="n">
        <v>0.0097</v>
      </c>
      <c r="Z156" s="19" t="n">
        <v>0.0055</v>
      </c>
      <c r="AA156" s="19" t="n">
        <v>0.0005999999999999999</v>
      </c>
      <c r="AB156" s="19" t="n">
        <v>0.0025</v>
      </c>
      <c r="AC156" s="19" t="n">
        <v>0.0002</v>
      </c>
      <c r="AD156" s="19" t="n">
        <v>0.0002</v>
      </c>
      <c r="AE156" s="19" t="n">
        <v>0.0021</v>
      </c>
      <c r="AF156" s="19" t="n">
        <v>0.0002</v>
      </c>
      <c r="AG156" s="19" t="n">
        <v>0.0001</v>
      </c>
      <c r="AH156" s="19" t="n">
        <v>0.0003</v>
      </c>
      <c r="AJ156" s="19" t="n">
        <v>0.0025</v>
      </c>
      <c r="AK156" s="19" t="n">
        <v>0.0003</v>
      </c>
      <c r="AL156" s="19" t="n">
        <v>0.0167</v>
      </c>
      <c r="AM156" s="19" t="n">
        <v>0.161</v>
      </c>
      <c r="AO156" s="19" t="n">
        <v>0.0016</v>
      </c>
      <c r="AQ156" s="19" t="n">
        <v>0.0058</v>
      </c>
      <c r="AR156" s="19" t="n">
        <v>0.002</v>
      </c>
      <c r="AS156" s="19" t="n">
        <v>0.0039</v>
      </c>
      <c r="AU156" s="19" t="n">
        <v>0.0003</v>
      </c>
      <c r="AV156" s="19" t="n">
        <v>0.0003</v>
      </c>
      <c r="AW156" s="19" t="n">
        <v>0.0143</v>
      </c>
      <c r="AX156" s="19" t="n">
        <v>0.002</v>
      </c>
      <c r="AY156" s="19" t="n">
        <v>0.0024</v>
      </c>
      <c r="AZ156" s="19" t="n">
        <v>0.0169</v>
      </c>
      <c r="BA156" s="19" t="n">
        <v>0.0001</v>
      </c>
      <c r="BB156" s="19" t="n">
        <v>0.0005999999999999999</v>
      </c>
      <c r="BC156" s="19" t="n">
        <v>0.0229</v>
      </c>
      <c r="BD156" s="19" t="n">
        <v>0.0095</v>
      </c>
      <c r="BE156" s="19" t="n">
        <v>0.0187</v>
      </c>
      <c r="BF156" s="19" t="n">
        <v>0.0176</v>
      </c>
      <c r="BG156" s="19" t="n">
        <v>0.0112</v>
      </c>
      <c r="BH156" s="19" t="n">
        <v>0.0148</v>
      </c>
      <c r="BI156" s="19" t="n">
        <v>0.0235</v>
      </c>
      <c r="BJ156" s="19" t="n">
        <v>0.0095</v>
      </c>
      <c r="BK156" s="19" t="n">
        <v>0.0109</v>
      </c>
      <c r="BL156" s="19" t="n">
        <v>0.0035</v>
      </c>
      <c r="BM156" s="19" t="n">
        <v>0.0574</v>
      </c>
      <c r="BN156" s="19" t="n">
        <v>0.0148</v>
      </c>
      <c r="BO156" s="19" t="n">
        <v>0.0075</v>
      </c>
      <c r="BP156" s="19" t="n">
        <v>0.015</v>
      </c>
      <c r="BQ156" s="19" t="n">
        <v>0.034</v>
      </c>
      <c r="BR156" s="19" t="n">
        <v>0.0089</v>
      </c>
      <c r="BS156" s="19" t="n">
        <v>0.0059</v>
      </c>
      <c r="BT156" s="19" t="n">
        <v>0.0961</v>
      </c>
      <c r="BU156" s="19" t="n">
        <v>0.2825</v>
      </c>
      <c r="BV156" s="19" t="n">
        <v>0.0008</v>
      </c>
      <c r="BW156" s="19" t="n">
        <v>0.2299</v>
      </c>
      <c r="BY156" s="19" t="n">
        <v>0.8662</v>
      </c>
      <c r="BZ156" s="19" t="n">
        <v>2.0064</v>
      </c>
      <c r="CA156" s="19" t="n">
        <v>0.0135</v>
      </c>
      <c r="CB156" s="19" t="n">
        <v>0.0701</v>
      </c>
      <c r="CC156" s="19" t="n">
        <v>0.0116</v>
      </c>
      <c r="CD156" s="19" t="n">
        <v>0.0063</v>
      </c>
      <c r="CG156" s="19" t="n">
        <v>0.1002</v>
      </c>
      <c r="CH156" s="19" t="n">
        <v>0.0163</v>
      </c>
      <c r="CI156" s="19" t="n">
        <v>0.3062</v>
      </c>
      <c r="CJ156" s="19" t="n">
        <v>12.0096</v>
      </c>
      <c r="CK156" s="19" t="n">
        <v>0.0282</v>
      </c>
      <c r="CL156" s="19" t="n">
        <v>0.0484</v>
      </c>
      <c r="CM156" s="19" t="n">
        <v>0.2651</v>
      </c>
      <c r="CN156" s="19" t="n">
        <v>0.0064</v>
      </c>
      <c r="CO156" s="19" t="n">
        <v>0.0005999999999999999</v>
      </c>
      <c r="CP156" s="19" t="n">
        <v>0.2566</v>
      </c>
      <c r="CQ156" s="19" t="n">
        <v>0.2595</v>
      </c>
      <c r="CR156" s="19" t="n">
        <v>0.1532</v>
      </c>
      <c r="CU156" s="19" t="n">
        <v>0.1898</v>
      </c>
      <c r="CV156" s="19" t="n">
        <v>0.4155</v>
      </c>
      <c r="CW156" s="19" t="n">
        <v>0.4145</v>
      </c>
      <c r="CX156" s="19" t="n">
        <v>0.1883</v>
      </c>
      <c r="CY156" s="19" t="n">
        <v>0.1003</v>
      </c>
      <c r="CZ156" s="19" t="n">
        <v>0.6942</v>
      </c>
      <c r="DA156" s="19" t="n">
        <v>0.2153</v>
      </c>
      <c r="DB156" s="19" t="n">
        <v>0.07190000000000001</v>
      </c>
      <c r="DC156" s="19" t="n">
        <v>0.516</v>
      </c>
      <c r="DD156" s="19" t="n">
        <v>0.6972</v>
      </c>
      <c r="DE156" s="19" t="n">
        <v>0.06660000000000001</v>
      </c>
      <c r="DF156" s="19" t="n">
        <v>0.0785</v>
      </c>
      <c r="DG156" s="19" t="n">
        <v>0.1413</v>
      </c>
      <c r="DH156" s="19" t="n">
        <v>0.4417</v>
      </c>
      <c r="DI156" s="19" t="n">
        <v>0.1364</v>
      </c>
      <c r="DJ156" s="19" t="n">
        <v>0.166</v>
      </c>
      <c r="DK156" s="19" t="n">
        <v>0.0614</v>
      </c>
      <c r="DL156" s="19" t="n">
        <v>0.0622</v>
      </c>
      <c r="DM156" s="19" t="n">
        <v>0.1182</v>
      </c>
      <c r="DN156" s="19" t="n">
        <v>0.0073</v>
      </c>
      <c r="DT156" s="19" t="n">
        <v>0.1892</v>
      </c>
      <c r="DU156" s="19" t="n">
        <v>0.2804</v>
      </c>
    </row>
    <row r="157">
      <c r="A157" s="2" t="inlineStr">
        <is>
          <t>Road (Table 26)</t>
        </is>
      </c>
      <c r="B157" s="2" t="inlineStr">
        <is>
          <t>1701</t>
        </is>
      </c>
      <c r="C157" s="2" t="inlineStr">
        <is>
          <t>Petroleum and coal product manufacturing</t>
        </is>
      </c>
      <c r="D157" s="19" t="n">
        <v>14.4999</v>
      </c>
      <c r="E157" s="19" t="n">
        <v>1.5918</v>
      </c>
      <c r="F157" s="19" t="n">
        <v>11.8788</v>
      </c>
      <c r="G157" s="19" t="n">
        <v>1.0092</v>
      </c>
      <c r="H157" s="19" t="n">
        <v>4.6379</v>
      </c>
      <c r="I157" s="19" t="n">
        <v>1.0404</v>
      </c>
      <c r="J157" s="19" t="n">
        <v>0.7546</v>
      </c>
      <c r="K157" s="19" t="n">
        <v>27.4422</v>
      </c>
      <c r="L157" s="19" t="n">
        <v>38.225</v>
      </c>
      <c r="M157" s="19" t="n">
        <v>22.7677</v>
      </c>
      <c r="N157" s="19" t="n">
        <v>17.9793</v>
      </c>
      <c r="O157" s="19" t="n">
        <v>3.8184</v>
      </c>
      <c r="P157" s="19" t="n">
        <v>1.7651</v>
      </c>
      <c r="Q157" s="19" t="n">
        <v>0.8038999999999999</v>
      </c>
      <c r="R157" s="19" t="n">
        <v>0.0065</v>
      </c>
      <c r="S157" s="19" t="n">
        <v>0.406</v>
      </c>
      <c r="T157" s="19" t="n">
        <v>0.0557</v>
      </c>
      <c r="U157" s="19" t="n">
        <v>0.0375</v>
      </c>
      <c r="V157" s="19" t="n">
        <v>0.098</v>
      </c>
      <c r="W157" s="19" t="n">
        <v>0.3564</v>
      </c>
      <c r="X157" s="19" t="n">
        <v>0.244</v>
      </c>
      <c r="Y157" s="19" t="n">
        <v>0.4413</v>
      </c>
      <c r="Z157" s="19" t="n">
        <v>0.0227</v>
      </c>
      <c r="AA157" s="19" t="n">
        <v>0.0538</v>
      </c>
      <c r="AB157" s="19" t="n">
        <v>0.0541</v>
      </c>
      <c r="AC157" s="19" t="n">
        <v>0.0145</v>
      </c>
      <c r="AD157" s="19" t="n">
        <v>0.0005999999999999999</v>
      </c>
      <c r="AE157" s="19" t="n">
        <v>0.0038</v>
      </c>
      <c r="AH157" s="19" t="n">
        <v>0.1921</v>
      </c>
      <c r="AI157" s="19" t="n">
        <v>0.3372</v>
      </c>
      <c r="AJ157" s="19" t="n">
        <v>0.7501</v>
      </c>
      <c r="AK157" s="19" t="n">
        <v>0.0365</v>
      </c>
      <c r="AL157" s="19" t="n">
        <v>0.0834</v>
      </c>
      <c r="AM157" s="19" t="n">
        <v>0.1715</v>
      </c>
      <c r="AN157" s="19" t="n">
        <v>43.4513</v>
      </c>
      <c r="AO157" s="19" t="n">
        <v>0.1116</v>
      </c>
      <c r="AQ157" s="19" t="n">
        <v>12.9358</v>
      </c>
      <c r="AR157" s="19" t="n">
        <v>0.7171999999999999</v>
      </c>
      <c r="AS157" s="19" t="n">
        <v>5.5913</v>
      </c>
      <c r="AT157" s="19" t="n">
        <v>0.3089</v>
      </c>
      <c r="AU157" s="19" t="n">
        <v>0.5513</v>
      </c>
      <c r="AV157" s="19" t="n">
        <v>0.4187</v>
      </c>
      <c r="AW157" s="19" t="n">
        <v>19.2459</v>
      </c>
      <c r="AX157" s="19" t="n">
        <v>1.7291</v>
      </c>
      <c r="AY157" s="19" t="n">
        <v>0.2125</v>
      </c>
      <c r="AZ157" s="19" t="n">
        <v>27.9147</v>
      </c>
      <c r="BA157" s="19" t="n">
        <v>6.2703</v>
      </c>
      <c r="BB157" s="19" t="n">
        <v>0.0599</v>
      </c>
      <c r="BC157" s="19" t="n">
        <v>0.8223</v>
      </c>
      <c r="BD157" s="19" t="n">
        <v>0.1667</v>
      </c>
      <c r="BE157" s="19" t="n">
        <v>0.4919</v>
      </c>
      <c r="BF157" s="19" t="n">
        <v>0.0781</v>
      </c>
      <c r="BG157" s="19" t="n">
        <v>0.1362</v>
      </c>
      <c r="BH157" s="19" t="n">
        <v>0.1987</v>
      </c>
      <c r="BI157" s="19" t="n">
        <v>0.133</v>
      </c>
      <c r="BJ157" s="19" t="n">
        <v>0.1628</v>
      </c>
      <c r="BK157" s="19" t="n">
        <v>0.1037</v>
      </c>
      <c r="BL157" s="19" t="n">
        <v>0.0617</v>
      </c>
      <c r="BM157" s="19" t="n">
        <v>0.4706</v>
      </c>
      <c r="BN157" s="19" t="n">
        <v>0.0683</v>
      </c>
      <c r="BO157" s="19" t="n">
        <v>0.4094</v>
      </c>
      <c r="BP157" s="19" t="n">
        <v>2.0819</v>
      </c>
      <c r="BQ157" s="19" t="n">
        <v>0.6015</v>
      </c>
      <c r="BR157" s="19" t="n">
        <v>0.0533</v>
      </c>
      <c r="BS157" s="19" t="n">
        <v>0.7487</v>
      </c>
      <c r="BT157" s="19" t="n">
        <v>3.7087</v>
      </c>
      <c r="BU157" s="19" t="n">
        <v>3.2904</v>
      </c>
      <c r="BV157" s="19" t="n">
        <v>2.1264</v>
      </c>
      <c r="BW157" s="19" t="n">
        <v>11.6603</v>
      </c>
      <c r="BX157" s="19" t="n">
        <v>30.054</v>
      </c>
      <c r="BY157" s="19" t="n">
        <v>6.6271</v>
      </c>
      <c r="BZ157" s="19" t="n">
        <v>7.4252</v>
      </c>
      <c r="CA157" s="19" t="n">
        <v>1.0921</v>
      </c>
      <c r="CB157" s="19" t="n">
        <v>5.0377</v>
      </c>
      <c r="CC157" s="19" t="n">
        <v>61.0075</v>
      </c>
      <c r="CD157" s="19" t="n">
        <v>6.6192</v>
      </c>
      <c r="CE157" s="19" t="n">
        <v>4.9763</v>
      </c>
      <c r="CF157" s="19" t="n">
        <v>189.5588</v>
      </c>
      <c r="CG157" s="19" t="n">
        <v>2.0621</v>
      </c>
      <c r="CH157" s="19" t="n">
        <v>6.9346</v>
      </c>
      <c r="CI157" s="19" t="n">
        <v>0.2873</v>
      </c>
      <c r="CJ157" s="19" t="n">
        <v>0.0639</v>
      </c>
      <c r="CK157" s="19" t="n">
        <v>0.0639</v>
      </c>
      <c r="CM157" s="19" t="n">
        <v>0.367</v>
      </c>
      <c r="CN157" s="19" t="n">
        <v>0.0116</v>
      </c>
      <c r="CO157" s="19" t="n">
        <v>0.6312</v>
      </c>
      <c r="CP157" s="19" t="n">
        <v>0.2927</v>
      </c>
      <c r="CQ157" s="19" t="n">
        <v>0.3908</v>
      </c>
      <c r="CR157" s="19" t="n">
        <v>9.1525</v>
      </c>
      <c r="CU157" s="19" t="n">
        <v>5.6362</v>
      </c>
      <c r="CV157" s="19" t="n">
        <v>6.5065</v>
      </c>
      <c r="CW157" s="19" t="n">
        <v>1.9478</v>
      </c>
      <c r="CX157" s="19" t="n">
        <v>5.6396</v>
      </c>
      <c r="CY157" s="19" t="n">
        <v>0.62</v>
      </c>
      <c r="CZ157" s="19" t="n">
        <v>3.9356</v>
      </c>
      <c r="DA157" s="19" t="n">
        <v>10.3269</v>
      </c>
      <c r="DB157" s="19" t="n">
        <v>1.1714</v>
      </c>
      <c r="DC157" s="19" t="n">
        <v>2.9819</v>
      </c>
      <c r="DD157" s="19" t="n">
        <v>1.8274</v>
      </c>
      <c r="DE157" s="19" t="n">
        <v>0.3763</v>
      </c>
      <c r="DF157" s="19" t="n">
        <v>2.749</v>
      </c>
      <c r="DG157" s="19" t="n">
        <v>1.5982</v>
      </c>
      <c r="DH157" s="19" t="n">
        <v>0.367</v>
      </c>
      <c r="DI157" s="19" t="n">
        <v>1.535</v>
      </c>
      <c r="DJ157" s="19" t="n">
        <v>0.3621</v>
      </c>
      <c r="DK157" s="19" t="n">
        <v>6.0528</v>
      </c>
      <c r="DL157" s="19" t="n">
        <v>0.0723</v>
      </c>
      <c r="DM157" s="19" t="n">
        <v>2.4106</v>
      </c>
      <c r="DN157" s="19" t="n">
        <v>0.9435</v>
      </c>
      <c r="DO157" s="19" t="n">
        <v>305.5287</v>
      </c>
      <c r="DT157" s="19" t="n">
        <v>24.7415</v>
      </c>
      <c r="DU157" s="19" t="n">
        <v>112.341</v>
      </c>
    </row>
    <row r="158">
      <c r="A158" s="2" t="inlineStr">
        <is>
          <t>Road (Table 26)</t>
        </is>
      </c>
      <c r="B158" s="2" t="inlineStr">
        <is>
          <t>1801</t>
        </is>
      </c>
      <c r="C158" s="2" t="inlineStr">
        <is>
          <t>Human pharmaceutical and medicinal product manufacturing</t>
        </is>
      </c>
      <c r="K158" s="19" t="n">
        <v>1.5188</v>
      </c>
      <c r="L158" s="19" t="n">
        <v>0.1487</v>
      </c>
      <c r="M158" s="19" t="n">
        <v>0.5948</v>
      </c>
      <c r="N158" s="19" t="n">
        <v>2.0899</v>
      </c>
      <c r="O158" s="19" t="n">
        <v>0.3648</v>
      </c>
      <c r="P158" s="19" t="n">
        <v>0.2128</v>
      </c>
      <c r="Q158" s="19" t="n">
        <v>0.1431</v>
      </c>
      <c r="R158" s="19" t="n">
        <v>0.0043</v>
      </c>
      <c r="S158" s="19" t="n">
        <v>0.0044</v>
      </c>
      <c r="T158" s="19" t="n">
        <v>0.0055</v>
      </c>
      <c r="U158" s="19" t="n">
        <v>0.0564</v>
      </c>
      <c r="V158" s="19" t="n">
        <v>0.02</v>
      </c>
      <c r="W158" s="19" t="n">
        <v>0.009599999999999999</v>
      </c>
      <c r="X158" s="19" t="n">
        <v>0.1315</v>
      </c>
      <c r="Y158" s="19" t="n">
        <v>0.2634</v>
      </c>
      <c r="AI158" s="19" t="n">
        <v>0.0015</v>
      </c>
      <c r="AJ158" s="19" t="n">
        <v>0.1915</v>
      </c>
      <c r="AK158" s="19" t="n">
        <v>0.4218</v>
      </c>
      <c r="AL158" s="19" t="n">
        <v>0.3718</v>
      </c>
      <c r="AM158" s="19" t="n">
        <v>0.103</v>
      </c>
      <c r="AN158" s="19" t="n">
        <v>0.0385</v>
      </c>
      <c r="AO158" s="19" t="n">
        <v>9.244999999999999</v>
      </c>
      <c r="AP158" s="19" t="n">
        <v>0.0001</v>
      </c>
      <c r="AQ158" s="19" t="n">
        <v>0.0234</v>
      </c>
      <c r="AR158" s="19" t="n">
        <v>0.0092</v>
      </c>
      <c r="AS158" s="19" t="n">
        <v>0.1119</v>
      </c>
      <c r="AT158" s="19" t="n">
        <v>0.0788</v>
      </c>
      <c r="AU158" s="19" t="n">
        <v>0.3506</v>
      </c>
      <c r="AW158" s="19" t="n">
        <v>0.0233</v>
      </c>
      <c r="AX158" s="19" t="n">
        <v>0.1459</v>
      </c>
      <c r="AY158" s="19" t="n">
        <v>0.1118</v>
      </c>
      <c r="AZ158" s="19" t="n">
        <v>0.3689</v>
      </c>
      <c r="BA158" s="19" t="n">
        <v>0.013</v>
      </c>
      <c r="BB158" s="19" t="n">
        <v>0.008200000000000001</v>
      </c>
      <c r="BC158" s="19" t="n">
        <v>0.06510000000000001</v>
      </c>
      <c r="BD158" s="19" t="n">
        <v>0.0837</v>
      </c>
      <c r="BE158" s="19" t="n">
        <v>0.452</v>
      </c>
      <c r="BF158" s="19" t="n">
        <v>0.0015</v>
      </c>
      <c r="BG158" s="19" t="n">
        <v>0.0078</v>
      </c>
      <c r="BH158" s="19" t="n">
        <v>0.0544</v>
      </c>
      <c r="BI158" s="19" t="n">
        <v>0.047</v>
      </c>
      <c r="BJ158" s="19" t="n">
        <v>0.08799999999999999</v>
      </c>
      <c r="BK158" s="19" t="n">
        <v>0.0025</v>
      </c>
      <c r="BL158" s="19" t="n">
        <v>0.0013</v>
      </c>
      <c r="BM158" s="19" t="n">
        <v>0.0069</v>
      </c>
      <c r="BN158" s="19" t="n">
        <v>0.0878</v>
      </c>
      <c r="BO158" s="19" t="n">
        <v>0.0123</v>
      </c>
      <c r="BP158" s="19" t="n">
        <v>0.077</v>
      </c>
      <c r="BQ158" s="19" t="n">
        <v>0.0848</v>
      </c>
      <c r="BV158" s="19" t="n">
        <v>0.7389</v>
      </c>
      <c r="BW158" s="19" t="n">
        <v>0.9042</v>
      </c>
      <c r="BX158" s="19" t="n">
        <v>3.2277</v>
      </c>
      <c r="BY158" s="19" t="n">
        <v>3.8176</v>
      </c>
      <c r="BZ158" s="19" t="n">
        <v>2.3193</v>
      </c>
      <c r="CA158" s="19" t="n">
        <v>0.1047</v>
      </c>
      <c r="CD158" s="19" t="n">
        <v>0.1076</v>
      </c>
      <c r="CV158" s="19" t="n">
        <v>0.6351</v>
      </c>
      <c r="CX158" s="19" t="n">
        <v>0.0692</v>
      </c>
      <c r="CY158" s="19" t="n">
        <v>0.0351</v>
      </c>
      <c r="DB158" s="19" t="n">
        <v>0.1036</v>
      </c>
      <c r="DC158" s="19" t="n">
        <v>0.6742</v>
      </c>
      <c r="DD158" s="19" t="n">
        <v>0.726</v>
      </c>
      <c r="DE158" s="19" t="n">
        <v>0.1033</v>
      </c>
      <c r="DF158" s="19" t="n">
        <v>34.6828</v>
      </c>
      <c r="DG158" s="19" t="n">
        <v>4.1312</v>
      </c>
      <c r="DK158" s="19" t="n">
        <v>0.2029</v>
      </c>
      <c r="DL158" s="19" t="n">
        <v>0.0462</v>
      </c>
      <c r="DM158" s="19" t="n">
        <v>0.1442</v>
      </c>
      <c r="DN158" s="19" t="n">
        <v>0.012</v>
      </c>
      <c r="DO158" s="19" t="n">
        <v>604.6527</v>
      </c>
      <c r="DT158" s="19" t="n">
        <v>9.8949</v>
      </c>
      <c r="DU158" s="19" t="n">
        <v>202.4081</v>
      </c>
    </row>
    <row r="159">
      <c r="A159" s="2" t="inlineStr">
        <is>
          <t>Road (Table 26)</t>
        </is>
      </c>
      <c r="B159" s="2" t="inlineStr">
        <is>
          <t>1802</t>
        </is>
      </c>
      <c r="C159" s="2" t="inlineStr">
        <is>
          <t>Veterinary pharmaceutical and medicinal product manufacturing</t>
        </is>
      </c>
      <c r="D159" s="19" t="n">
        <v>15.1311</v>
      </c>
      <c r="E159" s="19" t="n">
        <v>1.2454</v>
      </c>
      <c r="F159" s="19" t="n">
        <v>0.413</v>
      </c>
      <c r="G159" s="19" t="n">
        <v>0.0171</v>
      </c>
      <c r="I159" s="19" t="n">
        <v>0.008399999999999999</v>
      </c>
      <c r="J159" s="19" t="n">
        <v>0.128</v>
      </c>
      <c r="R159" s="19" t="n">
        <v>0.0002</v>
      </c>
      <c r="T159" s="19" t="n">
        <v>0.0067</v>
      </c>
      <c r="X159" s="19" t="n">
        <v>0.0055</v>
      </c>
      <c r="Y159" s="19" t="n">
        <v>0.0153</v>
      </c>
      <c r="AO159" s="19" t="n">
        <v>2.3578</v>
      </c>
      <c r="AP159" s="19" t="n">
        <v>6.0474</v>
      </c>
      <c r="AR159" s="19" t="n">
        <v>0.3864</v>
      </c>
      <c r="BX159" s="19" t="n">
        <v>0.0314</v>
      </c>
      <c r="CE159" s="19" t="n">
        <v>0.1309</v>
      </c>
      <c r="CJ159" s="19" t="n">
        <v>0.1041</v>
      </c>
      <c r="CR159" s="19" t="n">
        <v>0.042</v>
      </c>
      <c r="CU159" s="19" t="n">
        <v>0.0633</v>
      </c>
      <c r="CV159" s="19" t="n">
        <v>0.2011</v>
      </c>
      <c r="CX159" s="19" t="n">
        <v>0.0465</v>
      </c>
      <c r="CY159" s="19" t="n">
        <v>0.2994</v>
      </c>
      <c r="DB159" s="19" t="n">
        <v>0.0304</v>
      </c>
      <c r="DC159" s="19" t="n">
        <v>0.6499</v>
      </c>
      <c r="DD159" s="19" t="n">
        <v>1.0661</v>
      </c>
      <c r="DE159" s="19" t="n">
        <v>0.06</v>
      </c>
      <c r="DF159" s="19" t="n">
        <v>0.2819</v>
      </c>
      <c r="DG159" s="19" t="n">
        <v>0.9946</v>
      </c>
      <c r="DH159" s="19" t="n">
        <v>0.2137</v>
      </c>
      <c r="DI159" s="19" t="n">
        <v>14.3512</v>
      </c>
      <c r="DJ159" s="19" t="n">
        <v>0.1617</v>
      </c>
      <c r="DM159" s="19" t="n">
        <v>0.2149</v>
      </c>
      <c r="DN159" s="19" t="n">
        <v>0.0015</v>
      </c>
      <c r="DO159" s="19" t="n">
        <v>2.6223</v>
      </c>
      <c r="DT159" s="19" t="n">
        <v>-0.4483</v>
      </c>
      <c r="DU159" s="19" t="n">
        <v>8.1191</v>
      </c>
    </row>
    <row r="160">
      <c r="A160" s="2" t="inlineStr">
        <is>
          <t>Road (Table 26)</t>
        </is>
      </c>
      <c r="B160" s="2" t="inlineStr">
        <is>
          <t>1803</t>
        </is>
      </c>
      <c r="C160" s="2" t="inlineStr">
        <is>
          <t>Basic chemical manufacturing</t>
        </is>
      </c>
      <c r="D160" s="19" t="n">
        <v>130.1189</v>
      </c>
      <c r="E160" s="19" t="n">
        <v>6.993</v>
      </c>
      <c r="F160" s="19" t="n">
        <v>51.5926</v>
      </c>
      <c r="G160" s="19" t="n">
        <v>0.1533</v>
      </c>
      <c r="H160" s="19" t="n">
        <v>0.0095</v>
      </c>
      <c r="I160" s="19" t="n">
        <v>0.1166</v>
      </c>
      <c r="J160" s="19" t="n">
        <v>10.1354</v>
      </c>
      <c r="K160" s="19" t="n">
        <v>20.1807</v>
      </c>
      <c r="L160" s="19" t="n">
        <v>2.6466</v>
      </c>
      <c r="M160" s="19" t="n">
        <v>7.115</v>
      </c>
      <c r="N160" s="19" t="n">
        <v>29.087</v>
      </c>
      <c r="O160" s="19" t="n">
        <v>4.2365</v>
      </c>
      <c r="P160" s="19" t="n">
        <v>1.953</v>
      </c>
      <c r="Q160" s="19" t="n">
        <v>3.8567</v>
      </c>
      <c r="R160" s="19" t="n">
        <v>0.1359</v>
      </c>
      <c r="S160" s="19" t="n">
        <v>2.0419</v>
      </c>
      <c r="T160" s="19" t="n">
        <v>0.316</v>
      </c>
      <c r="U160" s="19" t="n">
        <v>0.2649</v>
      </c>
      <c r="V160" s="19" t="n">
        <v>1.1289</v>
      </c>
      <c r="W160" s="19" t="n">
        <v>0.3478</v>
      </c>
      <c r="X160" s="19" t="n">
        <v>2.6469</v>
      </c>
      <c r="Y160" s="19" t="n">
        <v>2.916</v>
      </c>
      <c r="Z160" s="19" t="n">
        <v>1.0273</v>
      </c>
      <c r="AA160" s="19" t="n">
        <v>0.312</v>
      </c>
      <c r="AB160" s="19" t="n">
        <v>0.4336</v>
      </c>
      <c r="AC160" s="19" t="n">
        <v>0.0011</v>
      </c>
      <c r="AD160" s="19" t="n">
        <v>0.0149</v>
      </c>
      <c r="AE160" s="19" t="n">
        <v>0.6653</v>
      </c>
      <c r="AF160" s="19" t="n">
        <v>0.0005</v>
      </c>
      <c r="AG160" s="19" t="n">
        <v>0.0025</v>
      </c>
      <c r="AH160" s="19" t="n">
        <v>0.0192</v>
      </c>
      <c r="AI160" s="19" t="n">
        <v>0.3566</v>
      </c>
      <c r="AJ160" s="19" t="n">
        <v>5.8585</v>
      </c>
      <c r="AK160" s="19" t="n">
        <v>2.9167</v>
      </c>
      <c r="AL160" s="19" t="n">
        <v>8.092000000000001</v>
      </c>
      <c r="AM160" s="19" t="n">
        <v>1.9615</v>
      </c>
      <c r="AN160" s="19" t="n">
        <v>9.415900000000001</v>
      </c>
      <c r="AO160" s="19" t="n">
        <v>38.952</v>
      </c>
      <c r="AP160" s="19" t="n">
        <v>0.3218</v>
      </c>
      <c r="AQ160" s="19" t="n">
        <v>117.9825</v>
      </c>
      <c r="AR160" s="19" t="n">
        <v>10.0989</v>
      </c>
      <c r="AS160" s="19" t="n">
        <v>112.1705</v>
      </c>
      <c r="AT160" s="19" t="n">
        <v>0.5965</v>
      </c>
      <c r="AU160" s="19" t="n">
        <v>6.0651</v>
      </c>
      <c r="AV160" s="19" t="n">
        <v>0.2652</v>
      </c>
      <c r="AW160" s="19" t="n">
        <v>1.3302</v>
      </c>
      <c r="AX160" s="19" t="n">
        <v>5.3369</v>
      </c>
      <c r="AY160" s="19" t="n">
        <v>2.5202</v>
      </c>
      <c r="AZ160" s="19" t="n">
        <v>4.194</v>
      </c>
      <c r="BA160" s="19" t="n">
        <v>0.1549</v>
      </c>
      <c r="BB160" s="19" t="n">
        <v>0.0279</v>
      </c>
      <c r="BC160" s="19" t="n">
        <v>3.137</v>
      </c>
      <c r="BD160" s="19" t="n">
        <v>0.6238</v>
      </c>
      <c r="BE160" s="19" t="n">
        <v>2.6567</v>
      </c>
      <c r="BF160" s="19" t="n">
        <v>1.1293</v>
      </c>
      <c r="BG160" s="19" t="n">
        <v>3.7705</v>
      </c>
      <c r="BH160" s="19" t="n">
        <v>1.4204</v>
      </c>
      <c r="BI160" s="19" t="n">
        <v>2.9418</v>
      </c>
      <c r="BJ160" s="19" t="n">
        <v>2.4822</v>
      </c>
      <c r="BK160" s="19" t="n">
        <v>8.509600000000001</v>
      </c>
      <c r="BL160" s="19" t="n">
        <v>0.6223</v>
      </c>
      <c r="BM160" s="19" t="n">
        <v>1.6262</v>
      </c>
      <c r="BN160" s="19" t="n">
        <v>1.3326</v>
      </c>
      <c r="BO160" s="19" t="n">
        <v>1.5288</v>
      </c>
      <c r="BP160" s="19" t="n">
        <v>5.2318</v>
      </c>
      <c r="BQ160" s="19" t="n">
        <v>9.3401</v>
      </c>
      <c r="BR160" s="19" t="n">
        <v>0.1813</v>
      </c>
      <c r="BS160" s="19" t="n">
        <v>20.6307</v>
      </c>
      <c r="BT160" s="19" t="n">
        <v>5.6459</v>
      </c>
      <c r="BU160" s="19" t="n">
        <v>8.154199999999999</v>
      </c>
      <c r="BV160" s="19" t="n">
        <v>33.6055</v>
      </c>
      <c r="BW160" s="19" t="n">
        <v>19.5108</v>
      </c>
      <c r="BX160" s="19" t="n">
        <v>150.5509</v>
      </c>
      <c r="BY160" s="19" t="n">
        <v>18.548</v>
      </c>
      <c r="BZ160" s="19" t="n">
        <v>6.2531</v>
      </c>
      <c r="CA160" s="19" t="n">
        <v>1.7699</v>
      </c>
      <c r="CB160" s="19" t="n">
        <v>0.1064</v>
      </c>
      <c r="CC160" s="19" t="n">
        <v>0.7758</v>
      </c>
      <c r="CD160" s="19" t="n">
        <v>0.5649999999999999</v>
      </c>
      <c r="CE160" s="19" t="n">
        <v>0.128</v>
      </c>
      <c r="CF160" s="19" t="n">
        <v>0.2231</v>
      </c>
      <c r="CG160" s="19" t="n">
        <v>1.1218</v>
      </c>
      <c r="CH160" s="19" t="n">
        <v>1.2553</v>
      </c>
      <c r="CI160" s="19" t="n">
        <v>1.2011</v>
      </c>
      <c r="CJ160" s="19" t="n">
        <v>5.5557</v>
      </c>
      <c r="CM160" s="19" t="n">
        <v>0.0636</v>
      </c>
      <c r="CN160" s="19" t="n">
        <v>0.0687</v>
      </c>
      <c r="CO160" s="19" t="n">
        <v>0.0985</v>
      </c>
      <c r="CR160" s="19" t="n">
        <v>10.2238</v>
      </c>
      <c r="CU160" s="19" t="n">
        <v>3.8596</v>
      </c>
      <c r="CV160" s="19" t="n">
        <v>13.3599</v>
      </c>
      <c r="CW160" s="19" t="n">
        <v>0.0161</v>
      </c>
      <c r="CX160" s="19" t="n">
        <v>0.2456</v>
      </c>
      <c r="CY160" s="19" t="n">
        <v>16.3055</v>
      </c>
      <c r="CZ160" s="19" t="n">
        <v>2.7814</v>
      </c>
      <c r="DA160" s="19" t="n">
        <v>6.3051</v>
      </c>
      <c r="DB160" s="19" t="n">
        <v>5.395</v>
      </c>
      <c r="DC160" s="19" t="n">
        <v>5.8262</v>
      </c>
      <c r="DD160" s="19" t="n">
        <v>7.3643</v>
      </c>
      <c r="DE160" s="19" t="n">
        <v>0.6356000000000001</v>
      </c>
      <c r="DF160" s="19" t="n">
        <v>4.8622</v>
      </c>
      <c r="DG160" s="19" t="n">
        <v>40.6582</v>
      </c>
      <c r="DH160" s="19" t="n">
        <v>2.8673</v>
      </c>
      <c r="DI160" s="19" t="n">
        <v>13.4155</v>
      </c>
      <c r="DJ160" s="19" t="n">
        <v>16.0795</v>
      </c>
      <c r="DK160" s="19" t="n">
        <v>1.1422</v>
      </c>
      <c r="DL160" s="19" t="n">
        <v>2.9895</v>
      </c>
      <c r="DM160" s="19" t="n">
        <v>9.7775</v>
      </c>
      <c r="DN160" s="19" t="n">
        <v>0.1525</v>
      </c>
      <c r="DO160" s="19" t="n">
        <v>283.6424</v>
      </c>
      <c r="DQ160" s="19" t="n">
        <v>0.2406</v>
      </c>
      <c r="DS160" s="19" t="n">
        <v>0.1316</v>
      </c>
      <c r="DT160" s="19" t="n">
        <v>36.8376</v>
      </c>
      <c r="DU160" s="19" t="n">
        <v>107.4321</v>
      </c>
    </row>
    <row r="161">
      <c r="A161" s="2" t="inlineStr">
        <is>
          <t>Road (Table 26)</t>
        </is>
      </c>
      <c r="B161" s="2" t="inlineStr">
        <is>
          <t>1804</t>
        </is>
      </c>
      <c r="C161" s="2" t="inlineStr">
        <is>
          <t>Cleaning compounds and toiletry preparation manufacturing</t>
        </is>
      </c>
      <c r="G161" s="19" t="n">
        <v>0.1253</v>
      </c>
      <c r="H161" s="19" t="n">
        <v>0.0001</v>
      </c>
      <c r="I161" s="19" t="n">
        <v>0.1055</v>
      </c>
      <c r="J161" s="19" t="n">
        <v>0.1987</v>
      </c>
      <c r="K161" s="19" t="n">
        <v>1.9505</v>
      </c>
      <c r="L161" s="19" t="n">
        <v>1.6124</v>
      </c>
      <c r="M161" s="19" t="n">
        <v>0.2675</v>
      </c>
      <c r="N161" s="19" t="n">
        <v>0.7821</v>
      </c>
      <c r="O161" s="19" t="n">
        <v>0.1402</v>
      </c>
      <c r="Q161" s="19" t="n">
        <v>3.7982</v>
      </c>
      <c r="R161" s="19" t="n">
        <v>0.0003</v>
      </c>
      <c r="S161" s="19" t="n">
        <v>0.0285</v>
      </c>
      <c r="T161" s="19" t="n">
        <v>0.0092</v>
      </c>
      <c r="U161" s="19" t="n">
        <v>0.0005</v>
      </c>
      <c r="V161" s="19" t="n">
        <v>0.0525</v>
      </c>
      <c r="W161" s="19" t="n">
        <v>0.0164</v>
      </c>
      <c r="X161" s="19" t="n">
        <v>0.0047</v>
      </c>
      <c r="Y161" s="19" t="n">
        <v>0.0052</v>
      </c>
      <c r="Z161" s="19" t="n">
        <v>1.0089</v>
      </c>
      <c r="AA161" s="19" t="n">
        <v>0.0425</v>
      </c>
      <c r="AB161" s="19" t="n">
        <v>0.2974</v>
      </c>
      <c r="AN161" s="19" t="n">
        <v>0.0176</v>
      </c>
      <c r="AO161" s="19" t="n">
        <v>0.588</v>
      </c>
      <c r="AP161" s="19" t="n">
        <v>0.0017</v>
      </c>
      <c r="AQ161" s="19" t="n">
        <v>1.7894</v>
      </c>
      <c r="AR161" s="19" t="n">
        <v>1.7176</v>
      </c>
      <c r="AS161" s="19" t="n">
        <v>0.1214</v>
      </c>
      <c r="AT161" s="19" t="n">
        <v>0.5687</v>
      </c>
      <c r="AU161" s="19" t="n">
        <v>0.2752</v>
      </c>
      <c r="AV161" s="19" t="n">
        <v>0.0873</v>
      </c>
      <c r="AW161" s="19" t="n">
        <v>0.401</v>
      </c>
      <c r="AX161" s="19" t="n">
        <v>0.0538</v>
      </c>
      <c r="AY161" s="19" t="n">
        <v>0.0701</v>
      </c>
      <c r="AZ161" s="19" t="n">
        <v>0.0102</v>
      </c>
      <c r="BJ161" s="19" t="n">
        <v>0.3101</v>
      </c>
      <c r="BK161" s="19" t="n">
        <v>0.248</v>
      </c>
      <c r="BL161" s="19" t="n">
        <v>0.055</v>
      </c>
      <c r="BM161" s="19" t="n">
        <v>0.7655</v>
      </c>
      <c r="BP161" s="19" t="n">
        <v>0.5296</v>
      </c>
      <c r="BQ161" s="19" t="n">
        <v>0.2841</v>
      </c>
      <c r="BS161" s="19" t="n">
        <v>2.2929</v>
      </c>
      <c r="BT161" s="19" t="n">
        <v>0.2085</v>
      </c>
      <c r="BU161" s="19" t="n">
        <v>1.1467</v>
      </c>
      <c r="BX161" s="19" t="n">
        <v>5.3882</v>
      </c>
      <c r="BY161" s="19" t="n">
        <v>14.975</v>
      </c>
      <c r="BZ161" s="19" t="n">
        <v>7.7094</v>
      </c>
      <c r="CA161" s="19" t="n">
        <v>1.6445</v>
      </c>
      <c r="CB161" s="19" t="n">
        <v>4.5834</v>
      </c>
      <c r="CC161" s="19" t="n">
        <v>1.0863</v>
      </c>
      <c r="CD161" s="19" t="n">
        <v>1.1932</v>
      </c>
      <c r="CH161" s="19" t="n">
        <v>0.176</v>
      </c>
      <c r="CK161" s="19" t="n">
        <v>0.291</v>
      </c>
      <c r="CO161" s="19" t="n">
        <v>0.0209</v>
      </c>
      <c r="CR161" s="19" t="n">
        <v>4.1491</v>
      </c>
      <c r="CU161" s="19" t="n">
        <v>1.071</v>
      </c>
      <c r="CV161" s="19" t="n">
        <v>4.9004</v>
      </c>
      <c r="CX161" s="19" t="n">
        <v>2.3895</v>
      </c>
      <c r="CY161" s="19" t="n">
        <v>2.9687</v>
      </c>
      <c r="CZ161" s="19" t="n">
        <v>0.0329</v>
      </c>
      <c r="DA161" s="19" t="n">
        <v>2.4716</v>
      </c>
      <c r="DB161" s="19" t="n">
        <v>0.8173</v>
      </c>
      <c r="DC161" s="19" t="n">
        <v>2.5519</v>
      </c>
      <c r="DD161" s="19" t="n">
        <v>3.5988</v>
      </c>
      <c r="DE161" s="19" t="n">
        <v>0.2684</v>
      </c>
      <c r="DF161" s="19" t="n">
        <v>3.0842</v>
      </c>
      <c r="DG161" s="19" t="n">
        <v>10.9828</v>
      </c>
      <c r="DI161" s="19" t="n">
        <v>0.672</v>
      </c>
      <c r="DJ161" s="19" t="n">
        <v>0.1792</v>
      </c>
      <c r="DK161" s="19" t="n">
        <v>0.9208</v>
      </c>
      <c r="DL161" s="19" t="n">
        <v>0.8581</v>
      </c>
      <c r="DM161" s="19" t="n">
        <v>6.7139</v>
      </c>
      <c r="DN161" s="19" t="n">
        <v>0.0046</v>
      </c>
      <c r="DO161" s="19" t="n">
        <v>123.9493</v>
      </c>
      <c r="DT161" s="19" t="n">
        <v>5.282</v>
      </c>
      <c r="DU161" s="19" t="n">
        <v>38.0764</v>
      </c>
    </row>
    <row r="162">
      <c r="A162" s="2" t="inlineStr">
        <is>
          <t>Road (Table 26)</t>
        </is>
      </c>
      <c r="B162" s="2" t="inlineStr">
        <is>
          <t>1901</t>
        </is>
      </c>
      <c r="C162" s="2" t="inlineStr">
        <is>
          <t>Polymer product manufacturing</t>
        </is>
      </c>
      <c r="D162" s="19" t="n">
        <v>0.4977</v>
      </c>
      <c r="E162" s="19" t="n">
        <v>0.0664</v>
      </c>
      <c r="F162" s="19" t="n">
        <v>0.9681999999999999</v>
      </c>
      <c r="G162" s="19" t="n">
        <v>0.5344</v>
      </c>
      <c r="H162" s="19" t="n">
        <v>0.0111</v>
      </c>
      <c r="I162" s="19" t="n">
        <v>0.3712</v>
      </c>
      <c r="J162" s="19" t="n">
        <v>0.2497</v>
      </c>
      <c r="K162" s="19" t="n">
        <v>0.6487000000000001</v>
      </c>
      <c r="L162" s="19" t="n">
        <v>1.2973</v>
      </c>
      <c r="M162" s="19" t="n">
        <v>0.4971</v>
      </c>
      <c r="N162" s="19" t="n">
        <v>1.1684</v>
      </c>
      <c r="O162" s="19" t="n">
        <v>0.7696</v>
      </c>
      <c r="P162" s="19" t="n">
        <v>0.611</v>
      </c>
      <c r="Q162" s="19" t="n">
        <v>4.3343</v>
      </c>
      <c r="R162" s="19" t="n">
        <v>0.0429</v>
      </c>
      <c r="S162" s="19" t="n">
        <v>6.2184</v>
      </c>
      <c r="T162" s="19" t="n">
        <v>0.9408</v>
      </c>
      <c r="U162" s="19" t="n">
        <v>0.3945</v>
      </c>
      <c r="V162" s="19" t="n">
        <v>1.1808</v>
      </c>
      <c r="W162" s="19" t="n">
        <v>0.8506</v>
      </c>
      <c r="X162" s="19" t="n">
        <v>1.7388</v>
      </c>
      <c r="Y162" s="19" t="n">
        <v>1.6578</v>
      </c>
      <c r="Z162" s="19" t="n">
        <v>10.6938</v>
      </c>
      <c r="AA162" s="19" t="n">
        <v>0.4755</v>
      </c>
      <c r="AB162" s="19" t="n">
        <v>0.5351</v>
      </c>
      <c r="AC162" s="19" t="n">
        <v>0.0004</v>
      </c>
      <c r="AD162" s="19" t="n">
        <v>0.0028</v>
      </c>
      <c r="AE162" s="19" t="n">
        <v>2.4035</v>
      </c>
      <c r="AG162" s="19" t="n">
        <v>0.0053</v>
      </c>
      <c r="AH162" s="19" t="n">
        <v>0.0028</v>
      </c>
      <c r="AI162" s="19" t="n">
        <v>0.1358</v>
      </c>
      <c r="AJ162" s="19" t="n">
        <v>7.6067</v>
      </c>
      <c r="AK162" s="19" t="n">
        <v>0.4127</v>
      </c>
      <c r="AL162" s="19" t="n">
        <v>5.7693</v>
      </c>
      <c r="AM162" s="19" t="n">
        <v>12.2737</v>
      </c>
      <c r="AN162" s="19" t="n">
        <v>0.2107</v>
      </c>
      <c r="AO162" s="19" t="n">
        <v>4.6682</v>
      </c>
      <c r="AP162" s="19" t="n">
        <v>0.0345</v>
      </c>
      <c r="AQ162" s="19" t="n">
        <v>30.2006</v>
      </c>
      <c r="AR162" s="19" t="n">
        <v>4.357</v>
      </c>
      <c r="AS162" s="19" t="n">
        <v>1.8404</v>
      </c>
      <c r="AT162" s="19" t="n">
        <v>0.0002</v>
      </c>
      <c r="AU162" s="19" t="n">
        <v>0.7311</v>
      </c>
      <c r="AV162" s="19" t="n">
        <v>0.097</v>
      </c>
      <c r="AW162" s="19" t="n">
        <v>0.3342</v>
      </c>
      <c r="AX162" s="19" t="n">
        <v>0.363</v>
      </c>
      <c r="AY162" s="19" t="n">
        <v>0.5568</v>
      </c>
      <c r="AZ162" s="19" t="n">
        <v>0.3037</v>
      </c>
      <c r="BA162" s="19" t="n">
        <v>0.0176</v>
      </c>
      <c r="BB162" s="19" t="n">
        <v>0.0091</v>
      </c>
      <c r="BC162" s="19" t="n">
        <v>6.3312</v>
      </c>
      <c r="BD162" s="19" t="n">
        <v>0.3027</v>
      </c>
      <c r="BE162" s="19" t="n">
        <v>0.95</v>
      </c>
      <c r="BF162" s="19" t="n">
        <v>2.6097</v>
      </c>
      <c r="BG162" s="19" t="n">
        <v>0.9401</v>
      </c>
      <c r="BH162" s="19" t="n">
        <v>1.2011</v>
      </c>
      <c r="BI162" s="19" t="n">
        <v>4.9275</v>
      </c>
      <c r="BJ162" s="19" t="n">
        <v>8.353999999999999</v>
      </c>
      <c r="BK162" s="19" t="n">
        <v>6.4106</v>
      </c>
      <c r="BL162" s="19" t="n">
        <v>1.4876</v>
      </c>
      <c r="BM162" s="19" t="n">
        <v>3.966</v>
      </c>
      <c r="BN162" s="19" t="n">
        <v>14.1254</v>
      </c>
      <c r="BO162" s="19" t="n">
        <v>10.1479</v>
      </c>
      <c r="BP162" s="19" t="n">
        <v>0.09370000000000001</v>
      </c>
      <c r="BQ162" s="19" t="n">
        <v>0.1829</v>
      </c>
      <c r="BR162" s="19" t="n">
        <v>0.0131</v>
      </c>
      <c r="BS162" s="19" t="n">
        <v>4.4749</v>
      </c>
      <c r="BT162" s="19" t="n">
        <v>0.704</v>
      </c>
      <c r="BU162" s="19" t="n">
        <v>38.4704</v>
      </c>
      <c r="BV162" s="19" t="n">
        <v>18.1963</v>
      </c>
      <c r="BW162" s="19" t="n">
        <v>30.4549</v>
      </c>
      <c r="BX162" s="19" t="n">
        <v>207.5717</v>
      </c>
      <c r="BY162" s="19" t="n">
        <v>19.2523</v>
      </c>
      <c r="BZ162" s="19" t="n">
        <v>11.0596</v>
      </c>
      <c r="CA162" s="19" t="n">
        <v>2.1287</v>
      </c>
      <c r="CB162" s="19" t="n">
        <v>1.4426</v>
      </c>
      <c r="CC162" s="19" t="n">
        <v>6.9432</v>
      </c>
      <c r="CD162" s="19" t="n">
        <v>0.1826</v>
      </c>
      <c r="CE162" s="19" t="n">
        <v>0.1721</v>
      </c>
      <c r="CF162" s="19" t="n">
        <v>1.0351</v>
      </c>
      <c r="CG162" s="19" t="n">
        <v>4.3681</v>
      </c>
      <c r="CH162" s="19" t="n">
        <v>1.0055</v>
      </c>
      <c r="CI162" s="19" t="n">
        <v>3.3228</v>
      </c>
      <c r="CJ162" s="19" t="n">
        <v>0.1871</v>
      </c>
      <c r="CN162" s="19" t="n">
        <v>0.0166</v>
      </c>
      <c r="CR162" s="19" t="n">
        <v>0.5216</v>
      </c>
      <c r="CS162" s="19" t="n">
        <v>9.690799999999999</v>
      </c>
      <c r="CT162" s="19" t="n">
        <v>3.4783</v>
      </c>
      <c r="CU162" s="19" t="n">
        <v>0.9022</v>
      </c>
      <c r="CV162" s="19" t="n">
        <v>4.4308</v>
      </c>
      <c r="CX162" s="19" t="n">
        <v>1.0068</v>
      </c>
      <c r="CY162" s="19" t="n">
        <v>3.7007</v>
      </c>
      <c r="CZ162" s="19" t="n">
        <v>3.8815</v>
      </c>
      <c r="DA162" s="19" t="n">
        <v>5.4327</v>
      </c>
      <c r="DB162" s="19" t="n">
        <v>0.741</v>
      </c>
      <c r="DC162" s="19" t="n">
        <v>1.2806</v>
      </c>
      <c r="DD162" s="19" t="n">
        <v>2.2245</v>
      </c>
      <c r="DE162" s="19" t="n">
        <v>0.2272</v>
      </c>
      <c r="DF162" s="19" t="n">
        <v>15.1248</v>
      </c>
      <c r="DG162" s="19" t="n">
        <v>7.1321</v>
      </c>
      <c r="DH162" s="19" t="n">
        <v>0.4024</v>
      </c>
      <c r="DI162" s="19" t="n">
        <v>0.2438</v>
      </c>
      <c r="DJ162" s="19" t="n">
        <v>0.1915</v>
      </c>
      <c r="DK162" s="19" t="n">
        <v>10.8882</v>
      </c>
      <c r="DL162" s="19" t="n">
        <v>11.1265</v>
      </c>
      <c r="DM162" s="19" t="n">
        <v>2.546</v>
      </c>
      <c r="DN162" s="19" t="n">
        <v>0.0517</v>
      </c>
      <c r="DO162" s="19" t="n">
        <v>77.16930000000001</v>
      </c>
      <c r="DQ162" s="19" t="n">
        <v>36.6983</v>
      </c>
      <c r="DR162" s="19" t="n">
        <v>0.6596</v>
      </c>
      <c r="DS162" s="19" t="n">
        <v>2.1975</v>
      </c>
      <c r="DT162" s="19" t="n">
        <v>-8.0419</v>
      </c>
      <c r="DU162" s="19" t="n">
        <v>29.9686</v>
      </c>
    </row>
    <row r="163">
      <c r="A163" s="2" t="inlineStr">
        <is>
          <t>Road (Table 26)</t>
        </is>
      </c>
      <c r="B163" s="2" t="inlineStr">
        <is>
          <t>1902</t>
        </is>
      </c>
      <c r="C163" s="2" t="inlineStr">
        <is>
          <t>Natural rubber product manufacturing</t>
        </is>
      </c>
      <c r="D163" s="19" t="n">
        <v>0.0015</v>
      </c>
      <c r="E163" s="19" t="n">
        <v>0.004</v>
      </c>
      <c r="F163" s="19" t="n">
        <v>0.0038</v>
      </c>
      <c r="G163" s="19" t="n">
        <v>0.2764</v>
      </c>
      <c r="I163" s="19" t="n">
        <v>0.1104</v>
      </c>
      <c r="J163" s="19" t="n">
        <v>0.0365</v>
      </c>
      <c r="K163" s="19" t="n">
        <v>3.6968</v>
      </c>
      <c r="L163" s="19" t="n">
        <v>2.0878</v>
      </c>
      <c r="M163" s="19" t="n">
        <v>1.3143</v>
      </c>
      <c r="N163" s="19" t="n">
        <v>3.0969</v>
      </c>
      <c r="O163" s="19" t="n">
        <v>0.2684</v>
      </c>
      <c r="P163" s="19" t="n">
        <v>0.2248</v>
      </c>
      <c r="Q163" s="19" t="n">
        <v>0.0097</v>
      </c>
      <c r="R163" s="19" t="n">
        <v>0.0004</v>
      </c>
      <c r="S163" s="19" t="n">
        <v>0.0005</v>
      </c>
      <c r="W163" s="19" t="n">
        <v>0.0042</v>
      </c>
      <c r="X163" s="19" t="n">
        <v>0.0005999999999999999</v>
      </c>
      <c r="Y163" s="19" t="n">
        <v>0.0105</v>
      </c>
      <c r="AE163" s="19" t="n">
        <v>0.0092</v>
      </c>
      <c r="AG163" s="19" t="n">
        <v>0.0005</v>
      </c>
      <c r="AH163" s="19" t="n">
        <v>0.0023</v>
      </c>
      <c r="AJ163" s="19" t="n">
        <v>0.0034</v>
      </c>
      <c r="AK163" s="19" t="n">
        <v>0.0157</v>
      </c>
      <c r="AL163" s="19" t="n">
        <v>0.0329</v>
      </c>
      <c r="AM163" s="19" t="n">
        <v>0.0234</v>
      </c>
      <c r="AO163" s="19" t="n">
        <v>0.0005</v>
      </c>
      <c r="AQ163" s="19" t="n">
        <v>0.0353</v>
      </c>
      <c r="AR163" s="19" t="n">
        <v>0.0015</v>
      </c>
      <c r="AS163" s="19" t="n">
        <v>0.046</v>
      </c>
      <c r="AT163" s="19" t="n">
        <v>0.2125</v>
      </c>
      <c r="AU163" s="19" t="n">
        <v>0.0001</v>
      </c>
      <c r="AW163" s="19" t="n">
        <v>0.0001</v>
      </c>
      <c r="AX163" s="19" t="n">
        <v>0.0144</v>
      </c>
      <c r="AY163" s="19" t="n">
        <v>0.0001</v>
      </c>
      <c r="AZ163" s="19" t="n">
        <v>0.0479</v>
      </c>
      <c r="BC163" s="19" t="n">
        <v>0.0263</v>
      </c>
      <c r="BD163" s="19" t="n">
        <v>0.0541</v>
      </c>
      <c r="BE163" s="19" t="n">
        <v>0.0469</v>
      </c>
      <c r="BF163" s="19" t="n">
        <v>2.76</v>
      </c>
      <c r="BG163" s="19" t="n">
        <v>1.1775</v>
      </c>
      <c r="BH163" s="19" t="n">
        <v>2.6131</v>
      </c>
      <c r="BI163" s="19" t="n">
        <v>2.0336</v>
      </c>
      <c r="BJ163" s="19" t="n">
        <v>0.1566</v>
      </c>
      <c r="BK163" s="19" t="n">
        <v>0.0125</v>
      </c>
      <c r="BL163" s="19" t="n">
        <v>0.1043</v>
      </c>
      <c r="BM163" s="19" t="n">
        <v>1.5193</v>
      </c>
      <c r="BN163" s="19" t="n">
        <v>0.1085</v>
      </c>
      <c r="BO163" s="19" t="n">
        <v>0.032</v>
      </c>
      <c r="BP163" s="19" t="n">
        <v>0.5623</v>
      </c>
      <c r="BQ163" s="19" t="n">
        <v>0.9208</v>
      </c>
      <c r="BR163" s="19" t="n">
        <v>0.0123</v>
      </c>
      <c r="BS163" s="19" t="n">
        <v>0.0209</v>
      </c>
      <c r="BT163" s="19" t="n">
        <v>0.4644</v>
      </c>
      <c r="BU163" s="19" t="n">
        <v>0.0341</v>
      </c>
      <c r="BV163" s="19" t="n">
        <v>0.6866</v>
      </c>
      <c r="BW163" s="19" t="n">
        <v>0.5157</v>
      </c>
      <c r="BX163" s="19" t="n">
        <v>1.0547</v>
      </c>
      <c r="BY163" s="19" t="n">
        <v>3.9866</v>
      </c>
      <c r="BZ163" s="19" t="n">
        <v>0.9318</v>
      </c>
      <c r="CA163" s="19" t="n">
        <v>0.3764</v>
      </c>
      <c r="CB163" s="19" t="n">
        <v>0.0554</v>
      </c>
      <c r="CC163" s="19" t="n">
        <v>0.115</v>
      </c>
      <c r="CD163" s="19" t="n">
        <v>0.022</v>
      </c>
      <c r="CG163" s="19" t="n">
        <v>0.2463</v>
      </c>
      <c r="CR163" s="19" t="n">
        <v>0.003</v>
      </c>
      <c r="CU163" s="19" t="n">
        <v>0.0045</v>
      </c>
      <c r="CV163" s="19" t="n">
        <v>1.0555</v>
      </c>
      <c r="CX163" s="19" t="n">
        <v>0.1109</v>
      </c>
      <c r="CY163" s="19" t="n">
        <v>0.4535</v>
      </c>
      <c r="CZ163" s="19" t="n">
        <v>0.6462</v>
      </c>
      <c r="DA163" s="19" t="n">
        <v>1.8601</v>
      </c>
      <c r="DB163" s="19" t="n">
        <v>0.2884</v>
      </c>
      <c r="DC163" s="19" t="n">
        <v>0.0427</v>
      </c>
      <c r="DD163" s="19" t="n">
        <v>0.0677</v>
      </c>
      <c r="DE163" s="19" t="n">
        <v>0.004</v>
      </c>
      <c r="DF163" s="19" t="n">
        <v>0.8977000000000001</v>
      </c>
      <c r="DG163" s="19" t="n">
        <v>0.7116</v>
      </c>
      <c r="DH163" s="19" t="n">
        <v>0.0075</v>
      </c>
      <c r="DK163" s="19" t="n">
        <v>0.3935</v>
      </c>
      <c r="DL163" s="19" t="n">
        <v>1.8017</v>
      </c>
      <c r="DM163" s="19" t="n">
        <v>0.2427</v>
      </c>
      <c r="DN163" s="19" t="n">
        <v>0.0136</v>
      </c>
      <c r="DO163" s="19" t="n">
        <v>0.2628</v>
      </c>
      <c r="DQ163" s="19" t="n">
        <v>1.1465</v>
      </c>
      <c r="DS163" s="19" t="n">
        <v>0.0402</v>
      </c>
      <c r="DT163" s="19" t="n">
        <v>-2.3014</v>
      </c>
      <c r="DU163" s="19" t="n">
        <v>2.0034</v>
      </c>
    </row>
    <row r="164">
      <c r="A164" s="2" t="inlineStr">
        <is>
          <t>Road (Table 26)</t>
        </is>
      </c>
      <c r="B164" s="2" t="inlineStr">
        <is>
          <t>2001</t>
        </is>
      </c>
      <c r="C164" s="2" t="inlineStr">
        <is>
          <t>Glass and glass product manufacturing</t>
        </is>
      </c>
      <c r="L164" s="19" t="n">
        <v>0.0407</v>
      </c>
      <c r="R164" s="19" t="n">
        <v>0.0116</v>
      </c>
      <c r="T164" s="19" t="n">
        <v>5.5326</v>
      </c>
      <c r="U164" s="19" t="n">
        <v>0.3743</v>
      </c>
      <c r="V164" s="19" t="n">
        <v>0.5926</v>
      </c>
      <c r="W164" s="19" t="n">
        <v>0.012</v>
      </c>
      <c r="X164" s="19" t="n">
        <v>0.3881</v>
      </c>
      <c r="Y164" s="19" t="n">
        <v>4.9376</v>
      </c>
      <c r="Z164" s="19" t="n">
        <v>11.994</v>
      </c>
      <c r="AA164" s="19" t="n">
        <v>2.7499</v>
      </c>
      <c r="AB164" s="19" t="n">
        <v>7.723</v>
      </c>
      <c r="AI164" s="19" t="n">
        <v>0.7844</v>
      </c>
      <c r="AJ164" s="19" t="n">
        <v>4.0298</v>
      </c>
      <c r="AL164" s="19" t="n">
        <v>0.0813</v>
      </c>
      <c r="AO164" s="19" t="n">
        <v>6.2041</v>
      </c>
      <c r="AP164" s="19" t="n">
        <v>0.0092</v>
      </c>
      <c r="AQ164" s="19" t="n">
        <v>5.3368</v>
      </c>
      <c r="AR164" s="19" t="n">
        <v>2.3219</v>
      </c>
      <c r="AS164" s="19" t="n">
        <v>0.0819</v>
      </c>
      <c r="AU164" s="19" t="n">
        <v>2.7943</v>
      </c>
      <c r="AX164" s="19" t="n">
        <v>0.027</v>
      </c>
      <c r="AY164" s="19" t="n">
        <v>0.0003</v>
      </c>
      <c r="BB164" s="19" t="n">
        <v>0.008699999999999999</v>
      </c>
      <c r="BC164" s="19" t="n">
        <v>23.1138</v>
      </c>
      <c r="BD164" s="19" t="n">
        <v>0.0402</v>
      </c>
      <c r="BE164" s="19" t="n">
        <v>0.1592</v>
      </c>
      <c r="BF164" s="19" t="n">
        <v>8.4862</v>
      </c>
      <c r="BG164" s="19" t="n">
        <v>1.6634</v>
      </c>
      <c r="BH164" s="19" t="n">
        <v>2.5342</v>
      </c>
      <c r="BI164" s="19" t="n">
        <v>10.5679</v>
      </c>
      <c r="BJ164" s="19" t="n">
        <v>0.5754</v>
      </c>
      <c r="BK164" s="19" t="n">
        <v>0.372</v>
      </c>
      <c r="BL164" s="19" t="n">
        <v>0.5458</v>
      </c>
      <c r="BM164" s="19" t="n">
        <v>1.1478</v>
      </c>
      <c r="BN164" s="19" t="n">
        <v>2.7058</v>
      </c>
      <c r="BO164" s="19" t="n">
        <v>0.0883</v>
      </c>
      <c r="BU164" s="19" t="n">
        <v>2.4703</v>
      </c>
      <c r="BV164" s="19" t="n">
        <v>4.5093</v>
      </c>
      <c r="BW164" s="19" t="n">
        <v>5.1475</v>
      </c>
      <c r="BX164" s="19" t="n">
        <v>23.2905</v>
      </c>
      <c r="BY164" s="19" t="n">
        <v>14.3972</v>
      </c>
      <c r="BZ164" s="19" t="n">
        <v>2.3523</v>
      </c>
      <c r="CA164" s="19" t="n">
        <v>0.4304</v>
      </c>
      <c r="CB164" s="19" t="n">
        <v>0.6818</v>
      </c>
      <c r="CR164" s="19" t="n">
        <v>0.4803</v>
      </c>
      <c r="CU164" s="19" t="n">
        <v>0.0862</v>
      </c>
      <c r="CV164" s="19" t="n">
        <v>0.8751</v>
      </c>
      <c r="CY164" s="19" t="n">
        <v>0.043</v>
      </c>
      <c r="CZ164" s="19" t="n">
        <v>0.0847</v>
      </c>
      <c r="DA164" s="19" t="n">
        <v>0.2588</v>
      </c>
      <c r="DB164" s="19" t="n">
        <v>0.0428</v>
      </c>
      <c r="DC164" s="19" t="n">
        <v>0.5583</v>
      </c>
      <c r="DD164" s="19" t="n">
        <v>0.8159</v>
      </c>
      <c r="DE164" s="19" t="n">
        <v>0.043</v>
      </c>
      <c r="DF164" s="19" t="n">
        <v>0.5696</v>
      </c>
      <c r="DG164" s="19" t="n">
        <v>0.2683</v>
      </c>
      <c r="DK164" s="19" t="n">
        <v>11.5671</v>
      </c>
      <c r="DL164" s="19" t="n">
        <v>2.7076</v>
      </c>
      <c r="DM164" s="19" t="n">
        <v>0.2786</v>
      </c>
      <c r="DN164" s="19" t="n">
        <v>0.0215</v>
      </c>
      <c r="DO164" s="19" t="n">
        <v>55.8186</v>
      </c>
      <c r="DT164" s="19" t="n">
        <v>0.5517</v>
      </c>
      <c r="DU164" s="19" t="n">
        <v>9.6136</v>
      </c>
    </row>
    <row r="165">
      <c r="A165" s="2" t="inlineStr">
        <is>
          <t>Road (Table 26)</t>
        </is>
      </c>
      <c r="B165" s="2" t="inlineStr">
        <is>
          <t>2002</t>
        </is>
      </c>
      <c r="C165" s="2" t="inlineStr">
        <is>
          <t>Ceramic product manufacturing</t>
        </is>
      </c>
      <c r="AU165" s="19" t="n">
        <v>0.0174</v>
      </c>
      <c r="AV165" s="19" t="n">
        <v>0.0442</v>
      </c>
      <c r="AW165" s="19" t="n">
        <v>0.1079</v>
      </c>
      <c r="AY165" s="19" t="n">
        <v>0.0004</v>
      </c>
      <c r="AZ165" s="19" t="n">
        <v>0.0001</v>
      </c>
      <c r="BA165" s="19" t="n">
        <v>0.6257</v>
      </c>
      <c r="BC165" s="19" t="n">
        <v>1.6194</v>
      </c>
      <c r="BD165" s="19" t="n">
        <v>0.0155</v>
      </c>
      <c r="BE165" s="19" t="n">
        <v>1.6884</v>
      </c>
      <c r="BL165" s="19" t="n">
        <v>0.0851</v>
      </c>
      <c r="BM165" s="19" t="n">
        <v>0.0633</v>
      </c>
      <c r="BU165" s="19" t="n">
        <v>97.57980000000001</v>
      </c>
      <c r="BV165" s="19" t="n">
        <v>5.9672</v>
      </c>
      <c r="BW165" s="19" t="n">
        <v>18.6638</v>
      </c>
      <c r="BX165" s="19" t="n">
        <v>318.0138</v>
      </c>
      <c r="CA165" s="19" t="n">
        <v>1.5809</v>
      </c>
      <c r="CB165" s="19" t="n">
        <v>3.9674</v>
      </c>
      <c r="CS165" s="19" t="n">
        <v>0.8585</v>
      </c>
      <c r="CT165" s="19" t="n">
        <v>0.2177</v>
      </c>
      <c r="CU165" s="19" t="n">
        <v>0.09229999999999999</v>
      </c>
      <c r="CV165" s="19" t="n">
        <v>0.5364</v>
      </c>
      <c r="DC165" s="19" t="n">
        <v>1.231</v>
      </c>
      <c r="DD165" s="19" t="n">
        <v>1.6925</v>
      </c>
      <c r="DE165" s="19" t="n">
        <v>0.0388</v>
      </c>
      <c r="DF165" s="19" t="n">
        <v>2.3587</v>
      </c>
      <c r="DG165" s="19" t="n">
        <v>12.2251</v>
      </c>
      <c r="DO165" s="19" t="n">
        <v>32.5779</v>
      </c>
      <c r="DT165" s="19" t="n">
        <v>-7.0148</v>
      </c>
      <c r="DU165" s="19" t="n">
        <v>6.1456</v>
      </c>
    </row>
    <row r="166">
      <c r="A166" s="2" t="inlineStr">
        <is>
          <t>Road (Table 26)</t>
        </is>
      </c>
      <c r="B166" s="2" t="inlineStr">
        <is>
          <t>2003</t>
        </is>
      </c>
      <c r="C166" s="2" t="inlineStr">
        <is>
          <t>Cement, lime and ready-mixed concrete manufacturing</t>
        </is>
      </c>
      <c r="D166" s="19" t="n">
        <v>0.3142</v>
      </c>
      <c r="H166" s="19" t="n">
        <v>0.0198</v>
      </c>
      <c r="J166" s="19" t="n">
        <v>0.328</v>
      </c>
      <c r="K166" s="19" t="n">
        <v>1.4823</v>
      </c>
      <c r="L166" s="19" t="n">
        <v>0.7269</v>
      </c>
      <c r="M166" s="19" t="n">
        <v>1.9349</v>
      </c>
      <c r="N166" s="19" t="n">
        <v>5.1447</v>
      </c>
      <c r="O166" s="19" t="n">
        <v>0.1934</v>
      </c>
      <c r="P166" s="19" t="n">
        <v>2.0221</v>
      </c>
      <c r="AQ166" s="19" t="n">
        <v>1.3206</v>
      </c>
      <c r="AU166" s="19" t="n">
        <v>0.0009</v>
      </c>
      <c r="AV166" s="19" t="n">
        <v>0.4651</v>
      </c>
      <c r="AW166" s="19" t="n">
        <v>88.85420000000001</v>
      </c>
      <c r="AX166" s="19" t="n">
        <v>13.5948</v>
      </c>
      <c r="AY166" s="19" t="n">
        <v>1.6083</v>
      </c>
      <c r="AZ166" s="19" t="n">
        <v>2.6075</v>
      </c>
      <c r="BA166" s="19" t="n">
        <v>0.082</v>
      </c>
      <c r="BB166" s="19" t="n">
        <v>0.0703</v>
      </c>
      <c r="BC166" s="19" t="n">
        <v>1.0106</v>
      </c>
      <c r="BD166" s="19" t="n">
        <v>0.0032</v>
      </c>
      <c r="BE166" s="19" t="n">
        <v>0.2212</v>
      </c>
      <c r="BJ166" s="19" t="n">
        <v>0.07489999999999999</v>
      </c>
      <c r="BL166" s="19" t="n">
        <v>0.0053</v>
      </c>
      <c r="BP166" s="19" t="n">
        <v>2.3986</v>
      </c>
      <c r="BQ166" s="19" t="n">
        <v>3.1892</v>
      </c>
      <c r="BR166" s="19" t="n">
        <v>0.2504</v>
      </c>
      <c r="BS166" s="19" t="n">
        <v>17.9905</v>
      </c>
      <c r="BT166" s="19" t="n">
        <v>2.629</v>
      </c>
      <c r="BU166" s="19" t="n">
        <v>261.2967</v>
      </c>
      <c r="BV166" s="19" t="n">
        <v>325.7829</v>
      </c>
      <c r="BW166" s="19" t="n">
        <v>94.8533</v>
      </c>
      <c r="BX166" s="19" t="n">
        <v>509.0341</v>
      </c>
      <c r="CR166" s="19" t="n">
        <v>0.4498</v>
      </c>
      <c r="CS166" s="19" t="n">
        <v>1.7482</v>
      </c>
      <c r="CT166" s="19" t="n">
        <v>0.3466</v>
      </c>
      <c r="CV166" s="19" t="n">
        <v>1.4587</v>
      </c>
      <c r="DL166" s="19" t="n">
        <v>1.2279</v>
      </c>
      <c r="DT166" s="19" t="n">
        <v>-6.2452</v>
      </c>
      <c r="DU166" s="19" t="n">
        <v>0.5041</v>
      </c>
    </row>
    <row r="167">
      <c r="A167" s="2" t="inlineStr">
        <is>
          <t>Road (Table 26)</t>
        </is>
      </c>
      <c r="B167" s="2" t="inlineStr">
        <is>
          <t>2004</t>
        </is>
      </c>
      <c r="C167" s="2" t="inlineStr">
        <is>
          <t>Plaster and concrete product manufacturing</t>
        </is>
      </c>
      <c r="K167" s="19" t="n">
        <v>0.083</v>
      </c>
      <c r="M167" s="19" t="n">
        <v>0.0185</v>
      </c>
      <c r="N167" s="19" t="n">
        <v>0.1344</v>
      </c>
      <c r="AJ167" s="19" t="n">
        <v>0.4784</v>
      </c>
      <c r="AV167" s="19" t="n">
        <v>0.0213</v>
      </c>
      <c r="AX167" s="19" t="n">
        <v>0.3239</v>
      </c>
      <c r="AY167" s="19" t="n">
        <v>0.0886</v>
      </c>
      <c r="AZ167" s="19" t="n">
        <v>0.0293</v>
      </c>
      <c r="BB167" s="19" t="n">
        <v>0.0073</v>
      </c>
      <c r="BC167" s="19" t="n">
        <v>1.2004</v>
      </c>
      <c r="BM167" s="19" t="n">
        <v>0.0227</v>
      </c>
      <c r="BP167" s="19" t="n">
        <v>0.1663</v>
      </c>
      <c r="BQ167" s="19" t="n">
        <v>0.1184</v>
      </c>
      <c r="BU167" s="19" t="n">
        <v>24.1731</v>
      </c>
      <c r="BV167" s="19" t="n">
        <v>21.3659</v>
      </c>
      <c r="BW167" s="19" t="n">
        <v>7.495</v>
      </c>
      <c r="BX167" s="19" t="n">
        <v>103.8024</v>
      </c>
      <c r="BY167" s="19" t="n">
        <v>0.024</v>
      </c>
      <c r="BZ167" s="19" t="n">
        <v>0.06900000000000001</v>
      </c>
      <c r="DK167" s="19" t="n">
        <v>0.0213</v>
      </c>
      <c r="DL167" s="19" t="n">
        <v>1.0294</v>
      </c>
      <c r="DT167" s="19" t="n">
        <v>-1.7396</v>
      </c>
      <c r="DU167" s="19" t="n">
        <v>3.0669</v>
      </c>
    </row>
    <row r="168">
      <c r="A168" s="2" t="inlineStr">
        <is>
          <t>Road (Table 26)</t>
        </is>
      </c>
      <c r="B168" s="2" t="inlineStr">
        <is>
          <t>2005</t>
        </is>
      </c>
      <c r="C168" s="2" t="inlineStr">
        <is>
          <t>Other non-metallic mineral product manufacturing</t>
        </is>
      </c>
      <c r="K168" s="19" t="n">
        <v>0.6334</v>
      </c>
      <c r="L168" s="19" t="n">
        <v>0.3085</v>
      </c>
      <c r="M168" s="19" t="n">
        <v>0.2238</v>
      </c>
      <c r="N168" s="19" t="n">
        <v>1.0736</v>
      </c>
      <c r="O168" s="19" t="n">
        <v>0.0302</v>
      </c>
      <c r="P168" s="19" t="n">
        <v>0.4576</v>
      </c>
      <c r="AO168" s="19" t="n">
        <v>0.0027</v>
      </c>
      <c r="AP168" s="19" t="n">
        <v>0.0535</v>
      </c>
      <c r="AQ168" s="19" t="n">
        <v>0.5638</v>
      </c>
      <c r="AR168" s="19" t="n">
        <v>0.0313</v>
      </c>
      <c r="AS168" s="19" t="n">
        <v>2.0358</v>
      </c>
      <c r="AU168" s="19" t="n">
        <v>4.6425</v>
      </c>
      <c r="AV168" s="19" t="n">
        <v>9.529299999999999</v>
      </c>
      <c r="AW168" s="19" t="n">
        <v>4.2514</v>
      </c>
      <c r="AX168" s="19" t="n">
        <v>3.2237</v>
      </c>
      <c r="AY168" s="19" t="n">
        <v>2.566</v>
      </c>
      <c r="AZ168" s="19" t="n">
        <v>0.3867</v>
      </c>
      <c r="BB168" s="19" t="n">
        <v>0.0011</v>
      </c>
      <c r="BC168" s="19" t="n">
        <v>0.6186</v>
      </c>
      <c r="BD168" s="19" t="n">
        <v>0.1079</v>
      </c>
      <c r="BE168" s="19" t="n">
        <v>0.2548</v>
      </c>
      <c r="BN168" s="19" t="n">
        <v>0.0257</v>
      </c>
      <c r="BO168" s="19" t="n">
        <v>0.0098</v>
      </c>
      <c r="BP168" s="19" t="n">
        <v>0.4824</v>
      </c>
      <c r="BQ168" s="19" t="n">
        <v>0.9049</v>
      </c>
      <c r="BS168" s="19" t="n">
        <v>1.423</v>
      </c>
      <c r="BT168" s="19" t="n">
        <v>1.5017</v>
      </c>
      <c r="BU168" s="19" t="n">
        <v>52.3041</v>
      </c>
      <c r="BV168" s="19" t="n">
        <v>19.7523</v>
      </c>
      <c r="BW168" s="19" t="n">
        <v>18.9387</v>
      </c>
      <c r="BX168" s="19" t="n">
        <v>79.8848</v>
      </c>
      <c r="CU168" s="19" t="n">
        <v>0.1219</v>
      </c>
      <c r="CV168" s="19" t="n">
        <v>0.4385</v>
      </c>
      <c r="CZ168" s="19" t="n">
        <v>0.1953</v>
      </c>
      <c r="DA168" s="19" t="n">
        <v>0.3467</v>
      </c>
      <c r="DB168" s="19" t="n">
        <v>0.274</v>
      </c>
      <c r="DC168" s="19" t="n">
        <v>0.0605</v>
      </c>
      <c r="DH168" s="19" t="n">
        <v>0.04</v>
      </c>
      <c r="DI168" s="19" t="n">
        <v>0.5799</v>
      </c>
      <c r="DK168" s="19" t="n">
        <v>0.0004</v>
      </c>
      <c r="DL168" s="19" t="n">
        <v>0.1656</v>
      </c>
      <c r="DM168" s="19" t="n">
        <v>2.6609</v>
      </c>
      <c r="DN168" s="19" t="n">
        <v>0.016</v>
      </c>
      <c r="DT168" s="19" t="n">
        <v>2.5561</v>
      </c>
      <c r="DU168" s="19" t="n">
        <v>10.3205</v>
      </c>
    </row>
    <row r="169">
      <c r="A169" s="2" t="inlineStr">
        <is>
          <t>Road (Table 26)</t>
        </is>
      </c>
      <c r="B169" s="2" t="inlineStr">
        <is>
          <t>2101</t>
        </is>
      </c>
      <c r="C169" s="2" t="inlineStr">
        <is>
          <t>Iron and steel manufacturing</t>
        </is>
      </c>
      <c r="G169" s="19" t="n">
        <v>0.0001</v>
      </c>
      <c r="H169" s="19" t="n">
        <v>0.0002</v>
      </c>
      <c r="I169" s="19" t="n">
        <v>0.0005999999999999999</v>
      </c>
      <c r="J169" s="19" t="n">
        <v>0.0005</v>
      </c>
      <c r="K169" s="19" t="n">
        <v>11.7513</v>
      </c>
      <c r="L169" s="19" t="n">
        <v>9.8917</v>
      </c>
      <c r="M169" s="19" t="n">
        <v>0.6911</v>
      </c>
      <c r="N169" s="19" t="n">
        <v>5.9735</v>
      </c>
      <c r="O169" s="19" t="n">
        <v>0.9746</v>
      </c>
      <c r="P169" s="19" t="n">
        <v>6.2953</v>
      </c>
      <c r="S169" s="19" t="n">
        <v>0.0206</v>
      </c>
      <c r="T169" s="19" t="n">
        <v>0.0002</v>
      </c>
      <c r="V169" s="19" t="n">
        <v>0.0371</v>
      </c>
      <c r="W169" s="19" t="n">
        <v>0.044</v>
      </c>
      <c r="X169" s="19" t="n">
        <v>0.1253</v>
      </c>
      <c r="Y169" s="19" t="n">
        <v>0.0216</v>
      </c>
      <c r="AD169" s="19" t="n">
        <v>0.0003</v>
      </c>
      <c r="AE169" s="19" t="n">
        <v>0.1542</v>
      </c>
      <c r="AH169" s="19" t="n">
        <v>0.0015</v>
      </c>
      <c r="AI169" s="19" t="n">
        <v>0.03</v>
      </c>
      <c r="AJ169" s="19" t="n">
        <v>1.7553</v>
      </c>
      <c r="AK169" s="19" t="n">
        <v>0.0034</v>
      </c>
      <c r="AL169" s="19" t="n">
        <v>0.196</v>
      </c>
      <c r="AM169" s="19" t="n">
        <v>0.0626</v>
      </c>
      <c r="AO169" s="19" t="n">
        <v>0.0397</v>
      </c>
      <c r="AQ169" s="19" t="n">
        <v>0.5283</v>
      </c>
      <c r="AR169" s="19" t="n">
        <v>0.0606</v>
      </c>
      <c r="AS169" s="19" t="n">
        <v>0.5327</v>
      </c>
      <c r="AT169" s="19" t="n">
        <v>0.0173</v>
      </c>
      <c r="AU169" s="19" t="n">
        <v>0.1443</v>
      </c>
      <c r="AW169" s="19" t="n">
        <v>0.8912</v>
      </c>
      <c r="AX169" s="19" t="n">
        <v>3.4205</v>
      </c>
      <c r="AY169" s="19" t="n">
        <v>0.0273</v>
      </c>
      <c r="AZ169" s="19" t="n">
        <v>31.7751</v>
      </c>
      <c r="BA169" s="19" t="n">
        <v>0.0447</v>
      </c>
      <c r="BB169" s="19" t="n">
        <v>7.2515</v>
      </c>
      <c r="BC169" s="19" t="n">
        <v>138.0899</v>
      </c>
      <c r="BD169" s="19" t="n">
        <v>25.1637</v>
      </c>
      <c r="BE169" s="19" t="n">
        <v>53.0856</v>
      </c>
      <c r="BF169" s="19" t="n">
        <v>16.1645</v>
      </c>
      <c r="BG169" s="19" t="n">
        <v>13.5576</v>
      </c>
      <c r="BH169" s="19" t="n">
        <v>10.1075</v>
      </c>
      <c r="BI169" s="19" t="n">
        <v>21.3043</v>
      </c>
      <c r="BJ169" s="19" t="n">
        <v>10.0804</v>
      </c>
      <c r="BK169" s="19" t="n">
        <v>6.3393</v>
      </c>
      <c r="BL169" s="19" t="n">
        <v>2.3297</v>
      </c>
      <c r="BM169" s="19" t="n">
        <v>34.2253</v>
      </c>
      <c r="BN169" s="19" t="n">
        <v>13.5837</v>
      </c>
      <c r="BO169" s="19" t="n">
        <v>1.1959</v>
      </c>
      <c r="BP169" s="19" t="n">
        <v>0.4428</v>
      </c>
      <c r="BQ169" s="19" t="n">
        <v>1.0696</v>
      </c>
      <c r="BR169" s="19" t="n">
        <v>0.4249</v>
      </c>
      <c r="BS169" s="19" t="n">
        <v>2.0931</v>
      </c>
      <c r="BT169" s="19" t="n">
        <v>0.592</v>
      </c>
      <c r="BU169" s="19" t="n">
        <v>86.4205</v>
      </c>
      <c r="BV169" s="19" t="n">
        <v>30.9003</v>
      </c>
      <c r="BW169" s="19" t="n">
        <v>40.5262</v>
      </c>
      <c r="BX169" s="19" t="n">
        <v>398.5041</v>
      </c>
      <c r="BY169" s="19" t="n">
        <v>1.9999</v>
      </c>
      <c r="BZ169" s="19" t="n">
        <v>1.5761</v>
      </c>
      <c r="CB169" s="19" t="n">
        <v>0.1846</v>
      </c>
      <c r="CC169" s="19" t="n">
        <v>0.0988</v>
      </c>
      <c r="CD169" s="19" t="n">
        <v>0.098</v>
      </c>
      <c r="CG169" s="19" t="n">
        <v>0.08400000000000001</v>
      </c>
      <c r="CJ169" s="19" t="n">
        <v>0.0108</v>
      </c>
      <c r="CR169" s="19" t="n">
        <v>0.2155</v>
      </c>
      <c r="CS169" s="19" t="n">
        <v>1.3115</v>
      </c>
      <c r="CT169" s="19" t="n">
        <v>0.413</v>
      </c>
      <c r="CU169" s="19" t="n">
        <v>0.1663</v>
      </c>
      <c r="CV169" s="19" t="n">
        <v>0.2074</v>
      </c>
      <c r="CX169" s="19" t="n">
        <v>0.1558</v>
      </c>
      <c r="CY169" s="19" t="n">
        <v>0.0829</v>
      </c>
      <c r="CZ169" s="19" t="n">
        <v>0.9961</v>
      </c>
      <c r="DA169" s="19" t="n">
        <v>1.7312</v>
      </c>
      <c r="DB169" s="19" t="n">
        <v>0.4265</v>
      </c>
      <c r="DC169" s="19" t="n">
        <v>0.0663</v>
      </c>
      <c r="DD169" s="19" t="n">
        <v>0.2713</v>
      </c>
      <c r="DF169" s="19" t="n">
        <v>0.0612</v>
      </c>
      <c r="DG169" s="19" t="n">
        <v>0.3935</v>
      </c>
      <c r="DH169" s="19" t="n">
        <v>0.1839</v>
      </c>
      <c r="DI169" s="19" t="n">
        <v>0.0223</v>
      </c>
      <c r="DJ169" s="19" t="n">
        <v>0.0544</v>
      </c>
      <c r="DK169" s="19" t="n">
        <v>0.776</v>
      </c>
      <c r="DL169" s="19" t="n">
        <v>15.571</v>
      </c>
      <c r="DM169" s="19" t="n">
        <v>0.6246</v>
      </c>
      <c r="DN169" s="19" t="n">
        <v>0.008500000000000001</v>
      </c>
      <c r="DT169" s="19" t="n">
        <v>5.4446</v>
      </c>
      <c r="DU169" s="19" t="n">
        <v>52.7991</v>
      </c>
    </row>
    <row r="170">
      <c r="A170" s="2" t="inlineStr">
        <is>
          <t>Road (Table 26)</t>
        </is>
      </c>
      <c r="B170" s="2" t="inlineStr">
        <is>
          <t>2102</t>
        </is>
      </c>
      <c r="C170" s="2" t="inlineStr">
        <is>
          <t>Basic non-ferrous metal manufacturing</t>
        </is>
      </c>
      <c r="K170" s="19" t="n">
        <v>0.3298</v>
      </c>
      <c r="L170" s="19" t="n">
        <v>0.3285</v>
      </c>
      <c r="M170" s="19" t="n">
        <v>0.7644</v>
      </c>
      <c r="N170" s="19" t="n">
        <v>1.3148</v>
      </c>
      <c r="O170" s="19" t="n">
        <v>0.0861</v>
      </c>
      <c r="S170" s="19" t="n">
        <v>0.1139</v>
      </c>
      <c r="V170" s="19" t="n">
        <v>0.0001</v>
      </c>
      <c r="W170" s="19" t="n">
        <v>0.0001</v>
      </c>
      <c r="X170" s="19" t="n">
        <v>0.0698</v>
      </c>
      <c r="AC170" s="19" t="n">
        <v>0.0001</v>
      </c>
      <c r="AD170" s="19" t="n">
        <v>0.0003</v>
      </c>
      <c r="AE170" s="19" t="n">
        <v>0.1106</v>
      </c>
      <c r="AI170" s="19" t="n">
        <v>0.1948</v>
      </c>
      <c r="AJ170" s="19" t="n">
        <v>1.7165</v>
      </c>
      <c r="AL170" s="19" t="n">
        <v>0.6622</v>
      </c>
      <c r="AM170" s="19" t="n">
        <v>0.0178</v>
      </c>
      <c r="AO170" s="19" t="n">
        <v>0.0158</v>
      </c>
      <c r="AQ170" s="19" t="n">
        <v>0.1271</v>
      </c>
      <c r="AR170" s="19" t="n">
        <v>0.171</v>
      </c>
      <c r="AS170" s="19" t="n">
        <v>2.248</v>
      </c>
      <c r="AT170" s="19" t="n">
        <v>0.0364</v>
      </c>
      <c r="AU170" s="19" t="n">
        <v>0.1602</v>
      </c>
      <c r="AV170" s="19" t="n">
        <v>0.0212</v>
      </c>
      <c r="AW170" s="19" t="n">
        <v>0.2272</v>
      </c>
      <c r="AX170" s="19" t="n">
        <v>0.0565</v>
      </c>
      <c r="AY170" s="19" t="n">
        <v>0.0414</v>
      </c>
      <c r="AZ170" s="19" t="n">
        <v>1.1738</v>
      </c>
      <c r="BA170" s="19" t="n">
        <v>110.7848</v>
      </c>
      <c r="BB170" s="19" t="n">
        <v>0.9009</v>
      </c>
      <c r="BC170" s="19" t="n">
        <v>32.393</v>
      </c>
      <c r="BD170" s="19" t="n">
        <v>10.05</v>
      </c>
      <c r="BE170" s="19" t="n">
        <v>18.1598</v>
      </c>
      <c r="BF170" s="19" t="n">
        <v>0.929</v>
      </c>
      <c r="BG170" s="19" t="n">
        <v>4.4898</v>
      </c>
      <c r="BH170" s="19" t="n">
        <v>0.8354</v>
      </c>
      <c r="BI170" s="19" t="n">
        <v>5.177</v>
      </c>
      <c r="BJ170" s="19" t="n">
        <v>3.4701</v>
      </c>
      <c r="BK170" s="19" t="n">
        <v>4.7974</v>
      </c>
      <c r="BL170" s="19" t="n">
        <v>8.0677</v>
      </c>
      <c r="BM170" s="19" t="n">
        <v>5.1891</v>
      </c>
      <c r="BN170" s="19" t="n">
        <v>2.9599</v>
      </c>
      <c r="BO170" s="19" t="n">
        <v>1.1036</v>
      </c>
      <c r="BS170" s="19" t="n">
        <v>0.06469999999999999</v>
      </c>
      <c r="BU170" s="19" t="n">
        <v>2.3905</v>
      </c>
      <c r="BV170" s="19" t="n">
        <v>0.658</v>
      </c>
      <c r="BW170" s="19" t="n">
        <v>0.5082</v>
      </c>
      <c r="BX170" s="19" t="n">
        <v>3.2607</v>
      </c>
      <c r="BY170" s="19" t="n">
        <v>8.7263</v>
      </c>
      <c r="BZ170" s="19" t="n">
        <v>0.7617</v>
      </c>
      <c r="CA170" s="19" t="n">
        <v>0.0266</v>
      </c>
      <c r="CB170" s="19" t="n">
        <v>0.0746</v>
      </c>
      <c r="CD170" s="19" t="n">
        <v>0.0808</v>
      </c>
      <c r="CV170" s="19" t="n">
        <v>0.2297</v>
      </c>
      <c r="CX170" s="19" t="n">
        <v>0.0114</v>
      </c>
      <c r="CY170" s="19" t="n">
        <v>0.0064</v>
      </c>
      <c r="CZ170" s="19" t="n">
        <v>0.0677</v>
      </c>
      <c r="DA170" s="19" t="n">
        <v>0.1658</v>
      </c>
      <c r="DB170" s="19" t="n">
        <v>0.1401</v>
      </c>
      <c r="DC170" s="19" t="n">
        <v>0.0833</v>
      </c>
      <c r="DD170" s="19" t="n">
        <v>0.1604</v>
      </c>
      <c r="DF170" s="19" t="n">
        <v>0.0352</v>
      </c>
      <c r="DG170" s="19" t="n">
        <v>0.2396</v>
      </c>
      <c r="DI170" s="19" t="n">
        <v>0.0072</v>
      </c>
      <c r="DJ170" s="19" t="n">
        <v>0.0188</v>
      </c>
      <c r="DK170" s="19" t="n">
        <v>0.3112</v>
      </c>
      <c r="DL170" s="19" t="n">
        <v>2.1446</v>
      </c>
      <c r="DO170" s="19" t="n">
        <v>0.1413</v>
      </c>
      <c r="DT170" s="19" t="n">
        <v>-5.1199</v>
      </c>
      <c r="DU170" s="19" t="n">
        <v>1308.5091</v>
      </c>
    </row>
    <row r="171">
      <c r="A171" s="2" t="inlineStr">
        <is>
          <t>Road (Table 26)</t>
        </is>
      </c>
      <c r="B171" s="2" t="inlineStr">
        <is>
          <t>2201</t>
        </is>
      </c>
      <c r="C171" s="2" t="inlineStr">
        <is>
          <t>Forged iron and steel product manufacturing</t>
        </is>
      </c>
      <c r="K171" s="19" t="n">
        <v>1.3252</v>
      </c>
      <c r="L171" s="19" t="n">
        <v>0.5291</v>
      </c>
      <c r="M171" s="19" t="n">
        <v>0.1975</v>
      </c>
      <c r="N171" s="19" t="n">
        <v>0.9006</v>
      </c>
      <c r="O171" s="19" t="n">
        <v>0.0169</v>
      </c>
      <c r="P171" s="19" t="n">
        <v>1.0137</v>
      </c>
      <c r="AI171" s="19" t="n">
        <v>0.002</v>
      </c>
      <c r="AJ171" s="19" t="n">
        <v>0.0159</v>
      </c>
      <c r="AS171" s="19" t="n">
        <v>0.0178</v>
      </c>
      <c r="AT171" s="19" t="n">
        <v>0.0007</v>
      </c>
      <c r="AU171" s="19" t="n">
        <v>0.0025</v>
      </c>
      <c r="AW171" s="19" t="n">
        <v>0.0021</v>
      </c>
      <c r="AX171" s="19" t="n">
        <v>0.4521</v>
      </c>
      <c r="AY171" s="19" t="n">
        <v>0.0035</v>
      </c>
      <c r="AZ171" s="19" t="n">
        <v>0.0584</v>
      </c>
      <c r="BA171" s="19" t="n">
        <v>0.0009</v>
      </c>
      <c r="BB171" s="19" t="n">
        <v>0.0042</v>
      </c>
      <c r="BC171" s="19" t="n">
        <v>3.3983</v>
      </c>
      <c r="BD171" s="19" t="n">
        <v>0.1422</v>
      </c>
      <c r="BE171" s="19" t="n">
        <v>0.4399</v>
      </c>
      <c r="BF171" s="19" t="n">
        <v>0.2293</v>
      </c>
      <c r="BG171" s="19" t="n">
        <v>0.3566</v>
      </c>
      <c r="BH171" s="19" t="n">
        <v>5.2143</v>
      </c>
      <c r="BJ171" s="19" t="n">
        <v>0.1268</v>
      </c>
      <c r="BK171" s="19" t="n">
        <v>0.3365</v>
      </c>
      <c r="BL171" s="19" t="n">
        <v>0.0521</v>
      </c>
      <c r="BM171" s="19" t="n">
        <v>2.2002</v>
      </c>
      <c r="BN171" s="19" t="n">
        <v>0.2189</v>
      </c>
      <c r="BO171" s="19" t="n">
        <v>0.0414</v>
      </c>
      <c r="BP171" s="19" t="n">
        <v>0.1397</v>
      </c>
      <c r="BQ171" s="19" t="n">
        <v>0.2823</v>
      </c>
      <c r="BR171" s="19" t="n">
        <v>0.0447</v>
      </c>
      <c r="BS171" s="19" t="n">
        <v>0.0576</v>
      </c>
      <c r="BU171" s="19" t="n">
        <v>0.1558</v>
      </c>
      <c r="BV171" s="19" t="n">
        <v>0.2917</v>
      </c>
      <c r="BW171" s="19" t="n">
        <v>0.4466</v>
      </c>
      <c r="BX171" s="19" t="n">
        <v>1.2096</v>
      </c>
      <c r="BY171" s="19" t="n">
        <v>0.299</v>
      </c>
      <c r="BZ171" s="19" t="n">
        <v>0.3196</v>
      </c>
      <c r="CB171" s="19" t="n">
        <v>0.019</v>
      </c>
      <c r="CD171" s="19" t="n">
        <v>0.2229</v>
      </c>
      <c r="CE171" s="19" t="n">
        <v>0.0213</v>
      </c>
      <c r="CG171" s="19" t="n">
        <v>0.08649999999999999</v>
      </c>
      <c r="CU171" s="19" t="n">
        <v>0.0769</v>
      </c>
      <c r="CV171" s="19" t="n">
        <v>0.0769</v>
      </c>
      <c r="CX171" s="19" t="n">
        <v>0.0127</v>
      </c>
      <c r="CY171" s="19" t="n">
        <v>0.0068</v>
      </c>
      <c r="DB171" s="19" t="n">
        <v>0.0194</v>
      </c>
      <c r="DI171" s="19" t="n">
        <v>0.0095</v>
      </c>
      <c r="DJ171" s="19" t="n">
        <v>0.0097</v>
      </c>
      <c r="DK171" s="19" t="n">
        <v>0.008699999999999999</v>
      </c>
      <c r="DL171" s="19" t="n">
        <v>0.6176</v>
      </c>
      <c r="DM171" s="19" t="n">
        <v>0.0125</v>
      </c>
      <c r="DN171" s="19" t="n">
        <v>0.0067</v>
      </c>
      <c r="DT171" s="19" t="n">
        <v>0.6104000000000001</v>
      </c>
      <c r="DU171" s="19" t="n">
        <v>0.6363</v>
      </c>
    </row>
    <row r="172">
      <c r="A172" s="2" t="inlineStr">
        <is>
          <t>Road (Table 26)</t>
        </is>
      </c>
      <c r="B172" s="2" t="inlineStr">
        <is>
          <t>2202</t>
        </is>
      </c>
      <c r="C172" s="2" t="inlineStr">
        <is>
          <t>Structural metal product manufacturing</t>
        </is>
      </c>
      <c r="D172" s="19" t="n">
        <v>0.2062</v>
      </c>
      <c r="E172" s="19" t="n">
        <v>0.0376</v>
      </c>
      <c r="F172" s="19" t="n">
        <v>0.0606</v>
      </c>
      <c r="G172" s="19" t="n">
        <v>0.2191</v>
      </c>
      <c r="H172" s="19" t="n">
        <v>0.0005999999999999999</v>
      </c>
      <c r="I172" s="19" t="n">
        <v>0.2245</v>
      </c>
      <c r="J172" s="19" t="n">
        <v>0.3396</v>
      </c>
      <c r="K172" s="19" t="n">
        <v>13.3291</v>
      </c>
      <c r="L172" s="19" t="n">
        <v>3.4209</v>
      </c>
      <c r="M172" s="19" t="n">
        <v>8.0953</v>
      </c>
      <c r="N172" s="19" t="n">
        <v>17.5083</v>
      </c>
      <c r="O172" s="19" t="n">
        <v>1.8753</v>
      </c>
      <c r="P172" s="19" t="n">
        <v>6.0076</v>
      </c>
      <c r="U172" s="19" t="n">
        <v>0.0467</v>
      </c>
      <c r="V172" s="19" t="n">
        <v>1.5318</v>
      </c>
      <c r="W172" s="19" t="n">
        <v>0.0805</v>
      </c>
      <c r="Z172" s="19" t="n">
        <v>10.5729</v>
      </c>
      <c r="AA172" s="19" t="n">
        <v>7.2307</v>
      </c>
      <c r="AE172" s="19" t="n">
        <v>0.044</v>
      </c>
      <c r="AG172" s="19" t="n">
        <v>0.0001</v>
      </c>
      <c r="AJ172" s="19" t="n">
        <v>0.109</v>
      </c>
      <c r="AK172" s="19" t="n">
        <v>0.9026999999999999</v>
      </c>
      <c r="AO172" s="19" t="n">
        <v>0.4348</v>
      </c>
      <c r="AQ172" s="19" t="n">
        <v>2.5456</v>
      </c>
      <c r="AR172" s="19" t="n">
        <v>0.2207</v>
      </c>
      <c r="AS172" s="19" t="n">
        <v>1.7842</v>
      </c>
      <c r="AT172" s="19" t="n">
        <v>0.0007</v>
      </c>
      <c r="AU172" s="19" t="n">
        <v>0.4071</v>
      </c>
      <c r="AV172" s="19" t="n">
        <v>0.0015</v>
      </c>
      <c r="AW172" s="19" t="n">
        <v>3.2679</v>
      </c>
      <c r="AX172" s="19" t="n">
        <v>14.4566</v>
      </c>
      <c r="AY172" s="19" t="n">
        <v>6.8516</v>
      </c>
      <c r="BA172" s="19" t="n">
        <v>0.0049</v>
      </c>
      <c r="BB172" s="19" t="n">
        <v>0.0033</v>
      </c>
      <c r="BC172" s="19" t="n">
        <v>9.2218</v>
      </c>
      <c r="BD172" s="19" t="n">
        <v>0.2799</v>
      </c>
      <c r="BE172" s="19" t="n">
        <v>0.4936</v>
      </c>
      <c r="BF172" s="19" t="n">
        <v>0.2258</v>
      </c>
      <c r="BG172" s="19" t="n">
        <v>0.5436</v>
      </c>
      <c r="BH172" s="19" t="n">
        <v>5.788</v>
      </c>
      <c r="BJ172" s="19" t="n">
        <v>1.3322</v>
      </c>
      <c r="BK172" s="19" t="n">
        <v>5.8212</v>
      </c>
      <c r="BL172" s="19" t="n">
        <v>2.3858</v>
      </c>
      <c r="BM172" s="19" t="n">
        <v>17.8711</v>
      </c>
      <c r="BN172" s="19" t="n">
        <v>0.8559</v>
      </c>
      <c r="BO172" s="19" t="n">
        <v>1.6097</v>
      </c>
      <c r="BP172" s="19" t="n">
        <v>0.8207</v>
      </c>
      <c r="BQ172" s="19" t="n">
        <v>1.4109</v>
      </c>
      <c r="BR172" s="19" t="n">
        <v>0.0299</v>
      </c>
      <c r="BS172" s="19" t="n">
        <v>2.7639</v>
      </c>
      <c r="BU172" s="19" t="n">
        <v>170.2966</v>
      </c>
      <c r="BV172" s="19" t="n">
        <v>76.28019999999999</v>
      </c>
      <c r="BW172" s="19" t="n">
        <v>49.6968</v>
      </c>
      <c r="BX172" s="19" t="n">
        <v>120.358</v>
      </c>
      <c r="BY172" s="19" t="n">
        <v>13.968</v>
      </c>
      <c r="BZ172" s="19" t="n">
        <v>53.9745</v>
      </c>
      <c r="CB172" s="19" t="n">
        <v>0.8419</v>
      </c>
      <c r="CD172" s="19" t="n">
        <v>12.0203</v>
      </c>
      <c r="CE172" s="19" t="n">
        <v>0.2594</v>
      </c>
      <c r="CG172" s="19" t="n">
        <v>31.4383</v>
      </c>
      <c r="CJ172" s="19" t="n">
        <v>0.1642</v>
      </c>
      <c r="CR172" s="19" t="n">
        <v>0.0434</v>
      </c>
      <c r="CU172" s="19" t="n">
        <v>0.008200000000000001</v>
      </c>
      <c r="CV172" s="19" t="n">
        <v>0.07539999999999999</v>
      </c>
      <c r="CX172" s="19" t="n">
        <v>0.0525</v>
      </c>
      <c r="CY172" s="19" t="n">
        <v>0.0275</v>
      </c>
      <c r="CZ172" s="19" t="n">
        <v>1.4129</v>
      </c>
      <c r="DA172" s="19" t="n">
        <v>3.4389</v>
      </c>
      <c r="DC172" s="19" t="n">
        <v>5.1447</v>
      </c>
      <c r="DD172" s="19" t="n">
        <v>7.4962</v>
      </c>
      <c r="DE172" s="19" t="n">
        <v>0.95</v>
      </c>
      <c r="DF172" s="19" t="n">
        <v>11.9138</v>
      </c>
      <c r="DG172" s="19" t="n">
        <v>5.266</v>
      </c>
      <c r="DH172" s="19" t="n">
        <v>0.5734</v>
      </c>
      <c r="DI172" s="19" t="n">
        <v>0.4129</v>
      </c>
      <c r="DJ172" s="19" t="n">
        <v>0.4683</v>
      </c>
      <c r="DK172" s="19" t="n">
        <v>0.1839</v>
      </c>
      <c r="DL172" s="19" t="n">
        <v>4.2413</v>
      </c>
      <c r="DM172" s="19" t="n">
        <v>0.1893</v>
      </c>
      <c r="DQ172" s="19" t="n">
        <v>19.7605</v>
      </c>
      <c r="DR172" s="19" t="n">
        <v>0.5479000000000001</v>
      </c>
      <c r="DS172" s="19" t="n">
        <v>2.3162</v>
      </c>
      <c r="DT172" s="19" t="n">
        <v>12.6738</v>
      </c>
      <c r="DU172" s="19" t="n">
        <v>4.2289</v>
      </c>
    </row>
    <row r="173">
      <c r="A173" s="2" t="inlineStr">
        <is>
          <t>Road (Table 26)</t>
        </is>
      </c>
      <c r="B173" s="2" t="inlineStr">
        <is>
          <t>2203</t>
        </is>
      </c>
      <c r="C173" s="2" t="inlineStr">
        <is>
          <t>Metal containers and other sheet metal product manufacturing</t>
        </is>
      </c>
      <c r="D173" s="19" t="n">
        <v>0.2457</v>
      </c>
      <c r="F173" s="19" t="n">
        <v>0.0011</v>
      </c>
      <c r="G173" s="19" t="n">
        <v>0.1396</v>
      </c>
      <c r="H173" s="19" t="n">
        <v>0.0001</v>
      </c>
      <c r="I173" s="19" t="n">
        <v>0.0614</v>
      </c>
      <c r="J173" s="19" t="n">
        <v>0.2288</v>
      </c>
      <c r="K173" s="19" t="n">
        <v>0.9843</v>
      </c>
      <c r="L173" s="19" t="n">
        <v>1.1529</v>
      </c>
      <c r="M173" s="19" t="n">
        <v>0.3258</v>
      </c>
      <c r="N173" s="19" t="n">
        <v>2.5861</v>
      </c>
      <c r="O173" s="19" t="n">
        <v>0.0328</v>
      </c>
      <c r="P173" s="19" t="n">
        <v>0.0677</v>
      </c>
      <c r="Q173" s="19" t="n">
        <v>0.2164</v>
      </c>
      <c r="R173" s="19" t="n">
        <v>0.0215</v>
      </c>
      <c r="S173" s="19" t="n">
        <v>1.1527</v>
      </c>
      <c r="T173" s="19" t="n">
        <v>0.4432</v>
      </c>
      <c r="U173" s="19" t="n">
        <v>0.0227</v>
      </c>
      <c r="V173" s="19" t="n">
        <v>0.2363</v>
      </c>
      <c r="W173" s="19" t="n">
        <v>0.0074</v>
      </c>
      <c r="X173" s="19" t="n">
        <v>0.06</v>
      </c>
      <c r="Y173" s="19" t="n">
        <v>0.66</v>
      </c>
      <c r="Z173" s="19" t="n">
        <v>9.5023</v>
      </c>
      <c r="AA173" s="19" t="n">
        <v>2.5897</v>
      </c>
      <c r="AB173" s="19" t="n">
        <v>0.7899</v>
      </c>
      <c r="AE173" s="19" t="n">
        <v>0.0365</v>
      </c>
      <c r="AI173" s="19" t="n">
        <v>0.0004</v>
      </c>
      <c r="AJ173" s="19" t="n">
        <v>0.0588</v>
      </c>
      <c r="AL173" s="19" t="n">
        <v>0.1148</v>
      </c>
      <c r="AN173" s="19" t="n">
        <v>0.2679</v>
      </c>
      <c r="AO173" s="19" t="n">
        <v>0.8884</v>
      </c>
      <c r="AQ173" s="19" t="n">
        <v>1.1211</v>
      </c>
      <c r="AR173" s="19" t="n">
        <v>0.0001</v>
      </c>
      <c r="AS173" s="19" t="n">
        <v>3.2094</v>
      </c>
      <c r="AU173" s="19" t="n">
        <v>0.0015</v>
      </c>
      <c r="AV173" s="19" t="n">
        <v>0.0011</v>
      </c>
      <c r="AW173" s="19" t="n">
        <v>0.0104</v>
      </c>
      <c r="AX173" s="19" t="n">
        <v>0.0017</v>
      </c>
      <c r="AY173" s="19" t="n">
        <v>0.0146</v>
      </c>
      <c r="AZ173" s="19" t="n">
        <v>0.1163</v>
      </c>
      <c r="BC173" s="19" t="n">
        <v>0.3103</v>
      </c>
      <c r="BD173" s="19" t="n">
        <v>0.9462</v>
      </c>
      <c r="BE173" s="19" t="n">
        <v>0.1962</v>
      </c>
      <c r="BF173" s="19" t="n">
        <v>2.6179</v>
      </c>
      <c r="BG173" s="19" t="n">
        <v>0.2726</v>
      </c>
      <c r="BH173" s="19" t="n">
        <v>0.2407</v>
      </c>
      <c r="BJ173" s="19" t="n">
        <v>0.092</v>
      </c>
      <c r="BK173" s="19" t="n">
        <v>0.1477</v>
      </c>
      <c r="BL173" s="19" t="n">
        <v>0.2572</v>
      </c>
      <c r="BM173" s="19" t="n">
        <v>3.5338</v>
      </c>
      <c r="BN173" s="19" t="n">
        <v>0.06909999999999999</v>
      </c>
      <c r="BO173" s="19" t="n">
        <v>0.0369</v>
      </c>
      <c r="BP173" s="19" t="n">
        <v>0.0178</v>
      </c>
      <c r="BQ173" s="19" t="n">
        <v>0.0219</v>
      </c>
      <c r="BR173" s="19" t="n">
        <v>0.0301</v>
      </c>
      <c r="BS173" s="19" t="n">
        <v>0.1374</v>
      </c>
      <c r="BU173" s="19" t="n">
        <v>18.3106</v>
      </c>
      <c r="BV173" s="19" t="n">
        <v>6.4326</v>
      </c>
      <c r="BW173" s="19" t="n">
        <v>4.0959</v>
      </c>
      <c r="BX173" s="19" t="n">
        <v>11.7642</v>
      </c>
      <c r="BY173" s="19" t="n">
        <v>1.8787</v>
      </c>
      <c r="BZ173" s="19" t="n">
        <v>4.3139</v>
      </c>
      <c r="CA173" s="19" t="n">
        <v>0.554</v>
      </c>
      <c r="CB173" s="19" t="n">
        <v>1.2558</v>
      </c>
      <c r="CC173" s="19" t="n">
        <v>3.3764</v>
      </c>
      <c r="CD173" s="19" t="n">
        <v>0.1835</v>
      </c>
      <c r="CE173" s="19" t="n">
        <v>0.7827</v>
      </c>
      <c r="CG173" s="19" t="n">
        <v>2.5927</v>
      </c>
      <c r="CH173" s="19" t="n">
        <v>0.1464</v>
      </c>
      <c r="CJ173" s="19" t="n">
        <v>0.0997</v>
      </c>
      <c r="CN173" s="19" t="n">
        <v>0.0056</v>
      </c>
      <c r="CR173" s="19" t="n">
        <v>0.07630000000000001</v>
      </c>
      <c r="CS173" s="19" t="n">
        <v>1.9691</v>
      </c>
      <c r="CT173" s="19" t="n">
        <v>0.4949</v>
      </c>
      <c r="CU173" s="19" t="n">
        <v>0.3336</v>
      </c>
      <c r="CV173" s="19" t="n">
        <v>0.4849</v>
      </c>
      <c r="CX173" s="19" t="n">
        <v>0.3033</v>
      </c>
      <c r="CY173" s="19" t="n">
        <v>0.1795</v>
      </c>
      <c r="CZ173" s="19" t="n">
        <v>0.2546</v>
      </c>
      <c r="DA173" s="19" t="n">
        <v>0.3332</v>
      </c>
      <c r="DB173" s="19" t="n">
        <v>0.1366</v>
      </c>
      <c r="DC173" s="19" t="n">
        <v>0.1308</v>
      </c>
      <c r="DD173" s="19" t="n">
        <v>0.1128</v>
      </c>
      <c r="DE173" s="19" t="n">
        <v>0.0169</v>
      </c>
      <c r="DF173" s="19" t="n">
        <v>2.1608</v>
      </c>
      <c r="DG173" s="19" t="n">
        <v>0.6756</v>
      </c>
      <c r="DH173" s="19" t="n">
        <v>0.2008</v>
      </c>
      <c r="DI173" s="19" t="n">
        <v>0.3324</v>
      </c>
      <c r="DJ173" s="19" t="n">
        <v>0.3569</v>
      </c>
      <c r="DK173" s="19" t="n">
        <v>0.0355</v>
      </c>
      <c r="DL173" s="19" t="n">
        <v>0.6178</v>
      </c>
      <c r="DM173" s="19" t="n">
        <v>0.1868</v>
      </c>
      <c r="DN173" s="19" t="n">
        <v>0.0523</v>
      </c>
      <c r="DO173" s="19" t="n">
        <v>2.25</v>
      </c>
      <c r="DQ173" s="19" t="n">
        <v>120.129</v>
      </c>
      <c r="DR173" s="19" t="n">
        <v>14.1036</v>
      </c>
      <c r="DS173" s="19" t="n">
        <v>18.8616</v>
      </c>
      <c r="DT173" s="19" t="n">
        <v>11.6564</v>
      </c>
      <c r="DU173" s="19" t="n">
        <v>4.4614</v>
      </c>
    </row>
    <row r="174">
      <c r="A174" s="2" t="inlineStr">
        <is>
          <t>Road (Table 26)</t>
        </is>
      </c>
      <c r="B174" s="2" t="inlineStr">
        <is>
          <t>2204</t>
        </is>
      </c>
      <c r="C174" s="2" t="inlineStr">
        <is>
          <t>Other fabricated metal product manufacturing</t>
        </is>
      </c>
      <c r="D174" s="19" t="n">
        <v>0.8694</v>
      </c>
      <c r="E174" s="19" t="n">
        <v>0.1408</v>
      </c>
      <c r="F174" s="19" t="n">
        <v>0.6217</v>
      </c>
      <c r="G174" s="19" t="n">
        <v>0.9818</v>
      </c>
      <c r="H174" s="19" t="n">
        <v>0.0064</v>
      </c>
      <c r="I174" s="19" t="n">
        <v>1.2272</v>
      </c>
      <c r="J174" s="19" t="n">
        <v>0.8833</v>
      </c>
      <c r="K174" s="19" t="n">
        <v>10.479</v>
      </c>
      <c r="L174" s="19" t="n">
        <v>5.7874</v>
      </c>
      <c r="M174" s="19" t="n">
        <v>1.6976</v>
      </c>
      <c r="N174" s="19" t="n">
        <v>7.7475</v>
      </c>
      <c r="O174" s="19" t="n">
        <v>0.7341</v>
      </c>
      <c r="P174" s="19" t="n">
        <v>0.1628</v>
      </c>
      <c r="Q174" s="19" t="n">
        <v>0.0969</v>
      </c>
      <c r="R174" s="19" t="n">
        <v>0.0008</v>
      </c>
      <c r="S174" s="19" t="n">
        <v>0.0422</v>
      </c>
      <c r="T174" s="19" t="n">
        <v>0.0076</v>
      </c>
      <c r="U174" s="19" t="n">
        <v>0.0069</v>
      </c>
      <c r="V174" s="19" t="n">
        <v>0.0274</v>
      </c>
      <c r="W174" s="19" t="n">
        <v>0.0173</v>
      </c>
      <c r="X174" s="19" t="n">
        <v>0.0992</v>
      </c>
      <c r="Y174" s="19" t="n">
        <v>0.07920000000000001</v>
      </c>
      <c r="Z174" s="19" t="n">
        <v>0.1649</v>
      </c>
      <c r="AA174" s="19" t="n">
        <v>0.0621</v>
      </c>
      <c r="AB174" s="19" t="n">
        <v>0.0838</v>
      </c>
      <c r="AC174" s="19" t="n">
        <v>0.0009</v>
      </c>
      <c r="AE174" s="19" t="n">
        <v>0.0131</v>
      </c>
      <c r="AH174" s="19" t="n">
        <v>0.0004</v>
      </c>
      <c r="AI174" s="19" t="n">
        <v>0.2496</v>
      </c>
      <c r="AJ174" s="19" t="n">
        <v>2.9986</v>
      </c>
      <c r="AK174" s="19" t="n">
        <v>0.5427999999999999</v>
      </c>
      <c r="AL174" s="19" t="n">
        <v>0.4266</v>
      </c>
      <c r="AM174" s="19" t="n">
        <v>0.1504</v>
      </c>
      <c r="AN174" s="19" t="n">
        <v>0.048</v>
      </c>
      <c r="AO174" s="19" t="n">
        <v>0.7868000000000001</v>
      </c>
      <c r="AP174" s="19" t="n">
        <v>0.0004</v>
      </c>
      <c r="AQ174" s="19" t="n">
        <v>3.3962</v>
      </c>
      <c r="AR174" s="19" t="n">
        <v>0.25</v>
      </c>
      <c r="AS174" s="19" t="n">
        <v>1.2335</v>
      </c>
      <c r="AT174" s="19" t="n">
        <v>0.03</v>
      </c>
      <c r="AU174" s="19" t="n">
        <v>0.0887</v>
      </c>
      <c r="AV174" s="19" t="n">
        <v>0.0736</v>
      </c>
      <c r="AW174" s="19" t="n">
        <v>0.0992</v>
      </c>
      <c r="AX174" s="19" t="n">
        <v>0.0587</v>
      </c>
      <c r="AY174" s="19" t="n">
        <v>0.0183</v>
      </c>
      <c r="AZ174" s="19" t="n">
        <v>0.1424</v>
      </c>
      <c r="BA174" s="19" t="n">
        <v>0.0003</v>
      </c>
      <c r="BB174" s="19" t="n">
        <v>0.0037</v>
      </c>
      <c r="BC174" s="19" t="n">
        <v>8.092499999999999</v>
      </c>
      <c r="BD174" s="19" t="n">
        <v>0.6064000000000001</v>
      </c>
      <c r="BE174" s="19" t="n">
        <v>2.1672</v>
      </c>
      <c r="BF174" s="19" t="n">
        <v>4.4151</v>
      </c>
      <c r="BG174" s="19" t="n">
        <v>2.3054</v>
      </c>
      <c r="BH174" s="19" t="n">
        <v>0.5999</v>
      </c>
      <c r="BI174" s="19" t="n">
        <v>0.3154</v>
      </c>
      <c r="BJ174" s="19" t="n">
        <v>0.2569</v>
      </c>
      <c r="BK174" s="19" t="n">
        <v>0.1274</v>
      </c>
      <c r="BL174" s="19" t="n">
        <v>0.1244</v>
      </c>
      <c r="BM174" s="19" t="n">
        <v>1.6087</v>
      </c>
      <c r="BN174" s="19" t="n">
        <v>1.4446</v>
      </c>
      <c r="BO174" s="19" t="n">
        <v>0.0352</v>
      </c>
      <c r="BP174" s="19" t="n">
        <v>1.3495</v>
      </c>
      <c r="BQ174" s="19" t="n">
        <v>2.3626</v>
      </c>
      <c r="BR174" s="19" t="n">
        <v>0.1062</v>
      </c>
      <c r="BS174" s="19" t="n">
        <v>16.0431</v>
      </c>
      <c r="BT174" s="19" t="n">
        <v>1.3668</v>
      </c>
      <c r="BU174" s="19" t="n">
        <v>43.3244</v>
      </c>
      <c r="BV174" s="19" t="n">
        <v>10.1622</v>
      </c>
      <c r="BW174" s="19" t="n">
        <v>14.8926</v>
      </c>
      <c r="BX174" s="19" t="n">
        <v>66.5474</v>
      </c>
      <c r="BY174" s="19" t="n">
        <v>4.0862</v>
      </c>
      <c r="BZ174" s="19" t="n">
        <v>5.9384</v>
      </c>
      <c r="CA174" s="19" t="n">
        <v>0.2107</v>
      </c>
      <c r="CB174" s="19" t="n">
        <v>0.5673</v>
      </c>
      <c r="CC174" s="19" t="n">
        <v>0.7882</v>
      </c>
      <c r="CD174" s="19" t="n">
        <v>0.0868</v>
      </c>
      <c r="CE174" s="19" t="n">
        <v>0.0511</v>
      </c>
      <c r="CF174" s="19" t="n">
        <v>0.5444</v>
      </c>
      <c r="CG174" s="19" t="n">
        <v>0.09320000000000001</v>
      </c>
      <c r="CH174" s="19" t="n">
        <v>0.0382</v>
      </c>
      <c r="CJ174" s="19" t="n">
        <v>1.1018</v>
      </c>
      <c r="CN174" s="19" t="n">
        <v>0.0347</v>
      </c>
      <c r="CO174" s="19" t="n">
        <v>0.1077</v>
      </c>
      <c r="CR174" s="19" t="n">
        <v>0.3922</v>
      </c>
      <c r="CS174" s="19" t="n">
        <v>1.8988</v>
      </c>
      <c r="CT174" s="19" t="n">
        <v>0.7285</v>
      </c>
      <c r="CU174" s="19" t="n">
        <v>0.3584</v>
      </c>
      <c r="CV174" s="19" t="n">
        <v>1.267</v>
      </c>
      <c r="CX174" s="19" t="n">
        <v>0.2801</v>
      </c>
      <c r="CY174" s="19" t="n">
        <v>0.2596</v>
      </c>
      <c r="CZ174" s="19" t="n">
        <v>2.4943</v>
      </c>
      <c r="DA174" s="19" t="n">
        <v>9.602600000000001</v>
      </c>
      <c r="DB174" s="19" t="n">
        <v>0.5434</v>
      </c>
      <c r="DC174" s="19" t="n">
        <v>1.3783</v>
      </c>
      <c r="DD174" s="19" t="n">
        <v>2.0959</v>
      </c>
      <c r="DE174" s="19" t="n">
        <v>0.0592</v>
      </c>
      <c r="DF174" s="19" t="n">
        <v>1.6715</v>
      </c>
      <c r="DG174" s="19" t="n">
        <v>2.6182</v>
      </c>
      <c r="DH174" s="19" t="n">
        <v>1.1747</v>
      </c>
      <c r="DI174" s="19" t="n">
        <v>1.8911</v>
      </c>
      <c r="DJ174" s="19" t="n">
        <v>2.0602</v>
      </c>
      <c r="DK174" s="19" t="n">
        <v>1.3031</v>
      </c>
      <c r="DL174" s="19" t="n">
        <v>3.5219</v>
      </c>
      <c r="DM174" s="19" t="n">
        <v>1.9865</v>
      </c>
      <c r="DN174" s="19" t="n">
        <v>0.2182</v>
      </c>
      <c r="DO174" s="19" t="n">
        <v>29.5629</v>
      </c>
      <c r="DQ174" s="19" t="n">
        <v>17.0306</v>
      </c>
      <c r="DR174" s="19" t="n">
        <v>0.8873</v>
      </c>
      <c r="DS174" s="19" t="n">
        <v>1.9758</v>
      </c>
      <c r="DT174" s="19" t="n">
        <v>6.3918</v>
      </c>
      <c r="DU174" s="19" t="n">
        <v>23.8057</v>
      </c>
    </row>
    <row r="175">
      <c r="A175" s="2" t="inlineStr">
        <is>
          <t>Road (Table 26)</t>
        </is>
      </c>
      <c r="B175" s="2" t="inlineStr">
        <is>
          <t>2301</t>
        </is>
      </c>
      <c r="C175" s="2" t="inlineStr">
        <is>
          <t>Motor vehicles and parts; other transport equipment manufacturing</t>
        </is>
      </c>
      <c r="D175" s="19" t="n">
        <v>0.0752</v>
      </c>
      <c r="F175" s="19" t="n">
        <v>0.0548</v>
      </c>
      <c r="G175" s="19" t="n">
        <v>0.0635</v>
      </c>
      <c r="I175" s="19" t="n">
        <v>0.0775</v>
      </c>
      <c r="J175" s="19" t="n">
        <v>0.0242</v>
      </c>
      <c r="K175" s="19" t="n">
        <v>0.2043</v>
      </c>
      <c r="L175" s="19" t="n">
        <v>0.0732</v>
      </c>
      <c r="M175" s="19" t="n">
        <v>0.0738</v>
      </c>
      <c r="N175" s="19" t="n">
        <v>0.3082</v>
      </c>
      <c r="O175" s="19" t="n">
        <v>0.0174</v>
      </c>
      <c r="P175" s="19" t="n">
        <v>0.1367</v>
      </c>
      <c r="Q175" s="19" t="n">
        <v>0.0001</v>
      </c>
      <c r="R175" s="19" t="n">
        <v>0.0001</v>
      </c>
      <c r="S175" s="19" t="n">
        <v>0.0001</v>
      </c>
      <c r="T175" s="19" t="n">
        <v>0.008399999999999999</v>
      </c>
      <c r="U175" s="19" t="n">
        <v>0.001</v>
      </c>
      <c r="V175" s="19" t="n">
        <v>0.0025</v>
      </c>
      <c r="W175" s="19" t="n">
        <v>0.0108</v>
      </c>
      <c r="X175" s="19" t="n">
        <v>0.0001</v>
      </c>
      <c r="Y175" s="19" t="n">
        <v>0.0001</v>
      </c>
      <c r="AU175" s="19" t="n">
        <v>0.2177</v>
      </c>
      <c r="AW175" s="19" t="n">
        <v>0.0094</v>
      </c>
      <c r="AX175" s="19" t="n">
        <v>0.0122</v>
      </c>
      <c r="AY175" s="19" t="n">
        <v>0.0133</v>
      </c>
      <c r="AZ175" s="19" t="n">
        <v>0.0225</v>
      </c>
      <c r="BC175" s="19" t="n">
        <v>0.1246</v>
      </c>
      <c r="BE175" s="19" t="n">
        <v>0.0163</v>
      </c>
      <c r="BF175" s="19" t="n">
        <v>29.5506</v>
      </c>
      <c r="BG175" s="19" t="n">
        <v>0.0086</v>
      </c>
      <c r="BH175" s="19" t="n">
        <v>0.0097</v>
      </c>
      <c r="BJ175" s="19" t="n">
        <v>0.08790000000000001</v>
      </c>
      <c r="BK175" s="19" t="n">
        <v>0.0247</v>
      </c>
      <c r="BL175" s="19" t="n">
        <v>0.1035</v>
      </c>
      <c r="BM175" s="19" t="n">
        <v>0.3464</v>
      </c>
      <c r="BN175" s="19" t="n">
        <v>0.0258</v>
      </c>
      <c r="BO175" s="19" t="n">
        <v>0.0638</v>
      </c>
      <c r="BP175" s="19" t="n">
        <v>0.0299</v>
      </c>
      <c r="BQ175" s="19" t="n">
        <v>0.0059</v>
      </c>
      <c r="BS175" s="19" t="n">
        <v>0.0083</v>
      </c>
      <c r="BU175" s="19" t="n">
        <v>0.9253</v>
      </c>
      <c r="BV175" s="19" t="n">
        <v>0.9225</v>
      </c>
      <c r="BW175" s="19" t="n">
        <v>1.0983</v>
      </c>
      <c r="BX175" s="19" t="n">
        <v>2.9046</v>
      </c>
      <c r="BY175" s="19" t="n">
        <v>0.752</v>
      </c>
      <c r="BZ175" s="19" t="n">
        <v>1.7751</v>
      </c>
      <c r="CA175" s="19" t="n">
        <v>0.0726</v>
      </c>
      <c r="CB175" s="19" t="n">
        <v>0.0702</v>
      </c>
      <c r="CC175" s="19" t="n">
        <v>10.0799</v>
      </c>
      <c r="CD175" s="19" t="n">
        <v>0.0294</v>
      </c>
      <c r="CE175" s="19" t="n">
        <v>0.0362</v>
      </c>
      <c r="CG175" s="19" t="n">
        <v>0.5104</v>
      </c>
      <c r="CH175" s="19" t="n">
        <v>0.2039</v>
      </c>
      <c r="CJ175" s="19" t="n">
        <v>0.0335</v>
      </c>
      <c r="CO175" s="19" t="n">
        <v>0.0158</v>
      </c>
      <c r="CR175" s="19" t="n">
        <v>0.0429</v>
      </c>
      <c r="CU175" s="19" t="n">
        <v>0.0517</v>
      </c>
      <c r="CV175" s="19" t="n">
        <v>0.1189</v>
      </c>
      <c r="CX175" s="19" t="n">
        <v>0.0983</v>
      </c>
      <c r="CY175" s="19" t="n">
        <v>0.047</v>
      </c>
      <c r="CZ175" s="19" t="n">
        <v>0.063</v>
      </c>
      <c r="DA175" s="19" t="n">
        <v>6.1009</v>
      </c>
      <c r="DB175" s="19" t="n">
        <v>0.1416</v>
      </c>
      <c r="DC175" s="19" t="n">
        <v>0.3726</v>
      </c>
      <c r="DD175" s="19" t="n">
        <v>0.9618</v>
      </c>
      <c r="DE175" s="19" t="n">
        <v>0.0819</v>
      </c>
      <c r="DF175" s="19" t="n">
        <v>0.0158</v>
      </c>
      <c r="DG175" s="19" t="n">
        <v>0.228</v>
      </c>
      <c r="DH175" s="19" t="n">
        <v>0.0565</v>
      </c>
      <c r="DI175" s="19" t="n">
        <v>0.0645</v>
      </c>
      <c r="DJ175" s="19" t="n">
        <v>0.0664</v>
      </c>
      <c r="DK175" s="19" t="n">
        <v>59.8379</v>
      </c>
      <c r="DL175" s="19" t="n">
        <v>1.6301</v>
      </c>
      <c r="DM175" s="19" t="n">
        <v>0.0491</v>
      </c>
      <c r="DN175" s="19" t="n">
        <v>0.0016</v>
      </c>
      <c r="DO175" s="19" t="n">
        <v>219.2499</v>
      </c>
      <c r="DQ175" s="19" t="n">
        <v>188.873</v>
      </c>
      <c r="DR175" s="19" t="n">
        <v>8.9467</v>
      </c>
      <c r="DS175" s="19" t="n">
        <v>34.7865</v>
      </c>
      <c r="DT175" s="19" t="n">
        <v>15.4259</v>
      </c>
      <c r="DU175" s="19" t="n">
        <v>26.4449</v>
      </c>
    </row>
    <row r="176">
      <c r="A176" s="2" t="inlineStr">
        <is>
          <t>Road (Table 26)</t>
        </is>
      </c>
      <c r="B176" s="2" t="inlineStr">
        <is>
          <t>2302</t>
        </is>
      </c>
      <c r="C176" s="2" t="inlineStr">
        <is>
          <t>Ships and boat manufacturing</t>
        </is>
      </c>
      <c r="DO176" s="19" t="n">
        <v>3.1341</v>
      </c>
      <c r="DQ176" s="19" t="n">
        <v>1.3121</v>
      </c>
      <c r="DR176" s="19" t="n">
        <v>0.5154</v>
      </c>
      <c r="DS176" s="19" t="n">
        <v>0.0551</v>
      </c>
      <c r="DT176" s="19" t="n">
        <v>0.0608</v>
      </c>
      <c r="DU176" s="19" t="n">
        <v>0.9225</v>
      </c>
    </row>
    <row r="177">
      <c r="A177" s="2" t="inlineStr">
        <is>
          <t>Road (Table 26)</t>
        </is>
      </c>
      <c r="B177" s="2" t="inlineStr">
        <is>
          <t>2303</t>
        </is>
      </c>
      <c r="C177" s="2" t="inlineStr">
        <is>
          <t>Railway rolling stock manufacturing</t>
        </is>
      </c>
      <c r="M177" s="19" t="n">
        <v>0.4087</v>
      </c>
      <c r="BA177" s="19" t="n">
        <v>0.0148</v>
      </c>
      <c r="BE177" s="19" t="n">
        <v>0.012</v>
      </c>
      <c r="BH177" s="19" t="n">
        <v>3.131</v>
      </c>
      <c r="BJ177" s="19" t="n">
        <v>0.0133</v>
      </c>
      <c r="CC177" s="19" t="n">
        <v>0.017</v>
      </c>
      <c r="CD177" s="19" t="n">
        <v>0.385</v>
      </c>
      <c r="CE177" s="19" t="n">
        <v>0.0319</v>
      </c>
      <c r="CH177" s="19" t="n">
        <v>0.0059</v>
      </c>
      <c r="DQ177" s="19" t="n">
        <v>4.7583</v>
      </c>
      <c r="DR177" s="19" t="n">
        <v>0.0123</v>
      </c>
      <c r="DS177" s="19" t="n">
        <v>0.0185</v>
      </c>
      <c r="DT177" s="19" t="n">
        <v>0.0907</v>
      </c>
      <c r="DU177" s="19" t="n">
        <v>0.1006</v>
      </c>
    </row>
    <row r="178">
      <c r="A178" s="2" t="inlineStr">
        <is>
          <t>Road (Table 26)</t>
        </is>
      </c>
      <c r="B178" s="2" t="inlineStr">
        <is>
          <t>2304</t>
        </is>
      </c>
      <c r="C178" s="2" t="inlineStr">
        <is>
          <t>Aircraft manufacturing</t>
        </is>
      </c>
      <c r="BI178" s="19" t="n">
        <v>2.5815</v>
      </c>
      <c r="DA178" s="19" t="n">
        <v>0.76</v>
      </c>
      <c r="DO178" s="19" t="n">
        <v>2.7507</v>
      </c>
      <c r="DQ178" s="19" t="n">
        <v>24.2991</v>
      </c>
      <c r="DS178" s="19" t="n">
        <v>25.1806</v>
      </c>
      <c r="DT178" s="19" t="n">
        <v>0.7163</v>
      </c>
      <c r="DU178" s="19" t="n">
        <v>8.7118</v>
      </c>
    </row>
    <row r="179">
      <c r="A179" s="2" t="inlineStr">
        <is>
          <t>Road (Table 26)</t>
        </is>
      </c>
      <c r="B179" s="2" t="inlineStr">
        <is>
          <t>2401</t>
        </is>
      </c>
      <c r="C179" s="2" t="inlineStr">
        <is>
          <t>Professional, scientific, computer and electronic equipment manufacturing</t>
        </is>
      </c>
      <c r="D179" s="19" t="n">
        <v>0.1718</v>
      </c>
      <c r="E179" s="19" t="n">
        <v>0.08119999999999999</v>
      </c>
      <c r="F179" s="19" t="n">
        <v>0.3661</v>
      </c>
      <c r="G179" s="19" t="n">
        <v>0.6256</v>
      </c>
      <c r="H179" s="19" t="n">
        <v>0.0072</v>
      </c>
      <c r="I179" s="19" t="n">
        <v>0.4422</v>
      </c>
      <c r="J179" s="19" t="n">
        <v>1.5452</v>
      </c>
      <c r="K179" s="19" t="n">
        <v>7.7542</v>
      </c>
      <c r="L179" s="19" t="n">
        <v>5.1802</v>
      </c>
      <c r="M179" s="19" t="n">
        <v>2.8741</v>
      </c>
      <c r="N179" s="19" t="n">
        <v>8.589399999999999</v>
      </c>
      <c r="O179" s="19" t="n">
        <v>1.8132</v>
      </c>
      <c r="P179" s="19" t="n">
        <v>4.8414</v>
      </c>
      <c r="Q179" s="19" t="n">
        <v>0.0046</v>
      </c>
      <c r="R179" s="19" t="n">
        <v>0.0859</v>
      </c>
      <c r="S179" s="19" t="n">
        <v>0.0025</v>
      </c>
      <c r="T179" s="19" t="n">
        <v>0.0023</v>
      </c>
      <c r="U179" s="19" t="n">
        <v>0.0037</v>
      </c>
      <c r="V179" s="19" t="n">
        <v>0.0127</v>
      </c>
      <c r="W179" s="19" t="n">
        <v>0.0062</v>
      </c>
      <c r="X179" s="19" t="n">
        <v>0.0204</v>
      </c>
      <c r="Y179" s="19" t="n">
        <v>0.0165</v>
      </c>
      <c r="Z179" s="19" t="n">
        <v>0.2744</v>
      </c>
      <c r="AA179" s="19" t="n">
        <v>0.1338</v>
      </c>
      <c r="AB179" s="19" t="n">
        <v>0.1271</v>
      </c>
      <c r="AC179" s="19" t="n">
        <v>0.0027</v>
      </c>
      <c r="AD179" s="19" t="n">
        <v>0.0008</v>
      </c>
      <c r="AE179" s="19" t="n">
        <v>0.0721</v>
      </c>
      <c r="AF179" s="19" t="n">
        <v>0.0004</v>
      </c>
      <c r="AG179" s="19" t="n">
        <v>0.0043</v>
      </c>
      <c r="AH179" s="19" t="n">
        <v>0.0075</v>
      </c>
      <c r="AI179" s="19" t="n">
        <v>0.0231</v>
      </c>
      <c r="AJ179" s="19" t="n">
        <v>0.1242</v>
      </c>
      <c r="AK179" s="19" t="n">
        <v>0.2999</v>
      </c>
      <c r="AL179" s="19" t="n">
        <v>0.0914</v>
      </c>
      <c r="AM179" s="19" t="n">
        <v>0.188</v>
      </c>
      <c r="AN179" s="19" t="n">
        <v>0.2245</v>
      </c>
      <c r="AO179" s="19" t="n">
        <v>0.0713</v>
      </c>
      <c r="AP179" s="19" t="n">
        <v>0.0024</v>
      </c>
      <c r="AQ179" s="19" t="n">
        <v>0.2716</v>
      </c>
      <c r="AR179" s="19" t="n">
        <v>0.0214</v>
      </c>
      <c r="AS179" s="19" t="n">
        <v>0.2711</v>
      </c>
      <c r="AT179" s="19" t="n">
        <v>0.1531</v>
      </c>
      <c r="AU179" s="19" t="n">
        <v>0.0653</v>
      </c>
      <c r="AV179" s="19" t="n">
        <v>0.0077</v>
      </c>
      <c r="AW179" s="19" t="n">
        <v>0.0447</v>
      </c>
      <c r="AX179" s="19" t="n">
        <v>0.0063</v>
      </c>
      <c r="AY179" s="19" t="n">
        <v>0.0124</v>
      </c>
      <c r="AZ179" s="19" t="n">
        <v>0.2063</v>
      </c>
      <c r="BA179" s="19" t="n">
        <v>0.0439</v>
      </c>
      <c r="BB179" s="19" t="n">
        <v>0.1024</v>
      </c>
      <c r="BC179" s="19" t="n">
        <v>0.294</v>
      </c>
      <c r="BD179" s="19" t="n">
        <v>0.0673</v>
      </c>
      <c r="BE179" s="19" t="n">
        <v>0.154</v>
      </c>
      <c r="BF179" s="19" t="n">
        <v>0.1635</v>
      </c>
      <c r="BG179" s="19" t="n">
        <v>1.8255</v>
      </c>
      <c r="BH179" s="19" t="n">
        <v>1.2196</v>
      </c>
      <c r="BI179" s="19" t="n">
        <v>1.7437</v>
      </c>
      <c r="BJ179" s="19" t="n">
        <v>100.7446</v>
      </c>
      <c r="BK179" s="19" t="n">
        <v>9.012499999999999</v>
      </c>
      <c r="BL179" s="19" t="n">
        <v>2.0502</v>
      </c>
      <c r="BM179" s="19" t="n">
        <v>24.7381</v>
      </c>
      <c r="BN179" s="19" t="n">
        <v>0.5742</v>
      </c>
      <c r="BO179" s="19" t="n">
        <v>0.7835</v>
      </c>
      <c r="BP179" s="19" t="n">
        <v>0.602</v>
      </c>
      <c r="BQ179" s="19" t="n">
        <v>0.6318</v>
      </c>
      <c r="BR179" s="19" t="n">
        <v>0.2326</v>
      </c>
      <c r="BS179" s="19" t="n">
        <v>3.6192</v>
      </c>
      <c r="BT179" s="19" t="n">
        <v>5.3893</v>
      </c>
      <c r="BU179" s="19" t="n">
        <v>22.568</v>
      </c>
      <c r="BV179" s="19" t="n">
        <v>27.1313</v>
      </c>
      <c r="BW179" s="19" t="n">
        <v>38.3187</v>
      </c>
      <c r="BX179" s="19" t="n">
        <v>114.1098</v>
      </c>
      <c r="BY179" s="19" t="n">
        <v>12.5567</v>
      </c>
      <c r="BZ179" s="19" t="n">
        <v>1.1341</v>
      </c>
      <c r="CA179" s="19" t="n">
        <v>2.4535</v>
      </c>
      <c r="CB179" s="19" t="n">
        <v>1.4131</v>
      </c>
      <c r="CC179" s="19" t="n">
        <v>7.4269</v>
      </c>
      <c r="CD179" s="19" t="n">
        <v>0.5815</v>
      </c>
      <c r="CE179" s="19" t="n">
        <v>0.6808999999999999</v>
      </c>
      <c r="CF179" s="19" t="n">
        <v>7.3554</v>
      </c>
      <c r="CG179" s="19" t="n">
        <v>36.252</v>
      </c>
      <c r="CH179" s="19" t="n">
        <v>5.3764</v>
      </c>
      <c r="CI179" s="19" t="n">
        <v>13.1496</v>
      </c>
      <c r="CJ179" s="19" t="n">
        <v>8.5844</v>
      </c>
      <c r="CK179" s="19" t="n">
        <v>12.3573</v>
      </c>
      <c r="CL179" s="19" t="n">
        <v>14.5087</v>
      </c>
      <c r="CM179" s="19" t="n">
        <v>74.20950000000001</v>
      </c>
      <c r="CN179" s="19" t="n">
        <v>0.2491</v>
      </c>
      <c r="CO179" s="19" t="n">
        <v>2.1562</v>
      </c>
      <c r="CP179" s="19" t="n">
        <v>5.6648</v>
      </c>
      <c r="CQ179" s="19" t="n">
        <v>23.6572</v>
      </c>
      <c r="CR179" s="19" t="n">
        <v>5.1032</v>
      </c>
      <c r="CS179" s="19" t="n">
        <v>1.8748</v>
      </c>
      <c r="CT179" s="19" t="n">
        <v>0.5878</v>
      </c>
      <c r="CU179" s="19" t="n">
        <v>2.034</v>
      </c>
      <c r="CV179" s="19" t="n">
        <v>10.6886</v>
      </c>
      <c r="CW179" s="19" t="n">
        <v>25.766</v>
      </c>
      <c r="CX179" s="19" t="n">
        <v>7.6069</v>
      </c>
      <c r="CY179" s="19" t="n">
        <v>1.7906</v>
      </c>
      <c r="CZ179" s="19" t="n">
        <v>10.2903</v>
      </c>
      <c r="DA179" s="19" t="n">
        <v>13.8748</v>
      </c>
      <c r="DB179" s="19" t="n">
        <v>6.2704</v>
      </c>
      <c r="DC179" s="19" t="n">
        <v>54.7402</v>
      </c>
      <c r="DD179" s="19" t="n">
        <v>51.618</v>
      </c>
      <c r="DE179" s="19" t="n">
        <v>2.0958</v>
      </c>
      <c r="DF179" s="19" t="n">
        <v>220.2519</v>
      </c>
      <c r="DG179" s="19" t="n">
        <v>27.5779</v>
      </c>
      <c r="DH179" s="19" t="n">
        <v>5.2428</v>
      </c>
      <c r="DI179" s="19" t="n">
        <v>3.3051</v>
      </c>
      <c r="DJ179" s="19" t="n">
        <v>3.3676</v>
      </c>
      <c r="DK179" s="19" t="n">
        <v>11.6505</v>
      </c>
      <c r="DL179" s="19" t="n">
        <v>65.4171</v>
      </c>
      <c r="DM179" s="19" t="n">
        <v>2.2095</v>
      </c>
      <c r="DN179" s="19" t="n">
        <v>0.1284</v>
      </c>
      <c r="DO179" s="19" t="n">
        <v>473.9301</v>
      </c>
      <c r="DQ179" s="19" t="n">
        <v>382.0978</v>
      </c>
      <c r="DR179" s="19" t="n">
        <v>20.2258</v>
      </c>
      <c r="DS179" s="19" t="n">
        <v>124.447</v>
      </c>
      <c r="DT179" s="19" t="n">
        <v>22.2605</v>
      </c>
      <c r="DU179" s="19" t="n">
        <v>145.5049</v>
      </c>
    </row>
    <row r="180">
      <c r="A180" s="2" t="inlineStr">
        <is>
          <t>Road (Table 26)</t>
        </is>
      </c>
      <c r="B180" s="2" t="inlineStr">
        <is>
          <t>2403</t>
        </is>
      </c>
      <c r="C180" s="2" t="inlineStr">
        <is>
          <t>Electrical equipment manufacturing</t>
        </is>
      </c>
      <c r="D180" s="19" t="n">
        <v>0.3463</v>
      </c>
      <c r="E180" s="19" t="n">
        <v>0.0843</v>
      </c>
      <c r="F180" s="19" t="n">
        <v>0.3706</v>
      </c>
      <c r="G180" s="19" t="n">
        <v>0.5723</v>
      </c>
      <c r="H180" s="19" t="n">
        <v>0.0041</v>
      </c>
      <c r="I180" s="19" t="n">
        <v>0.4853</v>
      </c>
      <c r="J180" s="19" t="n">
        <v>0.1617</v>
      </c>
      <c r="K180" s="19" t="n">
        <v>1.2908</v>
      </c>
      <c r="L180" s="19" t="n">
        <v>0.3695</v>
      </c>
      <c r="M180" s="19" t="n">
        <v>0.0723</v>
      </c>
      <c r="N180" s="19" t="n">
        <v>0.6673</v>
      </c>
      <c r="O180" s="19" t="n">
        <v>0.032</v>
      </c>
      <c r="P180" s="19" t="n">
        <v>0.2467</v>
      </c>
      <c r="Q180" s="19" t="n">
        <v>0.1431</v>
      </c>
      <c r="R180" s="19" t="n">
        <v>0.0012</v>
      </c>
      <c r="S180" s="19" t="n">
        <v>0.3084</v>
      </c>
      <c r="T180" s="19" t="n">
        <v>0.0069</v>
      </c>
      <c r="U180" s="19" t="n">
        <v>0.0047</v>
      </c>
      <c r="V180" s="19" t="n">
        <v>0.0955</v>
      </c>
      <c r="W180" s="19" t="n">
        <v>0.0399</v>
      </c>
      <c r="X180" s="19" t="n">
        <v>0.1443</v>
      </c>
      <c r="Y180" s="19" t="n">
        <v>0.0639</v>
      </c>
      <c r="Z180" s="19" t="n">
        <v>0.4157</v>
      </c>
      <c r="AA180" s="19" t="n">
        <v>0.1584</v>
      </c>
      <c r="AB180" s="19" t="n">
        <v>0.1798</v>
      </c>
      <c r="AE180" s="19" t="n">
        <v>0.01</v>
      </c>
      <c r="AI180" s="19" t="n">
        <v>0.006</v>
      </c>
      <c r="AJ180" s="19" t="n">
        <v>0.025</v>
      </c>
      <c r="AK180" s="19" t="n">
        <v>0.5523</v>
      </c>
      <c r="AL180" s="19" t="n">
        <v>0.4823</v>
      </c>
      <c r="AM180" s="19" t="n">
        <v>0.0197</v>
      </c>
      <c r="AN180" s="19" t="n">
        <v>0.0269</v>
      </c>
      <c r="AQ180" s="19" t="n">
        <v>0.0338</v>
      </c>
      <c r="AR180" s="19" t="n">
        <v>0.0076</v>
      </c>
      <c r="AS180" s="19" t="n">
        <v>0.4016</v>
      </c>
      <c r="AT180" s="19" t="n">
        <v>0.0219</v>
      </c>
      <c r="AU180" s="19" t="n">
        <v>0.0305</v>
      </c>
      <c r="AV180" s="19" t="n">
        <v>0.0118</v>
      </c>
      <c r="AW180" s="19" t="n">
        <v>0.1609</v>
      </c>
      <c r="AX180" s="19" t="n">
        <v>0.0659</v>
      </c>
      <c r="AY180" s="19" t="n">
        <v>0.0056</v>
      </c>
      <c r="AZ180" s="19" t="n">
        <v>0.2359</v>
      </c>
      <c r="BA180" s="19" t="n">
        <v>0.0005999999999999999</v>
      </c>
      <c r="BB180" s="19" t="n">
        <v>0.0115</v>
      </c>
      <c r="BC180" s="19" t="n">
        <v>1.6324</v>
      </c>
      <c r="BD180" s="19" t="n">
        <v>0.2675</v>
      </c>
      <c r="BE180" s="19" t="n">
        <v>0.7091</v>
      </c>
      <c r="BF180" s="19" t="n">
        <v>0.1954</v>
      </c>
      <c r="BG180" s="19" t="n">
        <v>2.3438</v>
      </c>
      <c r="BH180" s="19" t="n">
        <v>2.7485</v>
      </c>
      <c r="BI180" s="19" t="n">
        <v>0.2647</v>
      </c>
      <c r="BJ180" s="19" t="n">
        <v>6.0073</v>
      </c>
      <c r="BK180" s="19" t="n">
        <v>18.2446</v>
      </c>
      <c r="BL180" s="19" t="n">
        <v>2.0191</v>
      </c>
      <c r="BM180" s="19" t="n">
        <v>15.9769</v>
      </c>
      <c r="BN180" s="19" t="n">
        <v>0.152</v>
      </c>
      <c r="BO180" s="19" t="n">
        <v>0.1069</v>
      </c>
      <c r="BP180" s="19" t="n">
        <v>7.8467</v>
      </c>
      <c r="BQ180" s="19" t="n">
        <v>13.3076</v>
      </c>
      <c r="BR180" s="19" t="n">
        <v>0.2694</v>
      </c>
      <c r="BS180" s="19" t="n">
        <v>0.6692</v>
      </c>
      <c r="BT180" s="19" t="n">
        <v>1.471</v>
      </c>
      <c r="BU180" s="19" t="n">
        <v>26.2658</v>
      </c>
      <c r="BV180" s="19" t="n">
        <v>32.1602</v>
      </c>
      <c r="BW180" s="19" t="n">
        <v>22.6911</v>
      </c>
      <c r="BX180" s="19" t="n">
        <v>103.346</v>
      </c>
      <c r="BY180" s="19" t="n">
        <v>1.2146</v>
      </c>
      <c r="BZ180" s="19" t="n">
        <v>1.6073</v>
      </c>
      <c r="CA180" s="19" t="n">
        <v>0.1329</v>
      </c>
      <c r="CB180" s="19" t="n">
        <v>0.2627</v>
      </c>
      <c r="CC180" s="19" t="n">
        <v>8.336600000000001</v>
      </c>
      <c r="CD180" s="19" t="n">
        <v>0.1347</v>
      </c>
      <c r="CE180" s="19" t="n">
        <v>0.0231</v>
      </c>
      <c r="CG180" s="19" t="n">
        <v>2.8658</v>
      </c>
      <c r="CH180" s="19" t="n">
        <v>0.152</v>
      </c>
      <c r="CI180" s="19" t="n">
        <v>0.06660000000000001</v>
      </c>
      <c r="CJ180" s="19" t="n">
        <v>0.4022</v>
      </c>
      <c r="CK180" s="19" t="n">
        <v>0.1448</v>
      </c>
      <c r="CM180" s="19" t="n">
        <v>10.4997</v>
      </c>
      <c r="CN180" s="19" t="n">
        <v>0.0083</v>
      </c>
      <c r="CO180" s="19" t="n">
        <v>0.1597</v>
      </c>
      <c r="CR180" s="19" t="n">
        <v>0.1336</v>
      </c>
      <c r="CS180" s="19" t="n">
        <v>0.2802</v>
      </c>
      <c r="CT180" s="19" t="n">
        <v>0.0902</v>
      </c>
      <c r="CU180" s="19" t="n">
        <v>0.197</v>
      </c>
      <c r="CV180" s="19" t="n">
        <v>5.6582</v>
      </c>
      <c r="CW180" s="19" t="n">
        <v>0.629</v>
      </c>
      <c r="CX180" s="19" t="n">
        <v>0.3569</v>
      </c>
      <c r="CY180" s="19" t="n">
        <v>0.2092</v>
      </c>
      <c r="CZ180" s="19" t="n">
        <v>0.6834</v>
      </c>
      <c r="DA180" s="19" t="n">
        <v>0.1018</v>
      </c>
      <c r="DB180" s="19" t="n">
        <v>0.1619</v>
      </c>
      <c r="DC180" s="19" t="n">
        <v>0.6444</v>
      </c>
      <c r="DD180" s="19" t="n">
        <v>0.9661999999999999</v>
      </c>
      <c r="DE180" s="19" t="n">
        <v>0.1023</v>
      </c>
      <c r="DF180" s="19" t="n">
        <v>0.7113</v>
      </c>
      <c r="DG180" s="19" t="n">
        <v>0.7781</v>
      </c>
      <c r="DH180" s="19" t="n">
        <v>0.5359</v>
      </c>
      <c r="DI180" s="19" t="n">
        <v>1.3818</v>
      </c>
      <c r="DJ180" s="19" t="n">
        <v>1.298</v>
      </c>
      <c r="DK180" s="19" t="n">
        <v>2.9217</v>
      </c>
      <c r="DL180" s="19" t="n">
        <v>5.1331</v>
      </c>
      <c r="DM180" s="19" t="n">
        <v>0.4885</v>
      </c>
      <c r="DN180" s="19" t="n">
        <v>0.0743</v>
      </c>
      <c r="DO180" s="19" t="n">
        <v>8.5572</v>
      </c>
      <c r="DQ180" s="19" t="n">
        <v>66.8965</v>
      </c>
      <c r="DR180" s="19" t="n">
        <v>1.9305</v>
      </c>
      <c r="DS180" s="19" t="n">
        <v>4.9198</v>
      </c>
      <c r="DT180" s="19" t="n">
        <v>1.3747</v>
      </c>
      <c r="DU180" s="19" t="n">
        <v>30.7028</v>
      </c>
    </row>
    <row r="181">
      <c r="A181" s="2" t="inlineStr">
        <is>
          <t>Road (Table 26)</t>
        </is>
      </c>
      <c r="B181" s="2" t="inlineStr">
        <is>
          <t>2404</t>
        </is>
      </c>
      <c r="C181" s="2" t="inlineStr">
        <is>
          <t>Domestic appliance manufacturing</t>
        </is>
      </c>
      <c r="L181" s="19" t="n">
        <v>2.6461</v>
      </c>
      <c r="M181" s="19" t="n">
        <v>0.1613</v>
      </c>
      <c r="BF181" s="19" t="n">
        <v>0.0234</v>
      </c>
      <c r="BG181" s="19" t="n">
        <v>0.0791</v>
      </c>
      <c r="BL181" s="19" t="n">
        <v>5.4273</v>
      </c>
      <c r="BM181" s="19" t="n">
        <v>0.0283</v>
      </c>
      <c r="BU181" s="19" t="n">
        <v>65.0605</v>
      </c>
      <c r="BV181" s="19" t="n">
        <v>1.0478</v>
      </c>
      <c r="BW181" s="19" t="n">
        <v>0.6662</v>
      </c>
      <c r="BX181" s="19" t="n">
        <v>27.8773</v>
      </c>
      <c r="BZ181" s="19" t="n">
        <v>3.351</v>
      </c>
      <c r="CD181" s="19" t="n">
        <v>1.1214</v>
      </c>
      <c r="DK181" s="19" t="n">
        <v>0.2188</v>
      </c>
      <c r="DL181" s="19" t="n">
        <v>8.148</v>
      </c>
      <c r="DO181" s="19" t="n">
        <v>696.4702</v>
      </c>
      <c r="DQ181" s="19" t="n">
        <v>127.8174</v>
      </c>
      <c r="DR181" s="19" t="n">
        <v>34.3036</v>
      </c>
      <c r="DS181" s="19" t="n">
        <v>27.6042</v>
      </c>
      <c r="DT181" s="19" t="n">
        <v>0.2276</v>
      </c>
      <c r="DU181" s="19" t="n">
        <v>43.7204</v>
      </c>
    </row>
    <row r="182">
      <c r="A182" s="2" t="inlineStr">
        <is>
          <t>Road (Table 26)</t>
        </is>
      </c>
      <c r="B182" s="2" t="inlineStr">
        <is>
          <t>2405</t>
        </is>
      </c>
      <c r="C182" s="2" t="inlineStr">
        <is>
          <t>Specialised and other machinery and equipment manufacturing</t>
        </is>
      </c>
      <c r="D182" s="19" t="n">
        <v>2.8125</v>
      </c>
      <c r="E182" s="19" t="n">
        <v>0.2923</v>
      </c>
      <c r="F182" s="19" t="n">
        <v>2.1529</v>
      </c>
      <c r="G182" s="19" t="n">
        <v>2.6792</v>
      </c>
      <c r="H182" s="19" t="n">
        <v>0.0266</v>
      </c>
      <c r="I182" s="19" t="n">
        <v>1.7212</v>
      </c>
      <c r="J182" s="19" t="n">
        <v>2.2762</v>
      </c>
      <c r="K182" s="19" t="n">
        <v>26.3765</v>
      </c>
      <c r="L182" s="19" t="n">
        <v>8.9314</v>
      </c>
      <c r="M182" s="19" t="n">
        <v>13.0766</v>
      </c>
      <c r="N182" s="19" t="n">
        <v>47.9826</v>
      </c>
      <c r="O182" s="19" t="n">
        <v>6.473</v>
      </c>
      <c r="P182" s="19" t="n">
        <v>2.1247</v>
      </c>
      <c r="Q182" s="19" t="n">
        <v>2.1503</v>
      </c>
      <c r="R182" s="19" t="n">
        <v>0.0223</v>
      </c>
      <c r="S182" s="19" t="n">
        <v>0.6844</v>
      </c>
      <c r="T182" s="19" t="n">
        <v>0.285</v>
      </c>
      <c r="U182" s="19" t="n">
        <v>0.0829</v>
      </c>
      <c r="V182" s="19" t="n">
        <v>0.082</v>
      </c>
      <c r="W182" s="19" t="n">
        <v>0.7858000000000001</v>
      </c>
      <c r="X182" s="19" t="n">
        <v>1.5147</v>
      </c>
      <c r="Y182" s="19" t="n">
        <v>1.4489</v>
      </c>
      <c r="Z182" s="19" t="n">
        <v>2.7914</v>
      </c>
      <c r="AA182" s="19" t="n">
        <v>1.1801</v>
      </c>
      <c r="AB182" s="19" t="n">
        <v>1.689</v>
      </c>
      <c r="AC182" s="19" t="n">
        <v>0.0001</v>
      </c>
      <c r="AD182" s="19" t="n">
        <v>0.0037</v>
      </c>
      <c r="AE182" s="19" t="n">
        <v>0.1612</v>
      </c>
      <c r="AF182" s="19" t="n">
        <v>0.0013</v>
      </c>
      <c r="AG182" s="19" t="n">
        <v>0.0067</v>
      </c>
      <c r="AH182" s="19" t="n">
        <v>0.0091</v>
      </c>
      <c r="AI182" s="19" t="n">
        <v>0.0767</v>
      </c>
      <c r="AJ182" s="19" t="n">
        <v>0.2576</v>
      </c>
      <c r="AK182" s="19" t="n">
        <v>0.534</v>
      </c>
      <c r="AL182" s="19" t="n">
        <v>0.5783</v>
      </c>
      <c r="AM182" s="19" t="n">
        <v>0.743</v>
      </c>
      <c r="AN182" s="19" t="n">
        <v>0.1366</v>
      </c>
      <c r="AO182" s="19" t="n">
        <v>0.5998</v>
      </c>
      <c r="AP182" s="19" t="n">
        <v>0.0061</v>
      </c>
      <c r="AQ182" s="19" t="n">
        <v>1.6039</v>
      </c>
      <c r="AR182" s="19" t="n">
        <v>0.2025</v>
      </c>
      <c r="AS182" s="19" t="n">
        <v>0.3114</v>
      </c>
      <c r="AT182" s="19" t="n">
        <v>0.009599999999999999</v>
      </c>
      <c r="AU182" s="19" t="n">
        <v>0.3013</v>
      </c>
      <c r="AV182" s="19" t="n">
        <v>0.123</v>
      </c>
      <c r="AW182" s="19" t="n">
        <v>0.9094</v>
      </c>
      <c r="AX182" s="19" t="n">
        <v>0.2677</v>
      </c>
      <c r="AY182" s="19" t="n">
        <v>0.0844</v>
      </c>
      <c r="AZ182" s="19" t="n">
        <v>0.3795</v>
      </c>
      <c r="BA182" s="19" t="n">
        <v>0.0203</v>
      </c>
      <c r="BB182" s="19" t="n">
        <v>0.0552</v>
      </c>
      <c r="BC182" s="19" t="n">
        <v>0.6897</v>
      </c>
      <c r="BD182" s="19" t="n">
        <v>0.141</v>
      </c>
      <c r="BE182" s="19" t="n">
        <v>2.0646</v>
      </c>
      <c r="BF182" s="19" t="n">
        <v>1.3803</v>
      </c>
      <c r="BG182" s="19" t="n">
        <v>4.2136</v>
      </c>
      <c r="BH182" s="19" t="n">
        <v>2.9534</v>
      </c>
      <c r="BI182" s="19" t="n">
        <v>3.0708</v>
      </c>
      <c r="BJ182" s="19" t="n">
        <v>0.6183</v>
      </c>
      <c r="BK182" s="19" t="n">
        <v>0.3274</v>
      </c>
      <c r="BL182" s="19" t="n">
        <v>0.1492</v>
      </c>
      <c r="BM182" s="19" t="n">
        <v>24.2182</v>
      </c>
      <c r="BN182" s="19" t="n">
        <v>0.061</v>
      </c>
      <c r="BO182" s="19" t="n">
        <v>0.0382</v>
      </c>
      <c r="BP182" s="19" t="n">
        <v>3.2201</v>
      </c>
      <c r="BQ182" s="19" t="n">
        <v>2.2413</v>
      </c>
      <c r="BR182" s="19" t="n">
        <v>0.0374</v>
      </c>
      <c r="BS182" s="19" t="n">
        <v>2.7103</v>
      </c>
      <c r="BT182" s="19" t="n">
        <v>0.6532</v>
      </c>
      <c r="BU182" s="19" t="n">
        <v>0.8835</v>
      </c>
      <c r="BV182" s="19" t="n">
        <v>5.8072</v>
      </c>
      <c r="BW182" s="19" t="n">
        <v>3.9852</v>
      </c>
      <c r="BX182" s="19" t="n">
        <v>6.8805</v>
      </c>
      <c r="BY182" s="19" t="n">
        <v>3.5322</v>
      </c>
      <c r="BZ182" s="19" t="n">
        <v>1.0834</v>
      </c>
      <c r="CA182" s="19" t="n">
        <v>0.4104</v>
      </c>
      <c r="CB182" s="19" t="n">
        <v>2.1844</v>
      </c>
      <c r="CC182" s="19" t="n">
        <v>0.7413999999999999</v>
      </c>
      <c r="CD182" s="19" t="n">
        <v>0.9281</v>
      </c>
      <c r="CE182" s="19" t="n">
        <v>0.1045</v>
      </c>
      <c r="CG182" s="19" t="n">
        <v>1.2666</v>
      </c>
      <c r="CH182" s="19" t="n">
        <v>0.043</v>
      </c>
      <c r="CJ182" s="19" t="n">
        <v>0.2221</v>
      </c>
      <c r="CM182" s="19" t="n">
        <v>1.9151</v>
      </c>
      <c r="CN182" s="19" t="n">
        <v>0.0114</v>
      </c>
      <c r="CO182" s="19" t="n">
        <v>0.0988</v>
      </c>
      <c r="CR182" s="19" t="n">
        <v>0.5928</v>
      </c>
      <c r="CU182" s="19" t="n">
        <v>0.095</v>
      </c>
      <c r="CV182" s="19" t="n">
        <v>8.645200000000001</v>
      </c>
      <c r="CX182" s="19" t="n">
        <v>1.538</v>
      </c>
      <c r="CY182" s="19" t="n">
        <v>1.4749</v>
      </c>
      <c r="CZ182" s="19" t="n">
        <v>1.5608</v>
      </c>
      <c r="DA182" s="19" t="n">
        <v>3.9853</v>
      </c>
      <c r="DB182" s="19" t="n">
        <v>0.8151</v>
      </c>
      <c r="DC182" s="19" t="n">
        <v>2.6635</v>
      </c>
      <c r="DD182" s="19" t="n">
        <v>4.2104</v>
      </c>
      <c r="DE182" s="19" t="n">
        <v>0.5794</v>
      </c>
      <c r="DF182" s="19" t="n">
        <v>4.2106</v>
      </c>
      <c r="DG182" s="19" t="n">
        <v>2.6111</v>
      </c>
      <c r="DH182" s="19" t="n">
        <v>0.3465</v>
      </c>
      <c r="DI182" s="19" t="n">
        <v>0.1893</v>
      </c>
      <c r="DJ182" s="19" t="n">
        <v>0.2489</v>
      </c>
      <c r="DK182" s="19" t="n">
        <v>21.0005</v>
      </c>
      <c r="DL182" s="19" t="n">
        <v>37.3186</v>
      </c>
      <c r="DM182" s="19" t="n">
        <v>0.3298</v>
      </c>
      <c r="DN182" s="19" t="n">
        <v>0.0514</v>
      </c>
      <c r="DO182" s="19" t="n">
        <v>17.9093</v>
      </c>
      <c r="DQ182" s="19" t="n">
        <v>359.1588</v>
      </c>
      <c r="DR182" s="19" t="n">
        <v>7.2298</v>
      </c>
      <c r="DS182" s="19" t="n">
        <v>13.6429</v>
      </c>
      <c r="DT182" s="19" t="n">
        <v>15.1704</v>
      </c>
      <c r="DU182" s="19" t="n">
        <v>56.5112</v>
      </c>
    </row>
    <row r="183">
      <c r="A183" s="2" t="inlineStr">
        <is>
          <t>Road (Table 26)</t>
        </is>
      </c>
      <c r="B183" s="2" t="inlineStr">
        <is>
          <t>2501</t>
        </is>
      </c>
      <c r="C183" s="2" t="inlineStr">
        <is>
          <t>Furniture manufacturing</t>
        </is>
      </c>
      <c r="L183" s="19" t="n">
        <v>0.8658</v>
      </c>
      <c r="BF183" s="19" t="n">
        <v>73.8034</v>
      </c>
      <c r="BG183" s="19" t="n">
        <v>0.8996</v>
      </c>
      <c r="BN183" s="19" t="n">
        <v>1.3866</v>
      </c>
      <c r="BU183" s="19" t="n">
        <v>35.4535</v>
      </c>
      <c r="BV183" s="19" t="n">
        <v>56.4218</v>
      </c>
      <c r="CW183" s="19" t="n">
        <v>2.9413</v>
      </c>
      <c r="DO183" s="19" t="n">
        <v>404.2551</v>
      </c>
      <c r="DQ183" s="19" t="n">
        <v>247.3908</v>
      </c>
      <c r="DR183" s="19" t="n">
        <v>35.097</v>
      </c>
      <c r="DS183" s="19" t="n">
        <v>275.3698</v>
      </c>
      <c r="DT183" s="19" t="n">
        <v>-3.1388</v>
      </c>
      <c r="DU183" s="19" t="n">
        <v>45.2539</v>
      </c>
    </row>
    <row r="184">
      <c r="A184" s="2" t="inlineStr">
        <is>
          <t>Road (Table 26)</t>
        </is>
      </c>
      <c r="B184" s="2" t="inlineStr">
        <is>
          <t>2502</t>
        </is>
      </c>
      <c r="C184" s="2" t="inlineStr">
        <is>
          <t>Other manufactured products</t>
        </is>
      </c>
      <c r="D184" s="19" t="n">
        <v>0.0077</v>
      </c>
      <c r="E184" s="19" t="n">
        <v>0.005</v>
      </c>
      <c r="F184" s="19" t="n">
        <v>0.035</v>
      </c>
      <c r="G184" s="19" t="n">
        <v>0.0109</v>
      </c>
      <c r="I184" s="19" t="n">
        <v>0.009900000000000001</v>
      </c>
      <c r="J184" s="19" t="n">
        <v>0.0037</v>
      </c>
      <c r="Q184" s="19" t="n">
        <v>0.0108</v>
      </c>
      <c r="S184" s="19" t="n">
        <v>0.0059</v>
      </c>
      <c r="V184" s="19" t="n">
        <v>0.0035</v>
      </c>
      <c r="W184" s="19" t="n">
        <v>0.0091</v>
      </c>
      <c r="X184" s="19" t="n">
        <v>0.0124</v>
      </c>
      <c r="Y184" s="19" t="n">
        <v>0.0075</v>
      </c>
      <c r="Z184" s="19" t="n">
        <v>0.0445</v>
      </c>
      <c r="AA184" s="19" t="n">
        <v>0.0037</v>
      </c>
      <c r="AB184" s="19" t="n">
        <v>0.008800000000000001</v>
      </c>
      <c r="AE184" s="19" t="n">
        <v>0.0274</v>
      </c>
      <c r="AJ184" s="19" t="n">
        <v>0.0592</v>
      </c>
      <c r="AL184" s="19" t="n">
        <v>0.0502</v>
      </c>
      <c r="AZ184" s="19" t="n">
        <v>0.4548</v>
      </c>
      <c r="BA184" s="19" t="n">
        <v>1.5364</v>
      </c>
      <c r="BN184" s="19" t="n">
        <v>4.2291</v>
      </c>
      <c r="BO184" s="19" t="n">
        <v>16.5715</v>
      </c>
      <c r="BQ184" s="19" t="n">
        <v>0.0104</v>
      </c>
      <c r="BT184" s="19" t="n">
        <v>0.3786</v>
      </c>
      <c r="BU184" s="19" t="n">
        <v>0.0964</v>
      </c>
      <c r="BV184" s="19" t="n">
        <v>0.0645</v>
      </c>
      <c r="BW184" s="19" t="n">
        <v>0.09669999999999999</v>
      </c>
      <c r="BX184" s="19" t="n">
        <v>0.0973</v>
      </c>
      <c r="BY184" s="19" t="n">
        <v>0.1754</v>
      </c>
      <c r="BZ184" s="19" t="n">
        <v>1.0336</v>
      </c>
      <c r="CA184" s="19" t="n">
        <v>1.2424</v>
      </c>
      <c r="CB184" s="19" t="n">
        <v>0.759</v>
      </c>
      <c r="CC184" s="19" t="n">
        <v>0.1106</v>
      </c>
      <c r="CD184" s="19" t="n">
        <v>0.0446</v>
      </c>
      <c r="CG184" s="19" t="n">
        <v>0.2243</v>
      </c>
      <c r="CJ184" s="19" t="n">
        <v>0.0774</v>
      </c>
      <c r="CK184" s="19" t="n">
        <v>0.0761</v>
      </c>
      <c r="CR184" s="19" t="n">
        <v>0.09719999999999999</v>
      </c>
      <c r="CU184" s="19" t="n">
        <v>0.0426</v>
      </c>
      <c r="CV184" s="19" t="n">
        <v>0.1604</v>
      </c>
      <c r="CX184" s="19" t="n">
        <v>0.7189</v>
      </c>
      <c r="CY184" s="19" t="n">
        <v>0.4037</v>
      </c>
      <c r="CZ184" s="19" t="n">
        <v>0.06279999999999999</v>
      </c>
      <c r="DA184" s="19" t="n">
        <v>0.6805</v>
      </c>
      <c r="DB184" s="19" t="n">
        <v>0.1751</v>
      </c>
      <c r="DC184" s="19" t="n">
        <v>2.892</v>
      </c>
      <c r="DD184" s="19" t="n">
        <v>2.9433</v>
      </c>
      <c r="DE184" s="19" t="n">
        <v>0.4641</v>
      </c>
      <c r="DF184" s="19" t="n">
        <v>2.6606</v>
      </c>
      <c r="DG184" s="19" t="n">
        <v>8.281499999999999</v>
      </c>
      <c r="DH184" s="19" t="n">
        <v>0.059</v>
      </c>
      <c r="DI184" s="19" t="n">
        <v>4.0116</v>
      </c>
      <c r="DJ184" s="19" t="n">
        <v>1.2317</v>
      </c>
      <c r="DK184" s="19" t="n">
        <v>1.4803</v>
      </c>
      <c r="DL184" s="19" t="n">
        <v>0.5031</v>
      </c>
      <c r="DM184" s="19" t="n">
        <v>0.875</v>
      </c>
      <c r="DN184" s="19" t="n">
        <v>0.0331</v>
      </c>
      <c r="DO184" s="19" t="n">
        <v>22.7032</v>
      </c>
      <c r="DQ184" s="19" t="n">
        <v>0.2549</v>
      </c>
      <c r="DR184" s="19" t="n">
        <v>0.0106</v>
      </c>
      <c r="DS184" s="19" t="n">
        <v>0.0688</v>
      </c>
      <c r="DT184" s="19" t="n">
        <v>1.6787</v>
      </c>
      <c r="DU184" s="19" t="n">
        <v>77.9131</v>
      </c>
    </row>
    <row r="185">
      <c r="A185" s="2" t="inlineStr">
        <is>
          <t>Road (Table 26)</t>
        </is>
      </c>
      <c r="B185" s="2" t="inlineStr">
        <is>
          <t>2601</t>
        </is>
      </c>
      <c r="C185" s="2" t="inlineStr">
        <is>
          <t>Electricity generation</t>
        </is>
      </c>
    </row>
    <row r="186">
      <c r="A186" s="2" t="inlineStr">
        <is>
          <t>Road (Table 26)</t>
        </is>
      </c>
      <c r="B186" s="2" t="inlineStr">
        <is>
          <t>2605</t>
        </is>
      </c>
      <c r="C186" s="2" t="inlineStr">
        <is>
          <t>Electricity transmission, distribution, on selling and electricity market operation</t>
        </is>
      </c>
    </row>
    <row r="187">
      <c r="A187" s="2" t="inlineStr">
        <is>
          <t>Road (Table 26)</t>
        </is>
      </c>
      <c r="B187" s="2" t="inlineStr">
        <is>
          <t>2701</t>
        </is>
      </c>
      <c r="C187" s="2" t="inlineStr">
        <is>
          <t>Gas supply</t>
        </is>
      </c>
    </row>
    <row r="188">
      <c r="A188" s="2" t="inlineStr">
        <is>
          <t>Road (Table 26)</t>
        </is>
      </c>
      <c r="B188" s="2" t="inlineStr">
        <is>
          <t>2801</t>
        </is>
      </c>
      <c r="C188" s="2" t="inlineStr">
        <is>
          <t>Water supply, sewerage and drainage services</t>
        </is>
      </c>
    </row>
    <row r="189">
      <c r="A189" s="2" t="inlineStr">
        <is>
          <t>Road (Table 26)</t>
        </is>
      </c>
      <c r="B189" s="2" t="inlineStr">
        <is>
          <t>2901</t>
        </is>
      </c>
      <c r="C189" s="2" t="inlineStr">
        <is>
          <t>Waste collection, treatment and disposal services</t>
        </is>
      </c>
    </row>
    <row r="190">
      <c r="A190" s="2" t="inlineStr">
        <is>
          <t>Road (Table 26)</t>
        </is>
      </c>
      <c r="B190" s="2" t="inlineStr">
        <is>
          <t>3001</t>
        </is>
      </c>
      <c r="C190" s="2" t="inlineStr">
        <is>
          <t>Residential building construction</t>
        </is>
      </c>
    </row>
    <row r="191">
      <c r="A191" s="2" t="inlineStr">
        <is>
          <t>Road (Table 26)</t>
        </is>
      </c>
      <c r="B191" s="2" t="inlineStr">
        <is>
          <t>3002</t>
        </is>
      </c>
      <c r="C191" s="2" t="inlineStr">
        <is>
          <t>Non-residential building construction</t>
        </is>
      </c>
    </row>
    <row r="192">
      <c r="A192" s="2" t="inlineStr">
        <is>
          <t>Road (Table 26)</t>
        </is>
      </c>
      <c r="B192" s="2" t="inlineStr">
        <is>
          <t>3101</t>
        </is>
      </c>
      <c r="C192" s="2" t="inlineStr">
        <is>
          <t>Heavy and civil engineering construction</t>
        </is>
      </c>
    </row>
    <row r="193">
      <c r="A193" s="2" t="inlineStr">
        <is>
          <t>Road (Table 26)</t>
        </is>
      </c>
      <c r="B193" s="2" t="inlineStr">
        <is>
          <t>3201</t>
        </is>
      </c>
      <c r="C193" s="2" t="inlineStr">
        <is>
          <t>Construction services</t>
        </is>
      </c>
    </row>
    <row r="194">
      <c r="A194" s="2" t="inlineStr">
        <is>
          <t>Road (Table 26)</t>
        </is>
      </c>
      <c r="B194" s="2" t="inlineStr">
        <is>
          <t>3301</t>
        </is>
      </c>
      <c r="C194" s="2" t="inlineStr">
        <is>
          <t>Wholesale trade</t>
        </is>
      </c>
    </row>
    <row r="195">
      <c r="A195" s="2" t="inlineStr">
        <is>
          <t>Road (Table 26)</t>
        </is>
      </c>
      <c r="B195" s="2" t="inlineStr">
        <is>
          <t>3901</t>
        </is>
      </c>
      <c r="C195" s="2" t="inlineStr">
        <is>
          <t>Retail trade</t>
        </is>
      </c>
    </row>
    <row r="196">
      <c r="A196" s="2" t="inlineStr">
        <is>
          <t>Road (Table 26)</t>
        </is>
      </c>
      <c r="B196" s="2" t="inlineStr">
        <is>
          <t>4401</t>
        </is>
      </c>
      <c r="C196" s="2" t="inlineStr">
        <is>
          <t>Accommodation</t>
        </is>
      </c>
    </row>
    <row r="197">
      <c r="A197" s="2" t="inlineStr">
        <is>
          <t>Road (Table 26)</t>
        </is>
      </c>
      <c r="B197" s="2" t="inlineStr">
        <is>
          <t>4501</t>
        </is>
      </c>
      <c r="C197" s="2" t="inlineStr">
        <is>
          <t>Food and beverage services</t>
        </is>
      </c>
    </row>
    <row r="198">
      <c r="A198" s="2" t="inlineStr">
        <is>
          <t>Road (Table 26)</t>
        </is>
      </c>
      <c r="B198" s="2" t="inlineStr">
        <is>
          <t>4601</t>
        </is>
      </c>
      <c r="C198" s="2" t="inlineStr">
        <is>
          <t>Road transport</t>
        </is>
      </c>
    </row>
    <row r="199">
      <c r="A199" s="2" t="inlineStr">
        <is>
          <t>Road (Table 26)</t>
        </is>
      </c>
      <c r="B199" s="2" t="inlineStr">
        <is>
          <t>4701</t>
        </is>
      </c>
      <c r="C199" s="2" t="inlineStr">
        <is>
          <t>Rail transport</t>
        </is>
      </c>
    </row>
    <row r="200">
      <c r="A200" s="2" t="inlineStr">
        <is>
          <t>Road (Table 26)</t>
        </is>
      </c>
      <c r="B200" s="2" t="inlineStr">
        <is>
          <t>4801</t>
        </is>
      </c>
      <c r="C200" s="2" t="inlineStr">
        <is>
          <t>Water, pipeline and other transport</t>
        </is>
      </c>
    </row>
    <row r="201">
      <c r="A201" s="2" t="inlineStr">
        <is>
          <t>Road (Table 26)</t>
        </is>
      </c>
      <c r="B201" s="2" t="inlineStr">
        <is>
          <t>4901</t>
        </is>
      </c>
      <c r="C201" s="2" t="inlineStr">
        <is>
          <t>Air and space transport</t>
        </is>
      </c>
    </row>
    <row r="202">
      <c r="A202" s="2" t="inlineStr">
        <is>
          <t>Road (Table 26)</t>
        </is>
      </c>
      <c r="B202" s="2" t="inlineStr">
        <is>
          <t>5101</t>
        </is>
      </c>
      <c r="C202" s="2" t="inlineStr">
        <is>
          <t>Postal and courier pick-up and delivery service</t>
        </is>
      </c>
    </row>
    <row r="203">
      <c r="A203" s="2" t="inlineStr">
        <is>
          <t>Road (Table 26)</t>
        </is>
      </c>
      <c r="B203" s="2" t="inlineStr">
        <is>
          <t>5201</t>
        </is>
      </c>
      <c r="C203" s="2" t="inlineStr">
        <is>
          <t>Transport support services and storage</t>
        </is>
      </c>
    </row>
    <row r="204">
      <c r="A204" s="2" t="inlineStr">
        <is>
          <t>Road (Table 26)</t>
        </is>
      </c>
      <c r="B204" s="2" t="inlineStr">
        <is>
          <t>5401</t>
        </is>
      </c>
      <c r="C204" s="2" t="inlineStr">
        <is>
          <t>Publishing (except internet and music publishing)</t>
        </is>
      </c>
      <c r="D204" s="19" t="n">
        <v>0.06850000000000001</v>
      </c>
      <c r="E204" s="19" t="n">
        <v>0.0043</v>
      </c>
      <c r="F204" s="19" t="n">
        <v>0.0721</v>
      </c>
      <c r="K204" s="19" t="n">
        <v>0.1697</v>
      </c>
      <c r="L204" s="19" t="n">
        <v>0.9922</v>
      </c>
      <c r="M204" s="19" t="n">
        <v>0.0618</v>
      </c>
      <c r="N204" s="19" t="n">
        <v>0.2242</v>
      </c>
      <c r="P204" s="19" t="n">
        <v>0.4281</v>
      </c>
      <c r="Q204" s="19" t="n">
        <v>0.0179</v>
      </c>
      <c r="R204" s="19" t="n">
        <v>0.0283</v>
      </c>
      <c r="S204" s="19" t="n">
        <v>0.0457</v>
      </c>
      <c r="T204" s="19" t="n">
        <v>0.0401</v>
      </c>
      <c r="U204" s="19" t="n">
        <v>0.0533</v>
      </c>
      <c r="V204" s="19" t="n">
        <v>0.0441</v>
      </c>
      <c r="W204" s="19" t="n">
        <v>0.0346</v>
      </c>
      <c r="X204" s="19" t="n">
        <v>0.0819</v>
      </c>
      <c r="Y204" s="19" t="n">
        <v>0.09420000000000001</v>
      </c>
      <c r="Z204" s="19" t="n">
        <v>0.0221</v>
      </c>
      <c r="AA204" s="19" t="n">
        <v>0.0001</v>
      </c>
      <c r="AB204" s="19" t="n">
        <v>0.0058</v>
      </c>
      <c r="AC204" s="19" t="n">
        <v>0.0833</v>
      </c>
      <c r="AD204" s="19" t="n">
        <v>0.0078</v>
      </c>
      <c r="AE204" s="19" t="n">
        <v>0.1971</v>
      </c>
      <c r="AF204" s="19" t="n">
        <v>0.0007</v>
      </c>
      <c r="AG204" s="19" t="n">
        <v>0.0025</v>
      </c>
      <c r="AH204" s="19" t="n">
        <v>0.0077</v>
      </c>
      <c r="AI204" s="19" t="n">
        <v>0.0335</v>
      </c>
      <c r="AJ204" s="19" t="n">
        <v>0.1118</v>
      </c>
      <c r="AK204" s="19" t="n">
        <v>0.2308</v>
      </c>
      <c r="AL204" s="19" t="n">
        <v>0.5019</v>
      </c>
      <c r="AM204" s="19" t="n">
        <v>0.1752</v>
      </c>
      <c r="AN204" s="19" t="n">
        <v>0.0588</v>
      </c>
      <c r="AO204" s="19" t="n">
        <v>0.2476</v>
      </c>
      <c r="AP204" s="19" t="n">
        <v>0.0007</v>
      </c>
      <c r="AQ204" s="19" t="n">
        <v>0.7709</v>
      </c>
      <c r="AR204" s="19" t="n">
        <v>0.0306</v>
      </c>
      <c r="AS204" s="19" t="n">
        <v>0.6529</v>
      </c>
      <c r="AT204" s="19" t="n">
        <v>0.2013</v>
      </c>
      <c r="AU204" s="19" t="n">
        <v>0.0122</v>
      </c>
      <c r="AV204" s="19" t="n">
        <v>0.0041</v>
      </c>
      <c r="AW204" s="19" t="n">
        <v>0.1582</v>
      </c>
      <c r="AX204" s="19" t="n">
        <v>0.0051</v>
      </c>
      <c r="AY204" s="19" t="n">
        <v>0.001</v>
      </c>
      <c r="AZ204" s="19" t="n">
        <v>0.1146</v>
      </c>
      <c r="BA204" s="19" t="n">
        <v>0.0011</v>
      </c>
      <c r="BB204" s="19" t="n">
        <v>0.0019</v>
      </c>
      <c r="BC204" s="19" t="n">
        <v>0.6845</v>
      </c>
      <c r="BD204" s="19" t="n">
        <v>0.0476</v>
      </c>
      <c r="BE204" s="19" t="n">
        <v>0.0589</v>
      </c>
      <c r="BF204" s="19" t="n">
        <v>0.0731</v>
      </c>
      <c r="BG204" s="19" t="n">
        <v>0.3412</v>
      </c>
      <c r="BH204" s="19" t="n">
        <v>0.029</v>
      </c>
      <c r="BI204" s="19" t="n">
        <v>0.001</v>
      </c>
      <c r="BJ204" s="19" t="n">
        <v>0.1337</v>
      </c>
      <c r="BK204" s="19" t="n">
        <v>0.0301</v>
      </c>
      <c r="BL204" s="19" t="n">
        <v>0.0056</v>
      </c>
      <c r="BM204" s="19" t="n">
        <v>0.0432</v>
      </c>
      <c r="BN204" s="19" t="n">
        <v>0.0437</v>
      </c>
      <c r="BO204" s="19" t="n">
        <v>0.0046</v>
      </c>
      <c r="BP204" s="19" t="n">
        <v>0.0723</v>
      </c>
      <c r="BQ204" s="19" t="n">
        <v>0.1306</v>
      </c>
      <c r="BS204" s="19" t="n">
        <v>0.1775</v>
      </c>
      <c r="BT204" s="19" t="n">
        <v>1.1147</v>
      </c>
      <c r="BU204" s="19" t="n">
        <v>0.1974</v>
      </c>
      <c r="BV204" s="19" t="n">
        <v>0.2368</v>
      </c>
      <c r="BW204" s="19" t="n">
        <v>0.3462</v>
      </c>
      <c r="BX204" s="19" t="n">
        <v>1.1514</v>
      </c>
      <c r="BY204" s="19" t="n">
        <v>0.8193</v>
      </c>
      <c r="BZ204" s="19" t="n">
        <v>1.394</v>
      </c>
      <c r="CA204" s="19" t="n">
        <v>0.27</v>
      </c>
      <c r="CB204" s="19" t="n">
        <v>0.2821</v>
      </c>
      <c r="CC204" s="19" t="n">
        <v>0.6824</v>
      </c>
      <c r="CD204" s="19" t="n">
        <v>0.1501</v>
      </c>
      <c r="CE204" s="19" t="n">
        <v>0.0068</v>
      </c>
      <c r="CF204" s="19" t="n">
        <v>0.0507</v>
      </c>
      <c r="CG204" s="19" t="n">
        <v>0.8439</v>
      </c>
      <c r="CH204" s="19" t="n">
        <v>0.1847</v>
      </c>
      <c r="CI204" s="19" t="n">
        <v>3.0316</v>
      </c>
      <c r="CJ204" s="19" t="n">
        <v>0.7605</v>
      </c>
      <c r="CK204" s="19" t="n">
        <v>0.2777</v>
      </c>
      <c r="CM204" s="19" t="n">
        <v>0.2065</v>
      </c>
      <c r="CN204" s="19" t="n">
        <v>0.0912</v>
      </c>
      <c r="CO204" s="19" t="n">
        <v>2.6577</v>
      </c>
      <c r="CP204" s="19" t="n">
        <v>3.1303</v>
      </c>
      <c r="CQ204" s="19" t="n">
        <v>0.4229</v>
      </c>
      <c r="CR204" s="19" t="n">
        <v>2.2776</v>
      </c>
      <c r="CU204" s="19" t="n">
        <v>2.0167</v>
      </c>
      <c r="CV204" s="19" t="n">
        <v>2.2108</v>
      </c>
      <c r="CW204" s="19" t="n">
        <v>0.0376</v>
      </c>
      <c r="CX204" s="19" t="n">
        <v>0.8151</v>
      </c>
      <c r="CY204" s="19" t="n">
        <v>0.2403</v>
      </c>
      <c r="CZ204" s="19" t="n">
        <v>3.0704</v>
      </c>
      <c r="DA204" s="19" t="n">
        <v>0.1108</v>
      </c>
      <c r="DB204" s="19" t="n">
        <v>0.3901</v>
      </c>
      <c r="DC204" s="19" t="n">
        <v>11.9745</v>
      </c>
      <c r="DD204" s="19" t="n">
        <v>13.7838</v>
      </c>
      <c r="DE204" s="19" t="n">
        <v>0.9802</v>
      </c>
      <c r="DF204" s="19" t="n">
        <v>0.8967000000000001</v>
      </c>
      <c r="DG204" s="19" t="n">
        <v>1.6799</v>
      </c>
      <c r="DH204" s="19" t="n">
        <v>0.7173</v>
      </c>
      <c r="DI204" s="19" t="n">
        <v>0.423</v>
      </c>
      <c r="DJ204" s="19" t="n">
        <v>0.4663</v>
      </c>
      <c r="DK204" s="19" t="n">
        <v>0.1551</v>
      </c>
      <c r="DL204" s="19" t="n">
        <v>0.0025</v>
      </c>
      <c r="DM204" s="19" t="n">
        <v>0.8586</v>
      </c>
      <c r="DN204" s="19" t="n">
        <v>0.1892</v>
      </c>
      <c r="DO204" s="19" t="n">
        <v>48.7938</v>
      </c>
      <c r="DQ204" s="19" t="n">
        <v>4.3809</v>
      </c>
      <c r="DR204" s="19" t="n">
        <v>0.2452</v>
      </c>
      <c r="DS204" s="19" t="n">
        <v>0.8904</v>
      </c>
      <c r="DT204" s="19" t="n">
        <v>0.5769</v>
      </c>
      <c r="DU204" s="19" t="n">
        <v>27.5287</v>
      </c>
    </row>
    <row r="205">
      <c r="A205" s="2" t="inlineStr">
        <is>
          <t>Road (Table 26)</t>
        </is>
      </c>
      <c r="B205" s="2" t="inlineStr">
        <is>
          <t>5501</t>
        </is>
      </c>
      <c r="C205" s="2" t="inlineStr">
        <is>
          <t>Motion picture and sound recording</t>
        </is>
      </c>
      <c r="CJ205" s="19" t="n">
        <v>0.9518</v>
      </c>
      <c r="CX205" s="19" t="n">
        <v>1.4979</v>
      </c>
      <c r="DO205" s="19" t="n">
        <v>22.5369</v>
      </c>
      <c r="DQ205" s="19" t="n">
        <v>6.5793</v>
      </c>
      <c r="DT205" s="19" t="n">
        <v>1.1281</v>
      </c>
      <c r="DU205" s="19" t="n">
        <v>0.306</v>
      </c>
    </row>
    <row r="206">
      <c r="A206" s="2" t="inlineStr">
        <is>
          <t>Road (Table 26)</t>
        </is>
      </c>
      <c r="B206" s="2" t="inlineStr">
        <is>
          <t>5601</t>
        </is>
      </c>
      <c r="C206" s="2" t="inlineStr">
        <is>
          <t>Broadcasting (except internet)</t>
        </is>
      </c>
    </row>
    <row r="207">
      <c r="A207" s="2" t="inlineStr">
        <is>
          <t>Road (Table 26)</t>
        </is>
      </c>
      <c r="B207" s="2" t="inlineStr">
        <is>
          <t>5701</t>
        </is>
      </c>
      <c r="C207" s="2" t="inlineStr">
        <is>
          <t>Internet service providers, internet publishing and broadcasting, websearch portals and data processing</t>
        </is>
      </c>
    </row>
    <row r="208">
      <c r="A208" s="2" t="inlineStr">
        <is>
          <t>Road (Table 26)</t>
        </is>
      </c>
      <c r="B208" s="2" t="inlineStr">
        <is>
          <t>5801</t>
        </is>
      </c>
      <c r="C208" s="2" t="inlineStr">
        <is>
          <t>Telecommunication services</t>
        </is>
      </c>
    </row>
    <row r="209">
      <c r="A209" s="2" t="inlineStr">
        <is>
          <t>Road (Table 26)</t>
        </is>
      </c>
      <c r="B209" s="2" t="inlineStr">
        <is>
          <t>6001</t>
        </is>
      </c>
      <c r="C209" s="2" t="inlineStr">
        <is>
          <t>Library and other information services</t>
        </is>
      </c>
    </row>
    <row r="210">
      <c r="A210" s="2" t="inlineStr">
        <is>
          <t>Road (Table 26)</t>
        </is>
      </c>
      <c r="B210" s="2" t="inlineStr">
        <is>
          <t>6201</t>
        </is>
      </c>
      <c r="C210" s="2" t="inlineStr">
        <is>
          <t>Finance</t>
        </is>
      </c>
    </row>
    <row r="211">
      <c r="A211" s="2" t="inlineStr">
        <is>
          <t>Road (Table 26)</t>
        </is>
      </c>
      <c r="B211" s="2" t="inlineStr">
        <is>
          <t>6301</t>
        </is>
      </c>
      <c r="C211" s="2" t="inlineStr">
        <is>
          <t>Insurance and superannuation funds</t>
        </is>
      </c>
    </row>
    <row r="212">
      <c r="A212" s="2" t="inlineStr">
        <is>
          <t>Road (Table 26)</t>
        </is>
      </c>
      <c r="B212" s="2" t="inlineStr">
        <is>
          <t>6401</t>
        </is>
      </c>
      <c r="C212" s="2" t="inlineStr">
        <is>
          <t>Auxiliary finance and insurance services</t>
        </is>
      </c>
    </row>
    <row r="213">
      <c r="A213" s="2" t="inlineStr">
        <is>
          <t>Road (Table 26)</t>
        </is>
      </c>
      <c r="B213" s="2" t="inlineStr">
        <is>
          <t>6601</t>
        </is>
      </c>
      <c r="C213" s="2" t="inlineStr">
        <is>
          <t>Rental and hiring services (except real estate)</t>
        </is>
      </c>
    </row>
    <row r="214">
      <c r="A214" s="2" t="inlineStr">
        <is>
          <t>Road (Table 26)</t>
        </is>
      </c>
      <c r="B214" s="2" t="inlineStr">
        <is>
          <t>6700</t>
        </is>
      </c>
      <c r="C214" s="2" t="inlineStr">
        <is>
          <t>Imputed rent for owner-occupiers</t>
        </is>
      </c>
    </row>
    <row r="215">
      <c r="A215" s="2" t="inlineStr">
        <is>
          <t>Road (Table 26)</t>
        </is>
      </c>
      <c r="B215" s="2" t="inlineStr">
        <is>
          <t>6701</t>
        </is>
      </c>
      <c r="C215" s="2" t="inlineStr">
        <is>
          <t>Actual rent for housing</t>
        </is>
      </c>
    </row>
    <row r="216">
      <c r="A216" s="2" t="inlineStr">
        <is>
          <t>Road (Table 26)</t>
        </is>
      </c>
      <c r="B216" s="2" t="inlineStr">
        <is>
          <t>6702</t>
        </is>
      </c>
      <c r="C216" s="2" t="inlineStr">
        <is>
          <t>Non-residential property operators and real estate services</t>
        </is>
      </c>
    </row>
    <row r="217">
      <c r="A217" s="2" t="inlineStr">
        <is>
          <t>Road (Table 26)</t>
        </is>
      </c>
      <c r="B217" s="2" t="inlineStr">
        <is>
          <t>6901</t>
        </is>
      </c>
      <c r="C217" s="2" t="inlineStr">
        <is>
          <t>Professional, scientific and technical services</t>
        </is>
      </c>
    </row>
    <row r="218">
      <c r="A218" s="2" t="inlineStr">
        <is>
          <t>Road (Table 26)</t>
        </is>
      </c>
      <c r="B218" s="2" t="inlineStr">
        <is>
          <t>7001</t>
        </is>
      </c>
      <c r="C218" s="2" t="inlineStr">
        <is>
          <t>Computer systems design and related services</t>
        </is>
      </c>
    </row>
    <row r="219">
      <c r="A219" s="2" t="inlineStr">
        <is>
          <t>Road (Table 26)</t>
        </is>
      </c>
      <c r="B219" s="2" t="inlineStr">
        <is>
          <t>7210</t>
        </is>
      </c>
      <c r="C219" s="2" t="inlineStr">
        <is>
          <t>Employment, travel agency and other administrative services</t>
        </is>
      </c>
    </row>
    <row r="220">
      <c r="A220" s="2" t="inlineStr">
        <is>
          <t>Road (Table 26)</t>
        </is>
      </c>
      <c r="B220" s="2" t="inlineStr">
        <is>
          <t>7310</t>
        </is>
      </c>
      <c r="C220" s="2" t="inlineStr">
        <is>
          <t>Building cleaning, pest control and other support services</t>
        </is>
      </c>
    </row>
    <row r="221">
      <c r="A221" s="2" t="inlineStr">
        <is>
          <t>Road (Table 26)</t>
        </is>
      </c>
      <c r="B221" s="2" t="inlineStr">
        <is>
          <t>7501</t>
        </is>
      </c>
      <c r="C221" s="2" t="inlineStr">
        <is>
          <t>Public administration and regulatory services</t>
        </is>
      </c>
    </row>
    <row r="222">
      <c r="A222" s="2" t="inlineStr">
        <is>
          <t>Road (Table 26)</t>
        </is>
      </c>
      <c r="B222" s="2" t="inlineStr">
        <is>
          <t>7601</t>
        </is>
      </c>
      <c r="C222" s="2" t="inlineStr">
        <is>
          <t>Defence</t>
        </is>
      </c>
    </row>
    <row r="223">
      <c r="A223" s="2" t="inlineStr">
        <is>
          <t>Road (Table 26)</t>
        </is>
      </c>
      <c r="B223" s="2" t="inlineStr">
        <is>
          <t>7701</t>
        </is>
      </c>
      <c r="C223" s="2" t="inlineStr">
        <is>
          <t>Public order and safety</t>
        </is>
      </c>
    </row>
    <row r="224">
      <c r="A224" s="2" t="inlineStr">
        <is>
          <t>Road (Table 26)</t>
        </is>
      </c>
      <c r="B224" s="2" t="inlineStr">
        <is>
          <t>8010</t>
        </is>
      </c>
      <c r="C224" s="2" t="inlineStr">
        <is>
          <t>Primary and secondary education services (including pre-schools and special schools)</t>
        </is>
      </c>
    </row>
    <row r="225">
      <c r="A225" s="2" t="inlineStr">
        <is>
          <t>Road (Table 26)</t>
        </is>
      </c>
      <c r="B225" s="2" t="inlineStr">
        <is>
          <t>8110</t>
        </is>
      </c>
      <c r="C225" s="2" t="inlineStr">
        <is>
          <t>Technical, vocational and tertiary education services (including undergraduate and postgraduate)</t>
        </is>
      </c>
    </row>
    <row r="226">
      <c r="A226" s="2" t="inlineStr">
        <is>
          <t>Road (Table 26)</t>
        </is>
      </c>
      <c r="B226" s="2" t="inlineStr">
        <is>
          <t>8210</t>
        </is>
      </c>
      <c r="C226" s="2" t="inlineStr">
        <is>
          <t>Arts, sports, adult and other education services (including community education)</t>
        </is>
      </c>
    </row>
    <row r="227">
      <c r="A227" s="2" t="inlineStr">
        <is>
          <t>Road (Table 26)</t>
        </is>
      </c>
      <c r="B227" s="2" t="inlineStr">
        <is>
          <t>8401</t>
        </is>
      </c>
      <c r="C227" s="2" t="inlineStr">
        <is>
          <t>Health care services</t>
        </is>
      </c>
    </row>
    <row r="228">
      <c r="A228" s="2" t="inlineStr">
        <is>
          <t>Road (Table 26)</t>
        </is>
      </c>
      <c r="B228" s="2" t="inlineStr">
        <is>
          <t>8601</t>
        </is>
      </c>
      <c r="C228" s="2" t="inlineStr">
        <is>
          <t>Residential care and social assistance services</t>
        </is>
      </c>
    </row>
    <row r="229">
      <c r="A229" s="2" t="inlineStr">
        <is>
          <t>Road (Table 26)</t>
        </is>
      </c>
      <c r="B229" s="2" t="inlineStr">
        <is>
          <t>8901</t>
        </is>
      </c>
      <c r="C229" s="2" t="inlineStr">
        <is>
          <t>Heritage, creative and performing arts</t>
        </is>
      </c>
    </row>
    <row r="230">
      <c r="A230" s="2" t="inlineStr">
        <is>
          <t>Road (Table 26)</t>
        </is>
      </c>
      <c r="B230" s="2" t="inlineStr">
        <is>
          <t>9101</t>
        </is>
      </c>
      <c r="C230" s="2" t="inlineStr">
        <is>
          <t>Sports and recreation</t>
        </is>
      </c>
    </row>
    <row r="231">
      <c r="A231" s="2" t="inlineStr">
        <is>
          <t>Road (Table 26)</t>
        </is>
      </c>
      <c r="B231" s="2" t="inlineStr">
        <is>
          <t>9201</t>
        </is>
      </c>
      <c r="C231" s="2" t="inlineStr">
        <is>
          <t>Gambling</t>
        </is>
      </c>
    </row>
    <row r="232">
      <c r="A232" s="2" t="inlineStr">
        <is>
          <t>Road (Table 26)</t>
        </is>
      </c>
      <c r="B232" s="2" t="inlineStr">
        <is>
          <t>9401</t>
        </is>
      </c>
      <c r="C232" s="2" t="inlineStr">
        <is>
          <t>Automotive repair and maintenance</t>
        </is>
      </c>
    </row>
    <row r="233">
      <c r="A233" s="2" t="inlineStr">
        <is>
          <t>Road (Table 26)</t>
        </is>
      </c>
      <c r="B233" s="2" t="inlineStr">
        <is>
          <t>9402</t>
        </is>
      </c>
      <c r="C233" s="2" t="inlineStr">
        <is>
          <t>Other repair and maintenance</t>
        </is>
      </c>
    </row>
    <row r="234">
      <c r="A234" s="2" t="inlineStr">
        <is>
          <t>Road (Table 26)</t>
        </is>
      </c>
      <c r="B234" s="2" t="inlineStr">
        <is>
          <t>9501</t>
        </is>
      </c>
      <c r="C234" s="2" t="inlineStr">
        <is>
          <t>Personal services</t>
        </is>
      </c>
    </row>
    <row r="235">
      <c r="A235" s="2" t="inlineStr">
        <is>
          <t>Road (Table 26)</t>
        </is>
      </c>
      <c r="B235" s="2" t="inlineStr">
        <is>
          <t>9502</t>
        </is>
      </c>
      <c r="C235" s="2" t="inlineStr">
        <is>
          <t>Other services</t>
        </is>
      </c>
    </row>
    <row r="236">
      <c r="A236" s="2" t="inlineStr">
        <is>
          <t>Rail (Table 27)</t>
        </is>
      </c>
      <c r="B236" s="2" t="inlineStr">
        <is>
          <t>0101</t>
        </is>
      </c>
      <c r="C236" s="2" t="inlineStr">
        <is>
          <t>Sheep, grains, beef and dairy cattle</t>
        </is>
      </c>
      <c r="D236" s="19" t="n">
        <v>33.4153</v>
      </c>
      <c r="E236" s="19" t="n">
        <v>4.9779</v>
      </c>
      <c r="F236" s="19" t="n">
        <v>0.4858</v>
      </c>
      <c r="I236" s="19" t="n">
        <v>0.0109</v>
      </c>
      <c r="J236" s="19" t="n">
        <v>0.0643</v>
      </c>
      <c r="Q236" s="19" t="n">
        <v>12.1179</v>
      </c>
      <c r="R236" s="19" t="n">
        <v>0.0008</v>
      </c>
      <c r="S236" s="19" t="n">
        <v>7.9929</v>
      </c>
      <c r="T236" s="19" t="n">
        <v>0.0045</v>
      </c>
      <c r="U236" s="19" t="n">
        <v>0.312</v>
      </c>
      <c r="V236" s="19" t="n">
        <v>33.4186</v>
      </c>
      <c r="W236" s="19" t="n">
        <v>1.1319</v>
      </c>
      <c r="X236" s="19" t="n">
        <v>0.4273</v>
      </c>
      <c r="Y236" s="19" t="n">
        <v>0.4517</v>
      </c>
      <c r="Z236" s="19" t="n">
        <v>0.3131</v>
      </c>
      <c r="AA236" s="19" t="n">
        <v>7.5675</v>
      </c>
      <c r="AB236" s="19" t="n">
        <v>5.3703</v>
      </c>
      <c r="AC236" s="19" t="n">
        <v>0.7526</v>
      </c>
      <c r="AD236" s="19" t="n">
        <v>0.0273</v>
      </c>
      <c r="AE236" s="19" t="n">
        <v>3.5479</v>
      </c>
      <c r="AL236" s="19" t="n">
        <v>0.0089</v>
      </c>
      <c r="AO236" s="19" t="n">
        <v>0.2291</v>
      </c>
      <c r="AP236" s="19" t="n">
        <v>0.6693</v>
      </c>
      <c r="AQ236" s="19" t="n">
        <v>1.127</v>
      </c>
      <c r="AR236" s="19" t="n">
        <v>0.4427</v>
      </c>
      <c r="BY236" s="19" t="n">
        <v>0.0736</v>
      </c>
      <c r="BZ236" s="19" t="n">
        <v>0.3654</v>
      </c>
      <c r="CA236" s="19" t="n">
        <v>0.0131</v>
      </c>
      <c r="CB236" s="19" t="n">
        <v>0.008399999999999999</v>
      </c>
      <c r="CV236" s="19" t="n">
        <v>0.1736</v>
      </c>
      <c r="CY236" s="19" t="n">
        <v>0.0337</v>
      </c>
      <c r="DB236" s="19" t="n">
        <v>0.0426</v>
      </c>
      <c r="DG236" s="19" t="n">
        <v>0.2071</v>
      </c>
      <c r="DM236" s="19" t="n">
        <v>0.0042</v>
      </c>
      <c r="DN236" s="19" t="n">
        <v>0.2106</v>
      </c>
      <c r="DO236" s="19" t="n">
        <v>0.1019</v>
      </c>
      <c r="DQ236" s="19" t="n">
        <v>1.5374</v>
      </c>
      <c r="DT236" s="19" t="n">
        <v>-13.7</v>
      </c>
      <c r="DU236" s="19" t="n">
        <v>191.0609</v>
      </c>
    </row>
    <row r="237">
      <c r="A237" s="2" t="inlineStr">
        <is>
          <t>Rail (Table 27)</t>
        </is>
      </c>
      <c r="B237" s="2" t="inlineStr">
        <is>
          <t>0102</t>
        </is>
      </c>
      <c r="C237" s="2" t="inlineStr">
        <is>
          <t>Poultry and other livestock</t>
        </is>
      </c>
      <c r="D237" s="19" t="n">
        <v>0.0001</v>
      </c>
      <c r="Q237" s="19" t="n">
        <v>1.7715</v>
      </c>
      <c r="W237" s="19" t="n">
        <v>0.0001</v>
      </c>
      <c r="BY237" s="19" t="n">
        <v>0.04</v>
      </c>
      <c r="BZ237" s="19" t="n">
        <v>0.1305</v>
      </c>
      <c r="CA237" s="19" t="n">
        <v>0.007900000000000001</v>
      </c>
      <c r="CB237" s="19" t="n">
        <v>0.0249</v>
      </c>
      <c r="DO237" s="19" t="n">
        <v>0.0091</v>
      </c>
      <c r="DQ237" s="19" t="n">
        <v>0.0089</v>
      </c>
      <c r="DT237" s="19" t="n">
        <v>0.0066</v>
      </c>
      <c r="DU237" s="19" t="n">
        <v>0.0004</v>
      </c>
    </row>
    <row r="238">
      <c r="A238" s="2" t="inlineStr">
        <is>
          <t>Rail (Table 27)</t>
        </is>
      </c>
      <c r="B238" s="2" t="inlineStr">
        <is>
          <t>0103</t>
        </is>
      </c>
      <c r="C238" s="2" t="inlineStr">
        <is>
          <t>Other agriculture</t>
        </is>
      </c>
      <c r="D238" s="19" t="n">
        <v>4.2047</v>
      </c>
      <c r="E238" s="19" t="n">
        <v>1.6084</v>
      </c>
      <c r="F238" s="19" t="n">
        <v>0.08309999999999999</v>
      </c>
      <c r="J238" s="19" t="n">
        <v>0.0068</v>
      </c>
      <c r="Q238" s="19" t="n">
        <v>0.08550000000000001</v>
      </c>
      <c r="S238" s="19" t="n">
        <v>0.036</v>
      </c>
      <c r="T238" s="19" t="n">
        <v>5.2115</v>
      </c>
      <c r="U238" s="19" t="n">
        <v>0.0774</v>
      </c>
      <c r="V238" s="19" t="n">
        <v>0.0029</v>
      </c>
      <c r="W238" s="19" t="n">
        <v>1.6925</v>
      </c>
      <c r="X238" s="19" t="n">
        <v>1.2498</v>
      </c>
      <c r="Y238" s="19" t="n">
        <v>2.6025</v>
      </c>
      <c r="Z238" s="19" t="n">
        <v>0.09329999999999999</v>
      </c>
      <c r="AA238" s="19" t="n">
        <v>0.0091</v>
      </c>
      <c r="AB238" s="19" t="n">
        <v>3.1392</v>
      </c>
      <c r="AC238" s="19" t="n">
        <v>0.0052</v>
      </c>
      <c r="AD238" s="19" t="n">
        <v>0.0004</v>
      </c>
      <c r="AE238" s="19" t="n">
        <v>0.0048</v>
      </c>
      <c r="AO238" s="19" t="n">
        <v>0.0003</v>
      </c>
      <c r="AQ238" s="19" t="n">
        <v>0.0027</v>
      </c>
      <c r="AS238" s="19" t="n">
        <v>0.5684</v>
      </c>
      <c r="AT238" s="19" t="n">
        <v>0.0413</v>
      </c>
      <c r="BN238" s="19" t="n">
        <v>0.0428</v>
      </c>
      <c r="BX238" s="19" t="n">
        <v>0.0092</v>
      </c>
      <c r="BY238" s="19" t="n">
        <v>0.0438</v>
      </c>
      <c r="BZ238" s="19" t="n">
        <v>1.8243</v>
      </c>
      <c r="CA238" s="19" t="n">
        <v>1.254</v>
      </c>
      <c r="CB238" s="19" t="n">
        <v>6.0841</v>
      </c>
      <c r="DB238" s="19" t="n">
        <v>0.0164</v>
      </c>
      <c r="DC238" s="19" t="n">
        <v>0.0025</v>
      </c>
      <c r="DD238" s="19" t="n">
        <v>0.0041</v>
      </c>
      <c r="DF238" s="19" t="n">
        <v>0.9246</v>
      </c>
      <c r="DG238" s="19" t="n">
        <v>0.9994</v>
      </c>
      <c r="DH238" s="19" t="n">
        <v>0.0049</v>
      </c>
      <c r="DI238" s="19" t="n">
        <v>0.1717</v>
      </c>
      <c r="DJ238" s="19" t="n">
        <v>0.1671</v>
      </c>
      <c r="DM238" s="19" t="n">
        <v>0.0109</v>
      </c>
      <c r="DN238" s="19" t="n">
        <v>0.001</v>
      </c>
      <c r="DO238" s="19" t="n">
        <v>28.8748</v>
      </c>
      <c r="DT238" s="19" t="n">
        <v>-0.3526</v>
      </c>
      <c r="DU238" s="19" t="n">
        <v>7.191</v>
      </c>
    </row>
    <row r="239">
      <c r="A239" s="2" t="inlineStr">
        <is>
          <t>Rail (Table 27)</t>
        </is>
      </c>
      <c r="B239" s="2" t="inlineStr">
        <is>
          <t>0201</t>
        </is>
      </c>
      <c r="C239" s="2" t="inlineStr">
        <is>
          <t>Aquaculture</t>
        </is>
      </c>
    </row>
    <row r="240">
      <c r="A240" s="2" t="inlineStr">
        <is>
          <t>Rail (Table 27)</t>
        </is>
      </c>
      <c r="B240" s="2" t="inlineStr">
        <is>
          <t>0301</t>
        </is>
      </c>
      <c r="C240" s="2" t="inlineStr">
        <is>
          <t>Forestry and logging</t>
        </is>
      </c>
      <c r="D240" s="19" t="n">
        <v>0.015</v>
      </c>
      <c r="E240" s="19" t="n">
        <v>0.0116</v>
      </c>
      <c r="F240" s="19" t="n">
        <v>0.008500000000000001</v>
      </c>
      <c r="K240" s="19" t="n">
        <v>0.0125</v>
      </c>
      <c r="L240" s="19" t="n">
        <v>0.0157</v>
      </c>
      <c r="AI240" s="19" t="n">
        <v>4.4748</v>
      </c>
      <c r="AJ240" s="19" t="n">
        <v>1.464</v>
      </c>
      <c r="AM240" s="19" t="n">
        <v>0.0015</v>
      </c>
      <c r="CD240" s="19" t="n">
        <v>0.0064</v>
      </c>
      <c r="DO240" s="19" t="n">
        <v>0.0508</v>
      </c>
      <c r="DT240" s="19" t="n">
        <v>-0.2761</v>
      </c>
      <c r="DU240" s="19" t="n">
        <v>0.2152</v>
      </c>
    </row>
    <row r="241">
      <c r="A241" s="2" t="inlineStr">
        <is>
          <t>Rail (Table 27)</t>
        </is>
      </c>
      <c r="B241" s="2" t="inlineStr">
        <is>
          <t>0401</t>
        </is>
      </c>
      <c r="C241" s="2" t="inlineStr">
        <is>
          <t>Fishing, hunting and trapping</t>
        </is>
      </c>
    </row>
    <row r="242">
      <c r="A242" s="2" t="inlineStr">
        <is>
          <t>Rail (Table 27)</t>
        </is>
      </c>
      <c r="B242" s="2" t="inlineStr">
        <is>
          <t>0501</t>
        </is>
      </c>
      <c r="C242" s="2" t="inlineStr">
        <is>
          <t>Agriculture, forestry and fishing support services</t>
        </is>
      </c>
    </row>
    <row r="243">
      <c r="A243" s="2" t="inlineStr">
        <is>
          <t>Rail (Table 27)</t>
        </is>
      </c>
      <c r="B243" s="2" t="inlineStr">
        <is>
          <t>0601</t>
        </is>
      </c>
      <c r="C243" s="2" t="inlineStr">
        <is>
          <t>Coal mining</t>
        </is>
      </c>
      <c r="K243" s="19" t="n">
        <v>3.5181</v>
      </c>
      <c r="M243" s="19" t="n">
        <v>0.0248</v>
      </c>
      <c r="N243" s="19" t="n">
        <v>0.5451</v>
      </c>
      <c r="P243" s="19" t="n">
        <v>0.0141</v>
      </c>
      <c r="Q243" s="19" t="n">
        <v>0.3376</v>
      </c>
      <c r="T243" s="19" t="n">
        <v>0.1192</v>
      </c>
      <c r="U243" s="19" t="n">
        <v>0.0898</v>
      </c>
      <c r="V243" s="19" t="n">
        <v>0.2921</v>
      </c>
      <c r="X243" s="19" t="n">
        <v>0.3294</v>
      </c>
      <c r="Y243" s="19" t="n">
        <v>0.08110000000000001</v>
      </c>
      <c r="AI243" s="19" t="n">
        <v>0.0248</v>
      </c>
      <c r="AK243" s="19" t="n">
        <v>0.446</v>
      </c>
      <c r="AN243" s="19" t="n">
        <v>0.223</v>
      </c>
      <c r="AQ243" s="19" t="n">
        <v>0.3716</v>
      </c>
      <c r="AU243" s="19" t="n">
        <v>0.0852</v>
      </c>
      <c r="AW243" s="19" t="n">
        <v>2.0614</v>
      </c>
      <c r="AY243" s="19" t="n">
        <v>0.0832</v>
      </c>
      <c r="AZ243" s="19" t="n">
        <v>17.1213</v>
      </c>
      <c r="BA243" s="19" t="n">
        <v>7.6528</v>
      </c>
      <c r="BP243" s="19" t="n">
        <v>70.11579999999999</v>
      </c>
      <c r="DT243" s="19" t="n">
        <v>-11.6312</v>
      </c>
      <c r="DU243" s="19" t="n">
        <v>1682.0949</v>
      </c>
    </row>
    <row r="244">
      <c r="A244" s="2" t="inlineStr">
        <is>
          <t>Rail (Table 27)</t>
        </is>
      </c>
      <c r="B244" s="2" t="inlineStr">
        <is>
          <t>0701</t>
        </is>
      </c>
      <c r="C244" s="2" t="inlineStr">
        <is>
          <t>Oil and gas extraction</t>
        </is>
      </c>
    </row>
    <row r="245">
      <c r="A245" s="2" t="inlineStr">
        <is>
          <t>Rail (Table 27)</t>
        </is>
      </c>
      <c r="B245" s="2" t="inlineStr">
        <is>
          <t>0801</t>
        </is>
      </c>
      <c r="C245" s="2" t="inlineStr">
        <is>
          <t>Iron ore mining</t>
        </is>
      </c>
      <c r="K245" s="19" t="n">
        <v>0.4328</v>
      </c>
      <c r="AZ245" s="19" t="n">
        <v>65.5395</v>
      </c>
      <c r="BA245" s="19" t="n">
        <v>0.4677</v>
      </c>
      <c r="DT245" s="19" t="n">
        <v>-14.7243</v>
      </c>
      <c r="DU245" s="19" t="n">
        <v>3939.2843</v>
      </c>
    </row>
    <row r="246">
      <c r="A246" s="2" t="inlineStr">
        <is>
          <t>Rail (Table 27)</t>
        </is>
      </c>
      <c r="B246" s="2" t="inlineStr">
        <is>
          <t>0802</t>
        </is>
      </c>
      <c r="C246" s="2" t="inlineStr">
        <is>
          <t>Non-ferrous metal ore mining</t>
        </is>
      </c>
      <c r="AO246" s="19" t="n">
        <v>0.0001</v>
      </c>
      <c r="AQ246" s="19" t="n">
        <v>13.3578</v>
      </c>
      <c r="AR246" s="19" t="n">
        <v>0.0349</v>
      </c>
      <c r="AU246" s="19" t="n">
        <v>0.0001</v>
      </c>
      <c r="AV246" s="19" t="n">
        <v>0.3709</v>
      </c>
      <c r="AW246" s="19" t="n">
        <v>0.2731</v>
      </c>
      <c r="AX246" s="19" t="n">
        <v>0.1885</v>
      </c>
      <c r="AY246" s="19" t="n">
        <v>0.2007</v>
      </c>
      <c r="AZ246" s="19" t="n">
        <v>14.1713</v>
      </c>
      <c r="BA246" s="19" t="n">
        <v>383.9271</v>
      </c>
      <c r="BY246" s="19" t="n">
        <v>0.0408</v>
      </c>
      <c r="DT246" s="19" t="n">
        <v>8.502800000000001</v>
      </c>
      <c r="DU246" s="19" t="n">
        <v>201.9319</v>
      </c>
    </row>
    <row r="247">
      <c r="A247" s="2" t="inlineStr">
        <is>
          <t>Rail (Table 27)</t>
        </is>
      </c>
      <c r="B247" s="2" t="inlineStr">
        <is>
          <t>0901</t>
        </is>
      </c>
      <c r="C247" s="2" t="inlineStr">
        <is>
          <t>Non-metallic mineral mining</t>
        </is>
      </c>
      <c r="F247" s="19" t="n">
        <v>0.0002</v>
      </c>
      <c r="N247" s="19" t="n">
        <v>0.0236</v>
      </c>
      <c r="O247" s="19" t="n">
        <v>0.0531</v>
      </c>
      <c r="AN247" s="19" t="n">
        <v>0.0015</v>
      </c>
      <c r="AQ247" s="19" t="n">
        <v>0.1041</v>
      </c>
      <c r="AU247" s="19" t="n">
        <v>1.8582</v>
      </c>
      <c r="AV247" s="19" t="n">
        <v>0.3142</v>
      </c>
      <c r="AW247" s="19" t="n">
        <v>1.1582</v>
      </c>
      <c r="AX247" s="19" t="n">
        <v>0.5352</v>
      </c>
      <c r="AY247" s="19" t="n">
        <v>0.3479</v>
      </c>
      <c r="AZ247" s="19" t="n">
        <v>0.1098</v>
      </c>
      <c r="BA247" s="19" t="n">
        <v>0.0042</v>
      </c>
      <c r="BB247" s="19" t="n">
        <v>0.2294</v>
      </c>
      <c r="BC247" s="19" t="n">
        <v>0.0123</v>
      </c>
      <c r="BD247" s="19" t="n">
        <v>0.0017</v>
      </c>
      <c r="BE247" s="19" t="n">
        <v>0.0936</v>
      </c>
      <c r="BG247" s="19" t="n">
        <v>0.0005</v>
      </c>
      <c r="BI247" s="19" t="n">
        <v>0.0004</v>
      </c>
      <c r="BJ247" s="19" t="n">
        <v>0.0014</v>
      </c>
      <c r="BK247" s="19" t="n">
        <v>0.0382</v>
      </c>
      <c r="BL247" s="19" t="n">
        <v>0.0045</v>
      </c>
      <c r="BM247" s="19" t="n">
        <v>0.0458</v>
      </c>
      <c r="BO247" s="19" t="n">
        <v>0.0078</v>
      </c>
      <c r="BS247" s="19" t="n">
        <v>0.0554</v>
      </c>
      <c r="BX247" s="19" t="n">
        <v>1.0119</v>
      </c>
      <c r="CR247" s="19" t="n">
        <v>0.0001</v>
      </c>
      <c r="CV247" s="19" t="n">
        <v>0.0032</v>
      </c>
      <c r="DM247" s="19" t="n">
        <v>0.0001</v>
      </c>
      <c r="DU247" s="19" t="n">
        <v>0.9833</v>
      </c>
    </row>
    <row r="248">
      <c r="A248" s="2" t="inlineStr">
        <is>
          <t>Rail (Table 27)</t>
        </is>
      </c>
      <c r="B248" s="2" t="inlineStr">
        <is>
          <t>1001</t>
        </is>
      </c>
      <c r="C248" s="2" t="inlineStr">
        <is>
          <t>Exploration and mining support services</t>
        </is>
      </c>
    </row>
    <row r="249">
      <c r="A249" s="2" t="inlineStr">
        <is>
          <t>Rail (Table 27)</t>
        </is>
      </c>
      <c r="B249" s="2" t="inlineStr">
        <is>
          <t>1101</t>
        </is>
      </c>
      <c r="C249" s="2" t="inlineStr">
        <is>
          <t>Meat and meat product manufacturing</t>
        </is>
      </c>
      <c r="Q249" s="19" t="n">
        <v>0.182</v>
      </c>
      <c r="T249" s="19" t="n">
        <v>0.0108</v>
      </c>
      <c r="V249" s="19" t="n">
        <v>0.0002</v>
      </c>
      <c r="W249" s="19" t="n">
        <v>0.078</v>
      </c>
      <c r="Y249" s="19" t="n">
        <v>0.0053</v>
      </c>
      <c r="Z249" s="19" t="n">
        <v>0.0029</v>
      </c>
      <c r="AA249" s="19" t="n">
        <v>0.0002</v>
      </c>
      <c r="AB249" s="19" t="n">
        <v>0.0004</v>
      </c>
      <c r="AE249" s="19" t="n">
        <v>0.0001</v>
      </c>
      <c r="BK249" s="19" t="n">
        <v>0.0001</v>
      </c>
      <c r="BM249" s="19" t="n">
        <v>0.0001</v>
      </c>
      <c r="BS249" s="19" t="n">
        <v>0.0003</v>
      </c>
      <c r="BT249" s="19" t="n">
        <v>0.0008</v>
      </c>
      <c r="BU249" s="19" t="n">
        <v>0.0001</v>
      </c>
      <c r="BV249" s="19" t="n">
        <v>0.0002</v>
      </c>
      <c r="BW249" s="19" t="n">
        <v>0.0002</v>
      </c>
      <c r="BX249" s="19" t="n">
        <v>0.0284</v>
      </c>
      <c r="BY249" s="19" t="n">
        <v>0.0148</v>
      </c>
      <c r="BZ249" s="19" t="n">
        <v>0.0916</v>
      </c>
      <c r="CA249" s="19" t="n">
        <v>0.1134</v>
      </c>
      <c r="CB249" s="19" t="n">
        <v>2.5622</v>
      </c>
      <c r="CD249" s="19" t="n">
        <v>0.0001</v>
      </c>
      <c r="CR249" s="19" t="n">
        <v>0.0002</v>
      </c>
      <c r="CU249" s="19" t="n">
        <v>0.0003</v>
      </c>
      <c r="CV249" s="19" t="n">
        <v>0.0271</v>
      </c>
      <c r="CX249" s="19" t="n">
        <v>0.0103</v>
      </c>
      <c r="CY249" s="19" t="n">
        <v>0.0062</v>
      </c>
      <c r="DA249" s="19" t="n">
        <v>0.0004</v>
      </c>
      <c r="DB249" s="19" t="n">
        <v>0.003</v>
      </c>
      <c r="DC249" s="19" t="n">
        <v>0.0068</v>
      </c>
      <c r="DD249" s="19" t="n">
        <v>0.008399999999999999</v>
      </c>
      <c r="DE249" s="19" t="n">
        <v>0.0003</v>
      </c>
      <c r="DF249" s="19" t="n">
        <v>0.03</v>
      </c>
      <c r="DG249" s="19" t="n">
        <v>0.0518</v>
      </c>
      <c r="DH249" s="19" t="n">
        <v>0.0001</v>
      </c>
      <c r="DI249" s="19" t="n">
        <v>0.0002</v>
      </c>
      <c r="DJ249" s="19" t="n">
        <v>0.0004</v>
      </c>
      <c r="DK249" s="19" t="n">
        <v>0.009299999999999999</v>
      </c>
      <c r="DL249" s="19" t="n">
        <v>0.0004</v>
      </c>
      <c r="DM249" s="19" t="n">
        <v>0.0021</v>
      </c>
      <c r="DN249" s="19" t="n">
        <v>0.0017</v>
      </c>
      <c r="DO249" s="19" t="n">
        <v>1.7751</v>
      </c>
      <c r="DT249" s="19" t="n">
        <v>0.0337</v>
      </c>
      <c r="DU249" s="19" t="n">
        <v>1.94</v>
      </c>
    </row>
    <row r="250">
      <c r="A250" s="2" t="inlineStr">
        <is>
          <t>Rail (Table 27)</t>
        </is>
      </c>
      <c r="B250" s="2" t="inlineStr">
        <is>
          <t>1102</t>
        </is>
      </c>
      <c r="C250" s="2" t="inlineStr">
        <is>
          <t>Processed seafood manufacturing</t>
        </is>
      </c>
      <c r="G250" s="19" t="n">
        <v>0.0097</v>
      </c>
      <c r="I250" s="19" t="n">
        <v>0.0024</v>
      </c>
      <c r="J250" s="19" t="n">
        <v>0.0027</v>
      </c>
      <c r="K250" s="19" t="n">
        <v>0.0004</v>
      </c>
      <c r="L250" s="19" t="n">
        <v>0.0004</v>
      </c>
      <c r="M250" s="19" t="n">
        <v>0.0004</v>
      </c>
      <c r="N250" s="19" t="n">
        <v>0.0047</v>
      </c>
      <c r="P250" s="19" t="n">
        <v>0.0049</v>
      </c>
      <c r="Q250" s="19" t="n">
        <v>0.0094</v>
      </c>
      <c r="R250" s="19" t="n">
        <v>0.0011</v>
      </c>
      <c r="S250" s="19" t="n">
        <v>0.0002</v>
      </c>
      <c r="V250" s="19" t="n">
        <v>0.0011</v>
      </c>
      <c r="W250" s="19" t="n">
        <v>0.0193</v>
      </c>
      <c r="X250" s="19" t="n">
        <v>0.0015</v>
      </c>
      <c r="Y250" s="19" t="n">
        <v>0.0432</v>
      </c>
      <c r="Z250" s="19" t="n">
        <v>0.0003</v>
      </c>
      <c r="AA250" s="19" t="n">
        <v>0.0017</v>
      </c>
      <c r="AO250" s="19" t="n">
        <v>0.0019</v>
      </c>
      <c r="AQ250" s="19" t="n">
        <v>0.0098</v>
      </c>
      <c r="AR250" s="19" t="n">
        <v>0.0037</v>
      </c>
      <c r="BU250" s="19" t="n">
        <v>0.0022</v>
      </c>
      <c r="BV250" s="19" t="n">
        <v>0.0022</v>
      </c>
      <c r="BW250" s="19" t="n">
        <v>0.0005</v>
      </c>
      <c r="BY250" s="19" t="n">
        <v>0.1106</v>
      </c>
      <c r="BZ250" s="19" t="n">
        <v>0.07240000000000001</v>
      </c>
      <c r="CA250" s="19" t="n">
        <v>0.0403</v>
      </c>
      <c r="CB250" s="19" t="n">
        <v>0.1647</v>
      </c>
      <c r="CU250" s="19" t="n">
        <v>0.0072</v>
      </c>
      <c r="CV250" s="19" t="n">
        <v>0.008</v>
      </c>
      <c r="CX250" s="19" t="n">
        <v>0.0017</v>
      </c>
      <c r="CY250" s="19" t="n">
        <v>0.0009</v>
      </c>
      <c r="CZ250" s="19" t="n">
        <v>0.0118</v>
      </c>
      <c r="DA250" s="19" t="n">
        <v>0.0054</v>
      </c>
      <c r="DB250" s="19" t="n">
        <v>0.008500000000000001</v>
      </c>
      <c r="DC250" s="19" t="n">
        <v>0.0132</v>
      </c>
      <c r="DD250" s="19" t="n">
        <v>0.0211</v>
      </c>
      <c r="DE250" s="19" t="n">
        <v>0.0014</v>
      </c>
      <c r="DF250" s="19" t="n">
        <v>0.0265</v>
      </c>
      <c r="DG250" s="19" t="n">
        <v>0.0835</v>
      </c>
      <c r="DI250" s="19" t="n">
        <v>0.0008</v>
      </c>
      <c r="DJ250" s="19" t="n">
        <v>0.016</v>
      </c>
      <c r="DO250" s="19" t="n">
        <v>1.1314</v>
      </c>
      <c r="DT250" s="19" t="n">
        <v>-0.0481</v>
      </c>
      <c r="DU250" s="19" t="n">
        <v>0.1987</v>
      </c>
    </row>
    <row r="251">
      <c r="A251" s="2" t="inlineStr">
        <is>
          <t>Rail (Table 27)</t>
        </is>
      </c>
      <c r="B251" s="2" t="inlineStr">
        <is>
          <t>1103</t>
        </is>
      </c>
      <c r="C251" s="2" t="inlineStr">
        <is>
          <t>Dairy product manufacturing</t>
        </is>
      </c>
      <c r="D251" s="19" t="n">
        <v>0.0258</v>
      </c>
      <c r="E251" s="19" t="n">
        <v>0.0103</v>
      </c>
      <c r="F251" s="19" t="n">
        <v>0.0004</v>
      </c>
      <c r="M251" s="19" t="n">
        <v>0.0075</v>
      </c>
      <c r="Q251" s="19" t="n">
        <v>0.0089</v>
      </c>
      <c r="S251" s="19" t="n">
        <v>0.6494</v>
      </c>
      <c r="T251" s="19" t="n">
        <v>0.0029</v>
      </c>
      <c r="U251" s="19" t="n">
        <v>0.0077</v>
      </c>
      <c r="V251" s="19" t="n">
        <v>0.0033</v>
      </c>
      <c r="W251" s="19" t="n">
        <v>0.0684</v>
      </c>
      <c r="Y251" s="19" t="n">
        <v>0.004</v>
      </c>
      <c r="Z251" s="19" t="n">
        <v>0.0001</v>
      </c>
      <c r="AB251" s="19" t="n">
        <v>0.0002</v>
      </c>
      <c r="AE251" s="19" t="n">
        <v>0.0001</v>
      </c>
      <c r="AO251" s="19" t="n">
        <v>0.0007</v>
      </c>
      <c r="AQ251" s="19" t="n">
        <v>0.0011</v>
      </c>
      <c r="BF251" s="19" t="n">
        <v>0.0005</v>
      </c>
      <c r="BG251" s="19" t="n">
        <v>0.0015</v>
      </c>
      <c r="BH251" s="19" t="n">
        <v>0.0036</v>
      </c>
      <c r="BI251" s="19" t="n">
        <v>0.0031</v>
      </c>
      <c r="BJ251" s="19" t="n">
        <v>0.0017</v>
      </c>
      <c r="BK251" s="19" t="n">
        <v>0.0008</v>
      </c>
      <c r="BL251" s="19" t="n">
        <v>0.0003</v>
      </c>
      <c r="BM251" s="19" t="n">
        <v>0.0004</v>
      </c>
      <c r="BN251" s="19" t="n">
        <v>0.0005999999999999999</v>
      </c>
      <c r="BQ251" s="19" t="n">
        <v>0.0005</v>
      </c>
      <c r="BS251" s="19" t="n">
        <v>0.0125</v>
      </c>
      <c r="BT251" s="19" t="n">
        <v>0.0206</v>
      </c>
      <c r="BU251" s="19" t="n">
        <v>0.0208</v>
      </c>
      <c r="BV251" s="19" t="n">
        <v>0.0353</v>
      </c>
      <c r="BW251" s="19" t="n">
        <v>0.0267</v>
      </c>
      <c r="BX251" s="19" t="n">
        <v>0.0645</v>
      </c>
      <c r="BY251" s="19" t="n">
        <v>0.056</v>
      </c>
      <c r="BZ251" s="19" t="n">
        <v>0.2134</v>
      </c>
      <c r="CA251" s="19" t="n">
        <v>0.1067</v>
      </c>
      <c r="CB251" s="19" t="n">
        <v>0.4639</v>
      </c>
      <c r="CC251" s="19" t="n">
        <v>0.0039</v>
      </c>
      <c r="CD251" s="19" t="n">
        <v>0.0014</v>
      </c>
      <c r="CG251" s="19" t="n">
        <v>0.0282</v>
      </c>
      <c r="CJ251" s="19" t="n">
        <v>0.0003</v>
      </c>
      <c r="CR251" s="19" t="n">
        <v>0.0064</v>
      </c>
      <c r="CU251" s="19" t="n">
        <v>0.0214</v>
      </c>
      <c r="CV251" s="19" t="n">
        <v>0.0737</v>
      </c>
      <c r="CX251" s="19" t="n">
        <v>0.0289</v>
      </c>
      <c r="CY251" s="19" t="n">
        <v>0.0151</v>
      </c>
      <c r="DA251" s="19" t="n">
        <v>0.0028</v>
      </c>
      <c r="DB251" s="19" t="n">
        <v>0.0225</v>
      </c>
      <c r="DC251" s="19" t="n">
        <v>0.0733</v>
      </c>
      <c r="DD251" s="19" t="n">
        <v>0.1026</v>
      </c>
      <c r="DE251" s="19" t="n">
        <v>0.0107</v>
      </c>
      <c r="DF251" s="19" t="n">
        <v>0.4499</v>
      </c>
      <c r="DG251" s="19" t="n">
        <v>0.656</v>
      </c>
      <c r="DH251" s="19" t="n">
        <v>0.002</v>
      </c>
      <c r="DI251" s="19" t="n">
        <v>0.0026</v>
      </c>
      <c r="DJ251" s="19" t="n">
        <v>0.0243</v>
      </c>
      <c r="DK251" s="19" t="n">
        <v>0.0231</v>
      </c>
      <c r="DL251" s="19" t="n">
        <v>0.0072</v>
      </c>
      <c r="DM251" s="19" t="n">
        <v>0.0238</v>
      </c>
      <c r="DN251" s="19" t="n">
        <v>0.0196</v>
      </c>
      <c r="DO251" s="19" t="n">
        <v>2.8345</v>
      </c>
      <c r="DT251" s="19" t="n">
        <v>0.1653</v>
      </c>
      <c r="DU251" s="19" t="n">
        <v>1.5765</v>
      </c>
    </row>
    <row r="252">
      <c r="A252" s="2" t="inlineStr">
        <is>
          <t>Rail (Table 27)</t>
        </is>
      </c>
      <c r="B252" s="2" t="inlineStr">
        <is>
          <t>1104</t>
        </is>
      </c>
      <c r="C252" s="2" t="inlineStr">
        <is>
          <t>Fruit and vegetable product manufacturing</t>
        </is>
      </c>
    </row>
    <row r="253">
      <c r="A253" s="2" t="inlineStr">
        <is>
          <t>Rail (Table 27)</t>
        </is>
      </c>
      <c r="B253" s="2" t="inlineStr">
        <is>
          <t>1105</t>
        </is>
      </c>
      <c r="C253" s="2" t="inlineStr">
        <is>
          <t>Oils and fats manufacturing</t>
        </is>
      </c>
    </row>
    <row r="254">
      <c r="A254" s="2" t="inlineStr">
        <is>
          <t>Rail (Table 27)</t>
        </is>
      </c>
      <c r="B254" s="2" t="inlineStr">
        <is>
          <t>1106</t>
        </is>
      </c>
      <c r="C254" s="2" t="inlineStr">
        <is>
          <t>Grain mill and cereal product manufacturing</t>
        </is>
      </c>
    </row>
    <row r="255">
      <c r="A255" s="2" t="inlineStr">
        <is>
          <t>Rail (Table 27)</t>
        </is>
      </c>
      <c r="B255" s="2" t="inlineStr">
        <is>
          <t>1107</t>
        </is>
      </c>
      <c r="C255" s="2" t="inlineStr">
        <is>
          <t>Bakery product manufacturing</t>
        </is>
      </c>
      <c r="D255" s="19" t="n">
        <v>0.0048</v>
      </c>
      <c r="E255" s="19" t="n">
        <v>0.0015</v>
      </c>
      <c r="F255" s="19" t="n">
        <v>0.0024</v>
      </c>
      <c r="G255" s="19" t="n">
        <v>0.0012</v>
      </c>
      <c r="I255" s="19" t="n">
        <v>0.0005999999999999999</v>
      </c>
      <c r="J255" s="19" t="n">
        <v>0.0024</v>
      </c>
      <c r="K255" s="19" t="n">
        <v>0.0261</v>
      </c>
      <c r="L255" s="19" t="n">
        <v>0.0033</v>
      </c>
      <c r="M255" s="19" t="n">
        <v>0.0199</v>
      </c>
      <c r="N255" s="19" t="n">
        <v>0.045</v>
      </c>
      <c r="O255" s="19" t="n">
        <v>0.0016</v>
      </c>
      <c r="P255" s="19" t="n">
        <v>0.0364</v>
      </c>
      <c r="Q255" s="19" t="n">
        <v>0.0019</v>
      </c>
      <c r="R255" s="19" t="n">
        <v>0.0014</v>
      </c>
      <c r="S255" s="19" t="n">
        <v>0.0285</v>
      </c>
      <c r="T255" s="19" t="n">
        <v>0.0028</v>
      </c>
      <c r="U255" s="19" t="n">
        <v>0.0004</v>
      </c>
      <c r="V255" s="19" t="n">
        <v>0.0016</v>
      </c>
      <c r="W255" s="19" t="n">
        <v>0.0935</v>
      </c>
      <c r="X255" s="19" t="n">
        <v>0.0553</v>
      </c>
      <c r="Y255" s="19" t="n">
        <v>0.0694</v>
      </c>
      <c r="Z255" s="19" t="n">
        <v>0.0009</v>
      </c>
      <c r="AA255" s="19" t="n">
        <v>0.0003</v>
      </c>
      <c r="AB255" s="19" t="n">
        <v>0.0004</v>
      </c>
      <c r="AE255" s="19" t="n">
        <v>0.0012</v>
      </c>
      <c r="AI255" s="19" t="n">
        <v>0.0001</v>
      </c>
      <c r="AJ255" s="19" t="n">
        <v>0.0005</v>
      </c>
      <c r="AK255" s="19" t="n">
        <v>0.0026</v>
      </c>
      <c r="AL255" s="19" t="n">
        <v>0.0033</v>
      </c>
      <c r="AM255" s="19" t="n">
        <v>0.0008</v>
      </c>
      <c r="AN255" s="19" t="n">
        <v>0.007900000000000001</v>
      </c>
      <c r="AO255" s="19" t="n">
        <v>0.0024</v>
      </c>
      <c r="AP255" s="19" t="n">
        <v>0.0003</v>
      </c>
      <c r="AQ255" s="19" t="n">
        <v>0.0055</v>
      </c>
      <c r="AR255" s="19" t="n">
        <v>0.0043</v>
      </c>
      <c r="AS255" s="19" t="n">
        <v>0.0025</v>
      </c>
      <c r="AT255" s="19" t="n">
        <v>0.0033</v>
      </c>
      <c r="AU255" s="19" t="n">
        <v>0.0011</v>
      </c>
      <c r="AV255" s="19" t="n">
        <v>0.0005</v>
      </c>
      <c r="AW255" s="19" t="n">
        <v>0.0012</v>
      </c>
      <c r="AX255" s="19" t="n">
        <v>0.0004</v>
      </c>
      <c r="AY255" s="19" t="n">
        <v>0.0003</v>
      </c>
      <c r="AZ255" s="19" t="n">
        <v>0.002</v>
      </c>
      <c r="BA255" s="19" t="n">
        <v>0.0001</v>
      </c>
      <c r="BB255" s="19" t="n">
        <v>0.0005999999999999999</v>
      </c>
      <c r="BC255" s="19" t="n">
        <v>0.0031</v>
      </c>
      <c r="BD255" s="19" t="n">
        <v>0.0013</v>
      </c>
      <c r="BE255" s="19" t="n">
        <v>0.0022</v>
      </c>
      <c r="BF255" s="19" t="n">
        <v>0.0004</v>
      </c>
      <c r="BG255" s="19" t="n">
        <v>0.0033</v>
      </c>
      <c r="BH255" s="19" t="n">
        <v>0.0039</v>
      </c>
      <c r="BI255" s="19" t="n">
        <v>0.0058</v>
      </c>
      <c r="BJ255" s="19" t="n">
        <v>0.0024</v>
      </c>
      <c r="BK255" s="19" t="n">
        <v>0.0107</v>
      </c>
      <c r="BL255" s="19" t="n">
        <v>0.0004</v>
      </c>
      <c r="BM255" s="19" t="n">
        <v>0.0039</v>
      </c>
      <c r="BN255" s="19" t="n">
        <v>0.0002</v>
      </c>
      <c r="BP255" s="19" t="n">
        <v>0.0002</v>
      </c>
      <c r="BQ255" s="19" t="n">
        <v>0.0004</v>
      </c>
      <c r="BR255" s="19" t="n">
        <v>0.0025</v>
      </c>
      <c r="BS255" s="19" t="n">
        <v>0.0049</v>
      </c>
      <c r="BT255" s="19" t="n">
        <v>0.0313</v>
      </c>
      <c r="BX255" s="19" t="n">
        <v>0.0216</v>
      </c>
      <c r="BY255" s="19" t="n">
        <v>0.06850000000000001</v>
      </c>
      <c r="BZ255" s="19" t="n">
        <v>0.0419</v>
      </c>
      <c r="CA255" s="19" t="n">
        <v>0.1529</v>
      </c>
      <c r="CB255" s="19" t="n">
        <v>1.9546</v>
      </c>
      <c r="CC255" s="19" t="n">
        <v>0.0008</v>
      </c>
      <c r="CD255" s="19" t="n">
        <v>0.0015</v>
      </c>
      <c r="CE255" s="19" t="n">
        <v>0.0111</v>
      </c>
      <c r="CG255" s="19" t="n">
        <v>0.0061</v>
      </c>
      <c r="CJ255" s="19" t="n">
        <v>0.0007</v>
      </c>
      <c r="CR255" s="19" t="n">
        <v>0.0023</v>
      </c>
      <c r="CU255" s="19" t="n">
        <v>0.0014</v>
      </c>
      <c r="CV255" s="19" t="n">
        <v>0.044</v>
      </c>
      <c r="CX255" s="19" t="n">
        <v>0.0097</v>
      </c>
      <c r="CY255" s="19" t="n">
        <v>0.0061</v>
      </c>
      <c r="CZ255" s="19" t="n">
        <v>0.0149</v>
      </c>
      <c r="DA255" s="19" t="n">
        <v>0.0699</v>
      </c>
      <c r="DB255" s="19" t="n">
        <v>0.0346</v>
      </c>
      <c r="DC255" s="19" t="n">
        <v>0.09810000000000001</v>
      </c>
      <c r="DD255" s="19" t="n">
        <v>0.1694</v>
      </c>
      <c r="DE255" s="19" t="n">
        <v>0.0153</v>
      </c>
      <c r="DF255" s="19" t="n">
        <v>0.0659</v>
      </c>
      <c r="DG255" s="19" t="n">
        <v>0.404</v>
      </c>
      <c r="DH255" s="19" t="n">
        <v>0.0017</v>
      </c>
      <c r="DI255" s="19" t="n">
        <v>0.01</v>
      </c>
      <c r="DJ255" s="19" t="n">
        <v>0.0322</v>
      </c>
      <c r="DK255" s="19" t="n">
        <v>0.0005</v>
      </c>
      <c r="DL255" s="19" t="n">
        <v>0.0002</v>
      </c>
      <c r="DM255" s="19" t="n">
        <v>0.0089</v>
      </c>
      <c r="DN255" s="19" t="n">
        <v>0.006</v>
      </c>
      <c r="DO255" s="19" t="n">
        <v>6.8223</v>
      </c>
      <c r="DT255" s="19" t="n">
        <v>0.0335</v>
      </c>
      <c r="DU255" s="19" t="n">
        <v>0.3695</v>
      </c>
    </row>
    <row r="256">
      <c r="A256" s="2" t="inlineStr">
        <is>
          <t>Rail (Table 27)</t>
        </is>
      </c>
      <c r="B256" s="2" t="inlineStr">
        <is>
          <t>1108</t>
        </is>
      </c>
      <c r="C256" s="2" t="inlineStr">
        <is>
          <t>Sugar and confectionery manufacturing</t>
        </is>
      </c>
    </row>
    <row r="257">
      <c r="A257" s="2" t="inlineStr">
        <is>
          <t>Rail (Table 27)</t>
        </is>
      </c>
      <c r="B257" s="2" t="inlineStr">
        <is>
          <t>1109</t>
        </is>
      </c>
      <c r="C257" s="2" t="inlineStr">
        <is>
          <t>Other food product manufacturing</t>
        </is>
      </c>
      <c r="D257" s="19" t="n">
        <v>1.2525</v>
      </c>
      <c r="E257" s="19" t="n">
        <v>1.0764</v>
      </c>
      <c r="F257" s="19" t="n">
        <v>0.0054</v>
      </c>
      <c r="G257" s="19" t="n">
        <v>0.2185</v>
      </c>
      <c r="I257" s="19" t="n">
        <v>0.0269</v>
      </c>
      <c r="J257" s="19" t="n">
        <v>0.08699999999999999</v>
      </c>
      <c r="V257" s="19" t="n">
        <v>0.0017</v>
      </c>
      <c r="Y257" s="19" t="n">
        <v>0.0151</v>
      </c>
      <c r="Z257" s="19" t="n">
        <v>0.0055</v>
      </c>
      <c r="BT257" s="19" t="n">
        <v>0.054</v>
      </c>
      <c r="BX257" s="19" t="n">
        <v>0.0243</v>
      </c>
      <c r="BY257" s="19" t="n">
        <v>0.0024</v>
      </c>
      <c r="BZ257" s="19" t="n">
        <v>0.0106</v>
      </c>
      <c r="CA257" s="19" t="n">
        <v>0.0034</v>
      </c>
      <c r="CB257" s="19" t="n">
        <v>0.008699999999999999</v>
      </c>
      <c r="CV257" s="19" t="n">
        <v>0.0053</v>
      </c>
      <c r="CZ257" s="19" t="n">
        <v>0.0609</v>
      </c>
      <c r="DA257" s="19" t="n">
        <v>0.0596</v>
      </c>
      <c r="DB257" s="19" t="n">
        <v>0.0433</v>
      </c>
      <c r="DC257" s="19" t="n">
        <v>0.0368</v>
      </c>
      <c r="DD257" s="19" t="n">
        <v>0.0664</v>
      </c>
      <c r="DE257" s="19" t="n">
        <v>0.0022</v>
      </c>
      <c r="DG257" s="19" t="n">
        <v>0.0167</v>
      </c>
      <c r="DH257" s="19" t="n">
        <v>0.0328</v>
      </c>
      <c r="DI257" s="19" t="n">
        <v>0.9267</v>
      </c>
      <c r="DJ257" s="19" t="n">
        <v>0.0089</v>
      </c>
      <c r="DL257" s="19" t="n">
        <v>0.0069</v>
      </c>
      <c r="DM257" s="19" t="n">
        <v>0.0396</v>
      </c>
      <c r="DN257" s="19" t="n">
        <v>0.0046</v>
      </c>
      <c r="DO257" s="19" t="n">
        <v>0.4722</v>
      </c>
      <c r="DT257" s="19" t="n">
        <v>0.0299</v>
      </c>
      <c r="DU257" s="19" t="n">
        <v>0.3948</v>
      </c>
    </row>
    <row r="258">
      <c r="A258" s="2" t="inlineStr">
        <is>
          <t>Rail (Table 27)</t>
        </is>
      </c>
      <c r="B258" s="2" t="inlineStr">
        <is>
          <t>1201</t>
        </is>
      </c>
      <c r="C258" s="2" t="inlineStr">
        <is>
          <t>Soft drinks, cordials and syrup manufacturing</t>
        </is>
      </c>
    </row>
    <row r="259">
      <c r="A259" s="2" t="inlineStr">
        <is>
          <t>Rail (Table 27)</t>
        </is>
      </c>
      <c r="B259" s="2" t="inlineStr">
        <is>
          <t>1202</t>
        </is>
      </c>
      <c r="C259" s="2" t="inlineStr">
        <is>
          <t>Beer manufacturing</t>
        </is>
      </c>
    </row>
    <row r="260">
      <c r="A260" s="2" t="inlineStr">
        <is>
          <t>Rail (Table 27)</t>
        </is>
      </c>
      <c r="B260" s="2" t="inlineStr">
        <is>
          <t>1205</t>
        </is>
      </c>
      <c r="C260" s="2" t="inlineStr">
        <is>
          <t>Wine, spirits and tobacco</t>
        </is>
      </c>
    </row>
    <row r="261">
      <c r="A261" s="2" t="inlineStr">
        <is>
          <t>Rail (Table 27)</t>
        </is>
      </c>
      <c r="B261" s="2" t="inlineStr">
        <is>
          <t>1301</t>
        </is>
      </c>
      <c r="C261" s="2" t="inlineStr">
        <is>
          <t>Textile manufacturing</t>
        </is>
      </c>
    </row>
    <row r="262">
      <c r="A262" s="2" t="inlineStr">
        <is>
          <t>Rail (Table 27)</t>
        </is>
      </c>
      <c r="B262" s="2" t="inlineStr">
        <is>
          <t>1302</t>
        </is>
      </c>
      <c r="C262" s="2" t="inlineStr">
        <is>
          <t>Tanned leather, dressed fur and leather product manufacturing</t>
        </is>
      </c>
    </row>
    <row r="263">
      <c r="A263" s="2" t="inlineStr">
        <is>
          <t>Rail (Table 27)</t>
        </is>
      </c>
      <c r="B263" s="2" t="inlineStr">
        <is>
          <t>1303</t>
        </is>
      </c>
      <c r="C263" s="2" t="inlineStr">
        <is>
          <t>Textile product manufacturing</t>
        </is>
      </c>
    </row>
    <row r="264">
      <c r="A264" s="2" t="inlineStr">
        <is>
          <t>Rail (Table 27)</t>
        </is>
      </c>
      <c r="B264" s="2" t="inlineStr">
        <is>
          <t>1304</t>
        </is>
      </c>
      <c r="C264" s="2" t="inlineStr">
        <is>
          <t>Knitted product manufacturing</t>
        </is>
      </c>
    </row>
    <row r="265">
      <c r="A265" s="2" t="inlineStr">
        <is>
          <t>Rail (Table 27)</t>
        </is>
      </c>
      <c r="B265" s="2" t="inlineStr">
        <is>
          <t>1305</t>
        </is>
      </c>
      <c r="C265" s="2" t="inlineStr">
        <is>
          <t>Clothing manufacturing</t>
        </is>
      </c>
    </row>
    <row r="266">
      <c r="A266" s="2" t="inlineStr">
        <is>
          <t>Rail (Table 27)</t>
        </is>
      </c>
      <c r="B266" s="2" t="inlineStr">
        <is>
          <t>1306</t>
        </is>
      </c>
      <c r="C266" s="2" t="inlineStr">
        <is>
          <t>Footwear manufacturing</t>
        </is>
      </c>
    </row>
    <row r="267">
      <c r="A267" s="2" t="inlineStr">
        <is>
          <t>Rail (Table 27)</t>
        </is>
      </c>
      <c r="B267" s="2" t="inlineStr">
        <is>
          <t>1401</t>
        </is>
      </c>
      <c r="C267" s="2" t="inlineStr">
        <is>
          <t>Sawmill product manufacturing</t>
        </is>
      </c>
      <c r="L267" s="19" t="n">
        <v>0.0001</v>
      </c>
      <c r="AE267" s="19" t="n">
        <v>0.0005</v>
      </c>
      <c r="AI267" s="19" t="n">
        <v>0.0089</v>
      </c>
      <c r="AJ267" s="19" t="n">
        <v>0.3469</v>
      </c>
      <c r="BC267" s="19" t="n">
        <v>0.003</v>
      </c>
      <c r="BN267" s="19" t="n">
        <v>0.8279</v>
      </c>
      <c r="BO267" s="19" t="n">
        <v>0.0038</v>
      </c>
      <c r="BS267" s="19" t="n">
        <v>0.0008</v>
      </c>
      <c r="BU267" s="19" t="n">
        <v>0.4948</v>
      </c>
      <c r="BV267" s="19" t="n">
        <v>0.0365</v>
      </c>
      <c r="BW267" s="19" t="n">
        <v>0.0471</v>
      </c>
      <c r="BX267" s="19" t="n">
        <v>1.1132</v>
      </c>
      <c r="CV267" s="19" t="n">
        <v>0.0001</v>
      </c>
      <c r="DL267" s="19" t="n">
        <v>0.1011</v>
      </c>
      <c r="DT267" s="19" t="n">
        <v>0.0029</v>
      </c>
      <c r="DU267" s="19" t="n">
        <v>0.0122</v>
      </c>
    </row>
    <row r="268">
      <c r="A268" s="2" t="inlineStr">
        <is>
          <t>Rail (Table 27)</t>
        </is>
      </c>
      <c r="B268" s="2" t="inlineStr">
        <is>
          <t>1402</t>
        </is>
      </c>
      <c r="C268" s="2" t="inlineStr">
        <is>
          <t>Other wood product manufacturing</t>
        </is>
      </c>
    </row>
    <row r="269">
      <c r="A269" s="2" t="inlineStr">
        <is>
          <t>Rail (Table 27)</t>
        </is>
      </c>
      <c r="B269" s="2" t="inlineStr">
        <is>
          <t>1501</t>
        </is>
      </c>
      <c r="C269" s="2" t="inlineStr">
        <is>
          <t>Pulp, paper and paperboard manufacturing</t>
        </is>
      </c>
    </row>
    <row r="270">
      <c r="A270" s="2" t="inlineStr">
        <is>
          <t>Rail (Table 27)</t>
        </is>
      </c>
      <c r="B270" s="2" t="inlineStr">
        <is>
          <t>1502</t>
        </is>
      </c>
      <c r="C270" s="2" t="inlineStr">
        <is>
          <t>Paper stationery and other converted paper product manufacturing</t>
        </is>
      </c>
    </row>
    <row r="271">
      <c r="A271" s="2" t="inlineStr">
        <is>
          <t>Rail (Table 27)</t>
        </is>
      </c>
      <c r="B271" s="2" t="inlineStr">
        <is>
          <t>1601</t>
        </is>
      </c>
      <c r="C271" s="2" t="inlineStr">
        <is>
          <t>Printing (including the reproduction of recorded media)</t>
        </is>
      </c>
    </row>
    <row r="272">
      <c r="A272" s="2" t="inlineStr">
        <is>
          <t>Rail (Table 27)</t>
        </is>
      </c>
      <c r="B272" s="2" t="inlineStr">
        <is>
          <t>1701</t>
        </is>
      </c>
      <c r="C272" s="2" t="inlineStr">
        <is>
          <t>Petroleum and coal product manufacturing</t>
        </is>
      </c>
      <c r="D272" s="19" t="n">
        <v>0.5188</v>
      </c>
      <c r="E272" s="19" t="n">
        <v>0.0605</v>
      </c>
      <c r="F272" s="19" t="n">
        <v>0.3939</v>
      </c>
      <c r="G272" s="19" t="n">
        <v>0.038</v>
      </c>
      <c r="H272" s="19" t="n">
        <v>0.1584</v>
      </c>
      <c r="I272" s="19" t="n">
        <v>0.0366</v>
      </c>
      <c r="J272" s="19" t="n">
        <v>0.0262</v>
      </c>
      <c r="K272" s="19" t="n">
        <v>0.8433</v>
      </c>
      <c r="L272" s="19" t="n">
        <v>0.3204</v>
      </c>
      <c r="M272" s="19" t="n">
        <v>0.7369</v>
      </c>
      <c r="N272" s="19" t="n">
        <v>0.5133</v>
      </c>
      <c r="O272" s="19" t="n">
        <v>0.1283</v>
      </c>
      <c r="P272" s="19" t="n">
        <v>0.0611</v>
      </c>
      <c r="Q272" s="19" t="n">
        <v>0.0151</v>
      </c>
      <c r="R272" s="19" t="n">
        <v>0.0002</v>
      </c>
      <c r="S272" s="19" t="n">
        <v>0.008500000000000001</v>
      </c>
      <c r="T272" s="19" t="n">
        <v>0.0012</v>
      </c>
      <c r="U272" s="19" t="n">
        <v>0.0014</v>
      </c>
      <c r="V272" s="19" t="n">
        <v>0.0022</v>
      </c>
      <c r="W272" s="19" t="n">
        <v>0.0105</v>
      </c>
      <c r="X272" s="19" t="n">
        <v>0.0061</v>
      </c>
      <c r="Y272" s="19" t="n">
        <v>0.0086</v>
      </c>
      <c r="Z272" s="19" t="n">
        <v>0.0005999999999999999</v>
      </c>
      <c r="AA272" s="19" t="n">
        <v>0.0008</v>
      </c>
      <c r="AB272" s="19" t="n">
        <v>0.0019</v>
      </c>
      <c r="AC272" s="19" t="n">
        <v>0.0005999999999999999</v>
      </c>
      <c r="AE272" s="19" t="n">
        <v>0.0002</v>
      </c>
      <c r="AH272" s="19" t="n">
        <v>0.008500000000000001</v>
      </c>
      <c r="AI272" s="19" t="n">
        <v>0.0046</v>
      </c>
      <c r="AJ272" s="19" t="n">
        <v>0.0215</v>
      </c>
      <c r="AK272" s="19" t="n">
        <v>0.0001</v>
      </c>
      <c r="AL272" s="19" t="n">
        <v>0.0001</v>
      </c>
      <c r="AM272" s="19" t="n">
        <v>0.0075</v>
      </c>
      <c r="AN272" s="19" t="n">
        <v>0.2833</v>
      </c>
      <c r="AO272" s="19" t="n">
        <v>0.0011</v>
      </c>
      <c r="AQ272" s="19" t="n">
        <v>0.0897</v>
      </c>
      <c r="AR272" s="19" t="n">
        <v>0.0044</v>
      </c>
      <c r="AS272" s="19" t="n">
        <v>0.0293</v>
      </c>
      <c r="AT272" s="19" t="n">
        <v>0.0052</v>
      </c>
      <c r="AU272" s="19" t="n">
        <v>0.0105</v>
      </c>
      <c r="AV272" s="19" t="n">
        <v>0.0023</v>
      </c>
      <c r="AW272" s="19" t="n">
        <v>0.0905</v>
      </c>
      <c r="AX272" s="19" t="n">
        <v>0.0142</v>
      </c>
      <c r="AY272" s="19" t="n">
        <v>0.0001</v>
      </c>
      <c r="AZ272" s="19" t="n">
        <v>0.0638</v>
      </c>
      <c r="BA272" s="19" t="n">
        <v>0.037</v>
      </c>
      <c r="BB272" s="19" t="n">
        <v>0.0003</v>
      </c>
      <c r="BC272" s="19" t="n">
        <v>0.0278</v>
      </c>
      <c r="BD272" s="19" t="n">
        <v>0.0042</v>
      </c>
      <c r="BE272" s="19" t="n">
        <v>0.0135</v>
      </c>
      <c r="BF272" s="19" t="n">
        <v>0.0014</v>
      </c>
      <c r="BG272" s="19" t="n">
        <v>0.0023</v>
      </c>
      <c r="BH272" s="19" t="n">
        <v>0.0023</v>
      </c>
      <c r="BI272" s="19" t="n">
        <v>0.0001</v>
      </c>
      <c r="BJ272" s="19" t="n">
        <v>0.0054</v>
      </c>
      <c r="BK272" s="19" t="n">
        <v>0.0025</v>
      </c>
      <c r="BL272" s="19" t="n">
        <v>0.0014</v>
      </c>
      <c r="BM272" s="19" t="n">
        <v>0.0136</v>
      </c>
      <c r="BN272" s="19" t="n">
        <v>0.0029</v>
      </c>
      <c r="BO272" s="19" t="n">
        <v>0.0172</v>
      </c>
      <c r="BP272" s="19" t="n">
        <v>0.0675</v>
      </c>
      <c r="BQ272" s="19" t="n">
        <v>0.0152</v>
      </c>
      <c r="BR272" s="19" t="n">
        <v>0.0017</v>
      </c>
      <c r="BS272" s="19" t="n">
        <v>0.0293</v>
      </c>
      <c r="BT272" s="19" t="n">
        <v>0.1237</v>
      </c>
      <c r="BU272" s="19" t="n">
        <v>0.133</v>
      </c>
      <c r="BV272" s="19" t="n">
        <v>0.0852</v>
      </c>
      <c r="BW272" s="19" t="n">
        <v>0.3496</v>
      </c>
      <c r="BX272" s="19" t="n">
        <v>1.1109</v>
      </c>
      <c r="BY272" s="19" t="n">
        <v>0.2562</v>
      </c>
      <c r="BZ272" s="19" t="n">
        <v>0.3177</v>
      </c>
      <c r="CA272" s="19" t="n">
        <v>0.0396</v>
      </c>
      <c r="CB272" s="19" t="n">
        <v>0.183</v>
      </c>
      <c r="CC272" s="19" t="n">
        <v>2.2253</v>
      </c>
      <c r="CD272" s="19" t="n">
        <v>0.2363</v>
      </c>
      <c r="CE272" s="19" t="n">
        <v>0.1737</v>
      </c>
      <c r="CF272" s="19" t="n">
        <v>1.5693</v>
      </c>
      <c r="CG272" s="19" t="n">
        <v>0.07389999999999999</v>
      </c>
      <c r="CH272" s="19" t="n">
        <v>0.2492</v>
      </c>
      <c r="CI272" s="19" t="n">
        <v>0.011</v>
      </c>
      <c r="CJ272" s="19" t="n">
        <v>0.0025</v>
      </c>
      <c r="CK272" s="19" t="n">
        <v>0.0025</v>
      </c>
      <c r="CM272" s="19" t="n">
        <v>0.0143</v>
      </c>
      <c r="CN272" s="19" t="n">
        <v>0.0005</v>
      </c>
      <c r="CO272" s="19" t="n">
        <v>0.0289</v>
      </c>
      <c r="CP272" s="19" t="n">
        <v>0.0134</v>
      </c>
      <c r="CQ272" s="19" t="n">
        <v>0.018</v>
      </c>
      <c r="CR272" s="19" t="n">
        <v>0.3066</v>
      </c>
      <c r="CU272" s="19" t="n">
        <v>0.1928</v>
      </c>
      <c r="CV272" s="19" t="n">
        <v>0.2548</v>
      </c>
      <c r="CW272" s="19" t="n">
        <v>0.0838</v>
      </c>
      <c r="CX272" s="19" t="n">
        <v>0.2341</v>
      </c>
      <c r="CY272" s="19" t="n">
        <v>0.0159</v>
      </c>
      <c r="CZ272" s="19" t="n">
        <v>0.15</v>
      </c>
      <c r="DA272" s="19" t="n">
        <v>0.1239</v>
      </c>
      <c r="DB272" s="19" t="n">
        <v>0.0457</v>
      </c>
      <c r="DC272" s="19" t="n">
        <v>0.102</v>
      </c>
      <c r="DD272" s="19" t="n">
        <v>0.0672</v>
      </c>
      <c r="DE272" s="19" t="n">
        <v>0.0164</v>
      </c>
      <c r="DF272" s="19" t="n">
        <v>0.1004</v>
      </c>
      <c r="DG272" s="19" t="n">
        <v>0.0401</v>
      </c>
      <c r="DH272" s="19" t="n">
        <v>0.0158</v>
      </c>
      <c r="DI272" s="19" t="n">
        <v>0.0537</v>
      </c>
      <c r="DJ272" s="19" t="n">
        <v>0.0032</v>
      </c>
      <c r="DK272" s="19" t="n">
        <v>0.161</v>
      </c>
      <c r="DL272" s="19" t="n">
        <v>0.0027</v>
      </c>
      <c r="DM272" s="19" t="n">
        <v>0.09660000000000001</v>
      </c>
      <c r="DN272" s="19" t="n">
        <v>0.0356</v>
      </c>
      <c r="DO272" s="19" t="n">
        <v>13.5644</v>
      </c>
      <c r="DT272" s="19" t="n">
        <v>0.4172</v>
      </c>
      <c r="DU272" s="19" t="n">
        <v>0.9225</v>
      </c>
    </row>
    <row r="273">
      <c r="A273" s="2" t="inlineStr">
        <is>
          <t>Rail (Table 27)</t>
        </is>
      </c>
      <c r="B273" s="2" t="inlineStr">
        <is>
          <t>1801</t>
        </is>
      </c>
      <c r="C273" s="2" t="inlineStr">
        <is>
          <t>Human pharmaceutical and medicinal product manufacturing</t>
        </is>
      </c>
      <c r="K273" s="19" t="n">
        <v>0.0137</v>
      </c>
      <c r="L273" s="19" t="n">
        <v>0.0013</v>
      </c>
      <c r="M273" s="19" t="n">
        <v>0.0054</v>
      </c>
      <c r="N273" s="19" t="n">
        <v>0.0188</v>
      </c>
      <c r="O273" s="19" t="n">
        <v>0.0033</v>
      </c>
      <c r="P273" s="19" t="n">
        <v>0.0019</v>
      </c>
      <c r="Q273" s="19" t="n">
        <v>0.0013</v>
      </c>
      <c r="U273" s="19" t="n">
        <v>0.0005</v>
      </c>
      <c r="V273" s="19" t="n">
        <v>0.0002</v>
      </c>
      <c r="W273" s="19" t="n">
        <v>0.0001</v>
      </c>
      <c r="X273" s="19" t="n">
        <v>0.0012</v>
      </c>
      <c r="Y273" s="19" t="n">
        <v>0.0024</v>
      </c>
      <c r="AJ273" s="19" t="n">
        <v>0.0017</v>
      </c>
      <c r="AK273" s="19" t="n">
        <v>0.0038</v>
      </c>
      <c r="AL273" s="19" t="n">
        <v>0.0033</v>
      </c>
      <c r="AM273" s="19" t="n">
        <v>0.0009</v>
      </c>
      <c r="AN273" s="19" t="n">
        <v>0.0003</v>
      </c>
      <c r="AO273" s="19" t="n">
        <v>0.0833</v>
      </c>
      <c r="AQ273" s="19" t="n">
        <v>0.0002</v>
      </c>
      <c r="AR273" s="19" t="n">
        <v>0.0001</v>
      </c>
      <c r="AS273" s="19" t="n">
        <v>0.001</v>
      </c>
      <c r="AT273" s="19" t="n">
        <v>0.0007</v>
      </c>
      <c r="AU273" s="19" t="n">
        <v>0.0032</v>
      </c>
      <c r="AW273" s="19" t="n">
        <v>0.0002</v>
      </c>
      <c r="AX273" s="19" t="n">
        <v>0.0013</v>
      </c>
      <c r="AY273" s="19" t="n">
        <v>0.001</v>
      </c>
      <c r="AZ273" s="19" t="n">
        <v>0.0033</v>
      </c>
      <c r="BA273" s="19" t="n">
        <v>0.0001</v>
      </c>
      <c r="BB273" s="19" t="n">
        <v>0.0001</v>
      </c>
      <c r="BC273" s="19" t="n">
        <v>0.0005999999999999999</v>
      </c>
      <c r="BD273" s="19" t="n">
        <v>0.0008</v>
      </c>
      <c r="BE273" s="19" t="n">
        <v>0.0041</v>
      </c>
      <c r="BG273" s="19" t="n">
        <v>0.0001</v>
      </c>
      <c r="BH273" s="19" t="n">
        <v>0.0005</v>
      </c>
      <c r="BI273" s="19" t="n">
        <v>0.0004</v>
      </c>
      <c r="BJ273" s="19" t="n">
        <v>0.0008</v>
      </c>
      <c r="BM273" s="19" t="n">
        <v>0.0001</v>
      </c>
      <c r="BN273" s="19" t="n">
        <v>0.0008</v>
      </c>
      <c r="BO273" s="19" t="n">
        <v>0.0001</v>
      </c>
      <c r="BP273" s="19" t="n">
        <v>0.0007</v>
      </c>
      <c r="BQ273" s="19" t="n">
        <v>0.0008</v>
      </c>
      <c r="BV273" s="19" t="n">
        <v>0.0067</v>
      </c>
      <c r="BW273" s="19" t="n">
        <v>0.0081</v>
      </c>
      <c r="BX273" s="19" t="n">
        <v>0.0291</v>
      </c>
      <c r="BY273" s="19" t="n">
        <v>0.0344</v>
      </c>
      <c r="BZ273" s="19" t="n">
        <v>0.0209</v>
      </c>
      <c r="CA273" s="19" t="n">
        <v>0.0009</v>
      </c>
      <c r="CD273" s="19" t="n">
        <v>0.001</v>
      </c>
      <c r="CV273" s="19" t="n">
        <v>0.0057</v>
      </c>
      <c r="CX273" s="19" t="n">
        <v>0.0005999999999999999</v>
      </c>
      <c r="CY273" s="19" t="n">
        <v>0.0003</v>
      </c>
      <c r="DB273" s="19" t="n">
        <v>0.0009</v>
      </c>
      <c r="DC273" s="19" t="n">
        <v>0.0061</v>
      </c>
      <c r="DD273" s="19" t="n">
        <v>0.0065</v>
      </c>
      <c r="DE273" s="19" t="n">
        <v>0.0009</v>
      </c>
      <c r="DF273" s="19" t="n">
        <v>0.3125</v>
      </c>
      <c r="DG273" s="19" t="n">
        <v>0.0372</v>
      </c>
      <c r="DK273" s="19" t="n">
        <v>0.0018</v>
      </c>
      <c r="DL273" s="19" t="n">
        <v>0.0004</v>
      </c>
      <c r="DM273" s="19" t="n">
        <v>0.0013</v>
      </c>
      <c r="DN273" s="19" t="n">
        <v>0.0001</v>
      </c>
      <c r="DO273" s="19" t="n">
        <v>5.4473</v>
      </c>
      <c r="DT273" s="19" t="n">
        <v>0.0891</v>
      </c>
      <c r="DU273" s="19" t="n">
        <v>1.8235</v>
      </c>
    </row>
    <row r="274">
      <c r="A274" s="2" t="inlineStr">
        <is>
          <t>Rail (Table 27)</t>
        </is>
      </c>
      <c r="B274" s="2" t="inlineStr">
        <is>
          <t>1802</t>
        </is>
      </c>
      <c r="C274" s="2" t="inlineStr">
        <is>
          <t>Veterinary pharmaceutical and medicinal product manufacturing</t>
        </is>
      </c>
      <c r="D274" s="19" t="n">
        <v>0.2751</v>
      </c>
      <c r="E274" s="19" t="n">
        <v>0.0226</v>
      </c>
      <c r="F274" s="19" t="n">
        <v>0.0075</v>
      </c>
      <c r="G274" s="19" t="n">
        <v>0.0003</v>
      </c>
      <c r="I274" s="19" t="n">
        <v>0.0002</v>
      </c>
      <c r="J274" s="19" t="n">
        <v>0.0023</v>
      </c>
      <c r="T274" s="19" t="n">
        <v>0.0001</v>
      </c>
      <c r="X274" s="19" t="n">
        <v>0.0001</v>
      </c>
      <c r="Y274" s="19" t="n">
        <v>0.0003</v>
      </c>
      <c r="AO274" s="19" t="n">
        <v>0.0429</v>
      </c>
      <c r="AP274" s="19" t="n">
        <v>0.11</v>
      </c>
      <c r="AR274" s="19" t="n">
        <v>0.007</v>
      </c>
      <c r="BX274" s="19" t="n">
        <v>0.0005999999999999999</v>
      </c>
      <c r="CE274" s="19" t="n">
        <v>0.0024</v>
      </c>
      <c r="CJ274" s="19" t="n">
        <v>0.0019</v>
      </c>
      <c r="CR274" s="19" t="n">
        <v>0.0008</v>
      </c>
      <c r="CU274" s="19" t="n">
        <v>0.0012</v>
      </c>
      <c r="CV274" s="19" t="n">
        <v>0.0037</v>
      </c>
      <c r="CX274" s="19" t="n">
        <v>0.0008</v>
      </c>
      <c r="CY274" s="19" t="n">
        <v>0.0054</v>
      </c>
      <c r="DB274" s="19" t="n">
        <v>0.0005999999999999999</v>
      </c>
      <c r="DC274" s="19" t="n">
        <v>0.0118</v>
      </c>
      <c r="DD274" s="19" t="n">
        <v>0.0194</v>
      </c>
      <c r="DE274" s="19" t="n">
        <v>0.0011</v>
      </c>
      <c r="DF274" s="19" t="n">
        <v>0.0051</v>
      </c>
      <c r="DG274" s="19" t="n">
        <v>0.0181</v>
      </c>
      <c r="DH274" s="19" t="n">
        <v>0.0039</v>
      </c>
      <c r="DI274" s="19" t="n">
        <v>0.2609</v>
      </c>
      <c r="DJ274" s="19" t="n">
        <v>0.0029</v>
      </c>
      <c r="DM274" s="19" t="n">
        <v>0.0039</v>
      </c>
      <c r="DO274" s="19" t="n">
        <v>0.0477</v>
      </c>
      <c r="DT274" s="19" t="n">
        <v>-0.008200000000000001</v>
      </c>
      <c r="DU274" s="19" t="n">
        <v>0.1476</v>
      </c>
    </row>
    <row r="275">
      <c r="A275" s="2" t="inlineStr">
        <is>
          <t>Rail (Table 27)</t>
        </is>
      </c>
      <c r="B275" s="2" t="inlineStr">
        <is>
          <t>1803</t>
        </is>
      </c>
      <c r="C275" s="2" t="inlineStr">
        <is>
          <t>Basic chemical manufacturing</t>
        </is>
      </c>
      <c r="D275" s="19" t="n">
        <v>3.2225</v>
      </c>
      <c r="E275" s="19" t="n">
        <v>0.1218</v>
      </c>
      <c r="F275" s="19" t="n">
        <v>0.9575</v>
      </c>
      <c r="G275" s="19" t="n">
        <v>0.0014</v>
      </c>
      <c r="H275" s="19" t="n">
        <v>0.0003</v>
      </c>
      <c r="I275" s="19" t="n">
        <v>0.0023</v>
      </c>
      <c r="J275" s="19" t="n">
        <v>0.2349</v>
      </c>
      <c r="K275" s="19" t="n">
        <v>0.251</v>
      </c>
      <c r="L275" s="19" t="n">
        <v>0.0486</v>
      </c>
      <c r="M275" s="19" t="n">
        <v>0.07920000000000001</v>
      </c>
      <c r="N275" s="19" t="n">
        <v>0.3249</v>
      </c>
      <c r="O275" s="19" t="n">
        <v>0.038</v>
      </c>
      <c r="P275" s="19" t="n">
        <v>0.0319</v>
      </c>
      <c r="Q275" s="19" t="n">
        <v>0.13</v>
      </c>
      <c r="R275" s="19" t="n">
        <v>0.0115</v>
      </c>
      <c r="S275" s="19" t="n">
        <v>0.0693</v>
      </c>
      <c r="T275" s="19" t="n">
        <v>0.0166</v>
      </c>
      <c r="U275" s="19" t="n">
        <v>0.0143</v>
      </c>
      <c r="V275" s="19" t="n">
        <v>0.0428</v>
      </c>
      <c r="W275" s="19" t="n">
        <v>0.011</v>
      </c>
      <c r="X275" s="19" t="n">
        <v>0.06900000000000001</v>
      </c>
      <c r="Y275" s="19" t="n">
        <v>0.0669</v>
      </c>
      <c r="Z275" s="19" t="n">
        <v>0.0315</v>
      </c>
      <c r="AA275" s="19" t="n">
        <v>0.01</v>
      </c>
      <c r="AB275" s="19" t="n">
        <v>0.0129</v>
      </c>
      <c r="AD275" s="19" t="n">
        <v>0.0003</v>
      </c>
      <c r="AE275" s="19" t="n">
        <v>0.0101</v>
      </c>
      <c r="AH275" s="19" t="n">
        <v>0.0005999999999999999</v>
      </c>
      <c r="AI275" s="19" t="n">
        <v>0.0144</v>
      </c>
      <c r="AJ275" s="19" t="n">
        <v>0.0718</v>
      </c>
      <c r="AK275" s="19" t="n">
        <v>0.128</v>
      </c>
      <c r="AL275" s="19" t="n">
        <v>0.1641</v>
      </c>
      <c r="AM275" s="19" t="n">
        <v>0.0194</v>
      </c>
      <c r="AN275" s="19" t="n">
        <v>0.2005</v>
      </c>
      <c r="AO275" s="19" t="n">
        <v>0.3893</v>
      </c>
      <c r="AP275" s="19" t="n">
        <v>0.0042</v>
      </c>
      <c r="AQ275" s="19" t="n">
        <v>2.5934</v>
      </c>
      <c r="AR275" s="19" t="n">
        <v>0.1025</v>
      </c>
      <c r="AS275" s="19" t="n">
        <v>0.986</v>
      </c>
      <c r="AT275" s="19" t="n">
        <v>0.0091</v>
      </c>
      <c r="AU275" s="19" t="n">
        <v>0.1497</v>
      </c>
      <c r="AV275" s="19" t="n">
        <v>0.0134</v>
      </c>
      <c r="AW275" s="19" t="n">
        <v>0.0308</v>
      </c>
      <c r="AX275" s="19" t="n">
        <v>0.1745</v>
      </c>
      <c r="AY275" s="19" t="n">
        <v>0.0395</v>
      </c>
      <c r="AZ275" s="19" t="n">
        <v>0.2638</v>
      </c>
      <c r="BA275" s="19" t="n">
        <v>0.0027</v>
      </c>
      <c r="BB275" s="19" t="n">
        <v>0.0005</v>
      </c>
      <c r="BC275" s="19" t="n">
        <v>0.0876</v>
      </c>
      <c r="BD275" s="19" t="n">
        <v>0.0086</v>
      </c>
      <c r="BE275" s="19" t="n">
        <v>0.0453</v>
      </c>
      <c r="BF275" s="19" t="n">
        <v>0.0118</v>
      </c>
      <c r="BG275" s="19" t="n">
        <v>0.0301</v>
      </c>
      <c r="BH275" s="19" t="n">
        <v>0.0234</v>
      </c>
      <c r="BI275" s="19" t="n">
        <v>0.0395</v>
      </c>
      <c r="BJ275" s="19" t="n">
        <v>0.0338</v>
      </c>
      <c r="BK275" s="19" t="n">
        <v>0.0253</v>
      </c>
      <c r="BL275" s="19" t="n">
        <v>0.0047</v>
      </c>
      <c r="BM275" s="19" t="n">
        <v>0.0243</v>
      </c>
      <c r="BN275" s="19" t="n">
        <v>0.0352</v>
      </c>
      <c r="BO275" s="19" t="n">
        <v>0.0333</v>
      </c>
      <c r="BP275" s="19" t="n">
        <v>0.4398</v>
      </c>
      <c r="BQ275" s="19" t="n">
        <v>0.7784</v>
      </c>
      <c r="BR275" s="19" t="n">
        <v>0.003</v>
      </c>
      <c r="BS275" s="19" t="n">
        <v>0.7109</v>
      </c>
      <c r="BT275" s="19" t="n">
        <v>0.3116</v>
      </c>
      <c r="BU275" s="19" t="n">
        <v>0.2981</v>
      </c>
      <c r="BV275" s="19" t="n">
        <v>1.5955</v>
      </c>
      <c r="BW275" s="19" t="n">
        <v>0.3859</v>
      </c>
      <c r="BX275" s="19" t="n">
        <v>2.0673</v>
      </c>
      <c r="BY275" s="19" t="n">
        <v>0.5565</v>
      </c>
      <c r="BZ275" s="19" t="n">
        <v>0.1932</v>
      </c>
      <c r="CA275" s="19" t="n">
        <v>0.0265</v>
      </c>
      <c r="CB275" s="19" t="n">
        <v>0.0049</v>
      </c>
      <c r="CC275" s="19" t="n">
        <v>0.0455</v>
      </c>
      <c r="CD275" s="19" t="n">
        <v>0.0158</v>
      </c>
      <c r="CE275" s="19" t="n">
        <v>0.0021</v>
      </c>
      <c r="CF275" s="19" t="n">
        <v>0.0031</v>
      </c>
      <c r="CG275" s="19" t="n">
        <v>0.0168</v>
      </c>
      <c r="CH275" s="19" t="n">
        <v>0.0367</v>
      </c>
      <c r="CI275" s="19" t="n">
        <v>0.0241</v>
      </c>
      <c r="CJ275" s="19" t="n">
        <v>0.1128</v>
      </c>
      <c r="CM275" s="19" t="n">
        <v>0.0009</v>
      </c>
      <c r="CN275" s="19" t="n">
        <v>0.0015</v>
      </c>
      <c r="CO275" s="19" t="n">
        <v>0.0067</v>
      </c>
      <c r="CR275" s="19" t="n">
        <v>0.2195</v>
      </c>
      <c r="CU275" s="19" t="n">
        <v>0.1107</v>
      </c>
      <c r="CV275" s="19" t="n">
        <v>0.3343</v>
      </c>
      <c r="CW275" s="19" t="n">
        <v>0.0015</v>
      </c>
      <c r="CX275" s="19" t="n">
        <v>0.008200000000000001</v>
      </c>
      <c r="CY275" s="19" t="n">
        <v>0.4288</v>
      </c>
      <c r="CZ275" s="19" t="n">
        <v>0.045</v>
      </c>
      <c r="DA275" s="19" t="n">
        <v>0.083</v>
      </c>
      <c r="DB275" s="19" t="n">
        <v>0.1251</v>
      </c>
      <c r="DC275" s="19" t="n">
        <v>0.1052</v>
      </c>
      <c r="DD275" s="19" t="n">
        <v>0.1326</v>
      </c>
      <c r="DE275" s="19" t="n">
        <v>0.0125</v>
      </c>
      <c r="DF275" s="19" t="n">
        <v>0.3886</v>
      </c>
      <c r="DG275" s="19" t="n">
        <v>0.8575</v>
      </c>
      <c r="DH275" s="19" t="n">
        <v>0.0624</v>
      </c>
      <c r="DI275" s="19" t="n">
        <v>0.2301</v>
      </c>
      <c r="DJ275" s="19" t="n">
        <v>0.301</v>
      </c>
      <c r="DK275" s="19" t="n">
        <v>0.0219</v>
      </c>
      <c r="DL275" s="19" t="n">
        <v>0.0459</v>
      </c>
      <c r="DM275" s="19" t="n">
        <v>0.1861</v>
      </c>
      <c r="DN275" s="19" t="n">
        <v>0.0033</v>
      </c>
      <c r="DO275" s="19" t="n">
        <v>6.9936</v>
      </c>
      <c r="DT275" s="19" t="n">
        <v>0.8028</v>
      </c>
      <c r="DU275" s="19" t="n">
        <v>2.2909</v>
      </c>
    </row>
    <row r="276">
      <c r="A276" s="2" t="inlineStr">
        <is>
          <t>Rail (Table 27)</t>
        </is>
      </c>
      <c r="B276" s="2" t="inlineStr">
        <is>
          <t>1804</t>
        </is>
      </c>
      <c r="C276" s="2" t="inlineStr">
        <is>
          <t>Cleaning compounds and toiletry preparation manufacturing</t>
        </is>
      </c>
    </row>
    <row r="277">
      <c r="A277" s="2" t="inlineStr">
        <is>
          <t>Rail (Table 27)</t>
        </is>
      </c>
      <c r="B277" s="2" t="inlineStr">
        <is>
          <t>1901</t>
        </is>
      </c>
      <c r="C277" s="2" t="inlineStr">
        <is>
          <t>Polymer product manufacturing</t>
        </is>
      </c>
    </row>
    <row r="278">
      <c r="A278" s="2" t="inlineStr">
        <is>
          <t>Rail (Table 27)</t>
        </is>
      </c>
      <c r="B278" s="2" t="inlineStr">
        <is>
          <t>1902</t>
        </is>
      </c>
      <c r="C278" s="2" t="inlineStr">
        <is>
          <t>Natural rubber product manufacturing</t>
        </is>
      </c>
    </row>
    <row r="279">
      <c r="A279" s="2" t="inlineStr">
        <is>
          <t>Rail (Table 27)</t>
        </is>
      </c>
      <c r="B279" s="2" t="inlineStr">
        <is>
          <t>2001</t>
        </is>
      </c>
      <c r="C279" s="2" t="inlineStr">
        <is>
          <t>Glass and glass product manufacturing</t>
        </is>
      </c>
    </row>
    <row r="280">
      <c r="A280" s="2" t="inlineStr">
        <is>
          <t>Rail (Table 27)</t>
        </is>
      </c>
      <c r="B280" s="2" t="inlineStr">
        <is>
          <t>2002</t>
        </is>
      </c>
      <c r="C280" s="2" t="inlineStr">
        <is>
          <t>Ceramic product manufacturing</t>
        </is>
      </c>
    </row>
    <row r="281">
      <c r="A281" s="2" t="inlineStr">
        <is>
          <t>Rail (Table 27)</t>
        </is>
      </c>
      <c r="B281" s="2" t="inlineStr">
        <is>
          <t>2003</t>
        </is>
      </c>
      <c r="C281" s="2" t="inlineStr">
        <is>
          <t>Cement, lime and ready-mixed concrete manufacturing</t>
        </is>
      </c>
    </row>
    <row r="282">
      <c r="A282" s="2" t="inlineStr">
        <is>
          <t>Rail (Table 27)</t>
        </is>
      </c>
      <c r="B282" s="2" t="inlineStr">
        <is>
          <t>2004</t>
        </is>
      </c>
      <c r="C282" s="2" t="inlineStr">
        <is>
          <t>Plaster and concrete product manufacturing</t>
        </is>
      </c>
    </row>
    <row r="283">
      <c r="A283" s="2" t="inlineStr">
        <is>
          <t>Rail (Table 27)</t>
        </is>
      </c>
      <c r="B283" s="2" t="inlineStr">
        <is>
          <t>2005</t>
        </is>
      </c>
      <c r="C283" s="2" t="inlineStr">
        <is>
          <t>Other non-metallic mineral product manufacturing</t>
        </is>
      </c>
    </row>
    <row r="284">
      <c r="A284" s="2" t="inlineStr">
        <is>
          <t>Rail (Table 27)</t>
        </is>
      </c>
      <c r="B284" s="2" t="inlineStr">
        <is>
          <t>2101</t>
        </is>
      </c>
      <c r="C284" s="2" t="inlineStr">
        <is>
          <t>Iron and steel manufacturing</t>
        </is>
      </c>
      <c r="I284" s="19" t="n">
        <v>0.0001</v>
      </c>
      <c r="J284" s="19" t="n">
        <v>0.0001</v>
      </c>
      <c r="K284" s="19" t="n">
        <v>1.5009</v>
      </c>
      <c r="L284" s="19" t="n">
        <v>1.1509</v>
      </c>
      <c r="M284" s="19" t="n">
        <v>0.0798</v>
      </c>
      <c r="N284" s="19" t="n">
        <v>0.7193000000000001</v>
      </c>
      <c r="O284" s="19" t="n">
        <v>0.0809</v>
      </c>
      <c r="P284" s="19" t="n">
        <v>0.7917999999999999</v>
      </c>
      <c r="W284" s="19" t="n">
        <v>0.0022</v>
      </c>
      <c r="X284" s="19" t="n">
        <v>0.0001</v>
      </c>
      <c r="AE284" s="19" t="n">
        <v>0.0191</v>
      </c>
      <c r="AH284" s="19" t="n">
        <v>0.0004</v>
      </c>
      <c r="AI284" s="19" t="n">
        <v>0.0002</v>
      </c>
      <c r="AJ284" s="19" t="n">
        <v>0.2655</v>
      </c>
      <c r="AL284" s="19" t="n">
        <v>0.0238</v>
      </c>
      <c r="AM284" s="19" t="n">
        <v>0.0017</v>
      </c>
      <c r="AQ284" s="19" t="n">
        <v>0.06469999999999999</v>
      </c>
      <c r="AS284" s="19" t="n">
        <v>0.0702</v>
      </c>
      <c r="AT284" s="19" t="n">
        <v>0.0009</v>
      </c>
      <c r="AU284" s="19" t="n">
        <v>0.0025</v>
      </c>
      <c r="AW284" s="19" t="n">
        <v>0.11</v>
      </c>
      <c r="AX284" s="19" t="n">
        <v>0.4659</v>
      </c>
      <c r="AZ284" s="19" t="n">
        <v>5.3921</v>
      </c>
      <c r="BA284" s="19" t="n">
        <v>0.0076</v>
      </c>
      <c r="BB284" s="19" t="n">
        <v>1.2703</v>
      </c>
      <c r="BC284" s="19" t="n">
        <v>22.5371</v>
      </c>
      <c r="BD284" s="19" t="n">
        <v>4.1564</v>
      </c>
      <c r="BE284" s="19" t="n">
        <v>7.7339</v>
      </c>
      <c r="BF284" s="19" t="n">
        <v>2.1984</v>
      </c>
      <c r="BG284" s="19" t="n">
        <v>1.8947</v>
      </c>
      <c r="BH284" s="19" t="n">
        <v>1.3382</v>
      </c>
      <c r="BI284" s="19" t="n">
        <v>2.4297</v>
      </c>
      <c r="BJ284" s="19" t="n">
        <v>1.6017</v>
      </c>
      <c r="BK284" s="19" t="n">
        <v>1.0667</v>
      </c>
      <c r="BL284" s="19" t="n">
        <v>0.4283</v>
      </c>
      <c r="BM284" s="19" t="n">
        <v>5.776</v>
      </c>
      <c r="BN284" s="19" t="n">
        <v>1.5307</v>
      </c>
      <c r="BO284" s="19" t="n">
        <v>0.1589</v>
      </c>
      <c r="BP284" s="19" t="n">
        <v>0.0301</v>
      </c>
      <c r="BQ284" s="19" t="n">
        <v>0.09660000000000001</v>
      </c>
      <c r="BR284" s="19" t="n">
        <v>0.0571</v>
      </c>
      <c r="BS284" s="19" t="n">
        <v>0.2122</v>
      </c>
      <c r="BT284" s="19" t="n">
        <v>0.1124</v>
      </c>
      <c r="BU284" s="19" t="n">
        <v>11.7851</v>
      </c>
      <c r="BV284" s="19" t="n">
        <v>3.9818</v>
      </c>
      <c r="BW284" s="19" t="n">
        <v>5.2863</v>
      </c>
      <c r="BX284" s="19" t="n">
        <v>54.968</v>
      </c>
      <c r="BY284" s="19" t="n">
        <v>0.292</v>
      </c>
      <c r="BZ284" s="19" t="n">
        <v>0.1973</v>
      </c>
      <c r="CB284" s="19" t="n">
        <v>0.0127</v>
      </c>
      <c r="CD284" s="19" t="n">
        <v>0.0122</v>
      </c>
      <c r="CG284" s="19" t="n">
        <v>0.0013</v>
      </c>
      <c r="CJ284" s="19" t="n">
        <v>0.0029</v>
      </c>
      <c r="CR284" s="19" t="n">
        <v>0.0165</v>
      </c>
      <c r="CS284" s="19" t="n">
        <v>0.1802</v>
      </c>
      <c r="CT284" s="19" t="n">
        <v>0.0567</v>
      </c>
      <c r="CU284" s="19" t="n">
        <v>0.0185</v>
      </c>
      <c r="CV284" s="19" t="n">
        <v>0.0188</v>
      </c>
      <c r="CX284" s="19" t="n">
        <v>0.0141</v>
      </c>
      <c r="CY284" s="19" t="n">
        <v>0.0074</v>
      </c>
      <c r="CZ284" s="19" t="n">
        <v>0.1083</v>
      </c>
      <c r="DA284" s="19" t="n">
        <v>0.1814</v>
      </c>
      <c r="DB284" s="19" t="n">
        <v>0.0512</v>
      </c>
      <c r="DC284" s="19" t="n">
        <v>0.0011</v>
      </c>
      <c r="DD284" s="19" t="n">
        <v>0.0097</v>
      </c>
      <c r="DF284" s="19" t="n">
        <v>0.0005999999999999999</v>
      </c>
      <c r="DG284" s="19" t="n">
        <v>0.0267</v>
      </c>
      <c r="DH284" s="19" t="n">
        <v>0.005</v>
      </c>
      <c r="DI284" s="19" t="n">
        <v>0.0031</v>
      </c>
      <c r="DJ284" s="19" t="n">
        <v>0.0032</v>
      </c>
      <c r="DK284" s="19" t="n">
        <v>0.09810000000000001</v>
      </c>
      <c r="DL284" s="19" t="n">
        <v>2.3413</v>
      </c>
      <c r="DM284" s="19" t="n">
        <v>0.0534</v>
      </c>
      <c r="DN284" s="19" t="n">
        <v>0.002</v>
      </c>
      <c r="DT284" s="19" t="n">
        <v>0.7345</v>
      </c>
      <c r="DU284" s="19" t="n">
        <v>9.1485</v>
      </c>
    </row>
    <row r="285">
      <c r="A285" s="2" t="inlineStr">
        <is>
          <t>Rail (Table 27)</t>
        </is>
      </c>
      <c r="B285" s="2" t="inlineStr">
        <is>
          <t>2102</t>
        </is>
      </c>
      <c r="C285" s="2" t="inlineStr">
        <is>
          <t>Basic non-ferrous metal manufacturing</t>
        </is>
      </c>
      <c r="N285" s="19" t="n">
        <v>0.0327</v>
      </c>
      <c r="AQ285" s="19" t="n">
        <v>0.0295</v>
      </c>
      <c r="AR285" s="19" t="n">
        <v>0.0004</v>
      </c>
      <c r="AZ285" s="19" t="n">
        <v>0.0168</v>
      </c>
      <c r="BA285" s="19" t="n">
        <v>0.6894</v>
      </c>
      <c r="BB285" s="19" t="n">
        <v>0.0517</v>
      </c>
      <c r="BC285" s="19" t="n">
        <v>0.5865</v>
      </c>
      <c r="BD285" s="19" t="n">
        <v>0.2778</v>
      </c>
      <c r="BE285" s="19" t="n">
        <v>0.2958</v>
      </c>
      <c r="BF285" s="19" t="n">
        <v>0.0646</v>
      </c>
      <c r="BG285" s="19" t="n">
        <v>0.2695</v>
      </c>
      <c r="BH285" s="19" t="n">
        <v>0.0391</v>
      </c>
      <c r="BJ285" s="19" t="n">
        <v>0.09660000000000001</v>
      </c>
      <c r="BK285" s="19" t="n">
        <v>0.1161</v>
      </c>
      <c r="BL285" s="19" t="n">
        <v>0.0381</v>
      </c>
      <c r="BM285" s="19" t="n">
        <v>0.1686</v>
      </c>
      <c r="BN285" s="19" t="n">
        <v>0.1051</v>
      </c>
      <c r="BO285" s="19" t="n">
        <v>0.0548</v>
      </c>
      <c r="BY285" s="19" t="n">
        <v>0.8527</v>
      </c>
      <c r="DK285" s="19" t="n">
        <v>0.0043</v>
      </c>
      <c r="DL285" s="19" t="n">
        <v>0.0246</v>
      </c>
      <c r="DT285" s="19" t="n">
        <v>-0.4053</v>
      </c>
      <c r="DU285" s="19" t="n">
        <v>136.5905</v>
      </c>
    </row>
    <row r="286">
      <c r="A286" s="2" t="inlineStr">
        <is>
          <t>Rail (Table 27)</t>
        </is>
      </c>
      <c r="B286" s="2" t="inlineStr">
        <is>
          <t>2201</t>
        </is>
      </c>
      <c r="C286" s="2" t="inlineStr">
        <is>
          <t>Forged iron and steel product manufacturing</t>
        </is>
      </c>
    </row>
    <row r="287">
      <c r="A287" s="2" t="inlineStr">
        <is>
          <t>Rail (Table 27)</t>
        </is>
      </c>
      <c r="B287" s="2" t="inlineStr">
        <is>
          <t>2202</t>
        </is>
      </c>
      <c r="C287" s="2" t="inlineStr">
        <is>
          <t>Structural metal product manufacturing</t>
        </is>
      </c>
    </row>
    <row r="288">
      <c r="A288" s="2" t="inlineStr">
        <is>
          <t>Rail (Table 27)</t>
        </is>
      </c>
      <c r="B288" s="2" t="inlineStr">
        <is>
          <t>2203</t>
        </is>
      </c>
      <c r="C288" s="2" t="inlineStr">
        <is>
          <t>Metal containers and other sheet metal product manufacturing</t>
        </is>
      </c>
    </row>
    <row r="289">
      <c r="A289" s="2" t="inlineStr">
        <is>
          <t>Rail (Table 27)</t>
        </is>
      </c>
      <c r="B289" s="2" t="inlineStr">
        <is>
          <t>2204</t>
        </is>
      </c>
      <c r="C289" s="2" t="inlineStr">
        <is>
          <t>Other fabricated metal product manufacturing</t>
        </is>
      </c>
    </row>
    <row r="290">
      <c r="A290" s="2" t="inlineStr">
        <is>
          <t>Rail (Table 27)</t>
        </is>
      </c>
      <c r="B290" s="2" t="inlineStr">
        <is>
          <t>2301</t>
        </is>
      </c>
      <c r="C290" s="2" t="inlineStr">
        <is>
          <t>Motor vehicles and parts; other transport equipment manufacturing</t>
        </is>
      </c>
      <c r="DO290" s="19" t="n">
        <v>0.6516</v>
      </c>
      <c r="DQ290" s="19" t="n">
        <v>2.13</v>
      </c>
      <c r="DR290" s="19" t="n">
        <v>0.0452</v>
      </c>
      <c r="DS290" s="19" t="n">
        <v>0.09420000000000001</v>
      </c>
      <c r="DT290" s="19" t="n">
        <v>0.0415</v>
      </c>
      <c r="DU290" s="19" t="n">
        <v>0.0375</v>
      </c>
    </row>
    <row r="291">
      <c r="A291" s="2" t="inlineStr">
        <is>
          <t>Rail (Table 27)</t>
        </is>
      </c>
      <c r="B291" s="2" t="inlineStr">
        <is>
          <t>2302</t>
        </is>
      </c>
      <c r="C291" s="2" t="inlineStr">
        <is>
          <t>Ships and boat manufacturing</t>
        </is>
      </c>
    </row>
    <row r="292">
      <c r="A292" s="2" t="inlineStr">
        <is>
          <t>Rail (Table 27)</t>
        </is>
      </c>
      <c r="B292" s="2" t="inlineStr">
        <is>
          <t>2303</t>
        </is>
      </c>
      <c r="C292" s="2" t="inlineStr">
        <is>
          <t>Railway rolling stock manufacturing</t>
        </is>
      </c>
    </row>
    <row r="293">
      <c r="A293" s="2" t="inlineStr">
        <is>
          <t>Rail (Table 27)</t>
        </is>
      </c>
      <c r="B293" s="2" t="inlineStr">
        <is>
          <t>2304</t>
        </is>
      </c>
      <c r="C293" s="2" t="inlineStr">
        <is>
          <t>Aircraft manufacturing</t>
        </is>
      </c>
    </row>
    <row r="294">
      <c r="A294" s="2" t="inlineStr">
        <is>
          <t>Rail (Table 27)</t>
        </is>
      </c>
      <c r="B294" s="2" t="inlineStr">
        <is>
          <t>2401</t>
        </is>
      </c>
      <c r="C294" s="2" t="inlineStr">
        <is>
          <t>Professional, scientific, computer and electronic equipment manufacturing</t>
        </is>
      </c>
    </row>
    <row r="295">
      <c r="A295" s="2" t="inlineStr">
        <is>
          <t>Rail (Table 27)</t>
        </is>
      </c>
      <c r="B295" s="2" t="inlineStr">
        <is>
          <t>2403</t>
        </is>
      </c>
      <c r="C295" s="2" t="inlineStr">
        <is>
          <t>Electrical equipment manufacturing</t>
        </is>
      </c>
    </row>
    <row r="296">
      <c r="A296" s="2" t="inlineStr">
        <is>
          <t>Rail (Table 27)</t>
        </is>
      </c>
      <c r="B296" s="2" t="inlineStr">
        <is>
          <t>2404</t>
        </is>
      </c>
      <c r="C296" s="2" t="inlineStr">
        <is>
          <t>Domestic appliance manufacturing</t>
        </is>
      </c>
    </row>
    <row r="297">
      <c r="A297" s="2" t="inlineStr">
        <is>
          <t>Rail (Table 27)</t>
        </is>
      </c>
      <c r="B297" s="2" t="inlineStr">
        <is>
          <t>2405</t>
        </is>
      </c>
      <c r="C297" s="2" t="inlineStr">
        <is>
          <t>Specialised and other machinery and equipment manufacturing</t>
        </is>
      </c>
    </row>
    <row r="298">
      <c r="A298" s="2" t="inlineStr">
        <is>
          <t>Rail (Table 27)</t>
        </is>
      </c>
      <c r="B298" s="2" t="inlineStr">
        <is>
          <t>2501</t>
        </is>
      </c>
      <c r="C298" s="2" t="inlineStr">
        <is>
          <t>Furniture manufacturing</t>
        </is>
      </c>
    </row>
    <row r="299">
      <c r="A299" s="2" t="inlineStr">
        <is>
          <t>Rail (Table 27)</t>
        </is>
      </c>
      <c r="B299" s="2" t="inlineStr">
        <is>
          <t>2502</t>
        </is>
      </c>
      <c r="C299" s="2" t="inlineStr">
        <is>
          <t>Other manufactured products</t>
        </is>
      </c>
    </row>
    <row r="300">
      <c r="A300" s="2" t="inlineStr">
        <is>
          <t>Rail (Table 27)</t>
        </is>
      </c>
      <c r="B300" s="2" t="inlineStr">
        <is>
          <t>2601</t>
        </is>
      </c>
      <c r="C300" s="2" t="inlineStr">
        <is>
          <t>Electricity generation</t>
        </is>
      </c>
    </row>
    <row r="301">
      <c r="A301" s="2" t="inlineStr">
        <is>
          <t>Rail (Table 27)</t>
        </is>
      </c>
      <c r="B301" s="2" t="inlineStr">
        <is>
          <t>2605</t>
        </is>
      </c>
      <c r="C301" s="2" t="inlineStr">
        <is>
          <t>Electricity transmission, distribution, on selling and electricity market operation</t>
        </is>
      </c>
    </row>
    <row r="302">
      <c r="A302" s="2" t="inlineStr">
        <is>
          <t>Rail (Table 27)</t>
        </is>
      </c>
      <c r="B302" s="2" t="inlineStr">
        <is>
          <t>2701</t>
        </is>
      </c>
      <c r="C302" s="2" t="inlineStr">
        <is>
          <t>Gas supply</t>
        </is>
      </c>
    </row>
    <row r="303">
      <c r="A303" s="2" t="inlineStr">
        <is>
          <t>Rail (Table 27)</t>
        </is>
      </c>
      <c r="B303" s="2" t="inlineStr">
        <is>
          <t>2801</t>
        </is>
      </c>
      <c r="C303" s="2" t="inlineStr">
        <is>
          <t>Water supply, sewerage and drainage services</t>
        </is>
      </c>
    </row>
    <row r="304">
      <c r="A304" s="2" t="inlineStr">
        <is>
          <t>Rail (Table 27)</t>
        </is>
      </c>
      <c r="B304" s="2" t="inlineStr">
        <is>
          <t>2901</t>
        </is>
      </c>
      <c r="C304" s="2" t="inlineStr">
        <is>
          <t>Waste collection, treatment and disposal services</t>
        </is>
      </c>
    </row>
    <row r="305">
      <c r="A305" s="2" t="inlineStr">
        <is>
          <t>Rail (Table 27)</t>
        </is>
      </c>
      <c r="B305" s="2" t="inlineStr">
        <is>
          <t>3001</t>
        </is>
      </c>
      <c r="C305" s="2" t="inlineStr">
        <is>
          <t>Residential building construction</t>
        </is>
      </c>
    </row>
    <row r="306">
      <c r="A306" s="2" t="inlineStr">
        <is>
          <t>Rail (Table 27)</t>
        </is>
      </c>
      <c r="B306" s="2" t="inlineStr">
        <is>
          <t>3002</t>
        </is>
      </c>
      <c r="C306" s="2" t="inlineStr">
        <is>
          <t>Non-residential building construction</t>
        </is>
      </c>
    </row>
    <row r="307">
      <c r="A307" s="2" t="inlineStr">
        <is>
          <t>Rail (Table 27)</t>
        </is>
      </c>
      <c r="B307" s="2" t="inlineStr">
        <is>
          <t>3101</t>
        </is>
      </c>
      <c r="C307" s="2" t="inlineStr">
        <is>
          <t>Heavy and civil engineering construction</t>
        </is>
      </c>
    </row>
    <row r="308">
      <c r="A308" s="2" t="inlineStr">
        <is>
          <t>Rail (Table 27)</t>
        </is>
      </c>
      <c r="B308" s="2" t="inlineStr">
        <is>
          <t>3201</t>
        </is>
      </c>
      <c r="C308" s="2" t="inlineStr">
        <is>
          <t>Construction services</t>
        </is>
      </c>
    </row>
    <row r="309">
      <c r="A309" s="2" t="inlineStr">
        <is>
          <t>Rail (Table 27)</t>
        </is>
      </c>
      <c r="B309" s="2" t="inlineStr">
        <is>
          <t>3301</t>
        </is>
      </c>
      <c r="C309" s="2" t="inlineStr">
        <is>
          <t>Wholesale trade</t>
        </is>
      </c>
    </row>
    <row r="310">
      <c r="A310" s="2" t="inlineStr">
        <is>
          <t>Rail (Table 27)</t>
        </is>
      </c>
      <c r="B310" s="2" t="inlineStr">
        <is>
          <t>3901</t>
        </is>
      </c>
      <c r="C310" s="2" t="inlineStr">
        <is>
          <t>Retail trade</t>
        </is>
      </c>
    </row>
    <row r="311">
      <c r="A311" s="2" t="inlineStr">
        <is>
          <t>Rail (Table 27)</t>
        </is>
      </c>
      <c r="B311" s="2" t="inlineStr">
        <is>
          <t>4401</t>
        </is>
      </c>
      <c r="C311" s="2" t="inlineStr">
        <is>
          <t>Accommodation</t>
        </is>
      </c>
    </row>
    <row r="312">
      <c r="A312" s="2" t="inlineStr">
        <is>
          <t>Rail (Table 27)</t>
        </is>
      </c>
      <c r="B312" s="2" t="inlineStr">
        <is>
          <t>4501</t>
        </is>
      </c>
      <c r="C312" s="2" t="inlineStr">
        <is>
          <t>Food and beverage services</t>
        </is>
      </c>
    </row>
    <row r="313">
      <c r="A313" s="2" t="inlineStr">
        <is>
          <t>Rail (Table 27)</t>
        </is>
      </c>
      <c r="B313" s="2" t="inlineStr">
        <is>
          <t>4601</t>
        </is>
      </c>
      <c r="C313" s="2" t="inlineStr">
        <is>
          <t>Road transport</t>
        </is>
      </c>
    </row>
    <row r="314">
      <c r="A314" s="2" t="inlineStr">
        <is>
          <t>Rail (Table 27)</t>
        </is>
      </c>
      <c r="B314" s="2" t="inlineStr">
        <is>
          <t>4701</t>
        </is>
      </c>
      <c r="C314" s="2" t="inlineStr">
        <is>
          <t>Rail transport</t>
        </is>
      </c>
    </row>
    <row r="315">
      <c r="A315" s="2" t="inlineStr">
        <is>
          <t>Rail (Table 27)</t>
        </is>
      </c>
      <c r="B315" s="2" t="inlineStr">
        <is>
          <t>4801</t>
        </is>
      </c>
      <c r="C315" s="2" t="inlineStr">
        <is>
          <t>Water, pipeline and other transport</t>
        </is>
      </c>
    </row>
    <row r="316">
      <c r="A316" s="2" t="inlineStr">
        <is>
          <t>Rail (Table 27)</t>
        </is>
      </c>
      <c r="B316" s="2" t="inlineStr">
        <is>
          <t>4901</t>
        </is>
      </c>
      <c r="C316" s="2" t="inlineStr">
        <is>
          <t>Air and space transport</t>
        </is>
      </c>
    </row>
    <row r="317">
      <c r="A317" s="2" t="inlineStr">
        <is>
          <t>Rail (Table 27)</t>
        </is>
      </c>
      <c r="B317" s="2" t="inlineStr">
        <is>
          <t>5101</t>
        </is>
      </c>
      <c r="C317" s="2" t="inlineStr">
        <is>
          <t>Postal and courier pick-up and delivery service</t>
        </is>
      </c>
    </row>
    <row r="318">
      <c r="A318" s="2" t="inlineStr">
        <is>
          <t>Rail (Table 27)</t>
        </is>
      </c>
      <c r="B318" s="2" t="inlineStr">
        <is>
          <t>5201</t>
        </is>
      </c>
      <c r="C318" s="2" t="inlineStr">
        <is>
          <t>Transport support services and storage</t>
        </is>
      </c>
    </row>
    <row r="319">
      <c r="A319" s="2" t="inlineStr">
        <is>
          <t>Rail (Table 27)</t>
        </is>
      </c>
      <c r="B319" s="2" t="inlineStr">
        <is>
          <t>5401</t>
        </is>
      </c>
      <c r="C319" s="2" t="inlineStr">
        <is>
          <t>Publishing (except internet and music publishing)</t>
        </is>
      </c>
    </row>
    <row r="320">
      <c r="A320" s="2" t="inlineStr">
        <is>
          <t>Rail (Table 27)</t>
        </is>
      </c>
      <c r="B320" s="2" t="inlineStr">
        <is>
          <t>5501</t>
        </is>
      </c>
      <c r="C320" s="2" t="inlineStr">
        <is>
          <t>Motion picture and sound recording</t>
        </is>
      </c>
    </row>
    <row r="321">
      <c r="A321" s="2" t="inlineStr">
        <is>
          <t>Rail (Table 27)</t>
        </is>
      </c>
      <c r="B321" s="2" t="inlineStr">
        <is>
          <t>5601</t>
        </is>
      </c>
      <c r="C321" s="2" t="inlineStr">
        <is>
          <t>Broadcasting (except internet)</t>
        </is>
      </c>
    </row>
    <row r="322">
      <c r="A322" s="2" t="inlineStr">
        <is>
          <t>Rail (Table 27)</t>
        </is>
      </c>
      <c r="B322" s="2" t="inlineStr">
        <is>
          <t>5701</t>
        </is>
      </c>
      <c r="C322" s="2" t="inlineStr">
        <is>
          <t>Internet service providers, internet publishing and broadcasting, websearch portals and data processing</t>
        </is>
      </c>
    </row>
    <row r="323">
      <c r="A323" s="2" t="inlineStr">
        <is>
          <t>Rail (Table 27)</t>
        </is>
      </c>
      <c r="B323" s="2" t="inlineStr">
        <is>
          <t>5801</t>
        </is>
      </c>
      <c r="C323" s="2" t="inlineStr">
        <is>
          <t>Telecommunication services</t>
        </is>
      </c>
    </row>
    <row r="324">
      <c r="A324" s="2" t="inlineStr">
        <is>
          <t>Rail (Table 27)</t>
        </is>
      </c>
      <c r="B324" s="2" t="inlineStr">
        <is>
          <t>6001</t>
        </is>
      </c>
      <c r="C324" s="2" t="inlineStr">
        <is>
          <t>Library and other information services</t>
        </is>
      </c>
    </row>
    <row r="325">
      <c r="A325" s="2" t="inlineStr">
        <is>
          <t>Rail (Table 27)</t>
        </is>
      </c>
      <c r="B325" s="2" t="inlineStr">
        <is>
          <t>6201</t>
        </is>
      </c>
      <c r="C325" s="2" t="inlineStr">
        <is>
          <t>Finance</t>
        </is>
      </c>
    </row>
    <row r="326">
      <c r="A326" s="2" t="inlineStr">
        <is>
          <t>Rail (Table 27)</t>
        </is>
      </c>
      <c r="B326" s="2" t="inlineStr">
        <is>
          <t>6301</t>
        </is>
      </c>
      <c r="C326" s="2" t="inlineStr">
        <is>
          <t>Insurance and superannuation funds</t>
        </is>
      </c>
    </row>
    <row r="327">
      <c r="A327" s="2" t="inlineStr">
        <is>
          <t>Rail (Table 27)</t>
        </is>
      </c>
      <c r="B327" s="2" t="inlineStr">
        <is>
          <t>6401</t>
        </is>
      </c>
      <c r="C327" s="2" t="inlineStr">
        <is>
          <t>Auxiliary finance and insurance services</t>
        </is>
      </c>
    </row>
    <row r="328">
      <c r="A328" s="2" t="inlineStr">
        <is>
          <t>Rail (Table 27)</t>
        </is>
      </c>
      <c r="B328" s="2" t="inlineStr">
        <is>
          <t>6601</t>
        </is>
      </c>
      <c r="C328" s="2" t="inlineStr">
        <is>
          <t>Rental and hiring services (except real estate)</t>
        </is>
      </c>
    </row>
    <row r="329">
      <c r="A329" s="2" t="inlineStr">
        <is>
          <t>Rail (Table 27)</t>
        </is>
      </c>
      <c r="B329" s="2" t="inlineStr">
        <is>
          <t>6700</t>
        </is>
      </c>
      <c r="C329" s="2" t="inlineStr">
        <is>
          <t>Imputed rent for owner-occupiers</t>
        </is>
      </c>
    </row>
    <row r="330">
      <c r="A330" s="2" t="inlineStr">
        <is>
          <t>Rail (Table 27)</t>
        </is>
      </c>
      <c r="B330" s="2" t="inlineStr">
        <is>
          <t>6701</t>
        </is>
      </c>
      <c r="C330" s="2" t="inlineStr">
        <is>
          <t>Actual rent for housing</t>
        </is>
      </c>
    </row>
    <row r="331">
      <c r="A331" s="2" t="inlineStr">
        <is>
          <t>Rail (Table 27)</t>
        </is>
      </c>
      <c r="B331" s="2" t="inlineStr">
        <is>
          <t>6702</t>
        </is>
      </c>
      <c r="C331" s="2" t="inlineStr">
        <is>
          <t>Non-residential property operators and real estate services</t>
        </is>
      </c>
    </row>
    <row r="332">
      <c r="A332" s="2" t="inlineStr">
        <is>
          <t>Rail (Table 27)</t>
        </is>
      </c>
      <c r="B332" s="2" t="inlineStr">
        <is>
          <t>6901</t>
        </is>
      </c>
      <c r="C332" s="2" t="inlineStr">
        <is>
          <t>Professional, scientific and technical services</t>
        </is>
      </c>
    </row>
    <row r="333">
      <c r="A333" s="2" t="inlineStr">
        <is>
          <t>Rail (Table 27)</t>
        </is>
      </c>
      <c r="B333" s="2" t="inlineStr">
        <is>
          <t>7001</t>
        </is>
      </c>
      <c r="C333" s="2" t="inlineStr">
        <is>
          <t>Computer systems design and related services</t>
        </is>
      </c>
    </row>
    <row r="334">
      <c r="A334" s="2" t="inlineStr">
        <is>
          <t>Rail (Table 27)</t>
        </is>
      </c>
      <c r="B334" s="2" t="inlineStr">
        <is>
          <t>7210</t>
        </is>
      </c>
      <c r="C334" s="2" t="inlineStr">
        <is>
          <t>Employment, travel agency and other administrative services</t>
        </is>
      </c>
    </row>
    <row r="335">
      <c r="A335" s="2" t="inlineStr">
        <is>
          <t>Rail (Table 27)</t>
        </is>
      </c>
      <c r="B335" s="2" t="inlineStr">
        <is>
          <t>7310</t>
        </is>
      </c>
      <c r="C335" s="2" t="inlineStr">
        <is>
          <t>Building cleaning, pest control and other support services</t>
        </is>
      </c>
    </row>
    <row r="336">
      <c r="A336" s="2" t="inlineStr">
        <is>
          <t>Rail (Table 27)</t>
        </is>
      </c>
      <c r="B336" s="2" t="inlineStr">
        <is>
          <t>7501</t>
        </is>
      </c>
      <c r="C336" s="2" t="inlineStr">
        <is>
          <t>Public administration and regulatory services</t>
        </is>
      </c>
    </row>
    <row r="337">
      <c r="A337" s="2" t="inlineStr">
        <is>
          <t>Rail (Table 27)</t>
        </is>
      </c>
      <c r="B337" s="2" t="inlineStr">
        <is>
          <t>7601</t>
        </is>
      </c>
      <c r="C337" s="2" t="inlineStr">
        <is>
          <t>Defence</t>
        </is>
      </c>
    </row>
    <row r="338">
      <c r="A338" s="2" t="inlineStr">
        <is>
          <t>Rail (Table 27)</t>
        </is>
      </c>
      <c r="B338" s="2" t="inlineStr">
        <is>
          <t>7701</t>
        </is>
      </c>
      <c r="C338" s="2" t="inlineStr">
        <is>
          <t>Public order and safety</t>
        </is>
      </c>
    </row>
    <row r="339">
      <c r="A339" s="2" t="inlineStr">
        <is>
          <t>Rail (Table 27)</t>
        </is>
      </c>
      <c r="B339" s="2" t="inlineStr">
        <is>
          <t>8010</t>
        </is>
      </c>
      <c r="C339" s="2" t="inlineStr">
        <is>
          <t>Primary and secondary education services (including pre-schools and special schools)</t>
        </is>
      </c>
    </row>
    <row r="340">
      <c r="A340" s="2" t="inlineStr">
        <is>
          <t>Rail (Table 27)</t>
        </is>
      </c>
      <c r="B340" s="2" t="inlineStr">
        <is>
          <t>8110</t>
        </is>
      </c>
      <c r="C340" s="2" t="inlineStr">
        <is>
          <t>Technical, vocational and tertiary education services (including undergraduate and postgraduate)</t>
        </is>
      </c>
    </row>
    <row r="341">
      <c r="A341" s="2" t="inlineStr">
        <is>
          <t>Rail (Table 27)</t>
        </is>
      </c>
      <c r="B341" s="2" t="inlineStr">
        <is>
          <t>8210</t>
        </is>
      </c>
      <c r="C341" s="2" t="inlineStr">
        <is>
          <t>Arts, sports, adult and other education services (including community education)</t>
        </is>
      </c>
    </row>
    <row r="342">
      <c r="A342" s="2" t="inlineStr">
        <is>
          <t>Rail (Table 27)</t>
        </is>
      </c>
      <c r="B342" s="2" t="inlineStr">
        <is>
          <t>8401</t>
        </is>
      </c>
      <c r="C342" s="2" t="inlineStr">
        <is>
          <t>Health care services</t>
        </is>
      </c>
    </row>
    <row r="343">
      <c r="A343" s="2" t="inlineStr">
        <is>
          <t>Rail (Table 27)</t>
        </is>
      </c>
      <c r="B343" s="2" t="inlineStr">
        <is>
          <t>8601</t>
        </is>
      </c>
      <c r="C343" s="2" t="inlineStr">
        <is>
          <t>Residential care and social assistance services</t>
        </is>
      </c>
    </row>
    <row r="344">
      <c r="A344" s="2" t="inlineStr">
        <is>
          <t>Rail (Table 27)</t>
        </is>
      </c>
      <c r="B344" s="2" t="inlineStr">
        <is>
          <t>8901</t>
        </is>
      </c>
      <c r="C344" s="2" t="inlineStr">
        <is>
          <t>Heritage, creative and performing arts</t>
        </is>
      </c>
    </row>
    <row r="345">
      <c r="A345" s="2" t="inlineStr">
        <is>
          <t>Rail (Table 27)</t>
        </is>
      </c>
      <c r="B345" s="2" t="inlineStr">
        <is>
          <t>9101</t>
        </is>
      </c>
      <c r="C345" s="2" t="inlineStr">
        <is>
          <t>Sports and recreation</t>
        </is>
      </c>
    </row>
    <row r="346">
      <c r="A346" s="2" t="inlineStr">
        <is>
          <t>Rail (Table 27)</t>
        </is>
      </c>
      <c r="B346" s="2" t="inlineStr">
        <is>
          <t>9201</t>
        </is>
      </c>
      <c r="C346" s="2" t="inlineStr">
        <is>
          <t>Gambling</t>
        </is>
      </c>
    </row>
    <row r="347">
      <c r="A347" s="2" t="inlineStr">
        <is>
          <t>Rail (Table 27)</t>
        </is>
      </c>
      <c r="B347" s="2" t="inlineStr">
        <is>
          <t>9401</t>
        </is>
      </c>
      <c r="C347" s="2" t="inlineStr">
        <is>
          <t>Automotive repair and maintenance</t>
        </is>
      </c>
    </row>
    <row r="348">
      <c r="A348" s="2" t="inlineStr">
        <is>
          <t>Rail (Table 27)</t>
        </is>
      </c>
      <c r="B348" s="2" t="inlineStr">
        <is>
          <t>9402</t>
        </is>
      </c>
      <c r="C348" s="2" t="inlineStr">
        <is>
          <t>Other repair and maintenance</t>
        </is>
      </c>
    </row>
    <row r="349">
      <c r="A349" s="2" t="inlineStr">
        <is>
          <t>Rail (Table 27)</t>
        </is>
      </c>
      <c r="B349" s="2" t="inlineStr">
        <is>
          <t>9501</t>
        </is>
      </c>
      <c r="C349" s="2" t="inlineStr">
        <is>
          <t>Personal services</t>
        </is>
      </c>
    </row>
    <row r="350">
      <c r="A350" s="2" t="inlineStr">
        <is>
          <t>Rail (Table 27)</t>
        </is>
      </c>
      <c r="B350" s="2" t="inlineStr">
        <is>
          <t>9502</t>
        </is>
      </c>
      <c r="C350" s="2" t="inlineStr">
        <is>
          <t>Other services</t>
        </is>
      </c>
    </row>
    <row r="351">
      <c r="A351" s="2" t="inlineStr">
        <is>
          <t>Pipeline (Table 28)</t>
        </is>
      </c>
      <c r="B351" s="2" t="inlineStr">
        <is>
          <t>0101</t>
        </is>
      </c>
      <c r="C351" s="2" t="inlineStr">
        <is>
          <t>Sheep, grains, beef and dairy cattle</t>
        </is>
      </c>
    </row>
    <row r="352">
      <c r="A352" s="2" t="inlineStr">
        <is>
          <t>Pipeline (Table 28)</t>
        </is>
      </c>
      <c r="B352" s="2" t="inlineStr">
        <is>
          <t>0102</t>
        </is>
      </c>
      <c r="C352" s="2" t="inlineStr">
        <is>
          <t>Poultry and other livestock</t>
        </is>
      </c>
    </row>
    <row r="353">
      <c r="A353" s="2" t="inlineStr">
        <is>
          <t>Pipeline (Table 28)</t>
        </is>
      </c>
      <c r="B353" s="2" t="inlineStr">
        <is>
          <t>0103</t>
        </is>
      </c>
      <c r="C353" s="2" t="inlineStr">
        <is>
          <t>Other agriculture</t>
        </is>
      </c>
    </row>
    <row r="354">
      <c r="A354" s="2" t="inlineStr">
        <is>
          <t>Pipeline (Table 28)</t>
        </is>
      </c>
      <c r="B354" s="2" t="inlineStr">
        <is>
          <t>0201</t>
        </is>
      </c>
      <c r="C354" s="2" t="inlineStr">
        <is>
          <t>Aquaculture</t>
        </is>
      </c>
    </row>
    <row r="355">
      <c r="A355" s="2" t="inlineStr">
        <is>
          <t>Pipeline (Table 28)</t>
        </is>
      </c>
      <c r="B355" s="2" t="inlineStr">
        <is>
          <t>0301</t>
        </is>
      </c>
      <c r="C355" s="2" t="inlineStr">
        <is>
          <t>Forestry and logging</t>
        </is>
      </c>
    </row>
    <row r="356">
      <c r="A356" s="2" t="inlineStr">
        <is>
          <t>Pipeline (Table 28)</t>
        </is>
      </c>
      <c r="B356" s="2" t="inlineStr">
        <is>
          <t>0401</t>
        </is>
      </c>
      <c r="C356" s="2" t="inlineStr">
        <is>
          <t>Fishing, hunting and trapping</t>
        </is>
      </c>
    </row>
    <row r="357">
      <c r="A357" s="2" t="inlineStr">
        <is>
          <t>Pipeline (Table 28)</t>
        </is>
      </c>
      <c r="B357" s="2" t="inlineStr">
        <is>
          <t>0501</t>
        </is>
      </c>
      <c r="C357" s="2" t="inlineStr">
        <is>
          <t>Agriculture, forestry and fishing support services</t>
        </is>
      </c>
    </row>
    <row r="358">
      <c r="A358" s="2" t="inlineStr">
        <is>
          <t>Pipeline (Table 28)</t>
        </is>
      </c>
      <c r="B358" s="2" t="inlineStr">
        <is>
          <t>0601</t>
        </is>
      </c>
      <c r="C358" s="2" t="inlineStr">
        <is>
          <t>Coal mining</t>
        </is>
      </c>
    </row>
    <row r="359">
      <c r="A359" s="2" t="inlineStr">
        <is>
          <t>Pipeline (Table 28)</t>
        </is>
      </c>
      <c r="B359" s="2" t="inlineStr">
        <is>
          <t>0701</t>
        </is>
      </c>
      <c r="C359" s="2" t="inlineStr">
        <is>
          <t>Oil and gas extraction</t>
        </is>
      </c>
      <c r="D359" s="19" t="n">
        <v>4.9678</v>
      </c>
      <c r="F359" s="19" t="n">
        <v>0.9794</v>
      </c>
      <c r="G359" s="19" t="n">
        <v>1.5869</v>
      </c>
      <c r="K359" s="19" t="n">
        <v>0.1611</v>
      </c>
      <c r="L359" s="19" t="n">
        <v>71.06359999999999</v>
      </c>
      <c r="M359" s="19" t="n">
        <v>82.3229</v>
      </c>
      <c r="N359" s="19" t="n">
        <v>123.5381</v>
      </c>
      <c r="O359" s="19" t="n">
        <v>8.5364</v>
      </c>
      <c r="P359" s="19" t="n">
        <v>3.6894</v>
      </c>
      <c r="Q359" s="19" t="n">
        <v>20.4613</v>
      </c>
      <c r="R359" s="19" t="n">
        <v>0.1155</v>
      </c>
      <c r="S359" s="19" t="n">
        <v>22.6368</v>
      </c>
      <c r="T359" s="19" t="n">
        <v>5.1061</v>
      </c>
      <c r="U359" s="19" t="n">
        <v>10.738</v>
      </c>
      <c r="V359" s="19" t="n">
        <v>9.9436</v>
      </c>
      <c r="W359" s="19" t="n">
        <v>8.7121</v>
      </c>
      <c r="X359" s="19" t="n">
        <v>8.070600000000001</v>
      </c>
      <c r="Y359" s="19" t="n">
        <v>21.6893</v>
      </c>
      <c r="Z359" s="19" t="n">
        <v>2.238</v>
      </c>
      <c r="AA359" s="19" t="n">
        <v>1.9278</v>
      </c>
      <c r="AB359" s="19" t="n">
        <v>3.7127</v>
      </c>
      <c r="AE359" s="19" t="n">
        <v>1.6737</v>
      </c>
      <c r="AI359" s="19" t="n">
        <v>0.8125</v>
      </c>
      <c r="AJ359" s="19" t="n">
        <v>5.4089</v>
      </c>
      <c r="AK359" s="19" t="n">
        <v>19.6766</v>
      </c>
      <c r="AL359" s="19" t="n">
        <v>22.1327</v>
      </c>
      <c r="AM359" s="19" t="n">
        <v>0.8057</v>
      </c>
      <c r="AN359" s="19" t="n">
        <v>17.6852</v>
      </c>
      <c r="AO359" s="19" t="n">
        <v>0.0599</v>
      </c>
      <c r="AQ359" s="19" t="n">
        <v>135.3719</v>
      </c>
      <c r="AR359" s="19" t="n">
        <v>0.6824</v>
      </c>
      <c r="AS359" s="19" t="n">
        <v>3.2574</v>
      </c>
      <c r="AT359" s="19" t="n">
        <v>0.251</v>
      </c>
      <c r="AU359" s="19" t="n">
        <v>34.7605</v>
      </c>
      <c r="AV359" s="19" t="n">
        <v>6.1452</v>
      </c>
      <c r="AW359" s="19" t="n">
        <v>7.0268</v>
      </c>
      <c r="AX359" s="19" t="n">
        <v>15.9936</v>
      </c>
      <c r="AY359" s="19" t="n">
        <v>4.8633</v>
      </c>
      <c r="AZ359" s="19" t="n">
        <v>34.1102</v>
      </c>
      <c r="BA359" s="19" t="n">
        <v>170.94</v>
      </c>
      <c r="BB359" s="19" t="n">
        <v>0.8522</v>
      </c>
      <c r="BC359" s="19" t="n">
        <v>5.721</v>
      </c>
      <c r="BD359" s="19" t="n">
        <v>3.0833</v>
      </c>
      <c r="BE359" s="19" t="n">
        <v>3.6374</v>
      </c>
      <c r="BF359" s="19" t="n">
        <v>0.908</v>
      </c>
      <c r="BG359" s="19" t="n">
        <v>0.2688</v>
      </c>
      <c r="BH359" s="19" t="n">
        <v>0.4223</v>
      </c>
      <c r="BI359" s="19" t="n">
        <v>0.4039</v>
      </c>
      <c r="BJ359" s="19" t="n">
        <v>0.7466</v>
      </c>
      <c r="BK359" s="19" t="n">
        <v>0.2739</v>
      </c>
      <c r="BL359" s="19" t="n">
        <v>0.2464</v>
      </c>
      <c r="BM359" s="19" t="n">
        <v>0.8512</v>
      </c>
      <c r="BN359" s="19" t="n">
        <v>0.4684</v>
      </c>
      <c r="BP359" s="19" t="n">
        <v>276.5731</v>
      </c>
      <c r="BQ359" s="19" t="n">
        <v>0.4</v>
      </c>
      <c r="BR359" s="19" t="n">
        <v>1.3432</v>
      </c>
      <c r="BS359" s="19" t="n">
        <v>0.9064</v>
      </c>
      <c r="BT359" s="19" t="n">
        <v>3.0394</v>
      </c>
      <c r="BU359" s="19" t="n">
        <v>1.6613</v>
      </c>
      <c r="BV359" s="19" t="n">
        <v>1.0153</v>
      </c>
      <c r="BW359" s="19" t="n">
        <v>5.5509</v>
      </c>
      <c r="BX359" s="19" t="n">
        <v>6.2812</v>
      </c>
      <c r="BY359" s="19" t="n">
        <v>13.397</v>
      </c>
      <c r="BZ359" s="19" t="n">
        <v>7.2604</v>
      </c>
      <c r="CA359" s="19" t="n">
        <v>23.2521</v>
      </c>
      <c r="CB359" s="19" t="n">
        <v>85.32689999999999</v>
      </c>
      <c r="CC359" s="19" t="n">
        <v>3.14</v>
      </c>
      <c r="CD359" s="19" t="n">
        <v>0.1676</v>
      </c>
      <c r="CE359" s="19" t="n">
        <v>2.5038</v>
      </c>
      <c r="CF359" s="19" t="n">
        <v>0.2239</v>
      </c>
      <c r="CG359" s="19" t="n">
        <v>1.5264</v>
      </c>
      <c r="CH359" s="19" t="n">
        <v>5.5542</v>
      </c>
      <c r="CI359" s="19" t="n">
        <v>0.8955</v>
      </c>
      <c r="CJ359" s="19" t="n">
        <v>0.2239</v>
      </c>
      <c r="CK359" s="19" t="n">
        <v>0.2239</v>
      </c>
      <c r="CL359" s="19" t="n">
        <v>0.4478</v>
      </c>
      <c r="CM359" s="19" t="n">
        <v>0.7836</v>
      </c>
      <c r="CO359" s="19" t="n">
        <v>0.3904</v>
      </c>
      <c r="CP359" s="19" t="n">
        <v>0.1952</v>
      </c>
      <c r="CQ359" s="19" t="n">
        <v>0.2239</v>
      </c>
      <c r="CR359" s="19" t="n">
        <v>1.5942</v>
      </c>
      <c r="CS359" s="19" t="n">
        <v>12.3359</v>
      </c>
      <c r="CT359" s="19" t="n">
        <v>4.3715</v>
      </c>
      <c r="CU359" s="19" t="n">
        <v>5.5796</v>
      </c>
      <c r="CV359" s="19" t="n">
        <v>12.4016</v>
      </c>
      <c r="CX359" s="19" t="n">
        <v>1.1148</v>
      </c>
      <c r="CZ359" s="19" t="n">
        <v>20.555</v>
      </c>
      <c r="DA359" s="19" t="n">
        <v>7.1067</v>
      </c>
      <c r="DB359" s="19" t="n">
        <v>6.2323</v>
      </c>
      <c r="DC359" s="19" t="n">
        <v>11.4121</v>
      </c>
      <c r="DD359" s="19" t="n">
        <v>9.1173</v>
      </c>
      <c r="DE359" s="19" t="n">
        <v>1.8568</v>
      </c>
      <c r="DF359" s="19" t="n">
        <v>25.0105</v>
      </c>
      <c r="DG359" s="19" t="n">
        <v>24.772</v>
      </c>
      <c r="DH359" s="19" t="n">
        <v>0.424</v>
      </c>
      <c r="DI359" s="19" t="n">
        <v>0.9374</v>
      </c>
      <c r="DJ359" s="19" t="n">
        <v>0.5956</v>
      </c>
      <c r="DK359" s="19" t="n">
        <v>9.847200000000001</v>
      </c>
      <c r="DL359" s="19" t="n">
        <v>2.5138</v>
      </c>
      <c r="DM359" s="19" t="n">
        <v>5.7569</v>
      </c>
      <c r="DN359" s="19" t="n">
        <v>2.6897</v>
      </c>
      <c r="DO359" s="19" t="n">
        <v>871.5294</v>
      </c>
    </row>
    <row r="360">
      <c r="A360" s="2" t="inlineStr">
        <is>
          <t>Pipeline (Table 28)</t>
        </is>
      </c>
      <c r="B360" s="2" t="inlineStr">
        <is>
          <t>0801</t>
        </is>
      </c>
      <c r="C360" s="2" t="inlineStr">
        <is>
          <t>Iron ore mining</t>
        </is>
      </c>
    </row>
    <row r="361">
      <c r="A361" s="2" t="inlineStr">
        <is>
          <t>Pipeline (Table 28)</t>
        </is>
      </c>
      <c r="B361" s="2" t="inlineStr">
        <is>
          <t>0802</t>
        </is>
      </c>
      <c r="C361" s="2" t="inlineStr">
        <is>
          <t>Non-ferrous metal ore mining</t>
        </is>
      </c>
    </row>
    <row r="362">
      <c r="A362" s="2" t="inlineStr">
        <is>
          <t>Pipeline (Table 28)</t>
        </is>
      </c>
      <c r="B362" s="2" t="inlineStr">
        <is>
          <t>0901</t>
        </is>
      </c>
      <c r="C362" s="2" t="inlineStr">
        <is>
          <t>Non-metallic mineral mining</t>
        </is>
      </c>
    </row>
    <row r="363">
      <c r="A363" s="2" t="inlineStr">
        <is>
          <t>Pipeline (Table 28)</t>
        </is>
      </c>
      <c r="B363" s="2" t="inlineStr">
        <is>
          <t>1001</t>
        </is>
      </c>
      <c r="C363" s="2" t="inlineStr">
        <is>
          <t>Exploration and mining support services</t>
        </is>
      </c>
    </row>
    <row r="364">
      <c r="A364" s="2" t="inlineStr">
        <is>
          <t>Pipeline (Table 28)</t>
        </is>
      </c>
      <c r="B364" s="2" t="inlineStr">
        <is>
          <t>1101</t>
        </is>
      </c>
      <c r="C364" s="2" t="inlineStr">
        <is>
          <t>Meat and meat product manufacturing</t>
        </is>
      </c>
    </row>
    <row r="365">
      <c r="A365" s="2" t="inlineStr">
        <is>
          <t>Pipeline (Table 28)</t>
        </is>
      </c>
      <c r="B365" s="2" t="inlineStr">
        <is>
          <t>1102</t>
        </is>
      </c>
      <c r="C365" s="2" t="inlineStr">
        <is>
          <t>Processed seafood manufacturing</t>
        </is>
      </c>
    </row>
    <row r="366">
      <c r="A366" s="2" t="inlineStr">
        <is>
          <t>Pipeline (Table 28)</t>
        </is>
      </c>
      <c r="B366" s="2" t="inlineStr">
        <is>
          <t>1103</t>
        </is>
      </c>
      <c r="C366" s="2" t="inlineStr">
        <is>
          <t>Dairy product manufacturing</t>
        </is>
      </c>
    </row>
    <row r="367">
      <c r="A367" s="2" t="inlineStr">
        <is>
          <t>Pipeline (Table 28)</t>
        </is>
      </c>
      <c r="B367" s="2" t="inlineStr">
        <is>
          <t>1104</t>
        </is>
      </c>
      <c r="C367" s="2" t="inlineStr">
        <is>
          <t>Fruit and vegetable product manufacturing</t>
        </is>
      </c>
    </row>
    <row r="368">
      <c r="A368" s="2" t="inlineStr">
        <is>
          <t>Pipeline (Table 28)</t>
        </is>
      </c>
      <c r="B368" s="2" t="inlineStr">
        <is>
          <t>1105</t>
        </is>
      </c>
      <c r="C368" s="2" t="inlineStr">
        <is>
          <t>Oils and fats manufacturing</t>
        </is>
      </c>
    </row>
    <row r="369">
      <c r="A369" s="2" t="inlineStr">
        <is>
          <t>Pipeline (Table 28)</t>
        </is>
      </c>
      <c r="B369" s="2" t="inlineStr">
        <is>
          <t>1106</t>
        </is>
      </c>
      <c r="C369" s="2" t="inlineStr">
        <is>
          <t>Grain mill and cereal product manufacturing</t>
        </is>
      </c>
    </row>
    <row r="370">
      <c r="A370" s="2" t="inlineStr">
        <is>
          <t>Pipeline (Table 28)</t>
        </is>
      </c>
      <c r="B370" s="2" t="inlineStr">
        <is>
          <t>1107</t>
        </is>
      </c>
      <c r="C370" s="2" t="inlineStr">
        <is>
          <t>Bakery product manufacturing</t>
        </is>
      </c>
    </row>
    <row r="371">
      <c r="A371" s="2" t="inlineStr">
        <is>
          <t>Pipeline (Table 28)</t>
        </is>
      </c>
      <c r="B371" s="2" t="inlineStr">
        <is>
          <t>1108</t>
        </is>
      </c>
      <c r="C371" s="2" t="inlineStr">
        <is>
          <t>Sugar and confectionery manufacturing</t>
        </is>
      </c>
    </row>
    <row r="372">
      <c r="A372" s="2" t="inlineStr">
        <is>
          <t>Pipeline (Table 28)</t>
        </is>
      </c>
      <c r="B372" s="2" t="inlineStr">
        <is>
          <t>1109</t>
        </is>
      </c>
      <c r="C372" s="2" t="inlineStr">
        <is>
          <t>Other food product manufacturing</t>
        </is>
      </c>
    </row>
    <row r="373">
      <c r="A373" s="2" t="inlineStr">
        <is>
          <t>Pipeline (Table 28)</t>
        </is>
      </c>
      <c r="B373" s="2" t="inlineStr">
        <is>
          <t>1201</t>
        </is>
      </c>
      <c r="C373" s="2" t="inlineStr">
        <is>
          <t>Soft drinks, cordials and syrup manufacturing</t>
        </is>
      </c>
    </row>
    <row r="374">
      <c r="A374" s="2" t="inlineStr">
        <is>
          <t>Pipeline (Table 28)</t>
        </is>
      </c>
      <c r="B374" s="2" t="inlineStr">
        <is>
          <t>1202</t>
        </is>
      </c>
      <c r="C374" s="2" t="inlineStr">
        <is>
          <t>Beer manufacturing</t>
        </is>
      </c>
    </row>
    <row r="375">
      <c r="A375" s="2" t="inlineStr">
        <is>
          <t>Pipeline (Table 28)</t>
        </is>
      </c>
      <c r="B375" s="2" t="inlineStr">
        <is>
          <t>1205</t>
        </is>
      </c>
      <c r="C375" s="2" t="inlineStr">
        <is>
          <t>Wine, spirits and tobacco</t>
        </is>
      </c>
    </row>
    <row r="376">
      <c r="A376" s="2" t="inlineStr">
        <is>
          <t>Pipeline (Table 28)</t>
        </is>
      </c>
      <c r="B376" s="2" t="inlineStr">
        <is>
          <t>1301</t>
        </is>
      </c>
      <c r="C376" s="2" t="inlineStr">
        <is>
          <t>Textile manufacturing</t>
        </is>
      </c>
    </row>
    <row r="377">
      <c r="A377" s="2" t="inlineStr">
        <is>
          <t>Pipeline (Table 28)</t>
        </is>
      </c>
      <c r="B377" s="2" t="inlineStr">
        <is>
          <t>1302</t>
        </is>
      </c>
      <c r="C377" s="2" t="inlineStr">
        <is>
          <t>Tanned leather, dressed fur and leather product manufacturing</t>
        </is>
      </c>
    </row>
    <row r="378">
      <c r="A378" s="2" t="inlineStr">
        <is>
          <t>Pipeline (Table 28)</t>
        </is>
      </c>
      <c r="B378" s="2" t="inlineStr">
        <is>
          <t>1303</t>
        </is>
      </c>
      <c r="C378" s="2" t="inlineStr">
        <is>
          <t>Textile product manufacturing</t>
        </is>
      </c>
    </row>
    <row r="379">
      <c r="A379" s="2" t="inlineStr">
        <is>
          <t>Pipeline (Table 28)</t>
        </is>
      </c>
      <c r="B379" s="2" t="inlineStr">
        <is>
          <t>1304</t>
        </is>
      </c>
      <c r="C379" s="2" t="inlineStr">
        <is>
          <t>Knitted product manufacturing</t>
        </is>
      </c>
    </row>
    <row r="380">
      <c r="A380" s="2" t="inlineStr">
        <is>
          <t>Pipeline (Table 28)</t>
        </is>
      </c>
      <c r="B380" s="2" t="inlineStr">
        <is>
          <t>1305</t>
        </is>
      </c>
      <c r="C380" s="2" t="inlineStr">
        <is>
          <t>Clothing manufacturing</t>
        </is>
      </c>
    </row>
    <row r="381">
      <c r="A381" s="2" t="inlineStr">
        <is>
          <t>Pipeline (Table 28)</t>
        </is>
      </c>
      <c r="B381" s="2" t="inlineStr">
        <is>
          <t>1306</t>
        </is>
      </c>
      <c r="C381" s="2" t="inlineStr">
        <is>
          <t>Footwear manufacturing</t>
        </is>
      </c>
    </row>
    <row r="382">
      <c r="A382" s="2" t="inlineStr">
        <is>
          <t>Pipeline (Table 28)</t>
        </is>
      </c>
      <c r="B382" s="2" t="inlineStr">
        <is>
          <t>1401</t>
        </is>
      </c>
      <c r="C382" s="2" t="inlineStr">
        <is>
          <t>Sawmill product manufacturing</t>
        </is>
      </c>
    </row>
    <row r="383">
      <c r="A383" s="2" t="inlineStr">
        <is>
          <t>Pipeline (Table 28)</t>
        </is>
      </c>
      <c r="B383" s="2" t="inlineStr">
        <is>
          <t>1402</t>
        </is>
      </c>
      <c r="C383" s="2" t="inlineStr">
        <is>
          <t>Other wood product manufacturing</t>
        </is>
      </c>
    </row>
    <row r="384">
      <c r="A384" s="2" t="inlineStr">
        <is>
          <t>Pipeline (Table 28)</t>
        </is>
      </c>
      <c r="B384" s="2" t="inlineStr">
        <is>
          <t>1501</t>
        </is>
      </c>
      <c r="C384" s="2" t="inlineStr">
        <is>
          <t>Pulp, paper and paperboard manufacturing</t>
        </is>
      </c>
    </row>
    <row r="385">
      <c r="A385" s="2" t="inlineStr">
        <is>
          <t>Pipeline (Table 28)</t>
        </is>
      </c>
      <c r="B385" s="2" t="inlineStr">
        <is>
          <t>1502</t>
        </is>
      </c>
      <c r="C385" s="2" t="inlineStr">
        <is>
          <t>Paper stationery and other converted paper product manufacturing</t>
        </is>
      </c>
    </row>
    <row r="386">
      <c r="A386" s="2" t="inlineStr">
        <is>
          <t>Pipeline (Table 28)</t>
        </is>
      </c>
      <c r="B386" s="2" t="inlineStr">
        <is>
          <t>1601</t>
        </is>
      </c>
      <c r="C386" s="2" t="inlineStr">
        <is>
          <t>Printing (including the reproduction of recorded media)</t>
        </is>
      </c>
    </row>
    <row r="387">
      <c r="A387" s="2" t="inlineStr">
        <is>
          <t>Pipeline (Table 28)</t>
        </is>
      </c>
      <c r="B387" s="2" t="inlineStr">
        <is>
          <t>1701</t>
        </is>
      </c>
      <c r="C387" s="2" t="inlineStr">
        <is>
          <t>Petroleum and coal product manufacturing</t>
        </is>
      </c>
    </row>
    <row r="388">
      <c r="A388" s="2" t="inlineStr">
        <is>
          <t>Pipeline (Table 28)</t>
        </is>
      </c>
      <c r="B388" s="2" t="inlineStr">
        <is>
          <t>1801</t>
        </is>
      </c>
      <c r="C388" s="2" t="inlineStr">
        <is>
          <t>Human pharmaceutical and medicinal product manufacturing</t>
        </is>
      </c>
    </row>
    <row r="389">
      <c r="A389" s="2" t="inlineStr">
        <is>
          <t>Pipeline (Table 28)</t>
        </is>
      </c>
      <c r="B389" s="2" t="inlineStr">
        <is>
          <t>1802</t>
        </is>
      </c>
      <c r="C389" s="2" t="inlineStr">
        <is>
          <t>Veterinary pharmaceutical and medicinal product manufacturing</t>
        </is>
      </c>
    </row>
    <row r="390">
      <c r="A390" s="2" t="inlineStr">
        <is>
          <t>Pipeline (Table 28)</t>
        </is>
      </c>
      <c r="B390" s="2" t="inlineStr">
        <is>
          <t>1803</t>
        </is>
      </c>
      <c r="C390" s="2" t="inlineStr">
        <is>
          <t>Basic chemical manufacturing</t>
        </is>
      </c>
    </row>
    <row r="391">
      <c r="A391" s="2" t="inlineStr">
        <is>
          <t>Pipeline (Table 28)</t>
        </is>
      </c>
      <c r="B391" s="2" t="inlineStr">
        <is>
          <t>1804</t>
        </is>
      </c>
      <c r="C391" s="2" t="inlineStr">
        <is>
          <t>Cleaning compounds and toiletry preparation manufacturing</t>
        </is>
      </c>
    </row>
    <row r="392">
      <c r="A392" s="2" t="inlineStr">
        <is>
          <t>Pipeline (Table 28)</t>
        </is>
      </c>
      <c r="B392" s="2" t="inlineStr">
        <is>
          <t>1901</t>
        </is>
      </c>
      <c r="C392" s="2" t="inlineStr">
        <is>
          <t>Polymer product manufacturing</t>
        </is>
      </c>
    </row>
    <row r="393">
      <c r="A393" s="2" t="inlineStr">
        <is>
          <t>Pipeline (Table 28)</t>
        </is>
      </c>
      <c r="B393" s="2" t="inlineStr">
        <is>
          <t>1902</t>
        </is>
      </c>
      <c r="C393" s="2" t="inlineStr">
        <is>
          <t>Natural rubber product manufacturing</t>
        </is>
      </c>
    </row>
    <row r="394">
      <c r="A394" s="2" t="inlineStr">
        <is>
          <t>Pipeline (Table 28)</t>
        </is>
      </c>
      <c r="B394" s="2" t="inlineStr">
        <is>
          <t>2001</t>
        </is>
      </c>
      <c r="C394" s="2" t="inlineStr">
        <is>
          <t>Glass and glass product manufacturing</t>
        </is>
      </c>
    </row>
    <row r="395">
      <c r="A395" s="2" t="inlineStr">
        <is>
          <t>Pipeline (Table 28)</t>
        </is>
      </c>
      <c r="B395" s="2" t="inlineStr">
        <is>
          <t>2002</t>
        </is>
      </c>
      <c r="C395" s="2" t="inlineStr">
        <is>
          <t>Ceramic product manufacturing</t>
        </is>
      </c>
    </row>
    <row r="396">
      <c r="A396" s="2" t="inlineStr">
        <is>
          <t>Pipeline (Table 28)</t>
        </is>
      </c>
      <c r="B396" s="2" t="inlineStr">
        <is>
          <t>2003</t>
        </is>
      </c>
      <c r="C396" s="2" t="inlineStr">
        <is>
          <t>Cement, lime and ready-mixed concrete manufacturing</t>
        </is>
      </c>
    </row>
    <row r="397">
      <c r="A397" s="2" t="inlineStr">
        <is>
          <t>Pipeline (Table 28)</t>
        </is>
      </c>
      <c r="B397" s="2" t="inlineStr">
        <is>
          <t>2004</t>
        </is>
      </c>
      <c r="C397" s="2" t="inlineStr">
        <is>
          <t>Plaster and concrete product manufacturing</t>
        </is>
      </c>
    </row>
    <row r="398">
      <c r="A398" s="2" t="inlineStr">
        <is>
          <t>Pipeline (Table 28)</t>
        </is>
      </c>
      <c r="B398" s="2" t="inlineStr">
        <is>
          <t>2005</t>
        </is>
      </c>
      <c r="C398" s="2" t="inlineStr">
        <is>
          <t>Other non-metallic mineral product manufacturing</t>
        </is>
      </c>
    </row>
    <row r="399">
      <c r="A399" s="2" t="inlineStr">
        <is>
          <t>Pipeline (Table 28)</t>
        </is>
      </c>
      <c r="B399" s="2" t="inlineStr">
        <is>
          <t>2101</t>
        </is>
      </c>
      <c r="C399" s="2" t="inlineStr">
        <is>
          <t>Iron and steel manufacturing</t>
        </is>
      </c>
    </row>
    <row r="400">
      <c r="A400" s="2" t="inlineStr">
        <is>
          <t>Pipeline (Table 28)</t>
        </is>
      </c>
      <c r="B400" s="2" t="inlineStr">
        <is>
          <t>2102</t>
        </is>
      </c>
      <c r="C400" s="2" t="inlineStr">
        <is>
          <t>Basic non-ferrous metal manufacturing</t>
        </is>
      </c>
    </row>
    <row r="401">
      <c r="A401" s="2" t="inlineStr">
        <is>
          <t>Pipeline (Table 28)</t>
        </is>
      </c>
      <c r="B401" s="2" t="inlineStr">
        <is>
          <t>2201</t>
        </is>
      </c>
      <c r="C401" s="2" t="inlineStr">
        <is>
          <t>Forged iron and steel product manufacturing</t>
        </is>
      </c>
    </row>
    <row r="402">
      <c r="A402" s="2" t="inlineStr">
        <is>
          <t>Pipeline (Table 28)</t>
        </is>
      </c>
      <c r="B402" s="2" t="inlineStr">
        <is>
          <t>2202</t>
        </is>
      </c>
      <c r="C402" s="2" t="inlineStr">
        <is>
          <t>Structural metal product manufacturing</t>
        </is>
      </c>
    </row>
    <row r="403">
      <c r="A403" s="2" t="inlineStr">
        <is>
          <t>Pipeline (Table 28)</t>
        </is>
      </c>
      <c r="B403" s="2" t="inlineStr">
        <is>
          <t>2203</t>
        </is>
      </c>
      <c r="C403" s="2" t="inlineStr">
        <is>
          <t>Metal containers and other sheet metal product manufacturing</t>
        </is>
      </c>
    </row>
    <row r="404">
      <c r="A404" s="2" t="inlineStr">
        <is>
          <t>Pipeline (Table 28)</t>
        </is>
      </c>
      <c r="B404" s="2" t="inlineStr">
        <is>
          <t>2204</t>
        </is>
      </c>
      <c r="C404" s="2" t="inlineStr">
        <is>
          <t>Other fabricated metal product manufacturing</t>
        </is>
      </c>
    </row>
    <row r="405">
      <c r="A405" s="2" t="inlineStr">
        <is>
          <t>Pipeline (Table 28)</t>
        </is>
      </c>
      <c r="B405" s="2" t="inlineStr">
        <is>
          <t>2301</t>
        </is>
      </c>
      <c r="C405" s="2" t="inlineStr">
        <is>
          <t>Motor vehicles and parts; other transport equipment manufacturing</t>
        </is>
      </c>
    </row>
    <row r="406">
      <c r="A406" s="2" t="inlineStr">
        <is>
          <t>Pipeline (Table 28)</t>
        </is>
      </c>
      <c r="B406" s="2" t="inlineStr">
        <is>
          <t>2302</t>
        </is>
      </c>
      <c r="C406" s="2" t="inlineStr">
        <is>
          <t>Ships and boat manufacturing</t>
        </is>
      </c>
    </row>
    <row r="407">
      <c r="A407" s="2" t="inlineStr">
        <is>
          <t>Pipeline (Table 28)</t>
        </is>
      </c>
      <c r="B407" s="2" t="inlineStr">
        <is>
          <t>2303</t>
        </is>
      </c>
      <c r="C407" s="2" t="inlineStr">
        <is>
          <t>Railway rolling stock manufacturing</t>
        </is>
      </c>
    </row>
    <row r="408">
      <c r="A408" s="2" t="inlineStr">
        <is>
          <t>Pipeline (Table 28)</t>
        </is>
      </c>
      <c r="B408" s="2" t="inlineStr">
        <is>
          <t>2304</t>
        </is>
      </c>
      <c r="C408" s="2" t="inlineStr">
        <is>
          <t>Aircraft manufacturing</t>
        </is>
      </c>
    </row>
    <row r="409">
      <c r="A409" s="2" t="inlineStr">
        <is>
          <t>Pipeline (Table 28)</t>
        </is>
      </c>
      <c r="B409" s="2" t="inlineStr">
        <is>
          <t>2401</t>
        </is>
      </c>
      <c r="C409" s="2" t="inlineStr">
        <is>
          <t>Professional, scientific, computer and electronic equipment manufacturing</t>
        </is>
      </c>
    </row>
    <row r="410">
      <c r="A410" s="2" t="inlineStr">
        <is>
          <t>Pipeline (Table 28)</t>
        </is>
      </c>
      <c r="B410" s="2" t="inlineStr">
        <is>
          <t>2403</t>
        </is>
      </c>
      <c r="C410" s="2" t="inlineStr">
        <is>
          <t>Electrical equipment manufacturing</t>
        </is>
      </c>
    </row>
    <row r="411">
      <c r="A411" s="2" t="inlineStr">
        <is>
          <t>Pipeline (Table 28)</t>
        </is>
      </c>
      <c r="B411" s="2" t="inlineStr">
        <is>
          <t>2404</t>
        </is>
      </c>
      <c r="C411" s="2" t="inlineStr">
        <is>
          <t>Domestic appliance manufacturing</t>
        </is>
      </c>
    </row>
    <row r="412">
      <c r="A412" s="2" t="inlineStr">
        <is>
          <t>Pipeline (Table 28)</t>
        </is>
      </c>
      <c r="B412" s="2" t="inlineStr">
        <is>
          <t>2405</t>
        </is>
      </c>
      <c r="C412" s="2" t="inlineStr">
        <is>
          <t>Specialised and other machinery and equipment manufacturing</t>
        </is>
      </c>
    </row>
    <row r="413">
      <c r="A413" s="2" t="inlineStr">
        <is>
          <t>Pipeline (Table 28)</t>
        </is>
      </c>
      <c r="B413" s="2" t="inlineStr">
        <is>
          <t>2501</t>
        </is>
      </c>
      <c r="C413" s="2" t="inlineStr">
        <is>
          <t>Furniture manufacturing</t>
        </is>
      </c>
    </row>
    <row r="414">
      <c r="A414" s="2" t="inlineStr">
        <is>
          <t>Pipeline (Table 28)</t>
        </is>
      </c>
      <c r="B414" s="2" t="inlineStr">
        <is>
          <t>2502</t>
        </is>
      </c>
      <c r="C414" s="2" t="inlineStr">
        <is>
          <t>Other manufactured products</t>
        </is>
      </c>
    </row>
    <row r="415">
      <c r="A415" s="2" t="inlineStr">
        <is>
          <t>Pipeline (Table 28)</t>
        </is>
      </c>
      <c r="B415" s="2" t="inlineStr">
        <is>
          <t>2601</t>
        </is>
      </c>
      <c r="C415" s="2" t="inlineStr">
        <is>
          <t>Electricity generation</t>
        </is>
      </c>
    </row>
    <row r="416">
      <c r="A416" s="2" t="inlineStr">
        <is>
          <t>Pipeline (Table 28)</t>
        </is>
      </c>
      <c r="B416" s="2" t="inlineStr">
        <is>
          <t>2605</t>
        </is>
      </c>
      <c r="C416" s="2" t="inlineStr">
        <is>
          <t>Electricity transmission, distribution, on selling and electricity market operation</t>
        </is>
      </c>
    </row>
    <row r="417">
      <c r="A417" s="2" t="inlineStr">
        <is>
          <t>Pipeline (Table 28)</t>
        </is>
      </c>
      <c r="B417" s="2" t="inlineStr">
        <is>
          <t>2701</t>
        </is>
      </c>
      <c r="C417" s="2" t="inlineStr">
        <is>
          <t>Gas supply</t>
        </is>
      </c>
    </row>
    <row r="418">
      <c r="A418" s="2" t="inlineStr">
        <is>
          <t>Pipeline (Table 28)</t>
        </is>
      </c>
      <c r="B418" s="2" t="inlineStr">
        <is>
          <t>2801</t>
        </is>
      </c>
      <c r="C418" s="2" t="inlineStr">
        <is>
          <t>Water supply, sewerage and drainage services</t>
        </is>
      </c>
    </row>
    <row r="419">
      <c r="A419" s="2" t="inlineStr">
        <is>
          <t>Pipeline (Table 28)</t>
        </is>
      </c>
      <c r="B419" s="2" t="inlineStr">
        <is>
          <t>2901</t>
        </is>
      </c>
      <c r="C419" s="2" t="inlineStr">
        <is>
          <t>Waste collection, treatment and disposal services</t>
        </is>
      </c>
    </row>
    <row r="420">
      <c r="A420" s="2" t="inlineStr">
        <is>
          <t>Pipeline (Table 28)</t>
        </is>
      </c>
      <c r="B420" s="2" t="inlineStr">
        <is>
          <t>3001</t>
        </is>
      </c>
      <c r="C420" s="2" t="inlineStr">
        <is>
          <t>Residential building construction</t>
        </is>
      </c>
    </row>
    <row r="421">
      <c r="A421" s="2" t="inlineStr">
        <is>
          <t>Pipeline (Table 28)</t>
        </is>
      </c>
      <c r="B421" s="2" t="inlineStr">
        <is>
          <t>3002</t>
        </is>
      </c>
      <c r="C421" s="2" t="inlineStr">
        <is>
          <t>Non-residential building construction</t>
        </is>
      </c>
    </row>
    <row r="422">
      <c r="A422" s="2" t="inlineStr">
        <is>
          <t>Pipeline (Table 28)</t>
        </is>
      </c>
      <c r="B422" s="2" t="inlineStr">
        <is>
          <t>3101</t>
        </is>
      </c>
      <c r="C422" s="2" t="inlineStr">
        <is>
          <t>Heavy and civil engineering construction</t>
        </is>
      </c>
    </row>
    <row r="423">
      <c r="A423" s="2" t="inlineStr">
        <is>
          <t>Pipeline (Table 28)</t>
        </is>
      </c>
      <c r="B423" s="2" t="inlineStr">
        <is>
          <t>3201</t>
        </is>
      </c>
      <c r="C423" s="2" t="inlineStr">
        <is>
          <t>Construction services</t>
        </is>
      </c>
    </row>
    <row r="424">
      <c r="A424" s="2" t="inlineStr">
        <is>
          <t>Pipeline (Table 28)</t>
        </is>
      </c>
      <c r="B424" s="2" t="inlineStr">
        <is>
          <t>3301</t>
        </is>
      </c>
      <c r="C424" s="2" t="inlineStr">
        <is>
          <t>Wholesale trade</t>
        </is>
      </c>
    </row>
    <row r="425">
      <c r="A425" s="2" t="inlineStr">
        <is>
          <t>Pipeline (Table 28)</t>
        </is>
      </c>
      <c r="B425" s="2" t="inlineStr">
        <is>
          <t>3901</t>
        </is>
      </c>
      <c r="C425" s="2" t="inlineStr">
        <is>
          <t>Retail trade</t>
        </is>
      </c>
    </row>
    <row r="426">
      <c r="A426" s="2" t="inlineStr">
        <is>
          <t>Pipeline (Table 28)</t>
        </is>
      </c>
      <c r="B426" s="2" t="inlineStr">
        <is>
          <t>4401</t>
        </is>
      </c>
      <c r="C426" s="2" t="inlineStr">
        <is>
          <t>Accommodation</t>
        </is>
      </c>
    </row>
    <row r="427">
      <c r="A427" s="2" t="inlineStr">
        <is>
          <t>Pipeline (Table 28)</t>
        </is>
      </c>
      <c r="B427" s="2" t="inlineStr">
        <is>
          <t>4501</t>
        </is>
      </c>
      <c r="C427" s="2" t="inlineStr">
        <is>
          <t>Food and beverage services</t>
        </is>
      </c>
    </row>
    <row r="428">
      <c r="A428" s="2" t="inlineStr">
        <is>
          <t>Pipeline (Table 28)</t>
        </is>
      </c>
      <c r="B428" s="2" t="inlineStr">
        <is>
          <t>4601</t>
        </is>
      </c>
      <c r="C428" s="2" t="inlineStr">
        <is>
          <t>Road transport</t>
        </is>
      </c>
    </row>
    <row r="429">
      <c r="A429" s="2" t="inlineStr">
        <is>
          <t>Pipeline (Table 28)</t>
        </is>
      </c>
      <c r="B429" s="2" t="inlineStr">
        <is>
          <t>4701</t>
        </is>
      </c>
      <c r="C429" s="2" t="inlineStr">
        <is>
          <t>Rail transport</t>
        </is>
      </c>
    </row>
    <row r="430">
      <c r="A430" s="2" t="inlineStr">
        <is>
          <t>Pipeline (Table 28)</t>
        </is>
      </c>
      <c r="B430" s="2" t="inlineStr">
        <is>
          <t>4801</t>
        </is>
      </c>
      <c r="C430" s="2" t="inlineStr">
        <is>
          <t>Water, pipeline and other transport</t>
        </is>
      </c>
    </row>
    <row r="431">
      <c r="A431" s="2" t="inlineStr">
        <is>
          <t>Pipeline (Table 28)</t>
        </is>
      </c>
      <c r="B431" s="2" t="inlineStr">
        <is>
          <t>4901</t>
        </is>
      </c>
      <c r="C431" s="2" t="inlineStr">
        <is>
          <t>Air and space transport</t>
        </is>
      </c>
    </row>
    <row r="432">
      <c r="A432" s="2" t="inlineStr">
        <is>
          <t>Pipeline (Table 28)</t>
        </is>
      </c>
      <c r="B432" s="2" t="inlineStr">
        <is>
          <t>5101</t>
        </is>
      </c>
      <c r="C432" s="2" t="inlineStr">
        <is>
          <t>Postal and courier pick-up and delivery service</t>
        </is>
      </c>
    </row>
    <row r="433">
      <c r="A433" s="2" t="inlineStr">
        <is>
          <t>Pipeline (Table 28)</t>
        </is>
      </c>
      <c r="B433" s="2" t="inlineStr">
        <is>
          <t>5201</t>
        </is>
      </c>
      <c r="C433" s="2" t="inlineStr">
        <is>
          <t>Transport support services and storage</t>
        </is>
      </c>
    </row>
    <row r="434">
      <c r="A434" s="2" t="inlineStr">
        <is>
          <t>Pipeline (Table 28)</t>
        </is>
      </c>
      <c r="B434" s="2" t="inlineStr">
        <is>
          <t>5401</t>
        </is>
      </c>
      <c r="C434" s="2" t="inlineStr">
        <is>
          <t>Publishing (except internet and music publishing)</t>
        </is>
      </c>
    </row>
    <row r="435">
      <c r="A435" s="2" t="inlineStr">
        <is>
          <t>Pipeline (Table 28)</t>
        </is>
      </c>
      <c r="B435" s="2" t="inlineStr">
        <is>
          <t>5501</t>
        </is>
      </c>
      <c r="C435" s="2" t="inlineStr">
        <is>
          <t>Motion picture and sound recording</t>
        </is>
      </c>
    </row>
    <row r="436">
      <c r="A436" s="2" t="inlineStr">
        <is>
          <t>Pipeline (Table 28)</t>
        </is>
      </c>
      <c r="B436" s="2" t="inlineStr">
        <is>
          <t>5601</t>
        </is>
      </c>
      <c r="C436" s="2" t="inlineStr">
        <is>
          <t>Broadcasting (except internet)</t>
        </is>
      </c>
    </row>
    <row r="437">
      <c r="A437" s="2" t="inlineStr">
        <is>
          <t>Pipeline (Table 28)</t>
        </is>
      </c>
      <c r="B437" s="2" t="inlineStr">
        <is>
          <t>5701</t>
        </is>
      </c>
      <c r="C437" s="2" t="inlineStr">
        <is>
          <t>Internet service providers, internet publishing and broadcasting, websearch portals and data processing</t>
        </is>
      </c>
    </row>
    <row r="438">
      <c r="A438" s="2" t="inlineStr">
        <is>
          <t>Pipeline (Table 28)</t>
        </is>
      </c>
      <c r="B438" s="2" t="inlineStr">
        <is>
          <t>5801</t>
        </is>
      </c>
      <c r="C438" s="2" t="inlineStr">
        <is>
          <t>Telecommunication services</t>
        </is>
      </c>
    </row>
    <row r="439">
      <c r="A439" s="2" t="inlineStr">
        <is>
          <t>Pipeline (Table 28)</t>
        </is>
      </c>
      <c r="B439" s="2" t="inlineStr">
        <is>
          <t>6001</t>
        </is>
      </c>
      <c r="C439" s="2" t="inlineStr">
        <is>
          <t>Library and other information services</t>
        </is>
      </c>
    </row>
    <row r="440">
      <c r="A440" s="2" t="inlineStr">
        <is>
          <t>Pipeline (Table 28)</t>
        </is>
      </c>
      <c r="B440" s="2" t="inlineStr">
        <is>
          <t>6201</t>
        </is>
      </c>
      <c r="C440" s="2" t="inlineStr">
        <is>
          <t>Finance</t>
        </is>
      </c>
    </row>
    <row r="441">
      <c r="A441" s="2" t="inlineStr">
        <is>
          <t>Pipeline (Table 28)</t>
        </is>
      </c>
      <c r="B441" s="2" t="inlineStr">
        <is>
          <t>6301</t>
        </is>
      </c>
      <c r="C441" s="2" t="inlineStr">
        <is>
          <t>Insurance and superannuation funds</t>
        </is>
      </c>
    </row>
    <row r="442">
      <c r="A442" s="2" t="inlineStr">
        <is>
          <t>Pipeline (Table 28)</t>
        </is>
      </c>
      <c r="B442" s="2" t="inlineStr">
        <is>
          <t>6401</t>
        </is>
      </c>
      <c r="C442" s="2" t="inlineStr">
        <is>
          <t>Auxiliary finance and insurance services</t>
        </is>
      </c>
    </row>
    <row r="443">
      <c r="A443" s="2" t="inlineStr">
        <is>
          <t>Pipeline (Table 28)</t>
        </is>
      </c>
      <c r="B443" s="2" t="inlineStr">
        <is>
          <t>6601</t>
        </is>
      </c>
      <c r="C443" s="2" t="inlineStr">
        <is>
          <t>Rental and hiring services (except real estate)</t>
        </is>
      </c>
    </row>
    <row r="444">
      <c r="A444" s="2" t="inlineStr">
        <is>
          <t>Pipeline (Table 28)</t>
        </is>
      </c>
      <c r="B444" s="2" t="inlineStr">
        <is>
          <t>6700</t>
        </is>
      </c>
      <c r="C444" s="2" t="inlineStr">
        <is>
          <t>Imputed rent for owner-occupiers</t>
        </is>
      </c>
    </row>
    <row r="445">
      <c r="A445" s="2" t="inlineStr">
        <is>
          <t>Pipeline (Table 28)</t>
        </is>
      </c>
      <c r="B445" s="2" t="inlineStr">
        <is>
          <t>6701</t>
        </is>
      </c>
      <c r="C445" s="2" t="inlineStr">
        <is>
          <t>Actual rent for housing</t>
        </is>
      </c>
    </row>
    <row r="446">
      <c r="A446" s="2" t="inlineStr">
        <is>
          <t>Pipeline (Table 28)</t>
        </is>
      </c>
      <c r="B446" s="2" t="inlineStr">
        <is>
          <t>6702</t>
        </is>
      </c>
      <c r="C446" s="2" t="inlineStr">
        <is>
          <t>Non-residential property operators and real estate services</t>
        </is>
      </c>
    </row>
    <row r="447">
      <c r="A447" s="2" t="inlineStr">
        <is>
          <t>Pipeline (Table 28)</t>
        </is>
      </c>
      <c r="B447" s="2" t="inlineStr">
        <is>
          <t>6901</t>
        </is>
      </c>
      <c r="C447" s="2" t="inlineStr">
        <is>
          <t>Professional, scientific and technical services</t>
        </is>
      </c>
    </row>
    <row r="448">
      <c r="A448" s="2" t="inlineStr">
        <is>
          <t>Pipeline (Table 28)</t>
        </is>
      </c>
      <c r="B448" s="2" t="inlineStr">
        <is>
          <t>7001</t>
        </is>
      </c>
      <c r="C448" s="2" t="inlineStr">
        <is>
          <t>Computer systems design and related services</t>
        </is>
      </c>
    </row>
    <row r="449">
      <c r="A449" s="2" t="inlineStr">
        <is>
          <t>Pipeline (Table 28)</t>
        </is>
      </c>
      <c r="B449" s="2" t="inlineStr">
        <is>
          <t>7210</t>
        </is>
      </c>
      <c r="C449" s="2" t="inlineStr">
        <is>
          <t>Employment, travel agency and other administrative services</t>
        </is>
      </c>
    </row>
    <row r="450">
      <c r="A450" s="2" t="inlineStr">
        <is>
          <t>Pipeline (Table 28)</t>
        </is>
      </c>
      <c r="B450" s="2" t="inlineStr">
        <is>
          <t>7310</t>
        </is>
      </c>
      <c r="C450" s="2" t="inlineStr">
        <is>
          <t>Building cleaning, pest control and other support services</t>
        </is>
      </c>
    </row>
    <row r="451">
      <c r="A451" s="2" t="inlineStr">
        <is>
          <t>Pipeline (Table 28)</t>
        </is>
      </c>
      <c r="B451" s="2" t="inlineStr">
        <is>
          <t>7501</t>
        </is>
      </c>
      <c r="C451" s="2" t="inlineStr">
        <is>
          <t>Public administration and regulatory services</t>
        </is>
      </c>
    </row>
    <row r="452">
      <c r="A452" s="2" t="inlineStr">
        <is>
          <t>Pipeline (Table 28)</t>
        </is>
      </c>
      <c r="B452" s="2" t="inlineStr">
        <is>
          <t>7601</t>
        </is>
      </c>
      <c r="C452" s="2" t="inlineStr">
        <is>
          <t>Defence</t>
        </is>
      </c>
    </row>
    <row r="453">
      <c r="A453" s="2" t="inlineStr">
        <is>
          <t>Pipeline (Table 28)</t>
        </is>
      </c>
      <c r="B453" s="2" t="inlineStr">
        <is>
          <t>7701</t>
        </is>
      </c>
      <c r="C453" s="2" t="inlineStr">
        <is>
          <t>Public order and safety</t>
        </is>
      </c>
    </row>
    <row r="454">
      <c r="A454" s="2" t="inlineStr">
        <is>
          <t>Pipeline (Table 28)</t>
        </is>
      </c>
      <c r="B454" s="2" t="inlineStr">
        <is>
          <t>8010</t>
        </is>
      </c>
      <c r="C454" s="2" t="inlineStr">
        <is>
          <t>Primary and secondary education services (including pre-schools and special schools)</t>
        </is>
      </c>
    </row>
    <row r="455">
      <c r="A455" s="2" t="inlineStr">
        <is>
          <t>Pipeline (Table 28)</t>
        </is>
      </c>
      <c r="B455" s="2" t="inlineStr">
        <is>
          <t>8110</t>
        </is>
      </c>
      <c r="C455" s="2" t="inlineStr">
        <is>
          <t>Technical, vocational and tertiary education services (including undergraduate and postgraduate)</t>
        </is>
      </c>
    </row>
    <row r="456">
      <c r="A456" s="2" t="inlineStr">
        <is>
          <t>Pipeline (Table 28)</t>
        </is>
      </c>
      <c r="B456" s="2" t="inlineStr">
        <is>
          <t>8210</t>
        </is>
      </c>
      <c r="C456" s="2" t="inlineStr">
        <is>
          <t>Arts, sports, adult and other education services (including community education)</t>
        </is>
      </c>
    </row>
    <row r="457">
      <c r="A457" s="2" t="inlineStr">
        <is>
          <t>Pipeline (Table 28)</t>
        </is>
      </c>
      <c r="B457" s="2" t="inlineStr">
        <is>
          <t>8401</t>
        </is>
      </c>
      <c r="C457" s="2" t="inlineStr">
        <is>
          <t>Health care services</t>
        </is>
      </c>
    </row>
    <row r="458">
      <c r="A458" s="2" t="inlineStr">
        <is>
          <t>Pipeline (Table 28)</t>
        </is>
      </c>
      <c r="B458" s="2" t="inlineStr">
        <is>
          <t>8601</t>
        </is>
      </c>
      <c r="C458" s="2" t="inlineStr">
        <is>
          <t>Residential care and social assistance services</t>
        </is>
      </c>
    </row>
    <row r="459">
      <c r="A459" s="2" t="inlineStr">
        <is>
          <t>Pipeline (Table 28)</t>
        </is>
      </c>
      <c r="B459" s="2" t="inlineStr">
        <is>
          <t>8901</t>
        </is>
      </c>
      <c r="C459" s="2" t="inlineStr">
        <is>
          <t>Heritage, creative and performing arts</t>
        </is>
      </c>
    </row>
    <row r="460">
      <c r="A460" s="2" t="inlineStr">
        <is>
          <t>Pipeline (Table 28)</t>
        </is>
      </c>
      <c r="B460" s="2" t="inlineStr">
        <is>
          <t>9101</t>
        </is>
      </c>
      <c r="C460" s="2" t="inlineStr">
        <is>
          <t>Sports and recreation</t>
        </is>
      </c>
    </row>
    <row r="461">
      <c r="A461" s="2" t="inlineStr">
        <is>
          <t>Pipeline (Table 28)</t>
        </is>
      </c>
      <c r="B461" s="2" t="inlineStr">
        <is>
          <t>9201</t>
        </is>
      </c>
      <c r="C461" s="2" t="inlineStr">
        <is>
          <t>Gambling</t>
        </is>
      </c>
    </row>
    <row r="462">
      <c r="A462" s="2" t="inlineStr">
        <is>
          <t>Pipeline (Table 28)</t>
        </is>
      </c>
      <c r="B462" s="2" t="inlineStr">
        <is>
          <t>9401</t>
        </is>
      </c>
      <c r="C462" s="2" t="inlineStr">
        <is>
          <t>Automotive repair and maintenance</t>
        </is>
      </c>
    </row>
    <row r="463">
      <c r="A463" s="2" t="inlineStr">
        <is>
          <t>Pipeline (Table 28)</t>
        </is>
      </c>
      <c r="B463" s="2" t="inlineStr">
        <is>
          <t>9402</t>
        </is>
      </c>
      <c r="C463" s="2" t="inlineStr">
        <is>
          <t>Other repair and maintenance</t>
        </is>
      </c>
    </row>
    <row r="464">
      <c r="A464" s="2" t="inlineStr">
        <is>
          <t>Pipeline (Table 28)</t>
        </is>
      </c>
      <c r="B464" s="2" t="inlineStr">
        <is>
          <t>9501</t>
        </is>
      </c>
      <c r="C464" s="2" t="inlineStr">
        <is>
          <t>Personal services</t>
        </is>
      </c>
    </row>
    <row r="465">
      <c r="A465" s="2" t="inlineStr">
        <is>
          <t>Pipeline (Table 28)</t>
        </is>
      </c>
      <c r="B465" s="2" t="inlineStr">
        <is>
          <t>9502</t>
        </is>
      </c>
      <c r="C465" s="2" t="inlineStr">
        <is>
          <t>Other services</t>
        </is>
      </c>
    </row>
    <row r="466">
      <c r="A466" s="2" t="inlineStr">
        <is>
          <t>Water (Table 29)</t>
        </is>
      </c>
      <c r="B466" s="2" t="inlineStr">
        <is>
          <t>0101</t>
        </is>
      </c>
      <c r="C466" s="2" t="inlineStr">
        <is>
          <t>Sheep, grains, beef and dairy cattle</t>
        </is>
      </c>
    </row>
    <row r="467">
      <c r="A467" s="2" t="inlineStr">
        <is>
          <t>Water (Table 29)</t>
        </is>
      </c>
      <c r="B467" s="2" t="inlineStr">
        <is>
          <t>0102</t>
        </is>
      </c>
      <c r="C467" s="2" t="inlineStr">
        <is>
          <t>Poultry and other livestock</t>
        </is>
      </c>
    </row>
    <row r="468">
      <c r="A468" s="2" t="inlineStr">
        <is>
          <t>Water (Table 29)</t>
        </is>
      </c>
      <c r="B468" s="2" t="inlineStr">
        <is>
          <t>0103</t>
        </is>
      </c>
      <c r="C468" s="2" t="inlineStr">
        <is>
          <t>Other agriculture</t>
        </is>
      </c>
    </row>
    <row r="469">
      <c r="A469" s="2" t="inlineStr">
        <is>
          <t>Water (Table 29)</t>
        </is>
      </c>
      <c r="B469" s="2" t="inlineStr">
        <is>
          <t>0201</t>
        </is>
      </c>
      <c r="C469" s="2" t="inlineStr">
        <is>
          <t>Aquaculture</t>
        </is>
      </c>
    </row>
    <row r="470">
      <c r="A470" s="2" t="inlineStr">
        <is>
          <t>Water (Table 29)</t>
        </is>
      </c>
      <c r="B470" s="2" t="inlineStr">
        <is>
          <t>0301</t>
        </is>
      </c>
      <c r="C470" s="2" t="inlineStr">
        <is>
          <t>Forestry and logging</t>
        </is>
      </c>
    </row>
    <row r="471">
      <c r="A471" s="2" t="inlineStr">
        <is>
          <t>Water (Table 29)</t>
        </is>
      </c>
      <c r="B471" s="2" t="inlineStr">
        <is>
          <t>0401</t>
        </is>
      </c>
      <c r="C471" s="2" t="inlineStr">
        <is>
          <t>Fishing, hunting and trapping</t>
        </is>
      </c>
    </row>
    <row r="472">
      <c r="A472" s="2" t="inlineStr">
        <is>
          <t>Water (Table 29)</t>
        </is>
      </c>
      <c r="B472" s="2" t="inlineStr">
        <is>
          <t>0501</t>
        </is>
      </c>
      <c r="C472" s="2" t="inlineStr">
        <is>
          <t>Agriculture, forestry and fishing support services</t>
        </is>
      </c>
    </row>
    <row r="473">
      <c r="A473" s="2" t="inlineStr">
        <is>
          <t>Water (Table 29)</t>
        </is>
      </c>
      <c r="B473" s="2" t="inlineStr">
        <is>
          <t>0601</t>
        </is>
      </c>
      <c r="C473" s="2" t="inlineStr">
        <is>
          <t>Coal mining</t>
        </is>
      </c>
    </row>
    <row r="474">
      <c r="A474" s="2" t="inlineStr">
        <is>
          <t>Water (Table 29)</t>
        </is>
      </c>
      <c r="B474" s="2" t="inlineStr">
        <is>
          <t>0701</t>
        </is>
      </c>
      <c r="C474" s="2" t="inlineStr">
        <is>
          <t>Oil and gas extraction</t>
        </is>
      </c>
      <c r="L474" s="19" t="n">
        <v>0.0268</v>
      </c>
      <c r="AN474" s="19" t="n">
        <v>11.836</v>
      </c>
      <c r="DT474" s="19" t="n">
        <v>-0.0536</v>
      </c>
      <c r="DU474" s="19" t="n">
        <v>14.1908</v>
      </c>
    </row>
    <row r="475">
      <c r="A475" s="2" t="inlineStr">
        <is>
          <t>Water (Table 29)</t>
        </is>
      </c>
      <c r="B475" s="2" t="inlineStr">
        <is>
          <t>0801</t>
        </is>
      </c>
      <c r="C475" s="2" t="inlineStr">
        <is>
          <t>Iron ore mining</t>
        </is>
      </c>
      <c r="K475" s="19" t="n">
        <v>0.0008</v>
      </c>
      <c r="AZ475" s="19" t="n">
        <v>0.115</v>
      </c>
      <c r="BA475" s="19" t="n">
        <v>0.0008</v>
      </c>
      <c r="DT475" s="19" t="n">
        <v>-0.0258</v>
      </c>
      <c r="DU475" s="19" t="n">
        <v>6.9093</v>
      </c>
    </row>
    <row r="476">
      <c r="A476" s="2" t="inlineStr">
        <is>
          <t>Water (Table 29)</t>
        </is>
      </c>
      <c r="B476" s="2" t="inlineStr">
        <is>
          <t>0802</t>
        </is>
      </c>
      <c r="C476" s="2" t="inlineStr">
        <is>
          <t>Non-ferrous metal ore mining</t>
        </is>
      </c>
      <c r="AQ476" s="19" t="n">
        <v>2.9994</v>
      </c>
      <c r="AV476" s="19" t="n">
        <v>0.008800000000000001</v>
      </c>
      <c r="AX476" s="19" t="n">
        <v>0.0002</v>
      </c>
      <c r="AY476" s="19" t="n">
        <v>0.0012</v>
      </c>
      <c r="AZ476" s="19" t="n">
        <v>0.0384</v>
      </c>
      <c r="BA476" s="19" t="n">
        <v>60.3693</v>
      </c>
      <c r="DT476" s="19" t="n">
        <v>1.4753</v>
      </c>
      <c r="DU476" s="19" t="n">
        <v>20.1074</v>
      </c>
    </row>
    <row r="477">
      <c r="A477" s="2" t="inlineStr">
        <is>
          <t>Water (Table 29)</t>
        </is>
      </c>
      <c r="B477" s="2" t="inlineStr">
        <is>
          <t>0901</t>
        </is>
      </c>
      <c r="C477" s="2" t="inlineStr">
        <is>
          <t>Non-metallic mineral mining</t>
        </is>
      </c>
    </row>
    <row r="478">
      <c r="A478" s="2" t="inlineStr">
        <is>
          <t>Water (Table 29)</t>
        </is>
      </c>
      <c r="B478" s="2" t="inlineStr">
        <is>
          <t>1001</t>
        </is>
      </c>
      <c r="C478" s="2" t="inlineStr">
        <is>
          <t>Exploration and mining support services</t>
        </is>
      </c>
    </row>
    <row r="479">
      <c r="A479" s="2" t="inlineStr">
        <is>
          <t>Water (Table 29)</t>
        </is>
      </c>
      <c r="B479" s="2" t="inlineStr">
        <is>
          <t>1101</t>
        </is>
      </c>
      <c r="C479" s="2" t="inlineStr">
        <is>
          <t>Meat and meat product manufacturing</t>
        </is>
      </c>
    </row>
    <row r="480">
      <c r="A480" s="2" t="inlineStr">
        <is>
          <t>Water (Table 29)</t>
        </is>
      </c>
      <c r="B480" s="2" t="inlineStr">
        <is>
          <t>1102</t>
        </is>
      </c>
      <c r="C480" s="2" t="inlineStr">
        <is>
          <t>Processed seafood manufacturing</t>
        </is>
      </c>
    </row>
    <row r="481">
      <c r="A481" s="2" t="inlineStr">
        <is>
          <t>Water (Table 29)</t>
        </is>
      </c>
      <c r="B481" s="2" t="inlineStr">
        <is>
          <t>1103</t>
        </is>
      </c>
      <c r="C481" s="2" t="inlineStr">
        <is>
          <t>Dairy product manufacturing</t>
        </is>
      </c>
    </row>
    <row r="482">
      <c r="A482" s="2" t="inlineStr">
        <is>
          <t>Water (Table 29)</t>
        </is>
      </c>
      <c r="B482" s="2" t="inlineStr">
        <is>
          <t>1104</t>
        </is>
      </c>
      <c r="C482" s="2" t="inlineStr">
        <is>
          <t>Fruit and vegetable product manufacturing</t>
        </is>
      </c>
    </row>
    <row r="483">
      <c r="A483" s="2" t="inlineStr">
        <is>
          <t>Water (Table 29)</t>
        </is>
      </c>
      <c r="B483" s="2" t="inlineStr">
        <is>
          <t>1105</t>
        </is>
      </c>
      <c r="C483" s="2" t="inlineStr">
        <is>
          <t>Oils and fats manufacturing</t>
        </is>
      </c>
    </row>
    <row r="484">
      <c r="A484" s="2" t="inlineStr">
        <is>
          <t>Water (Table 29)</t>
        </is>
      </c>
      <c r="B484" s="2" t="inlineStr">
        <is>
          <t>1106</t>
        </is>
      </c>
      <c r="C484" s="2" t="inlineStr">
        <is>
          <t>Grain mill and cereal product manufacturing</t>
        </is>
      </c>
    </row>
    <row r="485">
      <c r="A485" s="2" t="inlineStr">
        <is>
          <t>Water (Table 29)</t>
        </is>
      </c>
      <c r="B485" s="2" t="inlineStr">
        <is>
          <t>1107</t>
        </is>
      </c>
      <c r="C485" s="2" t="inlineStr">
        <is>
          <t>Bakery product manufacturing</t>
        </is>
      </c>
    </row>
    <row r="486">
      <c r="A486" s="2" t="inlineStr">
        <is>
          <t>Water (Table 29)</t>
        </is>
      </c>
      <c r="B486" s="2" t="inlineStr">
        <is>
          <t>1108</t>
        </is>
      </c>
      <c r="C486" s="2" t="inlineStr">
        <is>
          <t>Sugar and confectionery manufacturing</t>
        </is>
      </c>
    </row>
    <row r="487">
      <c r="A487" s="2" t="inlineStr">
        <is>
          <t>Water (Table 29)</t>
        </is>
      </c>
      <c r="B487" s="2" t="inlineStr">
        <is>
          <t>1109</t>
        </is>
      </c>
      <c r="C487" s="2" t="inlineStr">
        <is>
          <t>Other food product manufacturing</t>
        </is>
      </c>
    </row>
    <row r="488">
      <c r="A488" s="2" t="inlineStr">
        <is>
          <t>Water (Table 29)</t>
        </is>
      </c>
      <c r="B488" s="2" t="inlineStr">
        <is>
          <t>1201</t>
        </is>
      </c>
      <c r="C488" s="2" t="inlineStr">
        <is>
          <t>Soft drinks, cordials and syrup manufacturing</t>
        </is>
      </c>
    </row>
    <row r="489">
      <c r="A489" s="2" t="inlineStr">
        <is>
          <t>Water (Table 29)</t>
        </is>
      </c>
      <c r="B489" s="2" t="inlineStr">
        <is>
          <t>1202</t>
        </is>
      </c>
      <c r="C489" s="2" t="inlineStr">
        <is>
          <t>Beer manufacturing</t>
        </is>
      </c>
    </row>
    <row r="490">
      <c r="A490" s="2" t="inlineStr">
        <is>
          <t>Water (Table 29)</t>
        </is>
      </c>
      <c r="B490" s="2" t="inlineStr">
        <is>
          <t>1205</t>
        </is>
      </c>
      <c r="C490" s="2" t="inlineStr">
        <is>
          <t>Wine, spirits and tobacco</t>
        </is>
      </c>
    </row>
    <row r="491">
      <c r="A491" s="2" t="inlineStr">
        <is>
          <t>Water (Table 29)</t>
        </is>
      </c>
      <c r="B491" s="2" t="inlineStr">
        <is>
          <t>1301</t>
        </is>
      </c>
      <c r="C491" s="2" t="inlineStr">
        <is>
          <t>Textile manufacturing</t>
        </is>
      </c>
    </row>
    <row r="492">
      <c r="A492" s="2" t="inlineStr">
        <is>
          <t>Water (Table 29)</t>
        </is>
      </c>
      <c r="B492" s="2" t="inlineStr">
        <is>
          <t>1302</t>
        </is>
      </c>
      <c r="C492" s="2" t="inlineStr">
        <is>
          <t>Tanned leather, dressed fur and leather product manufacturing</t>
        </is>
      </c>
    </row>
    <row r="493">
      <c r="A493" s="2" t="inlineStr">
        <is>
          <t>Water (Table 29)</t>
        </is>
      </c>
      <c r="B493" s="2" t="inlineStr">
        <is>
          <t>1303</t>
        </is>
      </c>
      <c r="C493" s="2" t="inlineStr">
        <is>
          <t>Textile product manufacturing</t>
        </is>
      </c>
    </row>
    <row r="494">
      <c r="A494" s="2" t="inlineStr">
        <is>
          <t>Water (Table 29)</t>
        </is>
      </c>
      <c r="B494" s="2" t="inlineStr">
        <is>
          <t>1304</t>
        </is>
      </c>
      <c r="C494" s="2" t="inlineStr">
        <is>
          <t>Knitted product manufacturing</t>
        </is>
      </c>
    </row>
    <row r="495">
      <c r="A495" s="2" t="inlineStr">
        <is>
          <t>Water (Table 29)</t>
        </is>
      </c>
      <c r="B495" s="2" t="inlineStr">
        <is>
          <t>1305</t>
        </is>
      </c>
      <c r="C495" s="2" t="inlineStr">
        <is>
          <t>Clothing manufacturing</t>
        </is>
      </c>
    </row>
    <row r="496">
      <c r="A496" s="2" t="inlineStr">
        <is>
          <t>Water (Table 29)</t>
        </is>
      </c>
      <c r="B496" s="2" t="inlineStr">
        <is>
          <t>1306</t>
        </is>
      </c>
      <c r="C496" s="2" t="inlineStr">
        <is>
          <t>Footwear manufacturing</t>
        </is>
      </c>
    </row>
    <row r="497">
      <c r="A497" s="2" t="inlineStr">
        <is>
          <t>Water (Table 29)</t>
        </is>
      </c>
      <c r="B497" s="2" t="inlineStr">
        <is>
          <t>1401</t>
        </is>
      </c>
      <c r="C497" s="2" t="inlineStr">
        <is>
          <t>Sawmill product manufacturing</t>
        </is>
      </c>
    </row>
    <row r="498">
      <c r="A498" s="2" t="inlineStr">
        <is>
          <t>Water (Table 29)</t>
        </is>
      </c>
      <c r="B498" s="2" t="inlineStr">
        <is>
          <t>1402</t>
        </is>
      </c>
      <c r="C498" s="2" t="inlineStr">
        <is>
          <t>Other wood product manufacturing</t>
        </is>
      </c>
    </row>
    <row r="499">
      <c r="A499" s="2" t="inlineStr">
        <is>
          <t>Water (Table 29)</t>
        </is>
      </c>
      <c r="B499" s="2" t="inlineStr">
        <is>
          <t>1501</t>
        </is>
      </c>
      <c r="C499" s="2" t="inlineStr">
        <is>
          <t>Pulp, paper and paperboard manufacturing</t>
        </is>
      </c>
    </row>
    <row r="500">
      <c r="A500" s="2" t="inlineStr">
        <is>
          <t>Water (Table 29)</t>
        </is>
      </c>
      <c r="B500" s="2" t="inlineStr">
        <is>
          <t>1502</t>
        </is>
      </c>
      <c r="C500" s="2" t="inlineStr">
        <is>
          <t>Paper stationery and other converted paper product manufacturing</t>
        </is>
      </c>
    </row>
    <row r="501">
      <c r="A501" s="2" t="inlineStr">
        <is>
          <t>Water (Table 29)</t>
        </is>
      </c>
      <c r="B501" s="2" t="inlineStr">
        <is>
          <t>1601</t>
        </is>
      </c>
      <c r="C501" s="2" t="inlineStr">
        <is>
          <t>Printing (including the reproduction of recorded media)</t>
        </is>
      </c>
    </row>
    <row r="502">
      <c r="A502" s="2" t="inlineStr">
        <is>
          <t>Water (Table 29)</t>
        </is>
      </c>
      <c r="B502" s="2" t="inlineStr">
        <is>
          <t>1701</t>
        </is>
      </c>
      <c r="C502" s="2" t="inlineStr">
        <is>
          <t>Petroleum and coal product manufacturing</t>
        </is>
      </c>
      <c r="D502" s="19" t="n">
        <v>0.0512</v>
      </c>
      <c r="E502" s="19" t="n">
        <v>0.006</v>
      </c>
      <c r="F502" s="19" t="n">
        <v>0.0389</v>
      </c>
      <c r="G502" s="19" t="n">
        <v>0.0038</v>
      </c>
      <c r="H502" s="19" t="n">
        <v>0.0156</v>
      </c>
      <c r="I502" s="19" t="n">
        <v>0.0036</v>
      </c>
      <c r="J502" s="19" t="n">
        <v>0.0026</v>
      </c>
      <c r="K502" s="19" t="n">
        <v>0.0902</v>
      </c>
      <c r="L502" s="19" t="n">
        <v>0.0039</v>
      </c>
      <c r="M502" s="19" t="n">
        <v>0.0806</v>
      </c>
      <c r="N502" s="19" t="n">
        <v>0.0537</v>
      </c>
      <c r="O502" s="19" t="n">
        <v>0.014</v>
      </c>
      <c r="P502" s="19" t="n">
        <v>0.0065</v>
      </c>
      <c r="Q502" s="19" t="n">
        <v>0.0013</v>
      </c>
      <c r="S502" s="19" t="n">
        <v>0.0007</v>
      </c>
      <c r="T502" s="19" t="n">
        <v>0.0001</v>
      </c>
      <c r="U502" s="19" t="n">
        <v>0.0001</v>
      </c>
      <c r="V502" s="19" t="n">
        <v>0.0002</v>
      </c>
      <c r="W502" s="19" t="n">
        <v>0.0009</v>
      </c>
      <c r="X502" s="19" t="n">
        <v>0.0005</v>
      </c>
      <c r="Y502" s="19" t="n">
        <v>0.0007</v>
      </c>
      <c r="Z502" s="19" t="n">
        <v>0.0001</v>
      </c>
      <c r="AA502" s="19" t="n">
        <v>0.0001</v>
      </c>
      <c r="AB502" s="19" t="n">
        <v>0.0002</v>
      </c>
      <c r="AH502" s="19" t="n">
        <v>0.0005999999999999999</v>
      </c>
      <c r="AI502" s="19" t="n">
        <v>0.0004</v>
      </c>
      <c r="AJ502" s="19" t="n">
        <v>0.002</v>
      </c>
      <c r="AM502" s="19" t="n">
        <v>0.0005</v>
      </c>
      <c r="AN502" s="19" t="n">
        <v>0.0002</v>
      </c>
      <c r="AO502" s="19" t="n">
        <v>0.0001</v>
      </c>
      <c r="AQ502" s="19" t="n">
        <v>0.002</v>
      </c>
      <c r="AR502" s="19" t="n">
        <v>0.0004</v>
      </c>
      <c r="AS502" s="19" t="n">
        <v>0.0005</v>
      </c>
      <c r="AT502" s="19" t="n">
        <v>0.0003</v>
      </c>
      <c r="AU502" s="19" t="n">
        <v>0.001</v>
      </c>
      <c r="AW502" s="19" t="n">
        <v>0.0057</v>
      </c>
      <c r="AX502" s="19" t="n">
        <v>0.001</v>
      </c>
      <c r="AZ502" s="19" t="n">
        <v>0.0004</v>
      </c>
      <c r="BA502" s="19" t="n">
        <v>0.0038</v>
      </c>
      <c r="BC502" s="19" t="n">
        <v>0.0024</v>
      </c>
      <c r="BD502" s="19" t="n">
        <v>0.0004</v>
      </c>
      <c r="BE502" s="19" t="n">
        <v>0.0011</v>
      </c>
      <c r="BF502" s="19" t="n">
        <v>0.0001</v>
      </c>
      <c r="BG502" s="19" t="n">
        <v>0.0002</v>
      </c>
      <c r="BH502" s="19" t="n">
        <v>0.0002</v>
      </c>
      <c r="BJ502" s="19" t="n">
        <v>0.0004</v>
      </c>
      <c r="BK502" s="19" t="n">
        <v>0.0002</v>
      </c>
      <c r="BL502" s="19" t="n">
        <v>0.0001</v>
      </c>
      <c r="BM502" s="19" t="n">
        <v>0.001</v>
      </c>
      <c r="BN502" s="19" t="n">
        <v>0.0002</v>
      </c>
      <c r="BO502" s="19" t="n">
        <v>0.0014</v>
      </c>
      <c r="BP502" s="19" t="n">
        <v>0.0072</v>
      </c>
      <c r="BQ502" s="19" t="n">
        <v>0.0015</v>
      </c>
      <c r="BR502" s="19" t="n">
        <v>0.0002</v>
      </c>
      <c r="BS502" s="19" t="n">
        <v>0.0027</v>
      </c>
      <c r="BT502" s="19" t="n">
        <v>0.0132</v>
      </c>
      <c r="BU502" s="19" t="n">
        <v>0.011</v>
      </c>
      <c r="BV502" s="19" t="n">
        <v>0.0071</v>
      </c>
      <c r="BW502" s="19" t="n">
        <v>0.0339</v>
      </c>
      <c r="BX502" s="19" t="n">
        <v>0.0988</v>
      </c>
      <c r="BY502" s="19" t="n">
        <v>0.0194</v>
      </c>
      <c r="BZ502" s="19" t="n">
        <v>0.0209</v>
      </c>
      <c r="CA502" s="19" t="n">
        <v>0.0024</v>
      </c>
      <c r="CB502" s="19" t="n">
        <v>0.0112</v>
      </c>
      <c r="CC502" s="19" t="n">
        <v>0.2372</v>
      </c>
      <c r="CD502" s="19" t="n">
        <v>0.0261</v>
      </c>
      <c r="CE502" s="19" t="n">
        <v>0.0149</v>
      </c>
      <c r="CF502" s="19" t="n">
        <v>0.0014</v>
      </c>
      <c r="CG502" s="19" t="n">
        <v>0.0065</v>
      </c>
      <c r="CH502" s="19" t="n">
        <v>0.0212</v>
      </c>
      <c r="CI502" s="19" t="n">
        <v>0.001</v>
      </c>
      <c r="CJ502" s="19" t="n">
        <v>0.0002</v>
      </c>
      <c r="CK502" s="19" t="n">
        <v>0.0002</v>
      </c>
      <c r="CM502" s="19" t="n">
        <v>0.0013</v>
      </c>
      <c r="CO502" s="19" t="n">
        <v>0.0018</v>
      </c>
      <c r="CP502" s="19" t="n">
        <v>0.0008</v>
      </c>
      <c r="CQ502" s="19" t="n">
        <v>0.0011</v>
      </c>
      <c r="CR502" s="19" t="n">
        <v>0.0247</v>
      </c>
      <c r="CU502" s="19" t="n">
        <v>0.0162</v>
      </c>
      <c r="CV502" s="19" t="n">
        <v>0.0193</v>
      </c>
      <c r="CW502" s="19" t="n">
        <v>0.0063</v>
      </c>
      <c r="CX502" s="19" t="n">
        <v>0.0185</v>
      </c>
      <c r="CY502" s="19" t="n">
        <v>0.0013</v>
      </c>
      <c r="CZ502" s="19" t="n">
        <v>0.0137</v>
      </c>
      <c r="DA502" s="19" t="n">
        <v>0.0046</v>
      </c>
      <c r="DB502" s="19" t="n">
        <v>0.0042</v>
      </c>
      <c r="DC502" s="19" t="n">
        <v>0.007</v>
      </c>
      <c r="DD502" s="19" t="n">
        <v>0.0049</v>
      </c>
      <c r="DE502" s="19" t="n">
        <v>0.0012</v>
      </c>
      <c r="DF502" s="19" t="n">
        <v>0.0068</v>
      </c>
      <c r="DG502" s="19" t="n">
        <v>0.0024</v>
      </c>
      <c r="DH502" s="19" t="n">
        <v>0.0012</v>
      </c>
      <c r="DI502" s="19" t="n">
        <v>0.004</v>
      </c>
      <c r="DJ502" s="19" t="n">
        <v>0.0002</v>
      </c>
      <c r="DK502" s="19" t="n">
        <v>0.0128</v>
      </c>
      <c r="DL502" s="19" t="n">
        <v>0.0002</v>
      </c>
      <c r="DM502" s="19" t="n">
        <v>0.0077</v>
      </c>
      <c r="DN502" s="19" t="n">
        <v>0.0028</v>
      </c>
      <c r="DO502" s="19" t="n">
        <v>0.8394</v>
      </c>
      <c r="DT502" s="19" t="n">
        <v>0.0246</v>
      </c>
      <c r="DU502" s="19" t="n">
        <v>0.0303</v>
      </c>
    </row>
    <row r="503">
      <c r="A503" s="2" t="inlineStr">
        <is>
          <t>Water (Table 29)</t>
        </is>
      </c>
      <c r="B503" s="2" t="inlineStr">
        <is>
          <t>1801</t>
        </is>
      </c>
      <c r="C503" s="2" t="inlineStr">
        <is>
          <t>Human pharmaceutical and medicinal product manufacturing</t>
        </is>
      </c>
    </row>
    <row r="504">
      <c r="A504" s="2" t="inlineStr">
        <is>
          <t>Water (Table 29)</t>
        </is>
      </c>
      <c r="B504" s="2" t="inlineStr">
        <is>
          <t>1802</t>
        </is>
      </c>
      <c r="C504" s="2" t="inlineStr">
        <is>
          <t>Veterinary pharmaceutical and medicinal product manufacturing</t>
        </is>
      </c>
    </row>
    <row r="505">
      <c r="A505" s="2" t="inlineStr">
        <is>
          <t>Water (Table 29)</t>
        </is>
      </c>
      <c r="B505" s="2" t="inlineStr">
        <is>
          <t>1803</t>
        </is>
      </c>
      <c r="C505" s="2" t="inlineStr">
        <is>
          <t>Basic chemical manufacturing</t>
        </is>
      </c>
    </row>
    <row r="506">
      <c r="A506" s="2" t="inlineStr">
        <is>
          <t>Water (Table 29)</t>
        </is>
      </c>
      <c r="B506" s="2" t="inlineStr">
        <is>
          <t>1804</t>
        </is>
      </c>
      <c r="C506" s="2" t="inlineStr">
        <is>
          <t>Cleaning compounds and toiletry preparation manufacturing</t>
        </is>
      </c>
    </row>
    <row r="507">
      <c r="A507" s="2" t="inlineStr">
        <is>
          <t>Water (Table 29)</t>
        </is>
      </c>
      <c r="B507" s="2" t="inlineStr">
        <is>
          <t>1901</t>
        </is>
      </c>
      <c r="C507" s="2" t="inlineStr">
        <is>
          <t>Polymer product manufacturing</t>
        </is>
      </c>
    </row>
    <row r="508">
      <c r="A508" s="2" t="inlineStr">
        <is>
          <t>Water (Table 29)</t>
        </is>
      </c>
      <c r="B508" s="2" t="inlineStr">
        <is>
          <t>1902</t>
        </is>
      </c>
      <c r="C508" s="2" t="inlineStr">
        <is>
          <t>Natural rubber product manufacturing</t>
        </is>
      </c>
    </row>
    <row r="509">
      <c r="A509" s="2" t="inlineStr">
        <is>
          <t>Water (Table 29)</t>
        </is>
      </c>
      <c r="B509" s="2" t="inlineStr">
        <is>
          <t>2001</t>
        </is>
      </c>
      <c r="C509" s="2" t="inlineStr">
        <is>
          <t>Glass and glass product manufacturing</t>
        </is>
      </c>
    </row>
    <row r="510">
      <c r="A510" s="2" t="inlineStr">
        <is>
          <t>Water (Table 29)</t>
        </is>
      </c>
      <c r="B510" s="2" t="inlineStr">
        <is>
          <t>2002</t>
        </is>
      </c>
      <c r="C510" s="2" t="inlineStr">
        <is>
          <t>Ceramic product manufacturing</t>
        </is>
      </c>
    </row>
    <row r="511">
      <c r="A511" s="2" t="inlineStr">
        <is>
          <t>Water (Table 29)</t>
        </is>
      </c>
      <c r="B511" s="2" t="inlineStr">
        <is>
          <t>2003</t>
        </is>
      </c>
      <c r="C511" s="2" t="inlineStr">
        <is>
          <t>Cement, lime and ready-mixed concrete manufacturing</t>
        </is>
      </c>
    </row>
    <row r="512">
      <c r="A512" s="2" t="inlineStr">
        <is>
          <t>Water (Table 29)</t>
        </is>
      </c>
      <c r="B512" s="2" t="inlineStr">
        <is>
          <t>2004</t>
        </is>
      </c>
      <c r="C512" s="2" t="inlineStr">
        <is>
          <t>Plaster and concrete product manufacturing</t>
        </is>
      </c>
    </row>
    <row r="513">
      <c r="A513" s="2" t="inlineStr">
        <is>
          <t>Water (Table 29)</t>
        </is>
      </c>
      <c r="B513" s="2" t="inlineStr">
        <is>
          <t>2005</t>
        </is>
      </c>
      <c r="C513" s="2" t="inlineStr">
        <is>
          <t>Other non-metallic mineral product manufacturing</t>
        </is>
      </c>
    </row>
    <row r="514">
      <c r="A514" s="2" t="inlineStr">
        <is>
          <t>Water (Table 29)</t>
        </is>
      </c>
      <c r="B514" s="2" t="inlineStr">
        <is>
          <t>2101</t>
        </is>
      </c>
      <c r="C514" s="2" t="inlineStr">
        <is>
          <t>Iron and steel manufacturing</t>
        </is>
      </c>
    </row>
    <row r="515">
      <c r="A515" s="2" t="inlineStr">
        <is>
          <t>Water (Table 29)</t>
        </is>
      </c>
      <c r="B515" s="2" t="inlineStr">
        <is>
          <t>2102</t>
        </is>
      </c>
      <c r="C515" s="2" t="inlineStr">
        <is>
          <t>Basic non-ferrous metal manufacturing</t>
        </is>
      </c>
    </row>
    <row r="516">
      <c r="A516" s="2" t="inlineStr">
        <is>
          <t>Water (Table 29)</t>
        </is>
      </c>
      <c r="B516" s="2" t="inlineStr">
        <is>
          <t>2201</t>
        </is>
      </c>
      <c r="C516" s="2" t="inlineStr">
        <is>
          <t>Forged iron and steel product manufacturing</t>
        </is>
      </c>
    </row>
    <row r="517">
      <c r="A517" s="2" t="inlineStr">
        <is>
          <t>Water (Table 29)</t>
        </is>
      </c>
      <c r="B517" s="2" t="inlineStr">
        <is>
          <t>2202</t>
        </is>
      </c>
      <c r="C517" s="2" t="inlineStr">
        <is>
          <t>Structural metal product manufacturing</t>
        </is>
      </c>
    </row>
    <row r="518">
      <c r="A518" s="2" t="inlineStr">
        <is>
          <t>Water (Table 29)</t>
        </is>
      </c>
      <c r="B518" s="2" t="inlineStr">
        <is>
          <t>2203</t>
        </is>
      </c>
      <c r="C518" s="2" t="inlineStr">
        <is>
          <t>Metal containers and other sheet metal product manufacturing</t>
        </is>
      </c>
    </row>
    <row r="519">
      <c r="A519" s="2" t="inlineStr">
        <is>
          <t>Water (Table 29)</t>
        </is>
      </c>
      <c r="B519" s="2" t="inlineStr">
        <is>
          <t>2204</t>
        </is>
      </c>
      <c r="C519" s="2" t="inlineStr">
        <is>
          <t>Other fabricated metal product manufacturing</t>
        </is>
      </c>
    </row>
    <row r="520">
      <c r="A520" s="2" t="inlineStr">
        <is>
          <t>Water (Table 29)</t>
        </is>
      </c>
      <c r="B520" s="2" t="inlineStr">
        <is>
          <t>2301</t>
        </is>
      </c>
      <c r="C520" s="2" t="inlineStr">
        <is>
          <t>Motor vehicles and parts; other transport equipment manufacturing</t>
        </is>
      </c>
    </row>
    <row r="521">
      <c r="A521" s="2" t="inlineStr">
        <is>
          <t>Water (Table 29)</t>
        </is>
      </c>
      <c r="B521" s="2" t="inlineStr">
        <is>
          <t>2302</t>
        </is>
      </c>
      <c r="C521" s="2" t="inlineStr">
        <is>
          <t>Ships and boat manufacturing</t>
        </is>
      </c>
    </row>
    <row r="522">
      <c r="A522" s="2" t="inlineStr">
        <is>
          <t>Water (Table 29)</t>
        </is>
      </c>
      <c r="B522" s="2" t="inlineStr">
        <is>
          <t>2303</t>
        </is>
      </c>
      <c r="C522" s="2" t="inlineStr">
        <is>
          <t>Railway rolling stock manufacturing</t>
        </is>
      </c>
    </row>
    <row r="523">
      <c r="A523" s="2" t="inlineStr">
        <is>
          <t>Water (Table 29)</t>
        </is>
      </c>
      <c r="B523" s="2" t="inlineStr">
        <is>
          <t>2304</t>
        </is>
      </c>
      <c r="C523" s="2" t="inlineStr">
        <is>
          <t>Aircraft manufacturing</t>
        </is>
      </c>
    </row>
    <row r="524">
      <c r="A524" s="2" t="inlineStr">
        <is>
          <t>Water (Table 29)</t>
        </is>
      </c>
      <c r="B524" s="2" t="inlineStr">
        <is>
          <t>2401</t>
        </is>
      </c>
      <c r="C524" s="2" t="inlineStr">
        <is>
          <t>Professional, scientific, computer and electronic equipment manufacturing</t>
        </is>
      </c>
    </row>
    <row r="525">
      <c r="A525" s="2" t="inlineStr">
        <is>
          <t>Water (Table 29)</t>
        </is>
      </c>
      <c r="B525" s="2" t="inlineStr">
        <is>
          <t>2403</t>
        </is>
      </c>
      <c r="C525" s="2" t="inlineStr">
        <is>
          <t>Electrical equipment manufacturing</t>
        </is>
      </c>
    </row>
    <row r="526">
      <c r="A526" s="2" t="inlineStr">
        <is>
          <t>Water (Table 29)</t>
        </is>
      </c>
      <c r="B526" s="2" t="inlineStr">
        <is>
          <t>2404</t>
        </is>
      </c>
      <c r="C526" s="2" t="inlineStr">
        <is>
          <t>Domestic appliance manufacturing</t>
        </is>
      </c>
    </row>
    <row r="527">
      <c r="A527" s="2" t="inlineStr">
        <is>
          <t>Water (Table 29)</t>
        </is>
      </c>
      <c r="B527" s="2" t="inlineStr">
        <is>
          <t>2405</t>
        </is>
      </c>
      <c r="C527" s="2" t="inlineStr">
        <is>
          <t>Specialised and other machinery and equipment manufacturing</t>
        </is>
      </c>
    </row>
    <row r="528">
      <c r="A528" s="2" t="inlineStr">
        <is>
          <t>Water (Table 29)</t>
        </is>
      </c>
      <c r="B528" s="2" t="inlineStr">
        <is>
          <t>2501</t>
        </is>
      </c>
      <c r="C528" s="2" t="inlineStr">
        <is>
          <t>Furniture manufacturing</t>
        </is>
      </c>
    </row>
    <row r="529">
      <c r="A529" s="2" t="inlineStr">
        <is>
          <t>Water (Table 29)</t>
        </is>
      </c>
      <c r="B529" s="2" t="inlineStr">
        <is>
          <t>2502</t>
        </is>
      </c>
      <c r="C529" s="2" t="inlineStr">
        <is>
          <t>Other manufactured products</t>
        </is>
      </c>
    </row>
    <row r="530">
      <c r="A530" s="2" t="inlineStr">
        <is>
          <t>Water (Table 29)</t>
        </is>
      </c>
      <c r="B530" s="2" t="inlineStr">
        <is>
          <t>2601</t>
        </is>
      </c>
      <c r="C530" s="2" t="inlineStr">
        <is>
          <t>Electricity generation</t>
        </is>
      </c>
    </row>
    <row r="531">
      <c r="A531" s="2" t="inlineStr">
        <is>
          <t>Water (Table 29)</t>
        </is>
      </c>
      <c r="B531" s="2" t="inlineStr">
        <is>
          <t>2605</t>
        </is>
      </c>
      <c r="C531" s="2" t="inlineStr">
        <is>
          <t>Electricity transmission, distribution, on selling and electricity market operation</t>
        </is>
      </c>
    </row>
    <row r="532">
      <c r="A532" s="2" t="inlineStr">
        <is>
          <t>Water (Table 29)</t>
        </is>
      </c>
      <c r="B532" s="2" t="inlineStr">
        <is>
          <t>2701</t>
        </is>
      </c>
      <c r="C532" s="2" t="inlineStr">
        <is>
          <t>Gas supply</t>
        </is>
      </c>
    </row>
    <row r="533">
      <c r="A533" s="2" t="inlineStr">
        <is>
          <t>Water (Table 29)</t>
        </is>
      </c>
      <c r="B533" s="2" t="inlineStr">
        <is>
          <t>2801</t>
        </is>
      </c>
      <c r="C533" s="2" t="inlineStr">
        <is>
          <t>Water supply, sewerage and drainage services</t>
        </is>
      </c>
    </row>
    <row r="534">
      <c r="A534" s="2" t="inlineStr">
        <is>
          <t>Water (Table 29)</t>
        </is>
      </c>
      <c r="B534" s="2" t="inlineStr">
        <is>
          <t>2901</t>
        </is>
      </c>
      <c r="C534" s="2" t="inlineStr">
        <is>
          <t>Waste collection, treatment and disposal services</t>
        </is>
      </c>
    </row>
    <row r="535">
      <c r="A535" s="2" t="inlineStr">
        <is>
          <t>Water (Table 29)</t>
        </is>
      </c>
      <c r="B535" s="2" t="inlineStr">
        <is>
          <t>3001</t>
        </is>
      </c>
      <c r="C535" s="2" t="inlineStr">
        <is>
          <t>Residential building construction</t>
        </is>
      </c>
    </row>
    <row r="536">
      <c r="A536" s="2" t="inlineStr">
        <is>
          <t>Water (Table 29)</t>
        </is>
      </c>
      <c r="B536" s="2" t="inlineStr">
        <is>
          <t>3002</t>
        </is>
      </c>
      <c r="C536" s="2" t="inlineStr">
        <is>
          <t>Non-residential building construction</t>
        </is>
      </c>
    </row>
    <row r="537">
      <c r="A537" s="2" t="inlineStr">
        <is>
          <t>Water (Table 29)</t>
        </is>
      </c>
      <c r="B537" s="2" t="inlineStr">
        <is>
          <t>3101</t>
        </is>
      </c>
      <c r="C537" s="2" t="inlineStr">
        <is>
          <t>Heavy and civil engineering construction</t>
        </is>
      </c>
    </row>
    <row r="538">
      <c r="A538" s="2" t="inlineStr">
        <is>
          <t>Water (Table 29)</t>
        </is>
      </c>
      <c r="B538" s="2" t="inlineStr">
        <is>
          <t>3201</t>
        </is>
      </c>
      <c r="C538" s="2" t="inlineStr">
        <is>
          <t>Construction services</t>
        </is>
      </c>
    </row>
    <row r="539">
      <c r="A539" s="2" t="inlineStr">
        <is>
          <t>Water (Table 29)</t>
        </is>
      </c>
      <c r="B539" s="2" t="inlineStr">
        <is>
          <t>3301</t>
        </is>
      </c>
      <c r="C539" s="2" t="inlineStr">
        <is>
          <t>Wholesale trade</t>
        </is>
      </c>
    </row>
    <row r="540">
      <c r="A540" s="2" t="inlineStr">
        <is>
          <t>Water (Table 29)</t>
        </is>
      </c>
      <c r="B540" s="2" t="inlineStr">
        <is>
          <t>3901</t>
        </is>
      </c>
      <c r="C540" s="2" t="inlineStr">
        <is>
          <t>Retail trade</t>
        </is>
      </c>
    </row>
    <row r="541">
      <c r="A541" s="2" t="inlineStr">
        <is>
          <t>Water (Table 29)</t>
        </is>
      </c>
      <c r="B541" s="2" t="inlineStr">
        <is>
          <t>4401</t>
        </is>
      </c>
      <c r="C541" s="2" t="inlineStr">
        <is>
          <t>Accommodation</t>
        </is>
      </c>
    </row>
    <row r="542">
      <c r="A542" s="2" t="inlineStr">
        <is>
          <t>Water (Table 29)</t>
        </is>
      </c>
      <c r="B542" s="2" t="inlineStr">
        <is>
          <t>4501</t>
        </is>
      </c>
      <c r="C542" s="2" t="inlineStr">
        <is>
          <t>Food and beverage services</t>
        </is>
      </c>
    </row>
    <row r="543">
      <c r="A543" s="2" t="inlineStr">
        <is>
          <t>Water (Table 29)</t>
        </is>
      </c>
      <c r="B543" s="2" t="inlineStr">
        <is>
          <t>4601</t>
        </is>
      </c>
      <c r="C543" s="2" t="inlineStr">
        <is>
          <t>Road transport</t>
        </is>
      </c>
    </row>
    <row r="544">
      <c r="A544" s="2" t="inlineStr">
        <is>
          <t>Water (Table 29)</t>
        </is>
      </c>
      <c r="B544" s="2" t="inlineStr">
        <is>
          <t>4701</t>
        </is>
      </c>
      <c r="C544" s="2" t="inlineStr">
        <is>
          <t>Rail transport</t>
        </is>
      </c>
    </row>
    <row r="545">
      <c r="A545" s="2" t="inlineStr">
        <is>
          <t>Water (Table 29)</t>
        </is>
      </c>
      <c r="B545" s="2" t="inlineStr">
        <is>
          <t>4801</t>
        </is>
      </c>
      <c r="C545" s="2" t="inlineStr">
        <is>
          <t>Water, pipeline and other transport</t>
        </is>
      </c>
    </row>
    <row r="546">
      <c r="A546" s="2" t="inlineStr">
        <is>
          <t>Water (Table 29)</t>
        </is>
      </c>
      <c r="B546" s="2" t="inlineStr">
        <is>
          <t>4901</t>
        </is>
      </c>
      <c r="C546" s="2" t="inlineStr">
        <is>
          <t>Air and space transport</t>
        </is>
      </c>
    </row>
    <row r="547">
      <c r="A547" s="2" t="inlineStr">
        <is>
          <t>Water (Table 29)</t>
        </is>
      </c>
      <c r="B547" s="2" t="inlineStr">
        <is>
          <t>5101</t>
        </is>
      </c>
      <c r="C547" s="2" t="inlineStr">
        <is>
          <t>Postal and courier pick-up and delivery service</t>
        </is>
      </c>
    </row>
    <row r="548">
      <c r="A548" s="2" t="inlineStr">
        <is>
          <t>Water (Table 29)</t>
        </is>
      </c>
      <c r="B548" s="2" t="inlineStr">
        <is>
          <t>5201</t>
        </is>
      </c>
      <c r="C548" s="2" t="inlineStr">
        <is>
          <t>Transport support services and storage</t>
        </is>
      </c>
    </row>
    <row r="549">
      <c r="A549" s="2" t="inlineStr">
        <is>
          <t>Water (Table 29)</t>
        </is>
      </c>
      <c r="B549" s="2" t="inlineStr">
        <is>
          <t>5401</t>
        </is>
      </c>
      <c r="C549" s="2" t="inlineStr">
        <is>
          <t>Publishing (except internet and music publishing)</t>
        </is>
      </c>
    </row>
    <row r="550">
      <c r="A550" s="2" t="inlineStr">
        <is>
          <t>Water (Table 29)</t>
        </is>
      </c>
      <c r="B550" s="2" t="inlineStr">
        <is>
          <t>5501</t>
        </is>
      </c>
      <c r="C550" s="2" t="inlineStr">
        <is>
          <t>Motion picture and sound recording</t>
        </is>
      </c>
    </row>
    <row r="551">
      <c r="A551" s="2" t="inlineStr">
        <is>
          <t>Water (Table 29)</t>
        </is>
      </c>
      <c r="B551" s="2" t="inlineStr">
        <is>
          <t>5601</t>
        </is>
      </c>
      <c r="C551" s="2" t="inlineStr">
        <is>
          <t>Broadcasting (except internet)</t>
        </is>
      </c>
    </row>
    <row r="552">
      <c r="A552" s="2" t="inlineStr">
        <is>
          <t>Water (Table 29)</t>
        </is>
      </c>
      <c r="B552" s="2" t="inlineStr">
        <is>
          <t>5701</t>
        </is>
      </c>
      <c r="C552" s="2" t="inlineStr">
        <is>
          <t>Internet service providers, internet publishing and broadcasting, websearch portals and data processing</t>
        </is>
      </c>
    </row>
    <row r="553">
      <c r="A553" s="2" t="inlineStr">
        <is>
          <t>Water (Table 29)</t>
        </is>
      </c>
      <c r="B553" s="2" t="inlineStr">
        <is>
          <t>5801</t>
        </is>
      </c>
      <c r="C553" s="2" t="inlineStr">
        <is>
          <t>Telecommunication services</t>
        </is>
      </c>
    </row>
    <row r="554">
      <c r="A554" s="2" t="inlineStr">
        <is>
          <t>Water (Table 29)</t>
        </is>
      </c>
      <c r="B554" s="2" t="inlineStr">
        <is>
          <t>6001</t>
        </is>
      </c>
      <c r="C554" s="2" t="inlineStr">
        <is>
          <t>Library and other information services</t>
        </is>
      </c>
    </row>
    <row r="555">
      <c r="A555" s="2" t="inlineStr">
        <is>
          <t>Water (Table 29)</t>
        </is>
      </c>
      <c r="B555" s="2" t="inlineStr">
        <is>
          <t>6201</t>
        </is>
      </c>
      <c r="C555" s="2" t="inlineStr">
        <is>
          <t>Finance</t>
        </is>
      </c>
    </row>
    <row r="556">
      <c r="A556" s="2" t="inlineStr">
        <is>
          <t>Water (Table 29)</t>
        </is>
      </c>
      <c r="B556" s="2" t="inlineStr">
        <is>
          <t>6301</t>
        </is>
      </c>
      <c r="C556" s="2" t="inlineStr">
        <is>
          <t>Insurance and superannuation funds</t>
        </is>
      </c>
    </row>
    <row r="557">
      <c r="A557" s="2" t="inlineStr">
        <is>
          <t>Water (Table 29)</t>
        </is>
      </c>
      <c r="B557" s="2" t="inlineStr">
        <is>
          <t>6401</t>
        </is>
      </c>
      <c r="C557" s="2" t="inlineStr">
        <is>
          <t>Auxiliary finance and insurance services</t>
        </is>
      </c>
    </row>
    <row r="558">
      <c r="A558" s="2" t="inlineStr">
        <is>
          <t>Water (Table 29)</t>
        </is>
      </c>
      <c r="B558" s="2" t="inlineStr">
        <is>
          <t>6601</t>
        </is>
      </c>
      <c r="C558" s="2" t="inlineStr">
        <is>
          <t>Rental and hiring services (except real estate)</t>
        </is>
      </c>
    </row>
    <row r="559">
      <c r="A559" s="2" t="inlineStr">
        <is>
          <t>Water (Table 29)</t>
        </is>
      </c>
      <c r="B559" s="2" t="inlineStr">
        <is>
          <t>6700</t>
        </is>
      </c>
      <c r="C559" s="2" t="inlineStr">
        <is>
          <t>Imputed rent for owner-occupiers</t>
        </is>
      </c>
    </row>
    <row r="560">
      <c r="A560" s="2" t="inlineStr">
        <is>
          <t>Water (Table 29)</t>
        </is>
      </c>
      <c r="B560" s="2" t="inlineStr">
        <is>
          <t>6701</t>
        </is>
      </c>
      <c r="C560" s="2" t="inlineStr">
        <is>
          <t>Actual rent for housing</t>
        </is>
      </c>
    </row>
    <row r="561">
      <c r="A561" s="2" t="inlineStr">
        <is>
          <t>Water (Table 29)</t>
        </is>
      </c>
      <c r="B561" s="2" t="inlineStr">
        <is>
          <t>6702</t>
        </is>
      </c>
      <c r="C561" s="2" t="inlineStr">
        <is>
          <t>Non-residential property operators and real estate services</t>
        </is>
      </c>
    </row>
    <row r="562">
      <c r="A562" s="2" t="inlineStr">
        <is>
          <t>Water (Table 29)</t>
        </is>
      </c>
      <c r="B562" s="2" t="inlineStr">
        <is>
          <t>6901</t>
        </is>
      </c>
      <c r="C562" s="2" t="inlineStr">
        <is>
          <t>Professional, scientific and technical services</t>
        </is>
      </c>
    </row>
    <row r="563">
      <c r="A563" s="2" t="inlineStr">
        <is>
          <t>Water (Table 29)</t>
        </is>
      </c>
      <c r="B563" s="2" t="inlineStr">
        <is>
          <t>7001</t>
        </is>
      </c>
      <c r="C563" s="2" t="inlineStr">
        <is>
          <t>Computer systems design and related services</t>
        </is>
      </c>
    </row>
    <row r="564">
      <c r="A564" s="2" t="inlineStr">
        <is>
          <t>Water (Table 29)</t>
        </is>
      </c>
      <c r="B564" s="2" t="inlineStr">
        <is>
          <t>7210</t>
        </is>
      </c>
      <c r="C564" s="2" t="inlineStr">
        <is>
          <t>Employment, travel agency and other administrative services</t>
        </is>
      </c>
    </row>
    <row r="565">
      <c r="A565" s="2" t="inlineStr">
        <is>
          <t>Water (Table 29)</t>
        </is>
      </c>
      <c r="B565" s="2" t="inlineStr">
        <is>
          <t>7310</t>
        </is>
      </c>
      <c r="C565" s="2" t="inlineStr">
        <is>
          <t>Building cleaning, pest control and other support services</t>
        </is>
      </c>
    </row>
    <row r="566">
      <c r="A566" s="2" t="inlineStr">
        <is>
          <t>Water (Table 29)</t>
        </is>
      </c>
      <c r="B566" s="2" t="inlineStr">
        <is>
          <t>7501</t>
        </is>
      </c>
      <c r="C566" s="2" t="inlineStr">
        <is>
          <t>Public administration and regulatory services</t>
        </is>
      </c>
    </row>
    <row r="567">
      <c r="A567" s="2" t="inlineStr">
        <is>
          <t>Water (Table 29)</t>
        </is>
      </c>
      <c r="B567" s="2" t="inlineStr">
        <is>
          <t>7601</t>
        </is>
      </c>
      <c r="C567" s="2" t="inlineStr">
        <is>
          <t>Defence</t>
        </is>
      </c>
    </row>
    <row r="568">
      <c r="A568" s="2" t="inlineStr">
        <is>
          <t>Water (Table 29)</t>
        </is>
      </c>
      <c r="B568" s="2" t="inlineStr">
        <is>
          <t>7701</t>
        </is>
      </c>
      <c r="C568" s="2" t="inlineStr">
        <is>
          <t>Public order and safety</t>
        </is>
      </c>
    </row>
    <row r="569">
      <c r="A569" s="2" t="inlineStr">
        <is>
          <t>Water (Table 29)</t>
        </is>
      </c>
      <c r="B569" s="2" t="inlineStr">
        <is>
          <t>8010</t>
        </is>
      </c>
      <c r="C569" s="2" t="inlineStr">
        <is>
          <t>Primary and secondary education services (including pre-schools and special schools)</t>
        </is>
      </c>
    </row>
    <row r="570">
      <c r="A570" s="2" t="inlineStr">
        <is>
          <t>Water (Table 29)</t>
        </is>
      </c>
      <c r="B570" s="2" t="inlineStr">
        <is>
          <t>8110</t>
        </is>
      </c>
      <c r="C570" s="2" t="inlineStr">
        <is>
          <t>Technical, vocational and tertiary education services (including undergraduate and postgraduate)</t>
        </is>
      </c>
    </row>
    <row r="571">
      <c r="A571" s="2" t="inlineStr">
        <is>
          <t>Water (Table 29)</t>
        </is>
      </c>
      <c r="B571" s="2" t="inlineStr">
        <is>
          <t>8210</t>
        </is>
      </c>
      <c r="C571" s="2" t="inlineStr">
        <is>
          <t>Arts, sports, adult and other education services (including community education)</t>
        </is>
      </c>
    </row>
    <row r="572">
      <c r="A572" s="2" t="inlineStr">
        <is>
          <t>Water (Table 29)</t>
        </is>
      </c>
      <c r="B572" s="2" t="inlineStr">
        <is>
          <t>8401</t>
        </is>
      </c>
      <c r="C572" s="2" t="inlineStr">
        <is>
          <t>Health care services</t>
        </is>
      </c>
    </row>
    <row r="573">
      <c r="A573" s="2" t="inlineStr">
        <is>
          <t>Water (Table 29)</t>
        </is>
      </c>
      <c r="B573" s="2" t="inlineStr">
        <is>
          <t>8601</t>
        </is>
      </c>
      <c r="C573" s="2" t="inlineStr">
        <is>
          <t>Residential care and social assistance services</t>
        </is>
      </c>
    </row>
    <row r="574">
      <c r="A574" s="2" t="inlineStr">
        <is>
          <t>Water (Table 29)</t>
        </is>
      </c>
      <c r="B574" s="2" t="inlineStr">
        <is>
          <t>8901</t>
        </is>
      </c>
      <c r="C574" s="2" t="inlineStr">
        <is>
          <t>Heritage, creative and performing arts</t>
        </is>
      </c>
    </row>
    <row r="575">
      <c r="A575" s="2" t="inlineStr">
        <is>
          <t>Water (Table 29)</t>
        </is>
      </c>
      <c r="B575" s="2" t="inlineStr">
        <is>
          <t>9101</t>
        </is>
      </c>
      <c r="C575" s="2" t="inlineStr">
        <is>
          <t>Sports and recreation</t>
        </is>
      </c>
    </row>
    <row r="576">
      <c r="A576" s="2" t="inlineStr">
        <is>
          <t>Water (Table 29)</t>
        </is>
      </c>
      <c r="B576" s="2" t="inlineStr">
        <is>
          <t>9201</t>
        </is>
      </c>
      <c r="C576" s="2" t="inlineStr">
        <is>
          <t>Gambling</t>
        </is>
      </c>
    </row>
    <row r="577">
      <c r="A577" s="2" t="inlineStr">
        <is>
          <t>Water (Table 29)</t>
        </is>
      </c>
      <c r="B577" s="2" t="inlineStr">
        <is>
          <t>9401</t>
        </is>
      </c>
      <c r="C577" s="2" t="inlineStr">
        <is>
          <t>Automotive repair and maintenance</t>
        </is>
      </c>
    </row>
    <row r="578">
      <c r="A578" s="2" t="inlineStr">
        <is>
          <t>Water (Table 29)</t>
        </is>
      </c>
      <c r="B578" s="2" t="inlineStr">
        <is>
          <t>9402</t>
        </is>
      </c>
      <c r="C578" s="2" t="inlineStr">
        <is>
          <t>Other repair and maintenance</t>
        </is>
      </c>
    </row>
    <row r="579">
      <c r="A579" s="2" t="inlineStr">
        <is>
          <t>Water (Table 29)</t>
        </is>
      </c>
      <c r="B579" s="2" t="inlineStr">
        <is>
          <t>9501</t>
        </is>
      </c>
      <c r="C579" s="2" t="inlineStr">
        <is>
          <t>Personal services</t>
        </is>
      </c>
    </row>
    <row r="580">
      <c r="A580" s="2" t="inlineStr">
        <is>
          <t>Water (Table 29)</t>
        </is>
      </c>
      <c r="B580" s="2" t="inlineStr">
        <is>
          <t>9502</t>
        </is>
      </c>
      <c r="C580" s="2" t="inlineStr">
        <is>
          <t>Other services</t>
        </is>
      </c>
    </row>
    <row r="581">
      <c r="A581" s="2" t="inlineStr">
        <is>
          <t>Air (Table 30)</t>
        </is>
      </c>
      <c r="B581" s="2" t="inlineStr">
        <is>
          <t>0101</t>
        </is>
      </c>
      <c r="C581" s="2" t="inlineStr">
        <is>
          <t>Sheep, grains, beef and dairy cattle</t>
        </is>
      </c>
      <c r="D581" s="19" t="n">
        <v>0.0001</v>
      </c>
      <c r="E581" s="19" t="n">
        <v>0.0001</v>
      </c>
      <c r="F581" s="19" t="n">
        <v>0.0001</v>
      </c>
      <c r="S581" s="19" t="n">
        <v>1.9982</v>
      </c>
      <c r="Z581" s="19" t="n">
        <v>0.0003</v>
      </c>
      <c r="DO581" s="19" t="n">
        <v>0.0011</v>
      </c>
    </row>
    <row r="582">
      <c r="A582" s="2" t="inlineStr">
        <is>
          <t>Air (Table 30)</t>
        </is>
      </c>
      <c r="B582" s="2" t="inlineStr">
        <is>
          <t>0102</t>
        </is>
      </c>
      <c r="C582" s="2" t="inlineStr">
        <is>
          <t>Poultry and other livestock</t>
        </is>
      </c>
      <c r="D582" s="19" t="n">
        <v>0.3184</v>
      </c>
      <c r="E582" s="19" t="n">
        <v>0.2391</v>
      </c>
      <c r="F582" s="19" t="n">
        <v>0.9849</v>
      </c>
      <c r="Q582" s="19" t="n">
        <v>0.0268</v>
      </c>
      <c r="S582" s="19" t="n">
        <v>0.9387</v>
      </c>
      <c r="T582" s="19" t="n">
        <v>0.0001</v>
      </c>
      <c r="U582" s="19" t="n">
        <v>0.0091</v>
      </c>
      <c r="V582" s="19" t="n">
        <v>0.0066</v>
      </c>
      <c r="W582" s="19" t="n">
        <v>0.002</v>
      </c>
      <c r="X582" s="19" t="n">
        <v>0.0051</v>
      </c>
      <c r="Y582" s="19" t="n">
        <v>1.28</v>
      </c>
      <c r="AO582" s="19" t="n">
        <v>0.08599999999999999</v>
      </c>
      <c r="AP582" s="19" t="n">
        <v>0.0018</v>
      </c>
      <c r="CJ582" s="19" t="n">
        <v>0.0117</v>
      </c>
      <c r="CU582" s="19" t="n">
        <v>0.0118</v>
      </c>
      <c r="CV582" s="19" t="n">
        <v>0.0243</v>
      </c>
      <c r="DB582" s="19" t="n">
        <v>0.0155</v>
      </c>
      <c r="DC582" s="19" t="n">
        <v>0.07829999999999999</v>
      </c>
      <c r="DD582" s="19" t="n">
        <v>0.0975</v>
      </c>
      <c r="DE582" s="19" t="n">
        <v>0.0116</v>
      </c>
      <c r="DI582" s="19" t="n">
        <v>0.1542</v>
      </c>
      <c r="DJ582" s="19" t="n">
        <v>0.0477</v>
      </c>
      <c r="DM582" s="19" t="n">
        <v>0.0012</v>
      </c>
      <c r="DO582" s="19" t="n">
        <v>0.747</v>
      </c>
      <c r="DQ582" s="19" t="n">
        <v>1.554</v>
      </c>
      <c r="DT582" s="19" t="n">
        <v>0.0466</v>
      </c>
      <c r="DU582" s="19" t="n">
        <v>0.2998</v>
      </c>
    </row>
    <row r="583">
      <c r="A583" s="2" t="inlineStr">
        <is>
          <t>Air (Table 30)</t>
        </is>
      </c>
      <c r="B583" s="2" t="inlineStr">
        <is>
          <t>0103</t>
        </is>
      </c>
      <c r="C583" s="2" t="inlineStr">
        <is>
          <t>Other agriculture</t>
        </is>
      </c>
      <c r="D583" s="19" t="n">
        <v>2.2525</v>
      </c>
      <c r="E583" s="19" t="n">
        <v>1.5794</v>
      </c>
      <c r="F583" s="19" t="n">
        <v>0.6052</v>
      </c>
      <c r="J583" s="19" t="n">
        <v>0.0061</v>
      </c>
      <c r="Q583" s="19" t="n">
        <v>0.0289</v>
      </c>
      <c r="S583" s="19" t="n">
        <v>0.0295</v>
      </c>
      <c r="T583" s="19" t="n">
        <v>4.0556</v>
      </c>
      <c r="U583" s="19" t="n">
        <v>0.06660000000000001</v>
      </c>
      <c r="V583" s="19" t="n">
        <v>0.0091</v>
      </c>
      <c r="W583" s="19" t="n">
        <v>0.5784</v>
      </c>
      <c r="X583" s="19" t="n">
        <v>0.2764</v>
      </c>
      <c r="Y583" s="19" t="n">
        <v>2.1789</v>
      </c>
      <c r="Z583" s="19" t="n">
        <v>0.1317</v>
      </c>
      <c r="AB583" s="19" t="n">
        <v>0.0018</v>
      </c>
      <c r="AC583" s="19" t="n">
        <v>0.008699999999999999</v>
      </c>
      <c r="AD583" s="19" t="n">
        <v>0.0007</v>
      </c>
      <c r="AE583" s="19" t="n">
        <v>0.0081</v>
      </c>
      <c r="AG583" s="19" t="n">
        <v>0.0001</v>
      </c>
      <c r="AO583" s="19" t="n">
        <v>0.0016</v>
      </c>
      <c r="AQ583" s="19" t="n">
        <v>0.0068</v>
      </c>
      <c r="AR583" s="19" t="n">
        <v>0.0042</v>
      </c>
      <c r="AS583" s="19" t="n">
        <v>0.9473</v>
      </c>
      <c r="AT583" s="19" t="n">
        <v>0.0688</v>
      </c>
      <c r="BC583" s="19" t="n">
        <v>0.0019</v>
      </c>
      <c r="BE583" s="19" t="n">
        <v>0.0036</v>
      </c>
      <c r="BN583" s="19" t="n">
        <v>0.0713</v>
      </c>
      <c r="BP583" s="19" t="n">
        <v>0.0046</v>
      </c>
      <c r="BQ583" s="19" t="n">
        <v>0.0048</v>
      </c>
      <c r="BS583" s="19" t="n">
        <v>0.0568</v>
      </c>
      <c r="BU583" s="19" t="n">
        <v>0.1364</v>
      </c>
      <c r="BV583" s="19" t="n">
        <v>0.1204</v>
      </c>
      <c r="BW583" s="19" t="n">
        <v>0.0595</v>
      </c>
      <c r="BX583" s="19" t="n">
        <v>0.8496</v>
      </c>
      <c r="BY583" s="19" t="n">
        <v>0.09089999999999999</v>
      </c>
      <c r="BZ583" s="19" t="n">
        <v>1.4167</v>
      </c>
      <c r="CA583" s="19" t="n">
        <v>0.6729000000000001</v>
      </c>
      <c r="CB583" s="19" t="n">
        <v>2.7206</v>
      </c>
      <c r="CC583" s="19" t="n">
        <v>0.008999999999999999</v>
      </c>
      <c r="CD583" s="19" t="n">
        <v>0.0149</v>
      </c>
      <c r="CE583" s="19" t="n">
        <v>0.0163</v>
      </c>
      <c r="CH583" s="19" t="n">
        <v>0.0108</v>
      </c>
      <c r="CJ583" s="19" t="n">
        <v>0.1062</v>
      </c>
      <c r="CN583" s="19" t="n">
        <v>0.0022</v>
      </c>
      <c r="CO583" s="19" t="n">
        <v>0.0064</v>
      </c>
      <c r="CR583" s="19" t="n">
        <v>0.0809</v>
      </c>
      <c r="CU583" s="19" t="n">
        <v>0.0931</v>
      </c>
      <c r="CV583" s="19" t="n">
        <v>0.09660000000000001</v>
      </c>
      <c r="CX583" s="19" t="n">
        <v>0.0222</v>
      </c>
      <c r="CY583" s="19" t="n">
        <v>0.0207</v>
      </c>
      <c r="CZ583" s="19" t="n">
        <v>0.2396</v>
      </c>
      <c r="DA583" s="19" t="n">
        <v>0.0361</v>
      </c>
      <c r="DB583" s="19" t="n">
        <v>0.0419</v>
      </c>
      <c r="DC583" s="19" t="n">
        <v>0.0827</v>
      </c>
      <c r="DD583" s="19" t="n">
        <v>0.1614</v>
      </c>
      <c r="DE583" s="19" t="n">
        <v>0.018</v>
      </c>
      <c r="DF583" s="19" t="n">
        <v>0.6927</v>
      </c>
      <c r="DG583" s="19" t="n">
        <v>0.603</v>
      </c>
      <c r="DH583" s="19" t="n">
        <v>0.0614</v>
      </c>
      <c r="DI583" s="19" t="n">
        <v>0.1367</v>
      </c>
      <c r="DJ583" s="19" t="n">
        <v>0.1694</v>
      </c>
      <c r="DK583" s="19" t="n">
        <v>0.0254</v>
      </c>
      <c r="DL583" s="19" t="n">
        <v>0.0273</v>
      </c>
      <c r="DM583" s="19" t="n">
        <v>0.2973</v>
      </c>
      <c r="DN583" s="19" t="n">
        <v>0.0164</v>
      </c>
      <c r="DO583" s="19" t="n">
        <v>23.1329</v>
      </c>
      <c r="DT583" s="19" t="n">
        <v>-0.151</v>
      </c>
      <c r="DU583" s="19" t="n">
        <v>3.8734</v>
      </c>
    </row>
    <row r="584">
      <c r="A584" s="2" t="inlineStr">
        <is>
          <t>Air (Table 30)</t>
        </is>
      </c>
      <c r="B584" s="2" t="inlineStr">
        <is>
          <t>0201</t>
        </is>
      </c>
      <c r="C584" s="2" t="inlineStr">
        <is>
          <t>Aquaculture</t>
        </is>
      </c>
      <c r="G584" s="19" t="n">
        <v>0.379</v>
      </c>
      <c r="R584" s="19" t="n">
        <v>1.9807</v>
      </c>
      <c r="U584" s="19" t="n">
        <v>0.9806</v>
      </c>
      <c r="W584" s="19" t="n">
        <v>0.174</v>
      </c>
      <c r="X584" s="19" t="n">
        <v>0.111</v>
      </c>
      <c r="Y584" s="19" t="n">
        <v>1.532</v>
      </c>
      <c r="BY584" s="19" t="n">
        <v>0.08890000000000001</v>
      </c>
      <c r="BZ584" s="19" t="n">
        <v>3.6375</v>
      </c>
      <c r="CA584" s="19" t="n">
        <v>1.6569</v>
      </c>
      <c r="CB584" s="19" t="n">
        <v>1.977</v>
      </c>
      <c r="DJ584" s="19" t="n">
        <v>0.1629</v>
      </c>
      <c r="DO584" s="19" t="n">
        <v>7.3064</v>
      </c>
      <c r="DT584" s="19" t="n">
        <v>0.4946</v>
      </c>
      <c r="DU584" s="19" t="n">
        <v>0.5184</v>
      </c>
    </row>
    <row r="585">
      <c r="A585" s="2" t="inlineStr">
        <is>
          <t>Air (Table 30)</t>
        </is>
      </c>
      <c r="B585" s="2" t="inlineStr">
        <is>
          <t>0301</t>
        </is>
      </c>
      <c r="C585" s="2" t="inlineStr">
        <is>
          <t>Forestry and logging</t>
        </is>
      </c>
    </row>
    <row r="586">
      <c r="A586" s="2" t="inlineStr">
        <is>
          <t>Air (Table 30)</t>
        </is>
      </c>
      <c r="B586" s="2" t="inlineStr">
        <is>
          <t>0401</t>
        </is>
      </c>
      <c r="C586" s="2" t="inlineStr">
        <is>
          <t>Fishing, hunting and trapping</t>
        </is>
      </c>
      <c r="R586" s="19" t="n">
        <v>5.9591</v>
      </c>
      <c r="U586" s="19" t="n">
        <v>0.0018</v>
      </c>
      <c r="V586" s="19" t="n">
        <v>0.001</v>
      </c>
      <c r="Y586" s="19" t="n">
        <v>0.1517</v>
      </c>
      <c r="Z586" s="19" t="n">
        <v>0.0166</v>
      </c>
      <c r="BY586" s="19" t="n">
        <v>0.1091</v>
      </c>
      <c r="BZ586" s="19" t="n">
        <v>3.8214</v>
      </c>
      <c r="CA586" s="19" t="n">
        <v>0.0038</v>
      </c>
      <c r="CB586" s="19" t="n">
        <v>0.0413</v>
      </c>
      <c r="DI586" s="19" t="n">
        <v>0.0021</v>
      </c>
      <c r="DJ586" s="19" t="n">
        <v>0.0054</v>
      </c>
      <c r="DO586" s="19" t="n">
        <v>5.0323</v>
      </c>
      <c r="DT586" s="19" t="n">
        <v>-0.9857</v>
      </c>
      <c r="DU586" s="19" t="n">
        <v>5.8402</v>
      </c>
    </row>
    <row r="587">
      <c r="A587" s="2" t="inlineStr">
        <is>
          <t>Air (Table 30)</t>
        </is>
      </c>
      <c r="B587" s="2" t="inlineStr">
        <is>
          <t>0501</t>
        </is>
      </c>
      <c r="C587" s="2" t="inlineStr">
        <is>
          <t>Agriculture, forestry and fishing support services</t>
        </is>
      </c>
    </row>
    <row r="588">
      <c r="A588" s="2" t="inlineStr">
        <is>
          <t>Air (Table 30)</t>
        </is>
      </c>
      <c r="B588" s="2" t="inlineStr">
        <is>
          <t>0601</t>
        </is>
      </c>
      <c r="C588" s="2" t="inlineStr">
        <is>
          <t>Coal mining</t>
        </is>
      </c>
    </row>
    <row r="589">
      <c r="A589" s="2" t="inlineStr">
        <is>
          <t>Air (Table 30)</t>
        </is>
      </c>
      <c r="B589" s="2" t="inlineStr">
        <is>
          <t>0701</t>
        </is>
      </c>
      <c r="C589" s="2" t="inlineStr">
        <is>
          <t>Oil and gas extraction</t>
        </is>
      </c>
    </row>
    <row r="590">
      <c r="A590" s="2" t="inlineStr">
        <is>
          <t>Air (Table 30)</t>
        </is>
      </c>
      <c r="B590" s="2" t="inlineStr">
        <is>
          <t>0801</t>
        </is>
      </c>
      <c r="C590" s="2" t="inlineStr">
        <is>
          <t>Iron ore mining</t>
        </is>
      </c>
    </row>
    <row r="591">
      <c r="A591" s="2" t="inlineStr">
        <is>
          <t>Air (Table 30)</t>
        </is>
      </c>
      <c r="B591" s="2" t="inlineStr">
        <is>
          <t>0802</t>
        </is>
      </c>
      <c r="C591" s="2" t="inlineStr">
        <is>
          <t>Non-ferrous metal ore mining</t>
        </is>
      </c>
    </row>
    <row r="592">
      <c r="A592" s="2" t="inlineStr">
        <is>
          <t>Air (Table 30)</t>
        </is>
      </c>
      <c r="B592" s="2" t="inlineStr">
        <is>
          <t>0901</t>
        </is>
      </c>
      <c r="C592" s="2" t="inlineStr">
        <is>
          <t>Non-metallic mineral mining</t>
        </is>
      </c>
    </row>
    <row r="593">
      <c r="A593" s="2" t="inlineStr">
        <is>
          <t>Air (Table 30)</t>
        </is>
      </c>
      <c r="B593" s="2" t="inlineStr">
        <is>
          <t>1001</t>
        </is>
      </c>
      <c r="C593" s="2" t="inlineStr">
        <is>
          <t>Exploration and mining support services</t>
        </is>
      </c>
    </row>
    <row r="594">
      <c r="A594" s="2" t="inlineStr">
        <is>
          <t>Air (Table 30)</t>
        </is>
      </c>
      <c r="B594" s="2" t="inlineStr">
        <is>
          <t>1101</t>
        </is>
      </c>
      <c r="C594" s="2" t="inlineStr">
        <is>
          <t>Meat and meat product manufacturing</t>
        </is>
      </c>
    </row>
    <row r="595">
      <c r="A595" s="2" t="inlineStr">
        <is>
          <t>Air (Table 30)</t>
        </is>
      </c>
      <c r="B595" s="2" t="inlineStr">
        <is>
          <t>1102</t>
        </is>
      </c>
      <c r="C595" s="2" t="inlineStr">
        <is>
          <t>Processed seafood manufacturing</t>
        </is>
      </c>
      <c r="G595" s="19" t="n">
        <v>0.0193</v>
      </c>
      <c r="I595" s="19" t="n">
        <v>0.0025</v>
      </c>
      <c r="J595" s="19" t="n">
        <v>0.0016</v>
      </c>
      <c r="K595" s="19" t="n">
        <v>0.0002</v>
      </c>
      <c r="L595" s="19" t="n">
        <v>0.0002</v>
      </c>
      <c r="N595" s="19" t="n">
        <v>0.0023</v>
      </c>
      <c r="P595" s="19" t="n">
        <v>0.0025</v>
      </c>
      <c r="R595" s="19" t="n">
        <v>0.0021</v>
      </c>
      <c r="V595" s="19" t="n">
        <v>0.0003</v>
      </c>
      <c r="W595" s="19" t="n">
        <v>0.0056</v>
      </c>
      <c r="Y595" s="19" t="n">
        <v>0.07149999999999999</v>
      </c>
      <c r="AA595" s="19" t="n">
        <v>0.0005999999999999999</v>
      </c>
      <c r="AO595" s="19" t="n">
        <v>0.0039</v>
      </c>
      <c r="AQ595" s="19" t="n">
        <v>0.0196</v>
      </c>
      <c r="AR595" s="19" t="n">
        <v>0.0067</v>
      </c>
      <c r="BY595" s="19" t="n">
        <v>0.0509</v>
      </c>
      <c r="BZ595" s="19" t="n">
        <v>0.0631</v>
      </c>
      <c r="CA595" s="19" t="n">
        <v>0.0126</v>
      </c>
      <c r="CB595" s="19" t="n">
        <v>0.1627</v>
      </c>
      <c r="CU595" s="19" t="n">
        <v>0.0021</v>
      </c>
      <c r="CV595" s="19" t="n">
        <v>0.0017</v>
      </c>
      <c r="CX595" s="19" t="n">
        <v>0.0009</v>
      </c>
      <c r="CY595" s="19" t="n">
        <v>0.0005</v>
      </c>
      <c r="CZ595" s="19" t="n">
        <v>0.002</v>
      </c>
      <c r="DA595" s="19" t="n">
        <v>0.0091</v>
      </c>
      <c r="DB595" s="19" t="n">
        <v>0.008200000000000001</v>
      </c>
      <c r="DC595" s="19" t="n">
        <v>0.0063</v>
      </c>
      <c r="DD595" s="19" t="n">
        <v>0.0101</v>
      </c>
      <c r="DE595" s="19" t="n">
        <v>0.0005999999999999999</v>
      </c>
      <c r="DF595" s="19" t="n">
        <v>0.0481</v>
      </c>
      <c r="DG595" s="19" t="n">
        <v>0.1521</v>
      </c>
      <c r="DI595" s="19" t="n">
        <v>0.0017</v>
      </c>
      <c r="DJ595" s="19" t="n">
        <v>0.0094</v>
      </c>
      <c r="DO595" s="19" t="n">
        <v>1.1828</v>
      </c>
      <c r="DT595" s="19" t="n">
        <v>-0.0152</v>
      </c>
      <c r="DU595" s="19" t="n">
        <v>0.1512</v>
      </c>
    </row>
    <row r="596">
      <c r="A596" s="2" t="inlineStr">
        <is>
          <t>Air (Table 30)</t>
        </is>
      </c>
      <c r="B596" s="2" t="inlineStr">
        <is>
          <t>1103</t>
        </is>
      </c>
      <c r="C596" s="2" t="inlineStr">
        <is>
          <t>Dairy product manufacturing</t>
        </is>
      </c>
    </row>
    <row r="597">
      <c r="A597" s="2" t="inlineStr">
        <is>
          <t>Air (Table 30)</t>
        </is>
      </c>
      <c r="B597" s="2" t="inlineStr">
        <is>
          <t>1104</t>
        </is>
      </c>
      <c r="C597" s="2" t="inlineStr">
        <is>
          <t>Fruit and vegetable product manufacturing</t>
        </is>
      </c>
      <c r="T597" s="19" t="n">
        <v>0.0064</v>
      </c>
      <c r="W597" s="19" t="n">
        <v>0.0128</v>
      </c>
      <c r="Y597" s="19" t="n">
        <v>0.0049</v>
      </c>
      <c r="AO597" s="19" t="n">
        <v>0.0001</v>
      </c>
      <c r="AQ597" s="19" t="n">
        <v>0.0001</v>
      </c>
      <c r="BZ597" s="19" t="n">
        <v>0.0107</v>
      </c>
      <c r="CA597" s="19" t="n">
        <v>0.0086</v>
      </c>
      <c r="CB597" s="19" t="n">
        <v>0.1197</v>
      </c>
      <c r="DA597" s="19" t="n">
        <v>0.0056</v>
      </c>
      <c r="DB597" s="19" t="n">
        <v>0.0069</v>
      </c>
      <c r="DC597" s="19" t="n">
        <v>0.0042</v>
      </c>
      <c r="DD597" s="19" t="n">
        <v>0.007900000000000001</v>
      </c>
      <c r="DE597" s="19" t="n">
        <v>0.0005</v>
      </c>
      <c r="DF597" s="19" t="n">
        <v>0.0164</v>
      </c>
      <c r="DG597" s="19" t="n">
        <v>0.0316</v>
      </c>
      <c r="DI597" s="19" t="n">
        <v>0.0001</v>
      </c>
      <c r="DJ597" s="19" t="n">
        <v>0.0013</v>
      </c>
      <c r="DO597" s="19" t="n">
        <v>0.7607</v>
      </c>
      <c r="DU597" s="19" t="n">
        <v>1.0013</v>
      </c>
    </row>
    <row r="598">
      <c r="A598" s="2" t="inlineStr">
        <is>
          <t>Air (Table 30)</t>
        </is>
      </c>
      <c r="B598" s="2" t="inlineStr">
        <is>
          <t>1105</t>
        </is>
      </c>
      <c r="C598" s="2" t="inlineStr">
        <is>
          <t>Oils and fats manufacturing</t>
        </is>
      </c>
    </row>
    <row r="599">
      <c r="A599" s="2" t="inlineStr">
        <is>
          <t>Air (Table 30)</t>
        </is>
      </c>
      <c r="B599" s="2" t="inlineStr">
        <is>
          <t>1106</t>
        </is>
      </c>
      <c r="C599" s="2" t="inlineStr">
        <is>
          <t>Grain mill and cereal product manufacturing</t>
        </is>
      </c>
    </row>
    <row r="600">
      <c r="A600" s="2" t="inlineStr">
        <is>
          <t>Air (Table 30)</t>
        </is>
      </c>
      <c r="B600" s="2" t="inlineStr">
        <is>
          <t>1107</t>
        </is>
      </c>
      <c r="C600" s="2" t="inlineStr">
        <is>
          <t>Bakery product manufacturing</t>
        </is>
      </c>
    </row>
    <row r="601">
      <c r="A601" s="2" t="inlineStr">
        <is>
          <t>Air (Table 30)</t>
        </is>
      </c>
      <c r="B601" s="2" t="inlineStr">
        <is>
          <t>1108</t>
        </is>
      </c>
      <c r="C601" s="2" t="inlineStr">
        <is>
          <t>Sugar and confectionery manufacturing</t>
        </is>
      </c>
      <c r="R601" s="19" t="n">
        <v>0.0024</v>
      </c>
      <c r="S601" s="19" t="n">
        <v>0.0109</v>
      </c>
      <c r="V601" s="19" t="n">
        <v>0.2244</v>
      </c>
      <c r="W601" s="19" t="n">
        <v>0.2929</v>
      </c>
      <c r="X601" s="19" t="n">
        <v>0.8455</v>
      </c>
      <c r="Y601" s="19" t="n">
        <v>0.0159</v>
      </c>
      <c r="Z601" s="19" t="n">
        <v>0.0012</v>
      </c>
      <c r="BZ601" s="19" t="n">
        <v>0.09</v>
      </c>
      <c r="CA601" s="19" t="n">
        <v>0.1534</v>
      </c>
      <c r="CB601" s="19" t="n">
        <v>1.1567</v>
      </c>
      <c r="DA601" s="19" t="n">
        <v>0.0027</v>
      </c>
      <c r="DB601" s="19" t="n">
        <v>0.0029</v>
      </c>
      <c r="DC601" s="19" t="n">
        <v>0.007</v>
      </c>
      <c r="DD601" s="19" t="n">
        <v>0.0091</v>
      </c>
      <c r="DE601" s="19" t="n">
        <v>0.0004</v>
      </c>
      <c r="DF601" s="19" t="n">
        <v>0.0032</v>
      </c>
      <c r="DG601" s="19" t="n">
        <v>0.0324</v>
      </c>
      <c r="DO601" s="19" t="n">
        <v>1.8677</v>
      </c>
      <c r="DT601" s="19" t="n">
        <v>-0.103</v>
      </c>
      <c r="DU601" s="19" t="n">
        <v>0.3842</v>
      </c>
    </row>
    <row r="602">
      <c r="A602" s="2" t="inlineStr">
        <is>
          <t>Air (Table 30)</t>
        </is>
      </c>
      <c r="B602" s="2" t="inlineStr">
        <is>
          <t>1109</t>
        </is>
      </c>
      <c r="C602" s="2" t="inlineStr">
        <is>
          <t>Other food product manufacturing</t>
        </is>
      </c>
      <c r="Q602" s="19" t="n">
        <v>0.0313</v>
      </c>
      <c r="R602" s="19" t="n">
        <v>0.0037</v>
      </c>
      <c r="S602" s="19" t="n">
        <v>0.1524</v>
      </c>
      <c r="T602" s="19" t="n">
        <v>0.1828</v>
      </c>
      <c r="U602" s="19" t="n">
        <v>0.016</v>
      </c>
      <c r="V602" s="19" t="n">
        <v>0.1209</v>
      </c>
      <c r="W602" s="19" t="n">
        <v>0.3484</v>
      </c>
      <c r="X602" s="19" t="n">
        <v>0.0706</v>
      </c>
      <c r="Y602" s="19" t="n">
        <v>0.3621</v>
      </c>
      <c r="Z602" s="19" t="n">
        <v>0.0061</v>
      </c>
      <c r="AA602" s="19" t="n">
        <v>0.0008</v>
      </c>
      <c r="AB602" s="19" t="n">
        <v>0.0007</v>
      </c>
      <c r="BJ602" s="19" t="n">
        <v>0.0009</v>
      </c>
      <c r="BK602" s="19" t="n">
        <v>0.0009</v>
      </c>
      <c r="BL602" s="19" t="n">
        <v>0.0005999999999999999</v>
      </c>
      <c r="BM602" s="19" t="n">
        <v>0.0005</v>
      </c>
      <c r="BP602" s="19" t="n">
        <v>0.0001</v>
      </c>
      <c r="BQ602" s="19" t="n">
        <v>0.0001</v>
      </c>
      <c r="BX602" s="19" t="n">
        <v>0.0001</v>
      </c>
      <c r="BY602" s="19" t="n">
        <v>0.0042</v>
      </c>
      <c r="BZ602" s="19" t="n">
        <v>0.1067</v>
      </c>
      <c r="CA602" s="19" t="n">
        <v>0.0071</v>
      </c>
      <c r="CB602" s="19" t="n">
        <v>0.064</v>
      </c>
      <c r="CC602" s="19" t="n">
        <v>0.0003</v>
      </c>
      <c r="CJ602" s="19" t="n">
        <v>0.0002</v>
      </c>
      <c r="CV602" s="19" t="n">
        <v>0.0043</v>
      </c>
      <c r="CX602" s="19" t="n">
        <v>0.0015</v>
      </c>
      <c r="CY602" s="19" t="n">
        <v>0.001</v>
      </c>
      <c r="DA602" s="19" t="n">
        <v>0.0022</v>
      </c>
      <c r="DB602" s="19" t="n">
        <v>0.0069</v>
      </c>
      <c r="DC602" s="19" t="n">
        <v>0.0009</v>
      </c>
      <c r="DD602" s="19" t="n">
        <v>0.0009</v>
      </c>
      <c r="DE602" s="19" t="n">
        <v>0.0001</v>
      </c>
      <c r="DF602" s="19" t="n">
        <v>0.0005</v>
      </c>
      <c r="DG602" s="19" t="n">
        <v>0.0076</v>
      </c>
      <c r="DH602" s="19" t="n">
        <v>0.0053</v>
      </c>
      <c r="DI602" s="19" t="n">
        <v>0.0064</v>
      </c>
      <c r="DJ602" s="19" t="n">
        <v>0.0064</v>
      </c>
      <c r="DK602" s="19" t="n">
        <v>0.0002</v>
      </c>
      <c r="DL602" s="19" t="n">
        <v>0.0001</v>
      </c>
      <c r="DM602" s="19" t="n">
        <v>0.0022</v>
      </c>
      <c r="DN602" s="19" t="n">
        <v>0.0002</v>
      </c>
      <c r="DO602" s="19" t="n">
        <v>1.0333</v>
      </c>
      <c r="DT602" s="19" t="n">
        <v>-0.0021</v>
      </c>
      <c r="DU602" s="19" t="n">
        <v>0.4408</v>
      </c>
    </row>
    <row r="603">
      <c r="A603" s="2" t="inlineStr">
        <is>
          <t>Air (Table 30)</t>
        </is>
      </c>
      <c r="B603" s="2" t="inlineStr">
        <is>
          <t>1201</t>
        </is>
      </c>
      <c r="C603" s="2" t="inlineStr">
        <is>
          <t>Soft drinks, cordials and syrup manufacturing</t>
        </is>
      </c>
    </row>
    <row r="604">
      <c r="A604" s="2" t="inlineStr">
        <is>
          <t>Air (Table 30)</t>
        </is>
      </c>
      <c r="B604" s="2" t="inlineStr">
        <is>
          <t>1202</t>
        </is>
      </c>
      <c r="C604" s="2" t="inlineStr">
        <is>
          <t>Beer manufacturing</t>
        </is>
      </c>
    </row>
    <row r="605">
      <c r="A605" s="2" t="inlineStr">
        <is>
          <t>Air (Table 30)</t>
        </is>
      </c>
      <c r="B605" s="2" t="inlineStr">
        <is>
          <t>1205</t>
        </is>
      </c>
      <c r="C605" s="2" t="inlineStr">
        <is>
          <t>Wine, spirits and tobacco</t>
        </is>
      </c>
    </row>
    <row r="606">
      <c r="A606" s="2" t="inlineStr">
        <is>
          <t>Air (Table 30)</t>
        </is>
      </c>
      <c r="B606" s="2" t="inlineStr">
        <is>
          <t>1301</t>
        </is>
      </c>
      <c r="C606" s="2" t="inlineStr">
        <is>
          <t>Textile manufacturing</t>
        </is>
      </c>
      <c r="G606" s="19" t="n">
        <v>0.0069</v>
      </c>
      <c r="I606" s="19" t="n">
        <v>0.0062</v>
      </c>
      <c r="J606" s="19" t="n">
        <v>0.0043</v>
      </c>
      <c r="N606" s="19" t="n">
        <v>0.009900000000000001</v>
      </c>
      <c r="Z606" s="19" t="n">
        <v>0.012</v>
      </c>
      <c r="AA606" s="19" t="n">
        <v>0.0039</v>
      </c>
      <c r="AB606" s="19" t="n">
        <v>0.005</v>
      </c>
      <c r="AE606" s="19" t="n">
        <v>0.3689</v>
      </c>
      <c r="AF606" s="19" t="n">
        <v>0.0003</v>
      </c>
      <c r="AG606" s="19" t="n">
        <v>0.0111</v>
      </c>
      <c r="AH606" s="19" t="n">
        <v>0.0001</v>
      </c>
      <c r="AM606" s="19" t="n">
        <v>0.0057</v>
      </c>
      <c r="AS606" s="19" t="n">
        <v>0.0254</v>
      </c>
      <c r="AT606" s="19" t="n">
        <v>0.001</v>
      </c>
      <c r="BF606" s="19" t="n">
        <v>0.0111</v>
      </c>
      <c r="BG606" s="19" t="n">
        <v>0.0077</v>
      </c>
      <c r="BH606" s="19" t="n">
        <v>0.0126</v>
      </c>
      <c r="BI606" s="19" t="n">
        <v>0.0605</v>
      </c>
      <c r="BJ606" s="19" t="n">
        <v>0.008200000000000001</v>
      </c>
      <c r="BK606" s="19" t="n">
        <v>0.0008</v>
      </c>
      <c r="BL606" s="19" t="n">
        <v>0.0009</v>
      </c>
      <c r="BM606" s="19" t="n">
        <v>0.008500000000000001</v>
      </c>
      <c r="BN606" s="19" t="n">
        <v>0.3803</v>
      </c>
      <c r="BO606" s="19" t="n">
        <v>0.0025</v>
      </c>
      <c r="BZ606" s="19" t="n">
        <v>0.0176</v>
      </c>
      <c r="CV606" s="19" t="n">
        <v>0.0013</v>
      </c>
      <c r="DC606" s="19" t="n">
        <v>0.3728</v>
      </c>
      <c r="DD606" s="19" t="n">
        <v>0.1958</v>
      </c>
      <c r="DF606" s="19" t="n">
        <v>0.0871</v>
      </c>
      <c r="DG606" s="19" t="n">
        <v>0.09229999999999999</v>
      </c>
      <c r="DK606" s="19" t="n">
        <v>0.0025</v>
      </c>
      <c r="DL606" s="19" t="n">
        <v>0.0351</v>
      </c>
      <c r="DO606" s="19" t="n">
        <v>0.0152</v>
      </c>
      <c r="DT606" s="19" t="n">
        <v>0.1577</v>
      </c>
      <c r="DU606" s="19" t="n">
        <v>0.0687</v>
      </c>
    </row>
    <row r="607">
      <c r="A607" s="2" t="inlineStr">
        <is>
          <t>Air (Table 30)</t>
        </is>
      </c>
      <c r="B607" s="2" t="inlineStr">
        <is>
          <t>1302</t>
        </is>
      </c>
      <c r="C607" s="2" t="inlineStr">
        <is>
          <t>Tanned leather, dressed fur and leather product manufacturing</t>
        </is>
      </c>
    </row>
    <row r="608">
      <c r="A608" s="2" t="inlineStr">
        <is>
          <t>Air (Table 30)</t>
        </is>
      </c>
      <c r="B608" s="2" t="inlineStr">
        <is>
          <t>1303</t>
        </is>
      </c>
      <c r="C608" s="2" t="inlineStr">
        <is>
          <t>Textile product manufacturing</t>
        </is>
      </c>
      <c r="D608" s="19" t="n">
        <v>0.0074</v>
      </c>
      <c r="E608" s="19" t="n">
        <v>0.001</v>
      </c>
      <c r="F608" s="19" t="n">
        <v>0.0258</v>
      </c>
      <c r="G608" s="19" t="n">
        <v>0.0302</v>
      </c>
      <c r="H608" s="19" t="n">
        <v>0.0002</v>
      </c>
      <c r="I608" s="19" t="n">
        <v>0.0371</v>
      </c>
      <c r="J608" s="19" t="n">
        <v>0.027</v>
      </c>
      <c r="K608" s="19" t="n">
        <v>0.009900000000000001</v>
      </c>
      <c r="L608" s="19" t="n">
        <v>0.0316</v>
      </c>
      <c r="M608" s="19" t="n">
        <v>0.0041</v>
      </c>
      <c r="N608" s="19" t="n">
        <v>0.0446</v>
      </c>
      <c r="O608" s="19" t="n">
        <v>0.0023</v>
      </c>
      <c r="P608" s="19" t="n">
        <v>0.0026</v>
      </c>
      <c r="Q608" s="19" t="n">
        <v>0.0051</v>
      </c>
      <c r="R608" s="19" t="n">
        <v>0.0001</v>
      </c>
      <c r="S608" s="19" t="n">
        <v>0.0029</v>
      </c>
      <c r="T608" s="19" t="n">
        <v>0.0002</v>
      </c>
      <c r="U608" s="19" t="n">
        <v>0.0008</v>
      </c>
      <c r="V608" s="19" t="n">
        <v>0.0095</v>
      </c>
      <c r="W608" s="19" t="n">
        <v>0.0029</v>
      </c>
      <c r="X608" s="19" t="n">
        <v>0.0011</v>
      </c>
      <c r="Y608" s="19" t="n">
        <v>0.0032</v>
      </c>
      <c r="AE608" s="19" t="n">
        <v>0.0022</v>
      </c>
      <c r="AI608" s="19" t="n">
        <v>0.0008</v>
      </c>
      <c r="AJ608" s="19" t="n">
        <v>0.0015</v>
      </c>
      <c r="AK608" s="19" t="n">
        <v>0.0007</v>
      </c>
      <c r="AL608" s="19" t="n">
        <v>0.0066</v>
      </c>
      <c r="AM608" s="19" t="n">
        <v>0.0076</v>
      </c>
      <c r="AS608" s="19" t="n">
        <v>0.0025</v>
      </c>
      <c r="AU608" s="19" t="n">
        <v>0.001</v>
      </c>
      <c r="AX608" s="19" t="n">
        <v>0.0042</v>
      </c>
      <c r="AY608" s="19" t="n">
        <v>0.0001</v>
      </c>
      <c r="AZ608" s="19" t="n">
        <v>0.0178</v>
      </c>
      <c r="BB608" s="19" t="n">
        <v>0.0009</v>
      </c>
      <c r="BC608" s="19" t="n">
        <v>0.0058</v>
      </c>
      <c r="BD608" s="19" t="n">
        <v>0.0028</v>
      </c>
      <c r="BE608" s="19" t="n">
        <v>0.0227</v>
      </c>
      <c r="BF608" s="19" t="n">
        <v>0.0008</v>
      </c>
      <c r="BG608" s="19" t="n">
        <v>0.08210000000000001</v>
      </c>
      <c r="BJ608" s="19" t="n">
        <v>0.004</v>
      </c>
      <c r="BK608" s="19" t="n">
        <v>0.0077</v>
      </c>
      <c r="BM608" s="19" t="n">
        <v>0.0034</v>
      </c>
      <c r="BN608" s="19" t="n">
        <v>0.0024</v>
      </c>
      <c r="BO608" s="19" t="n">
        <v>0.0001</v>
      </c>
      <c r="BT608" s="19" t="n">
        <v>0.0654</v>
      </c>
      <c r="BV608" s="19" t="n">
        <v>0.0026</v>
      </c>
      <c r="BW608" s="19" t="n">
        <v>0.0208</v>
      </c>
      <c r="BX608" s="19" t="n">
        <v>0.1227</v>
      </c>
      <c r="BY608" s="19" t="n">
        <v>0.1485</v>
      </c>
      <c r="BZ608" s="19" t="n">
        <v>0.1674</v>
      </c>
      <c r="CA608" s="19" t="n">
        <v>0.0155</v>
      </c>
      <c r="CB608" s="19" t="n">
        <v>0.0076</v>
      </c>
      <c r="CC608" s="19" t="n">
        <v>0.2617</v>
      </c>
      <c r="CD608" s="19" t="n">
        <v>0.0053</v>
      </c>
      <c r="CH608" s="19" t="n">
        <v>0.0028</v>
      </c>
      <c r="CJ608" s="19" t="n">
        <v>0.0025</v>
      </c>
      <c r="CU608" s="19" t="n">
        <v>0.0051</v>
      </c>
      <c r="CV608" s="19" t="n">
        <v>0.0336</v>
      </c>
      <c r="CX608" s="19" t="n">
        <v>0.0047</v>
      </c>
      <c r="CY608" s="19" t="n">
        <v>0.0313</v>
      </c>
      <c r="CZ608" s="19" t="n">
        <v>0.0431</v>
      </c>
      <c r="DA608" s="19" t="n">
        <v>0.07140000000000001</v>
      </c>
      <c r="DB608" s="19" t="n">
        <v>0.0488</v>
      </c>
      <c r="DF608" s="19" t="n">
        <v>0.0011</v>
      </c>
      <c r="DG608" s="19" t="n">
        <v>0.2356</v>
      </c>
      <c r="DH608" s="19" t="n">
        <v>0.0026</v>
      </c>
      <c r="DI608" s="19" t="n">
        <v>0.0148</v>
      </c>
      <c r="DJ608" s="19" t="n">
        <v>0.0156</v>
      </c>
      <c r="DK608" s="19" t="n">
        <v>0.0016</v>
      </c>
      <c r="DL608" s="19" t="n">
        <v>0.0008</v>
      </c>
      <c r="DM608" s="19" t="n">
        <v>0.0367</v>
      </c>
      <c r="DN608" s="19" t="n">
        <v>0.0716</v>
      </c>
      <c r="DO608" s="19" t="n">
        <v>0.1036</v>
      </c>
      <c r="DT608" s="19" t="n">
        <v>-0.0086</v>
      </c>
      <c r="DU608" s="19" t="n">
        <v>0.0362</v>
      </c>
    </row>
    <row r="609">
      <c r="A609" s="2" t="inlineStr">
        <is>
          <t>Air (Table 30)</t>
        </is>
      </c>
      <c r="B609" s="2" t="inlineStr">
        <is>
          <t>1304</t>
        </is>
      </c>
      <c r="C609" s="2" t="inlineStr">
        <is>
          <t>Knitted product manufacturing</t>
        </is>
      </c>
      <c r="AC609" s="19" t="n">
        <v>0.0003</v>
      </c>
      <c r="AE609" s="19" t="n">
        <v>0.1394</v>
      </c>
      <c r="AF609" s="19" t="n">
        <v>0.0123</v>
      </c>
      <c r="AG609" s="19" t="n">
        <v>0.8441</v>
      </c>
      <c r="AL609" s="19" t="n">
        <v>0.0483</v>
      </c>
      <c r="AX609" s="19" t="n">
        <v>0.0133</v>
      </c>
      <c r="AY609" s="19" t="n">
        <v>0.0001</v>
      </c>
      <c r="BC609" s="19" t="n">
        <v>0.0039</v>
      </c>
      <c r="BD609" s="19" t="n">
        <v>0.0092</v>
      </c>
      <c r="BN609" s="19" t="n">
        <v>0.0071</v>
      </c>
      <c r="BO609" s="19" t="n">
        <v>0.0154</v>
      </c>
      <c r="BU609" s="19" t="n">
        <v>0.0129</v>
      </c>
      <c r="BY609" s="19" t="n">
        <v>0.0934</v>
      </c>
      <c r="BZ609" s="19" t="n">
        <v>0.7529</v>
      </c>
      <c r="CB609" s="19" t="n">
        <v>0.0152</v>
      </c>
      <c r="CV609" s="19" t="n">
        <v>0.0089</v>
      </c>
      <c r="CX609" s="19" t="n">
        <v>0.0017</v>
      </c>
      <c r="CY609" s="19" t="n">
        <v>0.0008</v>
      </c>
      <c r="DA609" s="19" t="n">
        <v>0.0225</v>
      </c>
      <c r="DF609" s="19" t="n">
        <v>0.1404</v>
      </c>
      <c r="DG609" s="19" t="n">
        <v>0.1563</v>
      </c>
      <c r="DI609" s="19" t="n">
        <v>0.0062</v>
      </c>
      <c r="DJ609" s="19" t="n">
        <v>0.0057</v>
      </c>
      <c r="DL609" s="19" t="n">
        <v>0.002</v>
      </c>
      <c r="DO609" s="19" t="n">
        <v>2.5798</v>
      </c>
      <c r="DT609" s="19" t="n">
        <v>-0.1747</v>
      </c>
      <c r="DU609" s="19" t="n">
        <v>0.2828</v>
      </c>
    </row>
    <row r="610">
      <c r="A610" s="2" t="inlineStr">
        <is>
          <t>Air (Table 30)</t>
        </is>
      </c>
      <c r="B610" s="2" t="inlineStr">
        <is>
          <t>1305</t>
        </is>
      </c>
      <c r="C610" s="2" t="inlineStr">
        <is>
          <t>Clothing manufacturing</t>
        </is>
      </c>
      <c r="D610" s="19" t="n">
        <v>0.0868</v>
      </c>
      <c r="E610" s="19" t="n">
        <v>0.0294</v>
      </c>
      <c r="F610" s="19" t="n">
        <v>0.0806</v>
      </c>
      <c r="G610" s="19" t="n">
        <v>0.0877</v>
      </c>
      <c r="I610" s="19" t="n">
        <v>0.067</v>
      </c>
      <c r="J610" s="19" t="n">
        <v>0.08409999999999999</v>
      </c>
      <c r="K610" s="19" t="n">
        <v>1.0474</v>
      </c>
      <c r="L610" s="19" t="n">
        <v>0.335</v>
      </c>
      <c r="M610" s="19" t="n">
        <v>0.2688</v>
      </c>
      <c r="N610" s="19" t="n">
        <v>0.897</v>
      </c>
      <c r="O610" s="19" t="n">
        <v>0.1626</v>
      </c>
      <c r="P610" s="19" t="n">
        <v>0.1567</v>
      </c>
      <c r="Q610" s="19" t="n">
        <v>0.2284</v>
      </c>
      <c r="S610" s="19" t="n">
        <v>0.005</v>
      </c>
      <c r="T610" s="19" t="n">
        <v>0.0008</v>
      </c>
      <c r="U610" s="19" t="n">
        <v>0.0005999999999999999</v>
      </c>
      <c r="V610" s="19" t="n">
        <v>0.005</v>
      </c>
      <c r="W610" s="19" t="n">
        <v>0.0249</v>
      </c>
      <c r="X610" s="19" t="n">
        <v>0.0572</v>
      </c>
      <c r="Y610" s="19" t="n">
        <v>0.0069</v>
      </c>
      <c r="Z610" s="19" t="n">
        <v>0.0193</v>
      </c>
      <c r="AA610" s="19" t="n">
        <v>0.0013</v>
      </c>
      <c r="AB610" s="19" t="n">
        <v>0.0032</v>
      </c>
      <c r="AC610" s="19" t="n">
        <v>0.0319</v>
      </c>
      <c r="AD610" s="19" t="n">
        <v>0.0402</v>
      </c>
      <c r="AE610" s="19" t="n">
        <v>1.9806</v>
      </c>
      <c r="AG610" s="19" t="n">
        <v>0.9518</v>
      </c>
      <c r="AH610" s="19" t="n">
        <v>0.3171</v>
      </c>
      <c r="AJ610" s="19" t="n">
        <v>0.0041</v>
      </c>
      <c r="AL610" s="19" t="n">
        <v>0.07530000000000001</v>
      </c>
      <c r="AM610" s="19" t="n">
        <v>0.0639</v>
      </c>
      <c r="AN610" s="19" t="n">
        <v>0.0221</v>
      </c>
      <c r="AO610" s="19" t="n">
        <v>0.003</v>
      </c>
      <c r="AQ610" s="19" t="n">
        <v>0.0577</v>
      </c>
      <c r="AS610" s="19" t="n">
        <v>0.0124</v>
      </c>
      <c r="AT610" s="19" t="n">
        <v>0.0002</v>
      </c>
      <c r="AU610" s="19" t="n">
        <v>0.0145</v>
      </c>
      <c r="AV610" s="19" t="n">
        <v>0.0054</v>
      </c>
      <c r="AW610" s="19" t="n">
        <v>0.0443</v>
      </c>
      <c r="AX610" s="19" t="n">
        <v>0.0331</v>
      </c>
      <c r="AY610" s="19" t="n">
        <v>0.0033</v>
      </c>
      <c r="AZ610" s="19" t="n">
        <v>0.0165</v>
      </c>
      <c r="BA610" s="19" t="n">
        <v>0.0005999999999999999</v>
      </c>
      <c r="BB610" s="19" t="n">
        <v>0.0017</v>
      </c>
      <c r="BC610" s="19" t="n">
        <v>0.6496</v>
      </c>
      <c r="BD610" s="19" t="n">
        <v>0.1624</v>
      </c>
      <c r="BE610" s="19" t="n">
        <v>0.3432</v>
      </c>
      <c r="BF610" s="19" t="n">
        <v>0.0727</v>
      </c>
      <c r="BG610" s="19" t="n">
        <v>0.0982</v>
      </c>
      <c r="BH610" s="19" t="n">
        <v>0.0893</v>
      </c>
      <c r="BI610" s="19" t="n">
        <v>0.0759</v>
      </c>
      <c r="BJ610" s="19" t="n">
        <v>0.0707</v>
      </c>
      <c r="BK610" s="19" t="n">
        <v>0.0362</v>
      </c>
      <c r="BL610" s="19" t="n">
        <v>0.0246</v>
      </c>
      <c r="BM610" s="19" t="n">
        <v>0.1414</v>
      </c>
      <c r="BN610" s="19" t="n">
        <v>0.089</v>
      </c>
      <c r="BO610" s="19" t="n">
        <v>0.221</v>
      </c>
      <c r="BP610" s="19" t="n">
        <v>0.0602</v>
      </c>
      <c r="BQ610" s="19" t="n">
        <v>0.1093</v>
      </c>
      <c r="BR610" s="19" t="n">
        <v>0.0145</v>
      </c>
      <c r="BS610" s="19" t="n">
        <v>0.0131</v>
      </c>
      <c r="BT610" s="19" t="n">
        <v>0.8285</v>
      </c>
      <c r="BU610" s="19" t="n">
        <v>0.4326</v>
      </c>
      <c r="BV610" s="19" t="n">
        <v>0.1748</v>
      </c>
      <c r="BW610" s="19" t="n">
        <v>0.188</v>
      </c>
      <c r="BX610" s="19" t="n">
        <v>1.4701</v>
      </c>
      <c r="BY610" s="19" t="n">
        <v>2.1911</v>
      </c>
      <c r="BZ610" s="19" t="n">
        <v>1.6406</v>
      </c>
      <c r="CA610" s="19" t="n">
        <v>0.164</v>
      </c>
      <c r="CB610" s="19" t="n">
        <v>0.2629</v>
      </c>
      <c r="CC610" s="19" t="n">
        <v>0.1293</v>
      </c>
      <c r="CD610" s="19" t="n">
        <v>0.1808</v>
      </c>
      <c r="CE610" s="19" t="n">
        <v>0.0779</v>
      </c>
      <c r="CG610" s="19" t="n">
        <v>0.297</v>
      </c>
      <c r="CH610" s="19" t="n">
        <v>0.0842</v>
      </c>
      <c r="CJ610" s="19" t="n">
        <v>0.0524</v>
      </c>
      <c r="CK610" s="19" t="n">
        <v>0.1319</v>
      </c>
      <c r="CM610" s="19" t="n">
        <v>0.2396</v>
      </c>
      <c r="CN610" s="19" t="n">
        <v>0.0044</v>
      </c>
      <c r="CO610" s="19" t="n">
        <v>0.0094</v>
      </c>
      <c r="CR610" s="19" t="n">
        <v>0.0675</v>
      </c>
      <c r="CU610" s="19" t="n">
        <v>0.0709</v>
      </c>
      <c r="CV610" s="19" t="n">
        <v>0.2051</v>
      </c>
      <c r="CX610" s="19" t="n">
        <v>0.2554</v>
      </c>
      <c r="CY610" s="19" t="n">
        <v>0.1313</v>
      </c>
      <c r="CZ610" s="19" t="n">
        <v>0.75</v>
      </c>
      <c r="DA610" s="19" t="n">
        <v>1.3695</v>
      </c>
      <c r="DB610" s="19" t="n">
        <v>1.0382</v>
      </c>
      <c r="DC610" s="19" t="n">
        <v>0.4202</v>
      </c>
      <c r="DD610" s="19" t="n">
        <v>0.6147</v>
      </c>
      <c r="DE610" s="19" t="n">
        <v>0.07539999999999999</v>
      </c>
      <c r="DF610" s="19" t="n">
        <v>2.3794</v>
      </c>
      <c r="DG610" s="19" t="n">
        <v>10.2615</v>
      </c>
      <c r="DH610" s="19" t="n">
        <v>0.1329</v>
      </c>
      <c r="DI610" s="19" t="n">
        <v>0.2348</v>
      </c>
      <c r="DJ610" s="19" t="n">
        <v>0.1417</v>
      </c>
      <c r="DK610" s="19" t="n">
        <v>0.2878</v>
      </c>
      <c r="DL610" s="19" t="n">
        <v>0.2638</v>
      </c>
      <c r="DM610" s="19" t="n">
        <v>1.018</v>
      </c>
      <c r="DN610" s="19" t="n">
        <v>0.3389</v>
      </c>
      <c r="DO610" s="19" t="n">
        <v>123.6345</v>
      </c>
      <c r="DT610" s="19" t="n">
        <v>2.1999</v>
      </c>
      <c r="DU610" s="19" t="n">
        <v>7.9425</v>
      </c>
    </row>
    <row r="611">
      <c r="A611" s="2" t="inlineStr">
        <is>
          <t>Air (Table 30)</t>
        </is>
      </c>
      <c r="B611" s="2" t="inlineStr">
        <is>
          <t>1306</t>
        </is>
      </c>
      <c r="C611" s="2" t="inlineStr">
        <is>
          <t>Footwear manufacturing</t>
        </is>
      </c>
      <c r="D611" s="19" t="n">
        <v>0.008500000000000001</v>
      </c>
      <c r="E611" s="19" t="n">
        <v>0.0146</v>
      </c>
      <c r="F611" s="19" t="n">
        <v>0.005</v>
      </c>
      <c r="G611" s="19" t="n">
        <v>0.0024</v>
      </c>
      <c r="I611" s="19" t="n">
        <v>0.0028</v>
      </c>
      <c r="J611" s="19" t="n">
        <v>0.0622</v>
      </c>
      <c r="K611" s="19" t="n">
        <v>0.0915</v>
      </c>
      <c r="L611" s="19" t="n">
        <v>0.0863</v>
      </c>
      <c r="M611" s="19" t="n">
        <v>0.0345</v>
      </c>
      <c r="N611" s="19" t="n">
        <v>0.0634</v>
      </c>
      <c r="Q611" s="19" t="n">
        <v>0.024</v>
      </c>
      <c r="S611" s="19" t="n">
        <v>0.0089</v>
      </c>
      <c r="T611" s="19" t="n">
        <v>0.0029</v>
      </c>
      <c r="U611" s="19" t="n">
        <v>0.0011</v>
      </c>
      <c r="V611" s="19" t="n">
        <v>0.0059</v>
      </c>
      <c r="W611" s="19" t="n">
        <v>0.0051</v>
      </c>
      <c r="X611" s="19" t="n">
        <v>0.0135</v>
      </c>
      <c r="Y611" s="19" t="n">
        <v>0.0025</v>
      </c>
      <c r="Z611" s="19" t="n">
        <v>0.012</v>
      </c>
      <c r="AA611" s="19" t="n">
        <v>0.0075</v>
      </c>
      <c r="AB611" s="19" t="n">
        <v>0.0023</v>
      </c>
      <c r="AC611" s="19" t="n">
        <v>0.0002</v>
      </c>
      <c r="AD611" s="19" t="n">
        <v>0.0318</v>
      </c>
      <c r="AE611" s="19" t="n">
        <v>0.0949</v>
      </c>
      <c r="AG611" s="19" t="n">
        <v>0.0014</v>
      </c>
      <c r="AH611" s="19" t="n">
        <v>0.08749999999999999</v>
      </c>
      <c r="AJ611" s="19" t="n">
        <v>0.0086</v>
      </c>
      <c r="AM611" s="19" t="n">
        <v>0.0146</v>
      </c>
      <c r="AO611" s="19" t="n">
        <v>0.0019</v>
      </c>
      <c r="AQ611" s="19" t="n">
        <v>0.0152</v>
      </c>
      <c r="AR611" s="19" t="n">
        <v>0.0053</v>
      </c>
      <c r="AS611" s="19" t="n">
        <v>0.0254</v>
      </c>
      <c r="AT611" s="19" t="n">
        <v>0.0026</v>
      </c>
      <c r="AU611" s="19" t="n">
        <v>0.0035</v>
      </c>
      <c r="AV611" s="19" t="n">
        <v>0.001</v>
      </c>
      <c r="AW611" s="19" t="n">
        <v>0.0147</v>
      </c>
      <c r="AX611" s="19" t="n">
        <v>0.0047</v>
      </c>
      <c r="AY611" s="19" t="n">
        <v>0.0023</v>
      </c>
      <c r="AZ611" s="19" t="n">
        <v>0.0095</v>
      </c>
      <c r="BA611" s="19" t="n">
        <v>0.0002</v>
      </c>
      <c r="BB611" s="19" t="n">
        <v>0.0031</v>
      </c>
      <c r="BC611" s="19" t="n">
        <v>0.0145</v>
      </c>
      <c r="BD611" s="19" t="n">
        <v>0.0022</v>
      </c>
      <c r="BE611" s="19" t="n">
        <v>0.007</v>
      </c>
      <c r="BF611" s="19" t="n">
        <v>0.0021</v>
      </c>
      <c r="BG611" s="19" t="n">
        <v>0.0063</v>
      </c>
      <c r="BH611" s="19" t="n">
        <v>0.0162</v>
      </c>
      <c r="BI611" s="19" t="n">
        <v>0.049</v>
      </c>
      <c r="BJ611" s="19" t="n">
        <v>0.0092</v>
      </c>
      <c r="BK611" s="19" t="n">
        <v>0.004</v>
      </c>
      <c r="BL611" s="19" t="n">
        <v>0.0013</v>
      </c>
      <c r="BM611" s="19" t="n">
        <v>0.016</v>
      </c>
      <c r="BN611" s="19" t="n">
        <v>0.0062</v>
      </c>
      <c r="BO611" s="19" t="n">
        <v>0.0056</v>
      </c>
      <c r="BP611" s="19" t="n">
        <v>0.0364</v>
      </c>
      <c r="BQ611" s="19" t="n">
        <v>0.0583</v>
      </c>
      <c r="BR611" s="19" t="n">
        <v>0.024</v>
      </c>
      <c r="BU611" s="19" t="n">
        <v>0.1385</v>
      </c>
      <c r="BX611" s="19" t="n">
        <v>0.0531</v>
      </c>
      <c r="BY611" s="19" t="n">
        <v>0.1664</v>
      </c>
      <c r="BZ611" s="19" t="n">
        <v>0.0659</v>
      </c>
      <c r="CA611" s="19" t="n">
        <v>0.0316</v>
      </c>
      <c r="CB611" s="19" t="n">
        <v>0.0111</v>
      </c>
      <c r="CC611" s="19" t="n">
        <v>0.027</v>
      </c>
      <c r="CD611" s="19" t="n">
        <v>0.0173</v>
      </c>
      <c r="CG611" s="19" t="n">
        <v>0.059</v>
      </c>
      <c r="CH611" s="19" t="n">
        <v>0.0062</v>
      </c>
      <c r="CJ611" s="19" t="n">
        <v>0.0166</v>
      </c>
      <c r="CM611" s="19" t="n">
        <v>0.1122</v>
      </c>
      <c r="CU611" s="19" t="n">
        <v>0.0243</v>
      </c>
      <c r="CV611" s="19" t="n">
        <v>0.0906</v>
      </c>
      <c r="CX611" s="19" t="n">
        <v>0.0154</v>
      </c>
      <c r="CY611" s="19" t="n">
        <v>0.0495</v>
      </c>
      <c r="DA611" s="19" t="n">
        <v>0.0129</v>
      </c>
      <c r="DB611" s="19" t="n">
        <v>0.0334</v>
      </c>
      <c r="DC611" s="19" t="n">
        <v>0.039</v>
      </c>
      <c r="DD611" s="19" t="n">
        <v>0.0241</v>
      </c>
      <c r="DF611" s="19" t="n">
        <v>0.913</v>
      </c>
      <c r="DG611" s="19" t="n">
        <v>0.5477</v>
      </c>
      <c r="DH611" s="19" t="n">
        <v>0.0518</v>
      </c>
      <c r="DI611" s="19" t="n">
        <v>0.0308</v>
      </c>
      <c r="DJ611" s="19" t="n">
        <v>0.0312</v>
      </c>
      <c r="DK611" s="19" t="n">
        <v>0.0721</v>
      </c>
      <c r="DL611" s="19" t="n">
        <v>0.1579</v>
      </c>
      <c r="DM611" s="19" t="n">
        <v>0.045</v>
      </c>
      <c r="DN611" s="19" t="n">
        <v>0.0224</v>
      </c>
      <c r="DO611" s="19" t="n">
        <v>3.1476</v>
      </c>
      <c r="DT611" s="19" t="n">
        <v>0.0475</v>
      </c>
      <c r="DU611" s="19" t="n">
        <v>0.8951</v>
      </c>
    </row>
    <row r="612">
      <c r="A612" s="2" t="inlineStr">
        <is>
          <t>Air (Table 30)</t>
        </is>
      </c>
      <c r="B612" s="2" t="inlineStr">
        <is>
          <t>1401</t>
        </is>
      </c>
      <c r="C612" s="2" t="inlineStr">
        <is>
          <t>Sawmill product manufacturing</t>
        </is>
      </c>
    </row>
    <row r="613">
      <c r="A613" s="2" t="inlineStr">
        <is>
          <t>Air (Table 30)</t>
        </is>
      </c>
      <c r="B613" s="2" t="inlineStr">
        <is>
          <t>1402</t>
        </is>
      </c>
      <c r="C613" s="2" t="inlineStr">
        <is>
          <t>Other wood product manufacturing</t>
        </is>
      </c>
    </row>
    <row r="614">
      <c r="A614" s="2" t="inlineStr">
        <is>
          <t>Air (Table 30)</t>
        </is>
      </c>
      <c r="B614" s="2" t="inlineStr">
        <is>
          <t>1501</t>
        </is>
      </c>
      <c r="C614" s="2" t="inlineStr">
        <is>
          <t>Pulp, paper and paperboard manufacturing</t>
        </is>
      </c>
      <c r="L614" s="19" t="n">
        <v>0.0071</v>
      </c>
      <c r="M614" s="19" t="n">
        <v>0.003</v>
      </c>
      <c r="N614" s="19" t="n">
        <v>0.024</v>
      </c>
      <c r="O614" s="19" t="n">
        <v>0.0011</v>
      </c>
      <c r="P614" s="19" t="n">
        <v>0.0454</v>
      </c>
      <c r="S614" s="19" t="n">
        <v>0.0023</v>
      </c>
      <c r="T614" s="19" t="n">
        <v>0.0028</v>
      </c>
      <c r="V614" s="19" t="n">
        <v>0.0347</v>
      </c>
      <c r="W614" s="19" t="n">
        <v>0.0002</v>
      </c>
      <c r="X614" s="19" t="n">
        <v>0.0011</v>
      </c>
      <c r="Y614" s="19" t="n">
        <v>0.0013</v>
      </c>
      <c r="Z614" s="19" t="n">
        <v>0.0264</v>
      </c>
      <c r="AA614" s="19" t="n">
        <v>0.0053</v>
      </c>
      <c r="AB614" s="19" t="n">
        <v>0.0008</v>
      </c>
      <c r="AE614" s="19" t="n">
        <v>0.0011</v>
      </c>
      <c r="AI614" s="19" t="n">
        <v>0.0008</v>
      </c>
      <c r="AJ614" s="19" t="n">
        <v>0.0073</v>
      </c>
      <c r="AK614" s="19" t="n">
        <v>0.0111</v>
      </c>
      <c r="AL614" s="19" t="n">
        <v>0.5917</v>
      </c>
      <c r="AM614" s="19" t="n">
        <v>0.379</v>
      </c>
      <c r="AN614" s="19" t="n">
        <v>0.0018</v>
      </c>
      <c r="AQ614" s="19" t="n">
        <v>0.0066</v>
      </c>
      <c r="AR614" s="19" t="n">
        <v>0.0014</v>
      </c>
      <c r="AS614" s="19" t="n">
        <v>0.0225</v>
      </c>
      <c r="AT614" s="19" t="n">
        <v>0.0001</v>
      </c>
      <c r="AU614" s="19" t="n">
        <v>0.0061</v>
      </c>
      <c r="AV614" s="19" t="n">
        <v>0.0013</v>
      </c>
      <c r="AW614" s="19" t="n">
        <v>0.0008</v>
      </c>
      <c r="AX614" s="19" t="n">
        <v>0.0502</v>
      </c>
      <c r="AY614" s="19" t="n">
        <v>0.0072</v>
      </c>
      <c r="AZ614" s="19" t="n">
        <v>0.0032</v>
      </c>
      <c r="BC614" s="19" t="n">
        <v>0.0056</v>
      </c>
      <c r="BD614" s="19" t="n">
        <v>0.0001</v>
      </c>
      <c r="BE614" s="19" t="n">
        <v>0.0015</v>
      </c>
      <c r="BF614" s="19" t="n">
        <v>0.0012</v>
      </c>
      <c r="BG614" s="19" t="n">
        <v>0.0019</v>
      </c>
      <c r="BH614" s="19" t="n">
        <v>0.0005</v>
      </c>
      <c r="BJ614" s="19" t="n">
        <v>0.003</v>
      </c>
      <c r="BK614" s="19" t="n">
        <v>0.006</v>
      </c>
      <c r="BM614" s="19" t="n">
        <v>0.002</v>
      </c>
      <c r="BN614" s="19" t="n">
        <v>0.0007</v>
      </c>
      <c r="BO614" s="19" t="n">
        <v>0.0004</v>
      </c>
      <c r="BR614" s="19" t="n">
        <v>0.0028</v>
      </c>
      <c r="BT614" s="19" t="n">
        <v>0.0292</v>
      </c>
      <c r="BU614" s="19" t="n">
        <v>0.1918</v>
      </c>
      <c r="BV614" s="19" t="n">
        <v>0.0025</v>
      </c>
      <c r="BW614" s="19" t="n">
        <v>0.0857</v>
      </c>
      <c r="BX614" s="19" t="n">
        <v>0.0888</v>
      </c>
      <c r="BY614" s="19" t="n">
        <v>0.5223</v>
      </c>
      <c r="BZ614" s="19" t="n">
        <v>0.1661</v>
      </c>
      <c r="CA614" s="19" t="n">
        <v>0.008699999999999999</v>
      </c>
      <c r="CB614" s="19" t="n">
        <v>0.0259</v>
      </c>
      <c r="CC614" s="19" t="n">
        <v>0.0259</v>
      </c>
      <c r="CD614" s="19" t="n">
        <v>0.0065</v>
      </c>
      <c r="CE614" s="19" t="n">
        <v>0.0126</v>
      </c>
      <c r="CF614" s="19" t="n">
        <v>0.0293</v>
      </c>
      <c r="CG614" s="19" t="n">
        <v>0.0539</v>
      </c>
      <c r="CI614" s="19" t="n">
        <v>0.4681</v>
      </c>
      <c r="CJ614" s="19" t="n">
        <v>0.0012</v>
      </c>
      <c r="CN614" s="19" t="n">
        <v>0.005</v>
      </c>
      <c r="CO614" s="19" t="n">
        <v>0.0095</v>
      </c>
      <c r="CQ614" s="19" t="n">
        <v>0.1582</v>
      </c>
      <c r="CR614" s="19" t="n">
        <v>0.0051</v>
      </c>
      <c r="CU614" s="19" t="n">
        <v>0.0062</v>
      </c>
      <c r="CV614" s="19" t="n">
        <v>0.0063</v>
      </c>
      <c r="CW614" s="19" t="n">
        <v>0.0038</v>
      </c>
      <c r="CX614" s="19" t="n">
        <v>0.0369</v>
      </c>
      <c r="CY614" s="19" t="n">
        <v>0.0208</v>
      </c>
      <c r="CZ614" s="19" t="n">
        <v>0.3438</v>
      </c>
      <c r="DA614" s="19" t="n">
        <v>0.009900000000000001</v>
      </c>
      <c r="DB614" s="19" t="n">
        <v>0.0411</v>
      </c>
      <c r="DC614" s="19" t="n">
        <v>0.0012</v>
      </c>
      <c r="DD614" s="19" t="n">
        <v>0.0037</v>
      </c>
      <c r="DF614" s="19" t="n">
        <v>0.0005</v>
      </c>
      <c r="DG614" s="19" t="n">
        <v>0.0568</v>
      </c>
      <c r="DH614" s="19" t="n">
        <v>0.035</v>
      </c>
      <c r="DI614" s="19" t="n">
        <v>0.0005999999999999999</v>
      </c>
      <c r="DJ614" s="19" t="n">
        <v>0.0005999999999999999</v>
      </c>
      <c r="DK614" s="19" t="n">
        <v>0.0005</v>
      </c>
      <c r="DL614" s="19" t="n">
        <v>0.0007</v>
      </c>
      <c r="DM614" s="19" t="n">
        <v>0.0458</v>
      </c>
      <c r="DN614" s="19" t="n">
        <v>0.0077</v>
      </c>
      <c r="DO614" s="19" t="n">
        <v>0.2492</v>
      </c>
      <c r="DT614" s="19" t="n">
        <v>0.1058</v>
      </c>
      <c r="DU614" s="19" t="n">
        <v>0.8535</v>
      </c>
    </row>
    <row r="615">
      <c r="A615" s="2" t="inlineStr">
        <is>
          <t>Air (Table 30)</t>
        </is>
      </c>
      <c r="B615" s="2" t="inlineStr">
        <is>
          <t>1502</t>
        </is>
      </c>
      <c r="C615" s="2" t="inlineStr">
        <is>
          <t>Paper stationery and other converted paper product manufacturing</t>
        </is>
      </c>
      <c r="D615" s="19" t="n">
        <v>0.0343</v>
      </c>
      <c r="E615" s="19" t="n">
        <v>0.0018</v>
      </c>
      <c r="F615" s="19" t="n">
        <v>0.0372</v>
      </c>
      <c r="K615" s="19" t="n">
        <v>0.08309999999999999</v>
      </c>
      <c r="L615" s="19" t="n">
        <v>0.0164</v>
      </c>
      <c r="M615" s="19" t="n">
        <v>0.0138</v>
      </c>
      <c r="N615" s="19" t="n">
        <v>0.1337</v>
      </c>
      <c r="O615" s="19" t="n">
        <v>0.0151</v>
      </c>
      <c r="P615" s="19" t="n">
        <v>0.0175</v>
      </c>
      <c r="Q615" s="19" t="n">
        <v>0.0036</v>
      </c>
      <c r="S615" s="19" t="n">
        <v>0.0068</v>
      </c>
      <c r="T615" s="19" t="n">
        <v>0.0005</v>
      </c>
      <c r="U615" s="19" t="n">
        <v>0.0001</v>
      </c>
      <c r="V615" s="19" t="n">
        <v>0.008699999999999999</v>
      </c>
      <c r="W615" s="19" t="n">
        <v>0.0007</v>
      </c>
      <c r="X615" s="19" t="n">
        <v>0.005</v>
      </c>
      <c r="Y615" s="19" t="n">
        <v>0.0052</v>
      </c>
      <c r="Z615" s="19" t="n">
        <v>0.0133</v>
      </c>
      <c r="AA615" s="19" t="n">
        <v>0.0032</v>
      </c>
      <c r="AB615" s="19" t="n">
        <v>0.0022</v>
      </c>
      <c r="AC615" s="19" t="n">
        <v>0.0038</v>
      </c>
      <c r="AD615" s="19" t="n">
        <v>0.0005999999999999999</v>
      </c>
      <c r="AE615" s="19" t="n">
        <v>0.0078</v>
      </c>
      <c r="AF615" s="19" t="n">
        <v>0.0005</v>
      </c>
      <c r="AG615" s="19" t="n">
        <v>0.0002</v>
      </c>
      <c r="AH615" s="19" t="n">
        <v>0.001</v>
      </c>
      <c r="AI615" s="19" t="n">
        <v>0.0012</v>
      </c>
      <c r="AJ615" s="19" t="n">
        <v>0.0148</v>
      </c>
      <c r="AK615" s="19" t="n">
        <v>0.1392</v>
      </c>
      <c r="AL615" s="19" t="n">
        <v>0.4568</v>
      </c>
      <c r="AM615" s="19" t="n">
        <v>0.5639</v>
      </c>
      <c r="AN615" s="19" t="n">
        <v>0.0123</v>
      </c>
      <c r="AO615" s="19" t="n">
        <v>0.0266</v>
      </c>
      <c r="AQ615" s="19" t="n">
        <v>0.097</v>
      </c>
      <c r="AR615" s="19" t="n">
        <v>0.0039</v>
      </c>
      <c r="AS615" s="19" t="n">
        <v>0.125</v>
      </c>
      <c r="AT615" s="19" t="n">
        <v>0.0215</v>
      </c>
      <c r="AU615" s="19" t="n">
        <v>0.0101</v>
      </c>
      <c r="AV615" s="19" t="n">
        <v>0.0017</v>
      </c>
      <c r="AW615" s="19" t="n">
        <v>0.0249</v>
      </c>
      <c r="AX615" s="19" t="n">
        <v>0.0541</v>
      </c>
      <c r="AY615" s="19" t="n">
        <v>0.0124</v>
      </c>
      <c r="AZ615" s="19" t="n">
        <v>0.011</v>
      </c>
      <c r="BC615" s="19" t="n">
        <v>0.081</v>
      </c>
      <c r="BD615" s="19" t="n">
        <v>0.0042</v>
      </c>
      <c r="BE615" s="19" t="n">
        <v>0.0161</v>
      </c>
      <c r="BF615" s="19" t="n">
        <v>0.0009</v>
      </c>
      <c r="BG615" s="19" t="n">
        <v>0.0059</v>
      </c>
      <c r="BH615" s="19" t="n">
        <v>0.0122</v>
      </c>
      <c r="BJ615" s="19" t="n">
        <v>0.0362</v>
      </c>
      <c r="BK615" s="19" t="n">
        <v>0.0335</v>
      </c>
      <c r="BL615" s="19" t="n">
        <v>0.0031</v>
      </c>
      <c r="BM615" s="19" t="n">
        <v>0.0279</v>
      </c>
      <c r="BN615" s="19" t="n">
        <v>0.0138</v>
      </c>
      <c r="BO615" s="19" t="n">
        <v>0.0028</v>
      </c>
      <c r="BP615" s="19" t="n">
        <v>0.0506</v>
      </c>
      <c r="BQ615" s="19" t="n">
        <v>0.123</v>
      </c>
      <c r="BR615" s="19" t="n">
        <v>0.0395</v>
      </c>
      <c r="BS615" s="19" t="n">
        <v>0.0171</v>
      </c>
      <c r="BT615" s="19" t="n">
        <v>0.229</v>
      </c>
      <c r="BU615" s="19" t="n">
        <v>0.7313</v>
      </c>
      <c r="BV615" s="19" t="n">
        <v>0.526</v>
      </c>
      <c r="BW615" s="19" t="n">
        <v>0.6478</v>
      </c>
      <c r="BX615" s="19" t="n">
        <v>0.3352</v>
      </c>
      <c r="BY615" s="19" t="n">
        <v>0.6606</v>
      </c>
      <c r="BZ615" s="19" t="n">
        <v>0.2862</v>
      </c>
      <c r="CA615" s="19" t="n">
        <v>0.1041</v>
      </c>
      <c r="CB615" s="19" t="n">
        <v>0.0858</v>
      </c>
      <c r="CC615" s="19" t="n">
        <v>0.12</v>
      </c>
      <c r="CD615" s="19" t="n">
        <v>0.0181</v>
      </c>
      <c r="CG615" s="19" t="n">
        <v>0.0197</v>
      </c>
      <c r="CH615" s="19" t="n">
        <v>0.0188</v>
      </c>
      <c r="CI615" s="19" t="n">
        <v>0.3331</v>
      </c>
      <c r="CJ615" s="19" t="n">
        <v>0.0171</v>
      </c>
      <c r="CK615" s="19" t="n">
        <v>0.0354</v>
      </c>
      <c r="CL615" s="19" t="n">
        <v>0.0174</v>
      </c>
      <c r="CO615" s="19" t="n">
        <v>0.0577</v>
      </c>
      <c r="CP615" s="19" t="n">
        <v>0.3301</v>
      </c>
      <c r="CQ615" s="19" t="n">
        <v>0.5429</v>
      </c>
      <c r="CR615" s="19" t="n">
        <v>0.0176</v>
      </c>
      <c r="CU615" s="19" t="n">
        <v>0.0173</v>
      </c>
      <c r="CV615" s="19" t="n">
        <v>0.0174</v>
      </c>
      <c r="CW615" s="19" t="n">
        <v>0.2957</v>
      </c>
      <c r="CX615" s="19" t="n">
        <v>0.0197</v>
      </c>
      <c r="CY615" s="19" t="n">
        <v>0.0151</v>
      </c>
      <c r="CZ615" s="19" t="n">
        <v>0.5289</v>
      </c>
      <c r="DA615" s="19" t="n">
        <v>0.0171</v>
      </c>
      <c r="DB615" s="19" t="n">
        <v>0.0346</v>
      </c>
      <c r="DC615" s="19" t="n">
        <v>1.4708</v>
      </c>
      <c r="DD615" s="19" t="n">
        <v>1.6957</v>
      </c>
      <c r="DE615" s="19" t="n">
        <v>0.2604</v>
      </c>
      <c r="DF615" s="19" t="n">
        <v>0.2546</v>
      </c>
      <c r="DG615" s="19" t="n">
        <v>0.4511</v>
      </c>
      <c r="DH615" s="19" t="n">
        <v>0.0174</v>
      </c>
      <c r="DI615" s="19" t="n">
        <v>0.008399999999999999</v>
      </c>
      <c r="DJ615" s="19" t="n">
        <v>0.008699999999999999</v>
      </c>
      <c r="DK615" s="19" t="n">
        <v>0.0445</v>
      </c>
      <c r="DL615" s="19" t="n">
        <v>0.0223</v>
      </c>
      <c r="DM615" s="19" t="n">
        <v>0.1612</v>
      </c>
      <c r="DN615" s="19" t="n">
        <v>0.09859999999999999</v>
      </c>
      <c r="DO615" s="19" t="n">
        <v>3.3114</v>
      </c>
      <c r="DT615" s="19" t="n">
        <v>0.2312</v>
      </c>
      <c r="DU615" s="19" t="n">
        <v>3.4236</v>
      </c>
    </row>
    <row r="616">
      <c r="A616" s="2" t="inlineStr">
        <is>
          <t>Air (Table 30)</t>
        </is>
      </c>
      <c r="B616" s="2" t="inlineStr">
        <is>
          <t>1601</t>
        </is>
      </c>
      <c r="C616" s="2" t="inlineStr">
        <is>
          <t>Printing (including the reproduction of recorded media)</t>
        </is>
      </c>
    </row>
    <row r="617">
      <c r="A617" s="2" t="inlineStr">
        <is>
          <t>Air (Table 30)</t>
        </is>
      </c>
      <c r="B617" s="2" t="inlineStr">
        <is>
          <t>1701</t>
        </is>
      </c>
      <c r="C617" s="2" t="inlineStr">
        <is>
          <t>Petroleum and coal product manufacturing</t>
        </is>
      </c>
    </row>
    <row r="618">
      <c r="A618" s="2" t="inlineStr">
        <is>
          <t>Air (Table 30)</t>
        </is>
      </c>
      <c r="B618" s="2" t="inlineStr">
        <is>
          <t>1801</t>
        </is>
      </c>
      <c r="C618" s="2" t="inlineStr">
        <is>
          <t>Human pharmaceutical and medicinal product manufacturing</t>
        </is>
      </c>
      <c r="K618" s="19" t="n">
        <v>0.0393</v>
      </c>
      <c r="L618" s="19" t="n">
        <v>0.0039</v>
      </c>
      <c r="M618" s="19" t="n">
        <v>0.0154</v>
      </c>
      <c r="N618" s="19" t="n">
        <v>0.0541</v>
      </c>
      <c r="O618" s="19" t="n">
        <v>0.0094</v>
      </c>
      <c r="P618" s="19" t="n">
        <v>0.0055</v>
      </c>
      <c r="Q618" s="19" t="n">
        <v>0.0037</v>
      </c>
      <c r="R618" s="19" t="n">
        <v>0.0001</v>
      </c>
      <c r="S618" s="19" t="n">
        <v>0.0001</v>
      </c>
      <c r="T618" s="19" t="n">
        <v>0.0001</v>
      </c>
      <c r="U618" s="19" t="n">
        <v>0.0015</v>
      </c>
      <c r="V618" s="19" t="n">
        <v>0.0005</v>
      </c>
      <c r="W618" s="19" t="n">
        <v>0.0002</v>
      </c>
      <c r="X618" s="19" t="n">
        <v>0.0034</v>
      </c>
      <c r="Y618" s="19" t="n">
        <v>0.0068</v>
      </c>
      <c r="AJ618" s="19" t="n">
        <v>0.005</v>
      </c>
      <c r="AK618" s="19" t="n">
        <v>0.0109</v>
      </c>
      <c r="AL618" s="19" t="n">
        <v>0.009599999999999999</v>
      </c>
      <c r="AM618" s="19" t="n">
        <v>0.0027</v>
      </c>
      <c r="AN618" s="19" t="n">
        <v>0.001</v>
      </c>
      <c r="AO618" s="19" t="n">
        <v>0.2395</v>
      </c>
      <c r="AQ618" s="19" t="n">
        <v>0.0005999999999999999</v>
      </c>
      <c r="AR618" s="19" t="n">
        <v>0.0002</v>
      </c>
      <c r="AS618" s="19" t="n">
        <v>0.0029</v>
      </c>
      <c r="AT618" s="19" t="n">
        <v>0.002</v>
      </c>
      <c r="AU618" s="19" t="n">
        <v>0.0091</v>
      </c>
      <c r="AW618" s="19" t="n">
        <v>0.0005999999999999999</v>
      </c>
      <c r="AX618" s="19" t="n">
        <v>0.0038</v>
      </c>
      <c r="AY618" s="19" t="n">
        <v>0.0029</v>
      </c>
      <c r="AZ618" s="19" t="n">
        <v>0.009599999999999999</v>
      </c>
      <c r="BA618" s="19" t="n">
        <v>0.0003</v>
      </c>
      <c r="BB618" s="19" t="n">
        <v>0.0002</v>
      </c>
      <c r="BC618" s="19" t="n">
        <v>0.0017</v>
      </c>
      <c r="BD618" s="19" t="n">
        <v>0.0022</v>
      </c>
      <c r="BE618" s="19" t="n">
        <v>0.0117</v>
      </c>
      <c r="BG618" s="19" t="n">
        <v>0.0002</v>
      </c>
      <c r="BH618" s="19" t="n">
        <v>0.0014</v>
      </c>
      <c r="BI618" s="19" t="n">
        <v>0.0012</v>
      </c>
      <c r="BJ618" s="19" t="n">
        <v>0.0023</v>
      </c>
      <c r="BK618" s="19" t="n">
        <v>0.0001</v>
      </c>
      <c r="BM618" s="19" t="n">
        <v>0.0002</v>
      </c>
      <c r="BN618" s="19" t="n">
        <v>0.0023</v>
      </c>
      <c r="BO618" s="19" t="n">
        <v>0.0003</v>
      </c>
      <c r="BP618" s="19" t="n">
        <v>0.002</v>
      </c>
      <c r="BQ618" s="19" t="n">
        <v>0.0022</v>
      </c>
      <c r="BV618" s="19" t="n">
        <v>0.0191</v>
      </c>
      <c r="BW618" s="19" t="n">
        <v>0.0234</v>
      </c>
      <c r="BX618" s="19" t="n">
        <v>0.08359999999999999</v>
      </c>
      <c r="BY618" s="19" t="n">
        <v>0.0989</v>
      </c>
      <c r="BZ618" s="19" t="n">
        <v>0.0601</v>
      </c>
      <c r="CA618" s="19" t="n">
        <v>0.0027</v>
      </c>
      <c r="CD618" s="19" t="n">
        <v>0.0028</v>
      </c>
      <c r="CV618" s="19" t="n">
        <v>0.0164</v>
      </c>
      <c r="CX618" s="19" t="n">
        <v>0.0018</v>
      </c>
      <c r="CY618" s="19" t="n">
        <v>0.0009</v>
      </c>
      <c r="DB618" s="19" t="n">
        <v>0.0027</v>
      </c>
      <c r="DC618" s="19" t="n">
        <v>0.0175</v>
      </c>
      <c r="DD618" s="19" t="n">
        <v>0.0188</v>
      </c>
      <c r="DE618" s="19" t="n">
        <v>0.0027</v>
      </c>
      <c r="DF618" s="19" t="n">
        <v>0.8983</v>
      </c>
      <c r="DG618" s="19" t="n">
        <v>0.107</v>
      </c>
      <c r="DK618" s="19" t="n">
        <v>0.0053</v>
      </c>
      <c r="DL618" s="19" t="n">
        <v>0.0012</v>
      </c>
      <c r="DM618" s="19" t="n">
        <v>0.0037</v>
      </c>
      <c r="DN618" s="19" t="n">
        <v>0.0003</v>
      </c>
      <c r="DO618" s="19" t="n">
        <v>15.661</v>
      </c>
      <c r="DT618" s="19" t="n">
        <v>0.2563</v>
      </c>
      <c r="DU618" s="19" t="n">
        <v>5.2426</v>
      </c>
    </row>
    <row r="619">
      <c r="A619" s="2" t="inlineStr">
        <is>
          <t>Air (Table 30)</t>
        </is>
      </c>
      <c r="B619" s="2" t="inlineStr">
        <is>
          <t>1802</t>
        </is>
      </c>
      <c r="C619" s="2" t="inlineStr">
        <is>
          <t>Veterinary pharmaceutical and medicinal product manufacturing</t>
        </is>
      </c>
      <c r="D619" s="19" t="n">
        <v>3.3013</v>
      </c>
      <c r="E619" s="19" t="n">
        <v>0.2717</v>
      </c>
      <c r="F619" s="19" t="n">
        <v>0.0901</v>
      </c>
      <c r="G619" s="19" t="n">
        <v>0.0037</v>
      </c>
      <c r="I619" s="19" t="n">
        <v>0.0018</v>
      </c>
      <c r="J619" s="19" t="n">
        <v>0.0279</v>
      </c>
      <c r="T619" s="19" t="n">
        <v>0.0015</v>
      </c>
      <c r="X619" s="19" t="n">
        <v>0.0012</v>
      </c>
      <c r="Y619" s="19" t="n">
        <v>0.0033</v>
      </c>
      <c r="AO619" s="19" t="n">
        <v>0.5144</v>
      </c>
      <c r="AP619" s="19" t="n">
        <v>1.3194</v>
      </c>
      <c r="AR619" s="19" t="n">
        <v>0.0843</v>
      </c>
      <c r="BX619" s="19" t="n">
        <v>0.0069</v>
      </c>
      <c r="CE619" s="19" t="n">
        <v>0.0286</v>
      </c>
      <c r="CJ619" s="19" t="n">
        <v>0.0227</v>
      </c>
      <c r="CR619" s="19" t="n">
        <v>0.0092</v>
      </c>
      <c r="CU619" s="19" t="n">
        <v>0.0138</v>
      </c>
      <c r="CV619" s="19" t="n">
        <v>0.0439</v>
      </c>
      <c r="CX619" s="19" t="n">
        <v>0.0102</v>
      </c>
      <c r="CY619" s="19" t="n">
        <v>0.0653</v>
      </c>
      <c r="DB619" s="19" t="n">
        <v>0.0066</v>
      </c>
      <c r="DC619" s="19" t="n">
        <v>0.1418</v>
      </c>
      <c r="DD619" s="19" t="n">
        <v>0.2326</v>
      </c>
      <c r="DE619" s="19" t="n">
        <v>0.0131</v>
      </c>
      <c r="DF619" s="19" t="n">
        <v>0.0615</v>
      </c>
      <c r="DG619" s="19" t="n">
        <v>0.217</v>
      </c>
      <c r="DH619" s="19" t="n">
        <v>0.0466</v>
      </c>
      <c r="DI619" s="19" t="n">
        <v>3.1312</v>
      </c>
      <c r="DJ619" s="19" t="n">
        <v>0.0353</v>
      </c>
      <c r="DM619" s="19" t="n">
        <v>0.0469</v>
      </c>
      <c r="DN619" s="19" t="n">
        <v>0.0003</v>
      </c>
      <c r="DO619" s="19" t="n">
        <v>0.5721000000000001</v>
      </c>
      <c r="DT619" s="19" t="n">
        <v>-0.0978</v>
      </c>
      <c r="DU619" s="19" t="n">
        <v>1.7714</v>
      </c>
    </row>
    <row r="620">
      <c r="A620" s="2" t="inlineStr">
        <is>
          <t>Air (Table 30)</t>
        </is>
      </c>
      <c r="B620" s="2" t="inlineStr">
        <is>
          <t>1803</t>
        </is>
      </c>
      <c r="C620" s="2" t="inlineStr">
        <is>
          <t>Basic chemical manufacturing</t>
        </is>
      </c>
      <c r="D620" s="19" t="n">
        <v>1.3376</v>
      </c>
      <c r="E620" s="19" t="n">
        <v>0.0329</v>
      </c>
      <c r="F620" s="19" t="n">
        <v>0.1794</v>
      </c>
      <c r="G620" s="19" t="n">
        <v>0.0008</v>
      </c>
      <c r="H620" s="19" t="n">
        <v>0.0003</v>
      </c>
      <c r="I620" s="19" t="n">
        <v>0.0012</v>
      </c>
      <c r="J620" s="19" t="n">
        <v>0.0895</v>
      </c>
      <c r="K620" s="19" t="n">
        <v>0.099</v>
      </c>
      <c r="L620" s="19" t="n">
        <v>0.0383</v>
      </c>
      <c r="M620" s="19" t="n">
        <v>0.036</v>
      </c>
      <c r="N620" s="19" t="n">
        <v>0.1122</v>
      </c>
      <c r="O620" s="19" t="n">
        <v>0.0102</v>
      </c>
      <c r="P620" s="19" t="n">
        <v>0.0131</v>
      </c>
      <c r="Q620" s="19" t="n">
        <v>0.1229</v>
      </c>
      <c r="R620" s="19" t="n">
        <v>0.0058</v>
      </c>
      <c r="S620" s="19" t="n">
        <v>0.0552</v>
      </c>
      <c r="T620" s="19" t="n">
        <v>0.0109</v>
      </c>
      <c r="U620" s="19" t="n">
        <v>0.0092</v>
      </c>
      <c r="V620" s="19" t="n">
        <v>0.0296</v>
      </c>
      <c r="W620" s="19" t="n">
        <v>0.0097</v>
      </c>
      <c r="X620" s="19" t="n">
        <v>0.0481</v>
      </c>
      <c r="Y620" s="19" t="n">
        <v>0.0204</v>
      </c>
      <c r="Z620" s="19" t="n">
        <v>0.0397</v>
      </c>
      <c r="AA620" s="19" t="n">
        <v>0.0094</v>
      </c>
      <c r="AB620" s="19" t="n">
        <v>0.0123</v>
      </c>
      <c r="AD620" s="19" t="n">
        <v>0.0001</v>
      </c>
      <c r="AE620" s="19" t="n">
        <v>0.005</v>
      </c>
      <c r="AH620" s="19" t="n">
        <v>0.0005</v>
      </c>
      <c r="AI620" s="19" t="n">
        <v>0.0059</v>
      </c>
      <c r="AJ620" s="19" t="n">
        <v>0.0407</v>
      </c>
      <c r="AK620" s="19" t="n">
        <v>0.063</v>
      </c>
      <c r="AL620" s="19" t="n">
        <v>0.08110000000000001</v>
      </c>
      <c r="AM620" s="19" t="n">
        <v>0.0644</v>
      </c>
      <c r="AN620" s="19" t="n">
        <v>0.0245</v>
      </c>
      <c r="AO620" s="19" t="n">
        <v>0.1006</v>
      </c>
      <c r="AP620" s="19" t="n">
        <v>0.0004</v>
      </c>
      <c r="AQ620" s="19" t="n">
        <v>1.656</v>
      </c>
      <c r="AR620" s="19" t="n">
        <v>0.008</v>
      </c>
      <c r="AS620" s="19" t="n">
        <v>0.1494</v>
      </c>
      <c r="AT620" s="19" t="n">
        <v>0.0033</v>
      </c>
      <c r="AU620" s="19" t="n">
        <v>0.0457</v>
      </c>
      <c r="AV620" s="19" t="n">
        <v>0.0019</v>
      </c>
      <c r="AW620" s="19" t="n">
        <v>0.0161</v>
      </c>
      <c r="AX620" s="19" t="n">
        <v>0.1328</v>
      </c>
      <c r="AY620" s="19" t="n">
        <v>0.0071</v>
      </c>
      <c r="AZ620" s="19" t="n">
        <v>0.127</v>
      </c>
      <c r="BA620" s="19" t="n">
        <v>0.0002</v>
      </c>
      <c r="BB620" s="19" t="n">
        <v>0.0002</v>
      </c>
      <c r="BC620" s="19" t="n">
        <v>0.0687</v>
      </c>
      <c r="BD620" s="19" t="n">
        <v>0.0029</v>
      </c>
      <c r="BE620" s="19" t="n">
        <v>0.0197</v>
      </c>
      <c r="BF620" s="19" t="n">
        <v>0.0024</v>
      </c>
      <c r="BG620" s="19" t="n">
        <v>0.0065</v>
      </c>
      <c r="BH620" s="19" t="n">
        <v>0.0139</v>
      </c>
      <c r="BI620" s="19" t="n">
        <v>0.0169</v>
      </c>
      <c r="BJ620" s="19" t="n">
        <v>0.0065</v>
      </c>
      <c r="BK620" s="19" t="n">
        <v>0.0011</v>
      </c>
      <c r="BL620" s="19" t="n">
        <v>0.0005999999999999999</v>
      </c>
      <c r="BM620" s="19" t="n">
        <v>0.0042</v>
      </c>
      <c r="BN620" s="19" t="n">
        <v>0.0227</v>
      </c>
      <c r="BO620" s="19" t="n">
        <v>0.024</v>
      </c>
      <c r="BP620" s="19" t="n">
        <v>0.2186</v>
      </c>
      <c r="BQ620" s="19" t="n">
        <v>0.3875</v>
      </c>
      <c r="BR620" s="19" t="n">
        <v>0.0021</v>
      </c>
      <c r="BS620" s="19" t="n">
        <v>0.4149</v>
      </c>
      <c r="BT620" s="19" t="n">
        <v>0.1547</v>
      </c>
      <c r="BU620" s="19" t="n">
        <v>0.1126</v>
      </c>
      <c r="BV620" s="19" t="n">
        <v>0.2488</v>
      </c>
      <c r="BW620" s="19" t="n">
        <v>0.1282</v>
      </c>
      <c r="BX620" s="19" t="n">
        <v>0.6885</v>
      </c>
      <c r="BY620" s="19" t="n">
        <v>0.4503</v>
      </c>
      <c r="BZ620" s="19" t="n">
        <v>0.1602</v>
      </c>
      <c r="CA620" s="19" t="n">
        <v>0.002</v>
      </c>
      <c r="CB620" s="19" t="n">
        <v>0.002</v>
      </c>
      <c r="CC620" s="19" t="n">
        <v>0.0274</v>
      </c>
      <c r="CD620" s="19" t="n">
        <v>0.0126</v>
      </c>
      <c r="CE620" s="19" t="n">
        <v>0.0012</v>
      </c>
      <c r="CF620" s="19" t="n">
        <v>0.0031</v>
      </c>
      <c r="CG620" s="19" t="n">
        <v>0.0025</v>
      </c>
      <c r="CH620" s="19" t="n">
        <v>0.0319</v>
      </c>
      <c r="CI620" s="19" t="n">
        <v>0.0146</v>
      </c>
      <c r="CJ620" s="19" t="n">
        <v>0.0581</v>
      </c>
      <c r="CM620" s="19" t="n">
        <v>0.0008</v>
      </c>
      <c r="CN620" s="19" t="n">
        <v>0.0011</v>
      </c>
      <c r="CO620" s="19" t="n">
        <v>0.0037</v>
      </c>
      <c r="CR620" s="19" t="n">
        <v>0.128</v>
      </c>
      <c r="CU620" s="19" t="n">
        <v>0.0825</v>
      </c>
      <c r="CV620" s="19" t="n">
        <v>0.2214</v>
      </c>
      <c r="CW620" s="19" t="n">
        <v>0.0008</v>
      </c>
      <c r="CX620" s="19" t="n">
        <v>0.0043</v>
      </c>
      <c r="CY620" s="19" t="n">
        <v>0.2947</v>
      </c>
      <c r="CZ620" s="19" t="n">
        <v>0.0029</v>
      </c>
      <c r="DA620" s="19" t="n">
        <v>0.0039</v>
      </c>
      <c r="DB620" s="19" t="n">
        <v>0.0673</v>
      </c>
      <c r="DC620" s="19" t="n">
        <v>0.0294</v>
      </c>
      <c r="DD620" s="19" t="n">
        <v>0.2366</v>
      </c>
      <c r="DE620" s="19" t="n">
        <v>0.0047</v>
      </c>
      <c r="DF620" s="19" t="n">
        <v>0.191</v>
      </c>
      <c r="DG620" s="19" t="n">
        <v>0.2434</v>
      </c>
      <c r="DH620" s="19" t="n">
        <v>0.0517</v>
      </c>
      <c r="DI620" s="19" t="n">
        <v>0.0478</v>
      </c>
      <c r="DJ620" s="19" t="n">
        <v>0.109</v>
      </c>
      <c r="DK620" s="19" t="n">
        <v>0.0109</v>
      </c>
      <c r="DL620" s="19" t="n">
        <v>0.0294</v>
      </c>
      <c r="DM620" s="19" t="n">
        <v>0.8725000000000001</v>
      </c>
      <c r="DN620" s="19" t="n">
        <v>0.0023</v>
      </c>
      <c r="DO620" s="19" t="n">
        <v>5.4951</v>
      </c>
      <c r="DQ620" s="19" t="n">
        <v>0.3608</v>
      </c>
      <c r="DS620" s="19" t="n">
        <v>0.1974</v>
      </c>
      <c r="DT620" s="19" t="n">
        <v>0.5998</v>
      </c>
      <c r="DU620" s="19" t="n">
        <v>0.5373</v>
      </c>
    </row>
    <row r="621">
      <c r="A621" s="2" t="inlineStr">
        <is>
          <t>Air (Table 30)</t>
        </is>
      </c>
      <c r="B621" s="2" t="inlineStr">
        <is>
          <t>1804</t>
        </is>
      </c>
      <c r="C621" s="2" t="inlineStr">
        <is>
          <t>Cleaning compounds and toiletry preparation manufacturing</t>
        </is>
      </c>
      <c r="G621" s="19" t="n">
        <v>0.0038</v>
      </c>
      <c r="I621" s="19" t="n">
        <v>0.0035</v>
      </c>
      <c r="J621" s="19" t="n">
        <v>0.0059</v>
      </c>
      <c r="K621" s="19" t="n">
        <v>0.0638</v>
      </c>
      <c r="L621" s="19" t="n">
        <v>0.0535</v>
      </c>
      <c r="M621" s="19" t="n">
        <v>0.008999999999999999</v>
      </c>
      <c r="N621" s="19" t="n">
        <v>0.0245</v>
      </c>
      <c r="O621" s="19" t="n">
        <v>0.0047</v>
      </c>
      <c r="Q621" s="19" t="n">
        <v>0.1257</v>
      </c>
      <c r="S621" s="19" t="n">
        <v>0.0004</v>
      </c>
      <c r="V621" s="19" t="n">
        <v>0.0012</v>
      </c>
      <c r="W621" s="19" t="n">
        <v>0.0001</v>
      </c>
      <c r="X621" s="19" t="n">
        <v>0.0002</v>
      </c>
      <c r="Y621" s="19" t="n">
        <v>0.0002</v>
      </c>
      <c r="Z621" s="19" t="n">
        <v>0.0338</v>
      </c>
      <c r="AA621" s="19" t="n">
        <v>0.0014</v>
      </c>
      <c r="AB621" s="19" t="n">
        <v>0.01</v>
      </c>
      <c r="AO621" s="19" t="n">
        <v>0.0192</v>
      </c>
      <c r="AP621" s="19" t="n">
        <v>0.0001</v>
      </c>
      <c r="AQ621" s="19" t="n">
        <v>0.0599</v>
      </c>
      <c r="AR621" s="19" t="n">
        <v>0.0575</v>
      </c>
      <c r="AS621" s="19" t="n">
        <v>0.0041</v>
      </c>
      <c r="AT621" s="19" t="n">
        <v>0.019</v>
      </c>
      <c r="AU621" s="19" t="n">
        <v>0.0091</v>
      </c>
      <c r="AV621" s="19" t="n">
        <v>0.0028</v>
      </c>
      <c r="AW621" s="19" t="n">
        <v>0.0133</v>
      </c>
      <c r="AX621" s="19" t="n">
        <v>0.0017</v>
      </c>
      <c r="AY621" s="19" t="n">
        <v>0.0022</v>
      </c>
      <c r="BJ621" s="19" t="n">
        <v>0.0104</v>
      </c>
      <c r="BK621" s="19" t="n">
        <v>0.0083</v>
      </c>
      <c r="BL621" s="19" t="n">
        <v>0.0018</v>
      </c>
      <c r="BM621" s="19" t="n">
        <v>0.0256</v>
      </c>
      <c r="BP621" s="19" t="n">
        <v>0.0123</v>
      </c>
      <c r="BQ621" s="19" t="n">
        <v>0.008399999999999999</v>
      </c>
      <c r="BS621" s="19" t="n">
        <v>0.07679999999999999</v>
      </c>
      <c r="BU621" s="19" t="n">
        <v>0.0384</v>
      </c>
      <c r="BX621" s="19" t="n">
        <v>0.176</v>
      </c>
      <c r="BY621" s="19" t="n">
        <v>0.4816</v>
      </c>
      <c r="BZ621" s="19" t="n">
        <v>0.2495</v>
      </c>
      <c r="CA621" s="19" t="n">
        <v>0.0412</v>
      </c>
      <c r="CB621" s="19" t="n">
        <v>0.1374</v>
      </c>
      <c r="CC621" s="19" t="n">
        <v>0.0364</v>
      </c>
      <c r="CD621" s="19" t="n">
        <v>0.04</v>
      </c>
      <c r="CH621" s="19" t="n">
        <v>0.0059</v>
      </c>
      <c r="CK621" s="19" t="n">
        <v>0.0097</v>
      </c>
      <c r="CR621" s="19" t="n">
        <v>0.1362</v>
      </c>
      <c r="CU621" s="19" t="n">
        <v>0.0291</v>
      </c>
      <c r="CV621" s="19" t="n">
        <v>0.146</v>
      </c>
      <c r="CX621" s="19" t="n">
        <v>0.0791</v>
      </c>
      <c r="CY621" s="19" t="n">
        <v>0.0586</v>
      </c>
      <c r="DA621" s="19" t="n">
        <v>0.08169999999999999</v>
      </c>
      <c r="DB621" s="19" t="n">
        <v>0.0256</v>
      </c>
      <c r="DC621" s="19" t="n">
        <v>0.08210000000000001</v>
      </c>
      <c r="DD621" s="19" t="n">
        <v>0.1166</v>
      </c>
      <c r="DE621" s="19" t="n">
        <v>0.008999999999999999</v>
      </c>
      <c r="DF621" s="19" t="n">
        <v>0.08019999999999999</v>
      </c>
      <c r="DG621" s="19" t="n">
        <v>0.3199</v>
      </c>
      <c r="DI621" s="19" t="n">
        <v>0.0225</v>
      </c>
      <c r="DJ621" s="19" t="n">
        <v>0.006</v>
      </c>
      <c r="DK621" s="19" t="n">
        <v>0.0303</v>
      </c>
      <c r="DL621" s="19" t="n">
        <v>0.0287</v>
      </c>
      <c r="DM621" s="19" t="n">
        <v>0.2205</v>
      </c>
      <c r="DO621" s="19" t="n">
        <v>2.5493</v>
      </c>
      <c r="DT621" s="19" t="n">
        <v>0.1464</v>
      </c>
      <c r="DU621" s="19" t="n">
        <v>0.9418</v>
      </c>
    </row>
    <row r="622">
      <c r="A622" s="2" t="inlineStr">
        <is>
          <t>Air (Table 30)</t>
        </is>
      </c>
      <c r="B622" s="2" t="inlineStr">
        <is>
          <t>1901</t>
        </is>
      </c>
      <c r="C622" s="2" t="inlineStr">
        <is>
          <t>Polymer product manufacturing</t>
        </is>
      </c>
    </row>
    <row r="623">
      <c r="A623" s="2" t="inlineStr">
        <is>
          <t>Air (Table 30)</t>
        </is>
      </c>
      <c r="B623" s="2" t="inlineStr">
        <is>
          <t>1902</t>
        </is>
      </c>
      <c r="C623" s="2" t="inlineStr">
        <is>
          <t>Natural rubber product manufacturing</t>
        </is>
      </c>
    </row>
    <row r="624">
      <c r="A624" s="2" t="inlineStr">
        <is>
          <t>Air (Table 30)</t>
        </is>
      </c>
      <c r="B624" s="2" t="inlineStr">
        <is>
          <t>2001</t>
        </is>
      </c>
      <c r="C624" s="2" t="inlineStr">
        <is>
          <t>Glass and glass product manufacturing</t>
        </is>
      </c>
    </row>
    <row r="625">
      <c r="A625" s="2" t="inlineStr">
        <is>
          <t>Air (Table 30)</t>
        </is>
      </c>
      <c r="B625" s="2" t="inlineStr">
        <is>
          <t>2002</t>
        </is>
      </c>
      <c r="C625" s="2" t="inlineStr">
        <is>
          <t>Ceramic product manufacturing</t>
        </is>
      </c>
    </row>
    <row r="626">
      <c r="A626" s="2" t="inlineStr">
        <is>
          <t>Air (Table 30)</t>
        </is>
      </c>
      <c r="B626" s="2" t="inlineStr">
        <is>
          <t>2003</t>
        </is>
      </c>
      <c r="C626" s="2" t="inlineStr">
        <is>
          <t>Cement, lime and ready-mixed concrete manufacturing</t>
        </is>
      </c>
    </row>
    <row r="627">
      <c r="A627" s="2" t="inlineStr">
        <is>
          <t>Air (Table 30)</t>
        </is>
      </c>
      <c r="B627" s="2" t="inlineStr">
        <is>
          <t>2004</t>
        </is>
      </c>
      <c r="C627" s="2" t="inlineStr">
        <is>
          <t>Plaster and concrete product manufacturing</t>
        </is>
      </c>
    </row>
    <row r="628">
      <c r="A628" s="2" t="inlineStr">
        <is>
          <t>Air (Table 30)</t>
        </is>
      </c>
      <c r="B628" s="2" t="inlineStr">
        <is>
          <t>2005</t>
        </is>
      </c>
      <c r="C628" s="2" t="inlineStr">
        <is>
          <t>Other non-metallic mineral product manufacturing</t>
        </is>
      </c>
    </row>
    <row r="629">
      <c r="A629" s="2" t="inlineStr">
        <is>
          <t>Air (Table 30)</t>
        </is>
      </c>
      <c r="B629" s="2" t="inlineStr">
        <is>
          <t>2101</t>
        </is>
      </c>
      <c r="C629" s="2" t="inlineStr">
        <is>
          <t>Iron and steel manufacturing</t>
        </is>
      </c>
    </row>
    <row r="630">
      <c r="A630" s="2" t="inlineStr">
        <is>
          <t>Air (Table 30)</t>
        </is>
      </c>
      <c r="B630" s="2" t="inlineStr">
        <is>
          <t>2102</t>
        </is>
      </c>
      <c r="C630" s="2" t="inlineStr">
        <is>
          <t>Basic non-ferrous metal manufacturing</t>
        </is>
      </c>
    </row>
    <row r="631">
      <c r="A631" s="2" t="inlineStr">
        <is>
          <t>Air (Table 30)</t>
        </is>
      </c>
      <c r="B631" s="2" t="inlineStr">
        <is>
          <t>2201</t>
        </is>
      </c>
      <c r="C631" s="2" t="inlineStr">
        <is>
          <t>Forged iron and steel product manufacturing</t>
        </is>
      </c>
    </row>
    <row r="632">
      <c r="A632" s="2" t="inlineStr">
        <is>
          <t>Air (Table 30)</t>
        </is>
      </c>
      <c r="B632" s="2" t="inlineStr">
        <is>
          <t>2202</t>
        </is>
      </c>
      <c r="C632" s="2" t="inlineStr">
        <is>
          <t>Structural metal product manufacturing</t>
        </is>
      </c>
    </row>
    <row r="633">
      <c r="A633" s="2" t="inlineStr">
        <is>
          <t>Air (Table 30)</t>
        </is>
      </c>
      <c r="B633" s="2" t="inlineStr">
        <is>
          <t>2203</t>
        </is>
      </c>
      <c r="C633" s="2" t="inlineStr">
        <is>
          <t>Metal containers and other sheet metal product manufacturing</t>
        </is>
      </c>
    </row>
    <row r="634">
      <c r="A634" s="2" t="inlineStr">
        <is>
          <t>Air (Table 30)</t>
        </is>
      </c>
      <c r="B634" s="2" t="inlineStr">
        <is>
          <t>2204</t>
        </is>
      </c>
      <c r="C634" s="2" t="inlineStr">
        <is>
          <t>Other fabricated metal product manufacturing</t>
        </is>
      </c>
    </row>
    <row r="635">
      <c r="A635" s="2" t="inlineStr">
        <is>
          <t>Air (Table 30)</t>
        </is>
      </c>
      <c r="B635" s="2" t="inlineStr">
        <is>
          <t>2301</t>
        </is>
      </c>
      <c r="C635" s="2" t="inlineStr">
        <is>
          <t>Motor vehicles and parts; other transport equipment manufacturing</t>
        </is>
      </c>
      <c r="D635" s="19" t="n">
        <v>0.002</v>
      </c>
      <c r="F635" s="19" t="n">
        <v>0.0015</v>
      </c>
      <c r="G635" s="19" t="n">
        <v>0.0023</v>
      </c>
      <c r="I635" s="19" t="n">
        <v>0.0036</v>
      </c>
      <c r="J635" s="19" t="n">
        <v>0.0004</v>
      </c>
      <c r="K635" s="19" t="n">
        <v>0.0044</v>
      </c>
      <c r="L635" s="19" t="n">
        <v>0.0026</v>
      </c>
      <c r="M635" s="19" t="n">
        <v>0.0024</v>
      </c>
      <c r="N635" s="19" t="n">
        <v>0.0086</v>
      </c>
      <c r="O635" s="19" t="n">
        <v>0.0004</v>
      </c>
      <c r="P635" s="19" t="n">
        <v>0.0048</v>
      </c>
      <c r="W635" s="19" t="n">
        <v>0.0011</v>
      </c>
      <c r="AU635" s="19" t="n">
        <v>0.0105</v>
      </c>
      <c r="AX635" s="19" t="n">
        <v>0.0005</v>
      </c>
      <c r="AY635" s="19" t="n">
        <v>0.0005999999999999999</v>
      </c>
      <c r="AZ635" s="19" t="n">
        <v>0.0005</v>
      </c>
      <c r="BC635" s="19" t="n">
        <v>0.0058</v>
      </c>
      <c r="BE635" s="19" t="n">
        <v>0.0008</v>
      </c>
      <c r="BF635" s="19" t="n">
        <v>1.1929</v>
      </c>
      <c r="BG635" s="19" t="n">
        <v>0.0004</v>
      </c>
      <c r="BJ635" s="19" t="n">
        <v>0.0032</v>
      </c>
      <c r="BL635" s="19" t="n">
        <v>0.0076</v>
      </c>
      <c r="BM635" s="19" t="n">
        <v>0.018</v>
      </c>
      <c r="BN635" s="19" t="n">
        <v>0.0008</v>
      </c>
      <c r="BO635" s="19" t="n">
        <v>0.0018</v>
      </c>
      <c r="BP635" s="19" t="n">
        <v>0.0013</v>
      </c>
      <c r="BU635" s="19" t="n">
        <v>0.0274</v>
      </c>
      <c r="BV635" s="19" t="n">
        <v>0.018</v>
      </c>
      <c r="BW635" s="19" t="n">
        <v>0.02</v>
      </c>
      <c r="BX635" s="19" t="n">
        <v>0.0784</v>
      </c>
      <c r="BY635" s="19" t="n">
        <v>0.0256</v>
      </c>
      <c r="BZ635" s="19" t="n">
        <v>0.0712</v>
      </c>
      <c r="CA635" s="19" t="n">
        <v>0.0032</v>
      </c>
      <c r="CB635" s="19" t="n">
        <v>0.0029</v>
      </c>
      <c r="CC635" s="19" t="n">
        <v>0.3717</v>
      </c>
      <c r="CD635" s="19" t="n">
        <v>0.0017</v>
      </c>
      <c r="CE635" s="19" t="n">
        <v>0.0019</v>
      </c>
      <c r="CG635" s="19" t="n">
        <v>0.0187</v>
      </c>
      <c r="CH635" s="19" t="n">
        <v>0.008800000000000001</v>
      </c>
      <c r="CR635" s="19" t="n">
        <v>0.0019</v>
      </c>
      <c r="CU635" s="19" t="n">
        <v>0.0022</v>
      </c>
      <c r="CV635" s="19" t="n">
        <v>0.0045</v>
      </c>
      <c r="CX635" s="19" t="n">
        <v>0.0025</v>
      </c>
      <c r="CY635" s="19" t="n">
        <v>0.0013</v>
      </c>
      <c r="CZ635" s="19" t="n">
        <v>0.0029</v>
      </c>
      <c r="DA635" s="19" t="n">
        <v>0.0199</v>
      </c>
      <c r="DB635" s="19" t="n">
        <v>0.0056</v>
      </c>
      <c r="DC635" s="19" t="n">
        <v>0.0155</v>
      </c>
      <c r="DD635" s="19" t="n">
        <v>0.0387</v>
      </c>
      <c r="DE635" s="19" t="n">
        <v>0.0032</v>
      </c>
      <c r="DF635" s="19" t="n">
        <v>0.0005999999999999999</v>
      </c>
      <c r="DG635" s="19" t="n">
        <v>0.0075</v>
      </c>
      <c r="DH635" s="19" t="n">
        <v>0.0028</v>
      </c>
      <c r="DI635" s="19" t="n">
        <v>0.0021</v>
      </c>
      <c r="DJ635" s="19" t="n">
        <v>0.0022</v>
      </c>
      <c r="DK635" s="19" t="n">
        <v>1.8434</v>
      </c>
      <c r="DL635" s="19" t="n">
        <v>0.0476</v>
      </c>
      <c r="DM635" s="19" t="n">
        <v>0.0012</v>
      </c>
      <c r="DO635" s="19" t="n">
        <v>7.0962</v>
      </c>
      <c r="DQ635" s="19" t="n">
        <v>13.7638</v>
      </c>
      <c r="DR635" s="19" t="n">
        <v>0.303</v>
      </c>
      <c r="DS635" s="19" t="n">
        <v>2.763</v>
      </c>
      <c r="DT635" s="19" t="n">
        <v>0.0605</v>
      </c>
      <c r="DU635" s="19" t="n">
        <v>1.0792</v>
      </c>
    </row>
    <row r="636">
      <c r="A636" s="2" t="inlineStr">
        <is>
          <t>Air (Table 30)</t>
        </is>
      </c>
      <c r="B636" s="2" t="inlineStr">
        <is>
          <t>2302</t>
        </is>
      </c>
      <c r="C636" s="2" t="inlineStr">
        <is>
          <t>Ships and boat manufacturing</t>
        </is>
      </c>
    </row>
    <row r="637">
      <c r="A637" s="2" t="inlineStr">
        <is>
          <t>Air (Table 30)</t>
        </is>
      </c>
      <c r="B637" s="2" t="inlineStr">
        <is>
          <t>2303</t>
        </is>
      </c>
      <c r="C637" s="2" t="inlineStr">
        <is>
          <t>Railway rolling stock manufacturing</t>
        </is>
      </c>
    </row>
    <row r="638">
      <c r="A638" s="2" t="inlineStr">
        <is>
          <t>Air (Table 30)</t>
        </is>
      </c>
      <c r="B638" s="2" t="inlineStr">
        <is>
          <t>2304</t>
        </is>
      </c>
      <c r="C638" s="2" t="inlineStr">
        <is>
          <t>Aircraft manufacturing</t>
        </is>
      </c>
    </row>
    <row r="639">
      <c r="A639" s="2" t="inlineStr">
        <is>
          <t>Air (Table 30)</t>
        </is>
      </c>
      <c r="B639" s="2" t="inlineStr">
        <is>
          <t>2401</t>
        </is>
      </c>
      <c r="C639" s="2" t="inlineStr">
        <is>
          <t>Professional, scientific, computer and electronic equipment manufacturing</t>
        </is>
      </c>
      <c r="D639" s="19" t="n">
        <v>0.0298</v>
      </c>
      <c r="E639" s="19" t="n">
        <v>0.0136</v>
      </c>
      <c r="F639" s="19" t="n">
        <v>0.0618</v>
      </c>
      <c r="G639" s="19" t="n">
        <v>0.0328</v>
      </c>
      <c r="H639" s="19" t="n">
        <v>0.0005</v>
      </c>
      <c r="I639" s="19" t="n">
        <v>0.0249</v>
      </c>
      <c r="J639" s="19" t="n">
        <v>0.0513</v>
      </c>
      <c r="K639" s="19" t="n">
        <v>0.3404</v>
      </c>
      <c r="L639" s="19" t="n">
        <v>0.2225</v>
      </c>
      <c r="M639" s="19" t="n">
        <v>0.2237</v>
      </c>
      <c r="N639" s="19" t="n">
        <v>1.1988</v>
      </c>
      <c r="O639" s="19" t="n">
        <v>0.2939</v>
      </c>
      <c r="P639" s="19" t="n">
        <v>0.2216</v>
      </c>
      <c r="Q639" s="19" t="n">
        <v>0.0007</v>
      </c>
      <c r="R639" s="19" t="n">
        <v>0.0143</v>
      </c>
      <c r="S639" s="19" t="n">
        <v>0.0004</v>
      </c>
      <c r="T639" s="19" t="n">
        <v>0.0004</v>
      </c>
      <c r="U639" s="19" t="n">
        <v>0.0005</v>
      </c>
      <c r="V639" s="19" t="n">
        <v>0.0021</v>
      </c>
      <c r="W639" s="19" t="n">
        <v>0.001</v>
      </c>
      <c r="X639" s="19" t="n">
        <v>0.0043</v>
      </c>
      <c r="Y639" s="19" t="n">
        <v>0.0039</v>
      </c>
      <c r="Z639" s="19" t="n">
        <v>0.0459</v>
      </c>
      <c r="AA639" s="19" t="n">
        <v>0.0221</v>
      </c>
      <c r="AB639" s="19" t="n">
        <v>0.0209</v>
      </c>
      <c r="AC639" s="19" t="n">
        <v>0.0004</v>
      </c>
      <c r="AD639" s="19" t="n">
        <v>0.0001</v>
      </c>
      <c r="AE639" s="19" t="n">
        <v>0.0121</v>
      </c>
      <c r="AF639" s="19" t="n">
        <v>0.0001</v>
      </c>
      <c r="AG639" s="19" t="n">
        <v>0.0009</v>
      </c>
      <c r="AH639" s="19" t="n">
        <v>0.0012</v>
      </c>
      <c r="AI639" s="19" t="n">
        <v>0.0037</v>
      </c>
      <c r="AJ639" s="19" t="n">
        <v>0.0205</v>
      </c>
      <c r="AK639" s="19" t="n">
        <v>0.0401</v>
      </c>
      <c r="AL639" s="19" t="n">
        <v>0.0172</v>
      </c>
      <c r="AM639" s="19" t="n">
        <v>0.022</v>
      </c>
      <c r="AN639" s="19" t="n">
        <v>0.0367</v>
      </c>
      <c r="AO639" s="19" t="n">
        <v>0.0108</v>
      </c>
      <c r="AP639" s="19" t="n">
        <v>0.0003</v>
      </c>
      <c r="AQ639" s="19" t="n">
        <v>0.05</v>
      </c>
      <c r="AR639" s="19" t="n">
        <v>0.0029</v>
      </c>
      <c r="AS639" s="19" t="n">
        <v>0.0503</v>
      </c>
      <c r="AT639" s="19" t="n">
        <v>0.0248</v>
      </c>
      <c r="AU639" s="19" t="n">
        <v>0.01</v>
      </c>
      <c r="AV639" s="19" t="n">
        <v>0.001</v>
      </c>
      <c r="AW639" s="19" t="n">
        <v>0.0068</v>
      </c>
      <c r="AX639" s="19" t="n">
        <v>0.0008</v>
      </c>
      <c r="AY639" s="19" t="n">
        <v>0.0021</v>
      </c>
      <c r="AZ639" s="19" t="n">
        <v>0.04</v>
      </c>
      <c r="BA639" s="19" t="n">
        <v>0.0068</v>
      </c>
      <c r="BB639" s="19" t="n">
        <v>0.0168</v>
      </c>
      <c r="BC639" s="19" t="n">
        <v>0.0504</v>
      </c>
      <c r="BD639" s="19" t="n">
        <v>0.011</v>
      </c>
      <c r="BE639" s="19" t="n">
        <v>0.0262</v>
      </c>
      <c r="BF639" s="19" t="n">
        <v>0.0163</v>
      </c>
      <c r="BG639" s="19" t="n">
        <v>0.3594</v>
      </c>
      <c r="BH639" s="19" t="n">
        <v>0.2553</v>
      </c>
      <c r="BI639" s="19" t="n">
        <v>0.3782</v>
      </c>
      <c r="BJ639" s="19" t="n">
        <v>10.9381</v>
      </c>
      <c r="BK639" s="19" t="n">
        <v>1.1604</v>
      </c>
      <c r="BL639" s="19" t="n">
        <v>0.3402</v>
      </c>
      <c r="BM639" s="19" t="n">
        <v>3.1377</v>
      </c>
      <c r="BN639" s="19" t="n">
        <v>0.1033</v>
      </c>
      <c r="BO639" s="19" t="n">
        <v>0.0854</v>
      </c>
      <c r="BP639" s="19" t="n">
        <v>0.1049</v>
      </c>
      <c r="BQ639" s="19" t="n">
        <v>0.1077</v>
      </c>
      <c r="BR639" s="19" t="n">
        <v>0.0465</v>
      </c>
      <c r="BS639" s="19" t="n">
        <v>0.5042</v>
      </c>
      <c r="BT639" s="19" t="n">
        <v>0.4895</v>
      </c>
      <c r="BU639" s="19" t="n">
        <v>1.8376</v>
      </c>
      <c r="BV639" s="19" t="n">
        <v>1.3186</v>
      </c>
      <c r="BW639" s="19" t="n">
        <v>1.4748</v>
      </c>
      <c r="BX639" s="19" t="n">
        <v>5.0969</v>
      </c>
      <c r="BY639" s="19" t="n">
        <v>0.2822</v>
      </c>
      <c r="BZ639" s="19" t="n">
        <v>0.1502</v>
      </c>
      <c r="CA639" s="19" t="n">
        <v>0.3944</v>
      </c>
      <c r="CB639" s="19" t="n">
        <v>0.2469</v>
      </c>
      <c r="CC639" s="19" t="n">
        <v>1.459</v>
      </c>
      <c r="CD639" s="19" t="n">
        <v>0.0411</v>
      </c>
      <c r="CE639" s="19" t="n">
        <v>0.1034</v>
      </c>
      <c r="CF639" s="19" t="n">
        <v>0.1657</v>
      </c>
      <c r="CG639" s="19" t="n">
        <v>2.0596</v>
      </c>
      <c r="CH639" s="19" t="n">
        <v>0.2104</v>
      </c>
      <c r="CI639" s="19" t="n">
        <v>1.6211</v>
      </c>
      <c r="CJ639" s="19" t="n">
        <v>0.7863</v>
      </c>
      <c r="CK639" s="19" t="n">
        <v>1.5394</v>
      </c>
      <c r="CL639" s="19" t="n">
        <v>2.992</v>
      </c>
      <c r="CM639" s="19" t="n">
        <v>3.7766</v>
      </c>
      <c r="CN639" s="19" t="n">
        <v>0.0182</v>
      </c>
      <c r="CO639" s="19" t="n">
        <v>0.3678</v>
      </c>
      <c r="CP639" s="19" t="n">
        <v>0.913</v>
      </c>
      <c r="CQ639" s="19" t="n">
        <v>3.7508</v>
      </c>
      <c r="CR639" s="19" t="n">
        <v>0.7052</v>
      </c>
      <c r="CS639" s="19" t="n">
        <v>0.055</v>
      </c>
      <c r="CT639" s="19" t="n">
        <v>0.0174</v>
      </c>
      <c r="CU639" s="19" t="n">
        <v>0.2172</v>
      </c>
      <c r="CV639" s="19" t="n">
        <v>1.5979</v>
      </c>
      <c r="CW639" s="19" t="n">
        <v>3.0883</v>
      </c>
      <c r="CX639" s="19" t="n">
        <v>0.7076</v>
      </c>
      <c r="CY639" s="19" t="n">
        <v>0.1614</v>
      </c>
      <c r="CZ639" s="19" t="n">
        <v>0.7825</v>
      </c>
      <c r="DA639" s="19" t="n">
        <v>1.6875</v>
      </c>
      <c r="DB639" s="19" t="n">
        <v>0.6534</v>
      </c>
      <c r="DC639" s="19" t="n">
        <v>6.6927</v>
      </c>
      <c r="DD639" s="19" t="n">
        <v>5.7805</v>
      </c>
      <c r="DE639" s="19" t="n">
        <v>0.2189</v>
      </c>
      <c r="DF639" s="19" t="n">
        <v>30.8069</v>
      </c>
      <c r="DG639" s="19" t="n">
        <v>3.9917</v>
      </c>
      <c r="DH639" s="19" t="n">
        <v>0.6545</v>
      </c>
      <c r="DI639" s="19" t="n">
        <v>0.4197</v>
      </c>
      <c r="DJ639" s="19" t="n">
        <v>0.432</v>
      </c>
      <c r="DK639" s="19" t="n">
        <v>1.5024</v>
      </c>
      <c r="DL639" s="19" t="n">
        <v>8.507300000000001</v>
      </c>
      <c r="DM639" s="19" t="n">
        <v>0.3358</v>
      </c>
      <c r="DN639" s="19" t="n">
        <v>0.0217</v>
      </c>
      <c r="DO639" s="19" t="n">
        <v>63.311</v>
      </c>
      <c r="DQ639" s="19" t="n">
        <v>61.7322</v>
      </c>
      <c r="DR639" s="19" t="n">
        <v>2.9995</v>
      </c>
      <c r="DS639" s="19" t="n">
        <v>21.763</v>
      </c>
      <c r="DT639" s="19" t="n">
        <v>3.2563</v>
      </c>
      <c r="DU639" s="19" t="n">
        <v>21.9693</v>
      </c>
    </row>
    <row r="640">
      <c r="A640" s="2" t="inlineStr">
        <is>
          <t>Air (Table 30)</t>
        </is>
      </c>
      <c r="B640" s="2" t="inlineStr">
        <is>
          <t>2403</t>
        </is>
      </c>
      <c r="C640" s="2" t="inlineStr">
        <is>
          <t>Electrical equipment manufacturing</t>
        </is>
      </c>
      <c r="D640" s="19" t="n">
        <v>0.0358</v>
      </c>
      <c r="E640" s="19" t="n">
        <v>0.008500000000000001</v>
      </c>
      <c r="F640" s="19" t="n">
        <v>0.0038</v>
      </c>
      <c r="G640" s="19" t="n">
        <v>0.0025</v>
      </c>
      <c r="H640" s="19" t="n">
        <v>0.0007</v>
      </c>
      <c r="I640" s="19" t="n">
        <v>0.0064</v>
      </c>
      <c r="J640" s="19" t="n">
        <v>0.0221</v>
      </c>
      <c r="K640" s="19" t="n">
        <v>0.2206</v>
      </c>
      <c r="L640" s="19" t="n">
        <v>0.0542</v>
      </c>
      <c r="M640" s="19" t="n">
        <v>0.0148</v>
      </c>
      <c r="N640" s="19" t="n">
        <v>0.0887</v>
      </c>
      <c r="O640" s="19" t="n">
        <v>0.0056</v>
      </c>
      <c r="P640" s="19" t="n">
        <v>0.0249</v>
      </c>
      <c r="Q640" s="19" t="n">
        <v>0.0011</v>
      </c>
      <c r="S640" s="19" t="n">
        <v>0.0007</v>
      </c>
      <c r="T640" s="19" t="n">
        <v>0.0003</v>
      </c>
      <c r="U640" s="19" t="n">
        <v>0.0003</v>
      </c>
      <c r="V640" s="19" t="n">
        <v>0.0005</v>
      </c>
      <c r="W640" s="19" t="n">
        <v>0.0004</v>
      </c>
      <c r="X640" s="19" t="n">
        <v>0.002</v>
      </c>
      <c r="Y640" s="19" t="n">
        <v>0.0007</v>
      </c>
      <c r="Z640" s="19" t="n">
        <v>0.0015</v>
      </c>
      <c r="AA640" s="19" t="n">
        <v>0.0013</v>
      </c>
      <c r="AB640" s="19" t="n">
        <v>0.0005999999999999999</v>
      </c>
      <c r="AI640" s="19" t="n">
        <v>0.0012</v>
      </c>
      <c r="AJ640" s="19" t="n">
        <v>0.0031</v>
      </c>
      <c r="AK640" s="19" t="n">
        <v>0.0017</v>
      </c>
      <c r="AL640" s="19" t="n">
        <v>0.004</v>
      </c>
      <c r="AM640" s="19" t="n">
        <v>0.0026</v>
      </c>
      <c r="AN640" s="19" t="n">
        <v>0.0005</v>
      </c>
      <c r="AQ640" s="19" t="n">
        <v>0.0034</v>
      </c>
      <c r="AR640" s="19" t="n">
        <v>0.0024</v>
      </c>
      <c r="AS640" s="19" t="n">
        <v>0.0389</v>
      </c>
      <c r="AT640" s="19" t="n">
        <v>0.0026</v>
      </c>
      <c r="AU640" s="19" t="n">
        <v>0.0014</v>
      </c>
      <c r="AV640" s="19" t="n">
        <v>0.0005</v>
      </c>
      <c r="AW640" s="19" t="n">
        <v>0.0021</v>
      </c>
      <c r="AX640" s="19" t="n">
        <v>0.0011</v>
      </c>
      <c r="AY640" s="19" t="n">
        <v>0.0003</v>
      </c>
      <c r="AZ640" s="19" t="n">
        <v>0.0261</v>
      </c>
      <c r="BB640" s="19" t="n">
        <v>0.0022</v>
      </c>
      <c r="BC640" s="19" t="n">
        <v>0.2436</v>
      </c>
      <c r="BD640" s="19" t="n">
        <v>0.0338</v>
      </c>
      <c r="BE640" s="19" t="n">
        <v>0.104</v>
      </c>
      <c r="BF640" s="19" t="n">
        <v>0.0257</v>
      </c>
      <c r="BG640" s="19" t="n">
        <v>0.6432</v>
      </c>
      <c r="BH640" s="19" t="n">
        <v>0.6922</v>
      </c>
      <c r="BI640" s="19" t="n">
        <v>0.0199</v>
      </c>
      <c r="BJ640" s="19" t="n">
        <v>1.4066</v>
      </c>
      <c r="BK640" s="19" t="n">
        <v>3.1589</v>
      </c>
      <c r="BL640" s="19" t="n">
        <v>0.546</v>
      </c>
      <c r="BM640" s="19" t="n">
        <v>3.7184</v>
      </c>
      <c r="BN640" s="19" t="n">
        <v>0.0216</v>
      </c>
      <c r="BO640" s="19" t="n">
        <v>0.007</v>
      </c>
      <c r="BP640" s="19" t="n">
        <v>1.1393</v>
      </c>
      <c r="BQ640" s="19" t="n">
        <v>1.9249</v>
      </c>
      <c r="BR640" s="19" t="n">
        <v>0.0384</v>
      </c>
      <c r="BS640" s="19" t="n">
        <v>0.0166</v>
      </c>
      <c r="BT640" s="19" t="n">
        <v>0.1443</v>
      </c>
      <c r="BU640" s="19" t="n">
        <v>0.9293</v>
      </c>
      <c r="BV640" s="19" t="n">
        <v>1.6559</v>
      </c>
      <c r="BW640" s="19" t="n">
        <v>1.0656</v>
      </c>
      <c r="BX640" s="19" t="n">
        <v>12.4113</v>
      </c>
      <c r="BY640" s="19" t="n">
        <v>0.06950000000000001</v>
      </c>
      <c r="BZ640" s="19" t="n">
        <v>0.0276</v>
      </c>
      <c r="CA640" s="19" t="n">
        <v>0.0111</v>
      </c>
      <c r="CB640" s="19" t="n">
        <v>0.0065</v>
      </c>
      <c r="CC640" s="19" t="n">
        <v>0.8915</v>
      </c>
      <c r="CD640" s="19" t="n">
        <v>0.0229</v>
      </c>
      <c r="CE640" s="19" t="n">
        <v>0.0064</v>
      </c>
      <c r="CG640" s="19" t="n">
        <v>0.1168</v>
      </c>
      <c r="CH640" s="19" t="n">
        <v>0.0165</v>
      </c>
      <c r="CI640" s="19" t="n">
        <v>0.0092</v>
      </c>
      <c r="CJ640" s="19" t="n">
        <v>0.0054</v>
      </c>
      <c r="CM640" s="19" t="n">
        <v>1.4028</v>
      </c>
      <c r="CO640" s="19" t="n">
        <v>0.0002</v>
      </c>
      <c r="CR640" s="19" t="n">
        <v>0.0107</v>
      </c>
      <c r="CS640" s="19" t="n">
        <v>0.0073</v>
      </c>
      <c r="CT640" s="19" t="n">
        <v>0.0028</v>
      </c>
      <c r="CU640" s="19" t="n">
        <v>0.0017</v>
      </c>
      <c r="CV640" s="19" t="n">
        <v>1.0129</v>
      </c>
      <c r="CW640" s="19" t="n">
        <v>0.0872</v>
      </c>
      <c r="CX640" s="19" t="n">
        <v>0.0419</v>
      </c>
      <c r="CY640" s="19" t="n">
        <v>0.0277</v>
      </c>
      <c r="CZ640" s="19" t="n">
        <v>0.0069</v>
      </c>
      <c r="DA640" s="19" t="n">
        <v>0.0061</v>
      </c>
      <c r="DB640" s="19" t="n">
        <v>0.0011</v>
      </c>
      <c r="DC640" s="19" t="n">
        <v>0.0033</v>
      </c>
      <c r="DD640" s="19" t="n">
        <v>0.0071</v>
      </c>
      <c r="DE640" s="19" t="n">
        <v>0.001</v>
      </c>
      <c r="DF640" s="19" t="n">
        <v>0.0026</v>
      </c>
      <c r="DG640" s="19" t="n">
        <v>0.0067</v>
      </c>
      <c r="DH640" s="19" t="n">
        <v>0.0029</v>
      </c>
      <c r="DI640" s="19" t="n">
        <v>0.0047</v>
      </c>
      <c r="DJ640" s="19" t="n">
        <v>0.004</v>
      </c>
      <c r="DK640" s="19" t="n">
        <v>0.3467</v>
      </c>
      <c r="DL640" s="19" t="n">
        <v>0.9462</v>
      </c>
      <c r="DM640" s="19" t="n">
        <v>0.0389</v>
      </c>
      <c r="DN640" s="19" t="n">
        <v>0.0034</v>
      </c>
      <c r="DO640" s="19" t="n">
        <v>1.0452</v>
      </c>
      <c r="DQ640" s="19" t="n">
        <v>17.8161</v>
      </c>
      <c r="DR640" s="19" t="n">
        <v>0.4219</v>
      </c>
      <c r="DS640" s="19" t="n">
        <v>1.0663</v>
      </c>
      <c r="DT640" s="19" t="n">
        <v>0.0396</v>
      </c>
      <c r="DU640" s="19" t="n">
        <v>4.9121</v>
      </c>
    </row>
    <row r="641">
      <c r="A641" s="2" t="inlineStr">
        <is>
          <t>Air (Table 30)</t>
        </is>
      </c>
      <c r="B641" s="2" t="inlineStr">
        <is>
          <t>2404</t>
        </is>
      </c>
      <c r="C641" s="2" t="inlineStr">
        <is>
          <t>Domestic appliance manufacturing</t>
        </is>
      </c>
      <c r="BU641" s="19" t="n">
        <v>3.7215</v>
      </c>
      <c r="BV641" s="19" t="n">
        <v>0.2798</v>
      </c>
      <c r="BW641" s="19" t="n">
        <v>0.1949</v>
      </c>
      <c r="BX641" s="19" t="n">
        <v>1.2016</v>
      </c>
      <c r="BZ641" s="19" t="n">
        <v>0.4537</v>
      </c>
      <c r="CD641" s="19" t="n">
        <v>0.0009</v>
      </c>
      <c r="DK641" s="19" t="n">
        <v>0.0005999999999999999</v>
      </c>
      <c r="DL641" s="19" t="n">
        <v>0.0001</v>
      </c>
      <c r="DO641" s="19" t="n">
        <v>102.8083</v>
      </c>
      <c r="DQ641" s="19" t="n">
        <v>11.1206</v>
      </c>
      <c r="DR641" s="19" t="n">
        <v>0.5052</v>
      </c>
      <c r="DS641" s="19" t="n">
        <v>0.723</v>
      </c>
      <c r="DT641" s="19" t="n">
        <v>0.0468</v>
      </c>
      <c r="DU641" s="19" t="n">
        <v>0.9431</v>
      </c>
    </row>
    <row r="642">
      <c r="A642" s="2" t="inlineStr">
        <is>
          <t>Air (Table 30)</t>
        </is>
      </c>
      <c r="B642" s="2" t="inlineStr">
        <is>
          <t>2405</t>
        </is>
      </c>
      <c r="C642" s="2" t="inlineStr">
        <is>
          <t>Specialised and other machinery and equipment manufacturing</t>
        </is>
      </c>
      <c r="D642" s="19" t="n">
        <v>1.7397</v>
      </c>
      <c r="E642" s="19" t="n">
        <v>0.1316</v>
      </c>
      <c r="F642" s="19" t="n">
        <v>1.2132</v>
      </c>
      <c r="G642" s="19" t="n">
        <v>1.2495</v>
      </c>
      <c r="H642" s="19" t="n">
        <v>0.0116</v>
      </c>
      <c r="I642" s="19" t="n">
        <v>0.8552999999999999</v>
      </c>
      <c r="J642" s="19" t="n">
        <v>1.2469</v>
      </c>
      <c r="K642" s="19" t="n">
        <v>7.3272</v>
      </c>
      <c r="L642" s="19" t="n">
        <v>3.0793</v>
      </c>
      <c r="M642" s="19" t="n">
        <v>3.3623</v>
      </c>
      <c r="N642" s="19" t="n">
        <v>13.9864</v>
      </c>
      <c r="O642" s="19" t="n">
        <v>2.163</v>
      </c>
      <c r="P642" s="19" t="n">
        <v>0.7471</v>
      </c>
      <c r="Q642" s="19" t="n">
        <v>0.2813</v>
      </c>
      <c r="R642" s="19" t="n">
        <v>0.0025</v>
      </c>
      <c r="S642" s="19" t="n">
        <v>0.1231</v>
      </c>
      <c r="T642" s="19" t="n">
        <v>0.0342</v>
      </c>
      <c r="U642" s="19" t="n">
        <v>0.0075</v>
      </c>
      <c r="V642" s="19" t="n">
        <v>0.0108</v>
      </c>
      <c r="W642" s="19" t="n">
        <v>0.1122</v>
      </c>
      <c r="X642" s="19" t="n">
        <v>0.1686</v>
      </c>
      <c r="Y642" s="19" t="n">
        <v>0.1004</v>
      </c>
      <c r="Z642" s="19" t="n">
        <v>0.1169</v>
      </c>
      <c r="AA642" s="19" t="n">
        <v>0.0373</v>
      </c>
      <c r="AB642" s="19" t="n">
        <v>0.0523</v>
      </c>
      <c r="AC642" s="19" t="n">
        <v>0.0001</v>
      </c>
      <c r="AD642" s="19" t="n">
        <v>0.0005</v>
      </c>
      <c r="AE642" s="19" t="n">
        <v>0.0221</v>
      </c>
      <c r="AF642" s="19" t="n">
        <v>0.0007</v>
      </c>
      <c r="AG642" s="19" t="n">
        <v>0.0009</v>
      </c>
      <c r="AH642" s="19" t="n">
        <v>0.0012</v>
      </c>
      <c r="AI642" s="19" t="n">
        <v>0.0214</v>
      </c>
      <c r="AJ642" s="19" t="n">
        <v>0.0478</v>
      </c>
      <c r="AK642" s="19" t="n">
        <v>0.1991</v>
      </c>
      <c r="AL642" s="19" t="n">
        <v>0.1071</v>
      </c>
      <c r="AM642" s="19" t="n">
        <v>0.1121</v>
      </c>
      <c r="AN642" s="19" t="n">
        <v>0.0242</v>
      </c>
      <c r="AO642" s="19" t="n">
        <v>0.1391</v>
      </c>
      <c r="AP642" s="19" t="n">
        <v>0.0008</v>
      </c>
      <c r="AQ642" s="19" t="n">
        <v>0.4032</v>
      </c>
      <c r="AR642" s="19" t="n">
        <v>0.0472</v>
      </c>
      <c r="AS642" s="19" t="n">
        <v>0.0615</v>
      </c>
      <c r="AT642" s="19" t="n">
        <v>0.0013</v>
      </c>
      <c r="AU642" s="19" t="n">
        <v>0.0585</v>
      </c>
      <c r="AV642" s="19" t="n">
        <v>0.0214</v>
      </c>
      <c r="AW642" s="19" t="n">
        <v>0.2246</v>
      </c>
      <c r="AX642" s="19" t="n">
        <v>0.0547</v>
      </c>
      <c r="AY642" s="19" t="n">
        <v>0.0187</v>
      </c>
      <c r="AZ642" s="19" t="n">
        <v>0.0985</v>
      </c>
      <c r="BA642" s="19" t="n">
        <v>0.0042</v>
      </c>
      <c r="BB642" s="19" t="n">
        <v>0.008500000000000001</v>
      </c>
      <c r="BC642" s="19" t="n">
        <v>0.1111</v>
      </c>
      <c r="BD642" s="19" t="n">
        <v>0.0499</v>
      </c>
      <c r="BE642" s="19" t="n">
        <v>1.194</v>
      </c>
      <c r="BF642" s="19" t="n">
        <v>0.3617</v>
      </c>
      <c r="BG642" s="19" t="n">
        <v>0.9522</v>
      </c>
      <c r="BH642" s="19" t="n">
        <v>0.5736</v>
      </c>
      <c r="BI642" s="19" t="n">
        <v>0.5114</v>
      </c>
      <c r="BJ642" s="19" t="n">
        <v>0.1228</v>
      </c>
      <c r="BK642" s="19" t="n">
        <v>0.1208</v>
      </c>
      <c r="BL642" s="19" t="n">
        <v>0.0213</v>
      </c>
      <c r="BM642" s="19" t="n">
        <v>3.3565</v>
      </c>
      <c r="BN642" s="19" t="n">
        <v>0.0094</v>
      </c>
      <c r="BO642" s="19" t="n">
        <v>0.0081</v>
      </c>
      <c r="BP642" s="19" t="n">
        <v>1.4332</v>
      </c>
      <c r="BQ642" s="19" t="n">
        <v>0.8264</v>
      </c>
      <c r="BR642" s="19" t="n">
        <v>0.0174</v>
      </c>
      <c r="BS642" s="19" t="n">
        <v>1.0417</v>
      </c>
      <c r="BT642" s="19" t="n">
        <v>0.1803</v>
      </c>
      <c r="BU642" s="19" t="n">
        <v>0.1896</v>
      </c>
      <c r="BV642" s="19" t="n">
        <v>1.2036</v>
      </c>
      <c r="BW642" s="19" t="n">
        <v>1.1435</v>
      </c>
      <c r="BX642" s="19" t="n">
        <v>1.4859</v>
      </c>
      <c r="BY642" s="19" t="n">
        <v>0.7748</v>
      </c>
      <c r="BZ642" s="19" t="n">
        <v>0.1483</v>
      </c>
      <c r="CA642" s="19" t="n">
        <v>0.1552</v>
      </c>
      <c r="CB642" s="19" t="n">
        <v>0.2554</v>
      </c>
      <c r="CC642" s="19" t="n">
        <v>0.231</v>
      </c>
      <c r="CD642" s="19" t="n">
        <v>0.1619</v>
      </c>
      <c r="CE642" s="19" t="n">
        <v>0.0215</v>
      </c>
      <c r="CG642" s="19" t="n">
        <v>0.4306</v>
      </c>
      <c r="CH642" s="19" t="n">
        <v>0.008200000000000001</v>
      </c>
      <c r="CJ642" s="19" t="n">
        <v>0.0414</v>
      </c>
      <c r="CM642" s="19" t="n">
        <v>0.613</v>
      </c>
      <c r="CN642" s="19" t="n">
        <v>0.0022</v>
      </c>
      <c r="CO642" s="19" t="n">
        <v>0.031</v>
      </c>
      <c r="CR642" s="19" t="n">
        <v>0.2858</v>
      </c>
      <c r="CU642" s="19" t="n">
        <v>0.0146</v>
      </c>
      <c r="CV642" s="19" t="n">
        <v>2.7278</v>
      </c>
      <c r="CX642" s="19" t="n">
        <v>0.5706</v>
      </c>
      <c r="CY642" s="19" t="n">
        <v>0.6478</v>
      </c>
      <c r="CZ642" s="19" t="n">
        <v>0.6087</v>
      </c>
      <c r="DA642" s="19" t="n">
        <v>1.7425</v>
      </c>
      <c r="DB642" s="19" t="n">
        <v>0.2367</v>
      </c>
      <c r="DC642" s="19" t="n">
        <v>1.0756</v>
      </c>
      <c r="DD642" s="19" t="n">
        <v>1.6602</v>
      </c>
      <c r="DE642" s="19" t="n">
        <v>0.2305</v>
      </c>
      <c r="DF642" s="19" t="n">
        <v>0.5611</v>
      </c>
      <c r="DG642" s="19" t="n">
        <v>0.3708</v>
      </c>
      <c r="DH642" s="19" t="n">
        <v>0.0781</v>
      </c>
      <c r="DI642" s="19" t="n">
        <v>0.0525</v>
      </c>
      <c r="DJ642" s="19" t="n">
        <v>0.0591</v>
      </c>
      <c r="DK642" s="19" t="n">
        <v>7.2174</v>
      </c>
      <c r="DL642" s="19" t="n">
        <v>8.8185</v>
      </c>
      <c r="DM642" s="19" t="n">
        <v>0.08169999999999999</v>
      </c>
      <c r="DN642" s="19" t="n">
        <v>0.0171</v>
      </c>
      <c r="DO642" s="19" t="n">
        <v>4.4664</v>
      </c>
      <c r="DQ642" s="19" t="n">
        <v>80.3771</v>
      </c>
      <c r="DR642" s="19" t="n">
        <v>1.8515</v>
      </c>
      <c r="DS642" s="19" t="n">
        <v>3.7034</v>
      </c>
      <c r="DT642" s="19" t="n">
        <v>2.9901</v>
      </c>
      <c r="DU642" s="19" t="n">
        <v>10.9258</v>
      </c>
    </row>
    <row r="643">
      <c r="A643" s="2" t="inlineStr">
        <is>
          <t>Air (Table 30)</t>
        </is>
      </c>
      <c r="B643" s="2" t="inlineStr">
        <is>
          <t>2501</t>
        </is>
      </c>
      <c r="C643" s="2" t="inlineStr">
        <is>
          <t>Furniture manufacturing</t>
        </is>
      </c>
    </row>
    <row r="644">
      <c r="A644" s="2" t="inlineStr">
        <is>
          <t>Air (Table 30)</t>
        </is>
      </c>
      <c r="B644" s="2" t="inlineStr">
        <is>
          <t>2502</t>
        </is>
      </c>
      <c r="C644" s="2" t="inlineStr">
        <is>
          <t>Other manufactured products</t>
        </is>
      </c>
    </row>
    <row r="645">
      <c r="A645" s="2" t="inlineStr">
        <is>
          <t>Air (Table 30)</t>
        </is>
      </c>
      <c r="B645" s="2" t="inlineStr">
        <is>
          <t>2601</t>
        </is>
      </c>
      <c r="C645" s="2" t="inlineStr">
        <is>
          <t>Electricity generation</t>
        </is>
      </c>
    </row>
    <row r="646">
      <c r="A646" s="2" t="inlineStr">
        <is>
          <t>Air (Table 30)</t>
        </is>
      </c>
      <c r="B646" s="2" t="inlineStr">
        <is>
          <t>2605</t>
        </is>
      </c>
      <c r="C646" s="2" t="inlineStr">
        <is>
          <t>Electricity transmission, distribution, on selling and electricity market operation</t>
        </is>
      </c>
    </row>
    <row r="647">
      <c r="A647" s="2" t="inlineStr">
        <is>
          <t>Air (Table 30)</t>
        </is>
      </c>
      <c r="B647" s="2" t="inlineStr">
        <is>
          <t>2701</t>
        </is>
      </c>
      <c r="C647" s="2" t="inlineStr">
        <is>
          <t>Gas supply</t>
        </is>
      </c>
    </row>
    <row r="648">
      <c r="A648" s="2" t="inlineStr">
        <is>
          <t>Air (Table 30)</t>
        </is>
      </c>
      <c r="B648" s="2" t="inlineStr">
        <is>
          <t>2801</t>
        </is>
      </c>
      <c r="C648" s="2" t="inlineStr">
        <is>
          <t>Water supply, sewerage and drainage services</t>
        </is>
      </c>
    </row>
    <row r="649">
      <c r="A649" s="2" t="inlineStr">
        <is>
          <t>Air (Table 30)</t>
        </is>
      </c>
      <c r="B649" s="2" t="inlineStr">
        <is>
          <t>2901</t>
        </is>
      </c>
      <c r="C649" s="2" t="inlineStr">
        <is>
          <t>Waste collection, treatment and disposal services</t>
        </is>
      </c>
    </row>
    <row r="650">
      <c r="A650" s="2" t="inlineStr">
        <is>
          <t>Air (Table 30)</t>
        </is>
      </c>
      <c r="B650" s="2" t="inlineStr">
        <is>
          <t>3001</t>
        </is>
      </c>
      <c r="C650" s="2" t="inlineStr">
        <is>
          <t>Residential building construction</t>
        </is>
      </c>
    </row>
    <row r="651">
      <c r="A651" s="2" t="inlineStr">
        <is>
          <t>Air (Table 30)</t>
        </is>
      </c>
      <c r="B651" s="2" t="inlineStr">
        <is>
          <t>3002</t>
        </is>
      </c>
      <c r="C651" s="2" t="inlineStr">
        <is>
          <t>Non-residential building construction</t>
        </is>
      </c>
    </row>
    <row r="652">
      <c r="A652" s="2" t="inlineStr">
        <is>
          <t>Air (Table 30)</t>
        </is>
      </c>
      <c r="B652" s="2" t="inlineStr">
        <is>
          <t>3101</t>
        </is>
      </c>
      <c r="C652" s="2" t="inlineStr">
        <is>
          <t>Heavy and civil engineering construction</t>
        </is>
      </c>
    </row>
    <row r="653">
      <c r="A653" s="2" t="inlineStr">
        <is>
          <t>Air (Table 30)</t>
        </is>
      </c>
      <c r="B653" s="2" t="inlineStr">
        <is>
          <t>3201</t>
        </is>
      </c>
      <c r="C653" s="2" t="inlineStr">
        <is>
          <t>Construction services</t>
        </is>
      </c>
    </row>
    <row r="654">
      <c r="A654" s="2" t="inlineStr">
        <is>
          <t>Air (Table 30)</t>
        </is>
      </c>
      <c r="B654" s="2" t="inlineStr">
        <is>
          <t>3301</t>
        </is>
      </c>
      <c r="C654" s="2" t="inlineStr">
        <is>
          <t>Wholesale trade</t>
        </is>
      </c>
    </row>
    <row r="655">
      <c r="A655" s="2" t="inlineStr">
        <is>
          <t>Air (Table 30)</t>
        </is>
      </c>
      <c r="B655" s="2" t="inlineStr">
        <is>
          <t>3901</t>
        </is>
      </c>
      <c r="C655" s="2" t="inlineStr">
        <is>
          <t>Retail trade</t>
        </is>
      </c>
    </row>
    <row r="656">
      <c r="A656" s="2" t="inlineStr">
        <is>
          <t>Air (Table 30)</t>
        </is>
      </c>
      <c r="B656" s="2" t="inlineStr">
        <is>
          <t>4401</t>
        </is>
      </c>
      <c r="C656" s="2" t="inlineStr">
        <is>
          <t>Accommodation</t>
        </is>
      </c>
    </row>
    <row r="657">
      <c r="A657" s="2" t="inlineStr">
        <is>
          <t>Air (Table 30)</t>
        </is>
      </c>
      <c r="B657" s="2" t="inlineStr">
        <is>
          <t>4501</t>
        </is>
      </c>
      <c r="C657" s="2" t="inlineStr">
        <is>
          <t>Food and beverage services</t>
        </is>
      </c>
    </row>
    <row r="658">
      <c r="A658" s="2" t="inlineStr">
        <is>
          <t>Air (Table 30)</t>
        </is>
      </c>
      <c r="B658" s="2" t="inlineStr">
        <is>
          <t>4601</t>
        </is>
      </c>
      <c r="C658" s="2" t="inlineStr">
        <is>
          <t>Road transport</t>
        </is>
      </c>
    </row>
    <row r="659">
      <c r="A659" s="2" t="inlineStr">
        <is>
          <t>Air (Table 30)</t>
        </is>
      </c>
      <c r="B659" s="2" t="inlineStr">
        <is>
          <t>4701</t>
        </is>
      </c>
      <c r="C659" s="2" t="inlineStr">
        <is>
          <t>Rail transport</t>
        </is>
      </c>
    </row>
    <row r="660">
      <c r="A660" s="2" t="inlineStr">
        <is>
          <t>Air (Table 30)</t>
        </is>
      </c>
      <c r="B660" s="2" t="inlineStr">
        <is>
          <t>4801</t>
        </is>
      </c>
      <c r="C660" s="2" t="inlineStr">
        <is>
          <t>Water, pipeline and other transport</t>
        </is>
      </c>
    </row>
    <row r="661">
      <c r="A661" s="2" t="inlineStr">
        <is>
          <t>Air (Table 30)</t>
        </is>
      </c>
      <c r="B661" s="2" t="inlineStr">
        <is>
          <t>4901</t>
        </is>
      </c>
      <c r="C661" s="2" t="inlineStr">
        <is>
          <t>Air and space transport</t>
        </is>
      </c>
    </row>
    <row r="662">
      <c r="A662" s="2" t="inlineStr">
        <is>
          <t>Air (Table 30)</t>
        </is>
      </c>
      <c r="B662" s="2" t="inlineStr">
        <is>
          <t>5101</t>
        </is>
      </c>
      <c r="C662" s="2" t="inlineStr">
        <is>
          <t>Postal and courier pick-up and delivery service</t>
        </is>
      </c>
    </row>
    <row r="663">
      <c r="A663" s="2" t="inlineStr">
        <is>
          <t>Air (Table 30)</t>
        </is>
      </c>
      <c r="B663" s="2" t="inlineStr">
        <is>
          <t>5201</t>
        </is>
      </c>
      <c r="C663" s="2" t="inlineStr">
        <is>
          <t>Transport support services and storage</t>
        </is>
      </c>
    </row>
    <row r="664">
      <c r="A664" s="2" t="inlineStr">
        <is>
          <t>Air (Table 30)</t>
        </is>
      </c>
      <c r="B664" s="2" t="inlineStr">
        <is>
          <t>5401</t>
        </is>
      </c>
      <c r="C664" s="2" t="inlineStr">
        <is>
          <t>Publishing (except internet and music publishing)</t>
        </is>
      </c>
      <c r="D664" s="19" t="n">
        <v>0.0186</v>
      </c>
      <c r="E664" s="19" t="n">
        <v>0.0011</v>
      </c>
      <c r="F664" s="19" t="n">
        <v>0.0189</v>
      </c>
      <c r="K664" s="19" t="n">
        <v>0.0335</v>
      </c>
      <c r="L664" s="19" t="n">
        <v>0.0244</v>
      </c>
      <c r="M664" s="19" t="n">
        <v>0.0146</v>
      </c>
      <c r="N664" s="19" t="n">
        <v>0.0599</v>
      </c>
      <c r="P664" s="19" t="n">
        <v>0.1696</v>
      </c>
      <c r="Q664" s="19" t="n">
        <v>0.0119</v>
      </c>
      <c r="R664" s="19" t="n">
        <v>0.0014</v>
      </c>
      <c r="S664" s="19" t="n">
        <v>0.0057</v>
      </c>
      <c r="T664" s="19" t="n">
        <v>0.009299999999999999</v>
      </c>
      <c r="U664" s="19" t="n">
        <v>0.0002</v>
      </c>
      <c r="V664" s="19" t="n">
        <v>0.0162</v>
      </c>
      <c r="W664" s="19" t="n">
        <v>0.008399999999999999</v>
      </c>
      <c r="X664" s="19" t="n">
        <v>0.0291</v>
      </c>
      <c r="Y664" s="19" t="n">
        <v>0.0462</v>
      </c>
      <c r="Z664" s="19" t="n">
        <v>0.0249</v>
      </c>
      <c r="AA664" s="19" t="n">
        <v>0.0002</v>
      </c>
      <c r="AB664" s="19" t="n">
        <v>0.0065</v>
      </c>
      <c r="AC664" s="19" t="n">
        <v>0.0005</v>
      </c>
      <c r="AD664" s="19" t="n">
        <v>0.0009</v>
      </c>
      <c r="AE664" s="19" t="n">
        <v>0.0194</v>
      </c>
      <c r="AF664" s="19" t="n">
        <v>0.0003</v>
      </c>
      <c r="AG664" s="19" t="n">
        <v>0.0003</v>
      </c>
      <c r="AH664" s="19" t="n">
        <v>0.0007</v>
      </c>
      <c r="AI664" s="19" t="n">
        <v>0.0017</v>
      </c>
      <c r="AJ664" s="19" t="n">
        <v>0.0277</v>
      </c>
      <c r="AK664" s="19" t="n">
        <v>0.0674</v>
      </c>
      <c r="AL664" s="19" t="n">
        <v>0.16</v>
      </c>
      <c r="AM664" s="19" t="n">
        <v>0.0554</v>
      </c>
      <c r="AN664" s="19" t="n">
        <v>0.0134</v>
      </c>
      <c r="AO664" s="19" t="n">
        <v>0.111</v>
      </c>
      <c r="AP664" s="19" t="n">
        <v>0.0001</v>
      </c>
      <c r="AQ664" s="19" t="n">
        <v>0.2693</v>
      </c>
      <c r="AR664" s="19" t="n">
        <v>0.0097</v>
      </c>
      <c r="AS664" s="19" t="n">
        <v>0.1464</v>
      </c>
      <c r="AT664" s="19" t="n">
        <v>0.0538</v>
      </c>
      <c r="AU664" s="19" t="n">
        <v>0.0137</v>
      </c>
      <c r="AV664" s="19" t="n">
        <v>0.0044</v>
      </c>
      <c r="AW664" s="19" t="n">
        <v>0.0805</v>
      </c>
      <c r="AX664" s="19" t="n">
        <v>0.0037</v>
      </c>
      <c r="AY664" s="19" t="n">
        <v>0.0007</v>
      </c>
      <c r="AZ664" s="19" t="n">
        <v>0.041</v>
      </c>
      <c r="BA664" s="19" t="n">
        <v>0.0003</v>
      </c>
      <c r="BB664" s="19" t="n">
        <v>0.0012</v>
      </c>
      <c r="BC664" s="19" t="n">
        <v>0.2873</v>
      </c>
      <c r="BD664" s="19" t="n">
        <v>0.023</v>
      </c>
      <c r="BE664" s="19" t="n">
        <v>0.0313</v>
      </c>
      <c r="BF664" s="19" t="n">
        <v>0.0335</v>
      </c>
      <c r="BG664" s="19" t="n">
        <v>0.0146</v>
      </c>
      <c r="BH664" s="19" t="n">
        <v>0.0185</v>
      </c>
      <c r="BI664" s="19" t="n">
        <v>0.0011</v>
      </c>
      <c r="BJ664" s="19" t="n">
        <v>0.0526</v>
      </c>
      <c r="BK664" s="19" t="n">
        <v>0.0073</v>
      </c>
      <c r="BL664" s="19" t="n">
        <v>0.005</v>
      </c>
      <c r="BM664" s="19" t="n">
        <v>0.0212</v>
      </c>
      <c r="BN664" s="19" t="n">
        <v>0.0154</v>
      </c>
      <c r="BO664" s="19" t="n">
        <v>0.0017</v>
      </c>
      <c r="BP664" s="19" t="n">
        <v>0.0155</v>
      </c>
      <c r="BQ664" s="19" t="n">
        <v>0.029</v>
      </c>
      <c r="BS664" s="19" t="n">
        <v>0.0419</v>
      </c>
      <c r="BT664" s="19" t="n">
        <v>0.2886</v>
      </c>
      <c r="BU664" s="19" t="n">
        <v>0.0803</v>
      </c>
      <c r="BV664" s="19" t="n">
        <v>0.0852</v>
      </c>
      <c r="BW664" s="19" t="n">
        <v>0.1211</v>
      </c>
      <c r="BX664" s="19" t="n">
        <v>0.5071</v>
      </c>
      <c r="BY664" s="19" t="n">
        <v>0.4812</v>
      </c>
      <c r="BZ664" s="19" t="n">
        <v>0.522</v>
      </c>
      <c r="CA664" s="19" t="n">
        <v>0.1052</v>
      </c>
      <c r="CB664" s="19" t="n">
        <v>0.1257</v>
      </c>
      <c r="CC664" s="19" t="n">
        <v>0.5695</v>
      </c>
      <c r="CD664" s="19" t="n">
        <v>0.0551</v>
      </c>
      <c r="CE664" s="19" t="n">
        <v>0.0076</v>
      </c>
      <c r="CF664" s="19" t="n">
        <v>0.057</v>
      </c>
      <c r="CG664" s="19" t="n">
        <v>0.3595</v>
      </c>
      <c r="CH664" s="19" t="n">
        <v>0.1201</v>
      </c>
      <c r="CI664" s="19" t="n">
        <v>2.4716</v>
      </c>
      <c r="CJ664" s="19" t="n">
        <v>0.1027</v>
      </c>
      <c r="CK664" s="19" t="n">
        <v>0.081</v>
      </c>
      <c r="CM664" s="19" t="n">
        <v>0.2323</v>
      </c>
      <c r="CN664" s="19" t="n">
        <v>0.0143</v>
      </c>
      <c r="CO664" s="19" t="n">
        <v>2.9211</v>
      </c>
      <c r="CP664" s="19" t="n">
        <v>3.5216</v>
      </c>
      <c r="CQ664" s="19" t="n">
        <v>0.1551</v>
      </c>
      <c r="CR664" s="19" t="n">
        <v>0.1858</v>
      </c>
      <c r="CU664" s="19" t="n">
        <v>0.389</v>
      </c>
      <c r="CV664" s="19" t="n">
        <v>1.9335</v>
      </c>
      <c r="CW664" s="19" t="n">
        <v>0.0061</v>
      </c>
      <c r="CX664" s="19" t="n">
        <v>0.7783</v>
      </c>
      <c r="CY664" s="19" t="n">
        <v>0.2168</v>
      </c>
      <c r="CZ664" s="19" t="n">
        <v>2.4299</v>
      </c>
      <c r="DA664" s="19" t="n">
        <v>0.049</v>
      </c>
      <c r="DB664" s="19" t="n">
        <v>0.2399</v>
      </c>
      <c r="DC664" s="19" t="n">
        <v>2.7487</v>
      </c>
      <c r="DD664" s="19" t="n">
        <v>2.9763</v>
      </c>
      <c r="DE664" s="19" t="n">
        <v>0.2698</v>
      </c>
      <c r="DF664" s="19" t="n">
        <v>0.3592</v>
      </c>
      <c r="DG664" s="19" t="n">
        <v>0.8727</v>
      </c>
      <c r="DH664" s="19" t="n">
        <v>0.2416</v>
      </c>
      <c r="DI664" s="19" t="n">
        <v>0.0492</v>
      </c>
      <c r="DJ664" s="19" t="n">
        <v>0.0514</v>
      </c>
      <c r="DK664" s="19" t="n">
        <v>0.0251</v>
      </c>
      <c r="DL664" s="19" t="n">
        <v>0.0002</v>
      </c>
      <c r="DM664" s="19" t="n">
        <v>0.3262</v>
      </c>
      <c r="DN664" s="19" t="n">
        <v>0.075</v>
      </c>
      <c r="DO664" s="19" t="n">
        <v>14.2525</v>
      </c>
      <c r="DQ664" s="19" t="n">
        <v>4.9285</v>
      </c>
      <c r="DR664" s="19" t="n">
        <v>0.2758</v>
      </c>
      <c r="DS664" s="19" t="n">
        <v>1.0017</v>
      </c>
      <c r="DT664" s="19" t="n">
        <v>0.3551</v>
      </c>
      <c r="DU664" s="19" t="n">
        <v>8.794499999999999</v>
      </c>
    </row>
    <row r="665">
      <c r="A665" s="2" t="inlineStr">
        <is>
          <t>Air (Table 30)</t>
        </is>
      </c>
      <c r="B665" s="2" t="inlineStr">
        <is>
          <t>5501</t>
        </is>
      </c>
      <c r="C665" s="2" t="inlineStr">
        <is>
          <t>Motion picture and sound recording</t>
        </is>
      </c>
      <c r="CJ665" s="19" t="n">
        <v>0.2884</v>
      </c>
      <c r="CX665" s="19" t="n">
        <v>0.4539</v>
      </c>
      <c r="DO665" s="19" t="n">
        <v>6.8294</v>
      </c>
      <c r="DQ665" s="19" t="n">
        <v>1.9937</v>
      </c>
      <c r="DT665" s="19" t="n">
        <v>0.3418</v>
      </c>
      <c r="DU665" s="19" t="n">
        <v>0.0927</v>
      </c>
    </row>
    <row r="666">
      <c r="A666" s="2" t="inlineStr">
        <is>
          <t>Air (Table 30)</t>
        </is>
      </c>
      <c r="B666" s="2" t="inlineStr">
        <is>
          <t>5601</t>
        </is>
      </c>
      <c r="C666" s="2" t="inlineStr">
        <is>
          <t>Broadcasting (except internet)</t>
        </is>
      </c>
    </row>
    <row r="667">
      <c r="A667" s="2" t="inlineStr">
        <is>
          <t>Air (Table 30)</t>
        </is>
      </c>
      <c r="B667" s="2" t="inlineStr">
        <is>
          <t>5701</t>
        </is>
      </c>
      <c r="C667" s="2" t="inlineStr">
        <is>
          <t>Internet service providers, internet publishing and broadcasting, websearch portals and data processing</t>
        </is>
      </c>
    </row>
    <row r="668">
      <c r="A668" s="2" t="inlineStr">
        <is>
          <t>Air (Table 30)</t>
        </is>
      </c>
      <c r="B668" s="2" t="inlineStr">
        <is>
          <t>5801</t>
        </is>
      </c>
      <c r="C668" s="2" t="inlineStr">
        <is>
          <t>Telecommunication services</t>
        </is>
      </c>
    </row>
    <row r="669">
      <c r="A669" s="2" t="inlineStr">
        <is>
          <t>Air (Table 30)</t>
        </is>
      </c>
      <c r="B669" s="2" t="inlineStr">
        <is>
          <t>6001</t>
        </is>
      </c>
      <c r="C669" s="2" t="inlineStr">
        <is>
          <t>Library and other information services</t>
        </is>
      </c>
    </row>
    <row r="670">
      <c r="A670" s="2" t="inlineStr">
        <is>
          <t>Air (Table 30)</t>
        </is>
      </c>
      <c r="B670" s="2" t="inlineStr">
        <is>
          <t>6201</t>
        </is>
      </c>
      <c r="C670" s="2" t="inlineStr">
        <is>
          <t>Finance</t>
        </is>
      </c>
    </row>
    <row r="671">
      <c r="A671" s="2" t="inlineStr">
        <is>
          <t>Air (Table 30)</t>
        </is>
      </c>
      <c r="B671" s="2" t="inlineStr">
        <is>
          <t>6301</t>
        </is>
      </c>
      <c r="C671" s="2" t="inlineStr">
        <is>
          <t>Insurance and superannuation funds</t>
        </is>
      </c>
    </row>
    <row r="672">
      <c r="A672" s="2" t="inlineStr">
        <is>
          <t>Air (Table 30)</t>
        </is>
      </c>
      <c r="B672" s="2" t="inlineStr">
        <is>
          <t>6401</t>
        </is>
      </c>
      <c r="C672" s="2" t="inlineStr">
        <is>
          <t>Auxiliary finance and insurance services</t>
        </is>
      </c>
    </row>
    <row r="673">
      <c r="A673" s="2" t="inlineStr">
        <is>
          <t>Air (Table 30)</t>
        </is>
      </c>
      <c r="B673" s="2" t="inlineStr">
        <is>
          <t>6601</t>
        </is>
      </c>
      <c r="C673" s="2" t="inlineStr">
        <is>
          <t>Rental and hiring services (except real estate)</t>
        </is>
      </c>
    </row>
    <row r="674">
      <c r="A674" s="2" t="inlineStr">
        <is>
          <t>Air (Table 30)</t>
        </is>
      </c>
      <c r="B674" s="2" t="inlineStr">
        <is>
          <t>6700</t>
        </is>
      </c>
      <c r="C674" s="2" t="inlineStr">
        <is>
          <t>Imputed rent for owner-occupiers</t>
        </is>
      </c>
    </row>
    <row r="675">
      <c r="A675" s="2" t="inlineStr">
        <is>
          <t>Air (Table 30)</t>
        </is>
      </c>
      <c r="B675" s="2" t="inlineStr">
        <is>
          <t>6701</t>
        </is>
      </c>
      <c r="C675" s="2" t="inlineStr">
        <is>
          <t>Actual rent for housing</t>
        </is>
      </c>
    </row>
    <row r="676">
      <c r="A676" s="2" t="inlineStr">
        <is>
          <t>Air (Table 30)</t>
        </is>
      </c>
      <c r="B676" s="2" t="inlineStr">
        <is>
          <t>6702</t>
        </is>
      </c>
      <c r="C676" s="2" t="inlineStr">
        <is>
          <t>Non-residential property operators and real estate services</t>
        </is>
      </c>
    </row>
    <row r="677">
      <c r="A677" s="2" t="inlineStr">
        <is>
          <t>Air (Table 30)</t>
        </is>
      </c>
      <c r="B677" s="2" t="inlineStr">
        <is>
          <t>6901</t>
        </is>
      </c>
      <c r="C677" s="2" t="inlineStr">
        <is>
          <t>Professional, scientific and technical services</t>
        </is>
      </c>
    </row>
    <row r="678">
      <c r="A678" s="2" t="inlineStr">
        <is>
          <t>Air (Table 30)</t>
        </is>
      </c>
      <c r="B678" s="2" t="inlineStr">
        <is>
          <t>7001</t>
        </is>
      </c>
      <c r="C678" s="2" t="inlineStr">
        <is>
          <t>Computer systems design and related services</t>
        </is>
      </c>
    </row>
    <row r="679">
      <c r="A679" s="2" t="inlineStr">
        <is>
          <t>Air (Table 30)</t>
        </is>
      </c>
      <c r="B679" s="2" t="inlineStr">
        <is>
          <t>7210</t>
        </is>
      </c>
      <c r="C679" s="2" t="inlineStr">
        <is>
          <t>Employment, travel agency and other administrative services</t>
        </is>
      </c>
    </row>
    <row r="680">
      <c r="A680" s="2" t="inlineStr">
        <is>
          <t>Air (Table 30)</t>
        </is>
      </c>
      <c r="B680" s="2" t="inlineStr">
        <is>
          <t>7310</t>
        </is>
      </c>
      <c r="C680" s="2" t="inlineStr">
        <is>
          <t>Building cleaning, pest control and other support services</t>
        </is>
      </c>
    </row>
    <row r="681">
      <c r="A681" s="2" t="inlineStr">
        <is>
          <t>Air (Table 30)</t>
        </is>
      </c>
      <c r="B681" s="2" t="inlineStr">
        <is>
          <t>7501</t>
        </is>
      </c>
      <c r="C681" s="2" t="inlineStr">
        <is>
          <t>Public administration and regulatory services</t>
        </is>
      </c>
    </row>
    <row r="682">
      <c r="A682" s="2" t="inlineStr">
        <is>
          <t>Air (Table 30)</t>
        </is>
      </c>
      <c r="B682" s="2" t="inlineStr">
        <is>
          <t>7601</t>
        </is>
      </c>
      <c r="C682" s="2" t="inlineStr">
        <is>
          <t>Defence</t>
        </is>
      </c>
    </row>
    <row r="683">
      <c r="A683" s="2" t="inlineStr">
        <is>
          <t>Air (Table 30)</t>
        </is>
      </c>
      <c r="B683" s="2" t="inlineStr">
        <is>
          <t>7701</t>
        </is>
      </c>
      <c r="C683" s="2" t="inlineStr">
        <is>
          <t>Public order and safety</t>
        </is>
      </c>
    </row>
    <row r="684">
      <c r="A684" s="2" t="inlineStr">
        <is>
          <t>Air (Table 30)</t>
        </is>
      </c>
      <c r="B684" s="2" t="inlineStr">
        <is>
          <t>8010</t>
        </is>
      </c>
      <c r="C684" s="2" t="inlineStr">
        <is>
          <t>Primary and secondary education services (including pre-schools and special schools)</t>
        </is>
      </c>
    </row>
    <row r="685">
      <c r="A685" s="2" t="inlineStr">
        <is>
          <t>Air (Table 30)</t>
        </is>
      </c>
      <c r="B685" s="2" t="inlineStr">
        <is>
          <t>8110</t>
        </is>
      </c>
      <c r="C685" s="2" t="inlineStr">
        <is>
          <t>Technical, vocational and tertiary education services (including undergraduate and postgraduate)</t>
        </is>
      </c>
    </row>
    <row r="686">
      <c r="A686" s="2" t="inlineStr">
        <is>
          <t>Air (Table 30)</t>
        </is>
      </c>
      <c r="B686" s="2" t="inlineStr">
        <is>
          <t>8210</t>
        </is>
      </c>
      <c r="C686" s="2" t="inlineStr">
        <is>
          <t>Arts, sports, adult and other education services (including community education)</t>
        </is>
      </c>
    </row>
    <row r="687">
      <c r="A687" s="2" t="inlineStr">
        <is>
          <t>Air (Table 30)</t>
        </is>
      </c>
      <c r="B687" s="2" t="inlineStr">
        <is>
          <t>8401</t>
        </is>
      </c>
      <c r="C687" s="2" t="inlineStr">
        <is>
          <t>Health care services</t>
        </is>
      </c>
    </row>
    <row r="688">
      <c r="A688" s="2" t="inlineStr">
        <is>
          <t>Air (Table 30)</t>
        </is>
      </c>
      <c r="B688" s="2" t="inlineStr">
        <is>
          <t>8601</t>
        </is>
      </c>
      <c r="C688" s="2" t="inlineStr">
        <is>
          <t>Residential care and social assistance services</t>
        </is>
      </c>
    </row>
    <row r="689">
      <c r="A689" s="2" t="inlineStr">
        <is>
          <t>Air (Table 30)</t>
        </is>
      </c>
      <c r="B689" s="2" t="inlineStr">
        <is>
          <t>8901</t>
        </is>
      </c>
      <c r="C689" s="2" t="inlineStr">
        <is>
          <t>Heritage, creative and performing arts</t>
        </is>
      </c>
    </row>
    <row r="690">
      <c r="A690" s="2" t="inlineStr">
        <is>
          <t>Air (Table 30)</t>
        </is>
      </c>
      <c r="B690" s="2" t="inlineStr">
        <is>
          <t>9101</t>
        </is>
      </c>
      <c r="C690" s="2" t="inlineStr">
        <is>
          <t>Sports and recreation</t>
        </is>
      </c>
    </row>
    <row r="691">
      <c r="A691" s="2" t="inlineStr">
        <is>
          <t>Air (Table 30)</t>
        </is>
      </c>
      <c r="B691" s="2" t="inlineStr">
        <is>
          <t>9201</t>
        </is>
      </c>
      <c r="C691" s="2" t="inlineStr">
        <is>
          <t>Gambling</t>
        </is>
      </c>
    </row>
    <row r="692">
      <c r="A692" s="2" t="inlineStr">
        <is>
          <t>Air (Table 30)</t>
        </is>
      </c>
      <c r="B692" s="2" t="inlineStr">
        <is>
          <t>9401</t>
        </is>
      </c>
      <c r="C692" s="2" t="inlineStr">
        <is>
          <t>Automotive repair and maintenance</t>
        </is>
      </c>
    </row>
    <row r="693">
      <c r="A693" s="2" t="inlineStr">
        <is>
          <t>Air (Table 30)</t>
        </is>
      </c>
      <c r="B693" s="2" t="inlineStr">
        <is>
          <t>9402</t>
        </is>
      </c>
      <c r="C693" s="2" t="inlineStr">
        <is>
          <t>Other repair and maintenance</t>
        </is>
      </c>
    </row>
    <row r="694">
      <c r="A694" s="2" t="inlineStr">
        <is>
          <t>Air (Table 30)</t>
        </is>
      </c>
      <c r="B694" s="2" t="inlineStr">
        <is>
          <t>9501</t>
        </is>
      </c>
      <c r="C694" s="2" t="inlineStr">
        <is>
          <t>Personal services</t>
        </is>
      </c>
    </row>
    <row r="695">
      <c r="A695" s="2" t="inlineStr">
        <is>
          <t>Air (Table 30)</t>
        </is>
      </c>
      <c r="B695" s="2" t="inlineStr">
        <is>
          <t>9502</t>
        </is>
      </c>
      <c r="C695" s="2" t="inlineStr">
        <is>
          <t>Other services</t>
        </is>
      </c>
    </row>
    <row r="696">
      <c r="A696" s="2" t="inlineStr">
        <is>
          <t>PortHandling (Table 31)</t>
        </is>
      </c>
      <c r="B696" s="2" t="inlineStr">
        <is>
          <t>0101</t>
        </is>
      </c>
      <c r="C696" s="2" t="inlineStr">
        <is>
          <t>Sheep, grains, beef and dairy cattle</t>
        </is>
      </c>
      <c r="D696" s="19" t="n">
        <v>2.1303</v>
      </c>
      <c r="E696" s="19" t="n">
        <v>0.9041</v>
      </c>
      <c r="F696" s="19" t="n">
        <v>0.0007</v>
      </c>
      <c r="I696" s="19" t="n">
        <v>0.0004</v>
      </c>
      <c r="J696" s="19" t="n">
        <v>0.0017</v>
      </c>
      <c r="Q696" s="19" t="n">
        <v>21.4305</v>
      </c>
      <c r="V696" s="19" t="n">
        <v>2.7993</v>
      </c>
      <c r="W696" s="19" t="n">
        <v>0.0069</v>
      </c>
      <c r="X696" s="19" t="n">
        <v>0.0249</v>
      </c>
      <c r="Y696" s="19" t="n">
        <v>0.009900000000000001</v>
      </c>
      <c r="Z696" s="19" t="n">
        <v>0.0119</v>
      </c>
      <c r="AA696" s="19" t="n">
        <v>2.0234</v>
      </c>
      <c r="AB696" s="19" t="n">
        <v>0.2051</v>
      </c>
      <c r="AC696" s="19" t="n">
        <v>0.1646</v>
      </c>
      <c r="AD696" s="19" t="n">
        <v>0.006</v>
      </c>
      <c r="AE696" s="19" t="n">
        <v>0.7761</v>
      </c>
      <c r="AL696" s="19" t="n">
        <v>0.0005999999999999999</v>
      </c>
      <c r="AO696" s="19" t="n">
        <v>0.0012</v>
      </c>
      <c r="AQ696" s="19" t="n">
        <v>0.0339</v>
      </c>
      <c r="AR696" s="19" t="n">
        <v>0.0073</v>
      </c>
      <c r="BY696" s="19" t="n">
        <v>0.4317</v>
      </c>
      <c r="BZ696" s="19" t="n">
        <v>1.2842</v>
      </c>
      <c r="CA696" s="19" t="n">
        <v>0.0397</v>
      </c>
      <c r="CB696" s="19" t="n">
        <v>0.0794</v>
      </c>
      <c r="CV696" s="19" t="n">
        <v>0.038</v>
      </c>
      <c r="CY696" s="19" t="n">
        <v>0.0074</v>
      </c>
      <c r="DB696" s="19" t="n">
        <v>0.009299999999999999</v>
      </c>
      <c r="DG696" s="19" t="n">
        <v>0.0453</v>
      </c>
      <c r="DM696" s="19" t="n">
        <v>0.0009</v>
      </c>
      <c r="DN696" s="19" t="n">
        <v>0.0461</v>
      </c>
      <c r="DO696" s="19" t="n">
        <v>0.289</v>
      </c>
      <c r="DQ696" s="19" t="n">
        <v>1.0301</v>
      </c>
      <c r="DT696" s="19" t="n">
        <v>-1.8266</v>
      </c>
      <c r="DU696" s="19" t="n">
        <v>20.9867</v>
      </c>
    </row>
    <row r="697">
      <c r="A697" s="2" t="inlineStr">
        <is>
          <t>PortHandling (Table 31)</t>
        </is>
      </c>
      <c r="B697" s="2" t="inlineStr">
        <is>
          <t>0102</t>
        </is>
      </c>
      <c r="C697" s="2" t="inlineStr">
        <is>
          <t>Poultry and other livestock</t>
        </is>
      </c>
    </row>
    <row r="698">
      <c r="A698" s="2" t="inlineStr">
        <is>
          <t>PortHandling (Table 31)</t>
        </is>
      </c>
      <c r="B698" s="2" t="inlineStr">
        <is>
          <t>0103</t>
        </is>
      </c>
      <c r="C698" s="2" t="inlineStr">
        <is>
          <t>Other agriculture</t>
        </is>
      </c>
    </row>
    <row r="699">
      <c r="A699" s="2" t="inlineStr">
        <is>
          <t>PortHandling (Table 31)</t>
        </is>
      </c>
      <c r="B699" s="2" t="inlineStr">
        <is>
          <t>0201</t>
        </is>
      </c>
      <c r="C699" s="2" t="inlineStr">
        <is>
          <t>Aquaculture</t>
        </is>
      </c>
    </row>
    <row r="700">
      <c r="A700" s="2" t="inlineStr">
        <is>
          <t>PortHandling (Table 31)</t>
        </is>
      </c>
      <c r="B700" s="2" t="inlineStr">
        <is>
          <t>0301</t>
        </is>
      </c>
      <c r="C700" s="2" t="inlineStr">
        <is>
          <t>Forestry and logging</t>
        </is>
      </c>
    </row>
    <row r="701">
      <c r="A701" s="2" t="inlineStr">
        <is>
          <t>PortHandling (Table 31)</t>
        </is>
      </c>
      <c r="B701" s="2" t="inlineStr">
        <is>
          <t>0401</t>
        </is>
      </c>
      <c r="C701" s="2" t="inlineStr">
        <is>
          <t>Fishing, hunting and trapping</t>
        </is>
      </c>
    </row>
    <row r="702">
      <c r="A702" s="2" t="inlineStr">
        <is>
          <t>PortHandling (Table 31)</t>
        </is>
      </c>
      <c r="B702" s="2" t="inlineStr">
        <is>
          <t>0501</t>
        </is>
      </c>
      <c r="C702" s="2" t="inlineStr">
        <is>
          <t>Agriculture, forestry and fishing support services</t>
        </is>
      </c>
    </row>
    <row r="703">
      <c r="A703" s="2" t="inlineStr">
        <is>
          <t>PortHandling (Table 31)</t>
        </is>
      </c>
      <c r="B703" s="2" t="inlineStr">
        <is>
          <t>0601</t>
        </is>
      </c>
      <c r="C703" s="2" t="inlineStr">
        <is>
          <t>Coal mining</t>
        </is>
      </c>
    </row>
    <row r="704">
      <c r="A704" s="2" t="inlineStr">
        <is>
          <t>PortHandling (Table 31)</t>
        </is>
      </c>
      <c r="B704" s="2" t="inlineStr">
        <is>
          <t>0701</t>
        </is>
      </c>
      <c r="C704" s="2" t="inlineStr">
        <is>
          <t>Oil and gas extraction</t>
        </is>
      </c>
      <c r="D704" s="19" t="n">
        <v>0.0002</v>
      </c>
      <c r="G704" s="19" t="n">
        <v>0.0001</v>
      </c>
      <c r="L704" s="19" t="n">
        <v>0.0179</v>
      </c>
      <c r="M704" s="19" t="n">
        <v>0.0035</v>
      </c>
      <c r="N704" s="19" t="n">
        <v>0.0053</v>
      </c>
      <c r="O704" s="19" t="n">
        <v>0.0007</v>
      </c>
      <c r="P704" s="19" t="n">
        <v>0.0043</v>
      </c>
      <c r="Q704" s="19" t="n">
        <v>0.0003</v>
      </c>
      <c r="S704" s="19" t="n">
        <v>0.0003</v>
      </c>
      <c r="T704" s="19" t="n">
        <v>0.0001</v>
      </c>
      <c r="U704" s="19" t="n">
        <v>0.0002</v>
      </c>
      <c r="V704" s="19" t="n">
        <v>0.0002</v>
      </c>
      <c r="W704" s="19" t="n">
        <v>0.0001</v>
      </c>
      <c r="X704" s="19" t="n">
        <v>0.0001</v>
      </c>
      <c r="Y704" s="19" t="n">
        <v>0.0003</v>
      </c>
      <c r="AE704" s="19" t="n">
        <v>0.0002</v>
      </c>
      <c r="AK704" s="19" t="n">
        <v>0.0001</v>
      </c>
      <c r="AL704" s="19" t="n">
        <v>0.0001</v>
      </c>
      <c r="AN704" s="19" t="n">
        <v>7.2837</v>
      </c>
      <c r="BP704" s="19" t="n">
        <v>0.0053</v>
      </c>
      <c r="CE704" s="19" t="n">
        <v>0.0021</v>
      </c>
      <c r="DT704" s="19" t="n">
        <v>-0.026</v>
      </c>
      <c r="DU704" s="19" t="n">
        <v>23.7007</v>
      </c>
    </row>
    <row r="705">
      <c r="A705" s="2" t="inlineStr">
        <is>
          <t>PortHandling (Table 31)</t>
        </is>
      </c>
      <c r="B705" s="2" t="inlineStr">
        <is>
          <t>0801</t>
        </is>
      </c>
      <c r="C705" s="2" t="inlineStr">
        <is>
          <t>Iron ore mining</t>
        </is>
      </c>
      <c r="K705" s="19" t="n">
        <v>0.0098</v>
      </c>
      <c r="AZ705" s="19" t="n">
        <v>1.478</v>
      </c>
      <c r="BA705" s="19" t="n">
        <v>0.0105</v>
      </c>
      <c r="DT705" s="19" t="n">
        <v>-0.332</v>
      </c>
      <c r="DU705" s="19" t="n">
        <v>88.8338</v>
      </c>
    </row>
    <row r="706">
      <c r="A706" s="2" t="inlineStr">
        <is>
          <t>PortHandling (Table 31)</t>
        </is>
      </c>
      <c r="B706" s="2" t="inlineStr">
        <is>
          <t>0802</t>
        </is>
      </c>
      <c r="C706" s="2" t="inlineStr">
        <is>
          <t>Non-ferrous metal ore mining</t>
        </is>
      </c>
      <c r="AQ706" s="19" t="n">
        <v>0.0603</v>
      </c>
      <c r="AR706" s="19" t="n">
        <v>0.0039</v>
      </c>
      <c r="AV706" s="19" t="n">
        <v>0.0014</v>
      </c>
      <c r="AW706" s="19" t="n">
        <v>0.0062</v>
      </c>
      <c r="AZ706" s="19" t="n">
        <v>0.0506</v>
      </c>
      <c r="BA706" s="19" t="n">
        <v>10.9379</v>
      </c>
      <c r="BY706" s="19" t="n">
        <v>0.0077</v>
      </c>
      <c r="DT706" s="19" t="n">
        <v>0.1305</v>
      </c>
      <c r="DU706" s="19" t="n">
        <v>4.8015</v>
      </c>
    </row>
    <row r="707">
      <c r="A707" s="2" t="inlineStr">
        <is>
          <t>PortHandling (Table 31)</t>
        </is>
      </c>
      <c r="B707" s="2" t="inlineStr">
        <is>
          <t>0901</t>
        </is>
      </c>
      <c r="C707" s="2" t="inlineStr">
        <is>
          <t>Non-metallic mineral mining</t>
        </is>
      </c>
    </row>
    <row r="708">
      <c r="A708" s="2" t="inlineStr">
        <is>
          <t>PortHandling (Table 31)</t>
        </is>
      </c>
      <c r="B708" s="2" t="inlineStr">
        <is>
          <t>1001</t>
        </is>
      </c>
      <c r="C708" s="2" t="inlineStr">
        <is>
          <t>Exploration and mining support services</t>
        </is>
      </c>
    </row>
    <row r="709">
      <c r="A709" s="2" t="inlineStr">
        <is>
          <t>PortHandling (Table 31)</t>
        </is>
      </c>
      <c r="B709" s="2" t="inlineStr">
        <is>
          <t>1101</t>
        </is>
      </c>
      <c r="C709" s="2" t="inlineStr">
        <is>
          <t>Meat and meat product manufacturing</t>
        </is>
      </c>
      <c r="Q709" s="19" t="n">
        <v>0.3828</v>
      </c>
      <c r="T709" s="19" t="n">
        <v>0.0001</v>
      </c>
      <c r="V709" s="19" t="n">
        <v>0.0001</v>
      </c>
      <c r="W709" s="19" t="n">
        <v>0.1011</v>
      </c>
      <c r="X709" s="19" t="n">
        <v>0.0001</v>
      </c>
      <c r="AB709" s="19" t="n">
        <v>0.0005999999999999999</v>
      </c>
      <c r="AE709" s="19" t="n">
        <v>0.0003</v>
      </c>
      <c r="BJ709" s="19" t="n">
        <v>0.0001</v>
      </c>
      <c r="BK709" s="19" t="n">
        <v>0.0003</v>
      </c>
      <c r="BM709" s="19" t="n">
        <v>0.0002</v>
      </c>
      <c r="BT709" s="19" t="n">
        <v>0.0005999999999999999</v>
      </c>
      <c r="BV709" s="19" t="n">
        <v>0.0002</v>
      </c>
      <c r="BW709" s="19" t="n">
        <v>0.0003</v>
      </c>
      <c r="BX709" s="19" t="n">
        <v>0.0066</v>
      </c>
      <c r="BY709" s="19" t="n">
        <v>0.0123</v>
      </c>
      <c r="BZ709" s="19" t="n">
        <v>0.0219</v>
      </c>
      <c r="CA709" s="19" t="n">
        <v>0.0562</v>
      </c>
      <c r="CB709" s="19" t="n">
        <v>0.997</v>
      </c>
      <c r="CR709" s="19" t="n">
        <v>0.0001</v>
      </c>
      <c r="CU709" s="19" t="n">
        <v>0.0009</v>
      </c>
      <c r="CV709" s="19" t="n">
        <v>0.0015</v>
      </c>
      <c r="CX709" s="19" t="n">
        <v>0.0007</v>
      </c>
      <c r="CY709" s="19" t="n">
        <v>0.0004</v>
      </c>
      <c r="DA709" s="19" t="n">
        <v>0.0011</v>
      </c>
      <c r="DB709" s="19" t="n">
        <v>0.0033</v>
      </c>
      <c r="DC709" s="19" t="n">
        <v>0.0188</v>
      </c>
      <c r="DD709" s="19" t="n">
        <v>0.0227</v>
      </c>
      <c r="DE709" s="19" t="n">
        <v>0.001</v>
      </c>
      <c r="DF709" s="19" t="n">
        <v>0.0895</v>
      </c>
      <c r="DG709" s="19" t="n">
        <v>0.074</v>
      </c>
      <c r="DH709" s="19" t="n">
        <v>0.0004</v>
      </c>
      <c r="DI709" s="19" t="n">
        <v>0.0005</v>
      </c>
      <c r="DJ709" s="19" t="n">
        <v>0.0013</v>
      </c>
      <c r="DK709" s="19" t="n">
        <v>0.0024</v>
      </c>
      <c r="DM709" s="19" t="n">
        <v>0.0011</v>
      </c>
      <c r="DN709" s="19" t="n">
        <v>0.0005999999999999999</v>
      </c>
      <c r="DO709" s="19" t="n">
        <v>1.598</v>
      </c>
      <c r="DT709" s="19" t="n">
        <v>0.0231</v>
      </c>
      <c r="DU709" s="19" t="n">
        <v>5.5776</v>
      </c>
    </row>
    <row r="710">
      <c r="A710" s="2" t="inlineStr">
        <is>
          <t>PortHandling (Table 31)</t>
        </is>
      </c>
      <c r="B710" s="2" t="inlineStr">
        <is>
          <t>1102</t>
        </is>
      </c>
      <c r="C710" s="2" t="inlineStr">
        <is>
          <t>Processed seafood manufacturing</t>
        </is>
      </c>
      <c r="G710" s="19" t="n">
        <v>0.0097</v>
      </c>
      <c r="I710" s="19" t="n">
        <v>0.0024</v>
      </c>
      <c r="J710" s="19" t="n">
        <v>0.0027</v>
      </c>
      <c r="K710" s="19" t="n">
        <v>0.0004</v>
      </c>
      <c r="L710" s="19" t="n">
        <v>0.0004</v>
      </c>
      <c r="M710" s="19" t="n">
        <v>0.0004</v>
      </c>
      <c r="N710" s="19" t="n">
        <v>0.0047</v>
      </c>
      <c r="P710" s="19" t="n">
        <v>0.0049</v>
      </c>
      <c r="Q710" s="19" t="n">
        <v>0.0094</v>
      </c>
      <c r="R710" s="19" t="n">
        <v>0.0011</v>
      </c>
      <c r="S710" s="19" t="n">
        <v>0.0002</v>
      </c>
      <c r="V710" s="19" t="n">
        <v>0.0011</v>
      </c>
      <c r="W710" s="19" t="n">
        <v>0.0193</v>
      </c>
      <c r="X710" s="19" t="n">
        <v>0.0015</v>
      </c>
      <c r="Y710" s="19" t="n">
        <v>0.0432</v>
      </c>
      <c r="Z710" s="19" t="n">
        <v>0.0003</v>
      </c>
      <c r="AA710" s="19" t="n">
        <v>0.0017</v>
      </c>
      <c r="AO710" s="19" t="n">
        <v>0.0019</v>
      </c>
      <c r="AQ710" s="19" t="n">
        <v>0.0098</v>
      </c>
      <c r="AR710" s="19" t="n">
        <v>0.0037</v>
      </c>
      <c r="BU710" s="19" t="n">
        <v>0.0022</v>
      </c>
      <c r="BV710" s="19" t="n">
        <v>0.0022</v>
      </c>
      <c r="BW710" s="19" t="n">
        <v>0.0005</v>
      </c>
      <c r="BY710" s="19" t="n">
        <v>0.1106</v>
      </c>
      <c r="BZ710" s="19" t="n">
        <v>0.07240000000000001</v>
      </c>
      <c r="CA710" s="19" t="n">
        <v>0.0403</v>
      </c>
      <c r="CB710" s="19" t="n">
        <v>0.1647</v>
      </c>
      <c r="CU710" s="19" t="n">
        <v>0.0072</v>
      </c>
      <c r="CV710" s="19" t="n">
        <v>0.008</v>
      </c>
      <c r="CX710" s="19" t="n">
        <v>0.0017</v>
      </c>
      <c r="CY710" s="19" t="n">
        <v>0.0009</v>
      </c>
      <c r="CZ710" s="19" t="n">
        <v>0.0118</v>
      </c>
      <c r="DA710" s="19" t="n">
        <v>0.0054</v>
      </c>
      <c r="DB710" s="19" t="n">
        <v>0.008500000000000001</v>
      </c>
      <c r="DC710" s="19" t="n">
        <v>0.0132</v>
      </c>
      <c r="DD710" s="19" t="n">
        <v>0.0211</v>
      </c>
      <c r="DE710" s="19" t="n">
        <v>0.0014</v>
      </c>
      <c r="DF710" s="19" t="n">
        <v>0.0265</v>
      </c>
      <c r="DG710" s="19" t="n">
        <v>0.0835</v>
      </c>
      <c r="DI710" s="19" t="n">
        <v>0.0008</v>
      </c>
      <c r="DJ710" s="19" t="n">
        <v>0.016</v>
      </c>
      <c r="DO710" s="19" t="n">
        <v>1.1314</v>
      </c>
      <c r="DT710" s="19" t="n">
        <v>-0.0481</v>
      </c>
      <c r="DU710" s="19" t="n">
        <v>0.1987</v>
      </c>
    </row>
    <row r="711">
      <c r="A711" s="2" t="inlineStr">
        <is>
          <t>PortHandling (Table 31)</t>
        </is>
      </c>
      <c r="B711" s="2" t="inlineStr">
        <is>
          <t>1103</t>
        </is>
      </c>
      <c r="C711" s="2" t="inlineStr">
        <is>
          <t>Dairy product manufacturing</t>
        </is>
      </c>
      <c r="D711" s="19" t="n">
        <v>0.6245000000000001</v>
      </c>
      <c r="E711" s="19" t="n">
        <v>0.2435</v>
      </c>
      <c r="F711" s="19" t="n">
        <v>0.0007</v>
      </c>
      <c r="L711" s="19" t="n">
        <v>0.0118</v>
      </c>
      <c r="M711" s="19" t="n">
        <v>0.0132</v>
      </c>
      <c r="Q711" s="19" t="n">
        <v>0.0162</v>
      </c>
      <c r="S711" s="19" t="n">
        <v>18.2353</v>
      </c>
      <c r="T711" s="19" t="n">
        <v>0.0246</v>
      </c>
      <c r="U711" s="19" t="n">
        <v>2.5549</v>
      </c>
      <c r="V711" s="19" t="n">
        <v>0.052</v>
      </c>
      <c r="W711" s="19" t="n">
        <v>1.9403</v>
      </c>
      <c r="X711" s="19" t="n">
        <v>2.5597</v>
      </c>
      <c r="Y711" s="19" t="n">
        <v>7.0015</v>
      </c>
      <c r="Z711" s="19" t="n">
        <v>0.0018</v>
      </c>
      <c r="AB711" s="19" t="n">
        <v>0.1963</v>
      </c>
      <c r="AC711" s="19" t="n">
        <v>0.0002</v>
      </c>
      <c r="AE711" s="19" t="n">
        <v>0.0015</v>
      </c>
      <c r="AO711" s="19" t="n">
        <v>0.371</v>
      </c>
      <c r="AP711" s="19" t="n">
        <v>0.0005999999999999999</v>
      </c>
      <c r="AQ711" s="19" t="n">
        <v>0.0586</v>
      </c>
      <c r="AR711" s="19" t="n">
        <v>0.6605</v>
      </c>
      <c r="AU711" s="19" t="n">
        <v>0.0001</v>
      </c>
      <c r="AV711" s="19" t="n">
        <v>0.0001</v>
      </c>
      <c r="AW711" s="19" t="n">
        <v>0.0001</v>
      </c>
      <c r="AX711" s="19" t="n">
        <v>0.0001</v>
      </c>
      <c r="AY711" s="19" t="n">
        <v>0.0028</v>
      </c>
      <c r="BF711" s="19" t="n">
        <v>0.0008</v>
      </c>
      <c r="BG711" s="19" t="n">
        <v>0.0012</v>
      </c>
      <c r="BH711" s="19" t="n">
        <v>0.0063</v>
      </c>
      <c r="BJ711" s="19" t="n">
        <v>0.0029</v>
      </c>
      <c r="BK711" s="19" t="n">
        <v>0.0014</v>
      </c>
      <c r="BL711" s="19" t="n">
        <v>0.0005</v>
      </c>
      <c r="BN711" s="19" t="n">
        <v>0.0008</v>
      </c>
      <c r="BQ711" s="19" t="n">
        <v>0.002</v>
      </c>
      <c r="BS711" s="19" t="n">
        <v>0.0194</v>
      </c>
      <c r="BT711" s="19" t="n">
        <v>0.2895</v>
      </c>
      <c r="BU711" s="19" t="n">
        <v>0.0028</v>
      </c>
      <c r="BV711" s="19" t="n">
        <v>0.0053</v>
      </c>
      <c r="BW711" s="19" t="n">
        <v>0.0062</v>
      </c>
      <c r="BX711" s="19" t="n">
        <v>0.0317</v>
      </c>
      <c r="BY711" s="19" t="n">
        <v>0.1048</v>
      </c>
      <c r="BZ711" s="19" t="n">
        <v>1.2691</v>
      </c>
      <c r="CA711" s="19" t="n">
        <v>0.1084</v>
      </c>
      <c r="CB711" s="19" t="n">
        <v>0.9593</v>
      </c>
      <c r="CC711" s="19" t="n">
        <v>0.0041</v>
      </c>
      <c r="CD711" s="19" t="n">
        <v>0.0025</v>
      </c>
      <c r="CG711" s="19" t="n">
        <v>0.0098</v>
      </c>
      <c r="CJ711" s="19" t="n">
        <v>0.0005999999999999999</v>
      </c>
      <c r="CR711" s="19" t="n">
        <v>0.009599999999999999</v>
      </c>
      <c r="CU711" s="19" t="n">
        <v>0.0042</v>
      </c>
      <c r="CV711" s="19" t="n">
        <v>0.3751</v>
      </c>
      <c r="CX711" s="19" t="n">
        <v>0.2554</v>
      </c>
      <c r="CY711" s="19" t="n">
        <v>0.1275</v>
      </c>
      <c r="DA711" s="19" t="n">
        <v>0.0038</v>
      </c>
      <c r="DB711" s="19" t="n">
        <v>0.6203</v>
      </c>
      <c r="DC711" s="19" t="n">
        <v>0.1157</v>
      </c>
      <c r="DD711" s="19" t="n">
        <v>0.163</v>
      </c>
      <c r="DE711" s="19" t="n">
        <v>0.0173</v>
      </c>
      <c r="DF711" s="19" t="n">
        <v>1.3824</v>
      </c>
      <c r="DG711" s="19" t="n">
        <v>2.9623</v>
      </c>
      <c r="DH711" s="19" t="n">
        <v>0.004</v>
      </c>
      <c r="DJ711" s="19" t="n">
        <v>0.0175</v>
      </c>
      <c r="DK711" s="19" t="n">
        <v>0.0358</v>
      </c>
      <c r="DL711" s="19" t="n">
        <v>0.0185</v>
      </c>
      <c r="DM711" s="19" t="n">
        <v>0.0336</v>
      </c>
      <c r="DN711" s="19" t="n">
        <v>0.2587</v>
      </c>
      <c r="DO711" s="19" t="n">
        <v>15.6688</v>
      </c>
      <c r="DT711" s="19" t="n">
        <v>1.2129</v>
      </c>
      <c r="DU711" s="19" t="n">
        <v>21.3124</v>
      </c>
    </row>
    <row r="712">
      <c r="A712" s="2" t="inlineStr">
        <is>
          <t>PortHandling (Table 31)</t>
        </is>
      </c>
      <c r="B712" s="2" t="inlineStr">
        <is>
          <t>1104</t>
        </is>
      </c>
      <c r="C712" s="2" t="inlineStr">
        <is>
          <t>Fruit and vegetable product manufacturing</t>
        </is>
      </c>
      <c r="T712" s="19" t="n">
        <v>0.0064</v>
      </c>
      <c r="W712" s="19" t="n">
        <v>0.0128</v>
      </c>
      <c r="Y712" s="19" t="n">
        <v>0.0049</v>
      </c>
      <c r="AO712" s="19" t="n">
        <v>0.0001</v>
      </c>
      <c r="AQ712" s="19" t="n">
        <v>0.0001</v>
      </c>
      <c r="BZ712" s="19" t="n">
        <v>0.0107</v>
      </c>
      <c r="CA712" s="19" t="n">
        <v>0.0086</v>
      </c>
      <c r="CB712" s="19" t="n">
        <v>0.1197</v>
      </c>
      <c r="DA712" s="19" t="n">
        <v>0.0056</v>
      </c>
      <c r="DB712" s="19" t="n">
        <v>0.0069</v>
      </c>
      <c r="DC712" s="19" t="n">
        <v>0.0042</v>
      </c>
      <c r="DD712" s="19" t="n">
        <v>0.007900000000000001</v>
      </c>
      <c r="DE712" s="19" t="n">
        <v>0.0005</v>
      </c>
      <c r="DF712" s="19" t="n">
        <v>0.0164</v>
      </c>
      <c r="DG712" s="19" t="n">
        <v>0.0316</v>
      </c>
      <c r="DI712" s="19" t="n">
        <v>0.0001</v>
      </c>
      <c r="DJ712" s="19" t="n">
        <v>0.0013</v>
      </c>
      <c r="DO712" s="19" t="n">
        <v>0.7607</v>
      </c>
      <c r="DU712" s="19" t="n">
        <v>1.0013</v>
      </c>
    </row>
    <row r="713">
      <c r="A713" s="2" t="inlineStr">
        <is>
          <t>PortHandling (Table 31)</t>
        </is>
      </c>
      <c r="B713" s="2" t="inlineStr">
        <is>
          <t>1105</t>
        </is>
      </c>
      <c r="C713" s="2" t="inlineStr">
        <is>
          <t>Oils and fats manufacturing</t>
        </is>
      </c>
    </row>
    <row r="714">
      <c r="A714" s="2" t="inlineStr">
        <is>
          <t>PortHandling (Table 31)</t>
        </is>
      </c>
      <c r="B714" s="2" t="inlineStr">
        <is>
          <t>1106</t>
        </is>
      </c>
      <c r="C714" s="2" t="inlineStr">
        <is>
          <t>Grain mill and cereal product manufacturing</t>
        </is>
      </c>
    </row>
    <row r="715">
      <c r="A715" s="2" t="inlineStr">
        <is>
          <t>PortHandling (Table 31)</t>
        </is>
      </c>
      <c r="B715" s="2" t="inlineStr">
        <is>
          <t>1107</t>
        </is>
      </c>
      <c r="C715" s="2" t="inlineStr">
        <is>
          <t>Bakery product manufacturing</t>
        </is>
      </c>
    </row>
    <row r="716">
      <c r="A716" s="2" t="inlineStr">
        <is>
          <t>PortHandling (Table 31)</t>
        </is>
      </c>
      <c r="B716" s="2" t="inlineStr">
        <is>
          <t>1108</t>
        </is>
      </c>
      <c r="C716" s="2" t="inlineStr">
        <is>
          <t>Sugar and confectionery manufacturing</t>
        </is>
      </c>
      <c r="D716" s="19" t="n">
        <v>0.0012</v>
      </c>
      <c r="E716" s="19" t="n">
        <v>0.0001</v>
      </c>
      <c r="F716" s="19" t="n">
        <v>0.0009</v>
      </c>
      <c r="Q716" s="19" t="n">
        <v>0.0031</v>
      </c>
      <c r="R716" s="19" t="n">
        <v>0.0065</v>
      </c>
      <c r="S716" s="19" t="n">
        <v>0.1385</v>
      </c>
      <c r="T716" s="19" t="n">
        <v>0.0111</v>
      </c>
      <c r="U716" s="19" t="n">
        <v>0.0066</v>
      </c>
      <c r="V716" s="19" t="n">
        <v>0.0767</v>
      </c>
      <c r="W716" s="19" t="n">
        <v>0.2718</v>
      </c>
      <c r="X716" s="19" t="n">
        <v>0.7466</v>
      </c>
      <c r="Y716" s="19" t="n">
        <v>1.0557</v>
      </c>
      <c r="Z716" s="19" t="n">
        <v>0.8076</v>
      </c>
      <c r="AA716" s="19" t="n">
        <v>0.1387</v>
      </c>
      <c r="AB716" s="19" t="n">
        <v>0.0345</v>
      </c>
      <c r="AN716" s="19" t="n">
        <v>0.001</v>
      </c>
      <c r="AO716" s="19" t="n">
        <v>0.0444</v>
      </c>
      <c r="AR716" s="19" t="n">
        <v>0.0201</v>
      </c>
      <c r="BD716" s="19" t="n">
        <v>0.0019</v>
      </c>
      <c r="BE716" s="19" t="n">
        <v>0.0041</v>
      </c>
      <c r="BK716" s="19" t="n">
        <v>0.003</v>
      </c>
      <c r="BL716" s="19" t="n">
        <v>0.0012</v>
      </c>
      <c r="BO716" s="19" t="n">
        <v>0.0018</v>
      </c>
      <c r="BP716" s="19" t="n">
        <v>0.0017</v>
      </c>
      <c r="BQ716" s="19" t="n">
        <v>0.0027</v>
      </c>
      <c r="BZ716" s="19" t="n">
        <v>0.0142</v>
      </c>
      <c r="CA716" s="19" t="n">
        <v>0.0326</v>
      </c>
      <c r="CB716" s="19" t="n">
        <v>0.3835</v>
      </c>
      <c r="CC716" s="19" t="n">
        <v>0.007</v>
      </c>
      <c r="CJ716" s="19" t="n">
        <v>0.0021</v>
      </c>
      <c r="CV716" s="19" t="n">
        <v>0.041</v>
      </c>
      <c r="CX716" s="19" t="n">
        <v>0.0203</v>
      </c>
      <c r="CY716" s="19" t="n">
        <v>0.0113</v>
      </c>
      <c r="DA716" s="19" t="n">
        <v>0.0033</v>
      </c>
      <c r="DB716" s="19" t="n">
        <v>0.0321</v>
      </c>
      <c r="DC716" s="19" t="n">
        <v>0.0191</v>
      </c>
      <c r="DD716" s="19" t="n">
        <v>0.0257</v>
      </c>
      <c r="DE716" s="19" t="n">
        <v>0.0014</v>
      </c>
      <c r="DF716" s="19" t="n">
        <v>0.0008</v>
      </c>
      <c r="DG716" s="19" t="n">
        <v>0.2582</v>
      </c>
      <c r="DH716" s="19" t="n">
        <v>0.0021</v>
      </c>
      <c r="DI716" s="19" t="n">
        <v>0.0021</v>
      </c>
      <c r="DJ716" s="19" t="n">
        <v>0.0384</v>
      </c>
      <c r="DM716" s="19" t="n">
        <v>0.0021</v>
      </c>
      <c r="DO716" s="19" t="n">
        <v>0.1267</v>
      </c>
      <c r="DT716" s="19" t="n">
        <v>-0.126</v>
      </c>
      <c r="DU716" s="19" t="n">
        <v>6.7204</v>
      </c>
    </row>
    <row r="717">
      <c r="A717" s="2" t="inlineStr">
        <is>
          <t>PortHandling (Table 31)</t>
        </is>
      </c>
      <c r="B717" s="2" t="inlineStr">
        <is>
          <t>1109</t>
        </is>
      </c>
      <c r="C717" s="2" t="inlineStr">
        <is>
          <t>Other food product manufacturing</t>
        </is>
      </c>
      <c r="Q717" s="19" t="n">
        <v>0.0313</v>
      </c>
      <c r="R717" s="19" t="n">
        <v>0.0037</v>
      </c>
      <c r="S717" s="19" t="n">
        <v>0.1807</v>
      </c>
      <c r="T717" s="19" t="n">
        <v>0.1828</v>
      </c>
      <c r="U717" s="19" t="n">
        <v>0.016</v>
      </c>
      <c r="V717" s="19" t="n">
        <v>0.1209</v>
      </c>
      <c r="W717" s="19" t="n">
        <v>0.3808</v>
      </c>
      <c r="X717" s="19" t="n">
        <v>0.9466</v>
      </c>
      <c r="Y717" s="19" t="n">
        <v>1.3402</v>
      </c>
      <c r="Z717" s="19" t="n">
        <v>0.0061</v>
      </c>
      <c r="AA717" s="19" t="n">
        <v>0.0026</v>
      </c>
      <c r="AB717" s="19" t="n">
        <v>0.0007</v>
      </c>
      <c r="BJ717" s="19" t="n">
        <v>0.0009</v>
      </c>
      <c r="BK717" s="19" t="n">
        <v>0.0009</v>
      </c>
      <c r="BL717" s="19" t="n">
        <v>0.0005999999999999999</v>
      </c>
      <c r="BM717" s="19" t="n">
        <v>0.007900000000000001</v>
      </c>
      <c r="BN717" s="19" t="n">
        <v>0.0029</v>
      </c>
      <c r="BP717" s="19" t="n">
        <v>0.0007</v>
      </c>
      <c r="BQ717" s="19" t="n">
        <v>0.0007</v>
      </c>
      <c r="BR717" s="19" t="n">
        <v>0.0066</v>
      </c>
      <c r="BU717" s="19" t="n">
        <v>0.0029</v>
      </c>
      <c r="BX717" s="19" t="n">
        <v>0.0081</v>
      </c>
      <c r="BY717" s="19" t="n">
        <v>0.1378</v>
      </c>
      <c r="BZ717" s="19" t="n">
        <v>0.1112</v>
      </c>
      <c r="CA717" s="19" t="n">
        <v>0.3643</v>
      </c>
      <c r="CB717" s="19" t="n">
        <v>2.701</v>
      </c>
      <c r="CC717" s="19" t="n">
        <v>0.0003</v>
      </c>
      <c r="CH717" s="19" t="n">
        <v>0.0032</v>
      </c>
      <c r="CJ717" s="19" t="n">
        <v>0.0186</v>
      </c>
      <c r="CV717" s="19" t="n">
        <v>0.0133</v>
      </c>
      <c r="CX717" s="19" t="n">
        <v>0.0294</v>
      </c>
      <c r="CY717" s="19" t="n">
        <v>0.0118</v>
      </c>
      <c r="DA717" s="19" t="n">
        <v>0.2471</v>
      </c>
      <c r="DB717" s="19" t="n">
        <v>0.0123</v>
      </c>
      <c r="DC717" s="19" t="n">
        <v>0.0735</v>
      </c>
      <c r="DD717" s="19" t="n">
        <v>0.0707</v>
      </c>
      <c r="DE717" s="19" t="n">
        <v>0.0001</v>
      </c>
      <c r="DF717" s="19" t="n">
        <v>0.2351</v>
      </c>
      <c r="DG717" s="19" t="n">
        <v>2.2808</v>
      </c>
      <c r="DH717" s="19" t="n">
        <v>0.2165</v>
      </c>
      <c r="DI717" s="19" t="n">
        <v>0.2348</v>
      </c>
      <c r="DJ717" s="19" t="n">
        <v>0.2556</v>
      </c>
      <c r="DK717" s="19" t="n">
        <v>0.0002</v>
      </c>
      <c r="DL717" s="19" t="n">
        <v>0.0001</v>
      </c>
      <c r="DM717" s="19" t="n">
        <v>0.0282</v>
      </c>
      <c r="DN717" s="19" t="n">
        <v>0.0002</v>
      </c>
      <c r="DO717" s="19" t="n">
        <v>4.8426</v>
      </c>
      <c r="DT717" s="19" t="n">
        <v>-0.0257</v>
      </c>
      <c r="DU717" s="19" t="n">
        <v>0.8928</v>
      </c>
    </row>
    <row r="718">
      <c r="A718" s="2" t="inlineStr">
        <is>
          <t>PortHandling (Table 31)</t>
        </is>
      </c>
      <c r="B718" s="2" t="inlineStr">
        <is>
          <t>1201</t>
        </is>
      </c>
      <c r="C718" s="2" t="inlineStr">
        <is>
          <t>Soft drinks, cordials and syrup manufacturing</t>
        </is>
      </c>
    </row>
    <row r="719">
      <c r="A719" s="2" t="inlineStr">
        <is>
          <t>PortHandling (Table 31)</t>
        </is>
      </c>
      <c r="B719" s="2" t="inlineStr">
        <is>
          <t>1202</t>
        </is>
      </c>
      <c r="C719" s="2" t="inlineStr">
        <is>
          <t>Beer manufacturing</t>
        </is>
      </c>
    </row>
    <row r="720">
      <c r="A720" s="2" t="inlineStr">
        <is>
          <t>PortHandling (Table 31)</t>
        </is>
      </c>
      <c r="B720" s="2" t="inlineStr">
        <is>
          <t>1205</t>
        </is>
      </c>
      <c r="C720" s="2" t="inlineStr">
        <is>
          <t>Wine, spirits and tobacco</t>
        </is>
      </c>
      <c r="E720" s="19" t="n">
        <v>0.0003</v>
      </c>
      <c r="AB720" s="19" t="n">
        <v>0.0041</v>
      </c>
      <c r="AE720" s="19" t="n">
        <v>0.0011</v>
      </c>
      <c r="AX720" s="19" t="n">
        <v>0.0001</v>
      </c>
      <c r="CA720" s="19" t="n">
        <v>0.0518</v>
      </c>
      <c r="CB720" s="19" t="n">
        <v>0.4732</v>
      </c>
      <c r="CF720" s="19" t="n">
        <v>0.0081</v>
      </c>
      <c r="CO720" s="19" t="n">
        <v>0.0295</v>
      </c>
      <c r="CZ720" s="19" t="n">
        <v>0.017</v>
      </c>
      <c r="DD720" s="19" t="n">
        <v>0.008800000000000001</v>
      </c>
      <c r="DJ720" s="19" t="n">
        <v>0.0073</v>
      </c>
      <c r="DO720" s="19" t="n">
        <v>3.0184</v>
      </c>
      <c r="DT720" s="19" t="n">
        <v>0.2678</v>
      </c>
      <c r="DU720" s="19" t="n">
        <v>2.1124</v>
      </c>
    </row>
    <row r="721">
      <c r="A721" s="2" t="inlineStr">
        <is>
          <t>PortHandling (Table 31)</t>
        </is>
      </c>
      <c r="B721" s="2" t="inlineStr">
        <is>
          <t>1301</t>
        </is>
      </c>
      <c r="C721" s="2" t="inlineStr">
        <is>
          <t>Textile manufacturing</t>
        </is>
      </c>
      <c r="G721" s="19" t="n">
        <v>0.0068</v>
      </c>
      <c r="I721" s="19" t="n">
        <v>0.0055</v>
      </c>
      <c r="J721" s="19" t="n">
        <v>0.0042</v>
      </c>
      <c r="N721" s="19" t="n">
        <v>0.0041</v>
      </c>
      <c r="Z721" s="19" t="n">
        <v>0.012</v>
      </c>
      <c r="AA721" s="19" t="n">
        <v>0.0039</v>
      </c>
      <c r="AB721" s="19" t="n">
        <v>0.005</v>
      </c>
      <c r="AE721" s="19" t="n">
        <v>0.1225</v>
      </c>
      <c r="AG721" s="19" t="n">
        <v>0.0027</v>
      </c>
      <c r="AH721" s="19" t="n">
        <v>0.0001</v>
      </c>
      <c r="AM721" s="19" t="n">
        <v>0.001</v>
      </c>
      <c r="AS721" s="19" t="n">
        <v>0.0151</v>
      </c>
      <c r="AT721" s="19" t="n">
        <v>0.0008</v>
      </c>
      <c r="BF721" s="19" t="n">
        <v>0.0044</v>
      </c>
      <c r="BG721" s="19" t="n">
        <v>0.0033</v>
      </c>
      <c r="BH721" s="19" t="n">
        <v>0.0118</v>
      </c>
      <c r="BJ721" s="19" t="n">
        <v>0.0046</v>
      </c>
      <c r="BK721" s="19" t="n">
        <v>0.0005</v>
      </c>
      <c r="BM721" s="19" t="n">
        <v>0.0036</v>
      </c>
      <c r="BN721" s="19" t="n">
        <v>0.0793</v>
      </c>
      <c r="BO721" s="19" t="n">
        <v>0.0014</v>
      </c>
      <c r="BZ721" s="19" t="n">
        <v>0.0041</v>
      </c>
      <c r="CV721" s="19" t="n">
        <v>0.0012</v>
      </c>
      <c r="DC721" s="19" t="n">
        <v>0.3357</v>
      </c>
      <c r="DD721" s="19" t="n">
        <v>0.178</v>
      </c>
      <c r="DF721" s="19" t="n">
        <v>0.0634</v>
      </c>
      <c r="DG721" s="19" t="n">
        <v>0.0664</v>
      </c>
      <c r="DK721" s="19" t="n">
        <v>0.0013</v>
      </c>
      <c r="DL721" s="19" t="n">
        <v>0.0069</v>
      </c>
      <c r="DO721" s="19" t="n">
        <v>0.0142</v>
      </c>
      <c r="DU721" s="19" t="n">
        <v>0.036</v>
      </c>
    </row>
    <row r="722">
      <c r="A722" s="2" t="inlineStr">
        <is>
          <t>PortHandling (Table 31)</t>
        </is>
      </c>
      <c r="B722" s="2" t="inlineStr">
        <is>
          <t>1302</t>
        </is>
      </c>
      <c r="C722" s="2" t="inlineStr">
        <is>
          <t>Tanned leather, dressed fur and leather product manufacturing</t>
        </is>
      </c>
      <c r="Q722" s="19" t="n">
        <v>0.0027</v>
      </c>
      <c r="R722" s="19" t="n">
        <v>0.0063</v>
      </c>
      <c r="S722" s="19" t="n">
        <v>0.0069</v>
      </c>
      <c r="T722" s="19" t="n">
        <v>0.0308</v>
      </c>
      <c r="U722" s="19" t="n">
        <v>0.1903</v>
      </c>
      <c r="V722" s="19" t="n">
        <v>0.0012</v>
      </c>
      <c r="W722" s="19" t="n">
        <v>0.003</v>
      </c>
      <c r="X722" s="19" t="n">
        <v>0.0407</v>
      </c>
      <c r="Y722" s="19" t="n">
        <v>0.0448</v>
      </c>
      <c r="Z722" s="19" t="n">
        <v>0.0237</v>
      </c>
      <c r="AA722" s="19" t="n">
        <v>0.0139</v>
      </c>
      <c r="AB722" s="19" t="n">
        <v>0.0114</v>
      </c>
      <c r="AC722" s="19" t="n">
        <v>0.0132</v>
      </c>
      <c r="AD722" s="19" t="n">
        <v>0.3054</v>
      </c>
      <c r="AE722" s="19" t="n">
        <v>0.0199</v>
      </c>
      <c r="AG722" s="19" t="n">
        <v>0.0048</v>
      </c>
      <c r="AH722" s="19" t="n">
        <v>0.0142</v>
      </c>
      <c r="AI722" s="19" t="n">
        <v>0.0022</v>
      </c>
      <c r="AJ722" s="19" t="n">
        <v>0.0043</v>
      </c>
      <c r="AK722" s="19" t="n">
        <v>0.018</v>
      </c>
      <c r="AL722" s="19" t="n">
        <v>0.0023</v>
      </c>
      <c r="AM722" s="19" t="n">
        <v>0.0347</v>
      </c>
      <c r="AN722" s="19" t="n">
        <v>0.0026</v>
      </c>
      <c r="AO722" s="19" t="n">
        <v>0.0228</v>
      </c>
      <c r="AP722" s="19" t="n">
        <v>0.0427</v>
      </c>
      <c r="AQ722" s="19" t="n">
        <v>0.2102</v>
      </c>
      <c r="AR722" s="19" t="n">
        <v>0.0067</v>
      </c>
      <c r="AS722" s="19" t="n">
        <v>0.0519</v>
      </c>
      <c r="AT722" s="19" t="n">
        <v>0.0142</v>
      </c>
      <c r="AU722" s="19" t="n">
        <v>0.0297</v>
      </c>
      <c r="AV722" s="19" t="n">
        <v>0.009299999999999999</v>
      </c>
      <c r="AW722" s="19" t="n">
        <v>0.0617</v>
      </c>
      <c r="AX722" s="19" t="n">
        <v>0.3273</v>
      </c>
      <c r="AY722" s="19" t="n">
        <v>0.1764</v>
      </c>
      <c r="AZ722" s="19" t="n">
        <v>0.0124</v>
      </c>
      <c r="BA722" s="19" t="n">
        <v>0.027</v>
      </c>
      <c r="BB722" s="19" t="n">
        <v>0.0391</v>
      </c>
      <c r="BC722" s="19" t="n">
        <v>0.0037</v>
      </c>
      <c r="BD722" s="19" t="n">
        <v>0.0017</v>
      </c>
      <c r="BE722" s="19" t="n">
        <v>0.1912</v>
      </c>
      <c r="BF722" s="19" t="n">
        <v>0.0329</v>
      </c>
      <c r="BG722" s="19" t="n">
        <v>0.1414</v>
      </c>
      <c r="BH722" s="19" t="n">
        <v>0.004</v>
      </c>
      <c r="BJ722" s="19" t="n">
        <v>0.0339</v>
      </c>
      <c r="BK722" s="19" t="n">
        <v>0.0005999999999999999</v>
      </c>
      <c r="BL722" s="19" t="n">
        <v>0.0029</v>
      </c>
      <c r="BM722" s="19" t="n">
        <v>0.2081</v>
      </c>
      <c r="BN722" s="19" t="n">
        <v>0.3825</v>
      </c>
      <c r="BO722" s="19" t="n">
        <v>0.1456</v>
      </c>
      <c r="BP722" s="19" t="n">
        <v>0.0046</v>
      </c>
      <c r="BQ722" s="19" t="n">
        <v>0.0239</v>
      </c>
      <c r="BR722" s="19" t="n">
        <v>0.0081</v>
      </c>
      <c r="BS722" s="19" t="n">
        <v>0.0035</v>
      </c>
      <c r="BU722" s="19" t="n">
        <v>0.1723</v>
      </c>
      <c r="BV722" s="19" t="n">
        <v>0.0254</v>
      </c>
      <c r="BW722" s="19" t="n">
        <v>0.058</v>
      </c>
      <c r="BX722" s="19" t="n">
        <v>0.4582</v>
      </c>
      <c r="BY722" s="19" t="n">
        <v>1.7826</v>
      </c>
      <c r="BZ722" s="19" t="n">
        <v>0.0703</v>
      </c>
      <c r="CA722" s="19" t="n">
        <v>0.0287</v>
      </c>
      <c r="CB722" s="19" t="n">
        <v>0.0036</v>
      </c>
      <c r="CC722" s="19" t="n">
        <v>0.07439999999999999</v>
      </c>
      <c r="CD722" s="19" t="n">
        <v>0.0519</v>
      </c>
      <c r="CE722" s="19" t="n">
        <v>0.007900000000000001</v>
      </c>
      <c r="CF722" s="19" t="n">
        <v>0.1207</v>
      </c>
      <c r="CG722" s="19" t="n">
        <v>0.2807</v>
      </c>
      <c r="CO722" s="19" t="n">
        <v>0.0029</v>
      </c>
      <c r="CV722" s="19" t="n">
        <v>0.2979</v>
      </c>
      <c r="CX722" s="19" t="n">
        <v>0.1488</v>
      </c>
      <c r="CY722" s="19" t="n">
        <v>0.1024</v>
      </c>
      <c r="CZ722" s="19" t="n">
        <v>0.1447</v>
      </c>
      <c r="DA722" s="19" t="n">
        <v>1.4729</v>
      </c>
      <c r="DB722" s="19" t="n">
        <v>0.1141</v>
      </c>
      <c r="DC722" s="19" t="n">
        <v>0.1181</v>
      </c>
      <c r="DD722" s="19" t="n">
        <v>0.3614</v>
      </c>
      <c r="DE722" s="19" t="n">
        <v>0.0215</v>
      </c>
      <c r="DF722" s="19" t="n">
        <v>0.0128</v>
      </c>
      <c r="DG722" s="19" t="n">
        <v>0.0159</v>
      </c>
      <c r="DH722" s="19" t="n">
        <v>0.1145</v>
      </c>
      <c r="DI722" s="19" t="n">
        <v>0.06759999999999999</v>
      </c>
      <c r="DJ722" s="19" t="n">
        <v>0.08690000000000001</v>
      </c>
      <c r="DK722" s="19" t="n">
        <v>0.0102</v>
      </c>
      <c r="DL722" s="19" t="n">
        <v>0.0222</v>
      </c>
      <c r="DM722" s="19" t="n">
        <v>0.0552</v>
      </c>
      <c r="DN722" s="19" t="n">
        <v>0.0164</v>
      </c>
      <c r="DO722" s="19" t="n">
        <v>2.6572</v>
      </c>
      <c r="DT722" s="19" t="n">
        <v>0.2745</v>
      </c>
      <c r="DU722" s="19" t="n">
        <v>3.73</v>
      </c>
    </row>
    <row r="723">
      <c r="A723" s="2" t="inlineStr">
        <is>
          <t>PortHandling (Table 31)</t>
        </is>
      </c>
      <c r="B723" s="2" t="inlineStr">
        <is>
          <t>1303</t>
        </is>
      </c>
      <c r="C723" s="2" t="inlineStr">
        <is>
          <t>Textile product manufacturing</t>
        </is>
      </c>
      <c r="D723" s="19" t="n">
        <v>0.0074</v>
      </c>
      <c r="E723" s="19" t="n">
        <v>0.001</v>
      </c>
      <c r="F723" s="19" t="n">
        <v>0.0258</v>
      </c>
      <c r="G723" s="19" t="n">
        <v>0.0302</v>
      </c>
      <c r="H723" s="19" t="n">
        <v>0.0002</v>
      </c>
      <c r="I723" s="19" t="n">
        <v>0.0371</v>
      </c>
      <c r="J723" s="19" t="n">
        <v>0.027</v>
      </c>
      <c r="K723" s="19" t="n">
        <v>0.009900000000000001</v>
      </c>
      <c r="L723" s="19" t="n">
        <v>0.0316</v>
      </c>
      <c r="M723" s="19" t="n">
        <v>0.0041</v>
      </c>
      <c r="N723" s="19" t="n">
        <v>0.0446</v>
      </c>
      <c r="O723" s="19" t="n">
        <v>0.0023</v>
      </c>
      <c r="P723" s="19" t="n">
        <v>0.0026</v>
      </c>
      <c r="Q723" s="19" t="n">
        <v>0.0051</v>
      </c>
      <c r="R723" s="19" t="n">
        <v>0.0001</v>
      </c>
      <c r="S723" s="19" t="n">
        <v>0.0029</v>
      </c>
      <c r="T723" s="19" t="n">
        <v>0.0002</v>
      </c>
      <c r="U723" s="19" t="n">
        <v>0.0008</v>
      </c>
      <c r="V723" s="19" t="n">
        <v>0.0095</v>
      </c>
      <c r="W723" s="19" t="n">
        <v>0.0029</v>
      </c>
      <c r="X723" s="19" t="n">
        <v>0.0011</v>
      </c>
      <c r="Y723" s="19" t="n">
        <v>0.0032</v>
      </c>
      <c r="AE723" s="19" t="n">
        <v>0.0022</v>
      </c>
      <c r="AI723" s="19" t="n">
        <v>0.0008</v>
      </c>
      <c r="AJ723" s="19" t="n">
        <v>0.0015</v>
      </c>
      <c r="AK723" s="19" t="n">
        <v>0.0007</v>
      </c>
      <c r="AL723" s="19" t="n">
        <v>0.0066</v>
      </c>
      <c r="AM723" s="19" t="n">
        <v>0.0076</v>
      </c>
      <c r="AS723" s="19" t="n">
        <v>0.0025</v>
      </c>
      <c r="AU723" s="19" t="n">
        <v>0.001</v>
      </c>
      <c r="AX723" s="19" t="n">
        <v>0.0042</v>
      </c>
      <c r="AY723" s="19" t="n">
        <v>0.0001</v>
      </c>
      <c r="AZ723" s="19" t="n">
        <v>0.0178</v>
      </c>
      <c r="BB723" s="19" t="n">
        <v>0.0009</v>
      </c>
      <c r="BC723" s="19" t="n">
        <v>0.0058</v>
      </c>
      <c r="BD723" s="19" t="n">
        <v>0.0028</v>
      </c>
      <c r="BE723" s="19" t="n">
        <v>0.0227</v>
      </c>
      <c r="BF723" s="19" t="n">
        <v>0.0008</v>
      </c>
      <c r="BG723" s="19" t="n">
        <v>0.08210000000000001</v>
      </c>
      <c r="BJ723" s="19" t="n">
        <v>0.004</v>
      </c>
      <c r="BK723" s="19" t="n">
        <v>0.0077</v>
      </c>
      <c r="BM723" s="19" t="n">
        <v>0.0034</v>
      </c>
      <c r="BN723" s="19" t="n">
        <v>0.0024</v>
      </c>
      <c r="BO723" s="19" t="n">
        <v>0.0001</v>
      </c>
      <c r="BT723" s="19" t="n">
        <v>0.0654</v>
      </c>
      <c r="BV723" s="19" t="n">
        <v>0.0026</v>
      </c>
      <c r="BW723" s="19" t="n">
        <v>0.0208</v>
      </c>
      <c r="BX723" s="19" t="n">
        <v>0.1227</v>
      </c>
      <c r="BY723" s="19" t="n">
        <v>0.1485</v>
      </c>
      <c r="BZ723" s="19" t="n">
        <v>0.1674</v>
      </c>
      <c r="CA723" s="19" t="n">
        <v>0.0155</v>
      </c>
      <c r="CB723" s="19" t="n">
        <v>0.0076</v>
      </c>
      <c r="CC723" s="19" t="n">
        <v>0.2617</v>
      </c>
      <c r="CD723" s="19" t="n">
        <v>0.0053</v>
      </c>
      <c r="CH723" s="19" t="n">
        <v>0.0028</v>
      </c>
      <c r="CJ723" s="19" t="n">
        <v>0.0025</v>
      </c>
      <c r="CU723" s="19" t="n">
        <v>0.0051</v>
      </c>
      <c r="CV723" s="19" t="n">
        <v>0.0336</v>
      </c>
      <c r="CX723" s="19" t="n">
        <v>0.0047</v>
      </c>
      <c r="CY723" s="19" t="n">
        <v>0.0313</v>
      </c>
      <c r="CZ723" s="19" t="n">
        <v>0.0431</v>
      </c>
      <c r="DA723" s="19" t="n">
        <v>0.07140000000000001</v>
      </c>
      <c r="DB723" s="19" t="n">
        <v>0.0488</v>
      </c>
      <c r="DF723" s="19" t="n">
        <v>0.0011</v>
      </c>
      <c r="DG723" s="19" t="n">
        <v>0.2356</v>
      </c>
      <c r="DH723" s="19" t="n">
        <v>0.0026</v>
      </c>
      <c r="DI723" s="19" t="n">
        <v>0.0148</v>
      </c>
      <c r="DJ723" s="19" t="n">
        <v>0.0156</v>
      </c>
      <c r="DK723" s="19" t="n">
        <v>0.0016</v>
      </c>
      <c r="DL723" s="19" t="n">
        <v>0.0008</v>
      </c>
      <c r="DM723" s="19" t="n">
        <v>0.0367</v>
      </c>
      <c r="DN723" s="19" t="n">
        <v>0.0716</v>
      </c>
      <c r="DO723" s="19" t="n">
        <v>0.1036</v>
      </c>
      <c r="DT723" s="19" t="n">
        <v>-0.0086</v>
      </c>
      <c r="DU723" s="19" t="n">
        <v>0.0362</v>
      </c>
    </row>
    <row r="724">
      <c r="A724" s="2" t="inlineStr">
        <is>
          <t>PortHandling (Table 31)</t>
        </is>
      </c>
      <c r="B724" s="2" t="inlineStr">
        <is>
          <t>1304</t>
        </is>
      </c>
      <c r="C724" s="2" t="inlineStr">
        <is>
          <t>Knitted product manufacturing</t>
        </is>
      </c>
    </row>
    <row r="725">
      <c r="A725" s="2" t="inlineStr">
        <is>
          <t>PortHandling (Table 31)</t>
        </is>
      </c>
      <c r="B725" s="2" t="inlineStr">
        <is>
          <t>1305</t>
        </is>
      </c>
      <c r="C725" s="2" t="inlineStr">
        <is>
          <t>Clothing manufacturing</t>
        </is>
      </c>
      <c r="D725" s="19" t="n">
        <v>0.0111</v>
      </c>
      <c r="E725" s="19" t="n">
        <v>0.0038</v>
      </c>
      <c r="F725" s="19" t="n">
        <v>0.0103</v>
      </c>
      <c r="G725" s="19" t="n">
        <v>0.0112</v>
      </c>
      <c r="I725" s="19" t="n">
        <v>0.0086</v>
      </c>
      <c r="J725" s="19" t="n">
        <v>0.0108</v>
      </c>
      <c r="K725" s="19" t="n">
        <v>0.134</v>
      </c>
      <c r="L725" s="19" t="n">
        <v>0.0429</v>
      </c>
      <c r="M725" s="19" t="n">
        <v>0.0344</v>
      </c>
      <c r="N725" s="19" t="n">
        <v>0.1147</v>
      </c>
      <c r="O725" s="19" t="n">
        <v>0.0208</v>
      </c>
      <c r="P725" s="19" t="n">
        <v>0.02</v>
      </c>
      <c r="Q725" s="19" t="n">
        <v>0.0292</v>
      </c>
      <c r="S725" s="19" t="n">
        <v>0.0005999999999999999</v>
      </c>
      <c r="T725" s="19" t="n">
        <v>0.0001</v>
      </c>
      <c r="U725" s="19" t="n">
        <v>0.0001</v>
      </c>
      <c r="V725" s="19" t="n">
        <v>0.0005999999999999999</v>
      </c>
      <c r="W725" s="19" t="n">
        <v>0.0032</v>
      </c>
      <c r="X725" s="19" t="n">
        <v>0.0073</v>
      </c>
      <c r="Y725" s="19" t="n">
        <v>0.0009</v>
      </c>
      <c r="Z725" s="19" t="n">
        <v>0.0025</v>
      </c>
      <c r="AA725" s="19" t="n">
        <v>0.0002</v>
      </c>
      <c r="AB725" s="19" t="n">
        <v>0.0004</v>
      </c>
      <c r="AC725" s="19" t="n">
        <v>0.0041</v>
      </c>
      <c r="AD725" s="19" t="n">
        <v>0.0051</v>
      </c>
      <c r="AE725" s="19" t="n">
        <v>0.2533</v>
      </c>
      <c r="AG725" s="19" t="n">
        <v>0.1217</v>
      </c>
      <c r="AH725" s="19" t="n">
        <v>0.0406</v>
      </c>
      <c r="AJ725" s="19" t="n">
        <v>0.0005</v>
      </c>
      <c r="AL725" s="19" t="n">
        <v>0.009599999999999999</v>
      </c>
      <c r="AM725" s="19" t="n">
        <v>0.008200000000000001</v>
      </c>
      <c r="AN725" s="19" t="n">
        <v>0.0028</v>
      </c>
      <c r="AO725" s="19" t="n">
        <v>0.0004</v>
      </c>
      <c r="AQ725" s="19" t="n">
        <v>0.0074</v>
      </c>
      <c r="AS725" s="19" t="n">
        <v>0.0016</v>
      </c>
      <c r="AU725" s="19" t="n">
        <v>0.0019</v>
      </c>
      <c r="AV725" s="19" t="n">
        <v>0.0007</v>
      </c>
      <c r="AW725" s="19" t="n">
        <v>0.0057</v>
      </c>
      <c r="AX725" s="19" t="n">
        <v>0.0042</v>
      </c>
      <c r="AY725" s="19" t="n">
        <v>0.0004</v>
      </c>
      <c r="AZ725" s="19" t="n">
        <v>0.0021</v>
      </c>
      <c r="BA725" s="19" t="n">
        <v>0.0001</v>
      </c>
      <c r="BB725" s="19" t="n">
        <v>0.0002</v>
      </c>
      <c r="BC725" s="19" t="n">
        <v>0.08309999999999999</v>
      </c>
      <c r="BD725" s="19" t="n">
        <v>0.0208</v>
      </c>
      <c r="BE725" s="19" t="n">
        <v>0.0439</v>
      </c>
      <c r="BF725" s="19" t="n">
        <v>0.009299999999999999</v>
      </c>
      <c r="BG725" s="19" t="n">
        <v>0.0126</v>
      </c>
      <c r="BH725" s="19" t="n">
        <v>0.0114</v>
      </c>
      <c r="BI725" s="19" t="n">
        <v>0.0097</v>
      </c>
      <c r="BJ725" s="19" t="n">
        <v>0.008999999999999999</v>
      </c>
      <c r="BK725" s="19" t="n">
        <v>0.0046</v>
      </c>
      <c r="BL725" s="19" t="n">
        <v>0.0031</v>
      </c>
      <c r="BM725" s="19" t="n">
        <v>0.0181</v>
      </c>
      <c r="BN725" s="19" t="n">
        <v>0.0114</v>
      </c>
      <c r="BO725" s="19" t="n">
        <v>0.0283</v>
      </c>
      <c r="BP725" s="19" t="n">
        <v>0.0077</v>
      </c>
      <c r="BQ725" s="19" t="n">
        <v>0.014</v>
      </c>
      <c r="BR725" s="19" t="n">
        <v>0.0019</v>
      </c>
      <c r="BS725" s="19" t="n">
        <v>0.0017</v>
      </c>
      <c r="BT725" s="19" t="n">
        <v>0.106</v>
      </c>
      <c r="BU725" s="19" t="n">
        <v>0.0553</v>
      </c>
      <c r="BV725" s="19" t="n">
        <v>0.0224</v>
      </c>
      <c r="BW725" s="19" t="n">
        <v>0.024</v>
      </c>
      <c r="BX725" s="19" t="n">
        <v>0.188</v>
      </c>
      <c r="BY725" s="19" t="n">
        <v>0.2803</v>
      </c>
      <c r="BZ725" s="19" t="n">
        <v>0.2098</v>
      </c>
      <c r="CA725" s="19" t="n">
        <v>0.021</v>
      </c>
      <c r="CB725" s="19" t="n">
        <v>0.0336</v>
      </c>
      <c r="CC725" s="19" t="n">
        <v>0.0165</v>
      </c>
      <c r="CD725" s="19" t="n">
        <v>0.0231</v>
      </c>
      <c r="CE725" s="19" t="n">
        <v>0.01</v>
      </c>
      <c r="CG725" s="19" t="n">
        <v>0.038</v>
      </c>
      <c r="CH725" s="19" t="n">
        <v>0.0108</v>
      </c>
      <c r="CJ725" s="19" t="n">
        <v>0.0067</v>
      </c>
      <c r="CK725" s="19" t="n">
        <v>0.0169</v>
      </c>
      <c r="CM725" s="19" t="n">
        <v>0.0306</v>
      </c>
      <c r="CN725" s="19" t="n">
        <v>0.0005999999999999999</v>
      </c>
      <c r="CO725" s="19" t="n">
        <v>0.0012</v>
      </c>
      <c r="CR725" s="19" t="n">
        <v>0.0086</v>
      </c>
      <c r="CU725" s="19" t="n">
        <v>0.0091</v>
      </c>
      <c r="CV725" s="19" t="n">
        <v>0.0262</v>
      </c>
      <c r="CX725" s="19" t="n">
        <v>0.0327</v>
      </c>
      <c r="CY725" s="19" t="n">
        <v>0.0168</v>
      </c>
      <c r="CZ725" s="19" t="n">
        <v>0.0959</v>
      </c>
      <c r="DA725" s="19" t="n">
        <v>0.1752</v>
      </c>
      <c r="DB725" s="19" t="n">
        <v>0.1328</v>
      </c>
      <c r="DC725" s="19" t="n">
        <v>0.0537</v>
      </c>
      <c r="DD725" s="19" t="n">
        <v>0.0786</v>
      </c>
      <c r="DE725" s="19" t="n">
        <v>0.009599999999999999</v>
      </c>
      <c r="DF725" s="19" t="n">
        <v>0.3043</v>
      </c>
      <c r="DG725" s="19" t="n">
        <v>1.3125</v>
      </c>
      <c r="DH725" s="19" t="n">
        <v>0.017</v>
      </c>
      <c r="DI725" s="19" t="n">
        <v>0.03</v>
      </c>
      <c r="DJ725" s="19" t="n">
        <v>0.0181</v>
      </c>
      <c r="DK725" s="19" t="n">
        <v>0.0368</v>
      </c>
      <c r="DL725" s="19" t="n">
        <v>0.0337</v>
      </c>
      <c r="DM725" s="19" t="n">
        <v>0.1302</v>
      </c>
      <c r="DN725" s="19" t="n">
        <v>0.0433</v>
      </c>
      <c r="DO725" s="19" t="n">
        <v>15.8137</v>
      </c>
      <c r="DT725" s="19" t="n">
        <v>0.2814</v>
      </c>
      <c r="DU725" s="19" t="n">
        <v>1.0159</v>
      </c>
    </row>
    <row r="726">
      <c r="A726" s="2" t="inlineStr">
        <is>
          <t>PortHandling (Table 31)</t>
        </is>
      </c>
      <c r="B726" s="2" t="inlineStr">
        <is>
          <t>1306</t>
        </is>
      </c>
      <c r="C726" s="2" t="inlineStr">
        <is>
          <t>Footwear manufacturing</t>
        </is>
      </c>
      <c r="D726" s="19" t="n">
        <v>0.0021</v>
      </c>
      <c r="E726" s="19" t="n">
        <v>0.0036</v>
      </c>
      <c r="F726" s="19" t="n">
        <v>0.0013</v>
      </c>
      <c r="G726" s="19" t="n">
        <v>0.0005999999999999999</v>
      </c>
      <c r="I726" s="19" t="n">
        <v>0.0007</v>
      </c>
      <c r="J726" s="19" t="n">
        <v>0.0156</v>
      </c>
      <c r="K726" s="19" t="n">
        <v>0.0229</v>
      </c>
      <c r="L726" s="19" t="n">
        <v>0.0216</v>
      </c>
      <c r="M726" s="19" t="n">
        <v>0.0086</v>
      </c>
      <c r="N726" s="19" t="n">
        <v>0.0158</v>
      </c>
      <c r="Q726" s="19" t="n">
        <v>0.006</v>
      </c>
      <c r="S726" s="19" t="n">
        <v>0.0022</v>
      </c>
      <c r="T726" s="19" t="n">
        <v>0.0007</v>
      </c>
      <c r="U726" s="19" t="n">
        <v>0.0003</v>
      </c>
      <c r="V726" s="19" t="n">
        <v>0.0015</v>
      </c>
      <c r="W726" s="19" t="n">
        <v>0.0013</v>
      </c>
      <c r="X726" s="19" t="n">
        <v>0.0034</v>
      </c>
      <c r="Y726" s="19" t="n">
        <v>0.0005999999999999999</v>
      </c>
      <c r="Z726" s="19" t="n">
        <v>0.003</v>
      </c>
      <c r="AA726" s="19" t="n">
        <v>0.0019</v>
      </c>
      <c r="AB726" s="19" t="n">
        <v>0.0005999999999999999</v>
      </c>
      <c r="AD726" s="19" t="n">
        <v>0.008</v>
      </c>
      <c r="AE726" s="19" t="n">
        <v>0.0237</v>
      </c>
      <c r="AG726" s="19" t="n">
        <v>0.0004</v>
      </c>
      <c r="AH726" s="19" t="n">
        <v>0.0219</v>
      </c>
      <c r="AJ726" s="19" t="n">
        <v>0.0021</v>
      </c>
      <c r="AM726" s="19" t="n">
        <v>0.0037</v>
      </c>
      <c r="AO726" s="19" t="n">
        <v>0.0005</v>
      </c>
      <c r="AQ726" s="19" t="n">
        <v>0.0038</v>
      </c>
      <c r="AR726" s="19" t="n">
        <v>0.0013</v>
      </c>
      <c r="AS726" s="19" t="n">
        <v>0.0064</v>
      </c>
      <c r="AT726" s="19" t="n">
        <v>0.0005999999999999999</v>
      </c>
      <c r="AU726" s="19" t="n">
        <v>0.0009</v>
      </c>
      <c r="AV726" s="19" t="n">
        <v>0.0002</v>
      </c>
      <c r="AW726" s="19" t="n">
        <v>0.0037</v>
      </c>
      <c r="AX726" s="19" t="n">
        <v>0.0012</v>
      </c>
      <c r="AY726" s="19" t="n">
        <v>0.0005999999999999999</v>
      </c>
      <c r="AZ726" s="19" t="n">
        <v>0.0024</v>
      </c>
      <c r="BA726" s="19" t="n">
        <v>0.0001</v>
      </c>
      <c r="BB726" s="19" t="n">
        <v>0.0008</v>
      </c>
      <c r="BC726" s="19" t="n">
        <v>0.0036</v>
      </c>
      <c r="BD726" s="19" t="n">
        <v>0.0005</v>
      </c>
      <c r="BE726" s="19" t="n">
        <v>0.0018</v>
      </c>
      <c r="BF726" s="19" t="n">
        <v>0.0005</v>
      </c>
      <c r="BG726" s="19" t="n">
        <v>0.0016</v>
      </c>
      <c r="BH726" s="19" t="n">
        <v>0.0041</v>
      </c>
      <c r="BI726" s="19" t="n">
        <v>0.0123</v>
      </c>
      <c r="BJ726" s="19" t="n">
        <v>0.0023</v>
      </c>
      <c r="BK726" s="19" t="n">
        <v>0.001</v>
      </c>
      <c r="BL726" s="19" t="n">
        <v>0.0003</v>
      </c>
      <c r="BM726" s="19" t="n">
        <v>0.004</v>
      </c>
      <c r="BN726" s="19" t="n">
        <v>0.0016</v>
      </c>
      <c r="BO726" s="19" t="n">
        <v>0.0014</v>
      </c>
      <c r="BP726" s="19" t="n">
        <v>0.0091</v>
      </c>
      <c r="BQ726" s="19" t="n">
        <v>0.0146</v>
      </c>
      <c r="BR726" s="19" t="n">
        <v>0.006</v>
      </c>
      <c r="BU726" s="19" t="n">
        <v>0.0346</v>
      </c>
      <c r="BX726" s="19" t="n">
        <v>0.0133</v>
      </c>
      <c r="BY726" s="19" t="n">
        <v>0.0416</v>
      </c>
      <c r="BZ726" s="19" t="n">
        <v>0.0165</v>
      </c>
      <c r="CA726" s="19" t="n">
        <v>0.007900000000000001</v>
      </c>
      <c r="CB726" s="19" t="n">
        <v>0.0028</v>
      </c>
      <c r="CC726" s="19" t="n">
        <v>0.0067</v>
      </c>
      <c r="CD726" s="19" t="n">
        <v>0.0043</v>
      </c>
      <c r="CG726" s="19" t="n">
        <v>0.0148</v>
      </c>
      <c r="CH726" s="19" t="n">
        <v>0.0015</v>
      </c>
      <c r="CJ726" s="19" t="n">
        <v>0.0041</v>
      </c>
      <c r="CM726" s="19" t="n">
        <v>0.0281</v>
      </c>
      <c r="CU726" s="19" t="n">
        <v>0.0061</v>
      </c>
      <c r="CV726" s="19" t="n">
        <v>0.0227</v>
      </c>
      <c r="CX726" s="19" t="n">
        <v>0.0038</v>
      </c>
      <c r="CY726" s="19" t="n">
        <v>0.0124</v>
      </c>
      <c r="DA726" s="19" t="n">
        <v>0.0032</v>
      </c>
      <c r="DB726" s="19" t="n">
        <v>0.0083</v>
      </c>
      <c r="DC726" s="19" t="n">
        <v>0.0097</v>
      </c>
      <c r="DD726" s="19" t="n">
        <v>0.006</v>
      </c>
      <c r="DF726" s="19" t="n">
        <v>0.2282</v>
      </c>
      <c r="DG726" s="19" t="n">
        <v>0.1369</v>
      </c>
      <c r="DH726" s="19" t="n">
        <v>0.013</v>
      </c>
      <c r="DI726" s="19" t="n">
        <v>0.0077</v>
      </c>
      <c r="DJ726" s="19" t="n">
        <v>0.0078</v>
      </c>
      <c r="DK726" s="19" t="n">
        <v>0.018</v>
      </c>
      <c r="DL726" s="19" t="n">
        <v>0.0395</v>
      </c>
      <c r="DM726" s="19" t="n">
        <v>0.0113</v>
      </c>
      <c r="DN726" s="19" t="n">
        <v>0.0056</v>
      </c>
      <c r="DO726" s="19" t="n">
        <v>0.7869</v>
      </c>
      <c r="DT726" s="19" t="n">
        <v>0.0119</v>
      </c>
      <c r="DU726" s="19" t="n">
        <v>0.2238</v>
      </c>
    </row>
    <row r="727">
      <c r="A727" s="2" t="inlineStr">
        <is>
          <t>PortHandling (Table 31)</t>
        </is>
      </c>
      <c r="B727" s="2" t="inlineStr">
        <is>
          <t>1401</t>
        </is>
      </c>
      <c r="C727" s="2" t="inlineStr">
        <is>
          <t>Sawmill product manufacturing</t>
        </is>
      </c>
      <c r="AE727" s="19" t="n">
        <v>0.0002</v>
      </c>
      <c r="AI727" s="19" t="n">
        <v>0.003</v>
      </c>
      <c r="AJ727" s="19" t="n">
        <v>0.1156</v>
      </c>
      <c r="BC727" s="19" t="n">
        <v>0.001</v>
      </c>
      <c r="BN727" s="19" t="n">
        <v>0.276</v>
      </c>
      <c r="BO727" s="19" t="n">
        <v>0.0013</v>
      </c>
      <c r="BS727" s="19" t="n">
        <v>0.0003</v>
      </c>
      <c r="BU727" s="19" t="n">
        <v>0.1649</v>
      </c>
      <c r="BV727" s="19" t="n">
        <v>0.0122</v>
      </c>
      <c r="BW727" s="19" t="n">
        <v>0.0157</v>
      </c>
      <c r="BX727" s="19" t="n">
        <v>0.3711</v>
      </c>
      <c r="DL727" s="19" t="n">
        <v>0.0337</v>
      </c>
      <c r="DT727" s="19" t="n">
        <v>0.001</v>
      </c>
      <c r="DU727" s="19" t="n">
        <v>0.0041</v>
      </c>
    </row>
    <row r="728">
      <c r="A728" s="2" t="inlineStr">
        <is>
          <t>PortHandling (Table 31)</t>
        </is>
      </c>
      <c r="B728" s="2" t="inlineStr">
        <is>
          <t>1402</t>
        </is>
      </c>
      <c r="C728" s="2" t="inlineStr">
        <is>
          <t>Other wood product manufacturing</t>
        </is>
      </c>
      <c r="D728" s="19" t="n">
        <v>0.0007</v>
      </c>
      <c r="E728" s="19" t="n">
        <v>0.0002</v>
      </c>
      <c r="F728" s="19" t="n">
        <v>0.0005</v>
      </c>
      <c r="G728" s="19" t="n">
        <v>0.0005999999999999999</v>
      </c>
      <c r="I728" s="19" t="n">
        <v>0.0002</v>
      </c>
      <c r="J728" s="19" t="n">
        <v>0.0005</v>
      </c>
      <c r="K728" s="19" t="n">
        <v>0.0001</v>
      </c>
      <c r="M728" s="19" t="n">
        <v>0.0004</v>
      </c>
      <c r="N728" s="19" t="n">
        <v>0.0026</v>
      </c>
      <c r="O728" s="19" t="n">
        <v>0.0001</v>
      </c>
      <c r="P728" s="19" t="n">
        <v>0.0002</v>
      </c>
      <c r="W728" s="19" t="n">
        <v>0.0012</v>
      </c>
      <c r="Y728" s="19" t="n">
        <v>0.0012</v>
      </c>
      <c r="Z728" s="19" t="n">
        <v>0.0001</v>
      </c>
      <c r="AA728" s="19" t="n">
        <v>0.0001</v>
      </c>
      <c r="AB728" s="19" t="n">
        <v>0.0001</v>
      </c>
      <c r="AE728" s="19" t="n">
        <v>0.0003</v>
      </c>
      <c r="AJ728" s="19" t="n">
        <v>0.0002</v>
      </c>
      <c r="AL728" s="19" t="n">
        <v>0.0004</v>
      </c>
      <c r="AM728" s="19" t="n">
        <v>0.0001</v>
      </c>
      <c r="AN728" s="19" t="n">
        <v>0.0004</v>
      </c>
      <c r="AS728" s="19" t="n">
        <v>0.0036</v>
      </c>
      <c r="AT728" s="19" t="n">
        <v>0.0001</v>
      </c>
      <c r="AU728" s="19" t="n">
        <v>0.0008</v>
      </c>
      <c r="AV728" s="19" t="n">
        <v>0.0002</v>
      </c>
      <c r="AW728" s="19" t="n">
        <v>0.0001</v>
      </c>
      <c r="AX728" s="19" t="n">
        <v>0.0008</v>
      </c>
      <c r="AZ728" s="19" t="n">
        <v>0.0004</v>
      </c>
      <c r="BC728" s="19" t="n">
        <v>0.0017</v>
      </c>
      <c r="BD728" s="19" t="n">
        <v>0.0002</v>
      </c>
      <c r="BE728" s="19" t="n">
        <v>0.0021</v>
      </c>
      <c r="BF728" s="19" t="n">
        <v>0.0004</v>
      </c>
      <c r="BG728" s="19" t="n">
        <v>0.0011</v>
      </c>
      <c r="BH728" s="19" t="n">
        <v>0.0025</v>
      </c>
      <c r="BI728" s="19" t="n">
        <v>0.0017</v>
      </c>
      <c r="BJ728" s="19" t="n">
        <v>0.0004</v>
      </c>
      <c r="BK728" s="19" t="n">
        <v>0.0002</v>
      </c>
      <c r="BL728" s="19" t="n">
        <v>0.0002</v>
      </c>
      <c r="BM728" s="19" t="n">
        <v>0.0025</v>
      </c>
      <c r="BN728" s="19" t="n">
        <v>0.0047</v>
      </c>
      <c r="BO728" s="19" t="n">
        <v>0.0008</v>
      </c>
      <c r="BS728" s="19" t="n">
        <v>0.0002</v>
      </c>
      <c r="BT728" s="19" t="n">
        <v>0.0049</v>
      </c>
      <c r="BU728" s="19" t="n">
        <v>0.5573</v>
      </c>
      <c r="BV728" s="19" t="n">
        <v>0.0591</v>
      </c>
      <c r="BW728" s="19" t="n">
        <v>0.0346</v>
      </c>
      <c r="BX728" s="19" t="n">
        <v>0.1538</v>
      </c>
      <c r="BY728" s="19" t="n">
        <v>0.0117</v>
      </c>
      <c r="BZ728" s="19" t="n">
        <v>0.0089</v>
      </c>
      <c r="CA728" s="19" t="n">
        <v>0.0004</v>
      </c>
      <c r="CB728" s="19" t="n">
        <v>0.0009</v>
      </c>
      <c r="CC728" s="19" t="n">
        <v>0.0112</v>
      </c>
      <c r="CD728" s="19" t="n">
        <v>0.0005</v>
      </c>
      <c r="CE728" s="19" t="n">
        <v>0.0003</v>
      </c>
      <c r="CG728" s="19" t="n">
        <v>0.0013</v>
      </c>
      <c r="CH728" s="19" t="n">
        <v>0.007900000000000001</v>
      </c>
      <c r="CJ728" s="19" t="n">
        <v>0.0002</v>
      </c>
      <c r="CR728" s="19" t="n">
        <v>0.0005</v>
      </c>
      <c r="CU728" s="19" t="n">
        <v>0.0005999999999999999</v>
      </c>
      <c r="CV728" s="19" t="n">
        <v>0.0001</v>
      </c>
      <c r="DA728" s="19" t="n">
        <v>0.0018</v>
      </c>
      <c r="DB728" s="19" t="n">
        <v>0.0011</v>
      </c>
      <c r="DC728" s="19" t="n">
        <v>0.0077</v>
      </c>
      <c r="DD728" s="19" t="n">
        <v>0.0149</v>
      </c>
      <c r="DE728" s="19" t="n">
        <v>0.0023</v>
      </c>
      <c r="DF728" s="19" t="n">
        <v>0.0003</v>
      </c>
      <c r="DG728" s="19" t="n">
        <v>0.0003</v>
      </c>
      <c r="DH728" s="19" t="n">
        <v>0.0007</v>
      </c>
      <c r="DK728" s="19" t="n">
        <v>0.001</v>
      </c>
      <c r="DL728" s="19" t="n">
        <v>0.0051</v>
      </c>
      <c r="DM728" s="19" t="n">
        <v>0.0005</v>
      </c>
      <c r="DO728" s="19" t="n">
        <v>0.0408</v>
      </c>
      <c r="DQ728" s="19" t="n">
        <v>0.0028</v>
      </c>
      <c r="DS728" s="19" t="n">
        <v>0.0202</v>
      </c>
      <c r="DT728" s="19" t="n">
        <v>-0.0009</v>
      </c>
      <c r="DU728" s="19" t="n">
        <v>0.012</v>
      </c>
    </row>
    <row r="729">
      <c r="A729" s="2" t="inlineStr">
        <is>
          <t>PortHandling (Table 31)</t>
        </is>
      </c>
      <c r="B729" s="2" t="inlineStr">
        <is>
          <t>1501</t>
        </is>
      </c>
      <c r="C729" s="2" t="inlineStr">
        <is>
          <t>Pulp, paper and paperboard manufacturing</t>
        </is>
      </c>
      <c r="L729" s="19" t="n">
        <v>0.009900000000000001</v>
      </c>
      <c r="M729" s="19" t="n">
        <v>0.0042</v>
      </c>
      <c r="N729" s="19" t="n">
        <v>0.0337</v>
      </c>
      <c r="O729" s="19" t="n">
        <v>0.0015</v>
      </c>
      <c r="P729" s="19" t="n">
        <v>0.0635</v>
      </c>
      <c r="Q729" s="19" t="n">
        <v>0.0001</v>
      </c>
      <c r="R729" s="19" t="n">
        <v>0.0001</v>
      </c>
      <c r="S729" s="19" t="n">
        <v>0.0034</v>
      </c>
      <c r="T729" s="19" t="n">
        <v>0.004</v>
      </c>
      <c r="U729" s="19" t="n">
        <v>0.0002</v>
      </c>
      <c r="V729" s="19" t="n">
        <v>0.0488</v>
      </c>
      <c r="W729" s="19" t="n">
        <v>0.0004</v>
      </c>
      <c r="X729" s="19" t="n">
        <v>0.0017</v>
      </c>
      <c r="Y729" s="19" t="n">
        <v>0.0021</v>
      </c>
      <c r="Z729" s="19" t="n">
        <v>0.0614</v>
      </c>
      <c r="AA729" s="19" t="n">
        <v>0.0104</v>
      </c>
      <c r="AB729" s="19" t="n">
        <v>0.0011</v>
      </c>
      <c r="AE729" s="19" t="n">
        <v>0.0021</v>
      </c>
      <c r="AI729" s="19" t="n">
        <v>0.0013</v>
      </c>
      <c r="AJ729" s="19" t="n">
        <v>0.0242</v>
      </c>
      <c r="AK729" s="19" t="n">
        <v>0.1078</v>
      </c>
      <c r="AL729" s="19" t="n">
        <v>1.0229</v>
      </c>
      <c r="AM729" s="19" t="n">
        <v>0.6869</v>
      </c>
      <c r="AN729" s="19" t="n">
        <v>0.0035</v>
      </c>
      <c r="AQ729" s="19" t="n">
        <v>0.0336</v>
      </c>
      <c r="AR729" s="19" t="n">
        <v>0.0028</v>
      </c>
      <c r="AS729" s="19" t="n">
        <v>0.0384</v>
      </c>
      <c r="AT729" s="19" t="n">
        <v>0.003</v>
      </c>
      <c r="AU729" s="19" t="n">
        <v>0.0089</v>
      </c>
      <c r="AV729" s="19" t="n">
        <v>0.0033</v>
      </c>
      <c r="AW729" s="19" t="n">
        <v>0.0172</v>
      </c>
      <c r="AX729" s="19" t="n">
        <v>0.0725</v>
      </c>
      <c r="AY729" s="19" t="n">
        <v>0.0102</v>
      </c>
      <c r="AZ729" s="19" t="n">
        <v>0.0044</v>
      </c>
      <c r="BB729" s="19" t="n">
        <v>0.0001</v>
      </c>
      <c r="BC729" s="19" t="n">
        <v>0.0106</v>
      </c>
      <c r="BD729" s="19" t="n">
        <v>0.0004</v>
      </c>
      <c r="BE729" s="19" t="n">
        <v>0.0032</v>
      </c>
      <c r="BF729" s="19" t="n">
        <v>0.0017</v>
      </c>
      <c r="BG729" s="19" t="n">
        <v>0.0026</v>
      </c>
      <c r="BH729" s="19" t="n">
        <v>0.0007</v>
      </c>
      <c r="BJ729" s="19" t="n">
        <v>0.0043</v>
      </c>
      <c r="BK729" s="19" t="n">
        <v>0.0086</v>
      </c>
      <c r="BM729" s="19" t="n">
        <v>0.0031</v>
      </c>
      <c r="BN729" s="19" t="n">
        <v>0.0016</v>
      </c>
      <c r="BO729" s="19" t="n">
        <v>0.0007</v>
      </c>
      <c r="BP729" s="19" t="n">
        <v>0.0003</v>
      </c>
      <c r="BQ729" s="19" t="n">
        <v>0.0005</v>
      </c>
      <c r="BR729" s="19" t="n">
        <v>0.0056</v>
      </c>
      <c r="BT729" s="19" t="n">
        <v>0.0408</v>
      </c>
      <c r="BU729" s="19" t="n">
        <v>0.2685</v>
      </c>
      <c r="BV729" s="19" t="n">
        <v>0.0035</v>
      </c>
      <c r="BW729" s="19" t="n">
        <v>0.1199</v>
      </c>
      <c r="BX729" s="19" t="n">
        <v>0.1244</v>
      </c>
      <c r="BY729" s="19" t="n">
        <v>0.7327</v>
      </c>
      <c r="BZ729" s="19" t="n">
        <v>0.2325</v>
      </c>
      <c r="CA729" s="19" t="n">
        <v>0.0122</v>
      </c>
      <c r="CB729" s="19" t="n">
        <v>0.0377</v>
      </c>
      <c r="CC729" s="19" t="n">
        <v>0.0379</v>
      </c>
      <c r="CD729" s="19" t="n">
        <v>0.009900000000000001</v>
      </c>
      <c r="CE729" s="19" t="n">
        <v>0.0184</v>
      </c>
      <c r="CF729" s="19" t="n">
        <v>0.0411</v>
      </c>
      <c r="CG729" s="19" t="n">
        <v>0.07539999999999999</v>
      </c>
      <c r="CI729" s="19" t="n">
        <v>1.0476</v>
      </c>
      <c r="CJ729" s="19" t="n">
        <v>0.0024</v>
      </c>
      <c r="CN729" s="19" t="n">
        <v>0.007</v>
      </c>
      <c r="CO729" s="19" t="n">
        <v>0.0133</v>
      </c>
      <c r="CQ729" s="19" t="n">
        <v>0.2214</v>
      </c>
      <c r="CR729" s="19" t="n">
        <v>0.0071</v>
      </c>
      <c r="CU729" s="19" t="n">
        <v>0.008699999999999999</v>
      </c>
      <c r="CV729" s="19" t="n">
        <v>0.008800000000000001</v>
      </c>
      <c r="CW729" s="19" t="n">
        <v>0.0053</v>
      </c>
      <c r="CX729" s="19" t="n">
        <v>0.0525</v>
      </c>
      <c r="CY729" s="19" t="n">
        <v>0.0296</v>
      </c>
      <c r="CZ729" s="19" t="n">
        <v>0.482</v>
      </c>
      <c r="DA729" s="19" t="n">
        <v>0.0138</v>
      </c>
      <c r="DB729" s="19" t="n">
        <v>0.0575</v>
      </c>
      <c r="DC729" s="19" t="n">
        <v>0.0017</v>
      </c>
      <c r="DD729" s="19" t="n">
        <v>0.0052</v>
      </c>
      <c r="DF729" s="19" t="n">
        <v>0.0039</v>
      </c>
      <c r="DG729" s="19" t="n">
        <v>0.0834</v>
      </c>
      <c r="DH729" s="19" t="n">
        <v>0.049</v>
      </c>
      <c r="DI729" s="19" t="n">
        <v>0.0008</v>
      </c>
      <c r="DJ729" s="19" t="n">
        <v>0.0009</v>
      </c>
      <c r="DK729" s="19" t="n">
        <v>0.0008</v>
      </c>
      <c r="DL729" s="19" t="n">
        <v>0.001</v>
      </c>
      <c r="DM729" s="19" t="n">
        <v>0.0641</v>
      </c>
      <c r="DN729" s="19" t="n">
        <v>0.0107</v>
      </c>
      <c r="DO729" s="19" t="n">
        <v>0.3495</v>
      </c>
      <c r="DT729" s="19" t="n">
        <v>0.1428</v>
      </c>
      <c r="DU729" s="19" t="n">
        <v>1.2409</v>
      </c>
    </row>
    <row r="730">
      <c r="A730" s="2" t="inlineStr">
        <is>
          <t>PortHandling (Table 31)</t>
        </is>
      </c>
      <c r="B730" s="2" t="inlineStr">
        <is>
          <t>1502</t>
        </is>
      </c>
      <c r="C730" s="2" t="inlineStr">
        <is>
          <t>Paper stationery and other converted paper product manufacturing</t>
        </is>
      </c>
      <c r="R730" s="19" t="n">
        <v>0.0008</v>
      </c>
      <c r="S730" s="19" t="n">
        <v>0.1684</v>
      </c>
      <c r="V730" s="19" t="n">
        <v>0.0341</v>
      </c>
      <c r="W730" s="19" t="n">
        <v>0.0202</v>
      </c>
      <c r="X730" s="19" t="n">
        <v>0.0224</v>
      </c>
      <c r="Y730" s="19" t="n">
        <v>0.0044</v>
      </c>
      <c r="Z730" s="19" t="n">
        <v>0.0034</v>
      </c>
      <c r="AA730" s="19" t="n">
        <v>0.0047</v>
      </c>
      <c r="AB730" s="19" t="n">
        <v>0.0625</v>
      </c>
      <c r="AE730" s="19" t="n">
        <v>0.0101</v>
      </c>
      <c r="AJ730" s="19" t="n">
        <v>0.1922</v>
      </c>
      <c r="AK730" s="19" t="n">
        <v>0.6446</v>
      </c>
      <c r="AL730" s="19" t="n">
        <v>0.7595</v>
      </c>
      <c r="AM730" s="19" t="n">
        <v>0.0119</v>
      </c>
      <c r="AS730" s="19" t="n">
        <v>0.1526</v>
      </c>
      <c r="BV730" s="19" t="n">
        <v>0.0804</v>
      </c>
      <c r="BW730" s="19" t="n">
        <v>0.0247</v>
      </c>
      <c r="BZ730" s="19" t="n">
        <v>0.8999</v>
      </c>
      <c r="CB730" s="19" t="n">
        <v>0.006</v>
      </c>
      <c r="CV730" s="19" t="n">
        <v>0.2763</v>
      </c>
      <c r="CX730" s="19" t="n">
        <v>0.0045</v>
      </c>
      <c r="CY730" s="19" t="n">
        <v>0.0017</v>
      </c>
      <c r="CZ730" s="19" t="n">
        <v>0.0897</v>
      </c>
      <c r="DD730" s="19" t="n">
        <v>0.0488</v>
      </c>
      <c r="DM730" s="19" t="n">
        <v>0.003</v>
      </c>
      <c r="DN730" s="19" t="n">
        <v>0.0005999999999999999</v>
      </c>
      <c r="DO730" s="19" t="n">
        <v>0.3692</v>
      </c>
      <c r="DT730" s="19" t="n">
        <v>0.0184</v>
      </c>
      <c r="DU730" s="19" t="n">
        <v>0.08500000000000001</v>
      </c>
    </row>
    <row r="731">
      <c r="A731" s="2" t="inlineStr">
        <is>
          <t>PortHandling (Table 31)</t>
        </is>
      </c>
      <c r="B731" s="2" t="inlineStr">
        <is>
          <t>1601</t>
        </is>
      </c>
      <c r="C731" s="2" t="inlineStr">
        <is>
          <t>Printing (including the reproduction of recorded media)</t>
        </is>
      </c>
    </row>
    <row r="732">
      <c r="A732" s="2" t="inlineStr">
        <is>
          <t>PortHandling (Table 31)</t>
        </is>
      </c>
      <c r="B732" s="2" t="inlineStr">
        <is>
          <t>1701</t>
        </is>
      </c>
      <c r="C732" s="2" t="inlineStr">
        <is>
          <t>Petroleum and coal product manufacturing</t>
        </is>
      </c>
      <c r="D732" s="19" t="n">
        <v>0.0606</v>
      </c>
      <c r="E732" s="19" t="n">
        <v>0.0069</v>
      </c>
      <c r="F732" s="19" t="n">
        <v>0.0452</v>
      </c>
      <c r="G732" s="19" t="n">
        <v>0.0045</v>
      </c>
      <c r="H732" s="19" t="n">
        <v>0.0183</v>
      </c>
      <c r="I732" s="19" t="n">
        <v>0.0042</v>
      </c>
      <c r="J732" s="19" t="n">
        <v>0.003</v>
      </c>
      <c r="K732" s="19" t="n">
        <v>0.1582</v>
      </c>
      <c r="L732" s="19" t="n">
        <v>0.6318</v>
      </c>
      <c r="M732" s="19" t="n">
        <v>0.1065</v>
      </c>
      <c r="N732" s="19" t="n">
        <v>0.1165</v>
      </c>
      <c r="O732" s="19" t="n">
        <v>0.0187</v>
      </c>
      <c r="P732" s="19" t="n">
        <v>0.008</v>
      </c>
      <c r="Q732" s="19" t="n">
        <v>0.0052</v>
      </c>
      <c r="S732" s="19" t="n">
        <v>0.0019</v>
      </c>
      <c r="T732" s="19" t="n">
        <v>0.0005</v>
      </c>
      <c r="U732" s="19" t="n">
        <v>0.0002</v>
      </c>
      <c r="V732" s="19" t="n">
        <v>0.0004</v>
      </c>
      <c r="W732" s="19" t="n">
        <v>0.0027</v>
      </c>
      <c r="X732" s="19" t="n">
        <v>0.0018</v>
      </c>
      <c r="Y732" s="19" t="n">
        <v>0.0036</v>
      </c>
      <c r="Z732" s="19" t="n">
        <v>0.0001</v>
      </c>
      <c r="AA732" s="19" t="n">
        <v>0.0001</v>
      </c>
      <c r="AB732" s="19" t="n">
        <v>0.0002</v>
      </c>
      <c r="AC732" s="19" t="n">
        <v>0.0001</v>
      </c>
      <c r="AH732" s="19" t="n">
        <v>0.001</v>
      </c>
      <c r="AI732" s="19" t="n">
        <v>0.0018</v>
      </c>
      <c r="AJ732" s="19" t="n">
        <v>0.004</v>
      </c>
      <c r="AM732" s="19" t="n">
        <v>0.0009</v>
      </c>
      <c r="AN732" s="19" t="n">
        <v>0.8633</v>
      </c>
      <c r="AO732" s="19" t="n">
        <v>0.0001</v>
      </c>
      <c r="AQ732" s="19" t="n">
        <v>0.2105</v>
      </c>
      <c r="AR732" s="19" t="n">
        <v>0.0092</v>
      </c>
      <c r="AS732" s="19" t="n">
        <v>0.0867</v>
      </c>
      <c r="AT732" s="19" t="n">
        <v>0.0025</v>
      </c>
      <c r="AU732" s="19" t="n">
        <v>0.0058</v>
      </c>
      <c r="AV732" s="19" t="n">
        <v>0.0066</v>
      </c>
      <c r="AW732" s="19" t="n">
        <v>0.1717</v>
      </c>
      <c r="AX732" s="19" t="n">
        <v>0.0205</v>
      </c>
      <c r="AY732" s="19" t="n">
        <v>0.0034</v>
      </c>
      <c r="AZ732" s="19" t="n">
        <v>0.5123</v>
      </c>
      <c r="BA732" s="19" t="n">
        <v>0.1408</v>
      </c>
      <c r="BB732" s="19" t="n">
        <v>0.0004</v>
      </c>
      <c r="BC732" s="19" t="n">
        <v>0.0054</v>
      </c>
      <c r="BD732" s="19" t="n">
        <v>0.0009</v>
      </c>
      <c r="BE732" s="19" t="n">
        <v>0.0037</v>
      </c>
      <c r="BF732" s="19" t="n">
        <v>0.0002</v>
      </c>
      <c r="BG732" s="19" t="n">
        <v>0.0003</v>
      </c>
      <c r="BH732" s="19" t="n">
        <v>0.0004</v>
      </c>
      <c r="BJ732" s="19" t="n">
        <v>0.0008</v>
      </c>
      <c r="BK732" s="19" t="n">
        <v>0.0008</v>
      </c>
      <c r="BL732" s="19" t="n">
        <v>0.0002</v>
      </c>
      <c r="BM732" s="19" t="n">
        <v>0.0036</v>
      </c>
      <c r="BN732" s="19" t="n">
        <v>0.0003</v>
      </c>
      <c r="BO732" s="19" t="n">
        <v>0.002</v>
      </c>
      <c r="BP732" s="19" t="n">
        <v>0.0097</v>
      </c>
      <c r="BQ732" s="19" t="n">
        <v>0.0046</v>
      </c>
      <c r="BR732" s="19" t="n">
        <v>0.0002</v>
      </c>
      <c r="BS732" s="19" t="n">
        <v>0.0033</v>
      </c>
      <c r="BT732" s="19" t="n">
        <v>0.019</v>
      </c>
      <c r="BU732" s="19" t="n">
        <v>0.0153</v>
      </c>
      <c r="BV732" s="19" t="n">
        <v>0.0098</v>
      </c>
      <c r="BW732" s="19" t="n">
        <v>0.0639</v>
      </c>
      <c r="BX732" s="19" t="n">
        <v>0.1357</v>
      </c>
      <c r="BY732" s="19" t="n">
        <v>0.0296</v>
      </c>
      <c r="BZ732" s="19" t="n">
        <v>0.0371</v>
      </c>
      <c r="CA732" s="19" t="n">
        <v>0.0047</v>
      </c>
      <c r="CB732" s="19" t="n">
        <v>0.0215</v>
      </c>
      <c r="CC732" s="19" t="n">
        <v>0.2525</v>
      </c>
      <c r="CD732" s="19" t="n">
        <v>0.0275</v>
      </c>
      <c r="CE732" s="19" t="n">
        <v>0.022</v>
      </c>
      <c r="CF732" s="19" t="n">
        <v>1.555</v>
      </c>
      <c r="CG732" s="19" t="n">
        <v>0.0098</v>
      </c>
      <c r="CH732" s="19" t="n">
        <v>0.0359</v>
      </c>
      <c r="CI732" s="19" t="n">
        <v>0.0012</v>
      </c>
      <c r="CJ732" s="19" t="n">
        <v>0.0003</v>
      </c>
      <c r="CK732" s="19" t="n">
        <v>0.0003</v>
      </c>
      <c r="CM732" s="19" t="n">
        <v>0.0016</v>
      </c>
      <c r="CN732" s="19" t="n">
        <v>0.0001</v>
      </c>
      <c r="CO732" s="19" t="n">
        <v>0.0034</v>
      </c>
      <c r="CP732" s="19" t="n">
        <v>0.0016</v>
      </c>
      <c r="CQ732" s="19" t="n">
        <v>0.0021</v>
      </c>
      <c r="CR732" s="19" t="n">
        <v>0.0491</v>
      </c>
      <c r="CU732" s="19" t="n">
        <v>0.0221</v>
      </c>
      <c r="CV732" s="19" t="n">
        <v>0.0302</v>
      </c>
      <c r="CW732" s="19" t="n">
        <v>0.0097</v>
      </c>
      <c r="CX732" s="19" t="n">
        <v>0.027</v>
      </c>
      <c r="CY732" s="19" t="n">
        <v>0.0018</v>
      </c>
      <c r="CZ732" s="19" t="n">
        <v>0.017</v>
      </c>
      <c r="DA732" s="19" t="n">
        <v>0.0795</v>
      </c>
      <c r="DB732" s="19" t="n">
        <v>0.0052</v>
      </c>
      <c r="DC732" s="19" t="n">
        <v>0.0174</v>
      </c>
      <c r="DD732" s="19" t="n">
        <v>0.0078</v>
      </c>
      <c r="DE732" s="19" t="n">
        <v>0.0019</v>
      </c>
      <c r="DF732" s="19" t="n">
        <v>0.0146</v>
      </c>
      <c r="DG732" s="19" t="n">
        <v>0.0095</v>
      </c>
      <c r="DH732" s="19" t="n">
        <v>0.0018</v>
      </c>
      <c r="DI732" s="19" t="n">
        <v>0.0062</v>
      </c>
      <c r="DJ732" s="19" t="n">
        <v>0.0004</v>
      </c>
      <c r="DK732" s="19" t="n">
        <v>0.0397</v>
      </c>
      <c r="DL732" s="19" t="n">
        <v>0.0003</v>
      </c>
      <c r="DM732" s="19" t="n">
        <v>0.0111</v>
      </c>
      <c r="DN732" s="19" t="n">
        <v>0.0041</v>
      </c>
      <c r="DO732" s="19" t="n">
        <v>1.71</v>
      </c>
      <c r="DT732" s="19" t="n">
        <v>0.2984</v>
      </c>
      <c r="DU732" s="19" t="n">
        <v>1.1079</v>
      </c>
    </row>
    <row r="733">
      <c r="A733" s="2" t="inlineStr">
        <is>
          <t>PortHandling (Table 31)</t>
        </is>
      </c>
      <c r="B733" s="2" t="inlineStr">
        <is>
          <t>1801</t>
        </is>
      </c>
      <c r="C733" s="2" t="inlineStr">
        <is>
          <t>Human pharmaceutical and medicinal product manufacturing</t>
        </is>
      </c>
      <c r="K733" s="19" t="n">
        <v>0.0376</v>
      </c>
      <c r="L733" s="19" t="n">
        <v>0.0037</v>
      </c>
      <c r="M733" s="19" t="n">
        <v>0.0147</v>
      </c>
      <c r="N733" s="19" t="n">
        <v>0.0518</v>
      </c>
      <c r="O733" s="19" t="n">
        <v>0.008999999999999999</v>
      </c>
      <c r="P733" s="19" t="n">
        <v>0.0053</v>
      </c>
      <c r="Q733" s="19" t="n">
        <v>0.0035</v>
      </c>
      <c r="R733" s="19" t="n">
        <v>0.0001</v>
      </c>
      <c r="S733" s="19" t="n">
        <v>0.0001</v>
      </c>
      <c r="T733" s="19" t="n">
        <v>0.0001</v>
      </c>
      <c r="U733" s="19" t="n">
        <v>0.0014</v>
      </c>
      <c r="V733" s="19" t="n">
        <v>0.0005</v>
      </c>
      <c r="W733" s="19" t="n">
        <v>0.0002</v>
      </c>
      <c r="X733" s="19" t="n">
        <v>0.0033</v>
      </c>
      <c r="Y733" s="19" t="n">
        <v>0.0065</v>
      </c>
      <c r="AJ733" s="19" t="n">
        <v>0.0047</v>
      </c>
      <c r="AK733" s="19" t="n">
        <v>0.0104</v>
      </c>
      <c r="AL733" s="19" t="n">
        <v>0.0092</v>
      </c>
      <c r="AM733" s="19" t="n">
        <v>0.0026</v>
      </c>
      <c r="AN733" s="19" t="n">
        <v>0.001</v>
      </c>
      <c r="AO733" s="19" t="n">
        <v>0.229</v>
      </c>
      <c r="AQ733" s="19" t="n">
        <v>0.0005999999999999999</v>
      </c>
      <c r="AR733" s="19" t="n">
        <v>0.0002</v>
      </c>
      <c r="AS733" s="19" t="n">
        <v>0.0028</v>
      </c>
      <c r="AT733" s="19" t="n">
        <v>0.002</v>
      </c>
      <c r="AU733" s="19" t="n">
        <v>0.008699999999999999</v>
      </c>
      <c r="AW733" s="19" t="n">
        <v>0.0005999999999999999</v>
      </c>
      <c r="AX733" s="19" t="n">
        <v>0.0036</v>
      </c>
      <c r="AY733" s="19" t="n">
        <v>0.0028</v>
      </c>
      <c r="AZ733" s="19" t="n">
        <v>0.0091</v>
      </c>
      <c r="BA733" s="19" t="n">
        <v>0.0003</v>
      </c>
      <c r="BB733" s="19" t="n">
        <v>0.0002</v>
      </c>
      <c r="BC733" s="19" t="n">
        <v>0.0016</v>
      </c>
      <c r="BD733" s="19" t="n">
        <v>0.0021</v>
      </c>
      <c r="BE733" s="19" t="n">
        <v>0.0112</v>
      </c>
      <c r="BG733" s="19" t="n">
        <v>0.0002</v>
      </c>
      <c r="BH733" s="19" t="n">
        <v>0.0013</v>
      </c>
      <c r="BI733" s="19" t="n">
        <v>0.0012</v>
      </c>
      <c r="BJ733" s="19" t="n">
        <v>0.0022</v>
      </c>
      <c r="BK733" s="19" t="n">
        <v>0.0001</v>
      </c>
      <c r="BM733" s="19" t="n">
        <v>0.0002</v>
      </c>
      <c r="BN733" s="19" t="n">
        <v>0.0022</v>
      </c>
      <c r="BO733" s="19" t="n">
        <v>0.0003</v>
      </c>
      <c r="BP733" s="19" t="n">
        <v>0.0019</v>
      </c>
      <c r="BQ733" s="19" t="n">
        <v>0.0021</v>
      </c>
      <c r="BV733" s="19" t="n">
        <v>0.0183</v>
      </c>
      <c r="BW733" s="19" t="n">
        <v>0.0224</v>
      </c>
      <c r="BX733" s="19" t="n">
        <v>0.08</v>
      </c>
      <c r="BY733" s="19" t="n">
        <v>0.0946</v>
      </c>
      <c r="BZ733" s="19" t="n">
        <v>0.0575</v>
      </c>
      <c r="CA733" s="19" t="n">
        <v>0.0026</v>
      </c>
      <c r="CD733" s="19" t="n">
        <v>0.0027</v>
      </c>
      <c r="CV733" s="19" t="n">
        <v>0.0157</v>
      </c>
      <c r="CX733" s="19" t="n">
        <v>0.0017</v>
      </c>
      <c r="CY733" s="19" t="n">
        <v>0.0009</v>
      </c>
      <c r="DB733" s="19" t="n">
        <v>0.0026</v>
      </c>
      <c r="DC733" s="19" t="n">
        <v>0.0167</v>
      </c>
      <c r="DD733" s="19" t="n">
        <v>0.018</v>
      </c>
      <c r="DE733" s="19" t="n">
        <v>0.0026</v>
      </c>
      <c r="DF733" s="19" t="n">
        <v>0.8593</v>
      </c>
      <c r="DG733" s="19" t="n">
        <v>0.1024</v>
      </c>
      <c r="DK733" s="19" t="n">
        <v>0.005</v>
      </c>
      <c r="DL733" s="19" t="n">
        <v>0.0011</v>
      </c>
      <c r="DM733" s="19" t="n">
        <v>0.0036</v>
      </c>
      <c r="DN733" s="19" t="n">
        <v>0.0003</v>
      </c>
      <c r="DO733" s="19" t="n">
        <v>14.9801</v>
      </c>
      <c r="DT733" s="19" t="n">
        <v>0.2451</v>
      </c>
      <c r="DU733" s="19" t="n">
        <v>5.0146</v>
      </c>
    </row>
    <row r="734">
      <c r="A734" s="2" t="inlineStr">
        <is>
          <t>PortHandling (Table 31)</t>
        </is>
      </c>
      <c r="B734" s="2" t="inlineStr">
        <is>
          <t>1802</t>
        </is>
      </c>
      <c r="C734" s="2" t="inlineStr">
        <is>
          <t>Veterinary pharmaceutical and medicinal product manufacturing</t>
        </is>
      </c>
      <c r="D734" s="19" t="n">
        <v>0.5502</v>
      </c>
      <c r="E734" s="19" t="n">
        <v>0.0453</v>
      </c>
      <c r="F734" s="19" t="n">
        <v>0.015</v>
      </c>
      <c r="G734" s="19" t="n">
        <v>0.0005999999999999999</v>
      </c>
      <c r="I734" s="19" t="n">
        <v>0.0003</v>
      </c>
      <c r="J734" s="19" t="n">
        <v>0.0047</v>
      </c>
      <c r="T734" s="19" t="n">
        <v>0.0002</v>
      </c>
      <c r="X734" s="19" t="n">
        <v>0.0002</v>
      </c>
      <c r="Y734" s="19" t="n">
        <v>0.0005999999999999999</v>
      </c>
      <c r="AO734" s="19" t="n">
        <v>0.0857</v>
      </c>
      <c r="AP734" s="19" t="n">
        <v>0.2199</v>
      </c>
      <c r="AR734" s="19" t="n">
        <v>0.014</v>
      </c>
      <c r="BX734" s="19" t="n">
        <v>0.0011</v>
      </c>
      <c r="CE734" s="19" t="n">
        <v>0.0048</v>
      </c>
      <c r="CJ734" s="19" t="n">
        <v>0.0038</v>
      </c>
      <c r="CR734" s="19" t="n">
        <v>0.0015</v>
      </c>
      <c r="CU734" s="19" t="n">
        <v>0.0023</v>
      </c>
      <c r="CV734" s="19" t="n">
        <v>0.0073</v>
      </c>
      <c r="CX734" s="19" t="n">
        <v>0.0017</v>
      </c>
      <c r="CY734" s="19" t="n">
        <v>0.0109</v>
      </c>
      <c r="DB734" s="19" t="n">
        <v>0.0011</v>
      </c>
      <c r="DC734" s="19" t="n">
        <v>0.0236</v>
      </c>
      <c r="DD734" s="19" t="n">
        <v>0.0388</v>
      </c>
      <c r="DE734" s="19" t="n">
        <v>0.0022</v>
      </c>
      <c r="DF734" s="19" t="n">
        <v>0.0103</v>
      </c>
      <c r="DG734" s="19" t="n">
        <v>0.0362</v>
      </c>
      <c r="DH734" s="19" t="n">
        <v>0.0078</v>
      </c>
      <c r="DI734" s="19" t="n">
        <v>0.5219</v>
      </c>
      <c r="DJ734" s="19" t="n">
        <v>0.0059</v>
      </c>
      <c r="DM734" s="19" t="n">
        <v>0.0078</v>
      </c>
      <c r="DN734" s="19" t="n">
        <v>0.0001</v>
      </c>
      <c r="DO734" s="19" t="n">
        <v>0.0954</v>
      </c>
      <c r="DT734" s="19" t="n">
        <v>-0.0163</v>
      </c>
      <c r="DU734" s="19" t="n">
        <v>0.2952</v>
      </c>
    </row>
    <row r="735">
      <c r="A735" s="2" t="inlineStr">
        <is>
          <t>PortHandling (Table 31)</t>
        </is>
      </c>
      <c r="B735" s="2" t="inlineStr">
        <is>
          <t>1803</t>
        </is>
      </c>
      <c r="C735" s="2" t="inlineStr">
        <is>
          <t>Basic chemical manufacturing</t>
        </is>
      </c>
      <c r="D735" s="19" t="n">
        <v>0.1349</v>
      </c>
      <c r="E735" s="19" t="n">
        <v>0.0132</v>
      </c>
      <c r="F735" s="19" t="n">
        <v>0.08500000000000001</v>
      </c>
      <c r="G735" s="19" t="n">
        <v>0.0002</v>
      </c>
      <c r="I735" s="19" t="n">
        <v>0.0007</v>
      </c>
      <c r="J735" s="19" t="n">
        <v>0.0101</v>
      </c>
      <c r="K735" s="19" t="n">
        <v>0.09039999999999999</v>
      </c>
      <c r="L735" s="19" t="n">
        <v>0.0445</v>
      </c>
      <c r="M735" s="19" t="n">
        <v>0.0603</v>
      </c>
      <c r="N735" s="19" t="n">
        <v>0.1546</v>
      </c>
      <c r="O735" s="19" t="n">
        <v>0.0282</v>
      </c>
      <c r="P735" s="19" t="n">
        <v>0.0141</v>
      </c>
      <c r="Q735" s="19" t="n">
        <v>0.0003</v>
      </c>
      <c r="R735" s="19" t="n">
        <v>0.0005999999999999999</v>
      </c>
      <c r="S735" s="19" t="n">
        <v>0.0184</v>
      </c>
      <c r="T735" s="19" t="n">
        <v>0.0004</v>
      </c>
      <c r="U735" s="19" t="n">
        <v>0.0004</v>
      </c>
      <c r="V735" s="19" t="n">
        <v>0.0102</v>
      </c>
      <c r="W735" s="19" t="n">
        <v>0.0005</v>
      </c>
      <c r="X735" s="19" t="n">
        <v>0.0218</v>
      </c>
      <c r="Y735" s="19" t="n">
        <v>0.0461</v>
      </c>
      <c r="Z735" s="19" t="n">
        <v>0.0089</v>
      </c>
      <c r="AA735" s="19" t="n">
        <v>0.0002</v>
      </c>
      <c r="AB735" s="19" t="n">
        <v>0.0005999999999999999</v>
      </c>
      <c r="AD735" s="19" t="n">
        <v>0.0007</v>
      </c>
      <c r="AE735" s="19" t="n">
        <v>0.0135</v>
      </c>
      <c r="AG735" s="19" t="n">
        <v>0.0001</v>
      </c>
      <c r="AH735" s="19" t="n">
        <v>0.0001</v>
      </c>
      <c r="AI735" s="19" t="n">
        <v>0.008399999999999999</v>
      </c>
      <c r="AJ735" s="19" t="n">
        <v>0.2774</v>
      </c>
      <c r="AK735" s="19" t="n">
        <v>0.0511</v>
      </c>
      <c r="AL735" s="19" t="n">
        <v>0.3178</v>
      </c>
      <c r="AM735" s="19" t="n">
        <v>0.0492</v>
      </c>
      <c r="AN735" s="19" t="n">
        <v>0.3736</v>
      </c>
      <c r="AO735" s="19" t="n">
        <v>1.763</v>
      </c>
      <c r="AP735" s="19" t="n">
        <v>0.0174</v>
      </c>
      <c r="AQ735" s="19" t="n">
        <v>1.2078</v>
      </c>
      <c r="AR735" s="19" t="n">
        <v>0.5095</v>
      </c>
      <c r="AS735" s="19" t="n">
        <v>3.8395</v>
      </c>
      <c r="AT735" s="19" t="n">
        <v>0.0226</v>
      </c>
      <c r="AU735" s="19" t="n">
        <v>0.2348</v>
      </c>
      <c r="AV735" s="19" t="n">
        <v>0.0063</v>
      </c>
      <c r="AW735" s="19" t="n">
        <v>0.02</v>
      </c>
      <c r="AX735" s="19" t="n">
        <v>0.0446</v>
      </c>
      <c r="AY735" s="19" t="n">
        <v>0.0834</v>
      </c>
      <c r="AZ735" s="19" t="n">
        <v>0.0246</v>
      </c>
      <c r="BA735" s="19" t="n">
        <v>0.0076</v>
      </c>
      <c r="BB735" s="19" t="n">
        <v>0.0005</v>
      </c>
      <c r="BC735" s="19" t="n">
        <v>0.0434</v>
      </c>
      <c r="BD735" s="19" t="n">
        <v>0.0229</v>
      </c>
      <c r="BE735" s="19" t="n">
        <v>0.0619</v>
      </c>
      <c r="BF735" s="19" t="n">
        <v>0.0204</v>
      </c>
      <c r="BG735" s="19" t="n">
        <v>0.1708</v>
      </c>
      <c r="BH735" s="19" t="n">
        <v>0.0262</v>
      </c>
      <c r="BI735" s="19" t="n">
        <v>0.0161</v>
      </c>
      <c r="BJ735" s="19" t="n">
        <v>0.0939</v>
      </c>
      <c r="BK735" s="19" t="n">
        <v>0.474</v>
      </c>
      <c r="BL735" s="19" t="n">
        <v>0.021</v>
      </c>
      <c r="BM735" s="19" t="n">
        <v>0.0562</v>
      </c>
      <c r="BN735" s="19" t="n">
        <v>0.0183</v>
      </c>
      <c r="BO735" s="19" t="n">
        <v>0.0135</v>
      </c>
      <c r="BP735" s="19" t="n">
        <v>0.0193</v>
      </c>
      <c r="BQ735" s="19" t="n">
        <v>0.0456</v>
      </c>
      <c r="BR735" s="19" t="n">
        <v>0.0036</v>
      </c>
      <c r="BS735" s="19" t="n">
        <v>0.4546</v>
      </c>
      <c r="BT735" s="19" t="n">
        <v>0.009599999999999999</v>
      </c>
      <c r="BU735" s="19" t="n">
        <v>0.0829</v>
      </c>
      <c r="BV735" s="19" t="n">
        <v>0.5224</v>
      </c>
      <c r="BW735" s="19" t="n">
        <v>0.1718</v>
      </c>
      <c r="BX735" s="19" t="n">
        <v>1.04</v>
      </c>
      <c r="BY735" s="19" t="n">
        <v>0.0342</v>
      </c>
      <c r="BZ735" s="19" t="n">
        <v>0.01</v>
      </c>
      <c r="CA735" s="19" t="n">
        <v>0.0075</v>
      </c>
      <c r="CB735" s="19" t="n">
        <v>0.0022</v>
      </c>
      <c r="CC735" s="19" t="n">
        <v>0.0031</v>
      </c>
      <c r="CD735" s="19" t="n">
        <v>0.0039</v>
      </c>
      <c r="CE735" s="19" t="n">
        <v>0.0002</v>
      </c>
      <c r="CG735" s="19" t="n">
        <v>0.0069</v>
      </c>
      <c r="CH735" s="19" t="n">
        <v>0.0016</v>
      </c>
      <c r="CI735" s="19" t="n">
        <v>0.0123</v>
      </c>
      <c r="CJ735" s="19" t="n">
        <v>0.01</v>
      </c>
      <c r="CM735" s="19" t="n">
        <v>0.0011</v>
      </c>
      <c r="CN735" s="19" t="n">
        <v>0.0001</v>
      </c>
      <c r="CR735" s="19" t="n">
        <v>0.0274</v>
      </c>
      <c r="CU735" s="19" t="n">
        <v>0.0089</v>
      </c>
      <c r="CV735" s="19" t="n">
        <v>0.0582</v>
      </c>
      <c r="CX735" s="19" t="n">
        <v>0.0023</v>
      </c>
      <c r="CY735" s="19" t="n">
        <v>0.0415</v>
      </c>
      <c r="CZ735" s="19" t="n">
        <v>0.0194</v>
      </c>
      <c r="DA735" s="19" t="n">
        <v>0.0143</v>
      </c>
      <c r="DB735" s="19" t="n">
        <v>0.0123</v>
      </c>
      <c r="DC735" s="19" t="n">
        <v>0.0302</v>
      </c>
      <c r="DD735" s="19" t="n">
        <v>0.1064</v>
      </c>
      <c r="DE735" s="19" t="n">
        <v>0.0046</v>
      </c>
      <c r="DF735" s="19" t="n">
        <v>0.0184</v>
      </c>
      <c r="DG735" s="19" t="n">
        <v>0.09959999999999999</v>
      </c>
      <c r="DH735" s="19" t="n">
        <v>0.009599999999999999</v>
      </c>
      <c r="DI735" s="19" t="n">
        <v>0.0289</v>
      </c>
      <c r="DJ735" s="19" t="n">
        <v>0.0308</v>
      </c>
      <c r="DK735" s="19" t="n">
        <v>0.0269</v>
      </c>
      <c r="DL735" s="19" t="n">
        <v>0.0565</v>
      </c>
      <c r="DM735" s="19" t="n">
        <v>0.2989</v>
      </c>
      <c r="DN735" s="19" t="n">
        <v>0.0008</v>
      </c>
      <c r="DO735" s="19" t="n">
        <v>0.7914</v>
      </c>
      <c r="DQ735" s="19" t="n">
        <v>0.1203</v>
      </c>
      <c r="DS735" s="19" t="n">
        <v>0.0658</v>
      </c>
      <c r="DT735" s="19" t="n">
        <v>-0.0711</v>
      </c>
      <c r="DU735" s="19" t="n">
        <v>3.0975</v>
      </c>
    </row>
    <row r="736">
      <c r="A736" s="2" t="inlineStr">
        <is>
          <t>PortHandling (Table 31)</t>
        </is>
      </c>
      <c r="B736" s="2" t="inlineStr">
        <is>
          <t>1804</t>
        </is>
      </c>
      <c r="C736" s="2" t="inlineStr">
        <is>
          <t>Cleaning compounds and toiletry preparation manufacturing</t>
        </is>
      </c>
      <c r="G736" s="19" t="n">
        <v>0.0038</v>
      </c>
      <c r="I736" s="19" t="n">
        <v>0.0035</v>
      </c>
      <c r="J736" s="19" t="n">
        <v>0.0059</v>
      </c>
      <c r="K736" s="19" t="n">
        <v>0.0638</v>
      </c>
      <c r="L736" s="19" t="n">
        <v>0.0535</v>
      </c>
      <c r="M736" s="19" t="n">
        <v>0.008999999999999999</v>
      </c>
      <c r="N736" s="19" t="n">
        <v>0.0245</v>
      </c>
      <c r="O736" s="19" t="n">
        <v>0.0047</v>
      </c>
      <c r="Q736" s="19" t="n">
        <v>0.1257</v>
      </c>
      <c r="S736" s="19" t="n">
        <v>0.0004</v>
      </c>
      <c r="V736" s="19" t="n">
        <v>0.0012</v>
      </c>
      <c r="W736" s="19" t="n">
        <v>0.0001</v>
      </c>
      <c r="X736" s="19" t="n">
        <v>0.0002</v>
      </c>
      <c r="Y736" s="19" t="n">
        <v>0.0002</v>
      </c>
      <c r="Z736" s="19" t="n">
        <v>0.0338</v>
      </c>
      <c r="AA736" s="19" t="n">
        <v>0.0014</v>
      </c>
      <c r="AB736" s="19" t="n">
        <v>0.01</v>
      </c>
      <c r="AO736" s="19" t="n">
        <v>0.0192</v>
      </c>
      <c r="AP736" s="19" t="n">
        <v>0.0001</v>
      </c>
      <c r="AQ736" s="19" t="n">
        <v>0.0599</v>
      </c>
      <c r="AR736" s="19" t="n">
        <v>0.0575</v>
      </c>
      <c r="AS736" s="19" t="n">
        <v>0.0041</v>
      </c>
      <c r="AT736" s="19" t="n">
        <v>0.019</v>
      </c>
      <c r="AU736" s="19" t="n">
        <v>0.0091</v>
      </c>
      <c r="AV736" s="19" t="n">
        <v>0.0028</v>
      </c>
      <c r="AW736" s="19" t="n">
        <v>0.0133</v>
      </c>
      <c r="AX736" s="19" t="n">
        <v>0.0017</v>
      </c>
      <c r="AY736" s="19" t="n">
        <v>0.0022</v>
      </c>
      <c r="BJ736" s="19" t="n">
        <v>0.0104</v>
      </c>
      <c r="BK736" s="19" t="n">
        <v>0.0083</v>
      </c>
      <c r="BL736" s="19" t="n">
        <v>0.0018</v>
      </c>
      <c r="BM736" s="19" t="n">
        <v>0.0256</v>
      </c>
      <c r="BP736" s="19" t="n">
        <v>0.0123</v>
      </c>
      <c r="BQ736" s="19" t="n">
        <v>0.008399999999999999</v>
      </c>
      <c r="BS736" s="19" t="n">
        <v>0.07679999999999999</v>
      </c>
      <c r="BU736" s="19" t="n">
        <v>0.0384</v>
      </c>
      <c r="BX736" s="19" t="n">
        <v>0.176</v>
      </c>
      <c r="BY736" s="19" t="n">
        <v>0.4816</v>
      </c>
      <c r="BZ736" s="19" t="n">
        <v>0.2495</v>
      </c>
      <c r="CA736" s="19" t="n">
        <v>0.0412</v>
      </c>
      <c r="CB736" s="19" t="n">
        <v>0.1374</v>
      </c>
      <c r="CC736" s="19" t="n">
        <v>0.0364</v>
      </c>
      <c r="CD736" s="19" t="n">
        <v>0.04</v>
      </c>
      <c r="CH736" s="19" t="n">
        <v>0.0059</v>
      </c>
      <c r="CK736" s="19" t="n">
        <v>0.0097</v>
      </c>
      <c r="CR736" s="19" t="n">
        <v>0.1362</v>
      </c>
      <c r="CU736" s="19" t="n">
        <v>0.0291</v>
      </c>
      <c r="CV736" s="19" t="n">
        <v>0.146</v>
      </c>
      <c r="CX736" s="19" t="n">
        <v>0.0791</v>
      </c>
      <c r="CY736" s="19" t="n">
        <v>0.0586</v>
      </c>
      <c r="DA736" s="19" t="n">
        <v>0.08169999999999999</v>
      </c>
      <c r="DB736" s="19" t="n">
        <v>0.0256</v>
      </c>
      <c r="DC736" s="19" t="n">
        <v>0.08210000000000001</v>
      </c>
      <c r="DD736" s="19" t="n">
        <v>0.1166</v>
      </c>
      <c r="DE736" s="19" t="n">
        <v>0.008999999999999999</v>
      </c>
      <c r="DF736" s="19" t="n">
        <v>0.08019999999999999</v>
      </c>
      <c r="DG736" s="19" t="n">
        <v>0.3199</v>
      </c>
      <c r="DI736" s="19" t="n">
        <v>0.0225</v>
      </c>
      <c r="DJ736" s="19" t="n">
        <v>0.006</v>
      </c>
      <c r="DK736" s="19" t="n">
        <v>0.0303</v>
      </c>
      <c r="DL736" s="19" t="n">
        <v>0.0287</v>
      </c>
      <c r="DM736" s="19" t="n">
        <v>0.2205</v>
      </c>
      <c r="DO736" s="19" t="n">
        <v>2.5493</v>
      </c>
      <c r="DT736" s="19" t="n">
        <v>0.1464</v>
      </c>
      <c r="DU736" s="19" t="n">
        <v>0.9418</v>
      </c>
    </row>
    <row r="737">
      <c r="A737" s="2" t="inlineStr">
        <is>
          <t>PortHandling (Table 31)</t>
        </is>
      </c>
      <c r="B737" s="2" t="inlineStr">
        <is>
          <t>1901</t>
        </is>
      </c>
      <c r="C737" s="2" t="inlineStr">
        <is>
          <t>Polymer product manufacturing</t>
        </is>
      </c>
      <c r="D737" s="19" t="n">
        <v>0.0031</v>
      </c>
      <c r="E737" s="19" t="n">
        <v>0.0015</v>
      </c>
      <c r="F737" s="19" t="n">
        <v>0.0075</v>
      </c>
      <c r="G737" s="19" t="n">
        <v>0.0271</v>
      </c>
      <c r="I737" s="19" t="n">
        <v>0.0218</v>
      </c>
      <c r="J737" s="19" t="n">
        <v>0.0062</v>
      </c>
      <c r="K737" s="19" t="n">
        <v>0.0164</v>
      </c>
      <c r="L737" s="19" t="n">
        <v>0.0277</v>
      </c>
      <c r="N737" s="19" t="n">
        <v>0.0282</v>
      </c>
      <c r="O737" s="19" t="n">
        <v>0.0003</v>
      </c>
      <c r="Q737" s="19" t="n">
        <v>0.0109</v>
      </c>
      <c r="R737" s="19" t="n">
        <v>0.0003</v>
      </c>
      <c r="S737" s="19" t="n">
        <v>0.06560000000000001</v>
      </c>
      <c r="T737" s="19" t="n">
        <v>0.02</v>
      </c>
      <c r="U737" s="19" t="n">
        <v>0.0083</v>
      </c>
      <c r="V737" s="19" t="n">
        <v>0.0002</v>
      </c>
      <c r="W737" s="19" t="n">
        <v>0.0013</v>
      </c>
      <c r="X737" s="19" t="n">
        <v>0.0213</v>
      </c>
      <c r="Y737" s="19" t="n">
        <v>0.0038</v>
      </c>
      <c r="Z737" s="19" t="n">
        <v>0.2624</v>
      </c>
      <c r="AA737" s="19" t="n">
        <v>0.0002</v>
      </c>
      <c r="AB737" s="19" t="n">
        <v>0.0014</v>
      </c>
      <c r="AE737" s="19" t="n">
        <v>0.0005999999999999999</v>
      </c>
      <c r="AG737" s="19" t="n">
        <v>0.0001</v>
      </c>
      <c r="AH737" s="19" t="n">
        <v>0.0001</v>
      </c>
      <c r="AI737" s="19" t="n">
        <v>0.0023</v>
      </c>
      <c r="AJ737" s="19" t="n">
        <v>0.0438</v>
      </c>
      <c r="AK737" s="19" t="n">
        <v>0.0005</v>
      </c>
      <c r="AL737" s="19" t="n">
        <v>0.0577</v>
      </c>
      <c r="AM737" s="19" t="n">
        <v>0.0057</v>
      </c>
      <c r="AN737" s="19" t="n">
        <v>0.0005999999999999999</v>
      </c>
      <c r="AO737" s="19" t="n">
        <v>0.1323</v>
      </c>
      <c r="AP737" s="19" t="n">
        <v>0.0073</v>
      </c>
      <c r="AQ737" s="19" t="n">
        <v>0.3341</v>
      </c>
      <c r="AR737" s="19" t="n">
        <v>0.1118</v>
      </c>
      <c r="AS737" s="19" t="n">
        <v>0.003</v>
      </c>
      <c r="AU737" s="19" t="n">
        <v>0.0007</v>
      </c>
      <c r="AV737" s="19" t="n">
        <v>0.0018</v>
      </c>
      <c r="AW737" s="19" t="n">
        <v>0.0012</v>
      </c>
      <c r="AX737" s="19" t="n">
        <v>0.0021</v>
      </c>
      <c r="AY737" s="19" t="n">
        <v>0.0027</v>
      </c>
      <c r="AZ737" s="19" t="n">
        <v>0.0008</v>
      </c>
      <c r="BC737" s="19" t="n">
        <v>0.07149999999999999</v>
      </c>
      <c r="BD737" s="19" t="n">
        <v>0.0123</v>
      </c>
      <c r="BE737" s="19" t="n">
        <v>0.0396</v>
      </c>
      <c r="BF737" s="19" t="n">
        <v>0.185</v>
      </c>
      <c r="BG737" s="19" t="n">
        <v>0.0049</v>
      </c>
      <c r="BH737" s="19" t="n">
        <v>0.0331</v>
      </c>
      <c r="BJ737" s="19" t="n">
        <v>0.0525</v>
      </c>
      <c r="BK737" s="19" t="n">
        <v>0.0233</v>
      </c>
      <c r="BL737" s="19" t="n">
        <v>0.016</v>
      </c>
      <c r="BM737" s="19" t="n">
        <v>0.077</v>
      </c>
      <c r="BN737" s="19" t="n">
        <v>0.0488</v>
      </c>
      <c r="BO737" s="19" t="n">
        <v>0.008800000000000001</v>
      </c>
      <c r="BQ737" s="19" t="n">
        <v>0.0005</v>
      </c>
      <c r="BR737" s="19" t="n">
        <v>0.0005999999999999999</v>
      </c>
      <c r="BS737" s="19" t="n">
        <v>0.1322</v>
      </c>
      <c r="BT737" s="19" t="n">
        <v>0.012</v>
      </c>
      <c r="BU737" s="19" t="n">
        <v>0.762</v>
      </c>
      <c r="BV737" s="19" t="n">
        <v>0.1564</v>
      </c>
      <c r="BW737" s="19" t="n">
        <v>0.4042</v>
      </c>
      <c r="BX737" s="19" t="n">
        <v>4.1031</v>
      </c>
      <c r="BY737" s="19" t="n">
        <v>0.3017</v>
      </c>
      <c r="BZ737" s="19" t="n">
        <v>0.1349</v>
      </c>
      <c r="CA737" s="19" t="n">
        <v>0.0167</v>
      </c>
      <c r="CB737" s="19" t="n">
        <v>0.0011</v>
      </c>
      <c r="CC737" s="19" t="n">
        <v>0.1826</v>
      </c>
      <c r="CD737" s="19" t="n">
        <v>0.0023</v>
      </c>
      <c r="CE737" s="19" t="n">
        <v>0.0074</v>
      </c>
      <c r="CF737" s="19" t="n">
        <v>0.0455</v>
      </c>
      <c r="CG737" s="19" t="n">
        <v>0.363</v>
      </c>
      <c r="CH737" s="19" t="n">
        <v>0.01</v>
      </c>
      <c r="CI737" s="19" t="n">
        <v>0.0073</v>
      </c>
      <c r="CJ737" s="19" t="n">
        <v>0.007900000000000001</v>
      </c>
      <c r="CN737" s="19" t="n">
        <v>0.0004</v>
      </c>
      <c r="CR737" s="19" t="n">
        <v>0.0117</v>
      </c>
      <c r="CS737" s="19" t="n">
        <v>0.0216</v>
      </c>
      <c r="CT737" s="19" t="n">
        <v>0.0071</v>
      </c>
      <c r="CU737" s="19" t="n">
        <v>0.0125</v>
      </c>
      <c r="CV737" s="19" t="n">
        <v>0.0206</v>
      </c>
      <c r="CX737" s="19" t="n">
        <v>0.003</v>
      </c>
      <c r="CY737" s="19" t="n">
        <v>0.0212</v>
      </c>
      <c r="CZ737" s="19" t="n">
        <v>0.0202</v>
      </c>
      <c r="DA737" s="19" t="n">
        <v>0.08989999999999999</v>
      </c>
      <c r="DB737" s="19" t="n">
        <v>0.0083</v>
      </c>
      <c r="DC737" s="19" t="n">
        <v>0.0809</v>
      </c>
      <c r="DD737" s="19" t="n">
        <v>0.1165</v>
      </c>
      <c r="DE737" s="19" t="n">
        <v>0.0137</v>
      </c>
      <c r="DF737" s="19" t="n">
        <v>0.0265</v>
      </c>
      <c r="DG737" s="19" t="n">
        <v>0.0367</v>
      </c>
      <c r="DH737" s="19" t="n">
        <v>0.0141</v>
      </c>
      <c r="DI737" s="19" t="n">
        <v>0.009299999999999999</v>
      </c>
      <c r="DJ737" s="19" t="n">
        <v>0.009599999999999999</v>
      </c>
      <c r="DK737" s="19" t="n">
        <v>0.0331</v>
      </c>
      <c r="DL737" s="19" t="n">
        <v>0.0434</v>
      </c>
      <c r="DM737" s="19" t="n">
        <v>0.0382</v>
      </c>
      <c r="DN737" s="19" t="n">
        <v>0.0003</v>
      </c>
      <c r="DO737" s="19" t="n">
        <v>0.5412</v>
      </c>
      <c r="DQ737" s="19" t="n">
        <v>0.5685</v>
      </c>
      <c r="DS737" s="19" t="n">
        <v>0.0282</v>
      </c>
      <c r="DT737" s="19" t="n">
        <v>-0.1773</v>
      </c>
      <c r="DU737" s="19" t="n">
        <v>0.9320000000000001</v>
      </c>
    </row>
    <row r="738">
      <c r="A738" s="2" t="inlineStr">
        <is>
          <t>PortHandling (Table 31)</t>
        </is>
      </c>
      <c r="B738" s="2" t="inlineStr">
        <is>
          <t>1902</t>
        </is>
      </c>
      <c r="C738" s="2" t="inlineStr">
        <is>
          <t>Natural rubber product manufacturing</t>
        </is>
      </c>
    </row>
    <row r="739">
      <c r="A739" s="2" t="inlineStr">
        <is>
          <t>PortHandling (Table 31)</t>
        </is>
      </c>
      <c r="B739" s="2" t="inlineStr">
        <is>
          <t>2001</t>
        </is>
      </c>
      <c r="C739" s="2" t="inlineStr">
        <is>
          <t>Glass and glass product manufacturing</t>
        </is>
      </c>
      <c r="AI739" s="19" t="n">
        <v>0.0237</v>
      </c>
      <c r="AJ739" s="19" t="n">
        <v>0.0297</v>
      </c>
      <c r="AO739" s="19" t="n">
        <v>0.0383</v>
      </c>
      <c r="AQ739" s="19" t="n">
        <v>0.009599999999999999</v>
      </c>
      <c r="AR739" s="19" t="n">
        <v>0.0052</v>
      </c>
      <c r="AU739" s="19" t="n">
        <v>0.0465</v>
      </c>
      <c r="AX739" s="19" t="n">
        <v>0.0009</v>
      </c>
      <c r="BC739" s="19" t="n">
        <v>0.3636</v>
      </c>
      <c r="BE739" s="19" t="n">
        <v>0.0005</v>
      </c>
      <c r="BF739" s="19" t="n">
        <v>0.002</v>
      </c>
      <c r="BG739" s="19" t="n">
        <v>0.0019</v>
      </c>
      <c r="BJ739" s="19" t="n">
        <v>0.0153</v>
      </c>
      <c r="BK739" s="19" t="n">
        <v>0.0054</v>
      </c>
      <c r="BL739" s="19" t="n">
        <v>0.008800000000000001</v>
      </c>
      <c r="BM739" s="19" t="n">
        <v>0.0143</v>
      </c>
      <c r="BN739" s="19" t="n">
        <v>0.06</v>
      </c>
      <c r="BU739" s="19" t="n">
        <v>0.0001</v>
      </c>
      <c r="BV739" s="19" t="n">
        <v>0.0001</v>
      </c>
      <c r="BW739" s="19" t="n">
        <v>0.0001</v>
      </c>
      <c r="BX739" s="19" t="n">
        <v>0.0114</v>
      </c>
      <c r="CV739" s="19" t="n">
        <v>0.0301</v>
      </c>
      <c r="DK739" s="19" t="n">
        <v>0.0011</v>
      </c>
      <c r="DL739" s="19" t="n">
        <v>0.0038</v>
      </c>
      <c r="DO739" s="19" t="n">
        <v>1.1438</v>
      </c>
      <c r="DT739" s="19" t="n">
        <v>0.1334</v>
      </c>
      <c r="DU739" s="19" t="n">
        <v>0.0502</v>
      </c>
    </row>
    <row r="740">
      <c r="A740" s="2" t="inlineStr">
        <is>
          <t>PortHandling (Table 31)</t>
        </is>
      </c>
      <c r="B740" s="2" t="inlineStr">
        <is>
          <t>2002</t>
        </is>
      </c>
      <c r="C740" s="2" t="inlineStr">
        <is>
          <t>Ceramic product manufacturing</t>
        </is>
      </c>
    </row>
    <row r="741">
      <c r="A741" s="2" t="inlineStr">
        <is>
          <t>PortHandling (Table 31)</t>
        </is>
      </c>
      <c r="B741" s="2" t="inlineStr">
        <is>
          <t>2003</t>
        </is>
      </c>
      <c r="C741" s="2" t="inlineStr">
        <is>
          <t>Cement, lime and ready-mixed concrete manufacturing</t>
        </is>
      </c>
    </row>
    <row r="742">
      <c r="A742" s="2" t="inlineStr">
        <is>
          <t>PortHandling (Table 31)</t>
        </is>
      </c>
      <c r="B742" s="2" t="inlineStr">
        <is>
          <t>2004</t>
        </is>
      </c>
      <c r="C742" s="2" t="inlineStr">
        <is>
          <t>Plaster and concrete product manufacturing</t>
        </is>
      </c>
    </row>
    <row r="743">
      <c r="A743" s="2" t="inlineStr">
        <is>
          <t>PortHandling (Table 31)</t>
        </is>
      </c>
      <c r="B743" s="2" t="inlineStr">
        <is>
          <t>2005</t>
        </is>
      </c>
      <c r="C743" s="2" t="inlineStr">
        <is>
          <t>Other non-metallic mineral product manufacturing</t>
        </is>
      </c>
    </row>
    <row r="744">
      <c r="A744" s="2" t="inlineStr">
        <is>
          <t>PortHandling (Table 31)</t>
        </is>
      </c>
      <c r="B744" s="2" t="inlineStr">
        <is>
          <t>2101</t>
        </is>
      </c>
      <c r="C744" s="2" t="inlineStr">
        <is>
          <t>Iron and steel manufacturing</t>
        </is>
      </c>
      <c r="K744" s="19" t="n">
        <v>0.0736</v>
      </c>
      <c r="L744" s="19" t="n">
        <v>0.0659</v>
      </c>
      <c r="M744" s="19" t="n">
        <v>0.0046</v>
      </c>
      <c r="N744" s="19" t="n">
        <v>0.06279999999999999</v>
      </c>
      <c r="O744" s="19" t="n">
        <v>0.008</v>
      </c>
      <c r="P744" s="19" t="n">
        <v>0.0526</v>
      </c>
      <c r="AE744" s="19" t="n">
        <v>0.0028</v>
      </c>
      <c r="AJ744" s="19" t="n">
        <v>0.0011</v>
      </c>
      <c r="AS744" s="19" t="n">
        <v>0.0055</v>
      </c>
      <c r="AX744" s="19" t="n">
        <v>0.01</v>
      </c>
      <c r="AZ744" s="19" t="n">
        <v>0.0038</v>
      </c>
      <c r="BB744" s="19" t="n">
        <v>0.0043</v>
      </c>
      <c r="BC744" s="19" t="n">
        <v>0.07630000000000001</v>
      </c>
      <c r="BD744" s="19" t="n">
        <v>0.0286</v>
      </c>
      <c r="BE744" s="19" t="n">
        <v>0.5770999999999999</v>
      </c>
      <c r="BF744" s="19" t="n">
        <v>0.0189</v>
      </c>
      <c r="BG744" s="19" t="n">
        <v>0.0323</v>
      </c>
      <c r="BH744" s="19" t="n">
        <v>0.0203</v>
      </c>
      <c r="BJ744" s="19" t="n">
        <v>0.0273</v>
      </c>
      <c r="BK744" s="19" t="n">
        <v>0.0134</v>
      </c>
      <c r="BL744" s="19" t="n">
        <v>0.0034</v>
      </c>
      <c r="BM744" s="19" t="n">
        <v>0.1057</v>
      </c>
      <c r="BN744" s="19" t="n">
        <v>0.2735</v>
      </c>
      <c r="BO744" s="19" t="n">
        <v>0.0137</v>
      </c>
      <c r="BP744" s="19" t="n">
        <v>0.008200000000000001</v>
      </c>
      <c r="BQ744" s="19" t="n">
        <v>0.0155</v>
      </c>
      <c r="BR744" s="19" t="n">
        <v>0.0024</v>
      </c>
      <c r="BS744" s="19" t="n">
        <v>0.048</v>
      </c>
      <c r="BT744" s="19" t="n">
        <v>0.0009</v>
      </c>
      <c r="BU744" s="19" t="n">
        <v>0.25</v>
      </c>
      <c r="BV744" s="19" t="n">
        <v>0.2764</v>
      </c>
      <c r="BW744" s="19" t="n">
        <v>0.3499</v>
      </c>
      <c r="BX744" s="19" t="n">
        <v>2.2451</v>
      </c>
      <c r="CR744" s="19" t="n">
        <v>0.0037</v>
      </c>
      <c r="CS744" s="19" t="n">
        <v>0.0043</v>
      </c>
      <c r="CT744" s="19" t="n">
        <v>0.0013</v>
      </c>
      <c r="CV744" s="19" t="n">
        <v>0.0012</v>
      </c>
      <c r="CX744" s="19" t="n">
        <v>0.0016</v>
      </c>
      <c r="CY744" s="19" t="n">
        <v>0.0009</v>
      </c>
      <c r="CZ744" s="19" t="n">
        <v>0.008800000000000001</v>
      </c>
      <c r="DA744" s="19" t="n">
        <v>0.0206</v>
      </c>
      <c r="DB744" s="19" t="n">
        <v>0.003</v>
      </c>
      <c r="DG744" s="19" t="n">
        <v>0.0009</v>
      </c>
      <c r="DK744" s="19" t="n">
        <v>0.0019</v>
      </c>
      <c r="DL744" s="19" t="n">
        <v>0.077</v>
      </c>
      <c r="DM744" s="19" t="n">
        <v>0.0128</v>
      </c>
      <c r="DT744" s="19" t="n">
        <v>-0.0022</v>
      </c>
      <c r="DU744" s="19" t="n">
        <v>0.1821</v>
      </c>
    </row>
    <row r="745">
      <c r="A745" s="2" t="inlineStr">
        <is>
          <t>PortHandling (Table 31)</t>
        </is>
      </c>
      <c r="B745" s="2" t="inlineStr">
        <is>
          <t>2102</t>
        </is>
      </c>
      <c r="C745" s="2" t="inlineStr">
        <is>
          <t>Basic non-ferrous metal manufacturing</t>
        </is>
      </c>
      <c r="K745" s="19" t="n">
        <v>0.0003</v>
      </c>
      <c r="L745" s="19" t="n">
        <v>0.0001</v>
      </c>
      <c r="M745" s="19" t="n">
        <v>0.0005999999999999999</v>
      </c>
      <c r="N745" s="19" t="n">
        <v>0.0383</v>
      </c>
      <c r="S745" s="19" t="n">
        <v>0.0013</v>
      </c>
      <c r="X745" s="19" t="n">
        <v>0.0007</v>
      </c>
      <c r="AE745" s="19" t="n">
        <v>0.0053</v>
      </c>
      <c r="AI745" s="19" t="n">
        <v>0.0001</v>
      </c>
      <c r="AJ745" s="19" t="n">
        <v>0.042</v>
      </c>
      <c r="AL745" s="19" t="n">
        <v>0.0173</v>
      </c>
      <c r="AM745" s="19" t="n">
        <v>0.0008</v>
      </c>
      <c r="AQ745" s="19" t="n">
        <v>0.008999999999999999</v>
      </c>
      <c r="AS745" s="19" t="n">
        <v>0.093</v>
      </c>
      <c r="AU745" s="19" t="n">
        <v>0.0045</v>
      </c>
      <c r="AX745" s="19" t="n">
        <v>0.0001</v>
      </c>
      <c r="AY745" s="19" t="n">
        <v>0.0013</v>
      </c>
      <c r="AZ745" s="19" t="n">
        <v>0.0139</v>
      </c>
      <c r="BA745" s="19" t="n">
        <v>0.3301</v>
      </c>
      <c r="BB745" s="19" t="n">
        <v>0.0097</v>
      </c>
      <c r="BC745" s="19" t="n">
        <v>1.1523</v>
      </c>
      <c r="BD745" s="19" t="n">
        <v>0.3071</v>
      </c>
      <c r="BE745" s="19" t="n">
        <v>0.9728</v>
      </c>
      <c r="BF745" s="19" t="n">
        <v>0.0044</v>
      </c>
      <c r="BG745" s="19" t="n">
        <v>0.0367</v>
      </c>
      <c r="BH745" s="19" t="n">
        <v>0.0002</v>
      </c>
      <c r="BI745" s="19" t="n">
        <v>0.1845</v>
      </c>
      <c r="BJ745" s="19" t="n">
        <v>0.1226</v>
      </c>
      <c r="BK745" s="19" t="n">
        <v>0.2167</v>
      </c>
      <c r="BL745" s="19" t="n">
        <v>0.0607</v>
      </c>
      <c r="BM745" s="19" t="n">
        <v>0.1526</v>
      </c>
      <c r="BN745" s="19" t="n">
        <v>0.0893</v>
      </c>
      <c r="BO745" s="19" t="n">
        <v>0.0257</v>
      </c>
      <c r="BS745" s="19" t="n">
        <v>0.0002</v>
      </c>
      <c r="BU745" s="19" t="n">
        <v>0.0634</v>
      </c>
      <c r="BV745" s="19" t="n">
        <v>0.0119</v>
      </c>
      <c r="BW745" s="19" t="n">
        <v>0.008500000000000001</v>
      </c>
      <c r="BX745" s="19" t="n">
        <v>0.1032</v>
      </c>
      <c r="BY745" s="19" t="n">
        <v>0.2649</v>
      </c>
      <c r="BZ745" s="19" t="n">
        <v>0.0022</v>
      </c>
      <c r="CD745" s="19" t="n">
        <v>0.0025</v>
      </c>
      <c r="CV745" s="19" t="n">
        <v>0.0018</v>
      </c>
      <c r="CZ745" s="19" t="n">
        <v>0.0013</v>
      </c>
      <c r="DA745" s="19" t="n">
        <v>0.0024</v>
      </c>
      <c r="DB745" s="19" t="n">
        <v>0.0002</v>
      </c>
      <c r="DC745" s="19" t="n">
        <v>0.0013</v>
      </c>
      <c r="DD745" s="19" t="n">
        <v>0.002</v>
      </c>
      <c r="DK745" s="19" t="n">
        <v>0.0025</v>
      </c>
      <c r="DL745" s="19" t="n">
        <v>0.06270000000000001</v>
      </c>
      <c r="DT745" s="19" t="n">
        <v>-0.1808</v>
      </c>
      <c r="DU745" s="19" t="n">
        <v>56.7556</v>
      </c>
    </row>
    <row r="746">
      <c r="A746" s="2" t="inlineStr">
        <is>
          <t>PortHandling (Table 31)</t>
        </is>
      </c>
      <c r="B746" s="2" t="inlineStr">
        <is>
          <t>2201</t>
        </is>
      </c>
      <c r="C746" s="2" t="inlineStr">
        <is>
          <t>Forged iron and steel product manufacturing</t>
        </is>
      </c>
    </row>
    <row r="747">
      <c r="A747" s="2" t="inlineStr">
        <is>
          <t>PortHandling (Table 31)</t>
        </is>
      </c>
      <c r="B747" s="2" t="inlineStr">
        <is>
          <t>2202</t>
        </is>
      </c>
      <c r="C747" s="2" t="inlineStr">
        <is>
          <t>Structural metal product manufacturing</t>
        </is>
      </c>
      <c r="AJ747" s="19" t="n">
        <v>0.0001</v>
      </c>
      <c r="BC747" s="19" t="n">
        <v>0.0551</v>
      </c>
      <c r="BE747" s="19" t="n">
        <v>0.0005</v>
      </c>
      <c r="BH747" s="19" t="n">
        <v>0.057</v>
      </c>
      <c r="BJ747" s="19" t="n">
        <v>0.0003</v>
      </c>
      <c r="BM747" s="19" t="n">
        <v>0.008699999999999999</v>
      </c>
      <c r="BN747" s="19" t="n">
        <v>0.0002</v>
      </c>
      <c r="BU747" s="19" t="n">
        <v>0.5207000000000001</v>
      </c>
      <c r="BV747" s="19" t="n">
        <v>0.0673</v>
      </c>
      <c r="BW747" s="19" t="n">
        <v>0.0303</v>
      </c>
      <c r="BX747" s="19" t="n">
        <v>0.2305</v>
      </c>
      <c r="DC747" s="19" t="n">
        <v>0.0017</v>
      </c>
      <c r="DD747" s="19" t="n">
        <v>0.0029</v>
      </c>
      <c r="DE747" s="19" t="n">
        <v>0.0002</v>
      </c>
      <c r="DL747" s="19" t="n">
        <v>0.0038</v>
      </c>
      <c r="DT747" s="19" t="n">
        <v>0.0184</v>
      </c>
      <c r="DU747" s="19" t="n">
        <v>0.002</v>
      </c>
    </row>
    <row r="748">
      <c r="A748" s="2" t="inlineStr">
        <is>
          <t>PortHandling (Table 31)</t>
        </is>
      </c>
      <c r="B748" s="2" t="inlineStr">
        <is>
          <t>2203</t>
        </is>
      </c>
      <c r="C748" s="2" t="inlineStr">
        <is>
          <t>Metal containers and other sheet metal product manufacturing</t>
        </is>
      </c>
      <c r="D748" s="19" t="n">
        <v>0.0113</v>
      </c>
      <c r="G748" s="19" t="n">
        <v>0.006</v>
      </c>
      <c r="I748" s="19" t="n">
        <v>0.0026</v>
      </c>
      <c r="J748" s="19" t="n">
        <v>0.009900000000000001</v>
      </c>
      <c r="K748" s="19" t="n">
        <v>0.0178</v>
      </c>
      <c r="L748" s="19" t="n">
        <v>0.0393</v>
      </c>
      <c r="M748" s="19" t="n">
        <v>0.0109</v>
      </c>
      <c r="N748" s="19" t="n">
        <v>0.0822</v>
      </c>
      <c r="O748" s="19" t="n">
        <v>0.0008</v>
      </c>
      <c r="P748" s="19" t="n">
        <v>0.0018</v>
      </c>
      <c r="Q748" s="19" t="n">
        <v>0.0103</v>
      </c>
      <c r="R748" s="19" t="n">
        <v>0.001</v>
      </c>
      <c r="S748" s="19" t="n">
        <v>0.0508</v>
      </c>
      <c r="T748" s="19" t="n">
        <v>0.0211</v>
      </c>
      <c r="U748" s="19" t="n">
        <v>0.0011</v>
      </c>
      <c r="V748" s="19" t="n">
        <v>0.0037</v>
      </c>
      <c r="X748" s="19" t="n">
        <v>0.0025</v>
      </c>
      <c r="Y748" s="19" t="n">
        <v>0.0305</v>
      </c>
      <c r="Z748" s="19" t="n">
        <v>0.1569</v>
      </c>
      <c r="AA748" s="19" t="n">
        <v>0.0229</v>
      </c>
      <c r="AE748" s="19" t="n">
        <v>0.0015</v>
      </c>
      <c r="AJ748" s="19" t="n">
        <v>0.0005999999999999999</v>
      </c>
      <c r="AL748" s="19" t="n">
        <v>0.0055</v>
      </c>
      <c r="AN748" s="19" t="n">
        <v>0.0072</v>
      </c>
      <c r="AO748" s="19" t="n">
        <v>0.0422</v>
      </c>
      <c r="AQ748" s="19" t="n">
        <v>0.0519</v>
      </c>
      <c r="AS748" s="19" t="n">
        <v>0.1406</v>
      </c>
      <c r="AW748" s="19" t="n">
        <v>0.0004</v>
      </c>
      <c r="AY748" s="19" t="n">
        <v>0.0005999999999999999</v>
      </c>
      <c r="AZ748" s="19" t="n">
        <v>0.0032</v>
      </c>
      <c r="BC748" s="19" t="n">
        <v>0.0072</v>
      </c>
      <c r="BD748" s="19" t="n">
        <v>0.0094</v>
      </c>
      <c r="BE748" s="19" t="n">
        <v>0.0045</v>
      </c>
      <c r="BF748" s="19" t="n">
        <v>0.0248</v>
      </c>
      <c r="BG748" s="19" t="n">
        <v>0.0089</v>
      </c>
      <c r="BH748" s="19" t="n">
        <v>0.0034</v>
      </c>
      <c r="BJ748" s="19" t="n">
        <v>0.0001</v>
      </c>
      <c r="BK748" s="19" t="n">
        <v>0.0019</v>
      </c>
      <c r="BM748" s="19" t="n">
        <v>0.0004</v>
      </c>
      <c r="BN748" s="19" t="n">
        <v>0.0017</v>
      </c>
      <c r="BS748" s="19" t="n">
        <v>0.0016</v>
      </c>
      <c r="BU748" s="19" t="n">
        <v>0.1351</v>
      </c>
      <c r="BV748" s="19" t="n">
        <v>0.1159</v>
      </c>
      <c r="BW748" s="19" t="n">
        <v>0.0306</v>
      </c>
      <c r="BX748" s="19" t="n">
        <v>0.1208</v>
      </c>
      <c r="BY748" s="19" t="n">
        <v>0.07190000000000001</v>
      </c>
      <c r="BZ748" s="19" t="n">
        <v>0.0478</v>
      </c>
      <c r="CA748" s="19" t="n">
        <v>0.0175</v>
      </c>
      <c r="CB748" s="19" t="n">
        <v>0.0284</v>
      </c>
      <c r="CC748" s="19" t="n">
        <v>0.1608</v>
      </c>
      <c r="CD748" s="19" t="n">
        <v>0.003</v>
      </c>
      <c r="CE748" s="19" t="n">
        <v>0.0344</v>
      </c>
      <c r="CG748" s="19" t="n">
        <v>0.0032</v>
      </c>
      <c r="CH748" s="19" t="n">
        <v>0.0054</v>
      </c>
      <c r="CJ748" s="19" t="n">
        <v>0.0019</v>
      </c>
      <c r="CS748" s="19" t="n">
        <v>0.0511</v>
      </c>
      <c r="CT748" s="19" t="n">
        <v>0.0101</v>
      </c>
      <c r="CU748" s="19" t="n">
        <v>0.0117</v>
      </c>
      <c r="CV748" s="19" t="n">
        <v>0.0205</v>
      </c>
      <c r="CX748" s="19" t="n">
        <v>0.0073</v>
      </c>
      <c r="CY748" s="19" t="n">
        <v>0.0044</v>
      </c>
      <c r="CZ748" s="19" t="n">
        <v>0.002</v>
      </c>
      <c r="DA748" s="19" t="n">
        <v>0.0086</v>
      </c>
      <c r="DB748" s="19" t="n">
        <v>0.0026</v>
      </c>
      <c r="DC748" s="19" t="n">
        <v>0.0027</v>
      </c>
      <c r="DF748" s="19" t="n">
        <v>0.0316</v>
      </c>
      <c r="DG748" s="19" t="n">
        <v>0.0012</v>
      </c>
      <c r="DH748" s="19" t="n">
        <v>0.0025</v>
      </c>
      <c r="DI748" s="19" t="n">
        <v>0.0136</v>
      </c>
      <c r="DJ748" s="19" t="n">
        <v>0.0091</v>
      </c>
      <c r="DL748" s="19" t="n">
        <v>0.004</v>
      </c>
      <c r="DM748" s="19" t="n">
        <v>0.0003</v>
      </c>
      <c r="DO748" s="19" t="n">
        <v>0.0028</v>
      </c>
      <c r="DQ748" s="19" t="n">
        <v>4.7142</v>
      </c>
      <c r="DR748" s="19" t="n">
        <v>0.5242</v>
      </c>
      <c r="DS748" s="19" t="n">
        <v>0.3833</v>
      </c>
      <c r="DT748" s="19" t="n">
        <v>0.5352</v>
      </c>
      <c r="DU748" s="19" t="n">
        <v>0.0789</v>
      </c>
    </row>
    <row r="749">
      <c r="A749" s="2" t="inlineStr">
        <is>
          <t>PortHandling (Table 31)</t>
        </is>
      </c>
      <c r="B749" s="2" t="inlineStr">
        <is>
          <t>2204</t>
        </is>
      </c>
      <c r="C749" s="2" t="inlineStr">
        <is>
          <t>Other fabricated metal product manufacturing</t>
        </is>
      </c>
    </row>
    <row r="750">
      <c r="A750" s="2" t="inlineStr">
        <is>
          <t>PortHandling (Table 31)</t>
        </is>
      </c>
      <c r="B750" s="2" t="inlineStr">
        <is>
          <t>2301</t>
        </is>
      </c>
      <c r="C750" s="2" t="inlineStr">
        <is>
          <t>Motor vehicles and parts; other transport equipment manufacturing</t>
        </is>
      </c>
      <c r="D750" s="19" t="n">
        <v>0.05</v>
      </c>
      <c r="F750" s="19" t="n">
        <v>0.0356</v>
      </c>
      <c r="G750" s="19" t="n">
        <v>0.0395</v>
      </c>
      <c r="I750" s="19" t="n">
        <v>0.0455</v>
      </c>
      <c r="J750" s="19" t="n">
        <v>0.011</v>
      </c>
      <c r="K750" s="19" t="n">
        <v>0.1048</v>
      </c>
      <c r="L750" s="19" t="n">
        <v>0.0468</v>
      </c>
      <c r="M750" s="19" t="n">
        <v>0.0456</v>
      </c>
      <c r="N750" s="19" t="n">
        <v>0.1745</v>
      </c>
      <c r="O750" s="19" t="n">
        <v>0.0101</v>
      </c>
      <c r="P750" s="19" t="n">
        <v>0.09420000000000001</v>
      </c>
      <c r="T750" s="19" t="n">
        <v>0.0016</v>
      </c>
      <c r="U750" s="19" t="n">
        <v>0.0002</v>
      </c>
      <c r="V750" s="19" t="n">
        <v>0.0005</v>
      </c>
      <c r="W750" s="19" t="n">
        <v>0.0064</v>
      </c>
      <c r="AU750" s="19" t="n">
        <v>0.215</v>
      </c>
      <c r="AW750" s="19" t="n">
        <v>0.0022</v>
      </c>
      <c r="AX750" s="19" t="n">
        <v>0.0106</v>
      </c>
      <c r="AY750" s="19" t="n">
        <v>0.0131</v>
      </c>
      <c r="AZ750" s="19" t="n">
        <v>0.014</v>
      </c>
      <c r="BC750" s="19" t="n">
        <v>0.1205</v>
      </c>
      <c r="BE750" s="19" t="n">
        <v>0.0161</v>
      </c>
      <c r="BF750" s="19" t="n">
        <v>17.258</v>
      </c>
      <c r="BG750" s="19" t="n">
        <v>0.008200000000000001</v>
      </c>
      <c r="BH750" s="19" t="n">
        <v>0.0018</v>
      </c>
      <c r="BJ750" s="19" t="n">
        <v>0.076</v>
      </c>
      <c r="BK750" s="19" t="n">
        <v>0.0141</v>
      </c>
      <c r="BL750" s="19" t="n">
        <v>0.07870000000000001</v>
      </c>
      <c r="BM750" s="19" t="n">
        <v>0.2639</v>
      </c>
      <c r="BN750" s="19" t="n">
        <v>0.0177</v>
      </c>
      <c r="BO750" s="19" t="n">
        <v>0.0429</v>
      </c>
      <c r="BP750" s="19" t="n">
        <v>0.0274</v>
      </c>
      <c r="BQ750" s="19" t="n">
        <v>0.0011</v>
      </c>
      <c r="BS750" s="19" t="n">
        <v>0.0016</v>
      </c>
      <c r="BU750" s="19" t="n">
        <v>0.6405</v>
      </c>
      <c r="BV750" s="19" t="n">
        <v>0.4177</v>
      </c>
      <c r="BW750" s="19" t="n">
        <v>0.4768</v>
      </c>
      <c r="BX750" s="19" t="n">
        <v>1.8203</v>
      </c>
      <c r="BY750" s="19" t="n">
        <v>0.5842000000000001</v>
      </c>
      <c r="BZ750" s="19" t="n">
        <v>1.3004</v>
      </c>
      <c r="CA750" s="19" t="n">
        <v>0.0673</v>
      </c>
      <c r="CB750" s="19" t="n">
        <v>0.0614</v>
      </c>
      <c r="CC750" s="19" t="n">
        <v>7.0658</v>
      </c>
      <c r="CD750" s="19" t="n">
        <v>0.0261</v>
      </c>
      <c r="CE750" s="19" t="n">
        <v>0.0215</v>
      </c>
      <c r="CG750" s="19" t="n">
        <v>0.3683</v>
      </c>
      <c r="CH750" s="19" t="n">
        <v>0.1249</v>
      </c>
      <c r="CJ750" s="19" t="n">
        <v>0.0064</v>
      </c>
      <c r="CO750" s="19" t="n">
        <v>0.008999999999999999</v>
      </c>
      <c r="CR750" s="19" t="n">
        <v>0.0247</v>
      </c>
      <c r="CU750" s="19" t="n">
        <v>0.0372</v>
      </c>
      <c r="CV750" s="19" t="n">
        <v>0.08210000000000001</v>
      </c>
      <c r="CX750" s="19" t="n">
        <v>0.06370000000000001</v>
      </c>
      <c r="CY750" s="19" t="n">
        <v>0.0307</v>
      </c>
      <c r="CZ750" s="19" t="n">
        <v>0.045</v>
      </c>
      <c r="DA750" s="19" t="n">
        <v>0.4277</v>
      </c>
      <c r="DB750" s="19" t="n">
        <v>0.1065</v>
      </c>
      <c r="DC750" s="19" t="n">
        <v>0.3273</v>
      </c>
      <c r="DD750" s="19" t="n">
        <v>0.8242</v>
      </c>
      <c r="DE750" s="19" t="n">
        <v>0.0725</v>
      </c>
      <c r="DF750" s="19" t="n">
        <v>0.0132</v>
      </c>
      <c r="DG750" s="19" t="n">
        <v>0.1592</v>
      </c>
      <c r="DH750" s="19" t="n">
        <v>0.0411</v>
      </c>
      <c r="DI750" s="19" t="n">
        <v>0.0473</v>
      </c>
      <c r="DJ750" s="19" t="n">
        <v>0.0495</v>
      </c>
      <c r="DK750" s="19" t="n">
        <v>43.4647</v>
      </c>
      <c r="DL750" s="19" t="n">
        <v>1.1306</v>
      </c>
      <c r="DM750" s="19" t="n">
        <v>0.0278</v>
      </c>
      <c r="DN750" s="19" t="n">
        <v>0.0003</v>
      </c>
      <c r="DO750" s="19" t="n">
        <v>15.8638</v>
      </c>
      <c r="DQ750" s="19" t="n">
        <v>6.1904</v>
      </c>
      <c r="DR750" s="19" t="n">
        <v>0.2138</v>
      </c>
      <c r="DS750" s="19" t="n">
        <v>0.5953000000000001</v>
      </c>
      <c r="DT750" s="19" t="n">
        <v>2.0579</v>
      </c>
      <c r="DU750" s="19" t="n">
        <v>8.263500000000001</v>
      </c>
    </row>
    <row r="751">
      <c r="A751" s="2" t="inlineStr">
        <is>
          <t>PortHandling (Table 31)</t>
        </is>
      </c>
      <c r="B751" s="2" t="inlineStr">
        <is>
          <t>2302</t>
        </is>
      </c>
      <c r="C751" s="2" t="inlineStr">
        <is>
          <t>Ships and boat manufacturing</t>
        </is>
      </c>
      <c r="DQ751" s="19" t="n">
        <v>0.2894</v>
      </c>
      <c r="DR751" s="19" t="n">
        <v>0.0108</v>
      </c>
      <c r="DS751" s="19" t="n">
        <v>0.6297</v>
      </c>
      <c r="DT751" s="19" t="n">
        <v>0.0114</v>
      </c>
      <c r="DU751" s="19" t="n">
        <v>0.0588</v>
      </c>
    </row>
    <row r="752">
      <c r="A752" s="2" t="inlineStr">
        <is>
          <t>PortHandling (Table 31)</t>
        </is>
      </c>
      <c r="B752" s="2" t="inlineStr">
        <is>
          <t>2303</t>
        </is>
      </c>
      <c r="C752" s="2" t="inlineStr">
        <is>
          <t>Railway rolling stock manufacturing</t>
        </is>
      </c>
    </row>
    <row r="753">
      <c r="A753" s="2" t="inlineStr">
        <is>
          <t>PortHandling (Table 31)</t>
        </is>
      </c>
      <c r="B753" s="2" t="inlineStr">
        <is>
          <t>2304</t>
        </is>
      </c>
      <c r="C753" s="2" t="inlineStr">
        <is>
          <t>Aircraft manufacturing</t>
        </is>
      </c>
      <c r="BI753" s="19" t="n">
        <v>8.1418</v>
      </c>
      <c r="DA753" s="19" t="n">
        <v>2.3968</v>
      </c>
      <c r="DO753" s="19" t="n">
        <v>8.6753</v>
      </c>
      <c r="DQ753" s="19" t="n">
        <v>76.63549999999999</v>
      </c>
      <c r="DS753" s="19" t="n">
        <v>79.41589999999999</v>
      </c>
      <c r="DT753" s="19" t="n">
        <v>2.2591</v>
      </c>
      <c r="DU753" s="19" t="n">
        <v>27.4756</v>
      </c>
    </row>
    <row r="754">
      <c r="A754" s="2" t="inlineStr">
        <is>
          <t>PortHandling (Table 31)</t>
        </is>
      </c>
      <c r="B754" s="2" t="inlineStr">
        <is>
          <t>2401</t>
        </is>
      </c>
      <c r="C754" s="2" t="inlineStr">
        <is>
          <t>Professional, scientific, computer and electronic equipment manufacturing</t>
        </is>
      </c>
      <c r="D754" s="19" t="n">
        <v>0.0108</v>
      </c>
      <c r="E754" s="19" t="n">
        <v>0.0059</v>
      </c>
      <c r="F754" s="19" t="n">
        <v>0.0205</v>
      </c>
      <c r="G754" s="19" t="n">
        <v>0.0248</v>
      </c>
      <c r="H754" s="19" t="n">
        <v>0.0003</v>
      </c>
      <c r="I754" s="19" t="n">
        <v>0.0272</v>
      </c>
      <c r="J754" s="19" t="n">
        <v>0.0746</v>
      </c>
      <c r="K754" s="19" t="n">
        <v>0.3497</v>
      </c>
      <c r="L754" s="19" t="n">
        <v>0.3747</v>
      </c>
      <c r="M754" s="19" t="n">
        <v>0.1127</v>
      </c>
      <c r="N754" s="19" t="n">
        <v>0.7944</v>
      </c>
      <c r="O754" s="19" t="n">
        <v>0.1165</v>
      </c>
      <c r="P754" s="19" t="n">
        <v>0.1629</v>
      </c>
      <c r="Q754" s="19" t="n">
        <v>0.0003</v>
      </c>
      <c r="R754" s="19" t="n">
        <v>0.0042</v>
      </c>
      <c r="S754" s="19" t="n">
        <v>0.0002</v>
      </c>
      <c r="T754" s="19" t="n">
        <v>0.0002</v>
      </c>
      <c r="U754" s="19" t="n">
        <v>0.0002</v>
      </c>
      <c r="V754" s="19" t="n">
        <v>0.0007</v>
      </c>
      <c r="W754" s="19" t="n">
        <v>0.0005</v>
      </c>
      <c r="X754" s="19" t="n">
        <v>0.012</v>
      </c>
      <c r="Y754" s="19" t="n">
        <v>0.003</v>
      </c>
      <c r="Z754" s="19" t="n">
        <v>0.0162</v>
      </c>
      <c r="AA754" s="19" t="n">
        <v>0.008200000000000001</v>
      </c>
      <c r="AB754" s="19" t="n">
        <v>0.0075</v>
      </c>
      <c r="AC754" s="19" t="n">
        <v>0.0001</v>
      </c>
      <c r="AD754" s="19" t="n">
        <v>0.0001</v>
      </c>
      <c r="AE754" s="19" t="n">
        <v>0.0038</v>
      </c>
      <c r="AG754" s="19" t="n">
        <v>0.0003</v>
      </c>
      <c r="AH754" s="19" t="n">
        <v>0.0004</v>
      </c>
      <c r="AI754" s="19" t="n">
        <v>0.0015</v>
      </c>
      <c r="AJ754" s="19" t="n">
        <v>0.0071</v>
      </c>
      <c r="AK754" s="19" t="n">
        <v>0.0169</v>
      </c>
      <c r="AL754" s="19" t="n">
        <v>0.017</v>
      </c>
      <c r="AM754" s="19" t="n">
        <v>0.0181</v>
      </c>
      <c r="AN754" s="19" t="n">
        <v>0.0123</v>
      </c>
      <c r="AO754" s="19" t="n">
        <v>0.0034</v>
      </c>
      <c r="AP754" s="19" t="n">
        <v>0.0001</v>
      </c>
      <c r="AQ754" s="19" t="n">
        <v>0.0201</v>
      </c>
      <c r="AR754" s="19" t="n">
        <v>0.0013</v>
      </c>
      <c r="AS754" s="19" t="n">
        <v>0.024</v>
      </c>
      <c r="AT754" s="19" t="n">
        <v>0.01</v>
      </c>
      <c r="AU754" s="19" t="n">
        <v>0.0033</v>
      </c>
      <c r="AV754" s="19" t="n">
        <v>0.0004</v>
      </c>
      <c r="AW754" s="19" t="n">
        <v>0.0023</v>
      </c>
      <c r="AX754" s="19" t="n">
        <v>0.0004</v>
      </c>
      <c r="AY754" s="19" t="n">
        <v>0.0007</v>
      </c>
      <c r="AZ754" s="19" t="n">
        <v>0.019</v>
      </c>
      <c r="BA754" s="19" t="n">
        <v>0.0023</v>
      </c>
      <c r="BB754" s="19" t="n">
        <v>0.005</v>
      </c>
      <c r="BC754" s="19" t="n">
        <v>0.0152</v>
      </c>
      <c r="BD754" s="19" t="n">
        <v>0.0089</v>
      </c>
      <c r="BE754" s="19" t="n">
        <v>0.0148</v>
      </c>
      <c r="BF754" s="19" t="n">
        <v>0.0153</v>
      </c>
      <c r="BG754" s="19" t="n">
        <v>0.1479</v>
      </c>
      <c r="BH754" s="19" t="n">
        <v>0.1762</v>
      </c>
      <c r="BI754" s="19" t="n">
        <v>0.1066</v>
      </c>
      <c r="BJ754" s="19" t="n">
        <v>5.0573</v>
      </c>
      <c r="BK754" s="19" t="n">
        <v>0.5826</v>
      </c>
      <c r="BL754" s="19" t="n">
        <v>0.1741</v>
      </c>
      <c r="BM754" s="19" t="n">
        <v>1.4519</v>
      </c>
      <c r="BN754" s="19" t="n">
        <v>0.0339</v>
      </c>
      <c r="BO754" s="19" t="n">
        <v>0.0386</v>
      </c>
      <c r="BP754" s="19" t="n">
        <v>0.0323</v>
      </c>
      <c r="BQ754" s="19" t="n">
        <v>0.0327</v>
      </c>
      <c r="BR754" s="19" t="n">
        <v>0.0173</v>
      </c>
      <c r="BS754" s="19" t="n">
        <v>0.2138</v>
      </c>
      <c r="BT754" s="19" t="n">
        <v>0.6798</v>
      </c>
      <c r="BU754" s="19" t="n">
        <v>0.8528</v>
      </c>
      <c r="BV754" s="19" t="n">
        <v>0.9702</v>
      </c>
      <c r="BW754" s="19" t="n">
        <v>1.1532</v>
      </c>
      <c r="BX754" s="19" t="n">
        <v>4.7333</v>
      </c>
      <c r="BY754" s="19" t="n">
        <v>1.0477</v>
      </c>
      <c r="BZ754" s="19" t="n">
        <v>0.3491</v>
      </c>
      <c r="CA754" s="19" t="n">
        <v>0.1485</v>
      </c>
      <c r="CB754" s="19" t="n">
        <v>0.0931</v>
      </c>
      <c r="CC754" s="19" t="n">
        <v>0.4324</v>
      </c>
      <c r="CD754" s="19" t="n">
        <v>0.0234</v>
      </c>
      <c r="CE754" s="19" t="n">
        <v>0.0407</v>
      </c>
      <c r="CF754" s="19" t="n">
        <v>0.1878</v>
      </c>
      <c r="CG754" s="19" t="n">
        <v>1.5695</v>
      </c>
      <c r="CH754" s="19" t="n">
        <v>0.1732</v>
      </c>
      <c r="CI754" s="19" t="n">
        <v>0.7842</v>
      </c>
      <c r="CJ754" s="19" t="n">
        <v>0.3925</v>
      </c>
      <c r="CK754" s="19" t="n">
        <v>0.7315</v>
      </c>
      <c r="CL754" s="19" t="n">
        <v>0.9589</v>
      </c>
      <c r="CM754" s="19" t="n">
        <v>2.7003</v>
      </c>
      <c r="CN754" s="19" t="n">
        <v>0.0092</v>
      </c>
      <c r="CO754" s="19" t="n">
        <v>0.1981</v>
      </c>
      <c r="CP754" s="19" t="n">
        <v>0.3872</v>
      </c>
      <c r="CQ754" s="19" t="n">
        <v>1.5082</v>
      </c>
      <c r="CR754" s="19" t="n">
        <v>0.3771</v>
      </c>
      <c r="CS754" s="19" t="n">
        <v>0.0496</v>
      </c>
      <c r="CT754" s="19" t="n">
        <v>0.0156</v>
      </c>
      <c r="CU754" s="19" t="n">
        <v>0.1285</v>
      </c>
      <c r="CV754" s="19" t="n">
        <v>1.6786</v>
      </c>
      <c r="CW754" s="19" t="n">
        <v>1.3323</v>
      </c>
      <c r="CX754" s="19" t="n">
        <v>0.5810999999999999</v>
      </c>
      <c r="CY754" s="19" t="n">
        <v>0.09039999999999999</v>
      </c>
      <c r="CZ754" s="19" t="n">
        <v>0.4178</v>
      </c>
      <c r="DA754" s="19" t="n">
        <v>1.1665</v>
      </c>
      <c r="DB754" s="19" t="n">
        <v>0.3629</v>
      </c>
      <c r="DC754" s="19" t="n">
        <v>3.6127</v>
      </c>
      <c r="DD754" s="19" t="n">
        <v>3.3791</v>
      </c>
      <c r="DE754" s="19" t="n">
        <v>0.1467</v>
      </c>
      <c r="DF754" s="19" t="n">
        <v>8.815899999999999</v>
      </c>
      <c r="DG754" s="19" t="n">
        <v>1.5464</v>
      </c>
      <c r="DH754" s="19" t="n">
        <v>0.2867</v>
      </c>
      <c r="DI754" s="19" t="n">
        <v>0.1819</v>
      </c>
      <c r="DJ754" s="19" t="n">
        <v>0.191</v>
      </c>
      <c r="DK754" s="19" t="n">
        <v>1.2358</v>
      </c>
      <c r="DL754" s="19" t="n">
        <v>7.226</v>
      </c>
      <c r="DM754" s="19" t="n">
        <v>0.3495</v>
      </c>
      <c r="DN754" s="19" t="n">
        <v>0.0213</v>
      </c>
      <c r="DO754" s="19" t="n">
        <v>24.1503</v>
      </c>
      <c r="DQ754" s="19" t="n">
        <v>25.9174</v>
      </c>
      <c r="DR754" s="19" t="n">
        <v>1.2688</v>
      </c>
      <c r="DS754" s="19" t="n">
        <v>8.2125</v>
      </c>
      <c r="DT754" s="19" t="n">
        <v>1.4482</v>
      </c>
      <c r="DU754" s="19" t="n">
        <v>10.2673</v>
      </c>
    </row>
    <row r="755">
      <c r="A755" s="2" t="inlineStr">
        <is>
          <t>PortHandling (Table 31)</t>
        </is>
      </c>
      <c r="B755" s="2" t="inlineStr">
        <is>
          <t>2403</t>
        </is>
      </c>
      <c r="C755" s="2" t="inlineStr">
        <is>
          <t>Electrical equipment manufacturing</t>
        </is>
      </c>
      <c r="D755" s="19" t="n">
        <v>0.0034</v>
      </c>
      <c r="E755" s="19" t="n">
        <v>0.0019</v>
      </c>
      <c r="H755" s="19" t="n">
        <v>0.0002</v>
      </c>
      <c r="I755" s="19" t="n">
        <v>0.0031</v>
      </c>
      <c r="J755" s="19" t="n">
        <v>0.0116</v>
      </c>
      <c r="K755" s="19" t="n">
        <v>0.1072</v>
      </c>
      <c r="L755" s="19" t="n">
        <v>0.0208</v>
      </c>
      <c r="M755" s="19" t="n">
        <v>0.0052</v>
      </c>
      <c r="N755" s="19" t="n">
        <v>0.0376</v>
      </c>
      <c r="O755" s="19" t="n">
        <v>0.0017</v>
      </c>
      <c r="Q755" s="19" t="n">
        <v>0.0002</v>
      </c>
      <c r="U755" s="19" t="n">
        <v>0.0001</v>
      </c>
      <c r="X755" s="19" t="n">
        <v>0.0001</v>
      </c>
      <c r="Y755" s="19" t="n">
        <v>0.0001</v>
      </c>
      <c r="AI755" s="19" t="n">
        <v>0.0005</v>
      </c>
      <c r="AJ755" s="19" t="n">
        <v>0.0016</v>
      </c>
      <c r="AM755" s="19" t="n">
        <v>0.0013</v>
      </c>
      <c r="AQ755" s="19" t="n">
        <v>0.0001</v>
      </c>
      <c r="AR755" s="19" t="n">
        <v>0.0011</v>
      </c>
      <c r="AS755" s="19" t="n">
        <v>0.0241</v>
      </c>
      <c r="AT755" s="19" t="n">
        <v>0.0014</v>
      </c>
      <c r="AU755" s="19" t="n">
        <v>0.0001</v>
      </c>
      <c r="AZ755" s="19" t="n">
        <v>0.017</v>
      </c>
      <c r="BB755" s="19" t="n">
        <v>0.0011</v>
      </c>
      <c r="BC755" s="19" t="n">
        <v>0.1562</v>
      </c>
      <c r="BD755" s="19" t="n">
        <v>0.0215</v>
      </c>
      <c r="BE755" s="19" t="n">
        <v>0.0678</v>
      </c>
      <c r="BF755" s="19" t="n">
        <v>0.013</v>
      </c>
      <c r="BG755" s="19" t="n">
        <v>0.3129</v>
      </c>
      <c r="BH755" s="19" t="n">
        <v>0.3316</v>
      </c>
      <c r="BJ755" s="19" t="n">
        <v>0.638</v>
      </c>
      <c r="BK755" s="19" t="n">
        <v>1.8061</v>
      </c>
      <c r="BL755" s="19" t="n">
        <v>0.2442</v>
      </c>
      <c r="BM755" s="19" t="n">
        <v>1.7889</v>
      </c>
      <c r="BN755" s="19" t="n">
        <v>0.0136</v>
      </c>
      <c r="BO755" s="19" t="n">
        <v>0.0035</v>
      </c>
      <c r="BP755" s="19" t="n">
        <v>0.7243000000000001</v>
      </c>
      <c r="BQ755" s="19" t="n">
        <v>1.228</v>
      </c>
      <c r="BR755" s="19" t="n">
        <v>0.0234</v>
      </c>
      <c r="BS755" s="19" t="n">
        <v>0.005</v>
      </c>
      <c r="BT755" s="19" t="n">
        <v>0.022</v>
      </c>
      <c r="BU755" s="19" t="n">
        <v>0.3484</v>
      </c>
      <c r="BV755" s="19" t="n">
        <v>0.622</v>
      </c>
      <c r="BW755" s="19" t="n">
        <v>0.3468</v>
      </c>
      <c r="BX755" s="19" t="n">
        <v>6.8175</v>
      </c>
      <c r="BY755" s="19" t="n">
        <v>0.029</v>
      </c>
      <c r="CA755" s="19" t="n">
        <v>0.0067</v>
      </c>
      <c r="CB755" s="19" t="n">
        <v>0.0028</v>
      </c>
      <c r="CC755" s="19" t="n">
        <v>0.0108</v>
      </c>
      <c r="CD755" s="19" t="n">
        <v>0.0108</v>
      </c>
      <c r="CE755" s="19" t="n">
        <v>0.003</v>
      </c>
      <c r="CG755" s="19" t="n">
        <v>0.0354</v>
      </c>
      <c r="CI755" s="19" t="n">
        <v>0.0061</v>
      </c>
      <c r="CJ755" s="19" t="n">
        <v>0.0039</v>
      </c>
      <c r="CM755" s="19" t="n">
        <v>0.905</v>
      </c>
      <c r="CR755" s="19" t="n">
        <v>0.003</v>
      </c>
      <c r="CS755" s="19" t="n">
        <v>0.0001</v>
      </c>
      <c r="CV755" s="19" t="n">
        <v>0.5364</v>
      </c>
      <c r="CW755" s="19" t="n">
        <v>0.0579</v>
      </c>
      <c r="CX755" s="19" t="n">
        <v>0.0202</v>
      </c>
      <c r="CY755" s="19" t="n">
        <v>0.0129</v>
      </c>
      <c r="DA755" s="19" t="n">
        <v>0.0016</v>
      </c>
      <c r="DH755" s="19" t="n">
        <v>0.0009</v>
      </c>
      <c r="DI755" s="19" t="n">
        <v>0.0012</v>
      </c>
      <c r="DJ755" s="19" t="n">
        <v>0.0013</v>
      </c>
      <c r="DK755" s="19" t="n">
        <v>0.0481</v>
      </c>
      <c r="DL755" s="19" t="n">
        <v>0.5029</v>
      </c>
      <c r="DM755" s="19" t="n">
        <v>0.0144</v>
      </c>
      <c r="DN755" s="19" t="n">
        <v>0.0011</v>
      </c>
      <c r="DO755" s="19" t="n">
        <v>0.193</v>
      </c>
      <c r="DQ755" s="19" t="n">
        <v>2.7428</v>
      </c>
      <c r="DR755" s="19" t="n">
        <v>0.1724</v>
      </c>
      <c r="DS755" s="19" t="n">
        <v>0.4216</v>
      </c>
      <c r="DT755" s="19" t="n">
        <v>0.0191</v>
      </c>
      <c r="DU755" s="19" t="n">
        <v>2.4593</v>
      </c>
    </row>
    <row r="756">
      <c r="A756" s="2" t="inlineStr">
        <is>
          <t>PortHandling (Table 31)</t>
        </is>
      </c>
      <c r="B756" s="2" t="inlineStr">
        <is>
          <t>2404</t>
        </is>
      </c>
      <c r="C756" s="2" t="inlineStr">
        <is>
          <t>Domestic appliance manufacturing</t>
        </is>
      </c>
      <c r="BU756" s="19" t="n">
        <v>0.3261</v>
      </c>
      <c r="BX756" s="19" t="n">
        <v>0.0824</v>
      </c>
      <c r="BZ756" s="19" t="n">
        <v>0.0375</v>
      </c>
      <c r="DK756" s="19" t="n">
        <v>0.0001</v>
      </c>
      <c r="DO756" s="19" t="n">
        <v>4.8479</v>
      </c>
      <c r="DQ756" s="19" t="n">
        <v>1.1095</v>
      </c>
      <c r="DR756" s="19" t="n">
        <v>0.0177</v>
      </c>
      <c r="DS756" s="19" t="n">
        <v>0.2529</v>
      </c>
      <c r="DU756" s="19" t="n">
        <v>0.3258</v>
      </c>
    </row>
    <row r="757">
      <c r="A757" s="2" t="inlineStr">
        <is>
          <t>PortHandling (Table 31)</t>
        </is>
      </c>
      <c r="B757" s="2" t="inlineStr">
        <is>
          <t>2405</t>
        </is>
      </c>
      <c r="C757" s="2" t="inlineStr">
        <is>
          <t>Specialised and other machinery and equipment manufacturing</t>
        </is>
      </c>
      <c r="D757" s="19" t="n">
        <v>0.2218</v>
      </c>
      <c r="E757" s="19" t="n">
        <v>0.0188</v>
      </c>
      <c r="F757" s="19" t="n">
        <v>0.1899</v>
      </c>
      <c r="G757" s="19" t="n">
        <v>0.313</v>
      </c>
      <c r="H757" s="19" t="n">
        <v>0.0024</v>
      </c>
      <c r="I757" s="19" t="n">
        <v>0.1643</v>
      </c>
      <c r="J757" s="19" t="n">
        <v>0.1931</v>
      </c>
      <c r="K757" s="19" t="n">
        <v>1.56</v>
      </c>
      <c r="L757" s="19" t="n">
        <v>0.638</v>
      </c>
      <c r="M757" s="19" t="n">
        <v>0.7763</v>
      </c>
      <c r="N757" s="19" t="n">
        <v>3.3019</v>
      </c>
      <c r="O757" s="19" t="n">
        <v>0.5016</v>
      </c>
      <c r="P757" s="19" t="n">
        <v>0.1403</v>
      </c>
      <c r="Q757" s="19" t="n">
        <v>0.219</v>
      </c>
      <c r="R757" s="19" t="n">
        <v>0.0018</v>
      </c>
      <c r="S757" s="19" t="n">
        <v>0.07770000000000001</v>
      </c>
      <c r="T757" s="19" t="n">
        <v>0.029</v>
      </c>
      <c r="U757" s="19" t="n">
        <v>0.0152</v>
      </c>
      <c r="V757" s="19" t="n">
        <v>0.0075</v>
      </c>
      <c r="W757" s="19" t="n">
        <v>0.09429999999999999</v>
      </c>
      <c r="X757" s="19" t="n">
        <v>0.2141</v>
      </c>
      <c r="Y757" s="19" t="n">
        <v>0.2469</v>
      </c>
      <c r="Z757" s="19" t="n">
        <v>0.5185999999999999</v>
      </c>
      <c r="AA757" s="19" t="n">
        <v>0.2335</v>
      </c>
      <c r="AB757" s="19" t="n">
        <v>0.3369</v>
      </c>
      <c r="AD757" s="19" t="n">
        <v>0.0003</v>
      </c>
      <c r="AE757" s="19" t="n">
        <v>0.0199</v>
      </c>
      <c r="AF757" s="19" t="n">
        <v>0.0001</v>
      </c>
      <c r="AG757" s="19" t="n">
        <v>0.0008</v>
      </c>
      <c r="AH757" s="19" t="n">
        <v>0.0011</v>
      </c>
      <c r="AI757" s="19" t="n">
        <v>0.0074</v>
      </c>
      <c r="AJ757" s="19" t="n">
        <v>0.0197</v>
      </c>
      <c r="AK757" s="19" t="n">
        <v>0.0631</v>
      </c>
      <c r="AL757" s="19" t="n">
        <v>0.0688</v>
      </c>
      <c r="AM757" s="19" t="n">
        <v>0.0896</v>
      </c>
      <c r="AN757" s="19" t="n">
        <v>0.0162</v>
      </c>
      <c r="AO757" s="19" t="n">
        <v>0.089</v>
      </c>
      <c r="AQ757" s="19" t="n">
        <v>0.2104</v>
      </c>
      <c r="AR757" s="19" t="n">
        <v>0.0263</v>
      </c>
      <c r="AS757" s="19" t="n">
        <v>0.0383</v>
      </c>
      <c r="AT757" s="19" t="n">
        <v>0.0005</v>
      </c>
      <c r="AU757" s="19" t="n">
        <v>0.0368</v>
      </c>
      <c r="AV757" s="19" t="n">
        <v>0.0118</v>
      </c>
      <c r="AW757" s="19" t="n">
        <v>0.104</v>
      </c>
      <c r="AX757" s="19" t="n">
        <v>0.0306</v>
      </c>
      <c r="AY757" s="19" t="n">
        <v>0.0102</v>
      </c>
      <c r="AZ757" s="19" t="n">
        <v>0.0276</v>
      </c>
      <c r="BA757" s="19" t="n">
        <v>0.0012</v>
      </c>
      <c r="BB757" s="19" t="n">
        <v>0.0012</v>
      </c>
      <c r="BC757" s="19" t="n">
        <v>0.0291</v>
      </c>
      <c r="BD757" s="19" t="n">
        <v>0.009599999999999999</v>
      </c>
      <c r="BE757" s="19" t="n">
        <v>0.1467</v>
      </c>
      <c r="BF757" s="19" t="n">
        <v>0.0591</v>
      </c>
      <c r="BG757" s="19" t="n">
        <v>0.2833</v>
      </c>
      <c r="BH757" s="19" t="n">
        <v>0.1932</v>
      </c>
      <c r="BI757" s="19" t="n">
        <v>0.08309999999999999</v>
      </c>
      <c r="BJ757" s="19" t="n">
        <v>0.079</v>
      </c>
      <c r="BK757" s="19" t="n">
        <v>0.0405</v>
      </c>
      <c r="BL757" s="19" t="n">
        <v>0.0228</v>
      </c>
      <c r="BM757" s="19" t="n">
        <v>2.4143</v>
      </c>
      <c r="BN757" s="19" t="n">
        <v>0.0041</v>
      </c>
      <c r="BO757" s="19" t="n">
        <v>0.0045</v>
      </c>
      <c r="BP757" s="19" t="n">
        <v>0.35</v>
      </c>
      <c r="BQ757" s="19" t="n">
        <v>0.2528</v>
      </c>
      <c r="BR757" s="19" t="n">
        <v>0.004</v>
      </c>
      <c r="BS757" s="19" t="n">
        <v>0.3127</v>
      </c>
      <c r="BT757" s="19" t="n">
        <v>0.0496</v>
      </c>
      <c r="BU757" s="19" t="n">
        <v>0.0427</v>
      </c>
      <c r="BV757" s="19" t="n">
        <v>0.1793</v>
      </c>
      <c r="BW757" s="19" t="n">
        <v>0.0973</v>
      </c>
      <c r="BX757" s="19" t="n">
        <v>0.1705</v>
      </c>
      <c r="BY757" s="19" t="n">
        <v>0.2694</v>
      </c>
      <c r="BZ757" s="19" t="n">
        <v>0.1225</v>
      </c>
      <c r="CA757" s="19" t="n">
        <v>0.0509</v>
      </c>
      <c r="CB757" s="19" t="n">
        <v>0.3147</v>
      </c>
      <c r="CC757" s="19" t="n">
        <v>0.0696</v>
      </c>
      <c r="CD757" s="19" t="n">
        <v>0.0444</v>
      </c>
      <c r="CE757" s="19" t="n">
        <v>0.009599999999999999</v>
      </c>
      <c r="CG757" s="19" t="n">
        <v>0.1164</v>
      </c>
      <c r="CH757" s="19" t="n">
        <v>0.0042</v>
      </c>
      <c r="CJ757" s="19" t="n">
        <v>0.0213</v>
      </c>
      <c r="CM757" s="19" t="n">
        <v>0.1849</v>
      </c>
      <c r="CN757" s="19" t="n">
        <v>0.0004</v>
      </c>
      <c r="CO757" s="19" t="n">
        <v>0.0027</v>
      </c>
      <c r="CR757" s="19" t="n">
        <v>0.0636</v>
      </c>
      <c r="CU757" s="19" t="n">
        <v>0.0124</v>
      </c>
      <c r="CV757" s="19" t="n">
        <v>0.8729</v>
      </c>
      <c r="CX757" s="19" t="n">
        <v>0.0804</v>
      </c>
      <c r="CY757" s="19" t="n">
        <v>0.1209</v>
      </c>
      <c r="CZ757" s="19" t="n">
        <v>0.1568</v>
      </c>
      <c r="DA757" s="19" t="n">
        <v>0.3493</v>
      </c>
      <c r="DB757" s="19" t="n">
        <v>0.07770000000000001</v>
      </c>
      <c r="DC757" s="19" t="n">
        <v>0.2982</v>
      </c>
      <c r="DD757" s="19" t="n">
        <v>0.4691</v>
      </c>
      <c r="DE757" s="19" t="n">
        <v>0.063</v>
      </c>
      <c r="DF757" s="19" t="n">
        <v>0.6192</v>
      </c>
      <c r="DG757" s="19" t="n">
        <v>0.3752</v>
      </c>
      <c r="DH757" s="19" t="n">
        <v>0.0231</v>
      </c>
      <c r="DI757" s="19" t="n">
        <v>0.0118</v>
      </c>
      <c r="DJ757" s="19" t="n">
        <v>0.0191</v>
      </c>
      <c r="DK757" s="19" t="n">
        <v>1.5815</v>
      </c>
      <c r="DL757" s="19" t="n">
        <v>2.1537</v>
      </c>
      <c r="DM757" s="19" t="n">
        <v>0.0254</v>
      </c>
      <c r="DN757" s="19" t="n">
        <v>0.005</v>
      </c>
      <c r="DO757" s="19" t="n">
        <v>0.2983</v>
      </c>
      <c r="DQ757" s="19" t="n">
        <v>16.7934</v>
      </c>
      <c r="DR757" s="19" t="n">
        <v>0.3146</v>
      </c>
      <c r="DS757" s="19" t="n">
        <v>0.6094000000000001</v>
      </c>
      <c r="DT757" s="19" t="n">
        <v>0.6866</v>
      </c>
      <c r="DU757" s="19" t="n">
        <v>3.9895</v>
      </c>
    </row>
    <row r="758">
      <c r="A758" s="2" t="inlineStr">
        <is>
          <t>PortHandling (Table 31)</t>
        </is>
      </c>
      <c r="B758" s="2" t="inlineStr">
        <is>
          <t>2501</t>
        </is>
      </c>
      <c r="C758" s="2" t="inlineStr">
        <is>
          <t>Furniture manufacturing</t>
        </is>
      </c>
    </row>
    <row r="759">
      <c r="A759" s="2" t="inlineStr">
        <is>
          <t>PortHandling (Table 31)</t>
        </is>
      </c>
      <c r="B759" s="2" t="inlineStr">
        <is>
          <t>2502</t>
        </is>
      </c>
      <c r="C759" s="2" t="inlineStr">
        <is>
          <t>Other manufactured products</t>
        </is>
      </c>
    </row>
    <row r="760">
      <c r="A760" s="2" t="inlineStr">
        <is>
          <t>PortHandling (Table 31)</t>
        </is>
      </c>
      <c r="B760" s="2" t="inlineStr">
        <is>
          <t>2601</t>
        </is>
      </c>
      <c r="C760" s="2" t="inlineStr">
        <is>
          <t>Electricity generation</t>
        </is>
      </c>
    </row>
    <row r="761">
      <c r="A761" s="2" t="inlineStr">
        <is>
          <t>PortHandling (Table 31)</t>
        </is>
      </c>
      <c r="B761" s="2" t="inlineStr">
        <is>
          <t>2605</t>
        </is>
      </c>
      <c r="C761" s="2" t="inlineStr">
        <is>
          <t>Electricity transmission, distribution, on selling and electricity market operation</t>
        </is>
      </c>
    </row>
    <row r="762">
      <c r="A762" s="2" t="inlineStr">
        <is>
          <t>PortHandling (Table 31)</t>
        </is>
      </c>
      <c r="B762" s="2" t="inlineStr">
        <is>
          <t>2701</t>
        </is>
      </c>
      <c r="C762" s="2" t="inlineStr">
        <is>
          <t>Gas supply</t>
        </is>
      </c>
    </row>
    <row r="763">
      <c r="A763" s="2" t="inlineStr">
        <is>
          <t>PortHandling (Table 31)</t>
        </is>
      </c>
      <c r="B763" s="2" t="inlineStr">
        <is>
          <t>2801</t>
        </is>
      </c>
      <c r="C763" s="2" t="inlineStr">
        <is>
          <t>Water supply, sewerage and drainage services</t>
        </is>
      </c>
    </row>
    <row r="764">
      <c r="A764" s="2" t="inlineStr">
        <is>
          <t>PortHandling (Table 31)</t>
        </is>
      </c>
      <c r="B764" s="2" t="inlineStr">
        <is>
          <t>2901</t>
        </is>
      </c>
      <c r="C764" s="2" t="inlineStr">
        <is>
          <t>Waste collection, treatment and disposal services</t>
        </is>
      </c>
    </row>
    <row r="765">
      <c r="A765" s="2" t="inlineStr">
        <is>
          <t>PortHandling (Table 31)</t>
        </is>
      </c>
      <c r="B765" s="2" t="inlineStr">
        <is>
          <t>3001</t>
        </is>
      </c>
      <c r="C765" s="2" t="inlineStr">
        <is>
          <t>Residential building construction</t>
        </is>
      </c>
    </row>
    <row r="766">
      <c r="A766" s="2" t="inlineStr">
        <is>
          <t>PortHandling (Table 31)</t>
        </is>
      </c>
      <c r="B766" s="2" t="inlineStr">
        <is>
          <t>3002</t>
        </is>
      </c>
      <c r="C766" s="2" t="inlineStr">
        <is>
          <t>Non-residential building construction</t>
        </is>
      </c>
    </row>
    <row r="767">
      <c r="A767" s="2" t="inlineStr">
        <is>
          <t>PortHandling (Table 31)</t>
        </is>
      </c>
      <c r="B767" s="2" t="inlineStr">
        <is>
          <t>3101</t>
        </is>
      </c>
      <c r="C767" s="2" t="inlineStr">
        <is>
          <t>Heavy and civil engineering construction</t>
        </is>
      </c>
    </row>
    <row r="768">
      <c r="A768" s="2" t="inlineStr">
        <is>
          <t>PortHandling (Table 31)</t>
        </is>
      </c>
      <c r="B768" s="2" t="inlineStr">
        <is>
          <t>3201</t>
        </is>
      </c>
      <c r="C768" s="2" t="inlineStr">
        <is>
          <t>Construction services</t>
        </is>
      </c>
    </row>
    <row r="769">
      <c r="A769" s="2" t="inlineStr">
        <is>
          <t>PortHandling (Table 31)</t>
        </is>
      </c>
      <c r="B769" s="2" t="inlineStr">
        <is>
          <t>3301</t>
        </is>
      </c>
      <c r="C769" s="2" t="inlineStr">
        <is>
          <t>Wholesale trade</t>
        </is>
      </c>
    </row>
    <row r="770">
      <c r="A770" s="2" t="inlineStr">
        <is>
          <t>PortHandling (Table 31)</t>
        </is>
      </c>
      <c r="B770" s="2" t="inlineStr">
        <is>
          <t>3901</t>
        </is>
      </c>
      <c r="C770" s="2" t="inlineStr">
        <is>
          <t>Retail trade</t>
        </is>
      </c>
    </row>
    <row r="771">
      <c r="A771" s="2" t="inlineStr">
        <is>
          <t>PortHandling (Table 31)</t>
        </is>
      </c>
      <c r="B771" s="2" t="inlineStr">
        <is>
          <t>4401</t>
        </is>
      </c>
      <c r="C771" s="2" t="inlineStr">
        <is>
          <t>Accommodation</t>
        </is>
      </c>
    </row>
    <row r="772">
      <c r="A772" s="2" t="inlineStr">
        <is>
          <t>PortHandling (Table 31)</t>
        </is>
      </c>
      <c r="B772" s="2" t="inlineStr">
        <is>
          <t>4501</t>
        </is>
      </c>
      <c r="C772" s="2" t="inlineStr">
        <is>
          <t>Food and beverage services</t>
        </is>
      </c>
    </row>
    <row r="773">
      <c r="A773" s="2" t="inlineStr">
        <is>
          <t>PortHandling (Table 31)</t>
        </is>
      </c>
      <c r="B773" s="2" t="inlineStr">
        <is>
          <t>4601</t>
        </is>
      </c>
      <c r="C773" s="2" t="inlineStr">
        <is>
          <t>Road transport</t>
        </is>
      </c>
    </row>
    <row r="774">
      <c r="A774" s="2" t="inlineStr">
        <is>
          <t>PortHandling (Table 31)</t>
        </is>
      </c>
      <c r="B774" s="2" t="inlineStr">
        <is>
          <t>4701</t>
        </is>
      </c>
      <c r="C774" s="2" t="inlineStr">
        <is>
          <t>Rail transport</t>
        </is>
      </c>
    </row>
    <row r="775">
      <c r="A775" s="2" t="inlineStr">
        <is>
          <t>PortHandling (Table 31)</t>
        </is>
      </c>
      <c r="B775" s="2" t="inlineStr">
        <is>
          <t>4801</t>
        </is>
      </c>
      <c r="C775" s="2" t="inlineStr">
        <is>
          <t>Water, pipeline and other transport</t>
        </is>
      </c>
    </row>
    <row r="776">
      <c r="A776" s="2" t="inlineStr">
        <is>
          <t>PortHandling (Table 31)</t>
        </is>
      </c>
      <c r="B776" s="2" t="inlineStr">
        <is>
          <t>4901</t>
        </is>
      </c>
      <c r="C776" s="2" t="inlineStr">
        <is>
          <t>Air and space transport</t>
        </is>
      </c>
    </row>
    <row r="777">
      <c r="A777" s="2" t="inlineStr">
        <is>
          <t>PortHandling (Table 31)</t>
        </is>
      </c>
      <c r="B777" s="2" t="inlineStr">
        <is>
          <t>5101</t>
        </is>
      </c>
      <c r="C777" s="2" t="inlineStr">
        <is>
          <t>Postal and courier pick-up and delivery service</t>
        </is>
      </c>
    </row>
    <row r="778">
      <c r="A778" s="2" t="inlineStr">
        <is>
          <t>PortHandling (Table 31)</t>
        </is>
      </c>
      <c r="B778" s="2" t="inlineStr">
        <is>
          <t>5201</t>
        </is>
      </c>
      <c r="C778" s="2" t="inlineStr">
        <is>
          <t>Transport support services and storage</t>
        </is>
      </c>
    </row>
    <row r="779">
      <c r="A779" s="2" t="inlineStr">
        <is>
          <t>PortHandling (Table 31)</t>
        </is>
      </c>
      <c r="B779" s="2" t="inlineStr">
        <is>
          <t>5401</t>
        </is>
      </c>
      <c r="C779" s="2" t="inlineStr">
        <is>
          <t>Publishing (except internet and music publishing)</t>
        </is>
      </c>
      <c r="D779" s="19" t="n">
        <v>0.0001</v>
      </c>
      <c r="F779" s="19" t="n">
        <v>0.0001</v>
      </c>
      <c r="K779" s="19" t="n">
        <v>0.0075</v>
      </c>
      <c r="L779" s="19" t="n">
        <v>0.0054</v>
      </c>
      <c r="M779" s="19" t="n">
        <v>0.0033</v>
      </c>
      <c r="N779" s="19" t="n">
        <v>0.0092</v>
      </c>
      <c r="P779" s="19" t="n">
        <v>0.0186</v>
      </c>
      <c r="Q779" s="19" t="n">
        <v>0.0007</v>
      </c>
      <c r="R779" s="19" t="n">
        <v>0.0001</v>
      </c>
      <c r="S779" s="19" t="n">
        <v>0.0003</v>
      </c>
      <c r="T779" s="19" t="n">
        <v>0.0005</v>
      </c>
      <c r="V779" s="19" t="n">
        <v>0.0009</v>
      </c>
      <c r="W779" s="19" t="n">
        <v>0.0004</v>
      </c>
      <c r="X779" s="19" t="n">
        <v>0.001</v>
      </c>
      <c r="Y779" s="19" t="n">
        <v>0.0026</v>
      </c>
      <c r="Z779" s="19" t="n">
        <v>0.0014</v>
      </c>
      <c r="AB779" s="19" t="n">
        <v>0.0004</v>
      </c>
      <c r="AE779" s="19" t="n">
        <v>0.001</v>
      </c>
      <c r="AI779" s="19" t="n">
        <v>0.0002</v>
      </c>
      <c r="AJ779" s="19" t="n">
        <v>0.0038</v>
      </c>
      <c r="AK779" s="19" t="n">
        <v>0.0027</v>
      </c>
      <c r="AL779" s="19" t="n">
        <v>0.0077</v>
      </c>
      <c r="AM779" s="19" t="n">
        <v>0.005</v>
      </c>
      <c r="AN779" s="19" t="n">
        <v>0.0005</v>
      </c>
      <c r="AO779" s="19" t="n">
        <v>0.0037</v>
      </c>
      <c r="AQ779" s="19" t="n">
        <v>0.0097</v>
      </c>
      <c r="AR779" s="19" t="n">
        <v>0.0001</v>
      </c>
      <c r="AS779" s="19" t="n">
        <v>0.0081</v>
      </c>
      <c r="AT779" s="19" t="n">
        <v>0.0001</v>
      </c>
      <c r="AU779" s="19" t="n">
        <v>0.0008</v>
      </c>
      <c r="AV779" s="19" t="n">
        <v>0.0002</v>
      </c>
      <c r="AW779" s="19" t="n">
        <v>0.007</v>
      </c>
      <c r="AX779" s="19" t="n">
        <v>0.0002</v>
      </c>
      <c r="AZ779" s="19" t="n">
        <v>0.0037</v>
      </c>
      <c r="BB779" s="19" t="n">
        <v>0.0001</v>
      </c>
      <c r="BC779" s="19" t="n">
        <v>0.0131</v>
      </c>
      <c r="BD779" s="19" t="n">
        <v>0.0009</v>
      </c>
      <c r="BE779" s="19" t="n">
        <v>0.0013</v>
      </c>
      <c r="BF779" s="19" t="n">
        <v>0.0012</v>
      </c>
      <c r="BG779" s="19" t="n">
        <v>0.0001</v>
      </c>
      <c r="BH779" s="19" t="n">
        <v>0.0008</v>
      </c>
      <c r="BI779" s="19" t="n">
        <v>0.0001</v>
      </c>
      <c r="BJ779" s="19" t="n">
        <v>0.0048</v>
      </c>
      <c r="BK779" s="19" t="n">
        <v>0.0003</v>
      </c>
      <c r="BL779" s="19" t="n">
        <v>0.0003</v>
      </c>
      <c r="BM779" s="19" t="n">
        <v>0.001</v>
      </c>
      <c r="BN779" s="19" t="n">
        <v>0.0005</v>
      </c>
      <c r="BP779" s="19" t="n">
        <v>0.003</v>
      </c>
      <c r="BQ779" s="19" t="n">
        <v>0.0056</v>
      </c>
      <c r="BS779" s="19" t="n">
        <v>0.004</v>
      </c>
      <c r="BT779" s="19" t="n">
        <v>0.0298</v>
      </c>
      <c r="BU779" s="19" t="n">
        <v>0.0063</v>
      </c>
      <c r="BV779" s="19" t="n">
        <v>0.0061</v>
      </c>
      <c r="BW779" s="19" t="n">
        <v>0.008399999999999999</v>
      </c>
      <c r="BX779" s="19" t="n">
        <v>0.0699</v>
      </c>
      <c r="BY779" s="19" t="n">
        <v>0.0381</v>
      </c>
      <c r="BZ779" s="19" t="n">
        <v>0.0573</v>
      </c>
      <c r="CA779" s="19" t="n">
        <v>0.0064</v>
      </c>
      <c r="CB779" s="19" t="n">
        <v>0.008399999999999999</v>
      </c>
      <c r="CC779" s="19" t="n">
        <v>0.034</v>
      </c>
      <c r="CD779" s="19" t="n">
        <v>0.0055</v>
      </c>
      <c r="CE779" s="19" t="n">
        <v>0.0004</v>
      </c>
      <c r="CF779" s="19" t="n">
        <v>0.0032</v>
      </c>
      <c r="CG779" s="19" t="n">
        <v>0.017</v>
      </c>
      <c r="CH779" s="19" t="n">
        <v>0.0054</v>
      </c>
      <c r="CI779" s="19" t="n">
        <v>0.1299</v>
      </c>
      <c r="CJ779" s="19" t="n">
        <v>0.0078</v>
      </c>
      <c r="CM779" s="19" t="n">
        <v>0.0129</v>
      </c>
      <c r="CN779" s="19" t="n">
        <v>0.003</v>
      </c>
      <c r="CO779" s="19" t="n">
        <v>0.1609</v>
      </c>
      <c r="CP779" s="19" t="n">
        <v>0.1956</v>
      </c>
      <c r="CQ779" s="19" t="n">
        <v>0.0024</v>
      </c>
      <c r="CR779" s="19" t="n">
        <v>0.0282</v>
      </c>
      <c r="CU779" s="19" t="n">
        <v>0.0574</v>
      </c>
      <c r="CV779" s="19" t="n">
        <v>0.111</v>
      </c>
      <c r="CW779" s="19" t="n">
        <v>0.0005</v>
      </c>
      <c r="CX779" s="19" t="n">
        <v>0.0452</v>
      </c>
      <c r="CY779" s="19" t="n">
        <v>0.0113</v>
      </c>
      <c r="CZ779" s="19" t="n">
        <v>0.1585</v>
      </c>
      <c r="DA779" s="19" t="n">
        <v>0.0019</v>
      </c>
      <c r="DB779" s="19" t="n">
        <v>0.0159</v>
      </c>
      <c r="DC779" s="19" t="n">
        <v>0.2834</v>
      </c>
      <c r="DD779" s="19" t="n">
        <v>0.3062</v>
      </c>
      <c r="DE779" s="19" t="n">
        <v>0.0368</v>
      </c>
      <c r="DF779" s="19" t="n">
        <v>0.0712</v>
      </c>
      <c r="DG779" s="19" t="n">
        <v>0.1316</v>
      </c>
      <c r="DH779" s="19" t="n">
        <v>0.0212</v>
      </c>
      <c r="DI779" s="19" t="n">
        <v>0.0059</v>
      </c>
      <c r="DJ779" s="19" t="n">
        <v>0.0061</v>
      </c>
      <c r="DK779" s="19" t="n">
        <v>0.0045</v>
      </c>
      <c r="DM779" s="19" t="n">
        <v>0.0288</v>
      </c>
      <c r="DN779" s="19" t="n">
        <v>0.0128</v>
      </c>
      <c r="DO779" s="19" t="n">
        <v>1.5728</v>
      </c>
      <c r="DQ779" s="19" t="n">
        <v>0.2738</v>
      </c>
      <c r="DR779" s="19" t="n">
        <v>0.0153</v>
      </c>
      <c r="DS779" s="19" t="n">
        <v>0.0556</v>
      </c>
      <c r="DT779" s="19" t="n">
        <v>0.0593</v>
      </c>
      <c r="DU779" s="19" t="n">
        <v>0.7322</v>
      </c>
    </row>
    <row r="780">
      <c r="A780" s="2" t="inlineStr">
        <is>
          <t>PortHandling (Table 31)</t>
        </is>
      </c>
      <c r="B780" s="2" t="inlineStr">
        <is>
          <t>5501</t>
        </is>
      </c>
      <c r="C780" s="2" t="inlineStr">
        <is>
          <t>Motion picture and sound recording</t>
        </is>
      </c>
    </row>
    <row r="781">
      <c r="A781" s="2" t="inlineStr">
        <is>
          <t>PortHandling (Table 31)</t>
        </is>
      </c>
      <c r="B781" s="2" t="inlineStr">
        <is>
          <t>5601</t>
        </is>
      </c>
      <c r="C781" s="2" t="inlineStr">
        <is>
          <t>Broadcasting (except internet)</t>
        </is>
      </c>
    </row>
    <row r="782">
      <c r="A782" s="2" t="inlineStr">
        <is>
          <t>PortHandling (Table 31)</t>
        </is>
      </c>
      <c r="B782" s="2" t="inlineStr">
        <is>
          <t>5701</t>
        </is>
      </c>
      <c r="C782" s="2" t="inlineStr">
        <is>
          <t>Internet service providers, internet publishing and broadcasting, websearch portals and data processing</t>
        </is>
      </c>
    </row>
    <row r="783">
      <c r="A783" s="2" t="inlineStr">
        <is>
          <t>PortHandling (Table 31)</t>
        </is>
      </c>
      <c r="B783" s="2" t="inlineStr">
        <is>
          <t>5801</t>
        </is>
      </c>
      <c r="C783" s="2" t="inlineStr">
        <is>
          <t>Telecommunication services</t>
        </is>
      </c>
    </row>
    <row r="784">
      <c r="A784" s="2" t="inlineStr">
        <is>
          <t>PortHandling (Table 31)</t>
        </is>
      </c>
      <c r="B784" s="2" t="inlineStr">
        <is>
          <t>6001</t>
        </is>
      </c>
      <c r="C784" s="2" t="inlineStr">
        <is>
          <t>Library and other information services</t>
        </is>
      </c>
    </row>
    <row r="785">
      <c r="A785" s="2" t="inlineStr">
        <is>
          <t>PortHandling (Table 31)</t>
        </is>
      </c>
      <c r="B785" s="2" t="inlineStr">
        <is>
          <t>6201</t>
        </is>
      </c>
      <c r="C785" s="2" t="inlineStr">
        <is>
          <t>Finance</t>
        </is>
      </c>
    </row>
    <row r="786">
      <c r="A786" s="2" t="inlineStr">
        <is>
          <t>PortHandling (Table 31)</t>
        </is>
      </c>
      <c r="B786" s="2" t="inlineStr">
        <is>
          <t>6301</t>
        </is>
      </c>
      <c r="C786" s="2" t="inlineStr">
        <is>
          <t>Insurance and superannuation funds</t>
        </is>
      </c>
    </row>
    <row r="787">
      <c r="A787" s="2" t="inlineStr">
        <is>
          <t>PortHandling (Table 31)</t>
        </is>
      </c>
      <c r="B787" s="2" t="inlineStr">
        <is>
          <t>6401</t>
        </is>
      </c>
      <c r="C787" s="2" t="inlineStr">
        <is>
          <t>Auxiliary finance and insurance services</t>
        </is>
      </c>
    </row>
    <row r="788">
      <c r="A788" s="2" t="inlineStr">
        <is>
          <t>PortHandling (Table 31)</t>
        </is>
      </c>
      <c r="B788" s="2" t="inlineStr">
        <is>
          <t>6601</t>
        </is>
      </c>
      <c r="C788" s="2" t="inlineStr">
        <is>
          <t>Rental and hiring services (except real estate)</t>
        </is>
      </c>
    </row>
    <row r="789">
      <c r="A789" s="2" t="inlineStr">
        <is>
          <t>PortHandling (Table 31)</t>
        </is>
      </c>
      <c r="B789" s="2" t="inlineStr">
        <is>
          <t>6700</t>
        </is>
      </c>
      <c r="C789" s="2" t="inlineStr">
        <is>
          <t>Imputed rent for owner-occupiers</t>
        </is>
      </c>
    </row>
    <row r="790">
      <c r="A790" s="2" t="inlineStr">
        <is>
          <t>PortHandling (Table 31)</t>
        </is>
      </c>
      <c r="B790" s="2" t="inlineStr">
        <is>
          <t>6701</t>
        </is>
      </c>
      <c r="C790" s="2" t="inlineStr">
        <is>
          <t>Actual rent for housing</t>
        </is>
      </c>
    </row>
    <row r="791">
      <c r="A791" s="2" t="inlineStr">
        <is>
          <t>PortHandling (Table 31)</t>
        </is>
      </c>
      <c r="B791" s="2" t="inlineStr">
        <is>
          <t>6702</t>
        </is>
      </c>
      <c r="C791" s="2" t="inlineStr">
        <is>
          <t>Non-residential property operators and real estate services</t>
        </is>
      </c>
    </row>
    <row r="792">
      <c r="A792" s="2" t="inlineStr">
        <is>
          <t>PortHandling (Table 31)</t>
        </is>
      </c>
      <c r="B792" s="2" t="inlineStr">
        <is>
          <t>6901</t>
        </is>
      </c>
      <c r="C792" s="2" t="inlineStr">
        <is>
          <t>Professional, scientific and technical services</t>
        </is>
      </c>
    </row>
    <row r="793">
      <c r="A793" s="2" t="inlineStr">
        <is>
          <t>PortHandling (Table 31)</t>
        </is>
      </c>
      <c r="B793" s="2" t="inlineStr">
        <is>
          <t>7001</t>
        </is>
      </c>
      <c r="C793" s="2" t="inlineStr">
        <is>
          <t>Computer systems design and related services</t>
        </is>
      </c>
    </row>
    <row r="794">
      <c r="A794" s="2" t="inlineStr">
        <is>
          <t>PortHandling (Table 31)</t>
        </is>
      </c>
      <c r="B794" s="2" t="inlineStr">
        <is>
          <t>7210</t>
        </is>
      </c>
      <c r="C794" s="2" t="inlineStr">
        <is>
          <t>Employment, travel agency and other administrative services</t>
        </is>
      </c>
    </row>
    <row r="795">
      <c r="A795" s="2" t="inlineStr">
        <is>
          <t>PortHandling (Table 31)</t>
        </is>
      </c>
      <c r="B795" s="2" t="inlineStr">
        <is>
          <t>7310</t>
        </is>
      </c>
      <c r="C795" s="2" t="inlineStr">
        <is>
          <t>Building cleaning, pest control and other support services</t>
        </is>
      </c>
    </row>
    <row r="796">
      <c r="A796" s="2" t="inlineStr">
        <is>
          <t>PortHandling (Table 31)</t>
        </is>
      </c>
      <c r="B796" s="2" t="inlineStr">
        <is>
          <t>7501</t>
        </is>
      </c>
      <c r="C796" s="2" t="inlineStr">
        <is>
          <t>Public administration and regulatory services</t>
        </is>
      </c>
    </row>
    <row r="797">
      <c r="A797" s="2" t="inlineStr">
        <is>
          <t>PortHandling (Table 31)</t>
        </is>
      </c>
      <c r="B797" s="2" t="inlineStr">
        <is>
          <t>7601</t>
        </is>
      </c>
      <c r="C797" s="2" t="inlineStr">
        <is>
          <t>Defence</t>
        </is>
      </c>
    </row>
    <row r="798">
      <c r="A798" s="2" t="inlineStr">
        <is>
          <t>PortHandling (Table 31)</t>
        </is>
      </c>
      <c r="B798" s="2" t="inlineStr">
        <is>
          <t>7701</t>
        </is>
      </c>
      <c r="C798" s="2" t="inlineStr">
        <is>
          <t>Public order and safety</t>
        </is>
      </c>
    </row>
    <row r="799">
      <c r="A799" s="2" t="inlineStr">
        <is>
          <t>PortHandling (Table 31)</t>
        </is>
      </c>
      <c r="B799" s="2" t="inlineStr">
        <is>
          <t>8010</t>
        </is>
      </c>
      <c r="C799" s="2" t="inlineStr">
        <is>
          <t>Primary and secondary education services (including pre-schools and special schools)</t>
        </is>
      </c>
    </row>
    <row r="800">
      <c r="A800" s="2" t="inlineStr">
        <is>
          <t>PortHandling (Table 31)</t>
        </is>
      </c>
      <c r="B800" s="2" t="inlineStr">
        <is>
          <t>8110</t>
        </is>
      </c>
      <c r="C800" s="2" t="inlineStr">
        <is>
          <t>Technical, vocational and tertiary education services (including undergraduate and postgraduate)</t>
        </is>
      </c>
    </row>
    <row r="801">
      <c r="A801" s="2" t="inlineStr">
        <is>
          <t>PortHandling (Table 31)</t>
        </is>
      </c>
      <c r="B801" s="2" t="inlineStr">
        <is>
          <t>8210</t>
        </is>
      </c>
      <c r="C801" s="2" t="inlineStr">
        <is>
          <t>Arts, sports, adult and other education services (including community education)</t>
        </is>
      </c>
    </row>
    <row r="802">
      <c r="A802" s="2" t="inlineStr">
        <is>
          <t>PortHandling (Table 31)</t>
        </is>
      </c>
      <c r="B802" s="2" t="inlineStr">
        <is>
          <t>8401</t>
        </is>
      </c>
      <c r="C802" s="2" t="inlineStr">
        <is>
          <t>Health care services</t>
        </is>
      </c>
    </row>
    <row r="803">
      <c r="A803" s="2" t="inlineStr">
        <is>
          <t>PortHandling (Table 31)</t>
        </is>
      </c>
      <c r="B803" s="2" t="inlineStr">
        <is>
          <t>8601</t>
        </is>
      </c>
      <c r="C803" s="2" t="inlineStr">
        <is>
          <t>Residential care and social assistance services</t>
        </is>
      </c>
    </row>
    <row r="804">
      <c r="A804" s="2" t="inlineStr">
        <is>
          <t>PortHandling (Table 31)</t>
        </is>
      </c>
      <c r="B804" s="2" t="inlineStr">
        <is>
          <t>8901</t>
        </is>
      </c>
      <c r="C804" s="2" t="inlineStr">
        <is>
          <t>Heritage, creative and performing arts</t>
        </is>
      </c>
    </row>
    <row r="805">
      <c r="A805" s="2" t="inlineStr">
        <is>
          <t>PortHandling (Table 31)</t>
        </is>
      </c>
      <c r="B805" s="2" t="inlineStr">
        <is>
          <t>9101</t>
        </is>
      </c>
      <c r="C805" s="2" t="inlineStr">
        <is>
          <t>Sports and recreation</t>
        </is>
      </c>
    </row>
    <row r="806">
      <c r="A806" s="2" t="inlineStr">
        <is>
          <t>PortHandling (Table 31)</t>
        </is>
      </c>
      <c r="B806" s="2" t="inlineStr">
        <is>
          <t>9201</t>
        </is>
      </c>
      <c r="C806" s="2" t="inlineStr">
        <is>
          <t>Gambling</t>
        </is>
      </c>
    </row>
    <row r="807">
      <c r="A807" s="2" t="inlineStr">
        <is>
          <t>PortHandling (Table 31)</t>
        </is>
      </c>
      <c r="B807" s="2" t="inlineStr">
        <is>
          <t>9401</t>
        </is>
      </c>
      <c r="C807" s="2" t="inlineStr">
        <is>
          <t>Automotive repair and maintenance</t>
        </is>
      </c>
    </row>
    <row r="808">
      <c r="A808" s="2" t="inlineStr">
        <is>
          <t>PortHandling (Table 31)</t>
        </is>
      </c>
      <c r="B808" s="2" t="inlineStr">
        <is>
          <t>9402</t>
        </is>
      </c>
      <c r="C808" s="2" t="inlineStr">
        <is>
          <t>Other repair and maintenance</t>
        </is>
      </c>
    </row>
    <row r="809">
      <c r="A809" s="2" t="inlineStr">
        <is>
          <t>PortHandling (Table 31)</t>
        </is>
      </c>
      <c r="B809" s="2" t="inlineStr">
        <is>
          <t>9501</t>
        </is>
      </c>
      <c r="C809" s="2" t="inlineStr">
        <is>
          <t>Personal services</t>
        </is>
      </c>
    </row>
    <row r="810">
      <c r="A810" s="2" t="inlineStr">
        <is>
          <t>PortHandling (Table 31)</t>
        </is>
      </c>
      <c r="B810" s="2" t="inlineStr">
        <is>
          <t>9502</t>
        </is>
      </c>
      <c r="C810" s="2" t="inlineStr">
        <is>
          <t>Other services</t>
        </is>
      </c>
    </row>
    <row r="811">
      <c r="A811" s="2" t="inlineStr">
        <is>
          <t>MarineIns (Table 32)</t>
        </is>
      </c>
      <c r="B811" s="2" t="inlineStr">
        <is>
          <t>0101</t>
        </is>
      </c>
      <c r="C811" s="2" t="inlineStr">
        <is>
          <t>Sheep, grains, beef and dairy cattle</t>
        </is>
      </c>
      <c r="D811" s="19" t="n">
        <v>0.1741</v>
      </c>
      <c r="E811" s="19" t="n">
        <v>0.0115</v>
      </c>
      <c r="F811" s="19" t="n">
        <v>0.0001</v>
      </c>
      <c r="I811" s="19" t="n">
        <v>0.0001</v>
      </c>
      <c r="J811" s="19" t="n">
        <v>0.0003</v>
      </c>
      <c r="Q811" s="19" t="n">
        <v>1.6024</v>
      </c>
      <c r="V811" s="19" t="n">
        <v>0.09080000000000001</v>
      </c>
      <c r="W811" s="19" t="n">
        <v>0.0002</v>
      </c>
      <c r="X811" s="19" t="n">
        <v>0.002</v>
      </c>
      <c r="Y811" s="19" t="n">
        <v>0.0008</v>
      </c>
      <c r="Z811" s="19" t="n">
        <v>0.0019</v>
      </c>
      <c r="AA811" s="19" t="n">
        <v>0.013</v>
      </c>
      <c r="AB811" s="19" t="n">
        <v>0.0328</v>
      </c>
      <c r="AO811" s="19" t="n">
        <v>0.0001</v>
      </c>
      <c r="AQ811" s="19" t="n">
        <v>0.0054</v>
      </c>
      <c r="AR811" s="19" t="n">
        <v>0.001</v>
      </c>
      <c r="BY811" s="19" t="n">
        <v>0.0056</v>
      </c>
      <c r="BZ811" s="19" t="n">
        <v>0.0396</v>
      </c>
      <c r="CA811" s="19" t="n">
        <v>0.0015</v>
      </c>
      <c r="CB811" s="19" t="n">
        <v>0.0002</v>
      </c>
      <c r="DO811" s="19" t="n">
        <v>0.0113</v>
      </c>
      <c r="DQ811" s="19" t="n">
        <v>0.2262</v>
      </c>
      <c r="DU811" s="19" t="n">
        <v>0.779</v>
      </c>
    </row>
    <row r="812">
      <c r="A812" s="2" t="inlineStr">
        <is>
          <t>MarineIns (Table 32)</t>
        </is>
      </c>
      <c r="B812" s="2" t="inlineStr">
        <is>
          <t>0102</t>
        </is>
      </c>
      <c r="C812" s="2" t="inlineStr">
        <is>
          <t>Poultry and other livestock</t>
        </is>
      </c>
    </row>
    <row r="813">
      <c r="A813" s="2" t="inlineStr">
        <is>
          <t>MarineIns (Table 32)</t>
        </is>
      </c>
      <c r="B813" s="2" t="inlineStr">
        <is>
          <t>0103</t>
        </is>
      </c>
      <c r="C813" s="2" t="inlineStr">
        <is>
          <t>Other agriculture</t>
        </is>
      </c>
    </row>
    <row r="814">
      <c r="A814" s="2" t="inlineStr">
        <is>
          <t>MarineIns (Table 32)</t>
        </is>
      </c>
      <c r="B814" s="2" t="inlineStr">
        <is>
          <t>0201</t>
        </is>
      </c>
      <c r="C814" s="2" t="inlineStr">
        <is>
          <t>Aquaculture</t>
        </is>
      </c>
    </row>
    <row r="815">
      <c r="A815" s="2" t="inlineStr">
        <is>
          <t>MarineIns (Table 32)</t>
        </is>
      </c>
      <c r="B815" s="2" t="inlineStr">
        <is>
          <t>0301</t>
        </is>
      </c>
      <c r="C815" s="2" t="inlineStr">
        <is>
          <t>Forestry and logging</t>
        </is>
      </c>
    </row>
    <row r="816">
      <c r="A816" s="2" t="inlineStr">
        <is>
          <t>MarineIns (Table 32)</t>
        </is>
      </c>
      <c r="B816" s="2" t="inlineStr">
        <is>
          <t>0401</t>
        </is>
      </c>
      <c r="C816" s="2" t="inlineStr">
        <is>
          <t>Fishing, hunting and trapping</t>
        </is>
      </c>
    </row>
    <row r="817">
      <c r="A817" s="2" t="inlineStr">
        <is>
          <t>MarineIns (Table 32)</t>
        </is>
      </c>
      <c r="B817" s="2" t="inlineStr">
        <is>
          <t>0501</t>
        </is>
      </c>
      <c r="C817" s="2" t="inlineStr">
        <is>
          <t>Agriculture, forestry and fishing support services</t>
        </is>
      </c>
    </row>
    <row r="818">
      <c r="A818" s="2" t="inlineStr">
        <is>
          <t>MarineIns (Table 32)</t>
        </is>
      </c>
      <c r="B818" s="2" t="inlineStr">
        <is>
          <t>0601</t>
        </is>
      </c>
      <c r="C818" s="2" t="inlineStr">
        <is>
          <t>Coal mining</t>
        </is>
      </c>
      <c r="K818" s="19" t="n">
        <v>0.0035</v>
      </c>
      <c r="N818" s="19" t="n">
        <v>0.0005</v>
      </c>
      <c r="Q818" s="19" t="n">
        <v>0.0004</v>
      </c>
      <c r="T818" s="19" t="n">
        <v>0.0001</v>
      </c>
      <c r="U818" s="19" t="n">
        <v>0.0001</v>
      </c>
      <c r="V818" s="19" t="n">
        <v>0.0003</v>
      </c>
      <c r="X818" s="19" t="n">
        <v>0.0004</v>
      </c>
      <c r="Y818" s="19" t="n">
        <v>0.0001</v>
      </c>
      <c r="AK818" s="19" t="n">
        <v>0.0004</v>
      </c>
      <c r="AN818" s="19" t="n">
        <v>0.0002</v>
      </c>
      <c r="AQ818" s="19" t="n">
        <v>0.0004</v>
      </c>
      <c r="AU818" s="19" t="n">
        <v>0.0001</v>
      </c>
      <c r="AW818" s="19" t="n">
        <v>0.002</v>
      </c>
      <c r="AY818" s="19" t="n">
        <v>0.0001</v>
      </c>
      <c r="AZ818" s="19" t="n">
        <v>0.0289</v>
      </c>
      <c r="BA818" s="19" t="n">
        <v>0.0129</v>
      </c>
      <c r="BP818" s="19" t="n">
        <v>0.0693</v>
      </c>
      <c r="DU818" s="19" t="n">
        <v>2.8801</v>
      </c>
    </row>
    <row r="819">
      <c r="A819" s="2" t="inlineStr">
        <is>
          <t>MarineIns (Table 32)</t>
        </is>
      </c>
      <c r="B819" s="2" t="inlineStr">
        <is>
          <t>0701</t>
        </is>
      </c>
      <c r="C819" s="2" t="inlineStr">
        <is>
          <t>Oil and gas extraction</t>
        </is>
      </c>
    </row>
    <row r="820">
      <c r="A820" s="2" t="inlineStr">
        <is>
          <t>MarineIns (Table 32)</t>
        </is>
      </c>
      <c r="B820" s="2" t="inlineStr">
        <is>
          <t>0801</t>
        </is>
      </c>
      <c r="C820" s="2" t="inlineStr">
        <is>
          <t>Iron ore mining</t>
        </is>
      </c>
      <c r="K820" s="19" t="n">
        <v>0.0001</v>
      </c>
      <c r="AZ820" s="19" t="n">
        <v>0.0164</v>
      </c>
      <c r="BA820" s="19" t="n">
        <v>0.0001</v>
      </c>
      <c r="DU820" s="19" t="n">
        <v>0.9834000000000001</v>
      </c>
    </row>
    <row r="821">
      <c r="A821" s="2" t="inlineStr">
        <is>
          <t>MarineIns (Table 32)</t>
        </is>
      </c>
      <c r="B821" s="2" t="inlineStr">
        <is>
          <t>0802</t>
        </is>
      </c>
      <c r="C821" s="2" t="inlineStr">
        <is>
          <t>Non-ferrous metal ore mining</t>
        </is>
      </c>
    </row>
    <row r="822">
      <c r="A822" s="2" t="inlineStr">
        <is>
          <t>MarineIns (Table 32)</t>
        </is>
      </c>
      <c r="B822" s="2" t="inlineStr">
        <is>
          <t>0901</t>
        </is>
      </c>
      <c r="C822" s="2" t="inlineStr">
        <is>
          <t>Non-metallic mineral mining</t>
        </is>
      </c>
      <c r="K822" s="19" t="n">
        <v>0.0076</v>
      </c>
      <c r="L822" s="19" t="n">
        <v>0.0011</v>
      </c>
      <c r="M822" s="19" t="n">
        <v>0.0063</v>
      </c>
      <c r="N822" s="19" t="n">
        <v>0.0285</v>
      </c>
      <c r="O822" s="19" t="n">
        <v>0.0011</v>
      </c>
      <c r="AU822" s="19" t="n">
        <v>0.0052</v>
      </c>
      <c r="AW822" s="19" t="n">
        <v>0.466</v>
      </c>
      <c r="AX822" s="19" t="n">
        <v>0.0371</v>
      </c>
      <c r="AY822" s="19" t="n">
        <v>0.0158</v>
      </c>
      <c r="AZ822" s="19" t="n">
        <v>0.0128</v>
      </c>
      <c r="BB822" s="19" t="n">
        <v>0.0003</v>
      </c>
      <c r="BE822" s="19" t="n">
        <v>0.0011</v>
      </c>
      <c r="BS822" s="19" t="n">
        <v>0.0042</v>
      </c>
      <c r="BU822" s="19" t="n">
        <v>0.3443</v>
      </c>
      <c r="BV822" s="19" t="n">
        <v>0.3061</v>
      </c>
      <c r="BW822" s="19" t="n">
        <v>0.5897</v>
      </c>
      <c r="BX822" s="19" t="n">
        <v>5.1454</v>
      </c>
      <c r="CA822" s="19" t="n">
        <v>0.0001</v>
      </c>
      <c r="CB822" s="19" t="n">
        <v>0.0001</v>
      </c>
      <c r="CN822" s="19" t="n">
        <v>0.0005</v>
      </c>
      <c r="DC822" s="19" t="n">
        <v>0.0007</v>
      </c>
      <c r="DD822" s="19" t="n">
        <v>0.0017</v>
      </c>
      <c r="DG822" s="19" t="n">
        <v>0.0005999999999999999</v>
      </c>
      <c r="DI822" s="19" t="n">
        <v>0.0105</v>
      </c>
      <c r="DJ822" s="19" t="n">
        <v>0.0115</v>
      </c>
      <c r="DM822" s="19" t="n">
        <v>0.0005</v>
      </c>
      <c r="DN822" s="19" t="n">
        <v>0.0001</v>
      </c>
      <c r="DO822" s="19" t="n">
        <v>0.0014</v>
      </c>
    </row>
    <row r="823">
      <c r="A823" s="2" t="inlineStr">
        <is>
          <t>MarineIns (Table 32)</t>
        </is>
      </c>
      <c r="B823" s="2" t="inlineStr">
        <is>
          <t>1001</t>
        </is>
      </c>
      <c r="C823" s="2" t="inlineStr">
        <is>
          <t>Exploration and mining support services</t>
        </is>
      </c>
    </row>
    <row r="824">
      <c r="A824" s="2" t="inlineStr">
        <is>
          <t>MarineIns (Table 32)</t>
        </is>
      </c>
      <c r="B824" s="2" t="inlineStr">
        <is>
          <t>1101</t>
        </is>
      </c>
      <c r="C824" s="2" t="inlineStr">
        <is>
          <t>Meat and meat product manufacturing</t>
        </is>
      </c>
      <c r="Q824" s="19" t="n">
        <v>0.0274</v>
      </c>
      <c r="T824" s="19" t="n">
        <v>0.0054</v>
      </c>
      <c r="V824" s="19" t="n">
        <v>0.0001</v>
      </c>
      <c r="W824" s="19" t="n">
        <v>0.0223</v>
      </c>
      <c r="Y824" s="19" t="n">
        <v>0.0027</v>
      </c>
      <c r="Z824" s="19" t="n">
        <v>0.0014</v>
      </c>
      <c r="AA824" s="19" t="n">
        <v>0.0001</v>
      </c>
      <c r="AB824" s="19" t="n">
        <v>0.0001</v>
      </c>
      <c r="BS824" s="19" t="n">
        <v>0.0001</v>
      </c>
      <c r="BT824" s="19" t="n">
        <v>0.0003</v>
      </c>
      <c r="BV824" s="19" t="n">
        <v>0.0001</v>
      </c>
      <c r="BW824" s="19" t="n">
        <v>0.0001</v>
      </c>
      <c r="BX824" s="19" t="n">
        <v>0.0132</v>
      </c>
      <c r="BY824" s="19" t="n">
        <v>0.0054</v>
      </c>
      <c r="BZ824" s="19" t="n">
        <v>0.0424</v>
      </c>
      <c r="CA824" s="19" t="n">
        <v>0.0477</v>
      </c>
      <c r="CB824" s="19" t="n">
        <v>1.1222</v>
      </c>
      <c r="CR824" s="19" t="n">
        <v>0.0001</v>
      </c>
      <c r="CV824" s="19" t="n">
        <v>0.0134</v>
      </c>
      <c r="CX824" s="19" t="n">
        <v>0.005</v>
      </c>
      <c r="CY824" s="19" t="n">
        <v>0.0031</v>
      </c>
      <c r="DB824" s="19" t="n">
        <v>0.001</v>
      </c>
      <c r="DC824" s="19" t="n">
        <v>0.0003</v>
      </c>
      <c r="DD824" s="19" t="n">
        <v>0.0004</v>
      </c>
      <c r="DF824" s="19" t="n">
        <v>0.0001</v>
      </c>
      <c r="DG824" s="19" t="n">
        <v>0.0137</v>
      </c>
      <c r="DK824" s="19" t="n">
        <v>0.0043</v>
      </c>
      <c r="DL824" s="19" t="n">
        <v>0.0002</v>
      </c>
      <c r="DM824" s="19" t="n">
        <v>0.0009</v>
      </c>
      <c r="DN824" s="19" t="n">
        <v>0.0008</v>
      </c>
      <c r="DO824" s="19" t="n">
        <v>0.6253</v>
      </c>
      <c r="DU824" s="19" t="n">
        <v>0.0406</v>
      </c>
    </row>
    <row r="825">
      <c r="A825" s="2" t="inlineStr">
        <is>
          <t>MarineIns (Table 32)</t>
        </is>
      </c>
      <c r="B825" s="2" t="inlineStr">
        <is>
          <t>1102</t>
        </is>
      </c>
      <c r="C825" s="2" t="inlineStr">
        <is>
          <t>Processed seafood manufacturing</t>
        </is>
      </c>
    </row>
    <row r="826">
      <c r="A826" s="2" t="inlineStr">
        <is>
          <t>MarineIns (Table 32)</t>
        </is>
      </c>
      <c r="B826" s="2" t="inlineStr">
        <is>
          <t>1103</t>
        </is>
      </c>
      <c r="C826" s="2" t="inlineStr">
        <is>
          <t>Dairy product manufacturing</t>
        </is>
      </c>
    </row>
    <row r="827">
      <c r="A827" s="2" t="inlineStr">
        <is>
          <t>MarineIns (Table 32)</t>
        </is>
      </c>
      <c r="B827" s="2" t="inlineStr">
        <is>
          <t>1104</t>
        </is>
      </c>
      <c r="C827" s="2" t="inlineStr">
        <is>
          <t>Fruit and vegetable product manufacturing</t>
        </is>
      </c>
    </row>
    <row r="828">
      <c r="A828" s="2" t="inlineStr">
        <is>
          <t>MarineIns (Table 32)</t>
        </is>
      </c>
      <c r="B828" s="2" t="inlineStr">
        <is>
          <t>1105</t>
        </is>
      </c>
      <c r="C828" s="2" t="inlineStr">
        <is>
          <t>Oils and fats manufacturing</t>
        </is>
      </c>
    </row>
    <row r="829">
      <c r="A829" s="2" t="inlineStr">
        <is>
          <t>MarineIns (Table 32)</t>
        </is>
      </c>
      <c r="B829" s="2" t="inlineStr">
        <is>
          <t>1106</t>
        </is>
      </c>
      <c r="C829" s="2" t="inlineStr">
        <is>
          <t>Grain mill and cereal product manufacturing</t>
        </is>
      </c>
    </row>
    <row r="830">
      <c r="A830" s="2" t="inlineStr">
        <is>
          <t>MarineIns (Table 32)</t>
        </is>
      </c>
      <c r="B830" s="2" t="inlineStr">
        <is>
          <t>1107</t>
        </is>
      </c>
      <c r="C830" s="2" t="inlineStr">
        <is>
          <t>Bakery product manufacturing</t>
        </is>
      </c>
    </row>
    <row r="831">
      <c r="A831" s="2" t="inlineStr">
        <is>
          <t>MarineIns (Table 32)</t>
        </is>
      </c>
      <c r="B831" s="2" t="inlineStr">
        <is>
          <t>1108</t>
        </is>
      </c>
      <c r="C831" s="2" t="inlineStr">
        <is>
          <t>Sugar and confectionery manufacturing</t>
        </is>
      </c>
    </row>
    <row r="832">
      <c r="A832" s="2" t="inlineStr">
        <is>
          <t>MarineIns (Table 32)</t>
        </is>
      </c>
      <c r="B832" s="2" t="inlineStr">
        <is>
          <t>1109</t>
        </is>
      </c>
      <c r="C832" s="2" t="inlineStr">
        <is>
          <t>Other food product manufacturing</t>
        </is>
      </c>
    </row>
    <row r="833">
      <c r="A833" s="2" t="inlineStr">
        <is>
          <t>MarineIns (Table 32)</t>
        </is>
      </c>
      <c r="B833" s="2" t="inlineStr">
        <is>
          <t>1201</t>
        </is>
      </c>
      <c r="C833" s="2" t="inlineStr">
        <is>
          <t>Soft drinks, cordials and syrup manufacturing</t>
        </is>
      </c>
    </row>
    <row r="834">
      <c r="A834" s="2" t="inlineStr">
        <is>
          <t>MarineIns (Table 32)</t>
        </is>
      </c>
      <c r="B834" s="2" t="inlineStr">
        <is>
          <t>1202</t>
        </is>
      </c>
      <c r="C834" s="2" t="inlineStr">
        <is>
          <t>Beer manufacturing</t>
        </is>
      </c>
    </row>
    <row r="835">
      <c r="A835" s="2" t="inlineStr">
        <is>
          <t>MarineIns (Table 32)</t>
        </is>
      </c>
      <c r="B835" s="2" t="inlineStr">
        <is>
          <t>1205</t>
        </is>
      </c>
      <c r="C835" s="2" t="inlineStr">
        <is>
          <t>Wine, spirits and tobacco</t>
        </is>
      </c>
    </row>
    <row r="836">
      <c r="A836" s="2" t="inlineStr">
        <is>
          <t>MarineIns (Table 32)</t>
        </is>
      </c>
      <c r="B836" s="2" t="inlineStr">
        <is>
          <t>1301</t>
        </is>
      </c>
      <c r="C836" s="2" t="inlineStr">
        <is>
          <t>Textile manufacturing</t>
        </is>
      </c>
    </row>
    <row r="837">
      <c r="A837" s="2" t="inlineStr">
        <is>
          <t>MarineIns (Table 32)</t>
        </is>
      </c>
      <c r="B837" s="2" t="inlineStr">
        <is>
          <t>1302</t>
        </is>
      </c>
      <c r="C837" s="2" t="inlineStr">
        <is>
          <t>Tanned leather, dressed fur and leather product manufacturing</t>
        </is>
      </c>
    </row>
    <row r="838">
      <c r="A838" s="2" t="inlineStr">
        <is>
          <t>MarineIns (Table 32)</t>
        </is>
      </c>
      <c r="B838" s="2" t="inlineStr">
        <is>
          <t>1303</t>
        </is>
      </c>
      <c r="C838" s="2" t="inlineStr">
        <is>
          <t>Textile product manufacturing</t>
        </is>
      </c>
    </row>
    <row r="839">
      <c r="A839" s="2" t="inlineStr">
        <is>
          <t>MarineIns (Table 32)</t>
        </is>
      </c>
      <c r="B839" s="2" t="inlineStr">
        <is>
          <t>1304</t>
        </is>
      </c>
      <c r="C839" s="2" t="inlineStr">
        <is>
          <t>Knitted product manufacturing</t>
        </is>
      </c>
    </row>
    <row r="840">
      <c r="A840" s="2" t="inlineStr">
        <is>
          <t>MarineIns (Table 32)</t>
        </is>
      </c>
      <c r="B840" s="2" t="inlineStr">
        <is>
          <t>1305</t>
        </is>
      </c>
      <c r="C840" s="2" t="inlineStr">
        <is>
          <t>Clothing manufacturing</t>
        </is>
      </c>
    </row>
    <row r="841">
      <c r="A841" s="2" t="inlineStr">
        <is>
          <t>MarineIns (Table 32)</t>
        </is>
      </c>
      <c r="B841" s="2" t="inlineStr">
        <is>
          <t>1306</t>
        </is>
      </c>
      <c r="C841" s="2" t="inlineStr">
        <is>
          <t>Footwear manufacturing</t>
        </is>
      </c>
    </row>
    <row r="842">
      <c r="A842" s="2" t="inlineStr">
        <is>
          <t>MarineIns (Table 32)</t>
        </is>
      </c>
      <c r="B842" s="2" t="inlineStr">
        <is>
          <t>1401</t>
        </is>
      </c>
      <c r="C842" s="2" t="inlineStr">
        <is>
          <t>Sawmill product manufacturing</t>
        </is>
      </c>
    </row>
    <row r="843">
      <c r="A843" s="2" t="inlineStr">
        <is>
          <t>MarineIns (Table 32)</t>
        </is>
      </c>
      <c r="B843" s="2" t="inlineStr">
        <is>
          <t>1402</t>
        </is>
      </c>
      <c r="C843" s="2" t="inlineStr">
        <is>
          <t>Other wood product manufacturing</t>
        </is>
      </c>
    </row>
    <row r="844">
      <c r="A844" s="2" t="inlineStr">
        <is>
          <t>MarineIns (Table 32)</t>
        </is>
      </c>
      <c r="B844" s="2" t="inlineStr">
        <is>
          <t>1501</t>
        </is>
      </c>
      <c r="C844" s="2" t="inlineStr">
        <is>
          <t>Pulp, paper and paperboard manufacturing</t>
        </is>
      </c>
    </row>
    <row r="845">
      <c r="A845" s="2" t="inlineStr">
        <is>
          <t>MarineIns (Table 32)</t>
        </is>
      </c>
      <c r="B845" s="2" t="inlineStr">
        <is>
          <t>1502</t>
        </is>
      </c>
      <c r="C845" s="2" t="inlineStr">
        <is>
          <t>Paper stationery and other converted paper product manufacturing</t>
        </is>
      </c>
    </row>
    <row r="846">
      <c r="A846" s="2" t="inlineStr">
        <is>
          <t>MarineIns (Table 32)</t>
        </is>
      </c>
      <c r="B846" s="2" t="inlineStr">
        <is>
          <t>1601</t>
        </is>
      </c>
      <c r="C846" s="2" t="inlineStr">
        <is>
          <t>Printing (including the reproduction of recorded media)</t>
        </is>
      </c>
    </row>
    <row r="847">
      <c r="A847" s="2" t="inlineStr">
        <is>
          <t>MarineIns (Table 32)</t>
        </is>
      </c>
      <c r="B847" s="2" t="inlineStr">
        <is>
          <t>1701</t>
        </is>
      </c>
      <c r="C847" s="2" t="inlineStr">
        <is>
          <t>Petroleum and coal product manufacturing</t>
        </is>
      </c>
      <c r="D847" s="19" t="n">
        <v>0.0888</v>
      </c>
      <c r="E847" s="19" t="n">
        <v>0.0104</v>
      </c>
      <c r="F847" s="19" t="n">
        <v>0.0675</v>
      </c>
      <c r="G847" s="19" t="n">
        <v>0.0065</v>
      </c>
      <c r="H847" s="19" t="n">
        <v>0.0271</v>
      </c>
      <c r="I847" s="19" t="n">
        <v>0.0063</v>
      </c>
      <c r="J847" s="19" t="n">
        <v>0.0045</v>
      </c>
      <c r="K847" s="19" t="n">
        <v>0.1816</v>
      </c>
      <c r="L847" s="19" t="n">
        <v>0.0078</v>
      </c>
      <c r="M847" s="19" t="n">
        <v>0.1611</v>
      </c>
      <c r="N847" s="19" t="n">
        <v>0.1073</v>
      </c>
      <c r="O847" s="19" t="n">
        <v>0.028</v>
      </c>
      <c r="P847" s="19" t="n">
        <v>0.0126</v>
      </c>
      <c r="Q847" s="19" t="n">
        <v>0.0019</v>
      </c>
      <c r="S847" s="19" t="n">
        <v>0.0011</v>
      </c>
      <c r="T847" s="19" t="n">
        <v>0.0002</v>
      </c>
      <c r="U847" s="19" t="n">
        <v>0.0002</v>
      </c>
      <c r="V847" s="19" t="n">
        <v>0.0003</v>
      </c>
      <c r="W847" s="19" t="n">
        <v>0.0014</v>
      </c>
      <c r="X847" s="19" t="n">
        <v>0.0008</v>
      </c>
      <c r="Y847" s="19" t="n">
        <v>0.0011</v>
      </c>
      <c r="Z847" s="19" t="n">
        <v>0.0001</v>
      </c>
      <c r="AA847" s="19" t="n">
        <v>0.0001</v>
      </c>
      <c r="AB847" s="19" t="n">
        <v>0.0003</v>
      </c>
      <c r="AH847" s="19" t="n">
        <v>0.0004</v>
      </c>
      <c r="AI847" s="19" t="n">
        <v>0.0007</v>
      </c>
      <c r="AJ847" s="19" t="n">
        <v>0.0032</v>
      </c>
      <c r="AM847" s="19" t="n">
        <v>0.0004</v>
      </c>
      <c r="AN847" s="19" t="n">
        <v>0.0003</v>
      </c>
      <c r="AO847" s="19" t="n">
        <v>0.0002</v>
      </c>
      <c r="AQ847" s="19" t="n">
        <v>0.0035</v>
      </c>
      <c r="AR847" s="19" t="n">
        <v>0.0007</v>
      </c>
      <c r="AS847" s="19" t="n">
        <v>0.0005</v>
      </c>
      <c r="AT847" s="19" t="n">
        <v>0.0003</v>
      </c>
      <c r="AU847" s="19" t="n">
        <v>0.002</v>
      </c>
      <c r="AV847" s="19" t="n">
        <v>0.0001</v>
      </c>
      <c r="AW847" s="19" t="n">
        <v>0.0107</v>
      </c>
      <c r="AX847" s="19" t="n">
        <v>0.0019</v>
      </c>
      <c r="AZ847" s="19" t="n">
        <v>0.0007</v>
      </c>
      <c r="BA847" s="19" t="n">
        <v>0.0072</v>
      </c>
      <c r="BC847" s="19" t="n">
        <v>0.0033</v>
      </c>
      <c r="BD847" s="19" t="n">
        <v>0.0005</v>
      </c>
      <c r="BE847" s="19" t="n">
        <v>0.0016</v>
      </c>
      <c r="BF847" s="19" t="n">
        <v>0.0001</v>
      </c>
      <c r="BG847" s="19" t="n">
        <v>0.0002</v>
      </c>
      <c r="BH847" s="19" t="n">
        <v>0.0002</v>
      </c>
      <c r="BJ847" s="19" t="n">
        <v>0.0005</v>
      </c>
      <c r="BK847" s="19" t="n">
        <v>0.0002</v>
      </c>
      <c r="BL847" s="19" t="n">
        <v>0.0001</v>
      </c>
      <c r="BM847" s="19" t="n">
        <v>0.0012</v>
      </c>
      <c r="BN847" s="19" t="n">
        <v>0.0003</v>
      </c>
      <c r="BO847" s="19" t="n">
        <v>0.0015</v>
      </c>
      <c r="BP847" s="19" t="n">
        <v>0.0137</v>
      </c>
      <c r="BQ847" s="19" t="n">
        <v>0.003</v>
      </c>
      <c r="BR847" s="19" t="n">
        <v>0.0003</v>
      </c>
      <c r="BS847" s="19" t="n">
        <v>0.0043</v>
      </c>
      <c r="BT847" s="19" t="n">
        <v>0.0257</v>
      </c>
      <c r="BU847" s="19" t="n">
        <v>0.0136</v>
      </c>
      <c r="BV847" s="19" t="n">
        <v>0.008699999999999999</v>
      </c>
      <c r="BW847" s="19" t="n">
        <v>0.0574</v>
      </c>
      <c r="BX847" s="19" t="n">
        <v>0.1433</v>
      </c>
      <c r="BY847" s="19" t="n">
        <v>0.0185</v>
      </c>
      <c r="BZ847" s="19" t="n">
        <v>0.0094</v>
      </c>
      <c r="CA847" s="19" t="n">
        <v>0.0004</v>
      </c>
      <c r="CB847" s="19" t="n">
        <v>0.0019</v>
      </c>
      <c r="CC847" s="19" t="n">
        <v>0.4555</v>
      </c>
      <c r="CD847" s="19" t="n">
        <v>0.0524</v>
      </c>
      <c r="CE847" s="19" t="n">
        <v>0.0205</v>
      </c>
      <c r="CF847" s="19" t="n">
        <v>0.0005999999999999999</v>
      </c>
      <c r="CG847" s="19" t="n">
        <v>0.0094</v>
      </c>
      <c r="CH847" s="19" t="n">
        <v>0.0295</v>
      </c>
      <c r="CI847" s="19" t="n">
        <v>0.0016</v>
      </c>
      <c r="CJ847" s="19" t="n">
        <v>0.0004</v>
      </c>
      <c r="CK847" s="19" t="n">
        <v>0.0004</v>
      </c>
      <c r="CM847" s="19" t="n">
        <v>0.0021</v>
      </c>
      <c r="CN847" s="19" t="n">
        <v>0.0001</v>
      </c>
      <c r="CO847" s="19" t="n">
        <v>0.0003</v>
      </c>
      <c r="CP847" s="19" t="n">
        <v>0.0001</v>
      </c>
      <c r="CQ847" s="19" t="n">
        <v>0.0002</v>
      </c>
      <c r="CR847" s="19" t="n">
        <v>0.0325</v>
      </c>
      <c r="CU847" s="19" t="n">
        <v>0.021</v>
      </c>
      <c r="CV847" s="19" t="n">
        <v>0.0186</v>
      </c>
      <c r="CW847" s="19" t="n">
        <v>0.0059</v>
      </c>
      <c r="CX847" s="19" t="n">
        <v>0.0202</v>
      </c>
      <c r="CY847" s="19" t="n">
        <v>0.0014</v>
      </c>
      <c r="CZ847" s="19" t="n">
        <v>0.0209</v>
      </c>
      <c r="DA847" s="19" t="n">
        <v>0.007</v>
      </c>
      <c r="DB847" s="19" t="n">
        <v>0.0064</v>
      </c>
      <c r="DC847" s="19" t="n">
        <v>0.0059</v>
      </c>
      <c r="DD847" s="19" t="n">
        <v>0.0042</v>
      </c>
      <c r="DE847" s="19" t="n">
        <v>0.001</v>
      </c>
      <c r="DF847" s="19" t="n">
        <v>0.0048</v>
      </c>
      <c r="DG847" s="19" t="n">
        <v>0.0017</v>
      </c>
      <c r="DH847" s="19" t="n">
        <v>0.0011</v>
      </c>
      <c r="DI847" s="19" t="n">
        <v>0.0038</v>
      </c>
      <c r="DJ847" s="19" t="n">
        <v>0.0002</v>
      </c>
      <c r="DK847" s="19" t="n">
        <v>0.0144</v>
      </c>
      <c r="DL847" s="19" t="n">
        <v>0.0002</v>
      </c>
      <c r="DM847" s="19" t="n">
        <v>0.008699999999999999</v>
      </c>
      <c r="DN847" s="19" t="n">
        <v>0.0032</v>
      </c>
      <c r="DO847" s="19" t="n">
        <v>0.178</v>
      </c>
      <c r="DU847" s="19" t="n">
        <v>0.0063</v>
      </c>
    </row>
    <row r="848">
      <c r="A848" s="2" t="inlineStr">
        <is>
          <t>MarineIns (Table 32)</t>
        </is>
      </c>
      <c r="B848" s="2" t="inlineStr">
        <is>
          <t>1801</t>
        </is>
      </c>
      <c r="C848" s="2" t="inlineStr">
        <is>
          <t>Human pharmaceutical and medicinal product manufacturing</t>
        </is>
      </c>
    </row>
    <row r="849">
      <c r="A849" s="2" t="inlineStr">
        <is>
          <t>MarineIns (Table 32)</t>
        </is>
      </c>
      <c r="B849" s="2" t="inlineStr">
        <is>
          <t>1802</t>
        </is>
      </c>
      <c r="C849" s="2" t="inlineStr">
        <is>
          <t>Veterinary pharmaceutical and medicinal product manufacturing</t>
        </is>
      </c>
    </row>
    <row r="850">
      <c r="A850" s="2" t="inlineStr">
        <is>
          <t>MarineIns (Table 32)</t>
        </is>
      </c>
      <c r="B850" s="2" t="inlineStr">
        <is>
          <t>1803</t>
        </is>
      </c>
      <c r="C850" s="2" t="inlineStr">
        <is>
          <t>Basic chemical manufacturing</t>
        </is>
      </c>
    </row>
    <row r="851">
      <c r="A851" s="2" t="inlineStr">
        <is>
          <t>MarineIns (Table 32)</t>
        </is>
      </c>
      <c r="B851" s="2" t="inlineStr">
        <is>
          <t>1804</t>
        </is>
      </c>
      <c r="C851" s="2" t="inlineStr">
        <is>
          <t>Cleaning compounds and toiletry preparation manufacturing</t>
        </is>
      </c>
    </row>
    <row r="852">
      <c r="A852" s="2" t="inlineStr">
        <is>
          <t>MarineIns (Table 32)</t>
        </is>
      </c>
      <c r="B852" s="2" t="inlineStr">
        <is>
          <t>1901</t>
        </is>
      </c>
      <c r="C852" s="2" t="inlineStr">
        <is>
          <t>Polymer product manufacturing</t>
        </is>
      </c>
    </row>
    <row r="853">
      <c r="A853" s="2" t="inlineStr">
        <is>
          <t>MarineIns (Table 32)</t>
        </is>
      </c>
      <c r="B853" s="2" t="inlineStr">
        <is>
          <t>1902</t>
        </is>
      </c>
      <c r="C853" s="2" t="inlineStr">
        <is>
          <t>Natural rubber product manufacturing</t>
        </is>
      </c>
    </row>
    <row r="854">
      <c r="A854" s="2" t="inlineStr">
        <is>
          <t>MarineIns (Table 32)</t>
        </is>
      </c>
      <c r="B854" s="2" t="inlineStr">
        <is>
          <t>2001</t>
        </is>
      </c>
      <c r="C854" s="2" t="inlineStr">
        <is>
          <t>Glass and glass product manufacturing</t>
        </is>
      </c>
    </row>
    <row r="855">
      <c r="A855" s="2" t="inlineStr">
        <is>
          <t>MarineIns (Table 32)</t>
        </is>
      </c>
      <c r="B855" s="2" t="inlineStr">
        <is>
          <t>2002</t>
        </is>
      </c>
      <c r="C855" s="2" t="inlineStr">
        <is>
          <t>Ceramic product manufacturing</t>
        </is>
      </c>
    </row>
    <row r="856">
      <c r="A856" s="2" t="inlineStr">
        <is>
          <t>MarineIns (Table 32)</t>
        </is>
      </c>
      <c r="B856" s="2" t="inlineStr">
        <is>
          <t>2003</t>
        </is>
      </c>
      <c r="C856" s="2" t="inlineStr">
        <is>
          <t>Cement, lime and ready-mixed concrete manufacturing</t>
        </is>
      </c>
      <c r="K856" s="19" t="n">
        <v>0.0003</v>
      </c>
      <c r="L856" s="19" t="n">
        <v>0.0001</v>
      </c>
      <c r="M856" s="19" t="n">
        <v>0.0005</v>
      </c>
      <c r="N856" s="19" t="n">
        <v>0.0005</v>
      </c>
      <c r="AQ856" s="19" t="n">
        <v>0.0014</v>
      </c>
      <c r="AW856" s="19" t="n">
        <v>0.0012</v>
      </c>
      <c r="AX856" s="19" t="n">
        <v>0.0012</v>
      </c>
      <c r="AY856" s="19" t="n">
        <v>0.0001</v>
      </c>
      <c r="AZ856" s="19" t="n">
        <v>0.0014</v>
      </c>
      <c r="BC856" s="19" t="n">
        <v>0.001</v>
      </c>
      <c r="BE856" s="19" t="n">
        <v>0.0001</v>
      </c>
      <c r="BS856" s="19" t="n">
        <v>0.0008</v>
      </c>
      <c r="BT856" s="19" t="n">
        <v>0.0017</v>
      </c>
      <c r="BU856" s="19" t="n">
        <v>0.3807</v>
      </c>
      <c r="BV856" s="19" t="n">
        <v>0.5796</v>
      </c>
      <c r="BW856" s="19" t="n">
        <v>0.2095</v>
      </c>
      <c r="BX856" s="19" t="n">
        <v>0.8137</v>
      </c>
      <c r="CS856" s="19" t="n">
        <v>0.0027</v>
      </c>
      <c r="CT856" s="19" t="n">
        <v>0.0005</v>
      </c>
      <c r="CV856" s="19" t="n">
        <v>0.0001</v>
      </c>
      <c r="DL856" s="19" t="n">
        <v>0.0022</v>
      </c>
      <c r="DU856" s="19" t="n">
        <v>0.0007</v>
      </c>
    </row>
    <row r="857">
      <c r="A857" s="2" t="inlineStr">
        <is>
          <t>MarineIns (Table 32)</t>
        </is>
      </c>
      <c r="B857" s="2" t="inlineStr">
        <is>
          <t>2004</t>
        </is>
      </c>
      <c r="C857" s="2" t="inlineStr">
        <is>
          <t>Plaster and concrete product manufacturing</t>
        </is>
      </c>
    </row>
    <row r="858">
      <c r="A858" s="2" t="inlineStr">
        <is>
          <t>MarineIns (Table 32)</t>
        </is>
      </c>
      <c r="B858" s="2" t="inlineStr">
        <is>
          <t>2005</t>
        </is>
      </c>
      <c r="C858" s="2" t="inlineStr">
        <is>
          <t>Other non-metallic mineral product manufacturing</t>
        </is>
      </c>
    </row>
    <row r="859">
      <c r="A859" s="2" t="inlineStr">
        <is>
          <t>MarineIns (Table 32)</t>
        </is>
      </c>
      <c r="B859" s="2" t="inlineStr">
        <is>
          <t>2101</t>
        </is>
      </c>
      <c r="C859" s="2" t="inlineStr">
        <is>
          <t>Iron and steel manufacturing</t>
        </is>
      </c>
    </row>
    <row r="860">
      <c r="A860" s="2" t="inlineStr">
        <is>
          <t>MarineIns (Table 32)</t>
        </is>
      </c>
      <c r="B860" s="2" t="inlineStr">
        <is>
          <t>2102</t>
        </is>
      </c>
      <c r="C860" s="2" t="inlineStr">
        <is>
          <t>Basic non-ferrous metal manufacturing</t>
        </is>
      </c>
      <c r="DU860" s="19" t="n">
        <v>1</v>
      </c>
    </row>
    <row r="861">
      <c r="A861" s="2" t="inlineStr">
        <is>
          <t>MarineIns (Table 32)</t>
        </is>
      </c>
      <c r="B861" s="2" t="inlineStr">
        <is>
          <t>2201</t>
        </is>
      </c>
      <c r="C861" s="2" t="inlineStr">
        <is>
          <t>Forged iron and steel product manufacturing</t>
        </is>
      </c>
    </row>
    <row r="862">
      <c r="A862" s="2" t="inlineStr">
        <is>
          <t>MarineIns (Table 32)</t>
        </is>
      </c>
      <c r="B862" s="2" t="inlineStr">
        <is>
          <t>2202</t>
        </is>
      </c>
      <c r="C862" s="2" t="inlineStr">
        <is>
          <t>Structural metal product manufacturing</t>
        </is>
      </c>
    </row>
    <row r="863">
      <c r="A863" s="2" t="inlineStr">
        <is>
          <t>MarineIns (Table 32)</t>
        </is>
      </c>
      <c r="B863" s="2" t="inlineStr">
        <is>
          <t>2203</t>
        </is>
      </c>
      <c r="C863" s="2" t="inlineStr">
        <is>
          <t>Metal containers and other sheet metal product manufacturing</t>
        </is>
      </c>
    </row>
    <row r="864">
      <c r="A864" s="2" t="inlineStr">
        <is>
          <t>MarineIns (Table 32)</t>
        </is>
      </c>
      <c r="B864" s="2" t="inlineStr">
        <is>
          <t>2204</t>
        </is>
      </c>
      <c r="C864" s="2" t="inlineStr">
        <is>
          <t>Other fabricated metal product manufacturing</t>
        </is>
      </c>
    </row>
    <row r="865">
      <c r="A865" s="2" t="inlineStr">
        <is>
          <t>MarineIns (Table 32)</t>
        </is>
      </c>
      <c r="B865" s="2" t="inlineStr">
        <is>
          <t>2301</t>
        </is>
      </c>
      <c r="C865" s="2" t="inlineStr">
        <is>
          <t>Motor vehicles and parts; other transport equipment manufacturing</t>
        </is>
      </c>
      <c r="DO865" s="19" t="n">
        <v>0.5451</v>
      </c>
      <c r="DQ865" s="19" t="n">
        <v>0.3374</v>
      </c>
      <c r="DR865" s="19" t="n">
        <v>0.0216</v>
      </c>
      <c r="DS865" s="19" t="n">
        <v>0.0711</v>
      </c>
      <c r="DU865" s="19" t="n">
        <v>0.0247</v>
      </c>
    </row>
    <row r="866">
      <c r="A866" s="2" t="inlineStr">
        <is>
          <t>MarineIns (Table 32)</t>
        </is>
      </c>
      <c r="B866" s="2" t="inlineStr">
        <is>
          <t>2302</t>
        </is>
      </c>
      <c r="C866" s="2" t="inlineStr">
        <is>
          <t>Ships and boat manufacturing</t>
        </is>
      </c>
    </row>
    <row r="867">
      <c r="A867" s="2" t="inlineStr">
        <is>
          <t>MarineIns (Table 32)</t>
        </is>
      </c>
      <c r="B867" s="2" t="inlineStr">
        <is>
          <t>2303</t>
        </is>
      </c>
      <c r="C867" s="2" t="inlineStr">
        <is>
          <t>Railway rolling stock manufacturing</t>
        </is>
      </c>
    </row>
    <row r="868">
      <c r="A868" s="2" t="inlineStr">
        <is>
          <t>MarineIns (Table 32)</t>
        </is>
      </c>
      <c r="B868" s="2" t="inlineStr">
        <is>
          <t>2304</t>
        </is>
      </c>
      <c r="C868" s="2" t="inlineStr">
        <is>
          <t>Aircraft manufacturing</t>
        </is>
      </c>
    </row>
    <row r="869">
      <c r="A869" s="2" t="inlineStr">
        <is>
          <t>MarineIns (Table 32)</t>
        </is>
      </c>
      <c r="B869" s="2" t="inlineStr">
        <is>
          <t>2401</t>
        </is>
      </c>
      <c r="C869" s="2" t="inlineStr">
        <is>
          <t>Professional, scientific, computer and electronic equipment manufacturing</t>
        </is>
      </c>
      <c r="CW869" s="19" t="n">
        <v>0.0011</v>
      </c>
      <c r="DO869" s="19" t="n">
        <v>0.3446</v>
      </c>
      <c r="DQ869" s="19" t="n">
        <v>0.5052</v>
      </c>
      <c r="DR869" s="19" t="n">
        <v>0.0063</v>
      </c>
      <c r="DS869" s="19" t="n">
        <v>0.123</v>
      </c>
      <c r="DU869" s="19" t="n">
        <v>0.0197</v>
      </c>
    </row>
    <row r="870">
      <c r="A870" s="2" t="inlineStr">
        <is>
          <t>MarineIns (Table 32)</t>
        </is>
      </c>
      <c r="B870" s="2" t="inlineStr">
        <is>
          <t>2403</t>
        </is>
      </c>
      <c r="C870" s="2" t="inlineStr">
        <is>
          <t>Electrical equipment manufacturing</t>
        </is>
      </c>
    </row>
    <row r="871">
      <c r="A871" s="2" t="inlineStr">
        <is>
          <t>MarineIns (Table 32)</t>
        </is>
      </c>
      <c r="B871" s="2" t="inlineStr">
        <is>
          <t>2404</t>
        </is>
      </c>
      <c r="C871" s="2" t="inlineStr">
        <is>
          <t>Domestic appliance manufacturing</t>
        </is>
      </c>
    </row>
    <row r="872">
      <c r="A872" s="2" t="inlineStr">
        <is>
          <t>MarineIns (Table 32)</t>
        </is>
      </c>
      <c r="B872" s="2" t="inlineStr">
        <is>
          <t>2405</t>
        </is>
      </c>
      <c r="C872" s="2" t="inlineStr">
        <is>
          <t>Specialised and other machinery and equipment manufacturing</t>
        </is>
      </c>
    </row>
    <row r="873">
      <c r="A873" s="2" t="inlineStr">
        <is>
          <t>MarineIns (Table 32)</t>
        </is>
      </c>
      <c r="B873" s="2" t="inlineStr">
        <is>
          <t>2501</t>
        </is>
      </c>
      <c r="C873" s="2" t="inlineStr">
        <is>
          <t>Furniture manufacturing</t>
        </is>
      </c>
    </row>
    <row r="874">
      <c r="A874" s="2" t="inlineStr">
        <is>
          <t>MarineIns (Table 32)</t>
        </is>
      </c>
      <c r="B874" s="2" t="inlineStr">
        <is>
          <t>2502</t>
        </is>
      </c>
      <c r="C874" s="2" t="inlineStr">
        <is>
          <t>Other manufactured products</t>
        </is>
      </c>
    </row>
    <row r="875">
      <c r="A875" s="2" t="inlineStr">
        <is>
          <t>MarineIns (Table 32)</t>
        </is>
      </c>
      <c r="B875" s="2" t="inlineStr">
        <is>
          <t>2601</t>
        </is>
      </c>
      <c r="C875" s="2" t="inlineStr">
        <is>
          <t>Electricity generation</t>
        </is>
      </c>
    </row>
    <row r="876">
      <c r="A876" s="2" t="inlineStr">
        <is>
          <t>MarineIns (Table 32)</t>
        </is>
      </c>
      <c r="B876" s="2" t="inlineStr">
        <is>
          <t>2605</t>
        </is>
      </c>
      <c r="C876" s="2" t="inlineStr">
        <is>
          <t>Electricity transmission, distribution, on selling and electricity market operation</t>
        </is>
      </c>
    </row>
    <row r="877">
      <c r="A877" s="2" t="inlineStr">
        <is>
          <t>MarineIns (Table 32)</t>
        </is>
      </c>
      <c r="B877" s="2" t="inlineStr">
        <is>
          <t>2701</t>
        </is>
      </c>
      <c r="C877" s="2" t="inlineStr">
        <is>
          <t>Gas supply</t>
        </is>
      </c>
    </row>
    <row r="878">
      <c r="A878" s="2" t="inlineStr">
        <is>
          <t>MarineIns (Table 32)</t>
        </is>
      </c>
      <c r="B878" s="2" t="inlineStr">
        <is>
          <t>2801</t>
        </is>
      </c>
      <c r="C878" s="2" t="inlineStr">
        <is>
          <t>Water supply, sewerage and drainage services</t>
        </is>
      </c>
    </row>
    <row r="879">
      <c r="A879" s="2" t="inlineStr">
        <is>
          <t>MarineIns (Table 32)</t>
        </is>
      </c>
      <c r="B879" s="2" t="inlineStr">
        <is>
          <t>2901</t>
        </is>
      </c>
      <c r="C879" s="2" t="inlineStr">
        <is>
          <t>Waste collection, treatment and disposal services</t>
        </is>
      </c>
    </row>
    <row r="880">
      <c r="A880" s="2" t="inlineStr">
        <is>
          <t>MarineIns (Table 32)</t>
        </is>
      </c>
      <c r="B880" s="2" t="inlineStr">
        <is>
          <t>3001</t>
        </is>
      </c>
      <c r="C880" s="2" t="inlineStr">
        <is>
          <t>Residential building construction</t>
        </is>
      </c>
    </row>
    <row r="881">
      <c r="A881" s="2" t="inlineStr">
        <is>
          <t>MarineIns (Table 32)</t>
        </is>
      </c>
      <c r="B881" s="2" t="inlineStr">
        <is>
          <t>3002</t>
        </is>
      </c>
      <c r="C881" s="2" t="inlineStr">
        <is>
          <t>Non-residential building construction</t>
        </is>
      </c>
    </row>
    <row r="882">
      <c r="A882" s="2" t="inlineStr">
        <is>
          <t>MarineIns (Table 32)</t>
        </is>
      </c>
      <c r="B882" s="2" t="inlineStr">
        <is>
          <t>3101</t>
        </is>
      </c>
      <c r="C882" s="2" t="inlineStr">
        <is>
          <t>Heavy and civil engineering construction</t>
        </is>
      </c>
    </row>
    <row r="883">
      <c r="A883" s="2" t="inlineStr">
        <is>
          <t>MarineIns (Table 32)</t>
        </is>
      </c>
      <c r="B883" s="2" t="inlineStr">
        <is>
          <t>3201</t>
        </is>
      </c>
      <c r="C883" s="2" t="inlineStr">
        <is>
          <t>Construction services</t>
        </is>
      </c>
    </row>
    <row r="884">
      <c r="A884" s="2" t="inlineStr">
        <is>
          <t>MarineIns (Table 32)</t>
        </is>
      </c>
      <c r="B884" s="2" t="inlineStr">
        <is>
          <t>3301</t>
        </is>
      </c>
      <c r="C884" s="2" t="inlineStr">
        <is>
          <t>Wholesale trade</t>
        </is>
      </c>
    </row>
    <row r="885">
      <c r="A885" s="2" t="inlineStr">
        <is>
          <t>MarineIns (Table 32)</t>
        </is>
      </c>
      <c r="B885" s="2" t="inlineStr">
        <is>
          <t>3901</t>
        </is>
      </c>
      <c r="C885" s="2" t="inlineStr">
        <is>
          <t>Retail trade</t>
        </is>
      </c>
    </row>
    <row r="886">
      <c r="A886" s="2" t="inlineStr">
        <is>
          <t>MarineIns (Table 32)</t>
        </is>
      </c>
      <c r="B886" s="2" t="inlineStr">
        <is>
          <t>4401</t>
        </is>
      </c>
      <c r="C886" s="2" t="inlineStr">
        <is>
          <t>Accommodation</t>
        </is>
      </c>
    </row>
    <row r="887">
      <c r="A887" s="2" t="inlineStr">
        <is>
          <t>MarineIns (Table 32)</t>
        </is>
      </c>
      <c r="B887" s="2" t="inlineStr">
        <is>
          <t>4501</t>
        </is>
      </c>
      <c r="C887" s="2" t="inlineStr">
        <is>
          <t>Food and beverage services</t>
        </is>
      </c>
    </row>
    <row r="888">
      <c r="A888" s="2" t="inlineStr">
        <is>
          <t>MarineIns (Table 32)</t>
        </is>
      </c>
      <c r="B888" s="2" t="inlineStr">
        <is>
          <t>4601</t>
        </is>
      </c>
      <c r="C888" s="2" t="inlineStr">
        <is>
          <t>Road transport</t>
        </is>
      </c>
    </row>
    <row r="889">
      <c r="A889" s="2" t="inlineStr">
        <is>
          <t>MarineIns (Table 32)</t>
        </is>
      </c>
      <c r="B889" s="2" t="inlineStr">
        <is>
          <t>4701</t>
        </is>
      </c>
      <c r="C889" s="2" t="inlineStr">
        <is>
          <t>Rail transport</t>
        </is>
      </c>
    </row>
    <row r="890">
      <c r="A890" s="2" t="inlineStr">
        <is>
          <t>MarineIns (Table 32)</t>
        </is>
      </c>
      <c r="B890" s="2" t="inlineStr">
        <is>
          <t>4801</t>
        </is>
      </c>
      <c r="C890" s="2" t="inlineStr">
        <is>
          <t>Water, pipeline and other transport</t>
        </is>
      </c>
    </row>
    <row r="891">
      <c r="A891" s="2" t="inlineStr">
        <is>
          <t>MarineIns (Table 32)</t>
        </is>
      </c>
      <c r="B891" s="2" t="inlineStr">
        <is>
          <t>4901</t>
        </is>
      </c>
      <c r="C891" s="2" t="inlineStr">
        <is>
          <t>Air and space transport</t>
        </is>
      </c>
    </row>
    <row r="892">
      <c r="A892" s="2" t="inlineStr">
        <is>
          <t>MarineIns (Table 32)</t>
        </is>
      </c>
      <c r="B892" s="2" t="inlineStr">
        <is>
          <t>5101</t>
        </is>
      </c>
      <c r="C892" s="2" t="inlineStr">
        <is>
          <t>Postal and courier pick-up and delivery service</t>
        </is>
      </c>
    </row>
    <row r="893">
      <c r="A893" s="2" t="inlineStr">
        <is>
          <t>MarineIns (Table 32)</t>
        </is>
      </c>
      <c r="B893" s="2" t="inlineStr">
        <is>
          <t>5201</t>
        </is>
      </c>
      <c r="C893" s="2" t="inlineStr">
        <is>
          <t>Transport support services and storage</t>
        </is>
      </c>
    </row>
    <row r="894">
      <c r="A894" s="2" t="inlineStr">
        <is>
          <t>MarineIns (Table 32)</t>
        </is>
      </c>
      <c r="B894" s="2" t="inlineStr">
        <is>
          <t>5401</t>
        </is>
      </c>
      <c r="C894" s="2" t="inlineStr">
        <is>
          <t>Publishing (except internet and music publishing)</t>
        </is>
      </c>
    </row>
    <row r="895">
      <c r="A895" s="2" t="inlineStr">
        <is>
          <t>MarineIns (Table 32)</t>
        </is>
      </c>
      <c r="B895" s="2" t="inlineStr">
        <is>
          <t>5501</t>
        </is>
      </c>
      <c r="C895" s="2" t="inlineStr">
        <is>
          <t>Motion picture and sound recording</t>
        </is>
      </c>
    </row>
    <row r="896">
      <c r="A896" s="2" t="inlineStr">
        <is>
          <t>MarineIns (Table 32)</t>
        </is>
      </c>
      <c r="B896" s="2" t="inlineStr">
        <is>
          <t>5601</t>
        </is>
      </c>
      <c r="C896" s="2" t="inlineStr">
        <is>
          <t>Broadcasting (except internet)</t>
        </is>
      </c>
    </row>
    <row r="897">
      <c r="A897" s="2" t="inlineStr">
        <is>
          <t>MarineIns (Table 32)</t>
        </is>
      </c>
      <c r="B897" s="2" t="inlineStr">
        <is>
          <t>5701</t>
        </is>
      </c>
      <c r="C897" s="2" t="inlineStr">
        <is>
          <t>Internet service providers, internet publishing and broadcasting, websearch portals and data processing</t>
        </is>
      </c>
    </row>
    <row r="898">
      <c r="A898" s="2" t="inlineStr">
        <is>
          <t>MarineIns (Table 32)</t>
        </is>
      </c>
      <c r="B898" s="2" t="inlineStr">
        <is>
          <t>5801</t>
        </is>
      </c>
      <c r="C898" s="2" t="inlineStr">
        <is>
          <t>Telecommunication services</t>
        </is>
      </c>
    </row>
    <row r="899">
      <c r="A899" s="2" t="inlineStr">
        <is>
          <t>MarineIns (Table 32)</t>
        </is>
      </c>
      <c r="B899" s="2" t="inlineStr">
        <is>
          <t>6001</t>
        </is>
      </c>
      <c r="C899" s="2" t="inlineStr">
        <is>
          <t>Library and other information services</t>
        </is>
      </c>
    </row>
    <row r="900">
      <c r="A900" s="2" t="inlineStr">
        <is>
          <t>MarineIns (Table 32)</t>
        </is>
      </c>
      <c r="B900" s="2" t="inlineStr">
        <is>
          <t>6201</t>
        </is>
      </c>
      <c r="C900" s="2" t="inlineStr">
        <is>
          <t>Finance</t>
        </is>
      </c>
    </row>
    <row r="901">
      <c r="A901" s="2" t="inlineStr">
        <is>
          <t>MarineIns (Table 32)</t>
        </is>
      </c>
      <c r="B901" s="2" t="inlineStr">
        <is>
          <t>6301</t>
        </is>
      </c>
      <c r="C901" s="2" t="inlineStr">
        <is>
          <t>Insurance and superannuation funds</t>
        </is>
      </c>
    </row>
    <row r="902">
      <c r="A902" s="2" t="inlineStr">
        <is>
          <t>MarineIns (Table 32)</t>
        </is>
      </c>
      <c r="B902" s="2" t="inlineStr">
        <is>
          <t>6401</t>
        </is>
      </c>
      <c r="C902" s="2" t="inlineStr">
        <is>
          <t>Auxiliary finance and insurance services</t>
        </is>
      </c>
    </row>
    <row r="903">
      <c r="A903" s="2" t="inlineStr">
        <is>
          <t>MarineIns (Table 32)</t>
        </is>
      </c>
      <c r="B903" s="2" t="inlineStr">
        <is>
          <t>6601</t>
        </is>
      </c>
      <c r="C903" s="2" t="inlineStr">
        <is>
          <t>Rental and hiring services (except real estate)</t>
        </is>
      </c>
    </row>
    <row r="904">
      <c r="A904" s="2" t="inlineStr">
        <is>
          <t>MarineIns (Table 32)</t>
        </is>
      </c>
      <c r="B904" s="2" t="inlineStr">
        <is>
          <t>6700</t>
        </is>
      </c>
      <c r="C904" s="2" t="inlineStr">
        <is>
          <t>Imputed rent for owner-occupiers</t>
        </is>
      </c>
    </row>
    <row r="905">
      <c r="A905" s="2" t="inlineStr">
        <is>
          <t>MarineIns (Table 32)</t>
        </is>
      </c>
      <c r="B905" s="2" t="inlineStr">
        <is>
          <t>6701</t>
        </is>
      </c>
      <c r="C905" s="2" t="inlineStr">
        <is>
          <t>Actual rent for housing</t>
        </is>
      </c>
    </row>
    <row r="906">
      <c r="A906" s="2" t="inlineStr">
        <is>
          <t>MarineIns (Table 32)</t>
        </is>
      </c>
      <c r="B906" s="2" t="inlineStr">
        <is>
          <t>6702</t>
        </is>
      </c>
      <c r="C906" s="2" t="inlineStr">
        <is>
          <t>Non-residential property operators and real estate services</t>
        </is>
      </c>
    </row>
    <row r="907">
      <c r="A907" s="2" t="inlineStr">
        <is>
          <t>MarineIns (Table 32)</t>
        </is>
      </c>
      <c r="B907" s="2" t="inlineStr">
        <is>
          <t>6901</t>
        </is>
      </c>
      <c r="C907" s="2" t="inlineStr">
        <is>
          <t>Professional, scientific and technical services</t>
        </is>
      </c>
    </row>
    <row r="908">
      <c r="A908" s="2" t="inlineStr">
        <is>
          <t>MarineIns (Table 32)</t>
        </is>
      </c>
      <c r="B908" s="2" t="inlineStr">
        <is>
          <t>7001</t>
        </is>
      </c>
      <c r="C908" s="2" t="inlineStr">
        <is>
          <t>Computer systems design and related services</t>
        </is>
      </c>
    </row>
    <row r="909">
      <c r="A909" s="2" t="inlineStr">
        <is>
          <t>MarineIns (Table 32)</t>
        </is>
      </c>
      <c r="B909" s="2" t="inlineStr">
        <is>
          <t>7210</t>
        </is>
      </c>
      <c r="C909" s="2" t="inlineStr">
        <is>
          <t>Employment, travel agency and other administrative services</t>
        </is>
      </c>
    </row>
    <row r="910">
      <c r="A910" s="2" t="inlineStr">
        <is>
          <t>MarineIns (Table 32)</t>
        </is>
      </c>
      <c r="B910" s="2" t="inlineStr">
        <is>
          <t>7310</t>
        </is>
      </c>
      <c r="C910" s="2" t="inlineStr">
        <is>
          <t>Building cleaning, pest control and other support services</t>
        </is>
      </c>
    </row>
    <row r="911">
      <c r="A911" s="2" t="inlineStr">
        <is>
          <t>MarineIns (Table 32)</t>
        </is>
      </c>
      <c r="B911" s="2" t="inlineStr">
        <is>
          <t>7501</t>
        </is>
      </c>
      <c r="C911" s="2" t="inlineStr">
        <is>
          <t>Public administration and regulatory services</t>
        </is>
      </c>
    </row>
    <row r="912">
      <c r="A912" s="2" t="inlineStr">
        <is>
          <t>MarineIns (Table 32)</t>
        </is>
      </c>
      <c r="B912" s="2" t="inlineStr">
        <is>
          <t>7601</t>
        </is>
      </c>
      <c r="C912" s="2" t="inlineStr">
        <is>
          <t>Defence</t>
        </is>
      </c>
    </row>
    <row r="913">
      <c r="A913" s="2" t="inlineStr">
        <is>
          <t>MarineIns (Table 32)</t>
        </is>
      </c>
      <c r="B913" s="2" t="inlineStr">
        <is>
          <t>7701</t>
        </is>
      </c>
      <c r="C913" s="2" t="inlineStr">
        <is>
          <t>Public order and safety</t>
        </is>
      </c>
    </row>
    <row r="914">
      <c r="A914" s="2" t="inlineStr">
        <is>
          <t>MarineIns (Table 32)</t>
        </is>
      </c>
      <c r="B914" s="2" t="inlineStr">
        <is>
          <t>8010</t>
        </is>
      </c>
      <c r="C914" s="2" t="inlineStr">
        <is>
          <t>Primary and secondary education services (including pre-schools and special schools)</t>
        </is>
      </c>
    </row>
    <row r="915">
      <c r="A915" s="2" t="inlineStr">
        <is>
          <t>MarineIns (Table 32)</t>
        </is>
      </c>
      <c r="B915" s="2" t="inlineStr">
        <is>
          <t>8110</t>
        </is>
      </c>
      <c r="C915" s="2" t="inlineStr">
        <is>
          <t>Technical, vocational and tertiary education services (including undergraduate and postgraduate)</t>
        </is>
      </c>
    </row>
    <row r="916">
      <c r="A916" s="2" t="inlineStr">
        <is>
          <t>MarineIns (Table 32)</t>
        </is>
      </c>
      <c r="B916" s="2" t="inlineStr">
        <is>
          <t>8210</t>
        </is>
      </c>
      <c r="C916" s="2" t="inlineStr">
        <is>
          <t>Arts, sports, adult and other education services (including community education)</t>
        </is>
      </c>
    </row>
    <row r="917">
      <c r="A917" s="2" t="inlineStr">
        <is>
          <t>MarineIns (Table 32)</t>
        </is>
      </c>
      <c r="B917" s="2" t="inlineStr">
        <is>
          <t>8401</t>
        </is>
      </c>
      <c r="C917" s="2" t="inlineStr">
        <is>
          <t>Health care services</t>
        </is>
      </c>
    </row>
    <row r="918">
      <c r="A918" s="2" t="inlineStr">
        <is>
          <t>MarineIns (Table 32)</t>
        </is>
      </c>
      <c r="B918" s="2" t="inlineStr">
        <is>
          <t>8601</t>
        </is>
      </c>
      <c r="C918" s="2" t="inlineStr">
        <is>
          <t>Residential care and social assistance services</t>
        </is>
      </c>
    </row>
    <row r="919">
      <c r="A919" s="2" t="inlineStr">
        <is>
          <t>MarineIns (Table 32)</t>
        </is>
      </c>
      <c r="B919" s="2" t="inlineStr">
        <is>
          <t>8901</t>
        </is>
      </c>
      <c r="C919" s="2" t="inlineStr">
        <is>
          <t>Heritage, creative and performing arts</t>
        </is>
      </c>
    </row>
    <row r="920">
      <c r="A920" s="2" t="inlineStr">
        <is>
          <t>MarineIns (Table 32)</t>
        </is>
      </c>
      <c r="B920" s="2" t="inlineStr">
        <is>
          <t>9101</t>
        </is>
      </c>
      <c r="C920" s="2" t="inlineStr">
        <is>
          <t>Sports and recreation</t>
        </is>
      </c>
    </row>
    <row r="921">
      <c r="A921" s="2" t="inlineStr">
        <is>
          <t>MarineIns (Table 32)</t>
        </is>
      </c>
      <c r="B921" s="2" t="inlineStr">
        <is>
          <t>9201</t>
        </is>
      </c>
      <c r="C921" s="2" t="inlineStr">
        <is>
          <t>Gambling</t>
        </is>
      </c>
    </row>
    <row r="922">
      <c r="A922" s="2" t="inlineStr">
        <is>
          <t>MarineIns (Table 32)</t>
        </is>
      </c>
      <c r="B922" s="2" t="inlineStr">
        <is>
          <t>9401</t>
        </is>
      </c>
      <c r="C922" s="2" t="inlineStr">
        <is>
          <t>Automotive repair and maintenance</t>
        </is>
      </c>
    </row>
    <row r="923">
      <c r="A923" s="2" t="inlineStr">
        <is>
          <t>MarineIns (Table 32)</t>
        </is>
      </c>
      <c r="B923" s="2" t="inlineStr">
        <is>
          <t>9402</t>
        </is>
      </c>
      <c r="C923" s="2" t="inlineStr">
        <is>
          <t>Other repair and maintenance</t>
        </is>
      </c>
    </row>
    <row r="924">
      <c r="A924" s="2" t="inlineStr">
        <is>
          <t>MarineIns (Table 32)</t>
        </is>
      </c>
      <c r="B924" s="2" t="inlineStr">
        <is>
          <t>9501</t>
        </is>
      </c>
      <c r="C924" s="2" t="inlineStr">
        <is>
          <t>Personal services</t>
        </is>
      </c>
    </row>
    <row r="925">
      <c r="A925" s="2" t="inlineStr">
        <is>
          <t>MarineIns (Table 32)</t>
        </is>
      </c>
      <c r="B925" s="2" t="inlineStr">
        <is>
          <t>9502</t>
        </is>
      </c>
      <c r="C925" s="2" t="inlineStr">
        <is>
          <t>Other services</t>
        </is>
      </c>
    </row>
    <row r="926">
      <c r="A926" s="2" t="inlineStr">
        <is>
          <t>Gas (Table 33)</t>
        </is>
      </c>
      <c r="B926" s="2" t="inlineStr">
        <is>
          <t>0101</t>
        </is>
      </c>
      <c r="C926" s="2" t="inlineStr">
        <is>
          <t>Sheep, grains, beef and dairy cattle</t>
        </is>
      </c>
    </row>
    <row r="927">
      <c r="A927" s="2" t="inlineStr">
        <is>
          <t>Gas (Table 33)</t>
        </is>
      </c>
      <c r="B927" s="2" t="inlineStr">
        <is>
          <t>0102</t>
        </is>
      </c>
      <c r="C927" s="2" t="inlineStr">
        <is>
          <t>Poultry and other livestock</t>
        </is>
      </c>
    </row>
    <row r="928">
      <c r="A928" s="2" t="inlineStr">
        <is>
          <t>Gas (Table 33)</t>
        </is>
      </c>
      <c r="B928" s="2" t="inlineStr">
        <is>
          <t>0103</t>
        </is>
      </c>
      <c r="C928" s="2" t="inlineStr">
        <is>
          <t>Other agriculture</t>
        </is>
      </c>
    </row>
    <row r="929">
      <c r="A929" s="2" t="inlineStr">
        <is>
          <t>Gas (Table 33)</t>
        </is>
      </c>
      <c r="B929" s="2" t="inlineStr">
        <is>
          <t>0201</t>
        </is>
      </c>
      <c r="C929" s="2" t="inlineStr">
        <is>
          <t>Aquaculture</t>
        </is>
      </c>
    </row>
    <row r="930">
      <c r="A930" s="2" t="inlineStr">
        <is>
          <t>Gas (Table 33)</t>
        </is>
      </c>
      <c r="B930" s="2" t="inlineStr">
        <is>
          <t>0301</t>
        </is>
      </c>
      <c r="C930" s="2" t="inlineStr">
        <is>
          <t>Forestry and logging</t>
        </is>
      </c>
    </row>
    <row r="931">
      <c r="A931" s="2" t="inlineStr">
        <is>
          <t>Gas (Table 33)</t>
        </is>
      </c>
      <c r="B931" s="2" t="inlineStr">
        <is>
          <t>0401</t>
        </is>
      </c>
      <c r="C931" s="2" t="inlineStr">
        <is>
          <t>Fishing, hunting and trapping</t>
        </is>
      </c>
    </row>
    <row r="932">
      <c r="A932" s="2" t="inlineStr">
        <is>
          <t>Gas (Table 33)</t>
        </is>
      </c>
      <c r="B932" s="2" t="inlineStr">
        <is>
          <t>0501</t>
        </is>
      </c>
      <c r="C932" s="2" t="inlineStr">
        <is>
          <t>Agriculture, forestry and fishing support services</t>
        </is>
      </c>
    </row>
    <row r="933">
      <c r="A933" s="2" t="inlineStr">
        <is>
          <t>Gas (Table 33)</t>
        </is>
      </c>
      <c r="B933" s="2" t="inlineStr">
        <is>
          <t>0601</t>
        </is>
      </c>
      <c r="C933" s="2" t="inlineStr">
        <is>
          <t>Coal mining</t>
        </is>
      </c>
    </row>
    <row r="934">
      <c r="A934" s="2" t="inlineStr">
        <is>
          <t>Gas (Table 33)</t>
        </is>
      </c>
      <c r="B934" s="2" t="inlineStr">
        <is>
          <t>0701</t>
        </is>
      </c>
      <c r="C934" s="2" t="inlineStr">
        <is>
          <t>Oil and gas extraction</t>
        </is>
      </c>
      <c r="D934" s="19" t="n">
        <v>7.4933</v>
      </c>
      <c r="F934" s="19" t="n">
        <v>1.4772</v>
      </c>
      <c r="G934" s="19" t="n">
        <v>2.3936</v>
      </c>
      <c r="K934" s="19" t="n">
        <v>0.2429</v>
      </c>
      <c r="L934" s="19" t="n">
        <v>107.1899</v>
      </c>
      <c r="M934" s="19" t="n">
        <v>124.1731</v>
      </c>
      <c r="N934" s="19" t="n">
        <v>186.3407</v>
      </c>
      <c r="O934" s="19" t="n">
        <v>12.876</v>
      </c>
      <c r="P934" s="19" t="n">
        <v>5.565</v>
      </c>
      <c r="Q934" s="19" t="n">
        <v>30.8631</v>
      </c>
      <c r="R934" s="19" t="n">
        <v>0.1742</v>
      </c>
      <c r="S934" s="19" t="n">
        <v>34.1446</v>
      </c>
      <c r="T934" s="19" t="n">
        <v>7.7019</v>
      </c>
      <c r="U934" s="19" t="n">
        <v>16.1969</v>
      </c>
      <c r="V934" s="19" t="n">
        <v>14.9986</v>
      </c>
      <c r="W934" s="19" t="n">
        <v>13.1411</v>
      </c>
      <c r="X934" s="19" t="n">
        <v>12.1735</v>
      </c>
      <c r="Y934" s="19" t="n">
        <v>32.7154</v>
      </c>
      <c r="Z934" s="19" t="n">
        <v>3.3758</v>
      </c>
      <c r="AA934" s="19" t="n">
        <v>2.9078</v>
      </c>
      <c r="AB934" s="19" t="n">
        <v>5.6001</v>
      </c>
      <c r="AE934" s="19" t="n">
        <v>2.5246</v>
      </c>
      <c r="AI934" s="19" t="n">
        <v>1.2255</v>
      </c>
      <c r="AJ934" s="19" t="n">
        <v>8.1586</v>
      </c>
      <c r="AK934" s="19" t="n">
        <v>29.6795</v>
      </c>
      <c r="AL934" s="19" t="n">
        <v>33.3842</v>
      </c>
      <c r="AM934" s="19" t="n">
        <v>1.2153</v>
      </c>
      <c r="AN934" s="19" t="n">
        <v>26.6758</v>
      </c>
      <c r="AO934" s="19" t="n">
        <v>0.09039999999999999</v>
      </c>
      <c r="AQ934" s="19" t="n">
        <v>204.1902</v>
      </c>
      <c r="AR934" s="19" t="n">
        <v>1.0294</v>
      </c>
      <c r="AS934" s="19" t="n">
        <v>4.9133</v>
      </c>
      <c r="AT934" s="19" t="n">
        <v>0.3787</v>
      </c>
      <c r="AU934" s="19" t="n">
        <v>52.4316</v>
      </c>
      <c r="AV934" s="19" t="n">
        <v>9.2692</v>
      </c>
      <c r="AW934" s="19" t="n">
        <v>10.599</v>
      </c>
      <c r="AX934" s="19" t="n">
        <v>24.1242</v>
      </c>
      <c r="AY934" s="19" t="n">
        <v>7.3356</v>
      </c>
      <c r="AZ934" s="19" t="n">
        <v>51.4507</v>
      </c>
      <c r="BA934" s="19" t="n">
        <v>257.8402</v>
      </c>
      <c r="BB934" s="19" t="n">
        <v>1.2855</v>
      </c>
      <c r="BC934" s="19" t="n">
        <v>8.6294</v>
      </c>
      <c r="BD934" s="19" t="n">
        <v>4.6508</v>
      </c>
      <c r="BE934" s="19" t="n">
        <v>5.4866</v>
      </c>
      <c r="BF934" s="19" t="n">
        <v>1.3696</v>
      </c>
      <c r="BG934" s="19" t="n">
        <v>0.4054</v>
      </c>
      <c r="BH934" s="19" t="n">
        <v>0.637</v>
      </c>
      <c r="BI934" s="19" t="n">
        <v>0.6093</v>
      </c>
      <c r="BJ934" s="19" t="n">
        <v>1.1262</v>
      </c>
      <c r="BK934" s="19" t="n">
        <v>0.4131</v>
      </c>
      <c r="BL934" s="19" t="n">
        <v>0.3717</v>
      </c>
      <c r="BM934" s="19" t="n">
        <v>1.2839</v>
      </c>
      <c r="BN934" s="19" t="n">
        <v>0.7064</v>
      </c>
      <c r="BP934" s="19" t="n">
        <v>417.1735</v>
      </c>
      <c r="BQ934" s="19" t="n">
        <v>0.6034</v>
      </c>
      <c r="BR934" s="19" t="n">
        <v>2.0261</v>
      </c>
      <c r="BS934" s="19" t="n">
        <v>1.3672</v>
      </c>
      <c r="BT934" s="19" t="n">
        <v>4.5845</v>
      </c>
      <c r="BU934" s="19" t="n">
        <v>2.5059</v>
      </c>
      <c r="BV934" s="19" t="n">
        <v>1.5314</v>
      </c>
      <c r="BW934" s="19" t="n">
        <v>8.3728</v>
      </c>
      <c r="BX934" s="19" t="n">
        <v>9.474399999999999</v>
      </c>
      <c r="BY934" s="19" t="n">
        <v>20.2076</v>
      </c>
      <c r="BZ934" s="19" t="n">
        <v>10.9513</v>
      </c>
      <c r="CA934" s="19" t="n">
        <v>35.0727</v>
      </c>
      <c r="CB934" s="19" t="n">
        <v>128.7043</v>
      </c>
      <c r="CC934" s="19" t="n">
        <v>4.7362</v>
      </c>
      <c r="CD934" s="19" t="n">
        <v>0.2528</v>
      </c>
      <c r="CE934" s="19" t="n">
        <v>3.7766</v>
      </c>
      <c r="CF934" s="19" t="n">
        <v>0.3377</v>
      </c>
      <c r="CG934" s="19" t="n">
        <v>2.3024</v>
      </c>
      <c r="CH934" s="19" t="n">
        <v>8.377800000000001</v>
      </c>
      <c r="CI934" s="19" t="n">
        <v>1.3508</v>
      </c>
      <c r="CJ934" s="19" t="n">
        <v>0.3377</v>
      </c>
      <c r="CK934" s="19" t="n">
        <v>0.3377</v>
      </c>
      <c r="CL934" s="19" t="n">
        <v>0.6754</v>
      </c>
      <c r="CM934" s="19" t="n">
        <v>1.182</v>
      </c>
      <c r="CO934" s="19" t="n">
        <v>0.5888</v>
      </c>
      <c r="CP934" s="19" t="n">
        <v>0.2944</v>
      </c>
      <c r="CQ934" s="19" t="n">
        <v>0.3377</v>
      </c>
      <c r="CR934" s="19" t="n">
        <v>2.4047</v>
      </c>
      <c r="CS934" s="19" t="n">
        <v>18.607</v>
      </c>
      <c r="CT934" s="19" t="n">
        <v>6.5937</v>
      </c>
      <c r="CU934" s="19" t="n">
        <v>8.4161</v>
      </c>
      <c r="CV934" s="19" t="n">
        <v>18.7061</v>
      </c>
      <c r="CX934" s="19" t="n">
        <v>1.6815</v>
      </c>
      <c r="CZ934" s="19" t="n">
        <v>31.0045</v>
      </c>
      <c r="DA934" s="19" t="n">
        <v>10.7195</v>
      </c>
      <c r="DB934" s="19" t="n">
        <v>9.400499999999999</v>
      </c>
      <c r="DC934" s="19" t="n">
        <v>17.2139</v>
      </c>
      <c r="DD934" s="19" t="n">
        <v>13.7519</v>
      </c>
      <c r="DE934" s="19" t="n">
        <v>2.8008</v>
      </c>
      <c r="DF934" s="19" t="n">
        <v>37.725</v>
      </c>
      <c r="DG934" s="19" t="n">
        <v>37.3652</v>
      </c>
      <c r="DH934" s="19" t="n">
        <v>0.6395999999999999</v>
      </c>
      <c r="DI934" s="19" t="n">
        <v>1.4139</v>
      </c>
      <c r="DJ934" s="19" t="n">
        <v>0.8984</v>
      </c>
      <c r="DK934" s="19" t="n">
        <v>14.8532</v>
      </c>
      <c r="DL934" s="19" t="n">
        <v>3.7918</v>
      </c>
      <c r="DM934" s="19" t="n">
        <v>8.6835</v>
      </c>
      <c r="DN934" s="19" t="n">
        <v>4.0571</v>
      </c>
      <c r="DO934" s="19" t="n">
        <v>1314.5734</v>
      </c>
    </row>
    <row r="935">
      <c r="A935" s="2" t="inlineStr">
        <is>
          <t>Gas (Table 33)</t>
        </is>
      </c>
      <c r="B935" s="2" t="inlineStr">
        <is>
          <t>0801</t>
        </is>
      </c>
      <c r="C935" s="2" t="inlineStr">
        <is>
          <t>Iron ore mining</t>
        </is>
      </c>
    </row>
    <row r="936">
      <c r="A936" s="2" t="inlineStr">
        <is>
          <t>Gas (Table 33)</t>
        </is>
      </c>
      <c r="B936" s="2" t="inlineStr">
        <is>
          <t>0802</t>
        </is>
      </c>
      <c r="C936" s="2" t="inlineStr">
        <is>
          <t>Non-ferrous metal ore mining</t>
        </is>
      </c>
    </row>
    <row r="937">
      <c r="A937" s="2" t="inlineStr">
        <is>
          <t>Gas (Table 33)</t>
        </is>
      </c>
      <c r="B937" s="2" t="inlineStr">
        <is>
          <t>0901</t>
        </is>
      </c>
      <c r="C937" s="2" t="inlineStr">
        <is>
          <t>Non-metallic mineral mining</t>
        </is>
      </c>
    </row>
    <row r="938">
      <c r="A938" s="2" t="inlineStr">
        <is>
          <t>Gas (Table 33)</t>
        </is>
      </c>
      <c r="B938" s="2" t="inlineStr">
        <is>
          <t>1001</t>
        </is>
      </c>
      <c r="C938" s="2" t="inlineStr">
        <is>
          <t>Exploration and mining support services</t>
        </is>
      </c>
    </row>
    <row r="939">
      <c r="A939" s="2" t="inlineStr">
        <is>
          <t>Gas (Table 33)</t>
        </is>
      </c>
      <c r="B939" s="2" t="inlineStr">
        <is>
          <t>1101</t>
        </is>
      </c>
      <c r="C939" s="2" t="inlineStr">
        <is>
          <t>Meat and meat product manufacturing</t>
        </is>
      </c>
    </row>
    <row r="940">
      <c r="A940" s="2" t="inlineStr">
        <is>
          <t>Gas (Table 33)</t>
        </is>
      </c>
      <c r="B940" s="2" t="inlineStr">
        <is>
          <t>1102</t>
        </is>
      </c>
      <c r="C940" s="2" t="inlineStr">
        <is>
          <t>Processed seafood manufacturing</t>
        </is>
      </c>
    </row>
    <row r="941">
      <c r="A941" s="2" t="inlineStr">
        <is>
          <t>Gas (Table 33)</t>
        </is>
      </c>
      <c r="B941" s="2" t="inlineStr">
        <is>
          <t>1103</t>
        </is>
      </c>
      <c r="C941" s="2" t="inlineStr">
        <is>
          <t>Dairy product manufacturing</t>
        </is>
      </c>
    </row>
    <row r="942">
      <c r="A942" s="2" t="inlineStr">
        <is>
          <t>Gas (Table 33)</t>
        </is>
      </c>
      <c r="B942" s="2" t="inlineStr">
        <is>
          <t>1104</t>
        </is>
      </c>
      <c r="C942" s="2" t="inlineStr">
        <is>
          <t>Fruit and vegetable product manufacturing</t>
        </is>
      </c>
    </row>
    <row r="943">
      <c r="A943" s="2" t="inlineStr">
        <is>
          <t>Gas (Table 33)</t>
        </is>
      </c>
      <c r="B943" s="2" t="inlineStr">
        <is>
          <t>1105</t>
        </is>
      </c>
      <c r="C943" s="2" t="inlineStr">
        <is>
          <t>Oils and fats manufacturing</t>
        </is>
      </c>
    </row>
    <row r="944">
      <c r="A944" s="2" t="inlineStr">
        <is>
          <t>Gas (Table 33)</t>
        </is>
      </c>
      <c r="B944" s="2" t="inlineStr">
        <is>
          <t>1106</t>
        </is>
      </c>
      <c r="C944" s="2" t="inlineStr">
        <is>
          <t>Grain mill and cereal product manufacturing</t>
        </is>
      </c>
    </row>
    <row r="945">
      <c r="A945" s="2" t="inlineStr">
        <is>
          <t>Gas (Table 33)</t>
        </is>
      </c>
      <c r="B945" s="2" t="inlineStr">
        <is>
          <t>1107</t>
        </is>
      </c>
      <c r="C945" s="2" t="inlineStr">
        <is>
          <t>Bakery product manufacturing</t>
        </is>
      </c>
    </row>
    <row r="946">
      <c r="A946" s="2" t="inlineStr">
        <is>
          <t>Gas (Table 33)</t>
        </is>
      </c>
      <c r="B946" s="2" t="inlineStr">
        <is>
          <t>1108</t>
        </is>
      </c>
      <c r="C946" s="2" t="inlineStr">
        <is>
          <t>Sugar and confectionery manufacturing</t>
        </is>
      </c>
    </row>
    <row r="947">
      <c r="A947" s="2" t="inlineStr">
        <is>
          <t>Gas (Table 33)</t>
        </is>
      </c>
      <c r="B947" s="2" t="inlineStr">
        <is>
          <t>1109</t>
        </is>
      </c>
      <c r="C947" s="2" t="inlineStr">
        <is>
          <t>Other food product manufacturing</t>
        </is>
      </c>
    </row>
    <row r="948">
      <c r="A948" s="2" t="inlineStr">
        <is>
          <t>Gas (Table 33)</t>
        </is>
      </c>
      <c r="B948" s="2" t="inlineStr">
        <is>
          <t>1201</t>
        </is>
      </c>
      <c r="C948" s="2" t="inlineStr">
        <is>
          <t>Soft drinks, cordials and syrup manufacturing</t>
        </is>
      </c>
    </row>
    <row r="949">
      <c r="A949" s="2" t="inlineStr">
        <is>
          <t>Gas (Table 33)</t>
        </is>
      </c>
      <c r="B949" s="2" t="inlineStr">
        <is>
          <t>1202</t>
        </is>
      </c>
      <c r="C949" s="2" t="inlineStr">
        <is>
          <t>Beer manufacturing</t>
        </is>
      </c>
    </row>
    <row r="950">
      <c r="A950" s="2" t="inlineStr">
        <is>
          <t>Gas (Table 33)</t>
        </is>
      </c>
      <c r="B950" s="2" t="inlineStr">
        <is>
          <t>1205</t>
        </is>
      </c>
      <c r="C950" s="2" t="inlineStr">
        <is>
          <t>Wine, spirits and tobacco</t>
        </is>
      </c>
    </row>
    <row r="951">
      <c r="A951" s="2" t="inlineStr">
        <is>
          <t>Gas (Table 33)</t>
        </is>
      </c>
      <c r="B951" s="2" t="inlineStr">
        <is>
          <t>1301</t>
        </is>
      </c>
      <c r="C951" s="2" t="inlineStr">
        <is>
          <t>Textile manufacturing</t>
        </is>
      </c>
    </row>
    <row r="952">
      <c r="A952" s="2" t="inlineStr">
        <is>
          <t>Gas (Table 33)</t>
        </is>
      </c>
      <c r="B952" s="2" t="inlineStr">
        <is>
          <t>1302</t>
        </is>
      </c>
      <c r="C952" s="2" t="inlineStr">
        <is>
          <t>Tanned leather, dressed fur and leather product manufacturing</t>
        </is>
      </c>
    </row>
    <row r="953">
      <c r="A953" s="2" t="inlineStr">
        <is>
          <t>Gas (Table 33)</t>
        </is>
      </c>
      <c r="B953" s="2" t="inlineStr">
        <is>
          <t>1303</t>
        </is>
      </c>
      <c r="C953" s="2" t="inlineStr">
        <is>
          <t>Textile product manufacturing</t>
        </is>
      </c>
    </row>
    <row r="954">
      <c r="A954" s="2" t="inlineStr">
        <is>
          <t>Gas (Table 33)</t>
        </is>
      </c>
      <c r="B954" s="2" t="inlineStr">
        <is>
          <t>1304</t>
        </is>
      </c>
      <c r="C954" s="2" t="inlineStr">
        <is>
          <t>Knitted product manufacturing</t>
        </is>
      </c>
    </row>
    <row r="955">
      <c r="A955" s="2" t="inlineStr">
        <is>
          <t>Gas (Table 33)</t>
        </is>
      </c>
      <c r="B955" s="2" t="inlineStr">
        <is>
          <t>1305</t>
        </is>
      </c>
      <c r="C955" s="2" t="inlineStr">
        <is>
          <t>Clothing manufacturing</t>
        </is>
      </c>
    </row>
    <row r="956">
      <c r="A956" s="2" t="inlineStr">
        <is>
          <t>Gas (Table 33)</t>
        </is>
      </c>
      <c r="B956" s="2" t="inlineStr">
        <is>
          <t>1306</t>
        </is>
      </c>
      <c r="C956" s="2" t="inlineStr">
        <is>
          <t>Footwear manufacturing</t>
        </is>
      </c>
    </row>
    <row r="957">
      <c r="A957" s="2" t="inlineStr">
        <is>
          <t>Gas (Table 33)</t>
        </is>
      </c>
      <c r="B957" s="2" t="inlineStr">
        <is>
          <t>1401</t>
        </is>
      </c>
      <c r="C957" s="2" t="inlineStr">
        <is>
          <t>Sawmill product manufacturing</t>
        </is>
      </c>
    </row>
    <row r="958">
      <c r="A958" s="2" t="inlineStr">
        <is>
          <t>Gas (Table 33)</t>
        </is>
      </c>
      <c r="B958" s="2" t="inlineStr">
        <is>
          <t>1402</t>
        </is>
      </c>
      <c r="C958" s="2" t="inlineStr">
        <is>
          <t>Other wood product manufacturing</t>
        </is>
      </c>
    </row>
    <row r="959">
      <c r="A959" s="2" t="inlineStr">
        <is>
          <t>Gas (Table 33)</t>
        </is>
      </c>
      <c r="B959" s="2" t="inlineStr">
        <is>
          <t>1501</t>
        </is>
      </c>
      <c r="C959" s="2" t="inlineStr">
        <is>
          <t>Pulp, paper and paperboard manufacturing</t>
        </is>
      </c>
    </row>
    <row r="960">
      <c r="A960" s="2" t="inlineStr">
        <is>
          <t>Gas (Table 33)</t>
        </is>
      </c>
      <c r="B960" s="2" t="inlineStr">
        <is>
          <t>1502</t>
        </is>
      </c>
      <c r="C960" s="2" t="inlineStr">
        <is>
          <t>Paper stationery and other converted paper product manufacturing</t>
        </is>
      </c>
    </row>
    <row r="961">
      <c r="A961" s="2" t="inlineStr">
        <is>
          <t>Gas (Table 33)</t>
        </is>
      </c>
      <c r="B961" s="2" t="inlineStr">
        <is>
          <t>1601</t>
        </is>
      </c>
      <c r="C961" s="2" t="inlineStr">
        <is>
          <t>Printing (including the reproduction of recorded media)</t>
        </is>
      </c>
    </row>
    <row r="962">
      <c r="A962" s="2" t="inlineStr">
        <is>
          <t>Gas (Table 33)</t>
        </is>
      </c>
      <c r="B962" s="2" t="inlineStr">
        <is>
          <t>1701</t>
        </is>
      </c>
      <c r="C962" s="2" t="inlineStr">
        <is>
          <t>Petroleum and coal product manufacturing</t>
        </is>
      </c>
    </row>
    <row r="963">
      <c r="A963" s="2" t="inlineStr">
        <is>
          <t>Gas (Table 33)</t>
        </is>
      </c>
      <c r="B963" s="2" t="inlineStr">
        <is>
          <t>1801</t>
        </is>
      </c>
      <c r="C963" s="2" t="inlineStr">
        <is>
          <t>Human pharmaceutical and medicinal product manufacturing</t>
        </is>
      </c>
    </row>
    <row r="964">
      <c r="A964" s="2" t="inlineStr">
        <is>
          <t>Gas (Table 33)</t>
        </is>
      </c>
      <c r="B964" s="2" t="inlineStr">
        <is>
          <t>1802</t>
        </is>
      </c>
      <c r="C964" s="2" t="inlineStr">
        <is>
          <t>Veterinary pharmaceutical and medicinal product manufacturing</t>
        </is>
      </c>
    </row>
    <row r="965">
      <c r="A965" s="2" t="inlineStr">
        <is>
          <t>Gas (Table 33)</t>
        </is>
      </c>
      <c r="B965" s="2" t="inlineStr">
        <is>
          <t>1803</t>
        </is>
      </c>
      <c r="C965" s="2" t="inlineStr">
        <is>
          <t>Basic chemical manufacturing</t>
        </is>
      </c>
    </row>
    <row r="966">
      <c r="A966" s="2" t="inlineStr">
        <is>
          <t>Gas (Table 33)</t>
        </is>
      </c>
      <c r="B966" s="2" t="inlineStr">
        <is>
          <t>1804</t>
        </is>
      </c>
      <c r="C966" s="2" t="inlineStr">
        <is>
          <t>Cleaning compounds and toiletry preparation manufacturing</t>
        </is>
      </c>
    </row>
    <row r="967">
      <c r="A967" s="2" t="inlineStr">
        <is>
          <t>Gas (Table 33)</t>
        </is>
      </c>
      <c r="B967" s="2" t="inlineStr">
        <is>
          <t>1901</t>
        </is>
      </c>
      <c r="C967" s="2" t="inlineStr">
        <is>
          <t>Polymer product manufacturing</t>
        </is>
      </c>
    </row>
    <row r="968">
      <c r="A968" s="2" t="inlineStr">
        <is>
          <t>Gas (Table 33)</t>
        </is>
      </c>
      <c r="B968" s="2" t="inlineStr">
        <is>
          <t>1902</t>
        </is>
      </c>
      <c r="C968" s="2" t="inlineStr">
        <is>
          <t>Natural rubber product manufacturing</t>
        </is>
      </c>
    </row>
    <row r="969">
      <c r="A969" s="2" t="inlineStr">
        <is>
          <t>Gas (Table 33)</t>
        </is>
      </c>
      <c r="B969" s="2" t="inlineStr">
        <is>
          <t>2001</t>
        </is>
      </c>
      <c r="C969" s="2" t="inlineStr">
        <is>
          <t>Glass and glass product manufacturing</t>
        </is>
      </c>
    </row>
    <row r="970">
      <c r="A970" s="2" t="inlineStr">
        <is>
          <t>Gas (Table 33)</t>
        </is>
      </c>
      <c r="B970" s="2" t="inlineStr">
        <is>
          <t>2002</t>
        </is>
      </c>
      <c r="C970" s="2" t="inlineStr">
        <is>
          <t>Ceramic product manufacturing</t>
        </is>
      </c>
    </row>
    <row r="971">
      <c r="A971" s="2" t="inlineStr">
        <is>
          <t>Gas (Table 33)</t>
        </is>
      </c>
      <c r="B971" s="2" t="inlineStr">
        <is>
          <t>2003</t>
        </is>
      </c>
      <c r="C971" s="2" t="inlineStr">
        <is>
          <t>Cement, lime and ready-mixed concrete manufacturing</t>
        </is>
      </c>
    </row>
    <row r="972">
      <c r="A972" s="2" t="inlineStr">
        <is>
          <t>Gas (Table 33)</t>
        </is>
      </c>
      <c r="B972" s="2" t="inlineStr">
        <is>
          <t>2004</t>
        </is>
      </c>
      <c r="C972" s="2" t="inlineStr">
        <is>
          <t>Plaster and concrete product manufacturing</t>
        </is>
      </c>
    </row>
    <row r="973">
      <c r="A973" s="2" t="inlineStr">
        <is>
          <t>Gas (Table 33)</t>
        </is>
      </c>
      <c r="B973" s="2" t="inlineStr">
        <is>
          <t>2005</t>
        </is>
      </c>
      <c r="C973" s="2" t="inlineStr">
        <is>
          <t>Other non-metallic mineral product manufacturing</t>
        </is>
      </c>
    </row>
    <row r="974">
      <c r="A974" s="2" t="inlineStr">
        <is>
          <t>Gas (Table 33)</t>
        </is>
      </c>
      <c r="B974" s="2" t="inlineStr">
        <is>
          <t>2101</t>
        </is>
      </c>
      <c r="C974" s="2" t="inlineStr">
        <is>
          <t>Iron and steel manufacturing</t>
        </is>
      </c>
    </row>
    <row r="975">
      <c r="A975" s="2" t="inlineStr">
        <is>
          <t>Gas (Table 33)</t>
        </is>
      </c>
      <c r="B975" s="2" t="inlineStr">
        <is>
          <t>2102</t>
        </is>
      </c>
      <c r="C975" s="2" t="inlineStr">
        <is>
          <t>Basic non-ferrous metal manufacturing</t>
        </is>
      </c>
    </row>
    <row r="976">
      <c r="A976" s="2" t="inlineStr">
        <is>
          <t>Gas (Table 33)</t>
        </is>
      </c>
      <c r="B976" s="2" t="inlineStr">
        <is>
          <t>2201</t>
        </is>
      </c>
      <c r="C976" s="2" t="inlineStr">
        <is>
          <t>Forged iron and steel product manufacturing</t>
        </is>
      </c>
    </row>
    <row r="977">
      <c r="A977" s="2" t="inlineStr">
        <is>
          <t>Gas (Table 33)</t>
        </is>
      </c>
      <c r="B977" s="2" t="inlineStr">
        <is>
          <t>2202</t>
        </is>
      </c>
      <c r="C977" s="2" t="inlineStr">
        <is>
          <t>Structural metal product manufacturing</t>
        </is>
      </c>
    </row>
    <row r="978">
      <c r="A978" s="2" t="inlineStr">
        <is>
          <t>Gas (Table 33)</t>
        </is>
      </c>
      <c r="B978" s="2" t="inlineStr">
        <is>
          <t>2203</t>
        </is>
      </c>
      <c r="C978" s="2" t="inlineStr">
        <is>
          <t>Metal containers and other sheet metal product manufacturing</t>
        </is>
      </c>
    </row>
    <row r="979">
      <c r="A979" s="2" t="inlineStr">
        <is>
          <t>Gas (Table 33)</t>
        </is>
      </c>
      <c r="B979" s="2" t="inlineStr">
        <is>
          <t>2204</t>
        </is>
      </c>
      <c r="C979" s="2" t="inlineStr">
        <is>
          <t>Other fabricated metal product manufacturing</t>
        </is>
      </c>
    </row>
    <row r="980">
      <c r="A980" s="2" t="inlineStr">
        <is>
          <t>Gas (Table 33)</t>
        </is>
      </c>
      <c r="B980" s="2" t="inlineStr">
        <is>
          <t>2301</t>
        </is>
      </c>
      <c r="C980" s="2" t="inlineStr">
        <is>
          <t>Motor vehicles and parts; other transport equipment manufacturing</t>
        </is>
      </c>
    </row>
    <row r="981">
      <c r="A981" s="2" t="inlineStr">
        <is>
          <t>Gas (Table 33)</t>
        </is>
      </c>
      <c r="B981" s="2" t="inlineStr">
        <is>
          <t>2302</t>
        </is>
      </c>
      <c r="C981" s="2" t="inlineStr">
        <is>
          <t>Ships and boat manufacturing</t>
        </is>
      </c>
    </row>
    <row r="982">
      <c r="A982" s="2" t="inlineStr">
        <is>
          <t>Gas (Table 33)</t>
        </is>
      </c>
      <c r="B982" s="2" t="inlineStr">
        <is>
          <t>2303</t>
        </is>
      </c>
      <c r="C982" s="2" t="inlineStr">
        <is>
          <t>Railway rolling stock manufacturing</t>
        </is>
      </c>
    </row>
    <row r="983">
      <c r="A983" s="2" t="inlineStr">
        <is>
          <t>Gas (Table 33)</t>
        </is>
      </c>
      <c r="B983" s="2" t="inlineStr">
        <is>
          <t>2304</t>
        </is>
      </c>
      <c r="C983" s="2" t="inlineStr">
        <is>
          <t>Aircraft manufacturing</t>
        </is>
      </c>
    </row>
    <row r="984">
      <c r="A984" s="2" t="inlineStr">
        <is>
          <t>Gas (Table 33)</t>
        </is>
      </c>
      <c r="B984" s="2" t="inlineStr">
        <is>
          <t>2401</t>
        </is>
      </c>
      <c r="C984" s="2" t="inlineStr">
        <is>
          <t>Professional, scientific, computer and electronic equipment manufacturing</t>
        </is>
      </c>
    </row>
    <row r="985">
      <c r="A985" s="2" t="inlineStr">
        <is>
          <t>Gas (Table 33)</t>
        </is>
      </c>
      <c r="B985" s="2" t="inlineStr">
        <is>
          <t>2403</t>
        </is>
      </c>
      <c r="C985" s="2" t="inlineStr">
        <is>
          <t>Electrical equipment manufacturing</t>
        </is>
      </c>
    </row>
    <row r="986">
      <c r="A986" s="2" t="inlineStr">
        <is>
          <t>Gas (Table 33)</t>
        </is>
      </c>
      <c r="B986" s="2" t="inlineStr">
        <is>
          <t>2404</t>
        </is>
      </c>
      <c r="C986" s="2" t="inlineStr">
        <is>
          <t>Domestic appliance manufacturing</t>
        </is>
      </c>
    </row>
    <row r="987">
      <c r="A987" s="2" t="inlineStr">
        <is>
          <t>Gas (Table 33)</t>
        </is>
      </c>
      <c r="B987" s="2" t="inlineStr">
        <is>
          <t>2405</t>
        </is>
      </c>
      <c r="C987" s="2" t="inlineStr">
        <is>
          <t>Specialised and other machinery and equipment manufacturing</t>
        </is>
      </c>
    </row>
    <row r="988">
      <c r="A988" s="2" t="inlineStr">
        <is>
          <t>Gas (Table 33)</t>
        </is>
      </c>
      <c r="B988" s="2" t="inlineStr">
        <is>
          <t>2501</t>
        </is>
      </c>
      <c r="C988" s="2" t="inlineStr">
        <is>
          <t>Furniture manufacturing</t>
        </is>
      </c>
    </row>
    <row r="989">
      <c r="A989" s="2" t="inlineStr">
        <is>
          <t>Gas (Table 33)</t>
        </is>
      </c>
      <c r="B989" s="2" t="inlineStr">
        <is>
          <t>2502</t>
        </is>
      </c>
      <c r="C989" s="2" t="inlineStr">
        <is>
          <t>Other manufactured products</t>
        </is>
      </c>
    </row>
    <row r="990">
      <c r="A990" s="2" t="inlineStr">
        <is>
          <t>Gas (Table 33)</t>
        </is>
      </c>
      <c r="B990" s="2" t="inlineStr">
        <is>
          <t>2601</t>
        </is>
      </c>
      <c r="C990" s="2" t="inlineStr">
        <is>
          <t>Electricity generation</t>
        </is>
      </c>
    </row>
    <row r="991">
      <c r="A991" s="2" t="inlineStr">
        <is>
          <t>Gas (Table 33)</t>
        </is>
      </c>
      <c r="B991" s="2" t="inlineStr">
        <is>
          <t>2605</t>
        </is>
      </c>
      <c r="C991" s="2" t="inlineStr">
        <is>
          <t>Electricity transmission, distribution, on selling and electricity market operation</t>
        </is>
      </c>
    </row>
    <row r="992">
      <c r="A992" s="2" t="inlineStr">
        <is>
          <t>Gas (Table 33)</t>
        </is>
      </c>
      <c r="B992" s="2" t="inlineStr">
        <is>
          <t>2701</t>
        </is>
      </c>
      <c r="C992" s="2" t="inlineStr">
        <is>
          <t>Gas supply</t>
        </is>
      </c>
    </row>
    <row r="993">
      <c r="A993" s="2" t="inlineStr">
        <is>
          <t>Gas (Table 33)</t>
        </is>
      </c>
      <c r="B993" s="2" t="inlineStr">
        <is>
          <t>2801</t>
        </is>
      </c>
      <c r="C993" s="2" t="inlineStr">
        <is>
          <t>Water supply, sewerage and drainage services</t>
        </is>
      </c>
    </row>
    <row r="994">
      <c r="A994" s="2" t="inlineStr">
        <is>
          <t>Gas (Table 33)</t>
        </is>
      </c>
      <c r="B994" s="2" t="inlineStr">
        <is>
          <t>2901</t>
        </is>
      </c>
      <c r="C994" s="2" t="inlineStr">
        <is>
          <t>Waste collection, treatment and disposal services</t>
        </is>
      </c>
    </row>
    <row r="995">
      <c r="A995" s="2" t="inlineStr">
        <is>
          <t>Gas (Table 33)</t>
        </is>
      </c>
      <c r="B995" s="2" t="inlineStr">
        <is>
          <t>3001</t>
        </is>
      </c>
      <c r="C995" s="2" t="inlineStr">
        <is>
          <t>Residential building construction</t>
        </is>
      </c>
    </row>
    <row r="996">
      <c r="A996" s="2" t="inlineStr">
        <is>
          <t>Gas (Table 33)</t>
        </is>
      </c>
      <c r="B996" s="2" t="inlineStr">
        <is>
          <t>3002</t>
        </is>
      </c>
      <c r="C996" s="2" t="inlineStr">
        <is>
          <t>Non-residential building construction</t>
        </is>
      </c>
    </row>
    <row r="997">
      <c r="A997" s="2" t="inlineStr">
        <is>
          <t>Gas (Table 33)</t>
        </is>
      </c>
      <c r="B997" s="2" t="inlineStr">
        <is>
          <t>3101</t>
        </is>
      </c>
      <c r="C997" s="2" t="inlineStr">
        <is>
          <t>Heavy and civil engineering construction</t>
        </is>
      </c>
    </row>
    <row r="998">
      <c r="A998" s="2" t="inlineStr">
        <is>
          <t>Gas (Table 33)</t>
        </is>
      </c>
      <c r="B998" s="2" t="inlineStr">
        <is>
          <t>3201</t>
        </is>
      </c>
      <c r="C998" s="2" t="inlineStr">
        <is>
          <t>Construction services</t>
        </is>
      </c>
    </row>
    <row r="999">
      <c r="A999" s="2" t="inlineStr">
        <is>
          <t>Gas (Table 33)</t>
        </is>
      </c>
      <c r="B999" s="2" t="inlineStr">
        <is>
          <t>3301</t>
        </is>
      </c>
      <c r="C999" s="2" t="inlineStr">
        <is>
          <t>Wholesale trade</t>
        </is>
      </c>
    </row>
    <row r="1000">
      <c r="A1000" s="2" t="inlineStr">
        <is>
          <t>Gas (Table 33)</t>
        </is>
      </c>
      <c r="B1000" s="2" t="inlineStr">
        <is>
          <t>3901</t>
        </is>
      </c>
      <c r="C1000" s="2" t="inlineStr">
        <is>
          <t>Retail trade</t>
        </is>
      </c>
    </row>
    <row r="1001">
      <c r="A1001" s="2" t="inlineStr">
        <is>
          <t>Gas (Table 33)</t>
        </is>
      </c>
      <c r="B1001" s="2" t="inlineStr">
        <is>
          <t>4401</t>
        </is>
      </c>
      <c r="C1001" s="2" t="inlineStr">
        <is>
          <t>Accommodation</t>
        </is>
      </c>
    </row>
    <row r="1002">
      <c r="A1002" s="2" t="inlineStr">
        <is>
          <t>Gas (Table 33)</t>
        </is>
      </c>
      <c r="B1002" s="2" t="inlineStr">
        <is>
          <t>4501</t>
        </is>
      </c>
      <c r="C1002" s="2" t="inlineStr">
        <is>
          <t>Food and beverage services</t>
        </is>
      </c>
    </row>
    <row r="1003">
      <c r="A1003" s="2" t="inlineStr">
        <is>
          <t>Gas (Table 33)</t>
        </is>
      </c>
      <c r="B1003" s="2" t="inlineStr">
        <is>
          <t>4601</t>
        </is>
      </c>
      <c r="C1003" s="2" t="inlineStr">
        <is>
          <t>Road transport</t>
        </is>
      </c>
    </row>
    <row r="1004">
      <c r="A1004" s="2" t="inlineStr">
        <is>
          <t>Gas (Table 33)</t>
        </is>
      </c>
      <c r="B1004" s="2" t="inlineStr">
        <is>
          <t>4701</t>
        </is>
      </c>
      <c r="C1004" s="2" t="inlineStr">
        <is>
          <t>Rail transport</t>
        </is>
      </c>
    </row>
    <row r="1005">
      <c r="A1005" s="2" t="inlineStr">
        <is>
          <t>Gas (Table 33)</t>
        </is>
      </c>
      <c r="B1005" s="2" t="inlineStr">
        <is>
          <t>4801</t>
        </is>
      </c>
      <c r="C1005" s="2" t="inlineStr">
        <is>
          <t>Water, pipeline and other transport</t>
        </is>
      </c>
    </row>
    <row r="1006">
      <c r="A1006" s="2" t="inlineStr">
        <is>
          <t>Gas (Table 33)</t>
        </is>
      </c>
      <c r="B1006" s="2" t="inlineStr">
        <is>
          <t>4901</t>
        </is>
      </c>
      <c r="C1006" s="2" t="inlineStr">
        <is>
          <t>Air and space transport</t>
        </is>
      </c>
    </row>
    <row r="1007">
      <c r="A1007" s="2" t="inlineStr">
        <is>
          <t>Gas (Table 33)</t>
        </is>
      </c>
      <c r="B1007" s="2" t="inlineStr">
        <is>
          <t>5101</t>
        </is>
      </c>
      <c r="C1007" s="2" t="inlineStr">
        <is>
          <t>Postal and courier pick-up and delivery service</t>
        </is>
      </c>
    </row>
    <row r="1008">
      <c r="A1008" s="2" t="inlineStr">
        <is>
          <t>Gas (Table 33)</t>
        </is>
      </c>
      <c r="B1008" s="2" t="inlineStr">
        <is>
          <t>5201</t>
        </is>
      </c>
      <c r="C1008" s="2" t="inlineStr">
        <is>
          <t>Transport support services and storage</t>
        </is>
      </c>
    </row>
    <row r="1009">
      <c r="A1009" s="2" t="inlineStr">
        <is>
          <t>Gas (Table 33)</t>
        </is>
      </c>
      <c r="B1009" s="2" t="inlineStr">
        <is>
          <t>5401</t>
        </is>
      </c>
      <c r="C1009" s="2" t="inlineStr">
        <is>
          <t>Publishing (except internet and music publishing)</t>
        </is>
      </c>
    </row>
    <row r="1010">
      <c r="A1010" s="2" t="inlineStr">
        <is>
          <t>Gas (Table 33)</t>
        </is>
      </c>
      <c r="B1010" s="2" t="inlineStr">
        <is>
          <t>5501</t>
        </is>
      </c>
      <c r="C1010" s="2" t="inlineStr">
        <is>
          <t>Motion picture and sound recording</t>
        </is>
      </c>
    </row>
    <row r="1011">
      <c r="A1011" s="2" t="inlineStr">
        <is>
          <t>Gas (Table 33)</t>
        </is>
      </c>
      <c r="B1011" s="2" t="inlineStr">
        <is>
          <t>5601</t>
        </is>
      </c>
      <c r="C1011" s="2" t="inlineStr">
        <is>
          <t>Broadcasting (except internet)</t>
        </is>
      </c>
    </row>
    <row r="1012">
      <c r="A1012" s="2" t="inlineStr">
        <is>
          <t>Gas (Table 33)</t>
        </is>
      </c>
      <c r="B1012" s="2" t="inlineStr">
        <is>
          <t>5701</t>
        </is>
      </c>
      <c r="C1012" s="2" t="inlineStr">
        <is>
          <t>Internet service providers, internet publishing and broadcasting, websearch portals and data processing</t>
        </is>
      </c>
    </row>
    <row r="1013">
      <c r="A1013" s="2" t="inlineStr">
        <is>
          <t>Gas (Table 33)</t>
        </is>
      </c>
      <c r="B1013" s="2" t="inlineStr">
        <is>
          <t>5801</t>
        </is>
      </c>
      <c r="C1013" s="2" t="inlineStr">
        <is>
          <t>Telecommunication services</t>
        </is>
      </c>
    </row>
    <row r="1014">
      <c r="A1014" s="2" t="inlineStr">
        <is>
          <t>Gas (Table 33)</t>
        </is>
      </c>
      <c r="B1014" s="2" t="inlineStr">
        <is>
          <t>6001</t>
        </is>
      </c>
      <c r="C1014" s="2" t="inlineStr">
        <is>
          <t>Library and other information services</t>
        </is>
      </c>
    </row>
    <row r="1015">
      <c r="A1015" s="2" t="inlineStr">
        <is>
          <t>Gas (Table 33)</t>
        </is>
      </c>
      <c r="B1015" s="2" t="inlineStr">
        <is>
          <t>6201</t>
        </is>
      </c>
      <c r="C1015" s="2" t="inlineStr">
        <is>
          <t>Finance</t>
        </is>
      </c>
    </row>
    <row r="1016">
      <c r="A1016" s="2" t="inlineStr">
        <is>
          <t>Gas (Table 33)</t>
        </is>
      </c>
      <c r="B1016" s="2" t="inlineStr">
        <is>
          <t>6301</t>
        </is>
      </c>
      <c r="C1016" s="2" t="inlineStr">
        <is>
          <t>Insurance and superannuation funds</t>
        </is>
      </c>
    </row>
    <row r="1017">
      <c r="A1017" s="2" t="inlineStr">
        <is>
          <t>Gas (Table 33)</t>
        </is>
      </c>
      <c r="B1017" s="2" t="inlineStr">
        <is>
          <t>6401</t>
        </is>
      </c>
      <c r="C1017" s="2" t="inlineStr">
        <is>
          <t>Auxiliary finance and insurance services</t>
        </is>
      </c>
    </row>
    <row r="1018">
      <c r="A1018" s="2" t="inlineStr">
        <is>
          <t>Gas (Table 33)</t>
        </is>
      </c>
      <c r="B1018" s="2" t="inlineStr">
        <is>
          <t>6601</t>
        </is>
      </c>
      <c r="C1018" s="2" t="inlineStr">
        <is>
          <t>Rental and hiring services (except real estate)</t>
        </is>
      </c>
    </row>
    <row r="1019">
      <c r="A1019" s="2" t="inlineStr">
        <is>
          <t>Gas (Table 33)</t>
        </is>
      </c>
      <c r="B1019" s="2" t="inlineStr">
        <is>
          <t>6700</t>
        </is>
      </c>
      <c r="C1019" s="2" t="inlineStr">
        <is>
          <t>Imputed rent for owner-occupiers</t>
        </is>
      </c>
    </row>
    <row r="1020">
      <c r="A1020" s="2" t="inlineStr">
        <is>
          <t>Gas (Table 33)</t>
        </is>
      </c>
      <c r="B1020" s="2" t="inlineStr">
        <is>
          <t>6701</t>
        </is>
      </c>
      <c r="C1020" s="2" t="inlineStr">
        <is>
          <t>Actual rent for housing</t>
        </is>
      </c>
    </row>
    <row r="1021">
      <c r="A1021" s="2" t="inlineStr">
        <is>
          <t>Gas (Table 33)</t>
        </is>
      </c>
      <c r="B1021" s="2" t="inlineStr">
        <is>
          <t>6702</t>
        </is>
      </c>
      <c r="C1021" s="2" t="inlineStr">
        <is>
          <t>Non-residential property operators and real estate services</t>
        </is>
      </c>
    </row>
    <row r="1022">
      <c r="A1022" s="2" t="inlineStr">
        <is>
          <t>Gas (Table 33)</t>
        </is>
      </c>
      <c r="B1022" s="2" t="inlineStr">
        <is>
          <t>6901</t>
        </is>
      </c>
      <c r="C1022" s="2" t="inlineStr">
        <is>
          <t>Professional, scientific and technical services</t>
        </is>
      </c>
    </row>
    <row r="1023">
      <c r="A1023" s="2" t="inlineStr">
        <is>
          <t>Gas (Table 33)</t>
        </is>
      </c>
      <c r="B1023" s="2" t="inlineStr">
        <is>
          <t>7001</t>
        </is>
      </c>
      <c r="C1023" s="2" t="inlineStr">
        <is>
          <t>Computer systems design and related services</t>
        </is>
      </c>
    </row>
    <row r="1024">
      <c r="A1024" s="2" t="inlineStr">
        <is>
          <t>Gas (Table 33)</t>
        </is>
      </c>
      <c r="B1024" s="2" t="inlineStr">
        <is>
          <t>7210</t>
        </is>
      </c>
      <c r="C1024" s="2" t="inlineStr">
        <is>
          <t>Employment, travel agency and other administrative services</t>
        </is>
      </c>
    </row>
    <row r="1025">
      <c r="A1025" s="2" t="inlineStr">
        <is>
          <t>Gas (Table 33)</t>
        </is>
      </c>
      <c r="B1025" s="2" t="inlineStr">
        <is>
          <t>7310</t>
        </is>
      </c>
      <c r="C1025" s="2" t="inlineStr">
        <is>
          <t>Building cleaning, pest control and other support services</t>
        </is>
      </c>
    </row>
    <row r="1026">
      <c r="A1026" s="2" t="inlineStr">
        <is>
          <t>Gas (Table 33)</t>
        </is>
      </c>
      <c r="B1026" s="2" t="inlineStr">
        <is>
          <t>7501</t>
        </is>
      </c>
      <c r="C1026" s="2" t="inlineStr">
        <is>
          <t>Public administration and regulatory services</t>
        </is>
      </c>
    </row>
    <row r="1027">
      <c r="A1027" s="2" t="inlineStr">
        <is>
          <t>Gas (Table 33)</t>
        </is>
      </c>
      <c r="B1027" s="2" t="inlineStr">
        <is>
          <t>7601</t>
        </is>
      </c>
      <c r="C1027" s="2" t="inlineStr">
        <is>
          <t>Defence</t>
        </is>
      </c>
    </row>
    <row r="1028">
      <c r="A1028" s="2" t="inlineStr">
        <is>
          <t>Gas (Table 33)</t>
        </is>
      </c>
      <c r="B1028" s="2" t="inlineStr">
        <is>
          <t>7701</t>
        </is>
      </c>
      <c r="C1028" s="2" t="inlineStr">
        <is>
          <t>Public order and safety</t>
        </is>
      </c>
    </row>
    <row r="1029">
      <c r="A1029" s="2" t="inlineStr">
        <is>
          <t>Gas (Table 33)</t>
        </is>
      </c>
      <c r="B1029" s="2" t="inlineStr">
        <is>
          <t>8010</t>
        </is>
      </c>
      <c r="C1029" s="2" t="inlineStr">
        <is>
          <t>Primary and secondary education services (including pre-schools and special schools)</t>
        </is>
      </c>
    </row>
    <row r="1030">
      <c r="A1030" s="2" t="inlineStr">
        <is>
          <t>Gas (Table 33)</t>
        </is>
      </c>
      <c r="B1030" s="2" t="inlineStr">
        <is>
          <t>8110</t>
        </is>
      </c>
      <c r="C1030" s="2" t="inlineStr">
        <is>
          <t>Technical, vocational and tertiary education services (including undergraduate and postgraduate)</t>
        </is>
      </c>
    </row>
    <row r="1031">
      <c r="A1031" s="2" t="inlineStr">
        <is>
          <t>Gas (Table 33)</t>
        </is>
      </c>
      <c r="B1031" s="2" t="inlineStr">
        <is>
          <t>8210</t>
        </is>
      </c>
      <c r="C1031" s="2" t="inlineStr">
        <is>
          <t>Arts, sports, adult and other education services (including community education)</t>
        </is>
      </c>
    </row>
    <row r="1032">
      <c r="A1032" s="2" t="inlineStr">
        <is>
          <t>Gas (Table 33)</t>
        </is>
      </c>
      <c r="B1032" s="2" t="inlineStr">
        <is>
          <t>8401</t>
        </is>
      </c>
      <c r="C1032" s="2" t="inlineStr">
        <is>
          <t>Health care services</t>
        </is>
      </c>
    </row>
    <row r="1033">
      <c r="A1033" s="2" t="inlineStr">
        <is>
          <t>Gas (Table 33)</t>
        </is>
      </c>
      <c r="B1033" s="2" t="inlineStr">
        <is>
          <t>8601</t>
        </is>
      </c>
      <c r="C1033" s="2" t="inlineStr">
        <is>
          <t>Residential care and social assistance services</t>
        </is>
      </c>
    </row>
    <row r="1034">
      <c r="A1034" s="2" t="inlineStr">
        <is>
          <t>Gas (Table 33)</t>
        </is>
      </c>
      <c r="B1034" s="2" t="inlineStr">
        <is>
          <t>8901</t>
        </is>
      </c>
      <c r="C1034" s="2" t="inlineStr">
        <is>
          <t>Heritage, creative and performing arts</t>
        </is>
      </c>
    </row>
    <row r="1035">
      <c r="A1035" s="2" t="inlineStr">
        <is>
          <t>Gas (Table 33)</t>
        </is>
      </c>
      <c r="B1035" s="2" t="inlineStr">
        <is>
          <t>9101</t>
        </is>
      </c>
      <c r="C1035" s="2" t="inlineStr">
        <is>
          <t>Sports and recreation</t>
        </is>
      </c>
    </row>
    <row r="1036">
      <c r="A1036" s="2" t="inlineStr">
        <is>
          <t>Gas (Table 33)</t>
        </is>
      </c>
      <c r="B1036" s="2" t="inlineStr">
        <is>
          <t>9201</t>
        </is>
      </c>
      <c r="C1036" s="2" t="inlineStr">
        <is>
          <t>Gambling</t>
        </is>
      </c>
    </row>
    <row r="1037">
      <c r="A1037" s="2" t="inlineStr">
        <is>
          <t>Gas (Table 33)</t>
        </is>
      </c>
      <c r="B1037" s="2" t="inlineStr">
        <is>
          <t>9401</t>
        </is>
      </c>
      <c r="C1037" s="2" t="inlineStr">
        <is>
          <t>Automotive repair and maintenance</t>
        </is>
      </c>
    </row>
    <row r="1038">
      <c r="A1038" s="2" t="inlineStr">
        <is>
          <t>Gas (Table 33)</t>
        </is>
      </c>
      <c r="B1038" s="2" t="inlineStr">
        <is>
          <t>9402</t>
        </is>
      </c>
      <c r="C1038" s="2" t="inlineStr">
        <is>
          <t>Other repair and maintenance</t>
        </is>
      </c>
    </row>
    <row r="1039">
      <c r="A1039" s="2" t="inlineStr">
        <is>
          <t>Gas (Table 33)</t>
        </is>
      </c>
      <c r="B1039" s="2" t="inlineStr">
        <is>
          <t>9501</t>
        </is>
      </c>
      <c r="C1039" s="2" t="inlineStr">
        <is>
          <t>Personal services</t>
        </is>
      </c>
    </row>
    <row r="1040">
      <c r="A1040" s="2" t="inlineStr">
        <is>
          <t>Gas (Table 33)</t>
        </is>
      </c>
      <c r="B1040" s="2" t="inlineStr">
        <is>
          <t>9502</t>
        </is>
      </c>
      <c r="C1040" s="2" t="inlineStr">
        <is>
          <t>Other services</t>
        </is>
      </c>
    </row>
    <row r="1041">
      <c r="A1041" s="2" t="inlineStr">
        <is>
          <t>Electricity (Table 34)</t>
        </is>
      </c>
      <c r="B1041" s="2" t="inlineStr">
        <is>
          <t>0101</t>
        </is>
      </c>
      <c r="C1041" s="2" t="inlineStr">
        <is>
          <t>Sheep, grains, beef and dairy cattle</t>
        </is>
      </c>
    </row>
    <row r="1042">
      <c r="A1042" s="2" t="inlineStr">
        <is>
          <t>Electricity (Table 34)</t>
        </is>
      </c>
      <c r="B1042" s="2" t="inlineStr">
        <is>
          <t>0102</t>
        </is>
      </c>
      <c r="C1042" s="2" t="inlineStr">
        <is>
          <t>Poultry and other livestock</t>
        </is>
      </c>
    </row>
    <row r="1043">
      <c r="A1043" s="2" t="inlineStr">
        <is>
          <t>Electricity (Table 34)</t>
        </is>
      </c>
      <c r="B1043" s="2" t="inlineStr">
        <is>
          <t>0103</t>
        </is>
      </c>
      <c r="C1043" s="2" t="inlineStr">
        <is>
          <t>Other agriculture</t>
        </is>
      </c>
    </row>
    <row r="1044">
      <c r="A1044" s="2" t="inlineStr">
        <is>
          <t>Electricity (Table 34)</t>
        </is>
      </c>
      <c r="B1044" s="2" t="inlineStr">
        <is>
          <t>0201</t>
        </is>
      </c>
      <c r="C1044" s="2" t="inlineStr">
        <is>
          <t>Aquaculture</t>
        </is>
      </c>
    </row>
    <row r="1045">
      <c r="A1045" s="2" t="inlineStr">
        <is>
          <t>Electricity (Table 34)</t>
        </is>
      </c>
      <c r="B1045" s="2" t="inlineStr">
        <is>
          <t>0301</t>
        </is>
      </c>
      <c r="C1045" s="2" t="inlineStr">
        <is>
          <t>Forestry and logging</t>
        </is>
      </c>
    </row>
    <row r="1046">
      <c r="A1046" s="2" t="inlineStr">
        <is>
          <t>Electricity (Table 34)</t>
        </is>
      </c>
      <c r="B1046" s="2" t="inlineStr">
        <is>
          <t>0401</t>
        </is>
      </c>
      <c r="C1046" s="2" t="inlineStr">
        <is>
          <t>Fishing, hunting and trapping</t>
        </is>
      </c>
    </row>
    <row r="1047">
      <c r="A1047" s="2" t="inlineStr">
        <is>
          <t>Electricity (Table 34)</t>
        </is>
      </c>
      <c r="B1047" s="2" t="inlineStr">
        <is>
          <t>0501</t>
        </is>
      </c>
      <c r="C1047" s="2" t="inlineStr">
        <is>
          <t>Agriculture, forestry and fishing support services</t>
        </is>
      </c>
    </row>
    <row r="1048">
      <c r="A1048" s="2" t="inlineStr">
        <is>
          <t>Electricity (Table 34)</t>
        </is>
      </c>
      <c r="B1048" s="2" t="inlineStr">
        <is>
          <t>0601</t>
        </is>
      </c>
      <c r="C1048" s="2" t="inlineStr">
        <is>
          <t>Coal mining</t>
        </is>
      </c>
    </row>
    <row r="1049">
      <c r="A1049" s="2" t="inlineStr">
        <is>
          <t>Electricity (Table 34)</t>
        </is>
      </c>
      <c r="B1049" s="2" t="inlineStr">
        <is>
          <t>0701</t>
        </is>
      </c>
      <c r="C1049" s="2" t="inlineStr">
        <is>
          <t>Oil and gas extraction</t>
        </is>
      </c>
    </row>
    <row r="1050">
      <c r="A1050" s="2" t="inlineStr">
        <is>
          <t>Electricity (Table 34)</t>
        </is>
      </c>
      <c r="B1050" s="2" t="inlineStr">
        <is>
          <t>0801</t>
        </is>
      </c>
      <c r="C1050" s="2" t="inlineStr">
        <is>
          <t>Iron ore mining</t>
        </is>
      </c>
    </row>
    <row r="1051">
      <c r="A1051" s="2" t="inlineStr">
        <is>
          <t>Electricity (Table 34)</t>
        </is>
      </c>
      <c r="B1051" s="2" t="inlineStr">
        <is>
          <t>0802</t>
        </is>
      </c>
      <c r="C1051" s="2" t="inlineStr">
        <is>
          <t>Non-ferrous metal ore mining</t>
        </is>
      </c>
    </row>
    <row r="1052">
      <c r="A1052" s="2" t="inlineStr">
        <is>
          <t>Electricity (Table 34)</t>
        </is>
      </c>
      <c r="B1052" s="2" t="inlineStr">
        <is>
          <t>0901</t>
        </is>
      </c>
      <c r="C1052" s="2" t="inlineStr">
        <is>
          <t>Non-metallic mineral mining</t>
        </is>
      </c>
    </row>
    <row r="1053">
      <c r="A1053" s="2" t="inlineStr">
        <is>
          <t>Electricity (Table 34)</t>
        </is>
      </c>
      <c r="B1053" s="2" t="inlineStr">
        <is>
          <t>1001</t>
        </is>
      </c>
      <c r="C1053" s="2" t="inlineStr">
        <is>
          <t>Exploration and mining support services</t>
        </is>
      </c>
    </row>
    <row r="1054">
      <c r="A1054" s="2" t="inlineStr">
        <is>
          <t>Electricity (Table 34)</t>
        </is>
      </c>
      <c r="B1054" s="2" t="inlineStr">
        <is>
          <t>1101</t>
        </is>
      </c>
      <c r="C1054" s="2" t="inlineStr">
        <is>
          <t>Meat and meat product manufacturing</t>
        </is>
      </c>
    </row>
    <row r="1055">
      <c r="A1055" s="2" t="inlineStr">
        <is>
          <t>Electricity (Table 34)</t>
        </is>
      </c>
      <c r="B1055" s="2" t="inlineStr">
        <is>
          <t>1102</t>
        </is>
      </c>
      <c r="C1055" s="2" t="inlineStr">
        <is>
          <t>Processed seafood manufacturing</t>
        </is>
      </c>
    </row>
    <row r="1056">
      <c r="A1056" s="2" t="inlineStr">
        <is>
          <t>Electricity (Table 34)</t>
        </is>
      </c>
      <c r="B1056" s="2" t="inlineStr">
        <is>
          <t>1103</t>
        </is>
      </c>
      <c r="C1056" s="2" t="inlineStr">
        <is>
          <t>Dairy product manufacturing</t>
        </is>
      </c>
    </row>
    <row r="1057">
      <c r="A1057" s="2" t="inlineStr">
        <is>
          <t>Electricity (Table 34)</t>
        </is>
      </c>
      <c r="B1057" s="2" t="inlineStr">
        <is>
          <t>1104</t>
        </is>
      </c>
      <c r="C1057" s="2" t="inlineStr">
        <is>
          <t>Fruit and vegetable product manufacturing</t>
        </is>
      </c>
    </row>
    <row r="1058">
      <c r="A1058" s="2" t="inlineStr">
        <is>
          <t>Electricity (Table 34)</t>
        </is>
      </c>
      <c r="B1058" s="2" t="inlineStr">
        <is>
          <t>1105</t>
        </is>
      </c>
      <c r="C1058" s="2" t="inlineStr">
        <is>
          <t>Oils and fats manufacturing</t>
        </is>
      </c>
    </row>
    <row r="1059">
      <c r="A1059" s="2" t="inlineStr">
        <is>
          <t>Electricity (Table 34)</t>
        </is>
      </c>
      <c r="B1059" s="2" t="inlineStr">
        <is>
          <t>1106</t>
        </is>
      </c>
      <c r="C1059" s="2" t="inlineStr">
        <is>
          <t>Grain mill and cereal product manufacturing</t>
        </is>
      </c>
    </row>
    <row r="1060">
      <c r="A1060" s="2" t="inlineStr">
        <is>
          <t>Electricity (Table 34)</t>
        </is>
      </c>
      <c r="B1060" s="2" t="inlineStr">
        <is>
          <t>1107</t>
        </is>
      </c>
      <c r="C1060" s="2" t="inlineStr">
        <is>
          <t>Bakery product manufacturing</t>
        </is>
      </c>
    </row>
    <row r="1061">
      <c r="A1061" s="2" t="inlineStr">
        <is>
          <t>Electricity (Table 34)</t>
        </is>
      </c>
      <c r="B1061" s="2" t="inlineStr">
        <is>
          <t>1108</t>
        </is>
      </c>
      <c r="C1061" s="2" t="inlineStr">
        <is>
          <t>Sugar and confectionery manufacturing</t>
        </is>
      </c>
    </row>
    <row r="1062">
      <c r="A1062" s="2" t="inlineStr">
        <is>
          <t>Electricity (Table 34)</t>
        </is>
      </c>
      <c r="B1062" s="2" t="inlineStr">
        <is>
          <t>1109</t>
        </is>
      </c>
      <c r="C1062" s="2" t="inlineStr">
        <is>
          <t>Other food product manufacturing</t>
        </is>
      </c>
    </row>
    <row r="1063">
      <c r="A1063" s="2" t="inlineStr">
        <is>
          <t>Electricity (Table 34)</t>
        </is>
      </c>
      <c r="B1063" s="2" t="inlineStr">
        <is>
          <t>1201</t>
        </is>
      </c>
      <c r="C1063" s="2" t="inlineStr">
        <is>
          <t>Soft drinks, cordials and syrup manufacturing</t>
        </is>
      </c>
    </row>
    <row r="1064">
      <c r="A1064" s="2" t="inlineStr">
        <is>
          <t>Electricity (Table 34)</t>
        </is>
      </c>
      <c r="B1064" s="2" t="inlineStr">
        <is>
          <t>1202</t>
        </is>
      </c>
      <c r="C1064" s="2" t="inlineStr">
        <is>
          <t>Beer manufacturing</t>
        </is>
      </c>
    </row>
    <row r="1065">
      <c r="A1065" s="2" t="inlineStr">
        <is>
          <t>Electricity (Table 34)</t>
        </is>
      </c>
      <c r="B1065" s="2" t="inlineStr">
        <is>
          <t>1205</t>
        </is>
      </c>
      <c r="C1065" s="2" t="inlineStr">
        <is>
          <t>Wine, spirits and tobacco</t>
        </is>
      </c>
    </row>
    <row r="1066">
      <c r="A1066" s="2" t="inlineStr">
        <is>
          <t>Electricity (Table 34)</t>
        </is>
      </c>
      <c r="B1066" s="2" t="inlineStr">
        <is>
          <t>1301</t>
        </is>
      </c>
      <c r="C1066" s="2" t="inlineStr">
        <is>
          <t>Textile manufacturing</t>
        </is>
      </c>
    </row>
    <row r="1067">
      <c r="A1067" s="2" t="inlineStr">
        <is>
          <t>Electricity (Table 34)</t>
        </is>
      </c>
      <c r="B1067" s="2" t="inlineStr">
        <is>
          <t>1302</t>
        </is>
      </c>
      <c r="C1067" s="2" t="inlineStr">
        <is>
          <t>Tanned leather, dressed fur and leather product manufacturing</t>
        </is>
      </c>
    </row>
    <row r="1068">
      <c r="A1068" s="2" t="inlineStr">
        <is>
          <t>Electricity (Table 34)</t>
        </is>
      </c>
      <c r="B1068" s="2" t="inlineStr">
        <is>
          <t>1303</t>
        </is>
      </c>
      <c r="C1068" s="2" t="inlineStr">
        <is>
          <t>Textile product manufacturing</t>
        </is>
      </c>
    </row>
    <row r="1069">
      <c r="A1069" s="2" t="inlineStr">
        <is>
          <t>Electricity (Table 34)</t>
        </is>
      </c>
      <c r="B1069" s="2" t="inlineStr">
        <is>
          <t>1304</t>
        </is>
      </c>
      <c r="C1069" s="2" t="inlineStr">
        <is>
          <t>Knitted product manufacturing</t>
        </is>
      </c>
    </row>
    <row r="1070">
      <c r="A1070" s="2" t="inlineStr">
        <is>
          <t>Electricity (Table 34)</t>
        </is>
      </c>
      <c r="B1070" s="2" t="inlineStr">
        <is>
          <t>1305</t>
        </is>
      </c>
      <c r="C1070" s="2" t="inlineStr">
        <is>
          <t>Clothing manufacturing</t>
        </is>
      </c>
    </row>
    <row r="1071">
      <c r="A1071" s="2" t="inlineStr">
        <is>
          <t>Electricity (Table 34)</t>
        </is>
      </c>
      <c r="B1071" s="2" t="inlineStr">
        <is>
          <t>1306</t>
        </is>
      </c>
      <c r="C1071" s="2" t="inlineStr">
        <is>
          <t>Footwear manufacturing</t>
        </is>
      </c>
    </row>
    <row r="1072">
      <c r="A1072" s="2" t="inlineStr">
        <is>
          <t>Electricity (Table 34)</t>
        </is>
      </c>
      <c r="B1072" s="2" t="inlineStr">
        <is>
          <t>1401</t>
        </is>
      </c>
      <c r="C1072" s="2" t="inlineStr">
        <is>
          <t>Sawmill product manufacturing</t>
        </is>
      </c>
    </row>
    <row r="1073">
      <c r="A1073" s="2" t="inlineStr">
        <is>
          <t>Electricity (Table 34)</t>
        </is>
      </c>
      <c r="B1073" s="2" t="inlineStr">
        <is>
          <t>1402</t>
        </is>
      </c>
      <c r="C1073" s="2" t="inlineStr">
        <is>
          <t>Other wood product manufacturing</t>
        </is>
      </c>
    </row>
    <row r="1074">
      <c r="A1074" s="2" t="inlineStr">
        <is>
          <t>Electricity (Table 34)</t>
        </is>
      </c>
      <c r="B1074" s="2" t="inlineStr">
        <is>
          <t>1501</t>
        </is>
      </c>
      <c r="C1074" s="2" t="inlineStr">
        <is>
          <t>Pulp, paper and paperboard manufacturing</t>
        </is>
      </c>
    </row>
    <row r="1075">
      <c r="A1075" s="2" t="inlineStr">
        <is>
          <t>Electricity (Table 34)</t>
        </is>
      </c>
      <c r="B1075" s="2" t="inlineStr">
        <is>
          <t>1502</t>
        </is>
      </c>
      <c r="C1075" s="2" t="inlineStr">
        <is>
          <t>Paper stationery and other converted paper product manufacturing</t>
        </is>
      </c>
    </row>
    <row r="1076">
      <c r="A1076" s="2" t="inlineStr">
        <is>
          <t>Electricity (Table 34)</t>
        </is>
      </c>
      <c r="B1076" s="2" t="inlineStr">
        <is>
          <t>1601</t>
        </is>
      </c>
      <c r="C1076" s="2" t="inlineStr">
        <is>
          <t>Printing (including the reproduction of recorded media)</t>
        </is>
      </c>
    </row>
    <row r="1077">
      <c r="A1077" s="2" t="inlineStr">
        <is>
          <t>Electricity (Table 34)</t>
        </is>
      </c>
      <c r="B1077" s="2" t="inlineStr">
        <is>
          <t>1701</t>
        </is>
      </c>
      <c r="C1077" s="2" t="inlineStr">
        <is>
          <t>Petroleum and coal product manufacturing</t>
        </is>
      </c>
    </row>
    <row r="1078">
      <c r="A1078" s="2" t="inlineStr">
        <is>
          <t>Electricity (Table 34)</t>
        </is>
      </c>
      <c r="B1078" s="2" t="inlineStr">
        <is>
          <t>1801</t>
        </is>
      </c>
      <c r="C1078" s="2" t="inlineStr">
        <is>
          <t>Human pharmaceutical and medicinal product manufacturing</t>
        </is>
      </c>
    </row>
    <row r="1079">
      <c r="A1079" s="2" t="inlineStr">
        <is>
          <t>Electricity (Table 34)</t>
        </is>
      </c>
      <c r="B1079" s="2" t="inlineStr">
        <is>
          <t>1802</t>
        </is>
      </c>
      <c r="C1079" s="2" t="inlineStr">
        <is>
          <t>Veterinary pharmaceutical and medicinal product manufacturing</t>
        </is>
      </c>
    </row>
    <row r="1080">
      <c r="A1080" s="2" t="inlineStr">
        <is>
          <t>Electricity (Table 34)</t>
        </is>
      </c>
      <c r="B1080" s="2" t="inlineStr">
        <is>
          <t>1803</t>
        </is>
      </c>
      <c r="C1080" s="2" t="inlineStr">
        <is>
          <t>Basic chemical manufacturing</t>
        </is>
      </c>
    </row>
    <row r="1081">
      <c r="A1081" s="2" t="inlineStr">
        <is>
          <t>Electricity (Table 34)</t>
        </is>
      </c>
      <c r="B1081" s="2" t="inlineStr">
        <is>
          <t>1804</t>
        </is>
      </c>
      <c r="C1081" s="2" t="inlineStr">
        <is>
          <t>Cleaning compounds and toiletry preparation manufacturing</t>
        </is>
      </c>
    </row>
    <row r="1082">
      <c r="A1082" s="2" t="inlineStr">
        <is>
          <t>Electricity (Table 34)</t>
        </is>
      </c>
      <c r="B1082" s="2" t="inlineStr">
        <is>
          <t>1901</t>
        </is>
      </c>
      <c r="C1082" s="2" t="inlineStr">
        <is>
          <t>Polymer product manufacturing</t>
        </is>
      </c>
    </row>
    <row r="1083">
      <c r="A1083" s="2" t="inlineStr">
        <is>
          <t>Electricity (Table 34)</t>
        </is>
      </c>
      <c r="B1083" s="2" t="inlineStr">
        <is>
          <t>1902</t>
        </is>
      </c>
      <c r="C1083" s="2" t="inlineStr">
        <is>
          <t>Natural rubber product manufacturing</t>
        </is>
      </c>
    </row>
    <row r="1084">
      <c r="A1084" s="2" t="inlineStr">
        <is>
          <t>Electricity (Table 34)</t>
        </is>
      </c>
      <c r="B1084" s="2" t="inlineStr">
        <is>
          <t>2001</t>
        </is>
      </c>
      <c r="C1084" s="2" t="inlineStr">
        <is>
          <t>Glass and glass product manufacturing</t>
        </is>
      </c>
    </row>
    <row r="1085">
      <c r="A1085" s="2" t="inlineStr">
        <is>
          <t>Electricity (Table 34)</t>
        </is>
      </c>
      <c r="B1085" s="2" t="inlineStr">
        <is>
          <t>2002</t>
        </is>
      </c>
      <c r="C1085" s="2" t="inlineStr">
        <is>
          <t>Ceramic product manufacturing</t>
        </is>
      </c>
    </row>
    <row r="1086">
      <c r="A1086" s="2" t="inlineStr">
        <is>
          <t>Electricity (Table 34)</t>
        </is>
      </c>
      <c r="B1086" s="2" t="inlineStr">
        <is>
          <t>2003</t>
        </is>
      </c>
      <c r="C1086" s="2" t="inlineStr">
        <is>
          <t>Cement, lime and ready-mixed concrete manufacturing</t>
        </is>
      </c>
    </row>
    <row r="1087">
      <c r="A1087" s="2" t="inlineStr">
        <is>
          <t>Electricity (Table 34)</t>
        </is>
      </c>
      <c r="B1087" s="2" t="inlineStr">
        <is>
          <t>2004</t>
        </is>
      </c>
      <c r="C1087" s="2" t="inlineStr">
        <is>
          <t>Plaster and concrete product manufacturing</t>
        </is>
      </c>
    </row>
    <row r="1088">
      <c r="A1088" s="2" t="inlineStr">
        <is>
          <t>Electricity (Table 34)</t>
        </is>
      </c>
      <c r="B1088" s="2" t="inlineStr">
        <is>
          <t>2005</t>
        </is>
      </c>
      <c r="C1088" s="2" t="inlineStr">
        <is>
          <t>Other non-metallic mineral product manufacturing</t>
        </is>
      </c>
    </row>
    <row r="1089">
      <c r="A1089" s="2" t="inlineStr">
        <is>
          <t>Electricity (Table 34)</t>
        </is>
      </c>
      <c r="B1089" s="2" t="inlineStr">
        <is>
          <t>2101</t>
        </is>
      </c>
      <c r="C1089" s="2" t="inlineStr">
        <is>
          <t>Iron and steel manufacturing</t>
        </is>
      </c>
    </row>
    <row r="1090">
      <c r="A1090" s="2" t="inlineStr">
        <is>
          <t>Electricity (Table 34)</t>
        </is>
      </c>
      <c r="B1090" s="2" t="inlineStr">
        <is>
          <t>2102</t>
        </is>
      </c>
      <c r="C1090" s="2" t="inlineStr">
        <is>
          <t>Basic non-ferrous metal manufacturing</t>
        </is>
      </c>
    </row>
    <row r="1091">
      <c r="A1091" s="2" t="inlineStr">
        <is>
          <t>Electricity (Table 34)</t>
        </is>
      </c>
      <c r="B1091" s="2" t="inlineStr">
        <is>
          <t>2201</t>
        </is>
      </c>
      <c r="C1091" s="2" t="inlineStr">
        <is>
          <t>Forged iron and steel product manufacturing</t>
        </is>
      </c>
    </row>
    <row r="1092">
      <c r="A1092" s="2" t="inlineStr">
        <is>
          <t>Electricity (Table 34)</t>
        </is>
      </c>
      <c r="B1092" s="2" t="inlineStr">
        <is>
          <t>2202</t>
        </is>
      </c>
      <c r="C1092" s="2" t="inlineStr">
        <is>
          <t>Structural metal product manufacturing</t>
        </is>
      </c>
    </row>
    <row r="1093">
      <c r="A1093" s="2" t="inlineStr">
        <is>
          <t>Electricity (Table 34)</t>
        </is>
      </c>
      <c r="B1093" s="2" t="inlineStr">
        <is>
          <t>2203</t>
        </is>
      </c>
      <c r="C1093" s="2" t="inlineStr">
        <is>
          <t>Metal containers and other sheet metal product manufacturing</t>
        </is>
      </c>
    </row>
    <row r="1094">
      <c r="A1094" s="2" t="inlineStr">
        <is>
          <t>Electricity (Table 34)</t>
        </is>
      </c>
      <c r="B1094" s="2" t="inlineStr">
        <is>
          <t>2204</t>
        </is>
      </c>
      <c r="C1094" s="2" t="inlineStr">
        <is>
          <t>Other fabricated metal product manufacturing</t>
        </is>
      </c>
    </row>
    <row r="1095">
      <c r="A1095" s="2" t="inlineStr">
        <is>
          <t>Electricity (Table 34)</t>
        </is>
      </c>
      <c r="B1095" s="2" t="inlineStr">
        <is>
          <t>2301</t>
        </is>
      </c>
      <c r="C1095" s="2" t="inlineStr">
        <is>
          <t>Motor vehicles and parts; other transport equipment manufacturing</t>
        </is>
      </c>
    </row>
    <row r="1096">
      <c r="A1096" s="2" t="inlineStr">
        <is>
          <t>Electricity (Table 34)</t>
        </is>
      </c>
      <c r="B1096" s="2" t="inlineStr">
        <is>
          <t>2302</t>
        </is>
      </c>
      <c r="C1096" s="2" t="inlineStr">
        <is>
          <t>Ships and boat manufacturing</t>
        </is>
      </c>
    </row>
    <row r="1097">
      <c r="A1097" s="2" t="inlineStr">
        <is>
          <t>Electricity (Table 34)</t>
        </is>
      </c>
      <c r="B1097" s="2" t="inlineStr">
        <is>
          <t>2303</t>
        </is>
      </c>
      <c r="C1097" s="2" t="inlineStr">
        <is>
          <t>Railway rolling stock manufacturing</t>
        </is>
      </c>
    </row>
    <row r="1098">
      <c r="A1098" s="2" t="inlineStr">
        <is>
          <t>Electricity (Table 34)</t>
        </is>
      </c>
      <c r="B1098" s="2" t="inlineStr">
        <is>
          <t>2304</t>
        </is>
      </c>
      <c r="C1098" s="2" t="inlineStr">
        <is>
          <t>Aircraft manufacturing</t>
        </is>
      </c>
    </row>
    <row r="1099">
      <c r="A1099" s="2" t="inlineStr">
        <is>
          <t>Electricity (Table 34)</t>
        </is>
      </c>
      <c r="B1099" s="2" t="inlineStr">
        <is>
          <t>2401</t>
        </is>
      </c>
      <c r="C1099" s="2" t="inlineStr">
        <is>
          <t>Professional, scientific, computer and electronic equipment manufacturing</t>
        </is>
      </c>
    </row>
    <row r="1100">
      <c r="A1100" s="2" t="inlineStr">
        <is>
          <t>Electricity (Table 34)</t>
        </is>
      </c>
      <c r="B1100" s="2" t="inlineStr">
        <is>
          <t>2403</t>
        </is>
      </c>
      <c r="C1100" s="2" t="inlineStr">
        <is>
          <t>Electrical equipment manufacturing</t>
        </is>
      </c>
    </row>
    <row r="1101">
      <c r="A1101" s="2" t="inlineStr">
        <is>
          <t>Electricity (Table 34)</t>
        </is>
      </c>
      <c r="B1101" s="2" t="inlineStr">
        <is>
          <t>2404</t>
        </is>
      </c>
      <c r="C1101" s="2" t="inlineStr">
        <is>
          <t>Domestic appliance manufacturing</t>
        </is>
      </c>
    </row>
    <row r="1102">
      <c r="A1102" s="2" t="inlineStr">
        <is>
          <t>Electricity (Table 34)</t>
        </is>
      </c>
      <c r="B1102" s="2" t="inlineStr">
        <is>
          <t>2405</t>
        </is>
      </c>
      <c r="C1102" s="2" t="inlineStr">
        <is>
          <t>Specialised and other machinery and equipment manufacturing</t>
        </is>
      </c>
    </row>
    <row r="1103">
      <c r="A1103" s="2" t="inlineStr">
        <is>
          <t>Electricity (Table 34)</t>
        </is>
      </c>
      <c r="B1103" s="2" t="inlineStr">
        <is>
          <t>2501</t>
        </is>
      </c>
      <c r="C1103" s="2" t="inlineStr">
        <is>
          <t>Furniture manufacturing</t>
        </is>
      </c>
    </row>
    <row r="1104">
      <c r="A1104" s="2" t="inlineStr">
        <is>
          <t>Electricity (Table 34)</t>
        </is>
      </c>
      <c r="B1104" s="2" t="inlineStr">
        <is>
          <t>2502</t>
        </is>
      </c>
      <c r="C1104" s="2" t="inlineStr">
        <is>
          <t>Other manufactured products</t>
        </is>
      </c>
    </row>
    <row r="1105">
      <c r="A1105" s="2" t="inlineStr">
        <is>
          <t>Electricity (Table 34)</t>
        </is>
      </c>
      <c r="B1105" s="2" t="inlineStr">
        <is>
          <t>2601</t>
        </is>
      </c>
      <c r="C1105" s="2" t="inlineStr">
        <is>
          <t>Electricity generation</t>
        </is>
      </c>
      <c r="D1105" s="19" t="n">
        <v>456.187</v>
      </c>
      <c r="E1105" s="19" t="n">
        <v>82.95229999999999</v>
      </c>
      <c r="F1105" s="19" t="n">
        <v>352.139</v>
      </c>
      <c r="G1105" s="19" t="n">
        <v>6.0415</v>
      </c>
      <c r="H1105" s="19" t="n">
        <v>9.547700000000001</v>
      </c>
      <c r="I1105" s="19" t="n">
        <v>9.754899999999999</v>
      </c>
      <c r="J1105" s="19" t="n">
        <v>196.0553</v>
      </c>
      <c r="K1105" s="19" t="n">
        <v>458.7571</v>
      </c>
      <c r="L1105" s="19" t="n">
        <v>997.9518</v>
      </c>
      <c r="M1105" s="19" t="n">
        <v>171.7481</v>
      </c>
      <c r="N1105" s="19" t="n">
        <v>1609.6358</v>
      </c>
      <c r="O1105" s="19" t="n">
        <v>71.3235</v>
      </c>
      <c r="P1105" s="19" t="n">
        <v>140.3655</v>
      </c>
      <c r="Q1105" s="19" t="n">
        <v>135.1557</v>
      </c>
      <c r="R1105" s="19" t="n">
        <v>1.9204</v>
      </c>
      <c r="S1105" s="19" t="n">
        <v>65.7783</v>
      </c>
      <c r="T1105" s="19" t="n">
        <v>13.3825</v>
      </c>
      <c r="U1105" s="19" t="n">
        <v>8.4979</v>
      </c>
      <c r="V1105" s="19" t="n">
        <v>21.741</v>
      </c>
      <c r="W1105" s="19" t="n">
        <v>11.6078</v>
      </c>
      <c r="X1105" s="19" t="n">
        <v>220.7764</v>
      </c>
      <c r="Y1105" s="19" t="n">
        <v>22.6885</v>
      </c>
      <c r="Z1105" s="19" t="n">
        <v>8.4757</v>
      </c>
      <c r="AA1105" s="19" t="n">
        <v>18.5029</v>
      </c>
      <c r="AB1105" s="19" t="n">
        <v>18.0971</v>
      </c>
      <c r="AC1105" s="19" t="n">
        <v>0.123</v>
      </c>
      <c r="AD1105" s="19" t="n">
        <v>0.0376</v>
      </c>
      <c r="AE1105" s="19" t="n">
        <v>0.3351</v>
      </c>
      <c r="AF1105" s="19" t="n">
        <v>0.1133</v>
      </c>
      <c r="AG1105" s="19" t="n">
        <v>0.404</v>
      </c>
      <c r="AH1105" s="19" t="n">
        <v>0.1281</v>
      </c>
      <c r="AI1105" s="19" t="n">
        <v>21.891</v>
      </c>
      <c r="AJ1105" s="19" t="n">
        <v>62.5611</v>
      </c>
      <c r="AK1105" s="19" t="n">
        <v>84.4331</v>
      </c>
      <c r="AL1105" s="19" t="n">
        <v>57.0779</v>
      </c>
      <c r="AM1105" s="19" t="n">
        <v>12.5531</v>
      </c>
      <c r="AN1105" s="19" t="n">
        <v>44.5061</v>
      </c>
      <c r="AO1105" s="19" t="n">
        <v>69.7974</v>
      </c>
      <c r="AP1105" s="19" t="n">
        <v>1.7361</v>
      </c>
      <c r="AQ1105" s="19" t="n">
        <v>105.9885</v>
      </c>
      <c r="AR1105" s="19" t="n">
        <v>68.4029</v>
      </c>
      <c r="AS1105" s="19" t="n">
        <v>36.6433</v>
      </c>
      <c r="AT1105" s="19" t="n">
        <v>14.1393</v>
      </c>
      <c r="AU1105" s="19" t="n">
        <v>67.389</v>
      </c>
      <c r="AV1105" s="19" t="n">
        <v>10.6618</v>
      </c>
      <c r="AW1105" s="19" t="n">
        <v>81.1181</v>
      </c>
      <c r="AX1105" s="19" t="n">
        <v>24.5893</v>
      </c>
      <c r="AY1105" s="19" t="n">
        <v>3.3953</v>
      </c>
      <c r="AZ1105" s="19" t="n">
        <v>346.5906</v>
      </c>
      <c r="BA1105" s="19" t="n">
        <v>1430.2599</v>
      </c>
      <c r="BB1105" s="19" t="n">
        <v>4.2263</v>
      </c>
      <c r="BC1105" s="19" t="n">
        <v>17.3882</v>
      </c>
      <c r="BD1105" s="19" t="n">
        <v>3.5601</v>
      </c>
      <c r="BE1105" s="19" t="n">
        <v>8.489800000000001</v>
      </c>
      <c r="BF1105" s="19" t="n">
        <v>3.4711</v>
      </c>
      <c r="BG1105" s="19" t="n">
        <v>0.5337</v>
      </c>
      <c r="BH1105" s="19" t="n">
        <v>0.5728</v>
      </c>
      <c r="BI1105" s="19" t="n">
        <v>1.1283</v>
      </c>
      <c r="BJ1105" s="19" t="n">
        <v>0.6391</v>
      </c>
      <c r="BK1105" s="19" t="n">
        <v>2.2357</v>
      </c>
      <c r="BL1105" s="19" t="n">
        <v>0.7144</v>
      </c>
      <c r="BM1105" s="19" t="n">
        <v>6.6814</v>
      </c>
      <c r="BN1105" s="19" t="n">
        <v>0.859</v>
      </c>
      <c r="BO1105" s="19" t="n">
        <v>0.8527</v>
      </c>
      <c r="BP1105" s="19" t="n">
        <v>519.2912</v>
      </c>
      <c r="BQ1105" s="19" t="n">
        <v>645.8659</v>
      </c>
      <c r="BR1105" s="19" t="n">
        <v>7.4176</v>
      </c>
      <c r="BS1105" s="19" t="n">
        <v>377.1642</v>
      </c>
      <c r="BT1105" s="19" t="n">
        <v>29.1001</v>
      </c>
      <c r="BU1105" s="19" t="n">
        <v>73.03230000000001</v>
      </c>
      <c r="BV1105" s="19" t="n">
        <v>46.787</v>
      </c>
      <c r="BW1105" s="19" t="n">
        <v>115.2568</v>
      </c>
      <c r="BX1105" s="19" t="n">
        <v>244.7808</v>
      </c>
      <c r="BY1105" s="19" t="n">
        <v>489.5784</v>
      </c>
      <c r="BZ1105" s="19" t="n">
        <v>1135.4877</v>
      </c>
      <c r="CA1105" s="19" t="n">
        <v>279.0152</v>
      </c>
      <c r="CB1105" s="19" t="n">
        <v>1205.3931</v>
      </c>
      <c r="CC1105" s="19" t="n">
        <v>126.1005</v>
      </c>
      <c r="CD1105" s="19" t="n">
        <v>239.0819</v>
      </c>
      <c r="CE1105" s="19" t="n">
        <v>70.5882</v>
      </c>
      <c r="CF1105" s="19" t="n">
        <v>9.1296</v>
      </c>
      <c r="CG1105" s="19" t="n">
        <v>32.5243</v>
      </c>
      <c r="CH1105" s="19" t="n">
        <v>141.5125</v>
      </c>
      <c r="CI1105" s="19" t="n">
        <v>91.29819999999999</v>
      </c>
      <c r="CJ1105" s="19" t="n">
        <v>29.6713</v>
      </c>
      <c r="CK1105" s="19" t="n">
        <v>28.5301</v>
      </c>
      <c r="CL1105" s="19" t="n">
        <v>276.7433</v>
      </c>
      <c r="CM1105" s="19" t="n">
        <v>172.3304</v>
      </c>
      <c r="CN1105" s="19" t="n">
        <v>7.4182</v>
      </c>
      <c r="CO1105" s="19" t="n">
        <v>24.146</v>
      </c>
      <c r="CP1105" s="19" t="n">
        <v>11.3907</v>
      </c>
      <c r="CQ1105" s="19" t="n">
        <v>15.4061</v>
      </c>
      <c r="CR1105" s="19" t="n">
        <v>526.9717000000001</v>
      </c>
      <c r="CU1105" s="19" t="n">
        <v>389.7522</v>
      </c>
      <c r="CV1105" s="19" t="n">
        <v>442.8095</v>
      </c>
      <c r="CW1105" s="19" t="n">
        <v>137.5207</v>
      </c>
      <c r="CX1105" s="19" t="n">
        <v>44.2593</v>
      </c>
      <c r="CY1105" s="19" t="n">
        <v>12.2345</v>
      </c>
      <c r="CZ1105" s="19" t="n">
        <v>560.9064</v>
      </c>
      <c r="DA1105" s="19" t="n">
        <v>192.2914</v>
      </c>
      <c r="DB1105" s="19" t="n">
        <v>173.4687</v>
      </c>
      <c r="DC1105" s="19" t="n">
        <v>235.8496</v>
      </c>
      <c r="DD1105" s="19" t="n">
        <v>164.9279</v>
      </c>
      <c r="DE1105" s="19" t="n">
        <v>37.0911</v>
      </c>
      <c r="DF1105" s="19" t="n">
        <v>794.1788</v>
      </c>
      <c r="DG1105" s="19" t="n">
        <v>227.7581</v>
      </c>
      <c r="DH1105" s="19" t="n">
        <v>46.7889</v>
      </c>
      <c r="DI1105" s="19" t="n">
        <v>78.17829999999999</v>
      </c>
      <c r="DJ1105" s="19" t="n">
        <v>86.72199999999999</v>
      </c>
      <c r="DK1105" s="19" t="n">
        <v>137.627</v>
      </c>
      <c r="DL1105" s="19" t="n">
        <v>86.0453</v>
      </c>
      <c r="DM1105" s="19" t="n">
        <v>104.3577</v>
      </c>
      <c r="DN1105" s="19" t="n">
        <v>30.3023</v>
      </c>
      <c r="DO1105" s="19" t="n">
        <v>9024.299499999999</v>
      </c>
      <c r="DU1105" s="19" t="n">
        <v>206.3063</v>
      </c>
    </row>
    <row r="1106">
      <c r="A1106" s="2" t="inlineStr">
        <is>
          <t>Electricity (Table 34)</t>
        </is>
      </c>
      <c r="B1106" s="2" t="inlineStr">
        <is>
          <t>2605</t>
        </is>
      </c>
      <c r="C1106" s="2" t="inlineStr">
        <is>
          <t>Electricity transmission, distribution, on selling and electricity market operation</t>
        </is>
      </c>
    </row>
    <row r="1107">
      <c r="A1107" s="2" t="inlineStr">
        <is>
          <t>Electricity (Table 34)</t>
        </is>
      </c>
      <c r="B1107" s="2" t="inlineStr">
        <is>
          <t>2701</t>
        </is>
      </c>
      <c r="C1107" s="2" t="inlineStr">
        <is>
          <t>Gas supply</t>
        </is>
      </c>
    </row>
    <row r="1108">
      <c r="A1108" s="2" t="inlineStr">
        <is>
          <t>Electricity (Table 34)</t>
        </is>
      </c>
      <c r="B1108" s="2" t="inlineStr">
        <is>
          <t>2801</t>
        </is>
      </c>
      <c r="C1108" s="2" t="inlineStr">
        <is>
          <t>Water supply, sewerage and drainage services</t>
        </is>
      </c>
    </row>
    <row r="1109">
      <c r="A1109" s="2" t="inlineStr">
        <is>
          <t>Electricity (Table 34)</t>
        </is>
      </c>
      <c r="B1109" s="2" t="inlineStr">
        <is>
          <t>2901</t>
        </is>
      </c>
      <c r="C1109" s="2" t="inlineStr">
        <is>
          <t>Waste collection, treatment and disposal services</t>
        </is>
      </c>
    </row>
    <row r="1110">
      <c r="A1110" s="2" t="inlineStr">
        <is>
          <t>Electricity (Table 34)</t>
        </is>
      </c>
      <c r="B1110" s="2" t="inlineStr">
        <is>
          <t>3001</t>
        </is>
      </c>
      <c r="C1110" s="2" t="inlineStr">
        <is>
          <t>Residential building construction</t>
        </is>
      </c>
    </row>
    <row r="1111">
      <c r="A1111" s="2" t="inlineStr">
        <is>
          <t>Electricity (Table 34)</t>
        </is>
      </c>
      <c r="B1111" s="2" t="inlineStr">
        <is>
          <t>3002</t>
        </is>
      </c>
      <c r="C1111" s="2" t="inlineStr">
        <is>
          <t>Non-residential building construction</t>
        </is>
      </c>
    </row>
    <row r="1112">
      <c r="A1112" s="2" t="inlineStr">
        <is>
          <t>Electricity (Table 34)</t>
        </is>
      </c>
      <c r="B1112" s="2" t="inlineStr">
        <is>
          <t>3101</t>
        </is>
      </c>
      <c r="C1112" s="2" t="inlineStr">
        <is>
          <t>Heavy and civil engineering construction</t>
        </is>
      </c>
    </row>
    <row r="1113">
      <c r="A1113" s="2" t="inlineStr">
        <is>
          <t>Electricity (Table 34)</t>
        </is>
      </c>
      <c r="B1113" s="2" t="inlineStr">
        <is>
          <t>3201</t>
        </is>
      </c>
      <c r="C1113" s="2" t="inlineStr">
        <is>
          <t>Construction services</t>
        </is>
      </c>
    </row>
    <row r="1114">
      <c r="A1114" s="2" t="inlineStr">
        <is>
          <t>Electricity (Table 34)</t>
        </is>
      </c>
      <c r="B1114" s="2" t="inlineStr">
        <is>
          <t>3301</t>
        </is>
      </c>
      <c r="C1114" s="2" t="inlineStr">
        <is>
          <t>Wholesale trade</t>
        </is>
      </c>
    </row>
    <row r="1115">
      <c r="A1115" s="2" t="inlineStr">
        <is>
          <t>Electricity (Table 34)</t>
        </is>
      </c>
      <c r="B1115" s="2" t="inlineStr">
        <is>
          <t>3901</t>
        </is>
      </c>
      <c r="C1115" s="2" t="inlineStr">
        <is>
          <t>Retail trade</t>
        </is>
      </c>
    </row>
    <row r="1116">
      <c r="A1116" s="2" t="inlineStr">
        <is>
          <t>Electricity (Table 34)</t>
        </is>
      </c>
      <c r="B1116" s="2" t="inlineStr">
        <is>
          <t>4401</t>
        </is>
      </c>
      <c r="C1116" s="2" t="inlineStr">
        <is>
          <t>Accommodation</t>
        </is>
      </c>
    </row>
    <row r="1117">
      <c r="A1117" s="2" t="inlineStr">
        <is>
          <t>Electricity (Table 34)</t>
        </is>
      </c>
      <c r="B1117" s="2" t="inlineStr">
        <is>
          <t>4501</t>
        </is>
      </c>
      <c r="C1117" s="2" t="inlineStr">
        <is>
          <t>Food and beverage services</t>
        </is>
      </c>
    </row>
    <row r="1118">
      <c r="A1118" s="2" t="inlineStr">
        <is>
          <t>Electricity (Table 34)</t>
        </is>
      </c>
      <c r="B1118" s="2" t="inlineStr">
        <is>
          <t>4601</t>
        </is>
      </c>
      <c r="C1118" s="2" t="inlineStr">
        <is>
          <t>Road transport</t>
        </is>
      </c>
    </row>
    <row r="1119">
      <c r="A1119" s="2" t="inlineStr">
        <is>
          <t>Electricity (Table 34)</t>
        </is>
      </c>
      <c r="B1119" s="2" t="inlineStr">
        <is>
          <t>4701</t>
        </is>
      </c>
      <c r="C1119" s="2" t="inlineStr">
        <is>
          <t>Rail transport</t>
        </is>
      </c>
    </row>
    <row r="1120">
      <c r="A1120" s="2" t="inlineStr">
        <is>
          <t>Electricity (Table 34)</t>
        </is>
      </c>
      <c r="B1120" s="2" t="inlineStr">
        <is>
          <t>4801</t>
        </is>
      </c>
      <c r="C1120" s="2" t="inlineStr">
        <is>
          <t>Water, pipeline and other transport</t>
        </is>
      </c>
    </row>
    <row r="1121">
      <c r="A1121" s="2" t="inlineStr">
        <is>
          <t>Electricity (Table 34)</t>
        </is>
      </c>
      <c r="B1121" s="2" t="inlineStr">
        <is>
          <t>4901</t>
        </is>
      </c>
      <c r="C1121" s="2" t="inlineStr">
        <is>
          <t>Air and space transport</t>
        </is>
      </c>
    </row>
    <row r="1122">
      <c r="A1122" s="2" t="inlineStr">
        <is>
          <t>Electricity (Table 34)</t>
        </is>
      </c>
      <c r="B1122" s="2" t="inlineStr">
        <is>
          <t>5101</t>
        </is>
      </c>
      <c r="C1122" s="2" t="inlineStr">
        <is>
          <t>Postal and courier pick-up and delivery service</t>
        </is>
      </c>
    </row>
    <row r="1123">
      <c r="A1123" s="2" t="inlineStr">
        <is>
          <t>Electricity (Table 34)</t>
        </is>
      </c>
      <c r="B1123" s="2" t="inlineStr">
        <is>
          <t>5201</t>
        </is>
      </c>
      <c r="C1123" s="2" t="inlineStr">
        <is>
          <t>Transport support services and storage</t>
        </is>
      </c>
    </row>
    <row r="1124">
      <c r="A1124" s="2" t="inlineStr">
        <is>
          <t>Electricity (Table 34)</t>
        </is>
      </c>
      <c r="B1124" s="2" t="inlineStr">
        <is>
          <t>5401</t>
        </is>
      </c>
      <c r="C1124" s="2" t="inlineStr">
        <is>
          <t>Publishing (except internet and music publishing)</t>
        </is>
      </c>
    </row>
    <row r="1125">
      <c r="A1125" s="2" t="inlineStr">
        <is>
          <t>Electricity (Table 34)</t>
        </is>
      </c>
      <c r="B1125" s="2" t="inlineStr">
        <is>
          <t>5501</t>
        </is>
      </c>
      <c r="C1125" s="2" t="inlineStr">
        <is>
          <t>Motion picture and sound recording</t>
        </is>
      </c>
    </row>
    <row r="1126">
      <c r="A1126" s="2" t="inlineStr">
        <is>
          <t>Electricity (Table 34)</t>
        </is>
      </c>
      <c r="B1126" s="2" t="inlineStr">
        <is>
          <t>5601</t>
        </is>
      </c>
      <c r="C1126" s="2" t="inlineStr">
        <is>
          <t>Broadcasting (except internet)</t>
        </is>
      </c>
    </row>
    <row r="1127">
      <c r="A1127" s="2" t="inlineStr">
        <is>
          <t>Electricity (Table 34)</t>
        </is>
      </c>
      <c r="B1127" s="2" t="inlineStr">
        <is>
          <t>5701</t>
        </is>
      </c>
      <c r="C1127" s="2" t="inlineStr">
        <is>
          <t>Internet service providers, internet publishing and broadcasting, websearch portals and data processing</t>
        </is>
      </c>
    </row>
    <row r="1128">
      <c r="A1128" s="2" t="inlineStr">
        <is>
          <t>Electricity (Table 34)</t>
        </is>
      </c>
      <c r="B1128" s="2" t="inlineStr">
        <is>
          <t>5801</t>
        </is>
      </c>
      <c r="C1128" s="2" t="inlineStr">
        <is>
          <t>Telecommunication services</t>
        </is>
      </c>
    </row>
    <row r="1129">
      <c r="A1129" s="2" t="inlineStr">
        <is>
          <t>Electricity (Table 34)</t>
        </is>
      </c>
      <c r="B1129" s="2" t="inlineStr">
        <is>
          <t>6001</t>
        </is>
      </c>
      <c r="C1129" s="2" t="inlineStr">
        <is>
          <t>Library and other information services</t>
        </is>
      </c>
    </row>
    <row r="1130">
      <c r="A1130" s="2" t="inlineStr">
        <is>
          <t>Electricity (Table 34)</t>
        </is>
      </c>
      <c r="B1130" s="2" t="inlineStr">
        <is>
          <t>6201</t>
        </is>
      </c>
      <c r="C1130" s="2" t="inlineStr">
        <is>
          <t>Finance</t>
        </is>
      </c>
    </row>
    <row r="1131">
      <c r="A1131" s="2" t="inlineStr">
        <is>
          <t>Electricity (Table 34)</t>
        </is>
      </c>
      <c r="B1131" s="2" t="inlineStr">
        <is>
          <t>6301</t>
        </is>
      </c>
      <c r="C1131" s="2" t="inlineStr">
        <is>
          <t>Insurance and superannuation funds</t>
        </is>
      </c>
    </row>
    <row r="1132">
      <c r="A1132" s="2" t="inlineStr">
        <is>
          <t>Electricity (Table 34)</t>
        </is>
      </c>
      <c r="B1132" s="2" t="inlineStr">
        <is>
          <t>6401</t>
        </is>
      </c>
      <c r="C1132" s="2" t="inlineStr">
        <is>
          <t>Auxiliary finance and insurance services</t>
        </is>
      </c>
    </row>
    <row r="1133">
      <c r="A1133" s="2" t="inlineStr">
        <is>
          <t>Electricity (Table 34)</t>
        </is>
      </c>
      <c r="B1133" s="2" t="inlineStr">
        <is>
          <t>6601</t>
        </is>
      </c>
      <c r="C1133" s="2" t="inlineStr">
        <is>
          <t>Rental and hiring services (except real estate)</t>
        </is>
      </c>
    </row>
    <row r="1134">
      <c r="A1134" s="2" t="inlineStr">
        <is>
          <t>Electricity (Table 34)</t>
        </is>
      </c>
      <c r="B1134" s="2" t="inlineStr">
        <is>
          <t>6700</t>
        </is>
      </c>
      <c r="C1134" s="2" t="inlineStr">
        <is>
          <t>Imputed rent for owner-occupiers</t>
        </is>
      </c>
    </row>
    <row r="1135">
      <c r="A1135" s="2" t="inlineStr">
        <is>
          <t>Electricity (Table 34)</t>
        </is>
      </c>
      <c r="B1135" s="2" t="inlineStr">
        <is>
          <t>6701</t>
        </is>
      </c>
      <c r="C1135" s="2" t="inlineStr">
        <is>
          <t>Actual rent for housing</t>
        </is>
      </c>
    </row>
    <row r="1136">
      <c r="A1136" s="2" t="inlineStr">
        <is>
          <t>Electricity (Table 34)</t>
        </is>
      </c>
      <c r="B1136" s="2" t="inlineStr">
        <is>
          <t>6702</t>
        </is>
      </c>
      <c r="C1136" s="2" t="inlineStr">
        <is>
          <t>Non-residential property operators and real estate services</t>
        </is>
      </c>
    </row>
    <row r="1137">
      <c r="A1137" s="2" t="inlineStr">
        <is>
          <t>Electricity (Table 34)</t>
        </is>
      </c>
      <c r="B1137" s="2" t="inlineStr">
        <is>
          <t>6901</t>
        </is>
      </c>
      <c r="C1137" s="2" t="inlineStr">
        <is>
          <t>Professional, scientific and technical services</t>
        </is>
      </c>
    </row>
    <row r="1138">
      <c r="A1138" s="2" t="inlineStr">
        <is>
          <t>Electricity (Table 34)</t>
        </is>
      </c>
      <c r="B1138" s="2" t="inlineStr">
        <is>
          <t>7001</t>
        </is>
      </c>
      <c r="C1138" s="2" t="inlineStr">
        <is>
          <t>Computer systems design and related services</t>
        </is>
      </c>
    </row>
    <row r="1139">
      <c r="A1139" s="2" t="inlineStr">
        <is>
          <t>Electricity (Table 34)</t>
        </is>
      </c>
      <c r="B1139" s="2" t="inlineStr">
        <is>
          <t>7210</t>
        </is>
      </c>
      <c r="C1139" s="2" t="inlineStr">
        <is>
          <t>Employment, travel agency and other administrative services</t>
        </is>
      </c>
    </row>
    <row r="1140">
      <c r="A1140" s="2" t="inlineStr">
        <is>
          <t>Electricity (Table 34)</t>
        </is>
      </c>
      <c r="B1140" s="2" t="inlineStr">
        <is>
          <t>7310</t>
        </is>
      </c>
      <c r="C1140" s="2" t="inlineStr">
        <is>
          <t>Building cleaning, pest control and other support services</t>
        </is>
      </c>
    </row>
    <row r="1141">
      <c r="A1141" s="2" t="inlineStr">
        <is>
          <t>Electricity (Table 34)</t>
        </is>
      </c>
      <c r="B1141" s="2" t="inlineStr">
        <is>
          <t>7501</t>
        </is>
      </c>
      <c r="C1141" s="2" t="inlineStr">
        <is>
          <t>Public administration and regulatory services</t>
        </is>
      </c>
    </row>
    <row r="1142">
      <c r="A1142" s="2" t="inlineStr">
        <is>
          <t>Electricity (Table 34)</t>
        </is>
      </c>
      <c r="B1142" s="2" t="inlineStr">
        <is>
          <t>7601</t>
        </is>
      </c>
      <c r="C1142" s="2" t="inlineStr">
        <is>
          <t>Defence</t>
        </is>
      </c>
    </row>
    <row r="1143">
      <c r="A1143" s="2" t="inlineStr">
        <is>
          <t>Electricity (Table 34)</t>
        </is>
      </c>
      <c r="B1143" s="2" t="inlineStr">
        <is>
          <t>7701</t>
        </is>
      </c>
      <c r="C1143" s="2" t="inlineStr">
        <is>
          <t>Public order and safety</t>
        </is>
      </c>
    </row>
    <row r="1144">
      <c r="A1144" s="2" t="inlineStr">
        <is>
          <t>Electricity (Table 34)</t>
        </is>
      </c>
      <c r="B1144" s="2" t="inlineStr">
        <is>
          <t>8010</t>
        </is>
      </c>
      <c r="C1144" s="2" t="inlineStr">
        <is>
          <t>Primary and secondary education services (including pre-schools and special schools)</t>
        </is>
      </c>
    </row>
    <row r="1145">
      <c r="A1145" s="2" t="inlineStr">
        <is>
          <t>Electricity (Table 34)</t>
        </is>
      </c>
      <c r="B1145" s="2" t="inlineStr">
        <is>
          <t>8110</t>
        </is>
      </c>
      <c r="C1145" s="2" t="inlineStr">
        <is>
          <t>Technical, vocational and tertiary education services (including undergraduate and postgraduate)</t>
        </is>
      </c>
    </row>
    <row r="1146">
      <c r="A1146" s="2" t="inlineStr">
        <is>
          <t>Electricity (Table 34)</t>
        </is>
      </c>
      <c r="B1146" s="2" t="inlineStr">
        <is>
          <t>8210</t>
        </is>
      </c>
      <c r="C1146" s="2" t="inlineStr">
        <is>
          <t>Arts, sports, adult and other education services (including community education)</t>
        </is>
      </c>
    </row>
    <row r="1147">
      <c r="A1147" s="2" t="inlineStr">
        <is>
          <t>Electricity (Table 34)</t>
        </is>
      </c>
      <c r="B1147" s="2" t="inlineStr">
        <is>
          <t>8401</t>
        </is>
      </c>
      <c r="C1147" s="2" t="inlineStr">
        <is>
          <t>Health care services</t>
        </is>
      </c>
    </row>
    <row r="1148">
      <c r="A1148" s="2" t="inlineStr">
        <is>
          <t>Electricity (Table 34)</t>
        </is>
      </c>
      <c r="B1148" s="2" t="inlineStr">
        <is>
          <t>8601</t>
        </is>
      </c>
      <c r="C1148" s="2" t="inlineStr">
        <is>
          <t>Residential care and social assistance services</t>
        </is>
      </c>
    </row>
    <row r="1149">
      <c r="A1149" s="2" t="inlineStr">
        <is>
          <t>Electricity (Table 34)</t>
        </is>
      </c>
      <c r="B1149" s="2" t="inlineStr">
        <is>
          <t>8901</t>
        </is>
      </c>
      <c r="C1149" s="2" t="inlineStr">
        <is>
          <t>Heritage, creative and performing arts</t>
        </is>
      </c>
    </row>
    <row r="1150">
      <c r="A1150" s="2" t="inlineStr">
        <is>
          <t>Electricity (Table 34)</t>
        </is>
      </c>
      <c r="B1150" s="2" t="inlineStr">
        <is>
          <t>9101</t>
        </is>
      </c>
      <c r="C1150" s="2" t="inlineStr">
        <is>
          <t>Sports and recreation</t>
        </is>
      </c>
    </row>
    <row r="1151">
      <c r="A1151" s="2" t="inlineStr">
        <is>
          <t>Electricity (Table 34)</t>
        </is>
      </c>
      <c r="B1151" s="2" t="inlineStr">
        <is>
          <t>9201</t>
        </is>
      </c>
      <c r="C1151" s="2" t="inlineStr">
        <is>
          <t>Gambling</t>
        </is>
      </c>
    </row>
    <row r="1152">
      <c r="A1152" s="2" t="inlineStr">
        <is>
          <t>Electricity (Table 34)</t>
        </is>
      </c>
      <c r="B1152" s="2" t="inlineStr">
        <is>
          <t>9401</t>
        </is>
      </c>
      <c r="C1152" s="2" t="inlineStr">
        <is>
          <t>Automotive repair and maintenance</t>
        </is>
      </c>
    </row>
    <row r="1153">
      <c r="A1153" s="2" t="inlineStr">
        <is>
          <t>Electricity (Table 34)</t>
        </is>
      </c>
      <c r="B1153" s="2" t="inlineStr">
        <is>
          <t>9402</t>
        </is>
      </c>
      <c r="C1153" s="2" t="inlineStr">
        <is>
          <t>Other repair and maintenance</t>
        </is>
      </c>
    </row>
    <row r="1154">
      <c r="A1154" s="2" t="inlineStr">
        <is>
          <t>Electricity (Table 34)</t>
        </is>
      </c>
      <c r="B1154" s="2" t="inlineStr">
        <is>
          <t>9501</t>
        </is>
      </c>
      <c r="C1154" s="2" t="inlineStr">
        <is>
          <t>Personal services</t>
        </is>
      </c>
    </row>
    <row r="1155">
      <c r="A1155" s="2" t="inlineStr">
        <is>
          <t>Electricity (Table 34)</t>
        </is>
      </c>
      <c r="B1155" s="2" t="inlineStr">
        <is>
          <t>9502</t>
        </is>
      </c>
      <c r="C1155" s="2" t="inlineStr">
        <is>
          <t>Other services</t>
        </is>
      </c>
    </row>
  </sheetData>
  <mergeCells count="1">
    <mergeCell ref="A2:L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J12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s>
  <sheetData>
    <row r="1">
      <c r="A1" s="1" t="inlineStr">
        <is>
          <t>Strip data — the ABS tables aggregated to purchasing-column groups ($m)</t>
        </is>
      </c>
    </row>
    <row r="2" ht="32" customHeight="1">
      <c r="A2" s="5" t="inlineStr">
        <is>
          <t>Every cell is a formula reading the RAW tabs. Intermediate = the sum of all 115 industry columns; each Q column is a direct reference. Domestic and Imports switch between the Australian and the placeholder state tables depending on Settings!B5. Row 4 repeats the column group so CALC_PP can SUMIF across the blocks.</t>
        </is>
      </c>
    </row>
    <row r="3">
      <c r="A3" s="15" t="inlineStr">
        <is>
          <t>IOIG</t>
        </is>
      </c>
      <c r="B3" s="15" t="inlineStr">
        <is>
          <t>Product</t>
        </is>
      </c>
      <c r="C3" s="15" t="inlineStr">
        <is>
          <t>Domestic_BP</t>
        </is>
      </c>
      <c r="K3" s="15" t="inlineStr">
        <is>
          <t>Imports</t>
        </is>
      </c>
      <c r="S3" s="15" t="inlineStr">
        <is>
          <t>NetTaxes</t>
        </is>
      </c>
      <c r="AA3" s="15" t="inlineStr">
        <is>
          <t>Margin_3301</t>
        </is>
      </c>
      <c r="AI3" s="15" t="inlineStr">
        <is>
          <t>Margin_3901</t>
        </is>
      </c>
      <c r="AQ3" s="15" t="inlineStr">
        <is>
          <t>Margin_4501</t>
        </is>
      </c>
      <c r="AY3" s="15" t="inlineStr">
        <is>
          <t>Margin_4601</t>
        </is>
      </c>
      <c r="BG3" s="15" t="inlineStr">
        <is>
          <t>Margin_4701</t>
        </is>
      </c>
      <c r="BO3" s="15" t="inlineStr">
        <is>
          <t>Margin_4801</t>
        </is>
      </c>
      <c r="BW3" s="15" t="inlineStr">
        <is>
          <t>Margin_4901</t>
        </is>
      </c>
      <c r="CE3" s="15" t="inlineStr">
        <is>
          <t>Margin_5201</t>
        </is>
      </c>
      <c r="CM3" s="15" t="inlineStr">
        <is>
          <t>Margin_6301</t>
        </is>
      </c>
      <c r="CU3" s="15" t="inlineStr">
        <is>
          <t>Margin_2701</t>
        </is>
      </c>
      <c r="DC3" s="15" t="inlineStr">
        <is>
          <t>Margin_2605</t>
        </is>
      </c>
    </row>
    <row r="4">
      <c r="C4" s="16" t="inlineStr">
        <is>
          <t>Intermediate</t>
        </is>
      </c>
      <c r="D4" s="16" t="inlineStr">
        <is>
          <t>HFCE</t>
        </is>
      </c>
      <c r="E4" s="16" t="inlineStr">
        <is>
          <t>GGFCE</t>
        </is>
      </c>
      <c r="F4" s="16" t="inlineStr">
        <is>
          <t>GFCF_Priv</t>
        </is>
      </c>
      <c r="G4" s="16" t="inlineStr">
        <is>
          <t>GFCF_PubCorp</t>
        </is>
      </c>
      <c r="H4" s="16" t="inlineStr">
        <is>
          <t>GFCF_GG</t>
        </is>
      </c>
      <c r="I4" s="16" t="inlineStr">
        <is>
          <t>Inventories</t>
        </is>
      </c>
      <c r="J4" s="16" t="inlineStr">
        <is>
          <t>Exports</t>
        </is>
      </c>
      <c r="K4" s="16" t="inlineStr">
        <is>
          <t>Intermediate</t>
        </is>
      </c>
      <c r="L4" s="16" t="inlineStr">
        <is>
          <t>HFCE</t>
        </is>
      </c>
      <c r="M4" s="16" t="inlineStr">
        <is>
          <t>GGFCE</t>
        </is>
      </c>
      <c r="N4" s="16" t="inlineStr">
        <is>
          <t>GFCF_Priv</t>
        </is>
      </c>
      <c r="O4" s="16" t="inlineStr">
        <is>
          <t>GFCF_PubCorp</t>
        </is>
      </c>
      <c r="P4" s="16" t="inlineStr">
        <is>
          <t>GFCF_GG</t>
        </is>
      </c>
      <c r="Q4" s="16" t="inlineStr">
        <is>
          <t>Inventories</t>
        </is>
      </c>
      <c r="R4" s="16" t="inlineStr">
        <is>
          <t>Exports</t>
        </is>
      </c>
      <c r="S4" s="16" t="inlineStr">
        <is>
          <t>Intermediate</t>
        </is>
      </c>
      <c r="T4" s="16" t="inlineStr">
        <is>
          <t>HFCE</t>
        </is>
      </c>
      <c r="U4" s="16" t="inlineStr">
        <is>
          <t>GGFCE</t>
        </is>
      </c>
      <c r="V4" s="16" t="inlineStr">
        <is>
          <t>GFCF_Priv</t>
        </is>
      </c>
      <c r="W4" s="16" t="inlineStr">
        <is>
          <t>GFCF_PubCorp</t>
        </is>
      </c>
      <c r="X4" s="16" t="inlineStr">
        <is>
          <t>GFCF_GG</t>
        </is>
      </c>
      <c r="Y4" s="16" t="inlineStr">
        <is>
          <t>Inventories</t>
        </is>
      </c>
      <c r="Z4" s="16" t="inlineStr">
        <is>
          <t>Exports</t>
        </is>
      </c>
      <c r="AA4" s="16" t="inlineStr">
        <is>
          <t>Intermediate</t>
        </is>
      </c>
      <c r="AB4" s="16" t="inlineStr">
        <is>
          <t>HFCE</t>
        </is>
      </c>
      <c r="AC4" s="16" t="inlineStr">
        <is>
          <t>GGFCE</t>
        </is>
      </c>
      <c r="AD4" s="16" t="inlineStr">
        <is>
          <t>GFCF_Priv</t>
        </is>
      </c>
      <c r="AE4" s="16" t="inlineStr">
        <is>
          <t>GFCF_PubCorp</t>
        </is>
      </c>
      <c r="AF4" s="16" t="inlineStr">
        <is>
          <t>GFCF_GG</t>
        </is>
      </c>
      <c r="AG4" s="16" t="inlineStr">
        <is>
          <t>Inventories</t>
        </is>
      </c>
      <c r="AH4" s="16" t="inlineStr">
        <is>
          <t>Exports</t>
        </is>
      </c>
      <c r="AI4" s="16" t="inlineStr">
        <is>
          <t>Intermediate</t>
        </is>
      </c>
      <c r="AJ4" s="16" t="inlineStr">
        <is>
          <t>HFCE</t>
        </is>
      </c>
      <c r="AK4" s="16" t="inlineStr">
        <is>
          <t>GGFCE</t>
        </is>
      </c>
      <c r="AL4" s="16" t="inlineStr">
        <is>
          <t>GFCF_Priv</t>
        </is>
      </c>
      <c r="AM4" s="16" t="inlineStr">
        <is>
          <t>GFCF_PubCorp</t>
        </is>
      </c>
      <c r="AN4" s="16" t="inlineStr">
        <is>
          <t>GFCF_GG</t>
        </is>
      </c>
      <c r="AO4" s="16" t="inlineStr">
        <is>
          <t>Inventories</t>
        </is>
      </c>
      <c r="AP4" s="16" t="inlineStr">
        <is>
          <t>Exports</t>
        </is>
      </c>
      <c r="AQ4" s="16" t="inlineStr">
        <is>
          <t>Intermediate</t>
        </is>
      </c>
      <c r="AR4" s="16" t="inlineStr">
        <is>
          <t>HFCE</t>
        </is>
      </c>
      <c r="AS4" s="16" t="inlineStr">
        <is>
          <t>GGFCE</t>
        </is>
      </c>
      <c r="AT4" s="16" t="inlineStr">
        <is>
          <t>GFCF_Priv</t>
        </is>
      </c>
      <c r="AU4" s="16" t="inlineStr">
        <is>
          <t>GFCF_PubCorp</t>
        </is>
      </c>
      <c r="AV4" s="16" t="inlineStr">
        <is>
          <t>GFCF_GG</t>
        </is>
      </c>
      <c r="AW4" s="16" t="inlineStr">
        <is>
          <t>Inventories</t>
        </is>
      </c>
      <c r="AX4" s="16" t="inlineStr">
        <is>
          <t>Exports</t>
        </is>
      </c>
      <c r="AY4" s="16" t="inlineStr">
        <is>
          <t>Intermediate</t>
        </is>
      </c>
      <c r="AZ4" s="16" t="inlineStr">
        <is>
          <t>HFCE</t>
        </is>
      </c>
      <c r="BA4" s="16" t="inlineStr">
        <is>
          <t>GGFCE</t>
        </is>
      </c>
      <c r="BB4" s="16" t="inlineStr">
        <is>
          <t>GFCF_Priv</t>
        </is>
      </c>
      <c r="BC4" s="16" t="inlineStr">
        <is>
          <t>GFCF_PubCorp</t>
        </is>
      </c>
      <c r="BD4" s="16" t="inlineStr">
        <is>
          <t>GFCF_GG</t>
        </is>
      </c>
      <c r="BE4" s="16" t="inlineStr">
        <is>
          <t>Inventories</t>
        </is>
      </c>
      <c r="BF4" s="16" t="inlineStr">
        <is>
          <t>Exports</t>
        </is>
      </c>
      <c r="BG4" s="16" t="inlineStr">
        <is>
          <t>Intermediate</t>
        </is>
      </c>
      <c r="BH4" s="16" t="inlineStr">
        <is>
          <t>HFCE</t>
        </is>
      </c>
      <c r="BI4" s="16" t="inlineStr">
        <is>
          <t>GGFCE</t>
        </is>
      </c>
      <c r="BJ4" s="16" t="inlineStr">
        <is>
          <t>GFCF_Priv</t>
        </is>
      </c>
      <c r="BK4" s="16" t="inlineStr">
        <is>
          <t>GFCF_PubCorp</t>
        </is>
      </c>
      <c r="BL4" s="16" t="inlineStr">
        <is>
          <t>GFCF_GG</t>
        </is>
      </c>
      <c r="BM4" s="16" t="inlineStr">
        <is>
          <t>Inventories</t>
        </is>
      </c>
      <c r="BN4" s="16" t="inlineStr">
        <is>
          <t>Exports</t>
        </is>
      </c>
      <c r="BO4" s="16" t="inlineStr">
        <is>
          <t>Intermediate</t>
        </is>
      </c>
      <c r="BP4" s="16" t="inlineStr">
        <is>
          <t>HFCE</t>
        </is>
      </c>
      <c r="BQ4" s="16" t="inlineStr">
        <is>
          <t>GGFCE</t>
        </is>
      </c>
      <c r="BR4" s="16" t="inlineStr">
        <is>
          <t>GFCF_Priv</t>
        </is>
      </c>
      <c r="BS4" s="16" t="inlineStr">
        <is>
          <t>GFCF_PubCorp</t>
        </is>
      </c>
      <c r="BT4" s="16" t="inlineStr">
        <is>
          <t>GFCF_GG</t>
        </is>
      </c>
      <c r="BU4" s="16" t="inlineStr">
        <is>
          <t>Inventories</t>
        </is>
      </c>
      <c r="BV4" s="16" t="inlineStr">
        <is>
          <t>Exports</t>
        </is>
      </c>
      <c r="BW4" s="16" t="inlineStr">
        <is>
          <t>Intermediate</t>
        </is>
      </c>
      <c r="BX4" s="16" t="inlineStr">
        <is>
          <t>HFCE</t>
        </is>
      </c>
      <c r="BY4" s="16" t="inlineStr">
        <is>
          <t>GGFCE</t>
        </is>
      </c>
      <c r="BZ4" s="16" t="inlineStr">
        <is>
          <t>GFCF_Priv</t>
        </is>
      </c>
      <c r="CA4" s="16" t="inlineStr">
        <is>
          <t>GFCF_PubCorp</t>
        </is>
      </c>
      <c r="CB4" s="16" t="inlineStr">
        <is>
          <t>GFCF_GG</t>
        </is>
      </c>
      <c r="CC4" s="16" t="inlineStr">
        <is>
          <t>Inventories</t>
        </is>
      </c>
      <c r="CD4" s="16" t="inlineStr">
        <is>
          <t>Exports</t>
        </is>
      </c>
      <c r="CE4" s="16" t="inlineStr">
        <is>
          <t>Intermediate</t>
        </is>
      </c>
      <c r="CF4" s="16" t="inlineStr">
        <is>
          <t>HFCE</t>
        </is>
      </c>
      <c r="CG4" s="16" t="inlineStr">
        <is>
          <t>GGFCE</t>
        </is>
      </c>
      <c r="CH4" s="16" t="inlineStr">
        <is>
          <t>GFCF_Priv</t>
        </is>
      </c>
      <c r="CI4" s="16" t="inlineStr">
        <is>
          <t>GFCF_PubCorp</t>
        </is>
      </c>
      <c r="CJ4" s="16" t="inlineStr">
        <is>
          <t>GFCF_GG</t>
        </is>
      </c>
      <c r="CK4" s="16" t="inlineStr">
        <is>
          <t>Inventories</t>
        </is>
      </c>
      <c r="CL4" s="16" t="inlineStr">
        <is>
          <t>Exports</t>
        </is>
      </c>
      <c r="CM4" s="16" t="inlineStr">
        <is>
          <t>Intermediate</t>
        </is>
      </c>
      <c r="CN4" s="16" t="inlineStr">
        <is>
          <t>HFCE</t>
        </is>
      </c>
      <c r="CO4" s="16" t="inlineStr">
        <is>
          <t>GGFCE</t>
        </is>
      </c>
      <c r="CP4" s="16" t="inlineStr">
        <is>
          <t>GFCF_Priv</t>
        </is>
      </c>
      <c r="CQ4" s="16" t="inlineStr">
        <is>
          <t>GFCF_PubCorp</t>
        </is>
      </c>
      <c r="CR4" s="16" t="inlineStr">
        <is>
          <t>GFCF_GG</t>
        </is>
      </c>
      <c r="CS4" s="16" t="inlineStr">
        <is>
          <t>Inventories</t>
        </is>
      </c>
      <c r="CT4" s="16" t="inlineStr">
        <is>
          <t>Exports</t>
        </is>
      </c>
      <c r="CU4" s="16" t="inlineStr">
        <is>
          <t>Intermediate</t>
        </is>
      </c>
      <c r="CV4" s="16" t="inlineStr">
        <is>
          <t>HFCE</t>
        </is>
      </c>
      <c r="CW4" s="16" t="inlineStr">
        <is>
          <t>GGFCE</t>
        </is>
      </c>
      <c r="CX4" s="16" t="inlineStr">
        <is>
          <t>GFCF_Priv</t>
        </is>
      </c>
      <c r="CY4" s="16" t="inlineStr">
        <is>
          <t>GFCF_PubCorp</t>
        </is>
      </c>
      <c r="CZ4" s="16" t="inlineStr">
        <is>
          <t>GFCF_GG</t>
        </is>
      </c>
      <c r="DA4" s="16" t="inlineStr">
        <is>
          <t>Inventories</t>
        </is>
      </c>
      <c r="DB4" s="16" t="inlineStr">
        <is>
          <t>Exports</t>
        </is>
      </c>
      <c r="DC4" s="16" t="inlineStr">
        <is>
          <t>Intermediate</t>
        </is>
      </c>
      <c r="DD4" s="16" t="inlineStr">
        <is>
          <t>HFCE</t>
        </is>
      </c>
      <c r="DE4" s="16" t="inlineStr">
        <is>
          <t>GGFCE</t>
        </is>
      </c>
      <c r="DF4" s="16" t="inlineStr">
        <is>
          <t>GFCF_Priv</t>
        </is>
      </c>
      <c r="DG4" s="16" t="inlineStr">
        <is>
          <t>GFCF_PubCorp</t>
        </is>
      </c>
      <c r="DH4" s="16" t="inlineStr">
        <is>
          <t>GFCF_GG</t>
        </is>
      </c>
      <c r="DI4" s="16" t="inlineStr">
        <is>
          <t>Inventories</t>
        </is>
      </c>
      <c r="DJ4" s="16" t="inlineStr">
        <is>
          <t>Exports</t>
        </is>
      </c>
    </row>
    <row r="5">
      <c r="A5" s="2" t="inlineStr">
        <is>
          <t>0101</t>
        </is>
      </c>
      <c r="B5" s="2" t="inlineStr">
        <is>
          <t>Sheep, grains, beef and dairy cattle</t>
        </is>
      </c>
      <c r="C5" s="19">
        <f>IF(Settings!$B$5="Aus",SUM(RAW_T5_Aus!$C6:$DM6),SUM(RAW_T5_State!$C6:$DM6))</f>
        <v/>
      </c>
      <c r="D5" s="19">
        <f>IF(Settings!$B$5="Aus",RAW_T5_Aus!$DN6,RAW_T5_State!$DN6)</f>
        <v/>
      </c>
      <c r="E5" s="19">
        <f>IF(Settings!$B$5="Aus",RAW_T5_Aus!$DO6,RAW_T5_State!$DO6)</f>
        <v/>
      </c>
      <c r="F5" s="19">
        <f>IF(Settings!$B$5="Aus",RAW_T5_Aus!$DP6,RAW_T5_State!$DP6)</f>
        <v/>
      </c>
      <c r="G5" s="19">
        <f>IF(Settings!$B$5="Aus",RAW_T5_Aus!$DQ6,RAW_T5_State!$DQ6)</f>
        <v/>
      </c>
      <c r="H5" s="19">
        <f>IF(Settings!$B$5="Aus",RAW_T5_Aus!$DR6,RAW_T5_State!$DR6)</f>
        <v/>
      </c>
      <c r="I5" s="19">
        <f>IF(Settings!$B$5="Aus",RAW_T5_Aus!$DS6,RAW_T5_State!$DS6)</f>
        <v/>
      </c>
      <c r="J5" s="19">
        <f>IF(Settings!$B$5="Aus",RAW_T5_Aus!$DT6,RAW_T5_State!$DT6)</f>
        <v/>
      </c>
      <c r="K5" s="19">
        <f>IF(Settings!$B$5="Aus",SUM(RAW_T8_Aus!$C6:$DM6)-SUM(RAW_T5_Aus!$C6:$DM6),SUM(RAW_T8_State!$C6:$DM6)-SUM(RAW_T5_State!$C6:$DM6))</f>
        <v/>
      </c>
      <c r="L5" s="19">
        <f>IF(Settings!$B$5="Aus",RAW_T8_Aus!$DN6-RAW_T5_Aus!$DN6,RAW_T8_State!$DN6-RAW_T5_State!$DN6)</f>
        <v/>
      </c>
      <c r="M5" s="19">
        <f>IF(Settings!$B$5="Aus",RAW_T8_Aus!$DO6-RAW_T5_Aus!$DO6,RAW_T8_State!$DO6-RAW_T5_State!$DO6)</f>
        <v/>
      </c>
      <c r="N5" s="19">
        <f>IF(Settings!$B$5="Aus",RAW_T8_Aus!$DP6-RAW_T5_Aus!$DP6,RAW_T8_State!$DP6-RAW_T5_State!$DP6)</f>
        <v/>
      </c>
      <c r="O5" s="19">
        <f>IF(Settings!$B$5="Aus",RAW_T8_Aus!$DQ6-RAW_T5_Aus!$DQ6,RAW_T8_State!$DQ6-RAW_T5_State!$DQ6)</f>
        <v/>
      </c>
      <c r="P5" s="19">
        <f>IF(Settings!$B$5="Aus",RAW_T8_Aus!$DR6-RAW_T5_Aus!$DR6,RAW_T8_State!$DR6-RAW_T5_State!$DR6)</f>
        <v/>
      </c>
      <c r="Q5" s="19">
        <f>IF(Settings!$B$5="Aus",RAW_T8_Aus!$DS6-RAW_T5_Aus!$DS6,RAW_T8_State!$DS6-RAW_T5_State!$DS6)</f>
        <v/>
      </c>
      <c r="R5" s="19">
        <f>IF(Settings!$B$5="Aus",RAW_T8_Aus!$DT6-RAW_T5_Aus!$DT6,RAW_T8_State!$DT6-RAW_T5_State!$DT6)</f>
        <v/>
      </c>
      <c r="S5" s="19">
        <f>SUM(RAW_T35_NetTaxes!$C6:$DM6)</f>
        <v/>
      </c>
      <c r="T5" s="19">
        <f>RAW_T35_NetTaxes!$DN6</f>
        <v/>
      </c>
      <c r="U5" s="19">
        <f>RAW_T35_NetTaxes!$DO6</f>
        <v/>
      </c>
      <c r="V5" s="19">
        <f>RAW_T35_NetTaxes!$DP6</f>
        <v/>
      </c>
      <c r="W5" s="19">
        <f>RAW_T35_NetTaxes!$DQ6</f>
        <v/>
      </c>
      <c r="X5" s="19">
        <f>RAW_T35_NetTaxes!$DR6</f>
        <v/>
      </c>
      <c r="Y5" s="19">
        <f>RAW_T35_NetTaxes!$DS6</f>
        <v/>
      </c>
      <c r="Z5" s="19">
        <f>RAW_T35_NetTaxes!$DT6</f>
        <v/>
      </c>
      <c r="AA5" s="19">
        <f>SUM(RAW_T23_Wholesale!$C6:$DM6)</f>
        <v/>
      </c>
      <c r="AB5" s="19">
        <f>RAW_T23_Wholesale!$DN6</f>
        <v/>
      </c>
      <c r="AC5" s="19">
        <f>RAW_T23_Wholesale!$DO6</f>
        <v/>
      </c>
      <c r="AD5" s="19">
        <f>RAW_T23_Wholesale!$DP6</f>
        <v/>
      </c>
      <c r="AE5" s="19">
        <f>RAW_T23_Wholesale!$DQ6</f>
        <v/>
      </c>
      <c r="AF5" s="19">
        <f>RAW_T23_Wholesale!$DR6</f>
        <v/>
      </c>
      <c r="AG5" s="19">
        <f>RAW_T23_Wholesale!$DS6</f>
        <v/>
      </c>
      <c r="AH5" s="19">
        <f>RAW_T23_Wholesale!$DT6</f>
        <v/>
      </c>
      <c r="AI5" s="19">
        <f>SUM(RAW_T24_Retail!$C6:$DM6)</f>
        <v/>
      </c>
      <c r="AJ5" s="19">
        <f>RAW_T24_Retail!$DN6</f>
        <v/>
      </c>
      <c r="AK5" s="19">
        <f>RAW_T24_Retail!$DO6</f>
        <v/>
      </c>
      <c r="AL5" s="19">
        <f>RAW_T24_Retail!$DP6</f>
        <v/>
      </c>
      <c r="AM5" s="19">
        <f>RAW_T24_Retail!$DQ6</f>
        <v/>
      </c>
      <c r="AN5" s="19">
        <f>RAW_T24_Retail!$DR6</f>
        <v/>
      </c>
      <c r="AO5" s="19">
        <f>RAW_T24_Retail!$DS6</f>
        <v/>
      </c>
      <c r="AP5" s="19">
        <f>RAW_T24_Retail!$DT6</f>
        <v/>
      </c>
      <c r="AQ5" s="19">
        <f>SUM(RAW_T25_34_Margins!$D6:$DN6)</f>
        <v/>
      </c>
      <c r="AR5" s="19">
        <f>RAW_T25_34_Margins!$DO6</f>
        <v/>
      </c>
      <c r="AS5" s="19">
        <f>RAW_T25_34_Margins!$DP6</f>
        <v/>
      </c>
      <c r="AT5" s="19">
        <f>RAW_T25_34_Margins!$DQ6</f>
        <v/>
      </c>
      <c r="AU5" s="19">
        <f>RAW_T25_34_Margins!$DR6</f>
        <v/>
      </c>
      <c r="AV5" s="19">
        <f>RAW_T25_34_Margins!$DS6</f>
        <v/>
      </c>
      <c r="AW5" s="19">
        <f>RAW_T25_34_Margins!$DT6</f>
        <v/>
      </c>
      <c r="AX5" s="19">
        <f>RAW_T25_34_Margins!$DU6</f>
        <v/>
      </c>
      <c r="AY5" s="19">
        <f>SUM(RAW_T25_34_Margins!$D121:$DN121)</f>
        <v/>
      </c>
      <c r="AZ5" s="19">
        <f>RAW_T25_34_Margins!$DO121</f>
        <v/>
      </c>
      <c r="BA5" s="19">
        <f>RAW_T25_34_Margins!$DP121</f>
        <v/>
      </c>
      <c r="BB5" s="19">
        <f>RAW_T25_34_Margins!$DQ121</f>
        <v/>
      </c>
      <c r="BC5" s="19">
        <f>RAW_T25_34_Margins!$DR121</f>
        <v/>
      </c>
      <c r="BD5" s="19">
        <f>RAW_T25_34_Margins!$DS121</f>
        <v/>
      </c>
      <c r="BE5" s="19">
        <f>RAW_T25_34_Margins!$DT121</f>
        <v/>
      </c>
      <c r="BF5" s="19">
        <f>RAW_T25_34_Margins!$DU121</f>
        <v/>
      </c>
      <c r="BG5" s="19">
        <f>SUM(RAW_T25_34_Margins!$D236:$DN236)</f>
        <v/>
      </c>
      <c r="BH5" s="19">
        <f>RAW_T25_34_Margins!$DO236</f>
        <v/>
      </c>
      <c r="BI5" s="19">
        <f>RAW_T25_34_Margins!$DP236</f>
        <v/>
      </c>
      <c r="BJ5" s="19">
        <f>RAW_T25_34_Margins!$DQ236</f>
        <v/>
      </c>
      <c r="BK5" s="19">
        <f>RAW_T25_34_Margins!$DR236</f>
        <v/>
      </c>
      <c r="BL5" s="19">
        <f>RAW_T25_34_Margins!$DS236</f>
        <v/>
      </c>
      <c r="BM5" s="19">
        <f>RAW_T25_34_Margins!$DT236</f>
        <v/>
      </c>
      <c r="BN5" s="19">
        <f>RAW_T25_34_Margins!$DU236</f>
        <v/>
      </c>
      <c r="BO5" s="19">
        <f>SUM(RAW_T25_34_Margins!$D351:$DN351)+SUM(RAW_T25_34_Margins!$D466:$DN466)</f>
        <v/>
      </c>
      <c r="BP5" s="19">
        <f>RAW_T25_34_Margins!$DO351+RAW_T25_34_Margins!$DO466</f>
        <v/>
      </c>
      <c r="BQ5" s="19">
        <f>RAW_T25_34_Margins!$DP351+RAW_T25_34_Margins!$DP466</f>
        <v/>
      </c>
      <c r="BR5" s="19">
        <f>RAW_T25_34_Margins!$DQ351+RAW_T25_34_Margins!$DQ466</f>
        <v/>
      </c>
      <c r="BS5" s="19">
        <f>RAW_T25_34_Margins!$DR351+RAW_T25_34_Margins!$DR466</f>
        <v/>
      </c>
      <c r="BT5" s="19">
        <f>RAW_T25_34_Margins!$DS351+RAW_T25_34_Margins!$DS466</f>
        <v/>
      </c>
      <c r="BU5" s="19">
        <f>RAW_T25_34_Margins!$DT351+RAW_T25_34_Margins!$DT466</f>
        <v/>
      </c>
      <c r="BV5" s="19">
        <f>RAW_T25_34_Margins!$DU351+RAW_T25_34_Margins!$DU466</f>
        <v/>
      </c>
      <c r="BW5" s="19">
        <f>SUM(RAW_T25_34_Margins!$D581:$DN581)</f>
        <v/>
      </c>
      <c r="BX5" s="19">
        <f>RAW_T25_34_Margins!$DO581</f>
        <v/>
      </c>
      <c r="BY5" s="19">
        <f>RAW_T25_34_Margins!$DP581</f>
        <v/>
      </c>
      <c r="BZ5" s="19">
        <f>RAW_T25_34_Margins!$DQ581</f>
        <v/>
      </c>
      <c r="CA5" s="19">
        <f>RAW_T25_34_Margins!$DR581</f>
        <v/>
      </c>
      <c r="CB5" s="19">
        <f>RAW_T25_34_Margins!$DS581</f>
        <v/>
      </c>
      <c r="CC5" s="19">
        <f>RAW_T25_34_Margins!$DT581</f>
        <v/>
      </c>
      <c r="CD5" s="19">
        <f>RAW_T25_34_Margins!$DU581</f>
        <v/>
      </c>
      <c r="CE5" s="19">
        <f>SUM(RAW_T25_34_Margins!$D696:$DN696)</f>
        <v/>
      </c>
      <c r="CF5" s="19">
        <f>RAW_T25_34_Margins!$DO696</f>
        <v/>
      </c>
      <c r="CG5" s="19">
        <f>RAW_T25_34_Margins!$DP696</f>
        <v/>
      </c>
      <c r="CH5" s="19">
        <f>RAW_T25_34_Margins!$DQ696</f>
        <v/>
      </c>
      <c r="CI5" s="19">
        <f>RAW_T25_34_Margins!$DR696</f>
        <v/>
      </c>
      <c r="CJ5" s="19">
        <f>RAW_T25_34_Margins!$DS696</f>
        <v/>
      </c>
      <c r="CK5" s="19">
        <f>RAW_T25_34_Margins!$DT696</f>
        <v/>
      </c>
      <c r="CL5" s="19">
        <f>RAW_T25_34_Margins!$DU696</f>
        <v/>
      </c>
      <c r="CM5" s="19">
        <f>SUM(RAW_T25_34_Margins!$D811:$DN811)</f>
        <v/>
      </c>
      <c r="CN5" s="19">
        <f>RAW_T25_34_Margins!$DO811</f>
        <v/>
      </c>
      <c r="CO5" s="19">
        <f>RAW_T25_34_Margins!$DP811</f>
        <v/>
      </c>
      <c r="CP5" s="19">
        <f>RAW_T25_34_Margins!$DQ811</f>
        <v/>
      </c>
      <c r="CQ5" s="19">
        <f>RAW_T25_34_Margins!$DR811</f>
        <v/>
      </c>
      <c r="CR5" s="19">
        <f>RAW_T25_34_Margins!$DS811</f>
        <v/>
      </c>
      <c r="CS5" s="19">
        <f>RAW_T25_34_Margins!$DT811</f>
        <v/>
      </c>
      <c r="CT5" s="19">
        <f>RAW_T25_34_Margins!$DU811</f>
        <v/>
      </c>
      <c r="CU5" s="19">
        <f>SUM(RAW_T25_34_Margins!$D926:$DN926)</f>
        <v/>
      </c>
      <c r="CV5" s="19">
        <f>RAW_T25_34_Margins!$DO926</f>
        <v/>
      </c>
      <c r="CW5" s="19">
        <f>RAW_T25_34_Margins!$DP926</f>
        <v/>
      </c>
      <c r="CX5" s="19">
        <f>RAW_T25_34_Margins!$DQ926</f>
        <v/>
      </c>
      <c r="CY5" s="19">
        <f>RAW_T25_34_Margins!$DR926</f>
        <v/>
      </c>
      <c r="CZ5" s="19">
        <f>RAW_T25_34_Margins!$DS926</f>
        <v/>
      </c>
      <c r="DA5" s="19">
        <f>RAW_T25_34_Margins!$DT926</f>
        <v/>
      </c>
      <c r="DB5" s="19">
        <f>RAW_T25_34_Margins!$DU926</f>
        <v/>
      </c>
      <c r="DC5" s="19">
        <f>SUM(RAW_T25_34_Margins!$D1041:$DN1041)</f>
        <v/>
      </c>
      <c r="DD5" s="19">
        <f>RAW_T25_34_Margins!$DO1041</f>
        <v/>
      </c>
      <c r="DE5" s="19">
        <f>RAW_T25_34_Margins!$DP1041</f>
        <v/>
      </c>
      <c r="DF5" s="19">
        <f>RAW_T25_34_Margins!$DQ1041</f>
        <v/>
      </c>
      <c r="DG5" s="19">
        <f>RAW_T25_34_Margins!$DR1041</f>
        <v/>
      </c>
      <c r="DH5" s="19">
        <f>RAW_T25_34_Margins!$DS1041</f>
        <v/>
      </c>
      <c r="DI5" s="19">
        <f>RAW_T25_34_Margins!$DT1041</f>
        <v/>
      </c>
      <c r="DJ5" s="19">
        <f>RAW_T25_34_Margins!$DU1041</f>
        <v/>
      </c>
    </row>
    <row r="6">
      <c r="A6" s="2" t="inlineStr">
        <is>
          <t>0102</t>
        </is>
      </c>
      <c r="B6" s="2" t="inlineStr">
        <is>
          <t>Poultry and other livestock</t>
        </is>
      </c>
      <c r="C6" s="19">
        <f>IF(Settings!$B$5="Aus",SUM(RAW_T5_Aus!$C7:$DM7),SUM(RAW_T5_State!$C7:$DM7))</f>
        <v/>
      </c>
      <c r="D6" s="19">
        <f>IF(Settings!$B$5="Aus",RAW_T5_Aus!$DN7,RAW_T5_State!$DN7)</f>
        <v/>
      </c>
      <c r="E6" s="19">
        <f>IF(Settings!$B$5="Aus",RAW_T5_Aus!$DO7,RAW_T5_State!$DO7)</f>
        <v/>
      </c>
      <c r="F6" s="19">
        <f>IF(Settings!$B$5="Aus",RAW_T5_Aus!$DP7,RAW_T5_State!$DP7)</f>
        <v/>
      </c>
      <c r="G6" s="19">
        <f>IF(Settings!$B$5="Aus",RAW_T5_Aus!$DQ7,RAW_T5_State!$DQ7)</f>
        <v/>
      </c>
      <c r="H6" s="19">
        <f>IF(Settings!$B$5="Aus",RAW_T5_Aus!$DR7,RAW_T5_State!$DR7)</f>
        <v/>
      </c>
      <c r="I6" s="19">
        <f>IF(Settings!$B$5="Aus",RAW_T5_Aus!$DS7,RAW_T5_State!$DS7)</f>
        <v/>
      </c>
      <c r="J6" s="19">
        <f>IF(Settings!$B$5="Aus",RAW_T5_Aus!$DT7,RAW_T5_State!$DT7)</f>
        <v/>
      </c>
      <c r="K6" s="19">
        <f>IF(Settings!$B$5="Aus",SUM(RAW_T8_Aus!$C7:$DM7)-SUM(RAW_T5_Aus!$C7:$DM7),SUM(RAW_T8_State!$C7:$DM7)-SUM(RAW_T5_State!$C7:$DM7))</f>
        <v/>
      </c>
      <c r="L6" s="19">
        <f>IF(Settings!$B$5="Aus",RAW_T8_Aus!$DN7-RAW_T5_Aus!$DN7,RAW_T8_State!$DN7-RAW_T5_State!$DN7)</f>
        <v/>
      </c>
      <c r="M6" s="19">
        <f>IF(Settings!$B$5="Aus",RAW_T8_Aus!$DO7-RAW_T5_Aus!$DO7,RAW_T8_State!$DO7-RAW_T5_State!$DO7)</f>
        <v/>
      </c>
      <c r="N6" s="19">
        <f>IF(Settings!$B$5="Aus",RAW_T8_Aus!$DP7-RAW_T5_Aus!$DP7,RAW_T8_State!$DP7-RAW_T5_State!$DP7)</f>
        <v/>
      </c>
      <c r="O6" s="19">
        <f>IF(Settings!$B$5="Aus",RAW_T8_Aus!$DQ7-RAW_T5_Aus!$DQ7,RAW_T8_State!$DQ7-RAW_T5_State!$DQ7)</f>
        <v/>
      </c>
      <c r="P6" s="19">
        <f>IF(Settings!$B$5="Aus",RAW_T8_Aus!$DR7-RAW_T5_Aus!$DR7,RAW_T8_State!$DR7-RAW_T5_State!$DR7)</f>
        <v/>
      </c>
      <c r="Q6" s="19">
        <f>IF(Settings!$B$5="Aus",RAW_T8_Aus!$DS7-RAW_T5_Aus!$DS7,RAW_T8_State!$DS7-RAW_T5_State!$DS7)</f>
        <v/>
      </c>
      <c r="R6" s="19">
        <f>IF(Settings!$B$5="Aus",RAW_T8_Aus!$DT7-RAW_T5_Aus!$DT7,RAW_T8_State!$DT7-RAW_T5_State!$DT7)</f>
        <v/>
      </c>
      <c r="S6" s="19">
        <f>SUM(RAW_T35_NetTaxes!$C7:$DM7)</f>
        <v/>
      </c>
      <c r="T6" s="19">
        <f>RAW_T35_NetTaxes!$DN7</f>
        <v/>
      </c>
      <c r="U6" s="19">
        <f>RAW_T35_NetTaxes!$DO7</f>
        <v/>
      </c>
      <c r="V6" s="19">
        <f>RAW_T35_NetTaxes!$DP7</f>
        <v/>
      </c>
      <c r="W6" s="19">
        <f>RAW_T35_NetTaxes!$DQ7</f>
        <v/>
      </c>
      <c r="X6" s="19">
        <f>RAW_T35_NetTaxes!$DR7</f>
        <v/>
      </c>
      <c r="Y6" s="19">
        <f>RAW_T35_NetTaxes!$DS7</f>
        <v/>
      </c>
      <c r="Z6" s="19">
        <f>RAW_T35_NetTaxes!$DT7</f>
        <v/>
      </c>
      <c r="AA6" s="19">
        <f>SUM(RAW_T23_Wholesale!$C7:$DM7)</f>
        <v/>
      </c>
      <c r="AB6" s="19">
        <f>RAW_T23_Wholesale!$DN7</f>
        <v/>
      </c>
      <c r="AC6" s="19">
        <f>RAW_T23_Wholesale!$DO7</f>
        <v/>
      </c>
      <c r="AD6" s="19">
        <f>RAW_T23_Wholesale!$DP7</f>
        <v/>
      </c>
      <c r="AE6" s="19">
        <f>RAW_T23_Wholesale!$DQ7</f>
        <v/>
      </c>
      <c r="AF6" s="19">
        <f>RAW_T23_Wholesale!$DR7</f>
        <v/>
      </c>
      <c r="AG6" s="19">
        <f>RAW_T23_Wholesale!$DS7</f>
        <v/>
      </c>
      <c r="AH6" s="19">
        <f>RAW_T23_Wholesale!$DT7</f>
        <v/>
      </c>
      <c r="AI6" s="19">
        <f>SUM(RAW_T24_Retail!$C7:$DM7)</f>
        <v/>
      </c>
      <c r="AJ6" s="19">
        <f>RAW_T24_Retail!$DN7</f>
        <v/>
      </c>
      <c r="AK6" s="19">
        <f>RAW_T24_Retail!$DO7</f>
        <v/>
      </c>
      <c r="AL6" s="19">
        <f>RAW_T24_Retail!$DP7</f>
        <v/>
      </c>
      <c r="AM6" s="19">
        <f>RAW_T24_Retail!$DQ7</f>
        <v/>
      </c>
      <c r="AN6" s="19">
        <f>RAW_T24_Retail!$DR7</f>
        <v/>
      </c>
      <c r="AO6" s="19">
        <f>RAW_T24_Retail!$DS7</f>
        <v/>
      </c>
      <c r="AP6" s="19">
        <f>RAW_T24_Retail!$DT7</f>
        <v/>
      </c>
      <c r="AQ6" s="19">
        <f>SUM(RAW_T25_34_Margins!$D7:$DN7)</f>
        <v/>
      </c>
      <c r="AR6" s="19">
        <f>RAW_T25_34_Margins!$DO7</f>
        <v/>
      </c>
      <c r="AS6" s="19">
        <f>RAW_T25_34_Margins!$DP7</f>
        <v/>
      </c>
      <c r="AT6" s="19">
        <f>RAW_T25_34_Margins!$DQ7</f>
        <v/>
      </c>
      <c r="AU6" s="19">
        <f>RAW_T25_34_Margins!$DR7</f>
        <v/>
      </c>
      <c r="AV6" s="19">
        <f>RAW_T25_34_Margins!$DS7</f>
        <v/>
      </c>
      <c r="AW6" s="19">
        <f>RAW_T25_34_Margins!$DT7</f>
        <v/>
      </c>
      <c r="AX6" s="19">
        <f>RAW_T25_34_Margins!$DU7</f>
        <v/>
      </c>
      <c r="AY6" s="19">
        <f>SUM(RAW_T25_34_Margins!$D122:$DN122)</f>
        <v/>
      </c>
      <c r="AZ6" s="19">
        <f>RAW_T25_34_Margins!$DO122</f>
        <v/>
      </c>
      <c r="BA6" s="19">
        <f>RAW_T25_34_Margins!$DP122</f>
        <v/>
      </c>
      <c r="BB6" s="19">
        <f>RAW_T25_34_Margins!$DQ122</f>
        <v/>
      </c>
      <c r="BC6" s="19">
        <f>RAW_T25_34_Margins!$DR122</f>
        <v/>
      </c>
      <c r="BD6" s="19">
        <f>RAW_T25_34_Margins!$DS122</f>
        <v/>
      </c>
      <c r="BE6" s="19">
        <f>RAW_T25_34_Margins!$DT122</f>
        <v/>
      </c>
      <c r="BF6" s="19">
        <f>RAW_T25_34_Margins!$DU122</f>
        <v/>
      </c>
      <c r="BG6" s="19">
        <f>SUM(RAW_T25_34_Margins!$D237:$DN237)</f>
        <v/>
      </c>
      <c r="BH6" s="19">
        <f>RAW_T25_34_Margins!$DO237</f>
        <v/>
      </c>
      <c r="BI6" s="19">
        <f>RAW_T25_34_Margins!$DP237</f>
        <v/>
      </c>
      <c r="BJ6" s="19">
        <f>RAW_T25_34_Margins!$DQ237</f>
        <v/>
      </c>
      <c r="BK6" s="19">
        <f>RAW_T25_34_Margins!$DR237</f>
        <v/>
      </c>
      <c r="BL6" s="19">
        <f>RAW_T25_34_Margins!$DS237</f>
        <v/>
      </c>
      <c r="BM6" s="19">
        <f>RAW_T25_34_Margins!$DT237</f>
        <v/>
      </c>
      <c r="BN6" s="19">
        <f>RAW_T25_34_Margins!$DU237</f>
        <v/>
      </c>
      <c r="BO6" s="19">
        <f>SUM(RAW_T25_34_Margins!$D352:$DN352)+SUM(RAW_T25_34_Margins!$D467:$DN467)</f>
        <v/>
      </c>
      <c r="BP6" s="19">
        <f>RAW_T25_34_Margins!$DO352+RAW_T25_34_Margins!$DO467</f>
        <v/>
      </c>
      <c r="BQ6" s="19">
        <f>RAW_T25_34_Margins!$DP352+RAW_T25_34_Margins!$DP467</f>
        <v/>
      </c>
      <c r="BR6" s="19">
        <f>RAW_T25_34_Margins!$DQ352+RAW_T25_34_Margins!$DQ467</f>
        <v/>
      </c>
      <c r="BS6" s="19">
        <f>RAW_T25_34_Margins!$DR352+RAW_T25_34_Margins!$DR467</f>
        <v/>
      </c>
      <c r="BT6" s="19">
        <f>RAW_T25_34_Margins!$DS352+RAW_T25_34_Margins!$DS467</f>
        <v/>
      </c>
      <c r="BU6" s="19">
        <f>RAW_T25_34_Margins!$DT352+RAW_T25_34_Margins!$DT467</f>
        <v/>
      </c>
      <c r="BV6" s="19">
        <f>RAW_T25_34_Margins!$DU352+RAW_T25_34_Margins!$DU467</f>
        <v/>
      </c>
      <c r="BW6" s="19">
        <f>SUM(RAW_T25_34_Margins!$D582:$DN582)</f>
        <v/>
      </c>
      <c r="BX6" s="19">
        <f>RAW_T25_34_Margins!$DO582</f>
        <v/>
      </c>
      <c r="BY6" s="19">
        <f>RAW_T25_34_Margins!$DP582</f>
        <v/>
      </c>
      <c r="BZ6" s="19">
        <f>RAW_T25_34_Margins!$DQ582</f>
        <v/>
      </c>
      <c r="CA6" s="19">
        <f>RAW_T25_34_Margins!$DR582</f>
        <v/>
      </c>
      <c r="CB6" s="19">
        <f>RAW_T25_34_Margins!$DS582</f>
        <v/>
      </c>
      <c r="CC6" s="19">
        <f>RAW_T25_34_Margins!$DT582</f>
        <v/>
      </c>
      <c r="CD6" s="19">
        <f>RAW_T25_34_Margins!$DU582</f>
        <v/>
      </c>
      <c r="CE6" s="19">
        <f>SUM(RAW_T25_34_Margins!$D697:$DN697)</f>
        <v/>
      </c>
      <c r="CF6" s="19">
        <f>RAW_T25_34_Margins!$DO697</f>
        <v/>
      </c>
      <c r="CG6" s="19">
        <f>RAW_T25_34_Margins!$DP697</f>
        <v/>
      </c>
      <c r="CH6" s="19">
        <f>RAW_T25_34_Margins!$DQ697</f>
        <v/>
      </c>
      <c r="CI6" s="19">
        <f>RAW_T25_34_Margins!$DR697</f>
        <v/>
      </c>
      <c r="CJ6" s="19">
        <f>RAW_T25_34_Margins!$DS697</f>
        <v/>
      </c>
      <c r="CK6" s="19">
        <f>RAW_T25_34_Margins!$DT697</f>
        <v/>
      </c>
      <c r="CL6" s="19">
        <f>RAW_T25_34_Margins!$DU697</f>
        <v/>
      </c>
      <c r="CM6" s="19">
        <f>SUM(RAW_T25_34_Margins!$D812:$DN812)</f>
        <v/>
      </c>
      <c r="CN6" s="19">
        <f>RAW_T25_34_Margins!$DO812</f>
        <v/>
      </c>
      <c r="CO6" s="19">
        <f>RAW_T25_34_Margins!$DP812</f>
        <v/>
      </c>
      <c r="CP6" s="19">
        <f>RAW_T25_34_Margins!$DQ812</f>
        <v/>
      </c>
      <c r="CQ6" s="19">
        <f>RAW_T25_34_Margins!$DR812</f>
        <v/>
      </c>
      <c r="CR6" s="19">
        <f>RAW_T25_34_Margins!$DS812</f>
        <v/>
      </c>
      <c r="CS6" s="19">
        <f>RAW_T25_34_Margins!$DT812</f>
        <v/>
      </c>
      <c r="CT6" s="19">
        <f>RAW_T25_34_Margins!$DU812</f>
        <v/>
      </c>
      <c r="CU6" s="19">
        <f>SUM(RAW_T25_34_Margins!$D927:$DN927)</f>
        <v/>
      </c>
      <c r="CV6" s="19">
        <f>RAW_T25_34_Margins!$DO927</f>
        <v/>
      </c>
      <c r="CW6" s="19">
        <f>RAW_T25_34_Margins!$DP927</f>
        <v/>
      </c>
      <c r="CX6" s="19">
        <f>RAW_T25_34_Margins!$DQ927</f>
        <v/>
      </c>
      <c r="CY6" s="19">
        <f>RAW_T25_34_Margins!$DR927</f>
        <v/>
      </c>
      <c r="CZ6" s="19">
        <f>RAW_T25_34_Margins!$DS927</f>
        <v/>
      </c>
      <c r="DA6" s="19">
        <f>RAW_T25_34_Margins!$DT927</f>
        <v/>
      </c>
      <c r="DB6" s="19">
        <f>RAW_T25_34_Margins!$DU927</f>
        <v/>
      </c>
      <c r="DC6" s="19">
        <f>SUM(RAW_T25_34_Margins!$D1042:$DN1042)</f>
        <v/>
      </c>
      <c r="DD6" s="19">
        <f>RAW_T25_34_Margins!$DO1042</f>
        <v/>
      </c>
      <c r="DE6" s="19">
        <f>RAW_T25_34_Margins!$DP1042</f>
        <v/>
      </c>
      <c r="DF6" s="19">
        <f>RAW_T25_34_Margins!$DQ1042</f>
        <v/>
      </c>
      <c r="DG6" s="19">
        <f>RAW_T25_34_Margins!$DR1042</f>
        <v/>
      </c>
      <c r="DH6" s="19">
        <f>RAW_T25_34_Margins!$DS1042</f>
        <v/>
      </c>
      <c r="DI6" s="19">
        <f>RAW_T25_34_Margins!$DT1042</f>
        <v/>
      </c>
      <c r="DJ6" s="19">
        <f>RAW_T25_34_Margins!$DU1042</f>
        <v/>
      </c>
    </row>
    <row r="7">
      <c r="A7" s="2" t="inlineStr">
        <is>
          <t>0103</t>
        </is>
      </c>
      <c r="B7" s="2" t="inlineStr">
        <is>
          <t>Other agriculture</t>
        </is>
      </c>
      <c r="C7" s="19">
        <f>IF(Settings!$B$5="Aus",SUM(RAW_T5_Aus!$C8:$DM8),SUM(RAW_T5_State!$C8:$DM8))</f>
        <v/>
      </c>
      <c r="D7" s="19">
        <f>IF(Settings!$B$5="Aus",RAW_T5_Aus!$DN8,RAW_T5_State!$DN8)</f>
        <v/>
      </c>
      <c r="E7" s="19">
        <f>IF(Settings!$B$5="Aus",RAW_T5_Aus!$DO8,RAW_T5_State!$DO8)</f>
        <v/>
      </c>
      <c r="F7" s="19">
        <f>IF(Settings!$B$5="Aus",RAW_T5_Aus!$DP8,RAW_T5_State!$DP8)</f>
        <v/>
      </c>
      <c r="G7" s="19">
        <f>IF(Settings!$B$5="Aus",RAW_T5_Aus!$DQ8,RAW_T5_State!$DQ8)</f>
        <v/>
      </c>
      <c r="H7" s="19">
        <f>IF(Settings!$B$5="Aus",RAW_T5_Aus!$DR8,RAW_T5_State!$DR8)</f>
        <v/>
      </c>
      <c r="I7" s="19">
        <f>IF(Settings!$B$5="Aus",RAW_T5_Aus!$DS8,RAW_T5_State!$DS8)</f>
        <v/>
      </c>
      <c r="J7" s="19">
        <f>IF(Settings!$B$5="Aus",RAW_T5_Aus!$DT8,RAW_T5_State!$DT8)</f>
        <v/>
      </c>
      <c r="K7" s="19">
        <f>IF(Settings!$B$5="Aus",SUM(RAW_T8_Aus!$C8:$DM8)-SUM(RAW_T5_Aus!$C8:$DM8),SUM(RAW_T8_State!$C8:$DM8)-SUM(RAW_T5_State!$C8:$DM8))</f>
        <v/>
      </c>
      <c r="L7" s="19">
        <f>IF(Settings!$B$5="Aus",RAW_T8_Aus!$DN8-RAW_T5_Aus!$DN8,RAW_T8_State!$DN8-RAW_T5_State!$DN8)</f>
        <v/>
      </c>
      <c r="M7" s="19">
        <f>IF(Settings!$B$5="Aus",RAW_T8_Aus!$DO8-RAW_T5_Aus!$DO8,RAW_T8_State!$DO8-RAW_T5_State!$DO8)</f>
        <v/>
      </c>
      <c r="N7" s="19">
        <f>IF(Settings!$B$5="Aus",RAW_T8_Aus!$DP8-RAW_T5_Aus!$DP8,RAW_T8_State!$DP8-RAW_T5_State!$DP8)</f>
        <v/>
      </c>
      <c r="O7" s="19">
        <f>IF(Settings!$B$5="Aus",RAW_T8_Aus!$DQ8-RAW_T5_Aus!$DQ8,RAW_T8_State!$DQ8-RAW_T5_State!$DQ8)</f>
        <v/>
      </c>
      <c r="P7" s="19">
        <f>IF(Settings!$B$5="Aus",RAW_T8_Aus!$DR8-RAW_T5_Aus!$DR8,RAW_T8_State!$DR8-RAW_T5_State!$DR8)</f>
        <v/>
      </c>
      <c r="Q7" s="19">
        <f>IF(Settings!$B$5="Aus",RAW_T8_Aus!$DS8-RAW_T5_Aus!$DS8,RAW_T8_State!$DS8-RAW_T5_State!$DS8)</f>
        <v/>
      </c>
      <c r="R7" s="19">
        <f>IF(Settings!$B$5="Aus",RAW_T8_Aus!$DT8-RAW_T5_Aus!$DT8,RAW_T8_State!$DT8-RAW_T5_State!$DT8)</f>
        <v/>
      </c>
      <c r="S7" s="19">
        <f>SUM(RAW_T35_NetTaxes!$C8:$DM8)</f>
        <v/>
      </c>
      <c r="T7" s="19">
        <f>RAW_T35_NetTaxes!$DN8</f>
        <v/>
      </c>
      <c r="U7" s="19">
        <f>RAW_T35_NetTaxes!$DO8</f>
        <v/>
      </c>
      <c r="V7" s="19">
        <f>RAW_T35_NetTaxes!$DP8</f>
        <v/>
      </c>
      <c r="W7" s="19">
        <f>RAW_T35_NetTaxes!$DQ8</f>
        <v/>
      </c>
      <c r="X7" s="19">
        <f>RAW_T35_NetTaxes!$DR8</f>
        <v/>
      </c>
      <c r="Y7" s="19">
        <f>RAW_T35_NetTaxes!$DS8</f>
        <v/>
      </c>
      <c r="Z7" s="19">
        <f>RAW_T35_NetTaxes!$DT8</f>
        <v/>
      </c>
      <c r="AA7" s="19">
        <f>SUM(RAW_T23_Wholesale!$C8:$DM8)</f>
        <v/>
      </c>
      <c r="AB7" s="19">
        <f>RAW_T23_Wholesale!$DN8</f>
        <v/>
      </c>
      <c r="AC7" s="19">
        <f>RAW_T23_Wholesale!$DO8</f>
        <v/>
      </c>
      <c r="AD7" s="19">
        <f>RAW_T23_Wholesale!$DP8</f>
        <v/>
      </c>
      <c r="AE7" s="19">
        <f>RAW_T23_Wholesale!$DQ8</f>
        <v/>
      </c>
      <c r="AF7" s="19">
        <f>RAW_T23_Wholesale!$DR8</f>
        <v/>
      </c>
      <c r="AG7" s="19">
        <f>RAW_T23_Wholesale!$DS8</f>
        <v/>
      </c>
      <c r="AH7" s="19">
        <f>RAW_T23_Wholesale!$DT8</f>
        <v/>
      </c>
      <c r="AI7" s="19">
        <f>SUM(RAW_T24_Retail!$C8:$DM8)</f>
        <v/>
      </c>
      <c r="AJ7" s="19">
        <f>RAW_T24_Retail!$DN8</f>
        <v/>
      </c>
      <c r="AK7" s="19">
        <f>RAW_T24_Retail!$DO8</f>
        <v/>
      </c>
      <c r="AL7" s="19">
        <f>RAW_T24_Retail!$DP8</f>
        <v/>
      </c>
      <c r="AM7" s="19">
        <f>RAW_T24_Retail!$DQ8</f>
        <v/>
      </c>
      <c r="AN7" s="19">
        <f>RAW_T24_Retail!$DR8</f>
        <v/>
      </c>
      <c r="AO7" s="19">
        <f>RAW_T24_Retail!$DS8</f>
        <v/>
      </c>
      <c r="AP7" s="19">
        <f>RAW_T24_Retail!$DT8</f>
        <v/>
      </c>
      <c r="AQ7" s="19">
        <f>SUM(RAW_T25_34_Margins!$D8:$DN8)</f>
        <v/>
      </c>
      <c r="AR7" s="19">
        <f>RAW_T25_34_Margins!$DO8</f>
        <v/>
      </c>
      <c r="AS7" s="19">
        <f>RAW_T25_34_Margins!$DP8</f>
        <v/>
      </c>
      <c r="AT7" s="19">
        <f>RAW_T25_34_Margins!$DQ8</f>
        <v/>
      </c>
      <c r="AU7" s="19">
        <f>RAW_T25_34_Margins!$DR8</f>
        <v/>
      </c>
      <c r="AV7" s="19">
        <f>RAW_T25_34_Margins!$DS8</f>
        <v/>
      </c>
      <c r="AW7" s="19">
        <f>RAW_T25_34_Margins!$DT8</f>
        <v/>
      </c>
      <c r="AX7" s="19">
        <f>RAW_T25_34_Margins!$DU8</f>
        <v/>
      </c>
      <c r="AY7" s="19">
        <f>SUM(RAW_T25_34_Margins!$D123:$DN123)</f>
        <v/>
      </c>
      <c r="AZ7" s="19">
        <f>RAW_T25_34_Margins!$DO123</f>
        <v/>
      </c>
      <c r="BA7" s="19">
        <f>RAW_T25_34_Margins!$DP123</f>
        <v/>
      </c>
      <c r="BB7" s="19">
        <f>RAW_T25_34_Margins!$DQ123</f>
        <v/>
      </c>
      <c r="BC7" s="19">
        <f>RAW_T25_34_Margins!$DR123</f>
        <v/>
      </c>
      <c r="BD7" s="19">
        <f>RAW_T25_34_Margins!$DS123</f>
        <v/>
      </c>
      <c r="BE7" s="19">
        <f>RAW_T25_34_Margins!$DT123</f>
        <v/>
      </c>
      <c r="BF7" s="19">
        <f>RAW_T25_34_Margins!$DU123</f>
        <v/>
      </c>
      <c r="BG7" s="19">
        <f>SUM(RAW_T25_34_Margins!$D238:$DN238)</f>
        <v/>
      </c>
      <c r="BH7" s="19">
        <f>RAW_T25_34_Margins!$DO238</f>
        <v/>
      </c>
      <c r="BI7" s="19">
        <f>RAW_T25_34_Margins!$DP238</f>
        <v/>
      </c>
      <c r="BJ7" s="19">
        <f>RAW_T25_34_Margins!$DQ238</f>
        <v/>
      </c>
      <c r="BK7" s="19">
        <f>RAW_T25_34_Margins!$DR238</f>
        <v/>
      </c>
      <c r="BL7" s="19">
        <f>RAW_T25_34_Margins!$DS238</f>
        <v/>
      </c>
      <c r="BM7" s="19">
        <f>RAW_T25_34_Margins!$DT238</f>
        <v/>
      </c>
      <c r="BN7" s="19">
        <f>RAW_T25_34_Margins!$DU238</f>
        <v/>
      </c>
      <c r="BO7" s="19">
        <f>SUM(RAW_T25_34_Margins!$D353:$DN353)+SUM(RAW_T25_34_Margins!$D468:$DN468)</f>
        <v/>
      </c>
      <c r="BP7" s="19">
        <f>RAW_T25_34_Margins!$DO353+RAW_T25_34_Margins!$DO468</f>
        <v/>
      </c>
      <c r="BQ7" s="19">
        <f>RAW_T25_34_Margins!$DP353+RAW_T25_34_Margins!$DP468</f>
        <v/>
      </c>
      <c r="BR7" s="19">
        <f>RAW_T25_34_Margins!$DQ353+RAW_T25_34_Margins!$DQ468</f>
        <v/>
      </c>
      <c r="BS7" s="19">
        <f>RAW_T25_34_Margins!$DR353+RAW_T25_34_Margins!$DR468</f>
        <v/>
      </c>
      <c r="BT7" s="19">
        <f>RAW_T25_34_Margins!$DS353+RAW_T25_34_Margins!$DS468</f>
        <v/>
      </c>
      <c r="BU7" s="19">
        <f>RAW_T25_34_Margins!$DT353+RAW_T25_34_Margins!$DT468</f>
        <v/>
      </c>
      <c r="BV7" s="19">
        <f>RAW_T25_34_Margins!$DU353+RAW_T25_34_Margins!$DU468</f>
        <v/>
      </c>
      <c r="BW7" s="19">
        <f>SUM(RAW_T25_34_Margins!$D583:$DN583)</f>
        <v/>
      </c>
      <c r="BX7" s="19">
        <f>RAW_T25_34_Margins!$DO583</f>
        <v/>
      </c>
      <c r="BY7" s="19">
        <f>RAW_T25_34_Margins!$DP583</f>
        <v/>
      </c>
      <c r="BZ7" s="19">
        <f>RAW_T25_34_Margins!$DQ583</f>
        <v/>
      </c>
      <c r="CA7" s="19">
        <f>RAW_T25_34_Margins!$DR583</f>
        <v/>
      </c>
      <c r="CB7" s="19">
        <f>RAW_T25_34_Margins!$DS583</f>
        <v/>
      </c>
      <c r="CC7" s="19">
        <f>RAW_T25_34_Margins!$DT583</f>
        <v/>
      </c>
      <c r="CD7" s="19">
        <f>RAW_T25_34_Margins!$DU583</f>
        <v/>
      </c>
      <c r="CE7" s="19">
        <f>SUM(RAW_T25_34_Margins!$D698:$DN698)</f>
        <v/>
      </c>
      <c r="CF7" s="19">
        <f>RAW_T25_34_Margins!$DO698</f>
        <v/>
      </c>
      <c r="CG7" s="19">
        <f>RAW_T25_34_Margins!$DP698</f>
        <v/>
      </c>
      <c r="CH7" s="19">
        <f>RAW_T25_34_Margins!$DQ698</f>
        <v/>
      </c>
      <c r="CI7" s="19">
        <f>RAW_T25_34_Margins!$DR698</f>
        <v/>
      </c>
      <c r="CJ7" s="19">
        <f>RAW_T25_34_Margins!$DS698</f>
        <v/>
      </c>
      <c r="CK7" s="19">
        <f>RAW_T25_34_Margins!$DT698</f>
        <v/>
      </c>
      <c r="CL7" s="19">
        <f>RAW_T25_34_Margins!$DU698</f>
        <v/>
      </c>
      <c r="CM7" s="19">
        <f>SUM(RAW_T25_34_Margins!$D813:$DN813)</f>
        <v/>
      </c>
      <c r="CN7" s="19">
        <f>RAW_T25_34_Margins!$DO813</f>
        <v/>
      </c>
      <c r="CO7" s="19">
        <f>RAW_T25_34_Margins!$DP813</f>
        <v/>
      </c>
      <c r="CP7" s="19">
        <f>RAW_T25_34_Margins!$DQ813</f>
        <v/>
      </c>
      <c r="CQ7" s="19">
        <f>RAW_T25_34_Margins!$DR813</f>
        <v/>
      </c>
      <c r="CR7" s="19">
        <f>RAW_T25_34_Margins!$DS813</f>
        <v/>
      </c>
      <c r="CS7" s="19">
        <f>RAW_T25_34_Margins!$DT813</f>
        <v/>
      </c>
      <c r="CT7" s="19">
        <f>RAW_T25_34_Margins!$DU813</f>
        <v/>
      </c>
      <c r="CU7" s="19">
        <f>SUM(RAW_T25_34_Margins!$D928:$DN928)</f>
        <v/>
      </c>
      <c r="CV7" s="19">
        <f>RAW_T25_34_Margins!$DO928</f>
        <v/>
      </c>
      <c r="CW7" s="19">
        <f>RAW_T25_34_Margins!$DP928</f>
        <v/>
      </c>
      <c r="CX7" s="19">
        <f>RAW_T25_34_Margins!$DQ928</f>
        <v/>
      </c>
      <c r="CY7" s="19">
        <f>RAW_T25_34_Margins!$DR928</f>
        <v/>
      </c>
      <c r="CZ7" s="19">
        <f>RAW_T25_34_Margins!$DS928</f>
        <v/>
      </c>
      <c r="DA7" s="19">
        <f>RAW_T25_34_Margins!$DT928</f>
        <v/>
      </c>
      <c r="DB7" s="19">
        <f>RAW_T25_34_Margins!$DU928</f>
        <v/>
      </c>
      <c r="DC7" s="19">
        <f>SUM(RAW_T25_34_Margins!$D1043:$DN1043)</f>
        <v/>
      </c>
      <c r="DD7" s="19">
        <f>RAW_T25_34_Margins!$DO1043</f>
        <v/>
      </c>
      <c r="DE7" s="19">
        <f>RAW_T25_34_Margins!$DP1043</f>
        <v/>
      </c>
      <c r="DF7" s="19">
        <f>RAW_T25_34_Margins!$DQ1043</f>
        <v/>
      </c>
      <c r="DG7" s="19">
        <f>RAW_T25_34_Margins!$DR1043</f>
        <v/>
      </c>
      <c r="DH7" s="19">
        <f>RAW_T25_34_Margins!$DS1043</f>
        <v/>
      </c>
      <c r="DI7" s="19">
        <f>RAW_T25_34_Margins!$DT1043</f>
        <v/>
      </c>
      <c r="DJ7" s="19">
        <f>RAW_T25_34_Margins!$DU1043</f>
        <v/>
      </c>
    </row>
    <row r="8">
      <c r="A8" s="2" t="inlineStr">
        <is>
          <t>0201</t>
        </is>
      </c>
      <c r="B8" s="2" t="inlineStr">
        <is>
          <t>Aquaculture</t>
        </is>
      </c>
      <c r="C8" s="19">
        <f>IF(Settings!$B$5="Aus",SUM(RAW_T5_Aus!$C9:$DM9),SUM(RAW_T5_State!$C9:$DM9))</f>
        <v/>
      </c>
      <c r="D8" s="19">
        <f>IF(Settings!$B$5="Aus",RAW_T5_Aus!$DN9,RAW_T5_State!$DN9)</f>
        <v/>
      </c>
      <c r="E8" s="19">
        <f>IF(Settings!$B$5="Aus",RAW_T5_Aus!$DO9,RAW_T5_State!$DO9)</f>
        <v/>
      </c>
      <c r="F8" s="19">
        <f>IF(Settings!$B$5="Aus",RAW_T5_Aus!$DP9,RAW_T5_State!$DP9)</f>
        <v/>
      </c>
      <c r="G8" s="19">
        <f>IF(Settings!$B$5="Aus",RAW_T5_Aus!$DQ9,RAW_T5_State!$DQ9)</f>
        <v/>
      </c>
      <c r="H8" s="19">
        <f>IF(Settings!$B$5="Aus",RAW_T5_Aus!$DR9,RAW_T5_State!$DR9)</f>
        <v/>
      </c>
      <c r="I8" s="19">
        <f>IF(Settings!$B$5="Aus",RAW_T5_Aus!$DS9,RAW_T5_State!$DS9)</f>
        <v/>
      </c>
      <c r="J8" s="19">
        <f>IF(Settings!$B$5="Aus",RAW_T5_Aus!$DT9,RAW_T5_State!$DT9)</f>
        <v/>
      </c>
      <c r="K8" s="19">
        <f>IF(Settings!$B$5="Aus",SUM(RAW_T8_Aus!$C9:$DM9)-SUM(RAW_T5_Aus!$C9:$DM9),SUM(RAW_T8_State!$C9:$DM9)-SUM(RAW_T5_State!$C9:$DM9))</f>
        <v/>
      </c>
      <c r="L8" s="19">
        <f>IF(Settings!$B$5="Aus",RAW_T8_Aus!$DN9-RAW_T5_Aus!$DN9,RAW_T8_State!$DN9-RAW_T5_State!$DN9)</f>
        <v/>
      </c>
      <c r="M8" s="19">
        <f>IF(Settings!$B$5="Aus",RAW_T8_Aus!$DO9-RAW_T5_Aus!$DO9,RAW_T8_State!$DO9-RAW_T5_State!$DO9)</f>
        <v/>
      </c>
      <c r="N8" s="19">
        <f>IF(Settings!$B$5="Aus",RAW_T8_Aus!$DP9-RAW_T5_Aus!$DP9,RAW_T8_State!$DP9-RAW_T5_State!$DP9)</f>
        <v/>
      </c>
      <c r="O8" s="19">
        <f>IF(Settings!$B$5="Aus",RAW_T8_Aus!$DQ9-RAW_T5_Aus!$DQ9,RAW_T8_State!$DQ9-RAW_T5_State!$DQ9)</f>
        <v/>
      </c>
      <c r="P8" s="19">
        <f>IF(Settings!$B$5="Aus",RAW_T8_Aus!$DR9-RAW_T5_Aus!$DR9,RAW_T8_State!$DR9-RAW_T5_State!$DR9)</f>
        <v/>
      </c>
      <c r="Q8" s="19">
        <f>IF(Settings!$B$5="Aus",RAW_T8_Aus!$DS9-RAW_T5_Aus!$DS9,RAW_T8_State!$DS9-RAW_T5_State!$DS9)</f>
        <v/>
      </c>
      <c r="R8" s="19">
        <f>IF(Settings!$B$5="Aus",RAW_T8_Aus!$DT9-RAW_T5_Aus!$DT9,RAW_T8_State!$DT9-RAW_T5_State!$DT9)</f>
        <v/>
      </c>
      <c r="S8" s="19">
        <f>SUM(RAW_T35_NetTaxes!$C9:$DM9)</f>
        <v/>
      </c>
      <c r="T8" s="19">
        <f>RAW_T35_NetTaxes!$DN9</f>
        <v/>
      </c>
      <c r="U8" s="19">
        <f>RAW_T35_NetTaxes!$DO9</f>
        <v/>
      </c>
      <c r="V8" s="19">
        <f>RAW_T35_NetTaxes!$DP9</f>
        <v/>
      </c>
      <c r="W8" s="19">
        <f>RAW_T35_NetTaxes!$DQ9</f>
        <v/>
      </c>
      <c r="X8" s="19">
        <f>RAW_T35_NetTaxes!$DR9</f>
        <v/>
      </c>
      <c r="Y8" s="19">
        <f>RAW_T35_NetTaxes!$DS9</f>
        <v/>
      </c>
      <c r="Z8" s="19">
        <f>RAW_T35_NetTaxes!$DT9</f>
        <v/>
      </c>
      <c r="AA8" s="19">
        <f>SUM(RAW_T23_Wholesale!$C9:$DM9)</f>
        <v/>
      </c>
      <c r="AB8" s="19">
        <f>RAW_T23_Wholesale!$DN9</f>
        <v/>
      </c>
      <c r="AC8" s="19">
        <f>RAW_T23_Wholesale!$DO9</f>
        <v/>
      </c>
      <c r="AD8" s="19">
        <f>RAW_T23_Wholesale!$DP9</f>
        <v/>
      </c>
      <c r="AE8" s="19">
        <f>RAW_T23_Wholesale!$DQ9</f>
        <v/>
      </c>
      <c r="AF8" s="19">
        <f>RAW_T23_Wholesale!$DR9</f>
        <v/>
      </c>
      <c r="AG8" s="19">
        <f>RAW_T23_Wholesale!$DS9</f>
        <v/>
      </c>
      <c r="AH8" s="19">
        <f>RAW_T23_Wholesale!$DT9</f>
        <v/>
      </c>
      <c r="AI8" s="19">
        <f>SUM(RAW_T24_Retail!$C9:$DM9)</f>
        <v/>
      </c>
      <c r="AJ8" s="19">
        <f>RAW_T24_Retail!$DN9</f>
        <v/>
      </c>
      <c r="AK8" s="19">
        <f>RAW_T24_Retail!$DO9</f>
        <v/>
      </c>
      <c r="AL8" s="19">
        <f>RAW_T24_Retail!$DP9</f>
        <v/>
      </c>
      <c r="AM8" s="19">
        <f>RAW_T24_Retail!$DQ9</f>
        <v/>
      </c>
      <c r="AN8" s="19">
        <f>RAW_T24_Retail!$DR9</f>
        <v/>
      </c>
      <c r="AO8" s="19">
        <f>RAW_T24_Retail!$DS9</f>
        <v/>
      </c>
      <c r="AP8" s="19">
        <f>RAW_T24_Retail!$DT9</f>
        <v/>
      </c>
      <c r="AQ8" s="19">
        <f>SUM(RAW_T25_34_Margins!$D9:$DN9)</f>
        <v/>
      </c>
      <c r="AR8" s="19">
        <f>RAW_T25_34_Margins!$DO9</f>
        <v/>
      </c>
      <c r="AS8" s="19">
        <f>RAW_T25_34_Margins!$DP9</f>
        <v/>
      </c>
      <c r="AT8" s="19">
        <f>RAW_T25_34_Margins!$DQ9</f>
        <v/>
      </c>
      <c r="AU8" s="19">
        <f>RAW_T25_34_Margins!$DR9</f>
        <v/>
      </c>
      <c r="AV8" s="19">
        <f>RAW_T25_34_Margins!$DS9</f>
        <v/>
      </c>
      <c r="AW8" s="19">
        <f>RAW_T25_34_Margins!$DT9</f>
        <v/>
      </c>
      <c r="AX8" s="19">
        <f>RAW_T25_34_Margins!$DU9</f>
        <v/>
      </c>
      <c r="AY8" s="19">
        <f>SUM(RAW_T25_34_Margins!$D124:$DN124)</f>
        <v/>
      </c>
      <c r="AZ8" s="19">
        <f>RAW_T25_34_Margins!$DO124</f>
        <v/>
      </c>
      <c r="BA8" s="19">
        <f>RAW_T25_34_Margins!$DP124</f>
        <v/>
      </c>
      <c r="BB8" s="19">
        <f>RAW_T25_34_Margins!$DQ124</f>
        <v/>
      </c>
      <c r="BC8" s="19">
        <f>RAW_T25_34_Margins!$DR124</f>
        <v/>
      </c>
      <c r="BD8" s="19">
        <f>RAW_T25_34_Margins!$DS124</f>
        <v/>
      </c>
      <c r="BE8" s="19">
        <f>RAW_T25_34_Margins!$DT124</f>
        <v/>
      </c>
      <c r="BF8" s="19">
        <f>RAW_T25_34_Margins!$DU124</f>
        <v/>
      </c>
      <c r="BG8" s="19">
        <f>SUM(RAW_T25_34_Margins!$D239:$DN239)</f>
        <v/>
      </c>
      <c r="BH8" s="19">
        <f>RAW_T25_34_Margins!$DO239</f>
        <v/>
      </c>
      <c r="BI8" s="19">
        <f>RAW_T25_34_Margins!$DP239</f>
        <v/>
      </c>
      <c r="BJ8" s="19">
        <f>RAW_T25_34_Margins!$DQ239</f>
        <v/>
      </c>
      <c r="BK8" s="19">
        <f>RAW_T25_34_Margins!$DR239</f>
        <v/>
      </c>
      <c r="BL8" s="19">
        <f>RAW_T25_34_Margins!$DS239</f>
        <v/>
      </c>
      <c r="BM8" s="19">
        <f>RAW_T25_34_Margins!$DT239</f>
        <v/>
      </c>
      <c r="BN8" s="19">
        <f>RAW_T25_34_Margins!$DU239</f>
        <v/>
      </c>
      <c r="BO8" s="19">
        <f>SUM(RAW_T25_34_Margins!$D354:$DN354)+SUM(RAW_T25_34_Margins!$D469:$DN469)</f>
        <v/>
      </c>
      <c r="BP8" s="19">
        <f>RAW_T25_34_Margins!$DO354+RAW_T25_34_Margins!$DO469</f>
        <v/>
      </c>
      <c r="BQ8" s="19">
        <f>RAW_T25_34_Margins!$DP354+RAW_T25_34_Margins!$DP469</f>
        <v/>
      </c>
      <c r="BR8" s="19">
        <f>RAW_T25_34_Margins!$DQ354+RAW_T25_34_Margins!$DQ469</f>
        <v/>
      </c>
      <c r="BS8" s="19">
        <f>RAW_T25_34_Margins!$DR354+RAW_T25_34_Margins!$DR469</f>
        <v/>
      </c>
      <c r="BT8" s="19">
        <f>RAW_T25_34_Margins!$DS354+RAW_T25_34_Margins!$DS469</f>
        <v/>
      </c>
      <c r="BU8" s="19">
        <f>RAW_T25_34_Margins!$DT354+RAW_T25_34_Margins!$DT469</f>
        <v/>
      </c>
      <c r="BV8" s="19">
        <f>RAW_T25_34_Margins!$DU354+RAW_T25_34_Margins!$DU469</f>
        <v/>
      </c>
      <c r="BW8" s="19">
        <f>SUM(RAW_T25_34_Margins!$D584:$DN584)</f>
        <v/>
      </c>
      <c r="BX8" s="19">
        <f>RAW_T25_34_Margins!$DO584</f>
        <v/>
      </c>
      <c r="BY8" s="19">
        <f>RAW_T25_34_Margins!$DP584</f>
        <v/>
      </c>
      <c r="BZ8" s="19">
        <f>RAW_T25_34_Margins!$DQ584</f>
        <v/>
      </c>
      <c r="CA8" s="19">
        <f>RAW_T25_34_Margins!$DR584</f>
        <v/>
      </c>
      <c r="CB8" s="19">
        <f>RAW_T25_34_Margins!$DS584</f>
        <v/>
      </c>
      <c r="CC8" s="19">
        <f>RAW_T25_34_Margins!$DT584</f>
        <v/>
      </c>
      <c r="CD8" s="19">
        <f>RAW_T25_34_Margins!$DU584</f>
        <v/>
      </c>
      <c r="CE8" s="19">
        <f>SUM(RAW_T25_34_Margins!$D699:$DN699)</f>
        <v/>
      </c>
      <c r="CF8" s="19">
        <f>RAW_T25_34_Margins!$DO699</f>
        <v/>
      </c>
      <c r="CG8" s="19">
        <f>RAW_T25_34_Margins!$DP699</f>
        <v/>
      </c>
      <c r="CH8" s="19">
        <f>RAW_T25_34_Margins!$DQ699</f>
        <v/>
      </c>
      <c r="CI8" s="19">
        <f>RAW_T25_34_Margins!$DR699</f>
        <v/>
      </c>
      <c r="CJ8" s="19">
        <f>RAW_T25_34_Margins!$DS699</f>
        <v/>
      </c>
      <c r="CK8" s="19">
        <f>RAW_T25_34_Margins!$DT699</f>
        <v/>
      </c>
      <c r="CL8" s="19">
        <f>RAW_T25_34_Margins!$DU699</f>
        <v/>
      </c>
      <c r="CM8" s="19">
        <f>SUM(RAW_T25_34_Margins!$D814:$DN814)</f>
        <v/>
      </c>
      <c r="CN8" s="19">
        <f>RAW_T25_34_Margins!$DO814</f>
        <v/>
      </c>
      <c r="CO8" s="19">
        <f>RAW_T25_34_Margins!$DP814</f>
        <v/>
      </c>
      <c r="CP8" s="19">
        <f>RAW_T25_34_Margins!$DQ814</f>
        <v/>
      </c>
      <c r="CQ8" s="19">
        <f>RAW_T25_34_Margins!$DR814</f>
        <v/>
      </c>
      <c r="CR8" s="19">
        <f>RAW_T25_34_Margins!$DS814</f>
        <v/>
      </c>
      <c r="CS8" s="19">
        <f>RAW_T25_34_Margins!$DT814</f>
        <v/>
      </c>
      <c r="CT8" s="19">
        <f>RAW_T25_34_Margins!$DU814</f>
        <v/>
      </c>
      <c r="CU8" s="19">
        <f>SUM(RAW_T25_34_Margins!$D929:$DN929)</f>
        <v/>
      </c>
      <c r="CV8" s="19">
        <f>RAW_T25_34_Margins!$DO929</f>
        <v/>
      </c>
      <c r="CW8" s="19">
        <f>RAW_T25_34_Margins!$DP929</f>
        <v/>
      </c>
      <c r="CX8" s="19">
        <f>RAW_T25_34_Margins!$DQ929</f>
        <v/>
      </c>
      <c r="CY8" s="19">
        <f>RAW_T25_34_Margins!$DR929</f>
        <v/>
      </c>
      <c r="CZ8" s="19">
        <f>RAW_T25_34_Margins!$DS929</f>
        <v/>
      </c>
      <c r="DA8" s="19">
        <f>RAW_T25_34_Margins!$DT929</f>
        <v/>
      </c>
      <c r="DB8" s="19">
        <f>RAW_T25_34_Margins!$DU929</f>
        <v/>
      </c>
      <c r="DC8" s="19">
        <f>SUM(RAW_T25_34_Margins!$D1044:$DN1044)</f>
        <v/>
      </c>
      <c r="DD8" s="19">
        <f>RAW_T25_34_Margins!$DO1044</f>
        <v/>
      </c>
      <c r="DE8" s="19">
        <f>RAW_T25_34_Margins!$DP1044</f>
        <v/>
      </c>
      <c r="DF8" s="19">
        <f>RAW_T25_34_Margins!$DQ1044</f>
        <v/>
      </c>
      <c r="DG8" s="19">
        <f>RAW_T25_34_Margins!$DR1044</f>
        <v/>
      </c>
      <c r="DH8" s="19">
        <f>RAW_T25_34_Margins!$DS1044</f>
        <v/>
      </c>
      <c r="DI8" s="19">
        <f>RAW_T25_34_Margins!$DT1044</f>
        <v/>
      </c>
      <c r="DJ8" s="19">
        <f>RAW_T25_34_Margins!$DU1044</f>
        <v/>
      </c>
    </row>
    <row r="9">
      <c r="A9" s="2" t="inlineStr">
        <is>
          <t>0301</t>
        </is>
      </c>
      <c r="B9" s="2" t="inlineStr">
        <is>
          <t>Forestry and logging</t>
        </is>
      </c>
      <c r="C9" s="19">
        <f>IF(Settings!$B$5="Aus",SUM(RAW_T5_Aus!$C10:$DM10),SUM(RAW_T5_State!$C10:$DM10))</f>
        <v/>
      </c>
      <c r="D9" s="19">
        <f>IF(Settings!$B$5="Aus",RAW_T5_Aus!$DN10,RAW_T5_State!$DN10)</f>
        <v/>
      </c>
      <c r="E9" s="19">
        <f>IF(Settings!$B$5="Aus",RAW_T5_Aus!$DO10,RAW_T5_State!$DO10)</f>
        <v/>
      </c>
      <c r="F9" s="19">
        <f>IF(Settings!$B$5="Aus",RAW_T5_Aus!$DP10,RAW_T5_State!$DP10)</f>
        <v/>
      </c>
      <c r="G9" s="19">
        <f>IF(Settings!$B$5="Aus",RAW_T5_Aus!$DQ10,RAW_T5_State!$DQ10)</f>
        <v/>
      </c>
      <c r="H9" s="19">
        <f>IF(Settings!$B$5="Aus",RAW_T5_Aus!$DR10,RAW_T5_State!$DR10)</f>
        <v/>
      </c>
      <c r="I9" s="19">
        <f>IF(Settings!$B$5="Aus",RAW_T5_Aus!$DS10,RAW_T5_State!$DS10)</f>
        <v/>
      </c>
      <c r="J9" s="19">
        <f>IF(Settings!$B$5="Aus",RAW_T5_Aus!$DT10,RAW_T5_State!$DT10)</f>
        <v/>
      </c>
      <c r="K9" s="19">
        <f>IF(Settings!$B$5="Aus",SUM(RAW_T8_Aus!$C10:$DM10)-SUM(RAW_T5_Aus!$C10:$DM10),SUM(RAW_T8_State!$C10:$DM10)-SUM(RAW_T5_State!$C10:$DM10))</f>
        <v/>
      </c>
      <c r="L9" s="19">
        <f>IF(Settings!$B$5="Aus",RAW_T8_Aus!$DN10-RAW_T5_Aus!$DN10,RAW_T8_State!$DN10-RAW_T5_State!$DN10)</f>
        <v/>
      </c>
      <c r="M9" s="19">
        <f>IF(Settings!$B$5="Aus",RAW_T8_Aus!$DO10-RAW_T5_Aus!$DO10,RAW_T8_State!$DO10-RAW_T5_State!$DO10)</f>
        <v/>
      </c>
      <c r="N9" s="19">
        <f>IF(Settings!$B$5="Aus",RAW_T8_Aus!$DP10-RAW_T5_Aus!$DP10,RAW_T8_State!$DP10-RAW_T5_State!$DP10)</f>
        <v/>
      </c>
      <c r="O9" s="19">
        <f>IF(Settings!$B$5="Aus",RAW_T8_Aus!$DQ10-RAW_T5_Aus!$DQ10,RAW_T8_State!$DQ10-RAW_T5_State!$DQ10)</f>
        <v/>
      </c>
      <c r="P9" s="19">
        <f>IF(Settings!$B$5="Aus",RAW_T8_Aus!$DR10-RAW_T5_Aus!$DR10,RAW_T8_State!$DR10-RAW_T5_State!$DR10)</f>
        <v/>
      </c>
      <c r="Q9" s="19">
        <f>IF(Settings!$B$5="Aus",RAW_T8_Aus!$DS10-RAW_T5_Aus!$DS10,RAW_T8_State!$DS10-RAW_T5_State!$DS10)</f>
        <v/>
      </c>
      <c r="R9" s="19">
        <f>IF(Settings!$B$5="Aus",RAW_T8_Aus!$DT10-RAW_T5_Aus!$DT10,RAW_T8_State!$DT10-RAW_T5_State!$DT10)</f>
        <v/>
      </c>
      <c r="S9" s="19">
        <f>SUM(RAW_T35_NetTaxes!$C10:$DM10)</f>
        <v/>
      </c>
      <c r="T9" s="19">
        <f>RAW_T35_NetTaxes!$DN10</f>
        <v/>
      </c>
      <c r="U9" s="19">
        <f>RAW_T35_NetTaxes!$DO10</f>
        <v/>
      </c>
      <c r="V9" s="19">
        <f>RAW_T35_NetTaxes!$DP10</f>
        <v/>
      </c>
      <c r="W9" s="19">
        <f>RAW_T35_NetTaxes!$DQ10</f>
        <v/>
      </c>
      <c r="X9" s="19">
        <f>RAW_T35_NetTaxes!$DR10</f>
        <v/>
      </c>
      <c r="Y9" s="19">
        <f>RAW_T35_NetTaxes!$DS10</f>
        <v/>
      </c>
      <c r="Z9" s="19">
        <f>RAW_T35_NetTaxes!$DT10</f>
        <v/>
      </c>
      <c r="AA9" s="19">
        <f>SUM(RAW_T23_Wholesale!$C10:$DM10)</f>
        <v/>
      </c>
      <c r="AB9" s="19">
        <f>RAW_T23_Wholesale!$DN10</f>
        <v/>
      </c>
      <c r="AC9" s="19">
        <f>RAW_T23_Wholesale!$DO10</f>
        <v/>
      </c>
      <c r="AD9" s="19">
        <f>RAW_T23_Wholesale!$DP10</f>
        <v/>
      </c>
      <c r="AE9" s="19">
        <f>RAW_T23_Wholesale!$DQ10</f>
        <v/>
      </c>
      <c r="AF9" s="19">
        <f>RAW_T23_Wholesale!$DR10</f>
        <v/>
      </c>
      <c r="AG9" s="19">
        <f>RAW_T23_Wholesale!$DS10</f>
        <v/>
      </c>
      <c r="AH9" s="19">
        <f>RAW_T23_Wholesale!$DT10</f>
        <v/>
      </c>
      <c r="AI9" s="19">
        <f>SUM(RAW_T24_Retail!$C10:$DM10)</f>
        <v/>
      </c>
      <c r="AJ9" s="19">
        <f>RAW_T24_Retail!$DN10</f>
        <v/>
      </c>
      <c r="AK9" s="19">
        <f>RAW_T24_Retail!$DO10</f>
        <v/>
      </c>
      <c r="AL9" s="19">
        <f>RAW_T24_Retail!$DP10</f>
        <v/>
      </c>
      <c r="AM9" s="19">
        <f>RAW_T24_Retail!$DQ10</f>
        <v/>
      </c>
      <c r="AN9" s="19">
        <f>RAW_T24_Retail!$DR10</f>
        <v/>
      </c>
      <c r="AO9" s="19">
        <f>RAW_T24_Retail!$DS10</f>
        <v/>
      </c>
      <c r="AP9" s="19">
        <f>RAW_T24_Retail!$DT10</f>
        <v/>
      </c>
      <c r="AQ9" s="19">
        <f>SUM(RAW_T25_34_Margins!$D10:$DN10)</f>
        <v/>
      </c>
      <c r="AR9" s="19">
        <f>RAW_T25_34_Margins!$DO10</f>
        <v/>
      </c>
      <c r="AS9" s="19">
        <f>RAW_T25_34_Margins!$DP10</f>
        <v/>
      </c>
      <c r="AT9" s="19">
        <f>RAW_T25_34_Margins!$DQ10</f>
        <v/>
      </c>
      <c r="AU9" s="19">
        <f>RAW_T25_34_Margins!$DR10</f>
        <v/>
      </c>
      <c r="AV9" s="19">
        <f>RAW_T25_34_Margins!$DS10</f>
        <v/>
      </c>
      <c r="AW9" s="19">
        <f>RAW_T25_34_Margins!$DT10</f>
        <v/>
      </c>
      <c r="AX9" s="19">
        <f>RAW_T25_34_Margins!$DU10</f>
        <v/>
      </c>
      <c r="AY9" s="19">
        <f>SUM(RAW_T25_34_Margins!$D125:$DN125)</f>
        <v/>
      </c>
      <c r="AZ9" s="19">
        <f>RAW_T25_34_Margins!$DO125</f>
        <v/>
      </c>
      <c r="BA9" s="19">
        <f>RAW_T25_34_Margins!$DP125</f>
        <v/>
      </c>
      <c r="BB9" s="19">
        <f>RAW_T25_34_Margins!$DQ125</f>
        <v/>
      </c>
      <c r="BC9" s="19">
        <f>RAW_T25_34_Margins!$DR125</f>
        <v/>
      </c>
      <c r="BD9" s="19">
        <f>RAW_T25_34_Margins!$DS125</f>
        <v/>
      </c>
      <c r="BE9" s="19">
        <f>RAW_T25_34_Margins!$DT125</f>
        <v/>
      </c>
      <c r="BF9" s="19">
        <f>RAW_T25_34_Margins!$DU125</f>
        <v/>
      </c>
      <c r="BG9" s="19">
        <f>SUM(RAW_T25_34_Margins!$D240:$DN240)</f>
        <v/>
      </c>
      <c r="BH9" s="19">
        <f>RAW_T25_34_Margins!$DO240</f>
        <v/>
      </c>
      <c r="BI9" s="19">
        <f>RAW_T25_34_Margins!$DP240</f>
        <v/>
      </c>
      <c r="BJ9" s="19">
        <f>RAW_T25_34_Margins!$DQ240</f>
        <v/>
      </c>
      <c r="BK9" s="19">
        <f>RAW_T25_34_Margins!$DR240</f>
        <v/>
      </c>
      <c r="BL9" s="19">
        <f>RAW_T25_34_Margins!$DS240</f>
        <v/>
      </c>
      <c r="BM9" s="19">
        <f>RAW_T25_34_Margins!$DT240</f>
        <v/>
      </c>
      <c r="BN9" s="19">
        <f>RAW_T25_34_Margins!$DU240</f>
        <v/>
      </c>
      <c r="BO9" s="19">
        <f>SUM(RAW_T25_34_Margins!$D355:$DN355)+SUM(RAW_T25_34_Margins!$D470:$DN470)</f>
        <v/>
      </c>
      <c r="BP9" s="19">
        <f>RAW_T25_34_Margins!$DO355+RAW_T25_34_Margins!$DO470</f>
        <v/>
      </c>
      <c r="BQ9" s="19">
        <f>RAW_T25_34_Margins!$DP355+RAW_T25_34_Margins!$DP470</f>
        <v/>
      </c>
      <c r="BR9" s="19">
        <f>RAW_T25_34_Margins!$DQ355+RAW_T25_34_Margins!$DQ470</f>
        <v/>
      </c>
      <c r="BS9" s="19">
        <f>RAW_T25_34_Margins!$DR355+RAW_T25_34_Margins!$DR470</f>
        <v/>
      </c>
      <c r="BT9" s="19">
        <f>RAW_T25_34_Margins!$DS355+RAW_T25_34_Margins!$DS470</f>
        <v/>
      </c>
      <c r="BU9" s="19">
        <f>RAW_T25_34_Margins!$DT355+RAW_T25_34_Margins!$DT470</f>
        <v/>
      </c>
      <c r="BV9" s="19">
        <f>RAW_T25_34_Margins!$DU355+RAW_T25_34_Margins!$DU470</f>
        <v/>
      </c>
      <c r="BW9" s="19">
        <f>SUM(RAW_T25_34_Margins!$D585:$DN585)</f>
        <v/>
      </c>
      <c r="BX9" s="19">
        <f>RAW_T25_34_Margins!$DO585</f>
        <v/>
      </c>
      <c r="BY9" s="19">
        <f>RAW_T25_34_Margins!$DP585</f>
        <v/>
      </c>
      <c r="BZ9" s="19">
        <f>RAW_T25_34_Margins!$DQ585</f>
        <v/>
      </c>
      <c r="CA9" s="19">
        <f>RAW_T25_34_Margins!$DR585</f>
        <v/>
      </c>
      <c r="CB9" s="19">
        <f>RAW_T25_34_Margins!$DS585</f>
        <v/>
      </c>
      <c r="CC9" s="19">
        <f>RAW_T25_34_Margins!$DT585</f>
        <v/>
      </c>
      <c r="CD9" s="19">
        <f>RAW_T25_34_Margins!$DU585</f>
        <v/>
      </c>
      <c r="CE9" s="19">
        <f>SUM(RAW_T25_34_Margins!$D700:$DN700)</f>
        <v/>
      </c>
      <c r="CF9" s="19">
        <f>RAW_T25_34_Margins!$DO700</f>
        <v/>
      </c>
      <c r="CG9" s="19">
        <f>RAW_T25_34_Margins!$DP700</f>
        <v/>
      </c>
      <c r="CH9" s="19">
        <f>RAW_T25_34_Margins!$DQ700</f>
        <v/>
      </c>
      <c r="CI9" s="19">
        <f>RAW_T25_34_Margins!$DR700</f>
        <v/>
      </c>
      <c r="CJ9" s="19">
        <f>RAW_T25_34_Margins!$DS700</f>
        <v/>
      </c>
      <c r="CK9" s="19">
        <f>RAW_T25_34_Margins!$DT700</f>
        <v/>
      </c>
      <c r="CL9" s="19">
        <f>RAW_T25_34_Margins!$DU700</f>
        <v/>
      </c>
      <c r="CM9" s="19">
        <f>SUM(RAW_T25_34_Margins!$D815:$DN815)</f>
        <v/>
      </c>
      <c r="CN9" s="19">
        <f>RAW_T25_34_Margins!$DO815</f>
        <v/>
      </c>
      <c r="CO9" s="19">
        <f>RAW_T25_34_Margins!$DP815</f>
        <v/>
      </c>
      <c r="CP9" s="19">
        <f>RAW_T25_34_Margins!$DQ815</f>
        <v/>
      </c>
      <c r="CQ9" s="19">
        <f>RAW_T25_34_Margins!$DR815</f>
        <v/>
      </c>
      <c r="CR9" s="19">
        <f>RAW_T25_34_Margins!$DS815</f>
        <v/>
      </c>
      <c r="CS9" s="19">
        <f>RAW_T25_34_Margins!$DT815</f>
        <v/>
      </c>
      <c r="CT9" s="19">
        <f>RAW_T25_34_Margins!$DU815</f>
        <v/>
      </c>
      <c r="CU9" s="19">
        <f>SUM(RAW_T25_34_Margins!$D930:$DN930)</f>
        <v/>
      </c>
      <c r="CV9" s="19">
        <f>RAW_T25_34_Margins!$DO930</f>
        <v/>
      </c>
      <c r="CW9" s="19">
        <f>RAW_T25_34_Margins!$DP930</f>
        <v/>
      </c>
      <c r="CX9" s="19">
        <f>RAW_T25_34_Margins!$DQ930</f>
        <v/>
      </c>
      <c r="CY9" s="19">
        <f>RAW_T25_34_Margins!$DR930</f>
        <v/>
      </c>
      <c r="CZ9" s="19">
        <f>RAW_T25_34_Margins!$DS930</f>
        <v/>
      </c>
      <c r="DA9" s="19">
        <f>RAW_T25_34_Margins!$DT930</f>
        <v/>
      </c>
      <c r="DB9" s="19">
        <f>RAW_T25_34_Margins!$DU930</f>
        <v/>
      </c>
      <c r="DC9" s="19">
        <f>SUM(RAW_T25_34_Margins!$D1045:$DN1045)</f>
        <v/>
      </c>
      <c r="DD9" s="19">
        <f>RAW_T25_34_Margins!$DO1045</f>
        <v/>
      </c>
      <c r="DE9" s="19">
        <f>RAW_T25_34_Margins!$DP1045</f>
        <v/>
      </c>
      <c r="DF9" s="19">
        <f>RAW_T25_34_Margins!$DQ1045</f>
        <v/>
      </c>
      <c r="DG9" s="19">
        <f>RAW_T25_34_Margins!$DR1045</f>
        <v/>
      </c>
      <c r="DH9" s="19">
        <f>RAW_T25_34_Margins!$DS1045</f>
        <v/>
      </c>
      <c r="DI9" s="19">
        <f>RAW_T25_34_Margins!$DT1045</f>
        <v/>
      </c>
      <c r="DJ9" s="19">
        <f>RAW_T25_34_Margins!$DU1045</f>
        <v/>
      </c>
    </row>
    <row r="10">
      <c r="A10" s="2" t="inlineStr">
        <is>
          <t>0401</t>
        </is>
      </c>
      <c r="B10" s="2" t="inlineStr">
        <is>
          <t>Fishing, hunting and trapping</t>
        </is>
      </c>
      <c r="C10" s="19">
        <f>IF(Settings!$B$5="Aus",SUM(RAW_T5_Aus!$C11:$DM11),SUM(RAW_T5_State!$C11:$DM11))</f>
        <v/>
      </c>
      <c r="D10" s="19">
        <f>IF(Settings!$B$5="Aus",RAW_T5_Aus!$DN11,RAW_T5_State!$DN11)</f>
        <v/>
      </c>
      <c r="E10" s="19">
        <f>IF(Settings!$B$5="Aus",RAW_T5_Aus!$DO11,RAW_T5_State!$DO11)</f>
        <v/>
      </c>
      <c r="F10" s="19">
        <f>IF(Settings!$B$5="Aus",RAW_T5_Aus!$DP11,RAW_T5_State!$DP11)</f>
        <v/>
      </c>
      <c r="G10" s="19">
        <f>IF(Settings!$B$5="Aus",RAW_T5_Aus!$DQ11,RAW_T5_State!$DQ11)</f>
        <v/>
      </c>
      <c r="H10" s="19">
        <f>IF(Settings!$B$5="Aus",RAW_T5_Aus!$DR11,RAW_T5_State!$DR11)</f>
        <v/>
      </c>
      <c r="I10" s="19">
        <f>IF(Settings!$B$5="Aus",RAW_T5_Aus!$DS11,RAW_T5_State!$DS11)</f>
        <v/>
      </c>
      <c r="J10" s="19">
        <f>IF(Settings!$B$5="Aus",RAW_T5_Aus!$DT11,RAW_T5_State!$DT11)</f>
        <v/>
      </c>
      <c r="K10" s="19">
        <f>IF(Settings!$B$5="Aus",SUM(RAW_T8_Aus!$C11:$DM11)-SUM(RAW_T5_Aus!$C11:$DM11),SUM(RAW_T8_State!$C11:$DM11)-SUM(RAW_T5_State!$C11:$DM11))</f>
        <v/>
      </c>
      <c r="L10" s="19">
        <f>IF(Settings!$B$5="Aus",RAW_T8_Aus!$DN11-RAW_T5_Aus!$DN11,RAW_T8_State!$DN11-RAW_T5_State!$DN11)</f>
        <v/>
      </c>
      <c r="M10" s="19">
        <f>IF(Settings!$B$5="Aus",RAW_T8_Aus!$DO11-RAW_T5_Aus!$DO11,RAW_T8_State!$DO11-RAW_T5_State!$DO11)</f>
        <v/>
      </c>
      <c r="N10" s="19">
        <f>IF(Settings!$B$5="Aus",RAW_T8_Aus!$DP11-RAW_T5_Aus!$DP11,RAW_T8_State!$DP11-RAW_T5_State!$DP11)</f>
        <v/>
      </c>
      <c r="O10" s="19">
        <f>IF(Settings!$B$5="Aus",RAW_T8_Aus!$DQ11-RAW_T5_Aus!$DQ11,RAW_T8_State!$DQ11-RAW_T5_State!$DQ11)</f>
        <v/>
      </c>
      <c r="P10" s="19">
        <f>IF(Settings!$B$5="Aus",RAW_T8_Aus!$DR11-RAW_T5_Aus!$DR11,RAW_T8_State!$DR11-RAW_T5_State!$DR11)</f>
        <v/>
      </c>
      <c r="Q10" s="19">
        <f>IF(Settings!$B$5="Aus",RAW_T8_Aus!$DS11-RAW_T5_Aus!$DS11,RAW_T8_State!$DS11-RAW_T5_State!$DS11)</f>
        <v/>
      </c>
      <c r="R10" s="19">
        <f>IF(Settings!$B$5="Aus",RAW_T8_Aus!$DT11-RAW_T5_Aus!$DT11,RAW_T8_State!$DT11-RAW_T5_State!$DT11)</f>
        <v/>
      </c>
      <c r="S10" s="19">
        <f>SUM(RAW_T35_NetTaxes!$C11:$DM11)</f>
        <v/>
      </c>
      <c r="T10" s="19">
        <f>RAW_T35_NetTaxes!$DN11</f>
        <v/>
      </c>
      <c r="U10" s="19">
        <f>RAW_T35_NetTaxes!$DO11</f>
        <v/>
      </c>
      <c r="V10" s="19">
        <f>RAW_T35_NetTaxes!$DP11</f>
        <v/>
      </c>
      <c r="W10" s="19">
        <f>RAW_T35_NetTaxes!$DQ11</f>
        <v/>
      </c>
      <c r="X10" s="19">
        <f>RAW_T35_NetTaxes!$DR11</f>
        <v/>
      </c>
      <c r="Y10" s="19">
        <f>RAW_T35_NetTaxes!$DS11</f>
        <v/>
      </c>
      <c r="Z10" s="19">
        <f>RAW_T35_NetTaxes!$DT11</f>
        <v/>
      </c>
      <c r="AA10" s="19">
        <f>SUM(RAW_T23_Wholesale!$C11:$DM11)</f>
        <v/>
      </c>
      <c r="AB10" s="19">
        <f>RAW_T23_Wholesale!$DN11</f>
        <v/>
      </c>
      <c r="AC10" s="19">
        <f>RAW_T23_Wholesale!$DO11</f>
        <v/>
      </c>
      <c r="AD10" s="19">
        <f>RAW_T23_Wholesale!$DP11</f>
        <v/>
      </c>
      <c r="AE10" s="19">
        <f>RAW_T23_Wholesale!$DQ11</f>
        <v/>
      </c>
      <c r="AF10" s="19">
        <f>RAW_T23_Wholesale!$DR11</f>
        <v/>
      </c>
      <c r="AG10" s="19">
        <f>RAW_T23_Wholesale!$DS11</f>
        <v/>
      </c>
      <c r="AH10" s="19">
        <f>RAW_T23_Wholesale!$DT11</f>
        <v/>
      </c>
      <c r="AI10" s="19">
        <f>SUM(RAW_T24_Retail!$C11:$DM11)</f>
        <v/>
      </c>
      <c r="AJ10" s="19">
        <f>RAW_T24_Retail!$DN11</f>
        <v/>
      </c>
      <c r="AK10" s="19">
        <f>RAW_T24_Retail!$DO11</f>
        <v/>
      </c>
      <c r="AL10" s="19">
        <f>RAW_T24_Retail!$DP11</f>
        <v/>
      </c>
      <c r="AM10" s="19">
        <f>RAW_T24_Retail!$DQ11</f>
        <v/>
      </c>
      <c r="AN10" s="19">
        <f>RAW_T24_Retail!$DR11</f>
        <v/>
      </c>
      <c r="AO10" s="19">
        <f>RAW_T24_Retail!$DS11</f>
        <v/>
      </c>
      <c r="AP10" s="19">
        <f>RAW_T24_Retail!$DT11</f>
        <v/>
      </c>
      <c r="AQ10" s="19">
        <f>SUM(RAW_T25_34_Margins!$D11:$DN11)</f>
        <v/>
      </c>
      <c r="AR10" s="19">
        <f>RAW_T25_34_Margins!$DO11</f>
        <v/>
      </c>
      <c r="AS10" s="19">
        <f>RAW_T25_34_Margins!$DP11</f>
        <v/>
      </c>
      <c r="AT10" s="19">
        <f>RAW_T25_34_Margins!$DQ11</f>
        <v/>
      </c>
      <c r="AU10" s="19">
        <f>RAW_T25_34_Margins!$DR11</f>
        <v/>
      </c>
      <c r="AV10" s="19">
        <f>RAW_T25_34_Margins!$DS11</f>
        <v/>
      </c>
      <c r="AW10" s="19">
        <f>RAW_T25_34_Margins!$DT11</f>
        <v/>
      </c>
      <c r="AX10" s="19">
        <f>RAW_T25_34_Margins!$DU11</f>
        <v/>
      </c>
      <c r="AY10" s="19">
        <f>SUM(RAW_T25_34_Margins!$D126:$DN126)</f>
        <v/>
      </c>
      <c r="AZ10" s="19">
        <f>RAW_T25_34_Margins!$DO126</f>
        <v/>
      </c>
      <c r="BA10" s="19">
        <f>RAW_T25_34_Margins!$DP126</f>
        <v/>
      </c>
      <c r="BB10" s="19">
        <f>RAW_T25_34_Margins!$DQ126</f>
        <v/>
      </c>
      <c r="BC10" s="19">
        <f>RAW_T25_34_Margins!$DR126</f>
        <v/>
      </c>
      <c r="BD10" s="19">
        <f>RAW_T25_34_Margins!$DS126</f>
        <v/>
      </c>
      <c r="BE10" s="19">
        <f>RAW_T25_34_Margins!$DT126</f>
        <v/>
      </c>
      <c r="BF10" s="19">
        <f>RAW_T25_34_Margins!$DU126</f>
        <v/>
      </c>
      <c r="BG10" s="19">
        <f>SUM(RAW_T25_34_Margins!$D241:$DN241)</f>
        <v/>
      </c>
      <c r="BH10" s="19">
        <f>RAW_T25_34_Margins!$DO241</f>
        <v/>
      </c>
      <c r="BI10" s="19">
        <f>RAW_T25_34_Margins!$DP241</f>
        <v/>
      </c>
      <c r="BJ10" s="19">
        <f>RAW_T25_34_Margins!$DQ241</f>
        <v/>
      </c>
      <c r="BK10" s="19">
        <f>RAW_T25_34_Margins!$DR241</f>
        <v/>
      </c>
      <c r="BL10" s="19">
        <f>RAW_T25_34_Margins!$DS241</f>
        <v/>
      </c>
      <c r="BM10" s="19">
        <f>RAW_T25_34_Margins!$DT241</f>
        <v/>
      </c>
      <c r="BN10" s="19">
        <f>RAW_T25_34_Margins!$DU241</f>
        <v/>
      </c>
      <c r="BO10" s="19">
        <f>SUM(RAW_T25_34_Margins!$D356:$DN356)+SUM(RAW_T25_34_Margins!$D471:$DN471)</f>
        <v/>
      </c>
      <c r="BP10" s="19">
        <f>RAW_T25_34_Margins!$DO356+RAW_T25_34_Margins!$DO471</f>
        <v/>
      </c>
      <c r="BQ10" s="19">
        <f>RAW_T25_34_Margins!$DP356+RAW_T25_34_Margins!$DP471</f>
        <v/>
      </c>
      <c r="BR10" s="19">
        <f>RAW_T25_34_Margins!$DQ356+RAW_T25_34_Margins!$DQ471</f>
        <v/>
      </c>
      <c r="BS10" s="19">
        <f>RAW_T25_34_Margins!$DR356+RAW_T25_34_Margins!$DR471</f>
        <v/>
      </c>
      <c r="BT10" s="19">
        <f>RAW_T25_34_Margins!$DS356+RAW_T25_34_Margins!$DS471</f>
        <v/>
      </c>
      <c r="BU10" s="19">
        <f>RAW_T25_34_Margins!$DT356+RAW_T25_34_Margins!$DT471</f>
        <v/>
      </c>
      <c r="BV10" s="19">
        <f>RAW_T25_34_Margins!$DU356+RAW_T25_34_Margins!$DU471</f>
        <v/>
      </c>
      <c r="BW10" s="19">
        <f>SUM(RAW_T25_34_Margins!$D586:$DN586)</f>
        <v/>
      </c>
      <c r="BX10" s="19">
        <f>RAW_T25_34_Margins!$DO586</f>
        <v/>
      </c>
      <c r="BY10" s="19">
        <f>RAW_T25_34_Margins!$DP586</f>
        <v/>
      </c>
      <c r="BZ10" s="19">
        <f>RAW_T25_34_Margins!$DQ586</f>
        <v/>
      </c>
      <c r="CA10" s="19">
        <f>RAW_T25_34_Margins!$DR586</f>
        <v/>
      </c>
      <c r="CB10" s="19">
        <f>RAW_T25_34_Margins!$DS586</f>
        <v/>
      </c>
      <c r="CC10" s="19">
        <f>RAW_T25_34_Margins!$DT586</f>
        <v/>
      </c>
      <c r="CD10" s="19">
        <f>RAW_T25_34_Margins!$DU586</f>
        <v/>
      </c>
      <c r="CE10" s="19">
        <f>SUM(RAW_T25_34_Margins!$D701:$DN701)</f>
        <v/>
      </c>
      <c r="CF10" s="19">
        <f>RAW_T25_34_Margins!$DO701</f>
        <v/>
      </c>
      <c r="CG10" s="19">
        <f>RAW_T25_34_Margins!$DP701</f>
        <v/>
      </c>
      <c r="CH10" s="19">
        <f>RAW_T25_34_Margins!$DQ701</f>
        <v/>
      </c>
      <c r="CI10" s="19">
        <f>RAW_T25_34_Margins!$DR701</f>
        <v/>
      </c>
      <c r="CJ10" s="19">
        <f>RAW_T25_34_Margins!$DS701</f>
        <v/>
      </c>
      <c r="CK10" s="19">
        <f>RAW_T25_34_Margins!$DT701</f>
        <v/>
      </c>
      <c r="CL10" s="19">
        <f>RAW_T25_34_Margins!$DU701</f>
        <v/>
      </c>
      <c r="CM10" s="19">
        <f>SUM(RAW_T25_34_Margins!$D816:$DN816)</f>
        <v/>
      </c>
      <c r="CN10" s="19">
        <f>RAW_T25_34_Margins!$DO816</f>
        <v/>
      </c>
      <c r="CO10" s="19">
        <f>RAW_T25_34_Margins!$DP816</f>
        <v/>
      </c>
      <c r="CP10" s="19">
        <f>RAW_T25_34_Margins!$DQ816</f>
        <v/>
      </c>
      <c r="CQ10" s="19">
        <f>RAW_T25_34_Margins!$DR816</f>
        <v/>
      </c>
      <c r="CR10" s="19">
        <f>RAW_T25_34_Margins!$DS816</f>
        <v/>
      </c>
      <c r="CS10" s="19">
        <f>RAW_T25_34_Margins!$DT816</f>
        <v/>
      </c>
      <c r="CT10" s="19">
        <f>RAW_T25_34_Margins!$DU816</f>
        <v/>
      </c>
      <c r="CU10" s="19">
        <f>SUM(RAW_T25_34_Margins!$D931:$DN931)</f>
        <v/>
      </c>
      <c r="CV10" s="19">
        <f>RAW_T25_34_Margins!$DO931</f>
        <v/>
      </c>
      <c r="CW10" s="19">
        <f>RAW_T25_34_Margins!$DP931</f>
        <v/>
      </c>
      <c r="CX10" s="19">
        <f>RAW_T25_34_Margins!$DQ931</f>
        <v/>
      </c>
      <c r="CY10" s="19">
        <f>RAW_T25_34_Margins!$DR931</f>
        <v/>
      </c>
      <c r="CZ10" s="19">
        <f>RAW_T25_34_Margins!$DS931</f>
        <v/>
      </c>
      <c r="DA10" s="19">
        <f>RAW_T25_34_Margins!$DT931</f>
        <v/>
      </c>
      <c r="DB10" s="19">
        <f>RAW_T25_34_Margins!$DU931</f>
        <v/>
      </c>
      <c r="DC10" s="19">
        <f>SUM(RAW_T25_34_Margins!$D1046:$DN1046)</f>
        <v/>
      </c>
      <c r="DD10" s="19">
        <f>RAW_T25_34_Margins!$DO1046</f>
        <v/>
      </c>
      <c r="DE10" s="19">
        <f>RAW_T25_34_Margins!$DP1046</f>
        <v/>
      </c>
      <c r="DF10" s="19">
        <f>RAW_T25_34_Margins!$DQ1046</f>
        <v/>
      </c>
      <c r="DG10" s="19">
        <f>RAW_T25_34_Margins!$DR1046</f>
        <v/>
      </c>
      <c r="DH10" s="19">
        <f>RAW_T25_34_Margins!$DS1046</f>
        <v/>
      </c>
      <c r="DI10" s="19">
        <f>RAW_T25_34_Margins!$DT1046</f>
        <v/>
      </c>
      <c r="DJ10" s="19">
        <f>RAW_T25_34_Margins!$DU1046</f>
        <v/>
      </c>
    </row>
    <row r="11">
      <c r="A11" s="2" t="inlineStr">
        <is>
          <t>0501</t>
        </is>
      </c>
      <c r="B11" s="2" t="inlineStr">
        <is>
          <t>Agriculture, forestry and fishing support services</t>
        </is>
      </c>
      <c r="C11" s="19">
        <f>IF(Settings!$B$5="Aus",SUM(RAW_T5_Aus!$C12:$DM12),SUM(RAW_T5_State!$C12:$DM12))</f>
        <v/>
      </c>
      <c r="D11" s="19">
        <f>IF(Settings!$B$5="Aus",RAW_T5_Aus!$DN12,RAW_T5_State!$DN12)</f>
        <v/>
      </c>
      <c r="E11" s="19">
        <f>IF(Settings!$B$5="Aus",RAW_T5_Aus!$DO12,RAW_T5_State!$DO12)</f>
        <v/>
      </c>
      <c r="F11" s="19">
        <f>IF(Settings!$B$5="Aus",RAW_T5_Aus!$DP12,RAW_T5_State!$DP12)</f>
        <v/>
      </c>
      <c r="G11" s="19">
        <f>IF(Settings!$B$5="Aus",RAW_T5_Aus!$DQ12,RAW_T5_State!$DQ12)</f>
        <v/>
      </c>
      <c r="H11" s="19">
        <f>IF(Settings!$B$5="Aus",RAW_T5_Aus!$DR12,RAW_T5_State!$DR12)</f>
        <v/>
      </c>
      <c r="I11" s="19">
        <f>IF(Settings!$B$5="Aus",RAW_T5_Aus!$DS12,RAW_T5_State!$DS12)</f>
        <v/>
      </c>
      <c r="J11" s="19">
        <f>IF(Settings!$B$5="Aus",RAW_T5_Aus!$DT12,RAW_T5_State!$DT12)</f>
        <v/>
      </c>
      <c r="K11" s="19">
        <f>IF(Settings!$B$5="Aus",SUM(RAW_T8_Aus!$C12:$DM12)-SUM(RAW_T5_Aus!$C12:$DM12),SUM(RAW_T8_State!$C12:$DM12)-SUM(RAW_T5_State!$C12:$DM12))</f>
        <v/>
      </c>
      <c r="L11" s="19">
        <f>IF(Settings!$B$5="Aus",RAW_T8_Aus!$DN12-RAW_T5_Aus!$DN12,RAW_T8_State!$DN12-RAW_T5_State!$DN12)</f>
        <v/>
      </c>
      <c r="M11" s="19">
        <f>IF(Settings!$B$5="Aus",RAW_T8_Aus!$DO12-RAW_T5_Aus!$DO12,RAW_T8_State!$DO12-RAW_T5_State!$DO12)</f>
        <v/>
      </c>
      <c r="N11" s="19">
        <f>IF(Settings!$B$5="Aus",RAW_T8_Aus!$DP12-RAW_T5_Aus!$DP12,RAW_T8_State!$DP12-RAW_T5_State!$DP12)</f>
        <v/>
      </c>
      <c r="O11" s="19">
        <f>IF(Settings!$B$5="Aus",RAW_T8_Aus!$DQ12-RAW_T5_Aus!$DQ12,RAW_T8_State!$DQ12-RAW_T5_State!$DQ12)</f>
        <v/>
      </c>
      <c r="P11" s="19">
        <f>IF(Settings!$B$5="Aus",RAW_T8_Aus!$DR12-RAW_T5_Aus!$DR12,RAW_T8_State!$DR12-RAW_T5_State!$DR12)</f>
        <v/>
      </c>
      <c r="Q11" s="19">
        <f>IF(Settings!$B$5="Aus",RAW_T8_Aus!$DS12-RAW_T5_Aus!$DS12,RAW_T8_State!$DS12-RAW_T5_State!$DS12)</f>
        <v/>
      </c>
      <c r="R11" s="19">
        <f>IF(Settings!$B$5="Aus",RAW_T8_Aus!$DT12-RAW_T5_Aus!$DT12,RAW_T8_State!$DT12-RAW_T5_State!$DT12)</f>
        <v/>
      </c>
      <c r="S11" s="19">
        <f>SUM(RAW_T35_NetTaxes!$C12:$DM12)</f>
        <v/>
      </c>
      <c r="T11" s="19">
        <f>RAW_T35_NetTaxes!$DN12</f>
        <v/>
      </c>
      <c r="U11" s="19">
        <f>RAW_T35_NetTaxes!$DO12</f>
        <v/>
      </c>
      <c r="V11" s="19">
        <f>RAW_T35_NetTaxes!$DP12</f>
        <v/>
      </c>
      <c r="W11" s="19">
        <f>RAW_T35_NetTaxes!$DQ12</f>
        <v/>
      </c>
      <c r="X11" s="19">
        <f>RAW_T35_NetTaxes!$DR12</f>
        <v/>
      </c>
      <c r="Y11" s="19">
        <f>RAW_T35_NetTaxes!$DS12</f>
        <v/>
      </c>
      <c r="Z11" s="19">
        <f>RAW_T35_NetTaxes!$DT12</f>
        <v/>
      </c>
      <c r="AA11" s="19">
        <f>SUM(RAW_T23_Wholesale!$C12:$DM12)</f>
        <v/>
      </c>
      <c r="AB11" s="19">
        <f>RAW_T23_Wholesale!$DN12</f>
        <v/>
      </c>
      <c r="AC11" s="19">
        <f>RAW_T23_Wholesale!$DO12</f>
        <v/>
      </c>
      <c r="AD11" s="19">
        <f>RAW_T23_Wholesale!$DP12</f>
        <v/>
      </c>
      <c r="AE11" s="19">
        <f>RAW_T23_Wholesale!$DQ12</f>
        <v/>
      </c>
      <c r="AF11" s="19">
        <f>RAW_T23_Wholesale!$DR12</f>
        <v/>
      </c>
      <c r="AG11" s="19">
        <f>RAW_T23_Wholesale!$DS12</f>
        <v/>
      </c>
      <c r="AH11" s="19">
        <f>RAW_T23_Wholesale!$DT12</f>
        <v/>
      </c>
      <c r="AI11" s="19">
        <f>SUM(RAW_T24_Retail!$C12:$DM12)</f>
        <v/>
      </c>
      <c r="AJ11" s="19">
        <f>RAW_T24_Retail!$DN12</f>
        <v/>
      </c>
      <c r="AK11" s="19">
        <f>RAW_T24_Retail!$DO12</f>
        <v/>
      </c>
      <c r="AL11" s="19">
        <f>RAW_T24_Retail!$DP12</f>
        <v/>
      </c>
      <c r="AM11" s="19">
        <f>RAW_T24_Retail!$DQ12</f>
        <v/>
      </c>
      <c r="AN11" s="19">
        <f>RAW_T24_Retail!$DR12</f>
        <v/>
      </c>
      <c r="AO11" s="19">
        <f>RAW_T24_Retail!$DS12</f>
        <v/>
      </c>
      <c r="AP11" s="19">
        <f>RAW_T24_Retail!$DT12</f>
        <v/>
      </c>
      <c r="AQ11" s="19">
        <f>SUM(RAW_T25_34_Margins!$D12:$DN12)</f>
        <v/>
      </c>
      <c r="AR11" s="19">
        <f>RAW_T25_34_Margins!$DO12</f>
        <v/>
      </c>
      <c r="AS11" s="19">
        <f>RAW_T25_34_Margins!$DP12</f>
        <v/>
      </c>
      <c r="AT11" s="19">
        <f>RAW_T25_34_Margins!$DQ12</f>
        <v/>
      </c>
      <c r="AU11" s="19">
        <f>RAW_T25_34_Margins!$DR12</f>
        <v/>
      </c>
      <c r="AV11" s="19">
        <f>RAW_T25_34_Margins!$DS12</f>
        <v/>
      </c>
      <c r="AW11" s="19">
        <f>RAW_T25_34_Margins!$DT12</f>
        <v/>
      </c>
      <c r="AX11" s="19">
        <f>RAW_T25_34_Margins!$DU12</f>
        <v/>
      </c>
      <c r="AY11" s="19">
        <f>SUM(RAW_T25_34_Margins!$D127:$DN127)</f>
        <v/>
      </c>
      <c r="AZ11" s="19">
        <f>RAW_T25_34_Margins!$DO127</f>
        <v/>
      </c>
      <c r="BA11" s="19">
        <f>RAW_T25_34_Margins!$DP127</f>
        <v/>
      </c>
      <c r="BB11" s="19">
        <f>RAW_T25_34_Margins!$DQ127</f>
        <v/>
      </c>
      <c r="BC11" s="19">
        <f>RAW_T25_34_Margins!$DR127</f>
        <v/>
      </c>
      <c r="BD11" s="19">
        <f>RAW_T25_34_Margins!$DS127</f>
        <v/>
      </c>
      <c r="BE11" s="19">
        <f>RAW_T25_34_Margins!$DT127</f>
        <v/>
      </c>
      <c r="BF11" s="19">
        <f>RAW_T25_34_Margins!$DU127</f>
        <v/>
      </c>
      <c r="BG11" s="19">
        <f>SUM(RAW_T25_34_Margins!$D242:$DN242)</f>
        <v/>
      </c>
      <c r="BH11" s="19">
        <f>RAW_T25_34_Margins!$DO242</f>
        <v/>
      </c>
      <c r="BI11" s="19">
        <f>RAW_T25_34_Margins!$DP242</f>
        <v/>
      </c>
      <c r="BJ11" s="19">
        <f>RAW_T25_34_Margins!$DQ242</f>
        <v/>
      </c>
      <c r="BK11" s="19">
        <f>RAW_T25_34_Margins!$DR242</f>
        <v/>
      </c>
      <c r="BL11" s="19">
        <f>RAW_T25_34_Margins!$DS242</f>
        <v/>
      </c>
      <c r="BM11" s="19">
        <f>RAW_T25_34_Margins!$DT242</f>
        <v/>
      </c>
      <c r="BN11" s="19">
        <f>RAW_T25_34_Margins!$DU242</f>
        <v/>
      </c>
      <c r="BO11" s="19">
        <f>SUM(RAW_T25_34_Margins!$D357:$DN357)+SUM(RAW_T25_34_Margins!$D472:$DN472)</f>
        <v/>
      </c>
      <c r="BP11" s="19">
        <f>RAW_T25_34_Margins!$DO357+RAW_T25_34_Margins!$DO472</f>
        <v/>
      </c>
      <c r="BQ11" s="19">
        <f>RAW_T25_34_Margins!$DP357+RAW_T25_34_Margins!$DP472</f>
        <v/>
      </c>
      <c r="BR11" s="19">
        <f>RAW_T25_34_Margins!$DQ357+RAW_T25_34_Margins!$DQ472</f>
        <v/>
      </c>
      <c r="BS11" s="19">
        <f>RAW_T25_34_Margins!$DR357+RAW_T25_34_Margins!$DR472</f>
        <v/>
      </c>
      <c r="BT11" s="19">
        <f>RAW_T25_34_Margins!$DS357+RAW_T25_34_Margins!$DS472</f>
        <v/>
      </c>
      <c r="BU11" s="19">
        <f>RAW_T25_34_Margins!$DT357+RAW_T25_34_Margins!$DT472</f>
        <v/>
      </c>
      <c r="BV11" s="19">
        <f>RAW_T25_34_Margins!$DU357+RAW_T25_34_Margins!$DU472</f>
        <v/>
      </c>
      <c r="BW11" s="19">
        <f>SUM(RAW_T25_34_Margins!$D587:$DN587)</f>
        <v/>
      </c>
      <c r="BX11" s="19">
        <f>RAW_T25_34_Margins!$DO587</f>
        <v/>
      </c>
      <c r="BY11" s="19">
        <f>RAW_T25_34_Margins!$DP587</f>
        <v/>
      </c>
      <c r="BZ11" s="19">
        <f>RAW_T25_34_Margins!$DQ587</f>
        <v/>
      </c>
      <c r="CA11" s="19">
        <f>RAW_T25_34_Margins!$DR587</f>
        <v/>
      </c>
      <c r="CB11" s="19">
        <f>RAW_T25_34_Margins!$DS587</f>
        <v/>
      </c>
      <c r="CC11" s="19">
        <f>RAW_T25_34_Margins!$DT587</f>
        <v/>
      </c>
      <c r="CD11" s="19">
        <f>RAW_T25_34_Margins!$DU587</f>
        <v/>
      </c>
      <c r="CE11" s="19">
        <f>SUM(RAW_T25_34_Margins!$D702:$DN702)</f>
        <v/>
      </c>
      <c r="CF11" s="19">
        <f>RAW_T25_34_Margins!$DO702</f>
        <v/>
      </c>
      <c r="CG11" s="19">
        <f>RAW_T25_34_Margins!$DP702</f>
        <v/>
      </c>
      <c r="CH11" s="19">
        <f>RAW_T25_34_Margins!$DQ702</f>
        <v/>
      </c>
      <c r="CI11" s="19">
        <f>RAW_T25_34_Margins!$DR702</f>
        <v/>
      </c>
      <c r="CJ11" s="19">
        <f>RAW_T25_34_Margins!$DS702</f>
        <v/>
      </c>
      <c r="CK11" s="19">
        <f>RAW_T25_34_Margins!$DT702</f>
        <v/>
      </c>
      <c r="CL11" s="19">
        <f>RAW_T25_34_Margins!$DU702</f>
        <v/>
      </c>
      <c r="CM11" s="19">
        <f>SUM(RAW_T25_34_Margins!$D817:$DN817)</f>
        <v/>
      </c>
      <c r="CN11" s="19">
        <f>RAW_T25_34_Margins!$DO817</f>
        <v/>
      </c>
      <c r="CO11" s="19">
        <f>RAW_T25_34_Margins!$DP817</f>
        <v/>
      </c>
      <c r="CP11" s="19">
        <f>RAW_T25_34_Margins!$DQ817</f>
        <v/>
      </c>
      <c r="CQ11" s="19">
        <f>RAW_T25_34_Margins!$DR817</f>
        <v/>
      </c>
      <c r="CR11" s="19">
        <f>RAW_T25_34_Margins!$DS817</f>
        <v/>
      </c>
      <c r="CS11" s="19">
        <f>RAW_T25_34_Margins!$DT817</f>
        <v/>
      </c>
      <c r="CT11" s="19">
        <f>RAW_T25_34_Margins!$DU817</f>
        <v/>
      </c>
      <c r="CU11" s="19">
        <f>SUM(RAW_T25_34_Margins!$D932:$DN932)</f>
        <v/>
      </c>
      <c r="CV11" s="19">
        <f>RAW_T25_34_Margins!$DO932</f>
        <v/>
      </c>
      <c r="CW11" s="19">
        <f>RAW_T25_34_Margins!$DP932</f>
        <v/>
      </c>
      <c r="CX11" s="19">
        <f>RAW_T25_34_Margins!$DQ932</f>
        <v/>
      </c>
      <c r="CY11" s="19">
        <f>RAW_T25_34_Margins!$DR932</f>
        <v/>
      </c>
      <c r="CZ11" s="19">
        <f>RAW_T25_34_Margins!$DS932</f>
        <v/>
      </c>
      <c r="DA11" s="19">
        <f>RAW_T25_34_Margins!$DT932</f>
        <v/>
      </c>
      <c r="DB11" s="19">
        <f>RAW_T25_34_Margins!$DU932</f>
        <v/>
      </c>
      <c r="DC11" s="19">
        <f>SUM(RAW_T25_34_Margins!$D1047:$DN1047)</f>
        <v/>
      </c>
      <c r="DD11" s="19">
        <f>RAW_T25_34_Margins!$DO1047</f>
        <v/>
      </c>
      <c r="DE11" s="19">
        <f>RAW_T25_34_Margins!$DP1047</f>
        <v/>
      </c>
      <c r="DF11" s="19">
        <f>RAW_T25_34_Margins!$DQ1047</f>
        <v/>
      </c>
      <c r="DG11" s="19">
        <f>RAW_T25_34_Margins!$DR1047</f>
        <v/>
      </c>
      <c r="DH11" s="19">
        <f>RAW_T25_34_Margins!$DS1047</f>
        <v/>
      </c>
      <c r="DI11" s="19">
        <f>RAW_T25_34_Margins!$DT1047</f>
        <v/>
      </c>
      <c r="DJ11" s="19">
        <f>RAW_T25_34_Margins!$DU1047</f>
        <v/>
      </c>
    </row>
    <row r="12">
      <c r="A12" s="2" t="inlineStr">
        <is>
          <t>0601</t>
        </is>
      </c>
      <c r="B12" s="2" t="inlineStr">
        <is>
          <t>Coal mining</t>
        </is>
      </c>
      <c r="C12" s="19">
        <f>IF(Settings!$B$5="Aus",SUM(RAW_T5_Aus!$C13:$DM13),SUM(RAW_T5_State!$C13:$DM13))</f>
        <v/>
      </c>
      <c r="D12" s="19">
        <f>IF(Settings!$B$5="Aus",RAW_T5_Aus!$DN13,RAW_T5_State!$DN13)</f>
        <v/>
      </c>
      <c r="E12" s="19">
        <f>IF(Settings!$B$5="Aus",RAW_T5_Aus!$DO13,RAW_T5_State!$DO13)</f>
        <v/>
      </c>
      <c r="F12" s="19">
        <f>IF(Settings!$B$5="Aus",RAW_T5_Aus!$DP13,RAW_T5_State!$DP13)</f>
        <v/>
      </c>
      <c r="G12" s="19">
        <f>IF(Settings!$B$5="Aus",RAW_T5_Aus!$DQ13,RAW_T5_State!$DQ13)</f>
        <v/>
      </c>
      <c r="H12" s="19">
        <f>IF(Settings!$B$5="Aus",RAW_T5_Aus!$DR13,RAW_T5_State!$DR13)</f>
        <v/>
      </c>
      <c r="I12" s="19">
        <f>IF(Settings!$B$5="Aus",RAW_T5_Aus!$DS13,RAW_T5_State!$DS13)</f>
        <v/>
      </c>
      <c r="J12" s="19">
        <f>IF(Settings!$B$5="Aus",RAW_T5_Aus!$DT13,RAW_T5_State!$DT13)</f>
        <v/>
      </c>
      <c r="K12" s="19">
        <f>IF(Settings!$B$5="Aus",SUM(RAW_T8_Aus!$C13:$DM13)-SUM(RAW_T5_Aus!$C13:$DM13),SUM(RAW_T8_State!$C13:$DM13)-SUM(RAW_T5_State!$C13:$DM13))</f>
        <v/>
      </c>
      <c r="L12" s="19">
        <f>IF(Settings!$B$5="Aus",RAW_T8_Aus!$DN13-RAW_T5_Aus!$DN13,RAW_T8_State!$DN13-RAW_T5_State!$DN13)</f>
        <v/>
      </c>
      <c r="M12" s="19">
        <f>IF(Settings!$B$5="Aus",RAW_T8_Aus!$DO13-RAW_T5_Aus!$DO13,RAW_T8_State!$DO13-RAW_T5_State!$DO13)</f>
        <v/>
      </c>
      <c r="N12" s="19">
        <f>IF(Settings!$B$5="Aus",RAW_T8_Aus!$DP13-RAW_T5_Aus!$DP13,RAW_T8_State!$DP13-RAW_T5_State!$DP13)</f>
        <v/>
      </c>
      <c r="O12" s="19">
        <f>IF(Settings!$B$5="Aus",RAW_T8_Aus!$DQ13-RAW_T5_Aus!$DQ13,RAW_T8_State!$DQ13-RAW_T5_State!$DQ13)</f>
        <v/>
      </c>
      <c r="P12" s="19">
        <f>IF(Settings!$B$5="Aus",RAW_T8_Aus!$DR13-RAW_T5_Aus!$DR13,RAW_T8_State!$DR13-RAW_T5_State!$DR13)</f>
        <v/>
      </c>
      <c r="Q12" s="19">
        <f>IF(Settings!$B$5="Aus",RAW_T8_Aus!$DS13-RAW_T5_Aus!$DS13,RAW_T8_State!$DS13-RAW_T5_State!$DS13)</f>
        <v/>
      </c>
      <c r="R12" s="19">
        <f>IF(Settings!$B$5="Aus",RAW_T8_Aus!$DT13-RAW_T5_Aus!$DT13,RAW_T8_State!$DT13-RAW_T5_State!$DT13)</f>
        <v/>
      </c>
      <c r="S12" s="19">
        <f>SUM(RAW_T35_NetTaxes!$C13:$DM13)</f>
        <v/>
      </c>
      <c r="T12" s="19">
        <f>RAW_T35_NetTaxes!$DN13</f>
        <v/>
      </c>
      <c r="U12" s="19">
        <f>RAW_T35_NetTaxes!$DO13</f>
        <v/>
      </c>
      <c r="V12" s="19">
        <f>RAW_T35_NetTaxes!$DP13</f>
        <v/>
      </c>
      <c r="W12" s="19">
        <f>RAW_T35_NetTaxes!$DQ13</f>
        <v/>
      </c>
      <c r="X12" s="19">
        <f>RAW_T35_NetTaxes!$DR13</f>
        <v/>
      </c>
      <c r="Y12" s="19">
        <f>RAW_T35_NetTaxes!$DS13</f>
        <v/>
      </c>
      <c r="Z12" s="19">
        <f>RAW_T35_NetTaxes!$DT13</f>
        <v/>
      </c>
      <c r="AA12" s="19">
        <f>SUM(RAW_T23_Wholesale!$C13:$DM13)</f>
        <v/>
      </c>
      <c r="AB12" s="19">
        <f>RAW_T23_Wholesale!$DN13</f>
        <v/>
      </c>
      <c r="AC12" s="19">
        <f>RAW_T23_Wholesale!$DO13</f>
        <v/>
      </c>
      <c r="AD12" s="19">
        <f>RAW_T23_Wholesale!$DP13</f>
        <v/>
      </c>
      <c r="AE12" s="19">
        <f>RAW_T23_Wholesale!$DQ13</f>
        <v/>
      </c>
      <c r="AF12" s="19">
        <f>RAW_T23_Wholesale!$DR13</f>
        <v/>
      </c>
      <c r="AG12" s="19">
        <f>RAW_T23_Wholesale!$DS13</f>
        <v/>
      </c>
      <c r="AH12" s="19">
        <f>RAW_T23_Wholesale!$DT13</f>
        <v/>
      </c>
      <c r="AI12" s="19">
        <f>SUM(RAW_T24_Retail!$C13:$DM13)</f>
        <v/>
      </c>
      <c r="AJ12" s="19">
        <f>RAW_T24_Retail!$DN13</f>
        <v/>
      </c>
      <c r="AK12" s="19">
        <f>RAW_T24_Retail!$DO13</f>
        <v/>
      </c>
      <c r="AL12" s="19">
        <f>RAW_T24_Retail!$DP13</f>
        <v/>
      </c>
      <c r="AM12" s="19">
        <f>RAW_T24_Retail!$DQ13</f>
        <v/>
      </c>
      <c r="AN12" s="19">
        <f>RAW_T24_Retail!$DR13</f>
        <v/>
      </c>
      <c r="AO12" s="19">
        <f>RAW_T24_Retail!$DS13</f>
        <v/>
      </c>
      <c r="AP12" s="19">
        <f>RAW_T24_Retail!$DT13</f>
        <v/>
      </c>
      <c r="AQ12" s="19">
        <f>SUM(RAW_T25_34_Margins!$D13:$DN13)</f>
        <v/>
      </c>
      <c r="AR12" s="19">
        <f>RAW_T25_34_Margins!$DO13</f>
        <v/>
      </c>
      <c r="AS12" s="19">
        <f>RAW_T25_34_Margins!$DP13</f>
        <v/>
      </c>
      <c r="AT12" s="19">
        <f>RAW_T25_34_Margins!$DQ13</f>
        <v/>
      </c>
      <c r="AU12" s="19">
        <f>RAW_T25_34_Margins!$DR13</f>
        <v/>
      </c>
      <c r="AV12" s="19">
        <f>RAW_T25_34_Margins!$DS13</f>
        <v/>
      </c>
      <c r="AW12" s="19">
        <f>RAW_T25_34_Margins!$DT13</f>
        <v/>
      </c>
      <c r="AX12" s="19">
        <f>RAW_T25_34_Margins!$DU13</f>
        <v/>
      </c>
      <c r="AY12" s="19">
        <f>SUM(RAW_T25_34_Margins!$D128:$DN128)</f>
        <v/>
      </c>
      <c r="AZ12" s="19">
        <f>RAW_T25_34_Margins!$DO128</f>
        <v/>
      </c>
      <c r="BA12" s="19">
        <f>RAW_T25_34_Margins!$DP128</f>
        <v/>
      </c>
      <c r="BB12" s="19">
        <f>RAW_T25_34_Margins!$DQ128</f>
        <v/>
      </c>
      <c r="BC12" s="19">
        <f>RAW_T25_34_Margins!$DR128</f>
        <v/>
      </c>
      <c r="BD12" s="19">
        <f>RAW_T25_34_Margins!$DS128</f>
        <v/>
      </c>
      <c r="BE12" s="19">
        <f>RAW_T25_34_Margins!$DT128</f>
        <v/>
      </c>
      <c r="BF12" s="19">
        <f>RAW_T25_34_Margins!$DU128</f>
        <v/>
      </c>
      <c r="BG12" s="19">
        <f>SUM(RAW_T25_34_Margins!$D243:$DN243)</f>
        <v/>
      </c>
      <c r="BH12" s="19">
        <f>RAW_T25_34_Margins!$DO243</f>
        <v/>
      </c>
      <c r="BI12" s="19">
        <f>RAW_T25_34_Margins!$DP243</f>
        <v/>
      </c>
      <c r="BJ12" s="19">
        <f>RAW_T25_34_Margins!$DQ243</f>
        <v/>
      </c>
      <c r="BK12" s="19">
        <f>RAW_T25_34_Margins!$DR243</f>
        <v/>
      </c>
      <c r="BL12" s="19">
        <f>RAW_T25_34_Margins!$DS243</f>
        <v/>
      </c>
      <c r="BM12" s="19">
        <f>RAW_T25_34_Margins!$DT243</f>
        <v/>
      </c>
      <c r="BN12" s="19">
        <f>RAW_T25_34_Margins!$DU243</f>
        <v/>
      </c>
      <c r="BO12" s="19">
        <f>SUM(RAW_T25_34_Margins!$D358:$DN358)+SUM(RAW_T25_34_Margins!$D473:$DN473)</f>
        <v/>
      </c>
      <c r="BP12" s="19">
        <f>RAW_T25_34_Margins!$DO358+RAW_T25_34_Margins!$DO473</f>
        <v/>
      </c>
      <c r="BQ12" s="19">
        <f>RAW_T25_34_Margins!$DP358+RAW_T25_34_Margins!$DP473</f>
        <v/>
      </c>
      <c r="BR12" s="19">
        <f>RAW_T25_34_Margins!$DQ358+RAW_T25_34_Margins!$DQ473</f>
        <v/>
      </c>
      <c r="BS12" s="19">
        <f>RAW_T25_34_Margins!$DR358+RAW_T25_34_Margins!$DR473</f>
        <v/>
      </c>
      <c r="BT12" s="19">
        <f>RAW_T25_34_Margins!$DS358+RAW_T25_34_Margins!$DS473</f>
        <v/>
      </c>
      <c r="BU12" s="19">
        <f>RAW_T25_34_Margins!$DT358+RAW_T25_34_Margins!$DT473</f>
        <v/>
      </c>
      <c r="BV12" s="19">
        <f>RAW_T25_34_Margins!$DU358+RAW_T25_34_Margins!$DU473</f>
        <v/>
      </c>
      <c r="BW12" s="19">
        <f>SUM(RAW_T25_34_Margins!$D588:$DN588)</f>
        <v/>
      </c>
      <c r="BX12" s="19">
        <f>RAW_T25_34_Margins!$DO588</f>
        <v/>
      </c>
      <c r="BY12" s="19">
        <f>RAW_T25_34_Margins!$DP588</f>
        <v/>
      </c>
      <c r="BZ12" s="19">
        <f>RAW_T25_34_Margins!$DQ588</f>
        <v/>
      </c>
      <c r="CA12" s="19">
        <f>RAW_T25_34_Margins!$DR588</f>
        <v/>
      </c>
      <c r="CB12" s="19">
        <f>RAW_T25_34_Margins!$DS588</f>
        <v/>
      </c>
      <c r="CC12" s="19">
        <f>RAW_T25_34_Margins!$DT588</f>
        <v/>
      </c>
      <c r="CD12" s="19">
        <f>RAW_T25_34_Margins!$DU588</f>
        <v/>
      </c>
      <c r="CE12" s="19">
        <f>SUM(RAW_T25_34_Margins!$D703:$DN703)</f>
        <v/>
      </c>
      <c r="CF12" s="19">
        <f>RAW_T25_34_Margins!$DO703</f>
        <v/>
      </c>
      <c r="CG12" s="19">
        <f>RAW_T25_34_Margins!$DP703</f>
        <v/>
      </c>
      <c r="CH12" s="19">
        <f>RAW_T25_34_Margins!$DQ703</f>
        <v/>
      </c>
      <c r="CI12" s="19">
        <f>RAW_T25_34_Margins!$DR703</f>
        <v/>
      </c>
      <c r="CJ12" s="19">
        <f>RAW_T25_34_Margins!$DS703</f>
        <v/>
      </c>
      <c r="CK12" s="19">
        <f>RAW_T25_34_Margins!$DT703</f>
        <v/>
      </c>
      <c r="CL12" s="19">
        <f>RAW_T25_34_Margins!$DU703</f>
        <v/>
      </c>
      <c r="CM12" s="19">
        <f>SUM(RAW_T25_34_Margins!$D818:$DN818)</f>
        <v/>
      </c>
      <c r="CN12" s="19">
        <f>RAW_T25_34_Margins!$DO818</f>
        <v/>
      </c>
      <c r="CO12" s="19">
        <f>RAW_T25_34_Margins!$DP818</f>
        <v/>
      </c>
      <c r="CP12" s="19">
        <f>RAW_T25_34_Margins!$DQ818</f>
        <v/>
      </c>
      <c r="CQ12" s="19">
        <f>RAW_T25_34_Margins!$DR818</f>
        <v/>
      </c>
      <c r="CR12" s="19">
        <f>RAW_T25_34_Margins!$DS818</f>
        <v/>
      </c>
      <c r="CS12" s="19">
        <f>RAW_T25_34_Margins!$DT818</f>
        <v/>
      </c>
      <c r="CT12" s="19">
        <f>RAW_T25_34_Margins!$DU818</f>
        <v/>
      </c>
      <c r="CU12" s="19">
        <f>SUM(RAW_T25_34_Margins!$D933:$DN933)</f>
        <v/>
      </c>
      <c r="CV12" s="19">
        <f>RAW_T25_34_Margins!$DO933</f>
        <v/>
      </c>
      <c r="CW12" s="19">
        <f>RAW_T25_34_Margins!$DP933</f>
        <v/>
      </c>
      <c r="CX12" s="19">
        <f>RAW_T25_34_Margins!$DQ933</f>
        <v/>
      </c>
      <c r="CY12" s="19">
        <f>RAW_T25_34_Margins!$DR933</f>
        <v/>
      </c>
      <c r="CZ12" s="19">
        <f>RAW_T25_34_Margins!$DS933</f>
        <v/>
      </c>
      <c r="DA12" s="19">
        <f>RAW_T25_34_Margins!$DT933</f>
        <v/>
      </c>
      <c r="DB12" s="19">
        <f>RAW_T25_34_Margins!$DU933</f>
        <v/>
      </c>
      <c r="DC12" s="19">
        <f>SUM(RAW_T25_34_Margins!$D1048:$DN1048)</f>
        <v/>
      </c>
      <c r="DD12" s="19">
        <f>RAW_T25_34_Margins!$DO1048</f>
        <v/>
      </c>
      <c r="DE12" s="19">
        <f>RAW_T25_34_Margins!$DP1048</f>
        <v/>
      </c>
      <c r="DF12" s="19">
        <f>RAW_T25_34_Margins!$DQ1048</f>
        <v/>
      </c>
      <c r="DG12" s="19">
        <f>RAW_T25_34_Margins!$DR1048</f>
        <v/>
      </c>
      <c r="DH12" s="19">
        <f>RAW_T25_34_Margins!$DS1048</f>
        <v/>
      </c>
      <c r="DI12" s="19">
        <f>RAW_T25_34_Margins!$DT1048</f>
        <v/>
      </c>
      <c r="DJ12" s="19">
        <f>RAW_T25_34_Margins!$DU1048</f>
        <v/>
      </c>
    </row>
    <row r="13">
      <c r="A13" s="2" t="inlineStr">
        <is>
          <t>0701</t>
        </is>
      </c>
      <c r="B13" s="2" t="inlineStr">
        <is>
          <t>Oil and gas extraction</t>
        </is>
      </c>
      <c r="C13" s="19">
        <f>IF(Settings!$B$5="Aus",SUM(RAW_T5_Aus!$C14:$DM14),SUM(RAW_T5_State!$C14:$DM14))</f>
        <v/>
      </c>
      <c r="D13" s="19">
        <f>IF(Settings!$B$5="Aus",RAW_T5_Aus!$DN14,RAW_T5_State!$DN14)</f>
        <v/>
      </c>
      <c r="E13" s="19">
        <f>IF(Settings!$B$5="Aus",RAW_T5_Aus!$DO14,RAW_T5_State!$DO14)</f>
        <v/>
      </c>
      <c r="F13" s="19">
        <f>IF(Settings!$B$5="Aus",RAW_T5_Aus!$DP14,RAW_T5_State!$DP14)</f>
        <v/>
      </c>
      <c r="G13" s="19">
        <f>IF(Settings!$B$5="Aus",RAW_T5_Aus!$DQ14,RAW_T5_State!$DQ14)</f>
        <v/>
      </c>
      <c r="H13" s="19">
        <f>IF(Settings!$B$5="Aus",RAW_T5_Aus!$DR14,RAW_T5_State!$DR14)</f>
        <v/>
      </c>
      <c r="I13" s="19">
        <f>IF(Settings!$B$5="Aus",RAW_T5_Aus!$DS14,RAW_T5_State!$DS14)</f>
        <v/>
      </c>
      <c r="J13" s="19">
        <f>IF(Settings!$B$5="Aus",RAW_T5_Aus!$DT14,RAW_T5_State!$DT14)</f>
        <v/>
      </c>
      <c r="K13" s="19">
        <f>IF(Settings!$B$5="Aus",SUM(RAW_T8_Aus!$C14:$DM14)-SUM(RAW_T5_Aus!$C14:$DM14),SUM(RAW_T8_State!$C14:$DM14)-SUM(RAW_T5_State!$C14:$DM14))</f>
        <v/>
      </c>
      <c r="L13" s="19">
        <f>IF(Settings!$B$5="Aus",RAW_T8_Aus!$DN14-RAW_T5_Aus!$DN14,RAW_T8_State!$DN14-RAW_T5_State!$DN14)</f>
        <v/>
      </c>
      <c r="M13" s="19">
        <f>IF(Settings!$B$5="Aus",RAW_T8_Aus!$DO14-RAW_T5_Aus!$DO14,RAW_T8_State!$DO14-RAW_T5_State!$DO14)</f>
        <v/>
      </c>
      <c r="N13" s="19">
        <f>IF(Settings!$B$5="Aus",RAW_T8_Aus!$DP14-RAW_T5_Aus!$DP14,RAW_T8_State!$DP14-RAW_T5_State!$DP14)</f>
        <v/>
      </c>
      <c r="O13" s="19">
        <f>IF(Settings!$B$5="Aus",RAW_T8_Aus!$DQ14-RAW_T5_Aus!$DQ14,RAW_T8_State!$DQ14-RAW_T5_State!$DQ14)</f>
        <v/>
      </c>
      <c r="P13" s="19">
        <f>IF(Settings!$B$5="Aus",RAW_T8_Aus!$DR14-RAW_T5_Aus!$DR14,RAW_T8_State!$DR14-RAW_T5_State!$DR14)</f>
        <v/>
      </c>
      <c r="Q13" s="19">
        <f>IF(Settings!$B$5="Aus",RAW_T8_Aus!$DS14-RAW_T5_Aus!$DS14,RAW_T8_State!$DS14-RAW_T5_State!$DS14)</f>
        <v/>
      </c>
      <c r="R13" s="19">
        <f>IF(Settings!$B$5="Aus",RAW_T8_Aus!$DT14-RAW_T5_Aus!$DT14,RAW_T8_State!$DT14-RAW_T5_State!$DT14)</f>
        <v/>
      </c>
      <c r="S13" s="19">
        <f>SUM(RAW_T35_NetTaxes!$C14:$DM14)</f>
        <v/>
      </c>
      <c r="T13" s="19">
        <f>RAW_T35_NetTaxes!$DN14</f>
        <v/>
      </c>
      <c r="U13" s="19">
        <f>RAW_T35_NetTaxes!$DO14</f>
        <v/>
      </c>
      <c r="V13" s="19">
        <f>RAW_T35_NetTaxes!$DP14</f>
        <v/>
      </c>
      <c r="W13" s="19">
        <f>RAW_T35_NetTaxes!$DQ14</f>
        <v/>
      </c>
      <c r="X13" s="19">
        <f>RAW_T35_NetTaxes!$DR14</f>
        <v/>
      </c>
      <c r="Y13" s="19">
        <f>RAW_T35_NetTaxes!$DS14</f>
        <v/>
      </c>
      <c r="Z13" s="19">
        <f>RAW_T35_NetTaxes!$DT14</f>
        <v/>
      </c>
      <c r="AA13" s="19">
        <f>SUM(RAW_T23_Wholesale!$C14:$DM14)</f>
        <v/>
      </c>
      <c r="AB13" s="19">
        <f>RAW_T23_Wholesale!$DN14</f>
        <v/>
      </c>
      <c r="AC13" s="19">
        <f>RAW_T23_Wholesale!$DO14</f>
        <v/>
      </c>
      <c r="AD13" s="19">
        <f>RAW_T23_Wholesale!$DP14</f>
        <v/>
      </c>
      <c r="AE13" s="19">
        <f>RAW_T23_Wholesale!$DQ14</f>
        <v/>
      </c>
      <c r="AF13" s="19">
        <f>RAW_T23_Wholesale!$DR14</f>
        <v/>
      </c>
      <c r="AG13" s="19">
        <f>RAW_T23_Wholesale!$DS14</f>
        <v/>
      </c>
      <c r="AH13" s="19">
        <f>RAW_T23_Wholesale!$DT14</f>
        <v/>
      </c>
      <c r="AI13" s="19">
        <f>SUM(RAW_T24_Retail!$C14:$DM14)</f>
        <v/>
      </c>
      <c r="AJ13" s="19">
        <f>RAW_T24_Retail!$DN14</f>
        <v/>
      </c>
      <c r="AK13" s="19">
        <f>RAW_T24_Retail!$DO14</f>
        <v/>
      </c>
      <c r="AL13" s="19">
        <f>RAW_T24_Retail!$DP14</f>
        <v/>
      </c>
      <c r="AM13" s="19">
        <f>RAW_T24_Retail!$DQ14</f>
        <v/>
      </c>
      <c r="AN13" s="19">
        <f>RAW_T24_Retail!$DR14</f>
        <v/>
      </c>
      <c r="AO13" s="19">
        <f>RAW_T24_Retail!$DS14</f>
        <v/>
      </c>
      <c r="AP13" s="19">
        <f>RAW_T24_Retail!$DT14</f>
        <v/>
      </c>
      <c r="AQ13" s="19">
        <f>SUM(RAW_T25_34_Margins!$D14:$DN14)</f>
        <v/>
      </c>
      <c r="AR13" s="19">
        <f>RAW_T25_34_Margins!$DO14</f>
        <v/>
      </c>
      <c r="AS13" s="19">
        <f>RAW_T25_34_Margins!$DP14</f>
        <v/>
      </c>
      <c r="AT13" s="19">
        <f>RAW_T25_34_Margins!$DQ14</f>
        <v/>
      </c>
      <c r="AU13" s="19">
        <f>RAW_T25_34_Margins!$DR14</f>
        <v/>
      </c>
      <c r="AV13" s="19">
        <f>RAW_T25_34_Margins!$DS14</f>
        <v/>
      </c>
      <c r="AW13" s="19">
        <f>RAW_T25_34_Margins!$DT14</f>
        <v/>
      </c>
      <c r="AX13" s="19">
        <f>RAW_T25_34_Margins!$DU14</f>
        <v/>
      </c>
      <c r="AY13" s="19">
        <f>SUM(RAW_T25_34_Margins!$D129:$DN129)</f>
        <v/>
      </c>
      <c r="AZ13" s="19">
        <f>RAW_T25_34_Margins!$DO129</f>
        <v/>
      </c>
      <c r="BA13" s="19">
        <f>RAW_T25_34_Margins!$DP129</f>
        <v/>
      </c>
      <c r="BB13" s="19">
        <f>RAW_T25_34_Margins!$DQ129</f>
        <v/>
      </c>
      <c r="BC13" s="19">
        <f>RAW_T25_34_Margins!$DR129</f>
        <v/>
      </c>
      <c r="BD13" s="19">
        <f>RAW_T25_34_Margins!$DS129</f>
        <v/>
      </c>
      <c r="BE13" s="19">
        <f>RAW_T25_34_Margins!$DT129</f>
        <v/>
      </c>
      <c r="BF13" s="19">
        <f>RAW_T25_34_Margins!$DU129</f>
        <v/>
      </c>
      <c r="BG13" s="19">
        <f>SUM(RAW_T25_34_Margins!$D244:$DN244)</f>
        <v/>
      </c>
      <c r="BH13" s="19">
        <f>RAW_T25_34_Margins!$DO244</f>
        <v/>
      </c>
      <c r="BI13" s="19">
        <f>RAW_T25_34_Margins!$DP244</f>
        <v/>
      </c>
      <c r="BJ13" s="19">
        <f>RAW_T25_34_Margins!$DQ244</f>
        <v/>
      </c>
      <c r="BK13" s="19">
        <f>RAW_T25_34_Margins!$DR244</f>
        <v/>
      </c>
      <c r="BL13" s="19">
        <f>RAW_T25_34_Margins!$DS244</f>
        <v/>
      </c>
      <c r="BM13" s="19">
        <f>RAW_T25_34_Margins!$DT244</f>
        <v/>
      </c>
      <c r="BN13" s="19">
        <f>RAW_T25_34_Margins!$DU244</f>
        <v/>
      </c>
      <c r="BO13" s="19">
        <f>SUM(RAW_T25_34_Margins!$D359:$DN359)+SUM(RAW_T25_34_Margins!$D474:$DN474)</f>
        <v/>
      </c>
      <c r="BP13" s="19">
        <f>RAW_T25_34_Margins!$DO359+RAW_T25_34_Margins!$DO474</f>
        <v/>
      </c>
      <c r="BQ13" s="19">
        <f>RAW_T25_34_Margins!$DP359+RAW_T25_34_Margins!$DP474</f>
        <v/>
      </c>
      <c r="BR13" s="19">
        <f>RAW_T25_34_Margins!$DQ359+RAW_T25_34_Margins!$DQ474</f>
        <v/>
      </c>
      <c r="BS13" s="19">
        <f>RAW_T25_34_Margins!$DR359+RAW_T25_34_Margins!$DR474</f>
        <v/>
      </c>
      <c r="BT13" s="19">
        <f>RAW_T25_34_Margins!$DS359+RAW_T25_34_Margins!$DS474</f>
        <v/>
      </c>
      <c r="BU13" s="19">
        <f>RAW_T25_34_Margins!$DT359+RAW_T25_34_Margins!$DT474</f>
        <v/>
      </c>
      <c r="BV13" s="19">
        <f>RAW_T25_34_Margins!$DU359+RAW_T25_34_Margins!$DU474</f>
        <v/>
      </c>
      <c r="BW13" s="19">
        <f>SUM(RAW_T25_34_Margins!$D589:$DN589)</f>
        <v/>
      </c>
      <c r="BX13" s="19">
        <f>RAW_T25_34_Margins!$DO589</f>
        <v/>
      </c>
      <c r="BY13" s="19">
        <f>RAW_T25_34_Margins!$DP589</f>
        <v/>
      </c>
      <c r="BZ13" s="19">
        <f>RAW_T25_34_Margins!$DQ589</f>
        <v/>
      </c>
      <c r="CA13" s="19">
        <f>RAW_T25_34_Margins!$DR589</f>
        <v/>
      </c>
      <c r="CB13" s="19">
        <f>RAW_T25_34_Margins!$DS589</f>
        <v/>
      </c>
      <c r="CC13" s="19">
        <f>RAW_T25_34_Margins!$DT589</f>
        <v/>
      </c>
      <c r="CD13" s="19">
        <f>RAW_T25_34_Margins!$DU589</f>
        <v/>
      </c>
      <c r="CE13" s="19">
        <f>SUM(RAW_T25_34_Margins!$D704:$DN704)</f>
        <v/>
      </c>
      <c r="CF13" s="19">
        <f>RAW_T25_34_Margins!$DO704</f>
        <v/>
      </c>
      <c r="CG13" s="19">
        <f>RAW_T25_34_Margins!$DP704</f>
        <v/>
      </c>
      <c r="CH13" s="19">
        <f>RAW_T25_34_Margins!$DQ704</f>
        <v/>
      </c>
      <c r="CI13" s="19">
        <f>RAW_T25_34_Margins!$DR704</f>
        <v/>
      </c>
      <c r="CJ13" s="19">
        <f>RAW_T25_34_Margins!$DS704</f>
        <v/>
      </c>
      <c r="CK13" s="19">
        <f>RAW_T25_34_Margins!$DT704</f>
        <v/>
      </c>
      <c r="CL13" s="19">
        <f>RAW_T25_34_Margins!$DU704</f>
        <v/>
      </c>
      <c r="CM13" s="19">
        <f>SUM(RAW_T25_34_Margins!$D819:$DN819)</f>
        <v/>
      </c>
      <c r="CN13" s="19">
        <f>RAW_T25_34_Margins!$DO819</f>
        <v/>
      </c>
      <c r="CO13" s="19">
        <f>RAW_T25_34_Margins!$DP819</f>
        <v/>
      </c>
      <c r="CP13" s="19">
        <f>RAW_T25_34_Margins!$DQ819</f>
        <v/>
      </c>
      <c r="CQ13" s="19">
        <f>RAW_T25_34_Margins!$DR819</f>
        <v/>
      </c>
      <c r="CR13" s="19">
        <f>RAW_T25_34_Margins!$DS819</f>
        <v/>
      </c>
      <c r="CS13" s="19">
        <f>RAW_T25_34_Margins!$DT819</f>
        <v/>
      </c>
      <c r="CT13" s="19">
        <f>RAW_T25_34_Margins!$DU819</f>
        <v/>
      </c>
      <c r="CU13" s="19">
        <f>SUM(RAW_T25_34_Margins!$D934:$DN934)</f>
        <v/>
      </c>
      <c r="CV13" s="19">
        <f>RAW_T25_34_Margins!$DO934</f>
        <v/>
      </c>
      <c r="CW13" s="19">
        <f>RAW_T25_34_Margins!$DP934</f>
        <v/>
      </c>
      <c r="CX13" s="19">
        <f>RAW_T25_34_Margins!$DQ934</f>
        <v/>
      </c>
      <c r="CY13" s="19">
        <f>RAW_T25_34_Margins!$DR934</f>
        <v/>
      </c>
      <c r="CZ13" s="19">
        <f>RAW_T25_34_Margins!$DS934</f>
        <v/>
      </c>
      <c r="DA13" s="19">
        <f>RAW_T25_34_Margins!$DT934</f>
        <v/>
      </c>
      <c r="DB13" s="19">
        <f>RAW_T25_34_Margins!$DU934</f>
        <v/>
      </c>
      <c r="DC13" s="19">
        <f>SUM(RAW_T25_34_Margins!$D1049:$DN1049)</f>
        <v/>
      </c>
      <c r="DD13" s="19">
        <f>RAW_T25_34_Margins!$DO1049</f>
        <v/>
      </c>
      <c r="DE13" s="19">
        <f>RAW_T25_34_Margins!$DP1049</f>
        <v/>
      </c>
      <c r="DF13" s="19">
        <f>RAW_T25_34_Margins!$DQ1049</f>
        <v/>
      </c>
      <c r="DG13" s="19">
        <f>RAW_T25_34_Margins!$DR1049</f>
        <v/>
      </c>
      <c r="DH13" s="19">
        <f>RAW_T25_34_Margins!$DS1049</f>
        <v/>
      </c>
      <c r="DI13" s="19">
        <f>RAW_T25_34_Margins!$DT1049</f>
        <v/>
      </c>
      <c r="DJ13" s="19">
        <f>RAW_T25_34_Margins!$DU1049</f>
        <v/>
      </c>
    </row>
    <row r="14">
      <c r="A14" s="2" t="inlineStr">
        <is>
          <t>0801</t>
        </is>
      </c>
      <c r="B14" s="2" t="inlineStr">
        <is>
          <t>Iron ore mining</t>
        </is>
      </c>
      <c r="C14" s="19">
        <f>IF(Settings!$B$5="Aus",SUM(RAW_T5_Aus!$C15:$DM15),SUM(RAW_T5_State!$C15:$DM15))</f>
        <v/>
      </c>
      <c r="D14" s="19">
        <f>IF(Settings!$B$5="Aus",RAW_T5_Aus!$DN15,RAW_T5_State!$DN15)</f>
        <v/>
      </c>
      <c r="E14" s="19">
        <f>IF(Settings!$B$5="Aus",RAW_T5_Aus!$DO15,RAW_T5_State!$DO15)</f>
        <v/>
      </c>
      <c r="F14" s="19">
        <f>IF(Settings!$B$5="Aus",RAW_T5_Aus!$DP15,RAW_T5_State!$DP15)</f>
        <v/>
      </c>
      <c r="G14" s="19">
        <f>IF(Settings!$B$5="Aus",RAW_T5_Aus!$DQ15,RAW_T5_State!$DQ15)</f>
        <v/>
      </c>
      <c r="H14" s="19">
        <f>IF(Settings!$B$5="Aus",RAW_T5_Aus!$DR15,RAW_T5_State!$DR15)</f>
        <v/>
      </c>
      <c r="I14" s="19">
        <f>IF(Settings!$B$5="Aus",RAW_T5_Aus!$DS15,RAW_T5_State!$DS15)</f>
        <v/>
      </c>
      <c r="J14" s="19">
        <f>IF(Settings!$B$5="Aus",RAW_T5_Aus!$DT15,RAW_T5_State!$DT15)</f>
        <v/>
      </c>
      <c r="K14" s="19">
        <f>IF(Settings!$B$5="Aus",SUM(RAW_T8_Aus!$C15:$DM15)-SUM(RAW_T5_Aus!$C15:$DM15),SUM(RAW_T8_State!$C15:$DM15)-SUM(RAW_T5_State!$C15:$DM15))</f>
        <v/>
      </c>
      <c r="L14" s="19">
        <f>IF(Settings!$B$5="Aus",RAW_T8_Aus!$DN15-RAW_T5_Aus!$DN15,RAW_T8_State!$DN15-RAW_T5_State!$DN15)</f>
        <v/>
      </c>
      <c r="M14" s="19">
        <f>IF(Settings!$B$5="Aus",RAW_T8_Aus!$DO15-RAW_T5_Aus!$DO15,RAW_T8_State!$DO15-RAW_T5_State!$DO15)</f>
        <v/>
      </c>
      <c r="N14" s="19">
        <f>IF(Settings!$B$5="Aus",RAW_T8_Aus!$DP15-RAW_T5_Aus!$DP15,RAW_T8_State!$DP15-RAW_T5_State!$DP15)</f>
        <v/>
      </c>
      <c r="O14" s="19">
        <f>IF(Settings!$B$5="Aus",RAW_T8_Aus!$DQ15-RAW_T5_Aus!$DQ15,RAW_T8_State!$DQ15-RAW_T5_State!$DQ15)</f>
        <v/>
      </c>
      <c r="P14" s="19">
        <f>IF(Settings!$B$5="Aus",RAW_T8_Aus!$DR15-RAW_T5_Aus!$DR15,RAW_T8_State!$DR15-RAW_T5_State!$DR15)</f>
        <v/>
      </c>
      <c r="Q14" s="19">
        <f>IF(Settings!$B$5="Aus",RAW_T8_Aus!$DS15-RAW_T5_Aus!$DS15,RAW_T8_State!$DS15-RAW_T5_State!$DS15)</f>
        <v/>
      </c>
      <c r="R14" s="19">
        <f>IF(Settings!$B$5="Aus",RAW_T8_Aus!$DT15-RAW_T5_Aus!$DT15,RAW_T8_State!$DT15-RAW_T5_State!$DT15)</f>
        <v/>
      </c>
      <c r="S14" s="19">
        <f>SUM(RAW_T35_NetTaxes!$C15:$DM15)</f>
        <v/>
      </c>
      <c r="T14" s="19">
        <f>RAW_T35_NetTaxes!$DN15</f>
        <v/>
      </c>
      <c r="U14" s="19">
        <f>RAW_T35_NetTaxes!$DO15</f>
        <v/>
      </c>
      <c r="V14" s="19">
        <f>RAW_T35_NetTaxes!$DP15</f>
        <v/>
      </c>
      <c r="W14" s="19">
        <f>RAW_T35_NetTaxes!$DQ15</f>
        <v/>
      </c>
      <c r="X14" s="19">
        <f>RAW_T35_NetTaxes!$DR15</f>
        <v/>
      </c>
      <c r="Y14" s="19">
        <f>RAW_T35_NetTaxes!$DS15</f>
        <v/>
      </c>
      <c r="Z14" s="19">
        <f>RAW_T35_NetTaxes!$DT15</f>
        <v/>
      </c>
      <c r="AA14" s="19">
        <f>SUM(RAW_T23_Wholesale!$C15:$DM15)</f>
        <v/>
      </c>
      <c r="AB14" s="19">
        <f>RAW_T23_Wholesale!$DN15</f>
        <v/>
      </c>
      <c r="AC14" s="19">
        <f>RAW_T23_Wholesale!$DO15</f>
        <v/>
      </c>
      <c r="AD14" s="19">
        <f>RAW_T23_Wholesale!$DP15</f>
        <v/>
      </c>
      <c r="AE14" s="19">
        <f>RAW_T23_Wholesale!$DQ15</f>
        <v/>
      </c>
      <c r="AF14" s="19">
        <f>RAW_T23_Wholesale!$DR15</f>
        <v/>
      </c>
      <c r="AG14" s="19">
        <f>RAW_T23_Wholesale!$DS15</f>
        <v/>
      </c>
      <c r="AH14" s="19">
        <f>RAW_T23_Wholesale!$DT15</f>
        <v/>
      </c>
      <c r="AI14" s="19">
        <f>SUM(RAW_T24_Retail!$C15:$DM15)</f>
        <v/>
      </c>
      <c r="AJ14" s="19">
        <f>RAW_T24_Retail!$DN15</f>
        <v/>
      </c>
      <c r="AK14" s="19">
        <f>RAW_T24_Retail!$DO15</f>
        <v/>
      </c>
      <c r="AL14" s="19">
        <f>RAW_T24_Retail!$DP15</f>
        <v/>
      </c>
      <c r="AM14" s="19">
        <f>RAW_T24_Retail!$DQ15</f>
        <v/>
      </c>
      <c r="AN14" s="19">
        <f>RAW_T24_Retail!$DR15</f>
        <v/>
      </c>
      <c r="AO14" s="19">
        <f>RAW_T24_Retail!$DS15</f>
        <v/>
      </c>
      <c r="AP14" s="19">
        <f>RAW_T24_Retail!$DT15</f>
        <v/>
      </c>
      <c r="AQ14" s="19">
        <f>SUM(RAW_T25_34_Margins!$D15:$DN15)</f>
        <v/>
      </c>
      <c r="AR14" s="19">
        <f>RAW_T25_34_Margins!$DO15</f>
        <v/>
      </c>
      <c r="AS14" s="19">
        <f>RAW_T25_34_Margins!$DP15</f>
        <v/>
      </c>
      <c r="AT14" s="19">
        <f>RAW_T25_34_Margins!$DQ15</f>
        <v/>
      </c>
      <c r="AU14" s="19">
        <f>RAW_T25_34_Margins!$DR15</f>
        <v/>
      </c>
      <c r="AV14" s="19">
        <f>RAW_T25_34_Margins!$DS15</f>
        <v/>
      </c>
      <c r="AW14" s="19">
        <f>RAW_T25_34_Margins!$DT15</f>
        <v/>
      </c>
      <c r="AX14" s="19">
        <f>RAW_T25_34_Margins!$DU15</f>
        <v/>
      </c>
      <c r="AY14" s="19">
        <f>SUM(RAW_T25_34_Margins!$D130:$DN130)</f>
        <v/>
      </c>
      <c r="AZ14" s="19">
        <f>RAW_T25_34_Margins!$DO130</f>
        <v/>
      </c>
      <c r="BA14" s="19">
        <f>RAW_T25_34_Margins!$DP130</f>
        <v/>
      </c>
      <c r="BB14" s="19">
        <f>RAW_T25_34_Margins!$DQ130</f>
        <v/>
      </c>
      <c r="BC14" s="19">
        <f>RAW_T25_34_Margins!$DR130</f>
        <v/>
      </c>
      <c r="BD14" s="19">
        <f>RAW_T25_34_Margins!$DS130</f>
        <v/>
      </c>
      <c r="BE14" s="19">
        <f>RAW_T25_34_Margins!$DT130</f>
        <v/>
      </c>
      <c r="BF14" s="19">
        <f>RAW_T25_34_Margins!$DU130</f>
        <v/>
      </c>
      <c r="BG14" s="19">
        <f>SUM(RAW_T25_34_Margins!$D245:$DN245)</f>
        <v/>
      </c>
      <c r="BH14" s="19">
        <f>RAW_T25_34_Margins!$DO245</f>
        <v/>
      </c>
      <c r="BI14" s="19">
        <f>RAW_T25_34_Margins!$DP245</f>
        <v/>
      </c>
      <c r="BJ14" s="19">
        <f>RAW_T25_34_Margins!$DQ245</f>
        <v/>
      </c>
      <c r="BK14" s="19">
        <f>RAW_T25_34_Margins!$DR245</f>
        <v/>
      </c>
      <c r="BL14" s="19">
        <f>RAW_T25_34_Margins!$DS245</f>
        <v/>
      </c>
      <c r="BM14" s="19">
        <f>RAW_T25_34_Margins!$DT245</f>
        <v/>
      </c>
      <c r="BN14" s="19">
        <f>RAW_T25_34_Margins!$DU245</f>
        <v/>
      </c>
      <c r="BO14" s="19">
        <f>SUM(RAW_T25_34_Margins!$D360:$DN360)+SUM(RAW_T25_34_Margins!$D475:$DN475)</f>
        <v/>
      </c>
      <c r="BP14" s="19">
        <f>RAW_T25_34_Margins!$DO360+RAW_T25_34_Margins!$DO475</f>
        <v/>
      </c>
      <c r="BQ14" s="19">
        <f>RAW_T25_34_Margins!$DP360+RAW_T25_34_Margins!$DP475</f>
        <v/>
      </c>
      <c r="BR14" s="19">
        <f>RAW_T25_34_Margins!$DQ360+RAW_T25_34_Margins!$DQ475</f>
        <v/>
      </c>
      <c r="BS14" s="19">
        <f>RAW_T25_34_Margins!$DR360+RAW_T25_34_Margins!$DR475</f>
        <v/>
      </c>
      <c r="BT14" s="19">
        <f>RAW_T25_34_Margins!$DS360+RAW_T25_34_Margins!$DS475</f>
        <v/>
      </c>
      <c r="BU14" s="19">
        <f>RAW_T25_34_Margins!$DT360+RAW_T25_34_Margins!$DT475</f>
        <v/>
      </c>
      <c r="BV14" s="19">
        <f>RAW_T25_34_Margins!$DU360+RAW_T25_34_Margins!$DU475</f>
        <v/>
      </c>
      <c r="BW14" s="19">
        <f>SUM(RAW_T25_34_Margins!$D590:$DN590)</f>
        <v/>
      </c>
      <c r="BX14" s="19">
        <f>RAW_T25_34_Margins!$DO590</f>
        <v/>
      </c>
      <c r="BY14" s="19">
        <f>RAW_T25_34_Margins!$DP590</f>
        <v/>
      </c>
      <c r="BZ14" s="19">
        <f>RAW_T25_34_Margins!$DQ590</f>
        <v/>
      </c>
      <c r="CA14" s="19">
        <f>RAW_T25_34_Margins!$DR590</f>
        <v/>
      </c>
      <c r="CB14" s="19">
        <f>RAW_T25_34_Margins!$DS590</f>
        <v/>
      </c>
      <c r="CC14" s="19">
        <f>RAW_T25_34_Margins!$DT590</f>
        <v/>
      </c>
      <c r="CD14" s="19">
        <f>RAW_T25_34_Margins!$DU590</f>
        <v/>
      </c>
      <c r="CE14" s="19">
        <f>SUM(RAW_T25_34_Margins!$D705:$DN705)</f>
        <v/>
      </c>
      <c r="CF14" s="19">
        <f>RAW_T25_34_Margins!$DO705</f>
        <v/>
      </c>
      <c r="CG14" s="19">
        <f>RAW_T25_34_Margins!$DP705</f>
        <v/>
      </c>
      <c r="CH14" s="19">
        <f>RAW_T25_34_Margins!$DQ705</f>
        <v/>
      </c>
      <c r="CI14" s="19">
        <f>RAW_T25_34_Margins!$DR705</f>
        <v/>
      </c>
      <c r="CJ14" s="19">
        <f>RAW_T25_34_Margins!$DS705</f>
        <v/>
      </c>
      <c r="CK14" s="19">
        <f>RAW_T25_34_Margins!$DT705</f>
        <v/>
      </c>
      <c r="CL14" s="19">
        <f>RAW_T25_34_Margins!$DU705</f>
        <v/>
      </c>
      <c r="CM14" s="19">
        <f>SUM(RAW_T25_34_Margins!$D820:$DN820)</f>
        <v/>
      </c>
      <c r="CN14" s="19">
        <f>RAW_T25_34_Margins!$DO820</f>
        <v/>
      </c>
      <c r="CO14" s="19">
        <f>RAW_T25_34_Margins!$DP820</f>
        <v/>
      </c>
      <c r="CP14" s="19">
        <f>RAW_T25_34_Margins!$DQ820</f>
        <v/>
      </c>
      <c r="CQ14" s="19">
        <f>RAW_T25_34_Margins!$DR820</f>
        <v/>
      </c>
      <c r="CR14" s="19">
        <f>RAW_T25_34_Margins!$DS820</f>
        <v/>
      </c>
      <c r="CS14" s="19">
        <f>RAW_T25_34_Margins!$DT820</f>
        <v/>
      </c>
      <c r="CT14" s="19">
        <f>RAW_T25_34_Margins!$DU820</f>
        <v/>
      </c>
      <c r="CU14" s="19">
        <f>SUM(RAW_T25_34_Margins!$D935:$DN935)</f>
        <v/>
      </c>
      <c r="CV14" s="19">
        <f>RAW_T25_34_Margins!$DO935</f>
        <v/>
      </c>
      <c r="CW14" s="19">
        <f>RAW_T25_34_Margins!$DP935</f>
        <v/>
      </c>
      <c r="CX14" s="19">
        <f>RAW_T25_34_Margins!$DQ935</f>
        <v/>
      </c>
      <c r="CY14" s="19">
        <f>RAW_T25_34_Margins!$DR935</f>
        <v/>
      </c>
      <c r="CZ14" s="19">
        <f>RAW_T25_34_Margins!$DS935</f>
        <v/>
      </c>
      <c r="DA14" s="19">
        <f>RAW_T25_34_Margins!$DT935</f>
        <v/>
      </c>
      <c r="DB14" s="19">
        <f>RAW_T25_34_Margins!$DU935</f>
        <v/>
      </c>
      <c r="DC14" s="19">
        <f>SUM(RAW_T25_34_Margins!$D1050:$DN1050)</f>
        <v/>
      </c>
      <c r="DD14" s="19">
        <f>RAW_T25_34_Margins!$DO1050</f>
        <v/>
      </c>
      <c r="DE14" s="19">
        <f>RAW_T25_34_Margins!$DP1050</f>
        <v/>
      </c>
      <c r="DF14" s="19">
        <f>RAW_T25_34_Margins!$DQ1050</f>
        <v/>
      </c>
      <c r="DG14" s="19">
        <f>RAW_T25_34_Margins!$DR1050</f>
        <v/>
      </c>
      <c r="DH14" s="19">
        <f>RAW_T25_34_Margins!$DS1050</f>
        <v/>
      </c>
      <c r="DI14" s="19">
        <f>RAW_T25_34_Margins!$DT1050</f>
        <v/>
      </c>
      <c r="DJ14" s="19">
        <f>RAW_T25_34_Margins!$DU1050</f>
        <v/>
      </c>
    </row>
    <row r="15">
      <c r="A15" s="2" t="inlineStr">
        <is>
          <t>0802</t>
        </is>
      </c>
      <c r="B15" s="2" t="inlineStr">
        <is>
          <t>Non-ferrous metal ore mining</t>
        </is>
      </c>
      <c r="C15" s="19">
        <f>IF(Settings!$B$5="Aus",SUM(RAW_T5_Aus!$C16:$DM16),SUM(RAW_T5_State!$C16:$DM16))</f>
        <v/>
      </c>
      <c r="D15" s="19">
        <f>IF(Settings!$B$5="Aus",RAW_T5_Aus!$DN16,RAW_T5_State!$DN16)</f>
        <v/>
      </c>
      <c r="E15" s="19">
        <f>IF(Settings!$B$5="Aus",RAW_T5_Aus!$DO16,RAW_T5_State!$DO16)</f>
        <v/>
      </c>
      <c r="F15" s="19">
        <f>IF(Settings!$B$5="Aus",RAW_T5_Aus!$DP16,RAW_T5_State!$DP16)</f>
        <v/>
      </c>
      <c r="G15" s="19">
        <f>IF(Settings!$B$5="Aus",RAW_T5_Aus!$DQ16,RAW_T5_State!$DQ16)</f>
        <v/>
      </c>
      <c r="H15" s="19">
        <f>IF(Settings!$B$5="Aus",RAW_T5_Aus!$DR16,RAW_T5_State!$DR16)</f>
        <v/>
      </c>
      <c r="I15" s="19">
        <f>IF(Settings!$B$5="Aus",RAW_T5_Aus!$DS16,RAW_T5_State!$DS16)</f>
        <v/>
      </c>
      <c r="J15" s="19">
        <f>IF(Settings!$B$5="Aus",RAW_T5_Aus!$DT16,RAW_T5_State!$DT16)</f>
        <v/>
      </c>
      <c r="K15" s="19">
        <f>IF(Settings!$B$5="Aus",SUM(RAW_T8_Aus!$C16:$DM16)-SUM(RAW_T5_Aus!$C16:$DM16),SUM(RAW_T8_State!$C16:$DM16)-SUM(RAW_T5_State!$C16:$DM16))</f>
        <v/>
      </c>
      <c r="L15" s="19">
        <f>IF(Settings!$B$5="Aus",RAW_T8_Aus!$DN16-RAW_T5_Aus!$DN16,RAW_T8_State!$DN16-RAW_T5_State!$DN16)</f>
        <v/>
      </c>
      <c r="M15" s="19">
        <f>IF(Settings!$B$5="Aus",RAW_T8_Aus!$DO16-RAW_T5_Aus!$DO16,RAW_T8_State!$DO16-RAW_T5_State!$DO16)</f>
        <v/>
      </c>
      <c r="N15" s="19">
        <f>IF(Settings!$B$5="Aus",RAW_T8_Aus!$DP16-RAW_T5_Aus!$DP16,RAW_T8_State!$DP16-RAW_T5_State!$DP16)</f>
        <v/>
      </c>
      <c r="O15" s="19">
        <f>IF(Settings!$B$5="Aus",RAW_T8_Aus!$DQ16-RAW_T5_Aus!$DQ16,RAW_T8_State!$DQ16-RAW_T5_State!$DQ16)</f>
        <v/>
      </c>
      <c r="P15" s="19">
        <f>IF(Settings!$B$5="Aus",RAW_T8_Aus!$DR16-RAW_T5_Aus!$DR16,RAW_T8_State!$DR16-RAW_T5_State!$DR16)</f>
        <v/>
      </c>
      <c r="Q15" s="19">
        <f>IF(Settings!$B$5="Aus",RAW_T8_Aus!$DS16-RAW_T5_Aus!$DS16,RAW_T8_State!$DS16-RAW_T5_State!$DS16)</f>
        <v/>
      </c>
      <c r="R15" s="19">
        <f>IF(Settings!$B$5="Aus",RAW_T8_Aus!$DT16-RAW_T5_Aus!$DT16,RAW_T8_State!$DT16-RAW_T5_State!$DT16)</f>
        <v/>
      </c>
      <c r="S15" s="19">
        <f>SUM(RAW_T35_NetTaxes!$C16:$DM16)</f>
        <v/>
      </c>
      <c r="T15" s="19">
        <f>RAW_T35_NetTaxes!$DN16</f>
        <v/>
      </c>
      <c r="U15" s="19">
        <f>RAW_T35_NetTaxes!$DO16</f>
        <v/>
      </c>
      <c r="V15" s="19">
        <f>RAW_T35_NetTaxes!$DP16</f>
        <v/>
      </c>
      <c r="W15" s="19">
        <f>RAW_T35_NetTaxes!$DQ16</f>
        <v/>
      </c>
      <c r="X15" s="19">
        <f>RAW_T35_NetTaxes!$DR16</f>
        <v/>
      </c>
      <c r="Y15" s="19">
        <f>RAW_T35_NetTaxes!$DS16</f>
        <v/>
      </c>
      <c r="Z15" s="19">
        <f>RAW_T35_NetTaxes!$DT16</f>
        <v/>
      </c>
      <c r="AA15" s="19">
        <f>SUM(RAW_T23_Wholesale!$C16:$DM16)</f>
        <v/>
      </c>
      <c r="AB15" s="19">
        <f>RAW_T23_Wholesale!$DN16</f>
        <v/>
      </c>
      <c r="AC15" s="19">
        <f>RAW_T23_Wholesale!$DO16</f>
        <v/>
      </c>
      <c r="AD15" s="19">
        <f>RAW_T23_Wholesale!$DP16</f>
        <v/>
      </c>
      <c r="AE15" s="19">
        <f>RAW_T23_Wholesale!$DQ16</f>
        <v/>
      </c>
      <c r="AF15" s="19">
        <f>RAW_T23_Wholesale!$DR16</f>
        <v/>
      </c>
      <c r="AG15" s="19">
        <f>RAW_T23_Wholesale!$DS16</f>
        <v/>
      </c>
      <c r="AH15" s="19">
        <f>RAW_T23_Wholesale!$DT16</f>
        <v/>
      </c>
      <c r="AI15" s="19">
        <f>SUM(RAW_T24_Retail!$C16:$DM16)</f>
        <v/>
      </c>
      <c r="AJ15" s="19">
        <f>RAW_T24_Retail!$DN16</f>
        <v/>
      </c>
      <c r="AK15" s="19">
        <f>RAW_T24_Retail!$DO16</f>
        <v/>
      </c>
      <c r="AL15" s="19">
        <f>RAW_T24_Retail!$DP16</f>
        <v/>
      </c>
      <c r="AM15" s="19">
        <f>RAW_T24_Retail!$DQ16</f>
        <v/>
      </c>
      <c r="AN15" s="19">
        <f>RAW_T24_Retail!$DR16</f>
        <v/>
      </c>
      <c r="AO15" s="19">
        <f>RAW_T24_Retail!$DS16</f>
        <v/>
      </c>
      <c r="AP15" s="19">
        <f>RAW_T24_Retail!$DT16</f>
        <v/>
      </c>
      <c r="AQ15" s="19">
        <f>SUM(RAW_T25_34_Margins!$D16:$DN16)</f>
        <v/>
      </c>
      <c r="AR15" s="19">
        <f>RAW_T25_34_Margins!$DO16</f>
        <v/>
      </c>
      <c r="AS15" s="19">
        <f>RAW_T25_34_Margins!$DP16</f>
        <v/>
      </c>
      <c r="AT15" s="19">
        <f>RAW_T25_34_Margins!$DQ16</f>
        <v/>
      </c>
      <c r="AU15" s="19">
        <f>RAW_T25_34_Margins!$DR16</f>
        <v/>
      </c>
      <c r="AV15" s="19">
        <f>RAW_T25_34_Margins!$DS16</f>
        <v/>
      </c>
      <c r="AW15" s="19">
        <f>RAW_T25_34_Margins!$DT16</f>
        <v/>
      </c>
      <c r="AX15" s="19">
        <f>RAW_T25_34_Margins!$DU16</f>
        <v/>
      </c>
      <c r="AY15" s="19">
        <f>SUM(RAW_T25_34_Margins!$D131:$DN131)</f>
        <v/>
      </c>
      <c r="AZ15" s="19">
        <f>RAW_T25_34_Margins!$DO131</f>
        <v/>
      </c>
      <c r="BA15" s="19">
        <f>RAW_T25_34_Margins!$DP131</f>
        <v/>
      </c>
      <c r="BB15" s="19">
        <f>RAW_T25_34_Margins!$DQ131</f>
        <v/>
      </c>
      <c r="BC15" s="19">
        <f>RAW_T25_34_Margins!$DR131</f>
        <v/>
      </c>
      <c r="BD15" s="19">
        <f>RAW_T25_34_Margins!$DS131</f>
        <v/>
      </c>
      <c r="BE15" s="19">
        <f>RAW_T25_34_Margins!$DT131</f>
        <v/>
      </c>
      <c r="BF15" s="19">
        <f>RAW_T25_34_Margins!$DU131</f>
        <v/>
      </c>
      <c r="BG15" s="19">
        <f>SUM(RAW_T25_34_Margins!$D246:$DN246)</f>
        <v/>
      </c>
      <c r="BH15" s="19">
        <f>RAW_T25_34_Margins!$DO246</f>
        <v/>
      </c>
      <c r="BI15" s="19">
        <f>RAW_T25_34_Margins!$DP246</f>
        <v/>
      </c>
      <c r="BJ15" s="19">
        <f>RAW_T25_34_Margins!$DQ246</f>
        <v/>
      </c>
      <c r="BK15" s="19">
        <f>RAW_T25_34_Margins!$DR246</f>
        <v/>
      </c>
      <c r="BL15" s="19">
        <f>RAW_T25_34_Margins!$DS246</f>
        <v/>
      </c>
      <c r="BM15" s="19">
        <f>RAW_T25_34_Margins!$DT246</f>
        <v/>
      </c>
      <c r="BN15" s="19">
        <f>RAW_T25_34_Margins!$DU246</f>
        <v/>
      </c>
      <c r="BO15" s="19">
        <f>SUM(RAW_T25_34_Margins!$D361:$DN361)+SUM(RAW_T25_34_Margins!$D476:$DN476)</f>
        <v/>
      </c>
      <c r="BP15" s="19">
        <f>RAW_T25_34_Margins!$DO361+RAW_T25_34_Margins!$DO476</f>
        <v/>
      </c>
      <c r="BQ15" s="19">
        <f>RAW_T25_34_Margins!$DP361+RAW_T25_34_Margins!$DP476</f>
        <v/>
      </c>
      <c r="BR15" s="19">
        <f>RAW_T25_34_Margins!$DQ361+RAW_T25_34_Margins!$DQ476</f>
        <v/>
      </c>
      <c r="BS15" s="19">
        <f>RAW_T25_34_Margins!$DR361+RAW_T25_34_Margins!$DR476</f>
        <v/>
      </c>
      <c r="BT15" s="19">
        <f>RAW_T25_34_Margins!$DS361+RAW_T25_34_Margins!$DS476</f>
        <v/>
      </c>
      <c r="BU15" s="19">
        <f>RAW_T25_34_Margins!$DT361+RAW_T25_34_Margins!$DT476</f>
        <v/>
      </c>
      <c r="BV15" s="19">
        <f>RAW_T25_34_Margins!$DU361+RAW_T25_34_Margins!$DU476</f>
        <v/>
      </c>
      <c r="BW15" s="19">
        <f>SUM(RAW_T25_34_Margins!$D591:$DN591)</f>
        <v/>
      </c>
      <c r="BX15" s="19">
        <f>RAW_T25_34_Margins!$DO591</f>
        <v/>
      </c>
      <c r="BY15" s="19">
        <f>RAW_T25_34_Margins!$DP591</f>
        <v/>
      </c>
      <c r="BZ15" s="19">
        <f>RAW_T25_34_Margins!$DQ591</f>
        <v/>
      </c>
      <c r="CA15" s="19">
        <f>RAW_T25_34_Margins!$DR591</f>
        <v/>
      </c>
      <c r="CB15" s="19">
        <f>RAW_T25_34_Margins!$DS591</f>
        <v/>
      </c>
      <c r="CC15" s="19">
        <f>RAW_T25_34_Margins!$DT591</f>
        <v/>
      </c>
      <c r="CD15" s="19">
        <f>RAW_T25_34_Margins!$DU591</f>
        <v/>
      </c>
      <c r="CE15" s="19">
        <f>SUM(RAW_T25_34_Margins!$D706:$DN706)</f>
        <v/>
      </c>
      <c r="CF15" s="19">
        <f>RAW_T25_34_Margins!$DO706</f>
        <v/>
      </c>
      <c r="CG15" s="19">
        <f>RAW_T25_34_Margins!$DP706</f>
        <v/>
      </c>
      <c r="CH15" s="19">
        <f>RAW_T25_34_Margins!$DQ706</f>
        <v/>
      </c>
      <c r="CI15" s="19">
        <f>RAW_T25_34_Margins!$DR706</f>
        <v/>
      </c>
      <c r="CJ15" s="19">
        <f>RAW_T25_34_Margins!$DS706</f>
        <v/>
      </c>
      <c r="CK15" s="19">
        <f>RAW_T25_34_Margins!$DT706</f>
        <v/>
      </c>
      <c r="CL15" s="19">
        <f>RAW_T25_34_Margins!$DU706</f>
        <v/>
      </c>
      <c r="CM15" s="19">
        <f>SUM(RAW_T25_34_Margins!$D821:$DN821)</f>
        <v/>
      </c>
      <c r="CN15" s="19">
        <f>RAW_T25_34_Margins!$DO821</f>
        <v/>
      </c>
      <c r="CO15" s="19">
        <f>RAW_T25_34_Margins!$DP821</f>
        <v/>
      </c>
      <c r="CP15" s="19">
        <f>RAW_T25_34_Margins!$DQ821</f>
        <v/>
      </c>
      <c r="CQ15" s="19">
        <f>RAW_T25_34_Margins!$DR821</f>
        <v/>
      </c>
      <c r="CR15" s="19">
        <f>RAW_T25_34_Margins!$DS821</f>
        <v/>
      </c>
      <c r="CS15" s="19">
        <f>RAW_T25_34_Margins!$DT821</f>
        <v/>
      </c>
      <c r="CT15" s="19">
        <f>RAW_T25_34_Margins!$DU821</f>
        <v/>
      </c>
      <c r="CU15" s="19">
        <f>SUM(RAW_T25_34_Margins!$D936:$DN936)</f>
        <v/>
      </c>
      <c r="CV15" s="19">
        <f>RAW_T25_34_Margins!$DO936</f>
        <v/>
      </c>
      <c r="CW15" s="19">
        <f>RAW_T25_34_Margins!$DP936</f>
        <v/>
      </c>
      <c r="CX15" s="19">
        <f>RAW_T25_34_Margins!$DQ936</f>
        <v/>
      </c>
      <c r="CY15" s="19">
        <f>RAW_T25_34_Margins!$DR936</f>
        <v/>
      </c>
      <c r="CZ15" s="19">
        <f>RAW_T25_34_Margins!$DS936</f>
        <v/>
      </c>
      <c r="DA15" s="19">
        <f>RAW_T25_34_Margins!$DT936</f>
        <v/>
      </c>
      <c r="DB15" s="19">
        <f>RAW_T25_34_Margins!$DU936</f>
        <v/>
      </c>
      <c r="DC15" s="19">
        <f>SUM(RAW_T25_34_Margins!$D1051:$DN1051)</f>
        <v/>
      </c>
      <c r="DD15" s="19">
        <f>RAW_T25_34_Margins!$DO1051</f>
        <v/>
      </c>
      <c r="DE15" s="19">
        <f>RAW_T25_34_Margins!$DP1051</f>
        <v/>
      </c>
      <c r="DF15" s="19">
        <f>RAW_T25_34_Margins!$DQ1051</f>
        <v/>
      </c>
      <c r="DG15" s="19">
        <f>RAW_T25_34_Margins!$DR1051</f>
        <v/>
      </c>
      <c r="DH15" s="19">
        <f>RAW_T25_34_Margins!$DS1051</f>
        <v/>
      </c>
      <c r="DI15" s="19">
        <f>RAW_T25_34_Margins!$DT1051</f>
        <v/>
      </c>
      <c r="DJ15" s="19">
        <f>RAW_T25_34_Margins!$DU1051</f>
        <v/>
      </c>
    </row>
    <row r="16">
      <c r="A16" s="2" t="inlineStr">
        <is>
          <t>0901</t>
        </is>
      </c>
      <c r="B16" s="2" t="inlineStr">
        <is>
          <t>Non-metallic mineral mining</t>
        </is>
      </c>
      <c r="C16" s="19">
        <f>IF(Settings!$B$5="Aus",SUM(RAW_T5_Aus!$C17:$DM17),SUM(RAW_T5_State!$C17:$DM17))</f>
        <v/>
      </c>
      <c r="D16" s="19">
        <f>IF(Settings!$B$5="Aus",RAW_T5_Aus!$DN17,RAW_T5_State!$DN17)</f>
        <v/>
      </c>
      <c r="E16" s="19">
        <f>IF(Settings!$B$5="Aus",RAW_T5_Aus!$DO17,RAW_T5_State!$DO17)</f>
        <v/>
      </c>
      <c r="F16" s="19">
        <f>IF(Settings!$B$5="Aus",RAW_T5_Aus!$DP17,RAW_T5_State!$DP17)</f>
        <v/>
      </c>
      <c r="G16" s="19">
        <f>IF(Settings!$B$5="Aus",RAW_T5_Aus!$DQ17,RAW_T5_State!$DQ17)</f>
        <v/>
      </c>
      <c r="H16" s="19">
        <f>IF(Settings!$B$5="Aus",RAW_T5_Aus!$DR17,RAW_T5_State!$DR17)</f>
        <v/>
      </c>
      <c r="I16" s="19">
        <f>IF(Settings!$B$5="Aus",RAW_T5_Aus!$DS17,RAW_T5_State!$DS17)</f>
        <v/>
      </c>
      <c r="J16" s="19">
        <f>IF(Settings!$B$5="Aus",RAW_T5_Aus!$DT17,RAW_T5_State!$DT17)</f>
        <v/>
      </c>
      <c r="K16" s="19">
        <f>IF(Settings!$B$5="Aus",SUM(RAW_T8_Aus!$C17:$DM17)-SUM(RAW_T5_Aus!$C17:$DM17),SUM(RAW_T8_State!$C17:$DM17)-SUM(RAW_T5_State!$C17:$DM17))</f>
        <v/>
      </c>
      <c r="L16" s="19">
        <f>IF(Settings!$B$5="Aus",RAW_T8_Aus!$DN17-RAW_T5_Aus!$DN17,RAW_T8_State!$DN17-RAW_T5_State!$DN17)</f>
        <v/>
      </c>
      <c r="M16" s="19">
        <f>IF(Settings!$B$5="Aus",RAW_T8_Aus!$DO17-RAW_T5_Aus!$DO17,RAW_T8_State!$DO17-RAW_T5_State!$DO17)</f>
        <v/>
      </c>
      <c r="N16" s="19">
        <f>IF(Settings!$B$5="Aus",RAW_T8_Aus!$DP17-RAW_T5_Aus!$DP17,RAW_T8_State!$DP17-RAW_T5_State!$DP17)</f>
        <v/>
      </c>
      <c r="O16" s="19">
        <f>IF(Settings!$B$5="Aus",RAW_T8_Aus!$DQ17-RAW_T5_Aus!$DQ17,RAW_T8_State!$DQ17-RAW_T5_State!$DQ17)</f>
        <v/>
      </c>
      <c r="P16" s="19">
        <f>IF(Settings!$B$5="Aus",RAW_T8_Aus!$DR17-RAW_T5_Aus!$DR17,RAW_T8_State!$DR17-RAW_T5_State!$DR17)</f>
        <v/>
      </c>
      <c r="Q16" s="19">
        <f>IF(Settings!$B$5="Aus",RAW_T8_Aus!$DS17-RAW_T5_Aus!$DS17,RAW_T8_State!$DS17-RAW_T5_State!$DS17)</f>
        <v/>
      </c>
      <c r="R16" s="19">
        <f>IF(Settings!$B$5="Aus",RAW_T8_Aus!$DT17-RAW_T5_Aus!$DT17,RAW_T8_State!$DT17-RAW_T5_State!$DT17)</f>
        <v/>
      </c>
      <c r="S16" s="19">
        <f>SUM(RAW_T35_NetTaxes!$C17:$DM17)</f>
        <v/>
      </c>
      <c r="T16" s="19">
        <f>RAW_T35_NetTaxes!$DN17</f>
        <v/>
      </c>
      <c r="U16" s="19">
        <f>RAW_T35_NetTaxes!$DO17</f>
        <v/>
      </c>
      <c r="V16" s="19">
        <f>RAW_T35_NetTaxes!$DP17</f>
        <v/>
      </c>
      <c r="W16" s="19">
        <f>RAW_T35_NetTaxes!$DQ17</f>
        <v/>
      </c>
      <c r="X16" s="19">
        <f>RAW_T35_NetTaxes!$DR17</f>
        <v/>
      </c>
      <c r="Y16" s="19">
        <f>RAW_T35_NetTaxes!$DS17</f>
        <v/>
      </c>
      <c r="Z16" s="19">
        <f>RAW_T35_NetTaxes!$DT17</f>
        <v/>
      </c>
      <c r="AA16" s="19">
        <f>SUM(RAW_T23_Wholesale!$C17:$DM17)</f>
        <v/>
      </c>
      <c r="AB16" s="19">
        <f>RAW_T23_Wholesale!$DN17</f>
        <v/>
      </c>
      <c r="AC16" s="19">
        <f>RAW_T23_Wholesale!$DO17</f>
        <v/>
      </c>
      <c r="AD16" s="19">
        <f>RAW_T23_Wholesale!$DP17</f>
        <v/>
      </c>
      <c r="AE16" s="19">
        <f>RAW_T23_Wholesale!$DQ17</f>
        <v/>
      </c>
      <c r="AF16" s="19">
        <f>RAW_T23_Wholesale!$DR17</f>
        <v/>
      </c>
      <c r="AG16" s="19">
        <f>RAW_T23_Wholesale!$DS17</f>
        <v/>
      </c>
      <c r="AH16" s="19">
        <f>RAW_T23_Wholesale!$DT17</f>
        <v/>
      </c>
      <c r="AI16" s="19">
        <f>SUM(RAW_T24_Retail!$C17:$DM17)</f>
        <v/>
      </c>
      <c r="AJ16" s="19">
        <f>RAW_T24_Retail!$DN17</f>
        <v/>
      </c>
      <c r="AK16" s="19">
        <f>RAW_T24_Retail!$DO17</f>
        <v/>
      </c>
      <c r="AL16" s="19">
        <f>RAW_T24_Retail!$DP17</f>
        <v/>
      </c>
      <c r="AM16" s="19">
        <f>RAW_T24_Retail!$DQ17</f>
        <v/>
      </c>
      <c r="AN16" s="19">
        <f>RAW_T24_Retail!$DR17</f>
        <v/>
      </c>
      <c r="AO16" s="19">
        <f>RAW_T24_Retail!$DS17</f>
        <v/>
      </c>
      <c r="AP16" s="19">
        <f>RAW_T24_Retail!$DT17</f>
        <v/>
      </c>
      <c r="AQ16" s="19">
        <f>SUM(RAW_T25_34_Margins!$D17:$DN17)</f>
        <v/>
      </c>
      <c r="AR16" s="19">
        <f>RAW_T25_34_Margins!$DO17</f>
        <v/>
      </c>
      <c r="AS16" s="19">
        <f>RAW_T25_34_Margins!$DP17</f>
        <v/>
      </c>
      <c r="AT16" s="19">
        <f>RAW_T25_34_Margins!$DQ17</f>
        <v/>
      </c>
      <c r="AU16" s="19">
        <f>RAW_T25_34_Margins!$DR17</f>
        <v/>
      </c>
      <c r="AV16" s="19">
        <f>RAW_T25_34_Margins!$DS17</f>
        <v/>
      </c>
      <c r="AW16" s="19">
        <f>RAW_T25_34_Margins!$DT17</f>
        <v/>
      </c>
      <c r="AX16" s="19">
        <f>RAW_T25_34_Margins!$DU17</f>
        <v/>
      </c>
      <c r="AY16" s="19">
        <f>SUM(RAW_T25_34_Margins!$D132:$DN132)</f>
        <v/>
      </c>
      <c r="AZ16" s="19">
        <f>RAW_T25_34_Margins!$DO132</f>
        <v/>
      </c>
      <c r="BA16" s="19">
        <f>RAW_T25_34_Margins!$DP132</f>
        <v/>
      </c>
      <c r="BB16" s="19">
        <f>RAW_T25_34_Margins!$DQ132</f>
        <v/>
      </c>
      <c r="BC16" s="19">
        <f>RAW_T25_34_Margins!$DR132</f>
        <v/>
      </c>
      <c r="BD16" s="19">
        <f>RAW_T25_34_Margins!$DS132</f>
        <v/>
      </c>
      <c r="BE16" s="19">
        <f>RAW_T25_34_Margins!$DT132</f>
        <v/>
      </c>
      <c r="BF16" s="19">
        <f>RAW_T25_34_Margins!$DU132</f>
        <v/>
      </c>
      <c r="BG16" s="19">
        <f>SUM(RAW_T25_34_Margins!$D247:$DN247)</f>
        <v/>
      </c>
      <c r="BH16" s="19">
        <f>RAW_T25_34_Margins!$DO247</f>
        <v/>
      </c>
      <c r="BI16" s="19">
        <f>RAW_T25_34_Margins!$DP247</f>
        <v/>
      </c>
      <c r="BJ16" s="19">
        <f>RAW_T25_34_Margins!$DQ247</f>
        <v/>
      </c>
      <c r="BK16" s="19">
        <f>RAW_T25_34_Margins!$DR247</f>
        <v/>
      </c>
      <c r="BL16" s="19">
        <f>RAW_T25_34_Margins!$DS247</f>
        <v/>
      </c>
      <c r="BM16" s="19">
        <f>RAW_T25_34_Margins!$DT247</f>
        <v/>
      </c>
      <c r="BN16" s="19">
        <f>RAW_T25_34_Margins!$DU247</f>
        <v/>
      </c>
      <c r="BO16" s="19">
        <f>SUM(RAW_T25_34_Margins!$D362:$DN362)+SUM(RAW_T25_34_Margins!$D477:$DN477)</f>
        <v/>
      </c>
      <c r="BP16" s="19">
        <f>RAW_T25_34_Margins!$DO362+RAW_T25_34_Margins!$DO477</f>
        <v/>
      </c>
      <c r="BQ16" s="19">
        <f>RAW_T25_34_Margins!$DP362+RAW_T25_34_Margins!$DP477</f>
        <v/>
      </c>
      <c r="BR16" s="19">
        <f>RAW_T25_34_Margins!$DQ362+RAW_T25_34_Margins!$DQ477</f>
        <v/>
      </c>
      <c r="BS16" s="19">
        <f>RAW_T25_34_Margins!$DR362+RAW_T25_34_Margins!$DR477</f>
        <v/>
      </c>
      <c r="BT16" s="19">
        <f>RAW_T25_34_Margins!$DS362+RAW_T25_34_Margins!$DS477</f>
        <v/>
      </c>
      <c r="BU16" s="19">
        <f>RAW_T25_34_Margins!$DT362+RAW_T25_34_Margins!$DT477</f>
        <v/>
      </c>
      <c r="BV16" s="19">
        <f>RAW_T25_34_Margins!$DU362+RAW_T25_34_Margins!$DU477</f>
        <v/>
      </c>
      <c r="BW16" s="19">
        <f>SUM(RAW_T25_34_Margins!$D592:$DN592)</f>
        <v/>
      </c>
      <c r="BX16" s="19">
        <f>RAW_T25_34_Margins!$DO592</f>
        <v/>
      </c>
      <c r="BY16" s="19">
        <f>RAW_T25_34_Margins!$DP592</f>
        <v/>
      </c>
      <c r="BZ16" s="19">
        <f>RAW_T25_34_Margins!$DQ592</f>
        <v/>
      </c>
      <c r="CA16" s="19">
        <f>RAW_T25_34_Margins!$DR592</f>
        <v/>
      </c>
      <c r="CB16" s="19">
        <f>RAW_T25_34_Margins!$DS592</f>
        <v/>
      </c>
      <c r="CC16" s="19">
        <f>RAW_T25_34_Margins!$DT592</f>
        <v/>
      </c>
      <c r="CD16" s="19">
        <f>RAW_T25_34_Margins!$DU592</f>
        <v/>
      </c>
      <c r="CE16" s="19">
        <f>SUM(RAW_T25_34_Margins!$D707:$DN707)</f>
        <v/>
      </c>
      <c r="CF16" s="19">
        <f>RAW_T25_34_Margins!$DO707</f>
        <v/>
      </c>
      <c r="CG16" s="19">
        <f>RAW_T25_34_Margins!$DP707</f>
        <v/>
      </c>
      <c r="CH16" s="19">
        <f>RAW_T25_34_Margins!$DQ707</f>
        <v/>
      </c>
      <c r="CI16" s="19">
        <f>RAW_T25_34_Margins!$DR707</f>
        <v/>
      </c>
      <c r="CJ16" s="19">
        <f>RAW_T25_34_Margins!$DS707</f>
        <v/>
      </c>
      <c r="CK16" s="19">
        <f>RAW_T25_34_Margins!$DT707</f>
        <v/>
      </c>
      <c r="CL16" s="19">
        <f>RAW_T25_34_Margins!$DU707</f>
        <v/>
      </c>
      <c r="CM16" s="19">
        <f>SUM(RAW_T25_34_Margins!$D822:$DN822)</f>
        <v/>
      </c>
      <c r="CN16" s="19">
        <f>RAW_T25_34_Margins!$DO822</f>
        <v/>
      </c>
      <c r="CO16" s="19">
        <f>RAW_T25_34_Margins!$DP822</f>
        <v/>
      </c>
      <c r="CP16" s="19">
        <f>RAW_T25_34_Margins!$DQ822</f>
        <v/>
      </c>
      <c r="CQ16" s="19">
        <f>RAW_T25_34_Margins!$DR822</f>
        <v/>
      </c>
      <c r="CR16" s="19">
        <f>RAW_T25_34_Margins!$DS822</f>
        <v/>
      </c>
      <c r="CS16" s="19">
        <f>RAW_T25_34_Margins!$DT822</f>
        <v/>
      </c>
      <c r="CT16" s="19">
        <f>RAW_T25_34_Margins!$DU822</f>
        <v/>
      </c>
      <c r="CU16" s="19">
        <f>SUM(RAW_T25_34_Margins!$D937:$DN937)</f>
        <v/>
      </c>
      <c r="CV16" s="19">
        <f>RAW_T25_34_Margins!$DO937</f>
        <v/>
      </c>
      <c r="CW16" s="19">
        <f>RAW_T25_34_Margins!$DP937</f>
        <v/>
      </c>
      <c r="CX16" s="19">
        <f>RAW_T25_34_Margins!$DQ937</f>
        <v/>
      </c>
      <c r="CY16" s="19">
        <f>RAW_T25_34_Margins!$DR937</f>
        <v/>
      </c>
      <c r="CZ16" s="19">
        <f>RAW_T25_34_Margins!$DS937</f>
        <v/>
      </c>
      <c r="DA16" s="19">
        <f>RAW_T25_34_Margins!$DT937</f>
        <v/>
      </c>
      <c r="DB16" s="19">
        <f>RAW_T25_34_Margins!$DU937</f>
        <v/>
      </c>
      <c r="DC16" s="19">
        <f>SUM(RAW_T25_34_Margins!$D1052:$DN1052)</f>
        <v/>
      </c>
      <c r="DD16" s="19">
        <f>RAW_T25_34_Margins!$DO1052</f>
        <v/>
      </c>
      <c r="DE16" s="19">
        <f>RAW_T25_34_Margins!$DP1052</f>
        <v/>
      </c>
      <c r="DF16" s="19">
        <f>RAW_T25_34_Margins!$DQ1052</f>
        <v/>
      </c>
      <c r="DG16" s="19">
        <f>RAW_T25_34_Margins!$DR1052</f>
        <v/>
      </c>
      <c r="DH16" s="19">
        <f>RAW_T25_34_Margins!$DS1052</f>
        <v/>
      </c>
      <c r="DI16" s="19">
        <f>RAW_T25_34_Margins!$DT1052</f>
        <v/>
      </c>
      <c r="DJ16" s="19">
        <f>RAW_T25_34_Margins!$DU1052</f>
        <v/>
      </c>
    </row>
    <row r="17">
      <c r="A17" s="2" t="inlineStr">
        <is>
          <t>1001</t>
        </is>
      </c>
      <c r="B17" s="2" t="inlineStr">
        <is>
          <t>Exploration and mining support services</t>
        </is>
      </c>
      <c r="C17" s="19">
        <f>IF(Settings!$B$5="Aus",SUM(RAW_T5_Aus!$C18:$DM18),SUM(RAW_T5_State!$C18:$DM18))</f>
        <v/>
      </c>
      <c r="D17" s="19">
        <f>IF(Settings!$B$5="Aus",RAW_T5_Aus!$DN18,RAW_T5_State!$DN18)</f>
        <v/>
      </c>
      <c r="E17" s="19">
        <f>IF(Settings!$B$5="Aus",RAW_T5_Aus!$DO18,RAW_T5_State!$DO18)</f>
        <v/>
      </c>
      <c r="F17" s="19">
        <f>IF(Settings!$B$5="Aus",RAW_T5_Aus!$DP18,RAW_T5_State!$DP18)</f>
        <v/>
      </c>
      <c r="G17" s="19">
        <f>IF(Settings!$B$5="Aus",RAW_T5_Aus!$DQ18,RAW_T5_State!$DQ18)</f>
        <v/>
      </c>
      <c r="H17" s="19">
        <f>IF(Settings!$B$5="Aus",RAW_T5_Aus!$DR18,RAW_T5_State!$DR18)</f>
        <v/>
      </c>
      <c r="I17" s="19">
        <f>IF(Settings!$B$5="Aus",RAW_T5_Aus!$DS18,RAW_T5_State!$DS18)</f>
        <v/>
      </c>
      <c r="J17" s="19">
        <f>IF(Settings!$B$5="Aus",RAW_T5_Aus!$DT18,RAW_T5_State!$DT18)</f>
        <v/>
      </c>
      <c r="K17" s="19">
        <f>IF(Settings!$B$5="Aus",SUM(RAW_T8_Aus!$C18:$DM18)-SUM(RAW_T5_Aus!$C18:$DM18),SUM(RAW_T8_State!$C18:$DM18)-SUM(RAW_T5_State!$C18:$DM18))</f>
        <v/>
      </c>
      <c r="L17" s="19">
        <f>IF(Settings!$B$5="Aus",RAW_T8_Aus!$DN18-RAW_T5_Aus!$DN18,RAW_T8_State!$DN18-RAW_T5_State!$DN18)</f>
        <v/>
      </c>
      <c r="M17" s="19">
        <f>IF(Settings!$B$5="Aus",RAW_T8_Aus!$DO18-RAW_T5_Aus!$DO18,RAW_T8_State!$DO18-RAW_T5_State!$DO18)</f>
        <v/>
      </c>
      <c r="N17" s="19">
        <f>IF(Settings!$B$5="Aus",RAW_T8_Aus!$DP18-RAW_T5_Aus!$DP18,RAW_T8_State!$DP18-RAW_T5_State!$DP18)</f>
        <v/>
      </c>
      <c r="O17" s="19">
        <f>IF(Settings!$B$5="Aus",RAW_T8_Aus!$DQ18-RAW_T5_Aus!$DQ18,RAW_T8_State!$DQ18-RAW_T5_State!$DQ18)</f>
        <v/>
      </c>
      <c r="P17" s="19">
        <f>IF(Settings!$B$5="Aus",RAW_T8_Aus!$DR18-RAW_T5_Aus!$DR18,RAW_T8_State!$DR18-RAW_T5_State!$DR18)</f>
        <v/>
      </c>
      <c r="Q17" s="19">
        <f>IF(Settings!$B$5="Aus",RAW_T8_Aus!$DS18-RAW_T5_Aus!$DS18,RAW_T8_State!$DS18-RAW_T5_State!$DS18)</f>
        <v/>
      </c>
      <c r="R17" s="19">
        <f>IF(Settings!$B$5="Aus",RAW_T8_Aus!$DT18-RAW_T5_Aus!$DT18,RAW_T8_State!$DT18-RAW_T5_State!$DT18)</f>
        <v/>
      </c>
      <c r="S17" s="19">
        <f>SUM(RAW_T35_NetTaxes!$C18:$DM18)</f>
        <v/>
      </c>
      <c r="T17" s="19">
        <f>RAW_T35_NetTaxes!$DN18</f>
        <v/>
      </c>
      <c r="U17" s="19">
        <f>RAW_T35_NetTaxes!$DO18</f>
        <v/>
      </c>
      <c r="V17" s="19">
        <f>RAW_T35_NetTaxes!$DP18</f>
        <v/>
      </c>
      <c r="W17" s="19">
        <f>RAW_T35_NetTaxes!$DQ18</f>
        <v/>
      </c>
      <c r="X17" s="19">
        <f>RAW_T35_NetTaxes!$DR18</f>
        <v/>
      </c>
      <c r="Y17" s="19">
        <f>RAW_T35_NetTaxes!$DS18</f>
        <v/>
      </c>
      <c r="Z17" s="19">
        <f>RAW_T35_NetTaxes!$DT18</f>
        <v/>
      </c>
      <c r="AA17" s="19">
        <f>SUM(RAW_T23_Wholesale!$C18:$DM18)</f>
        <v/>
      </c>
      <c r="AB17" s="19">
        <f>RAW_T23_Wholesale!$DN18</f>
        <v/>
      </c>
      <c r="AC17" s="19">
        <f>RAW_T23_Wholesale!$DO18</f>
        <v/>
      </c>
      <c r="AD17" s="19">
        <f>RAW_T23_Wholesale!$DP18</f>
        <v/>
      </c>
      <c r="AE17" s="19">
        <f>RAW_T23_Wholesale!$DQ18</f>
        <v/>
      </c>
      <c r="AF17" s="19">
        <f>RAW_T23_Wholesale!$DR18</f>
        <v/>
      </c>
      <c r="AG17" s="19">
        <f>RAW_T23_Wholesale!$DS18</f>
        <v/>
      </c>
      <c r="AH17" s="19">
        <f>RAW_T23_Wholesale!$DT18</f>
        <v/>
      </c>
      <c r="AI17" s="19">
        <f>SUM(RAW_T24_Retail!$C18:$DM18)</f>
        <v/>
      </c>
      <c r="AJ17" s="19">
        <f>RAW_T24_Retail!$DN18</f>
        <v/>
      </c>
      <c r="AK17" s="19">
        <f>RAW_T24_Retail!$DO18</f>
        <v/>
      </c>
      <c r="AL17" s="19">
        <f>RAW_T24_Retail!$DP18</f>
        <v/>
      </c>
      <c r="AM17" s="19">
        <f>RAW_T24_Retail!$DQ18</f>
        <v/>
      </c>
      <c r="AN17" s="19">
        <f>RAW_T24_Retail!$DR18</f>
        <v/>
      </c>
      <c r="AO17" s="19">
        <f>RAW_T24_Retail!$DS18</f>
        <v/>
      </c>
      <c r="AP17" s="19">
        <f>RAW_T24_Retail!$DT18</f>
        <v/>
      </c>
      <c r="AQ17" s="19">
        <f>SUM(RAW_T25_34_Margins!$D18:$DN18)</f>
        <v/>
      </c>
      <c r="AR17" s="19">
        <f>RAW_T25_34_Margins!$DO18</f>
        <v/>
      </c>
      <c r="AS17" s="19">
        <f>RAW_T25_34_Margins!$DP18</f>
        <v/>
      </c>
      <c r="AT17" s="19">
        <f>RAW_T25_34_Margins!$DQ18</f>
        <v/>
      </c>
      <c r="AU17" s="19">
        <f>RAW_T25_34_Margins!$DR18</f>
        <v/>
      </c>
      <c r="AV17" s="19">
        <f>RAW_T25_34_Margins!$DS18</f>
        <v/>
      </c>
      <c r="AW17" s="19">
        <f>RAW_T25_34_Margins!$DT18</f>
        <v/>
      </c>
      <c r="AX17" s="19">
        <f>RAW_T25_34_Margins!$DU18</f>
        <v/>
      </c>
      <c r="AY17" s="19">
        <f>SUM(RAW_T25_34_Margins!$D133:$DN133)</f>
        <v/>
      </c>
      <c r="AZ17" s="19">
        <f>RAW_T25_34_Margins!$DO133</f>
        <v/>
      </c>
      <c r="BA17" s="19">
        <f>RAW_T25_34_Margins!$DP133</f>
        <v/>
      </c>
      <c r="BB17" s="19">
        <f>RAW_T25_34_Margins!$DQ133</f>
        <v/>
      </c>
      <c r="BC17" s="19">
        <f>RAW_T25_34_Margins!$DR133</f>
        <v/>
      </c>
      <c r="BD17" s="19">
        <f>RAW_T25_34_Margins!$DS133</f>
        <v/>
      </c>
      <c r="BE17" s="19">
        <f>RAW_T25_34_Margins!$DT133</f>
        <v/>
      </c>
      <c r="BF17" s="19">
        <f>RAW_T25_34_Margins!$DU133</f>
        <v/>
      </c>
      <c r="BG17" s="19">
        <f>SUM(RAW_T25_34_Margins!$D248:$DN248)</f>
        <v/>
      </c>
      <c r="BH17" s="19">
        <f>RAW_T25_34_Margins!$DO248</f>
        <v/>
      </c>
      <c r="BI17" s="19">
        <f>RAW_T25_34_Margins!$DP248</f>
        <v/>
      </c>
      <c r="BJ17" s="19">
        <f>RAW_T25_34_Margins!$DQ248</f>
        <v/>
      </c>
      <c r="BK17" s="19">
        <f>RAW_T25_34_Margins!$DR248</f>
        <v/>
      </c>
      <c r="BL17" s="19">
        <f>RAW_T25_34_Margins!$DS248</f>
        <v/>
      </c>
      <c r="BM17" s="19">
        <f>RAW_T25_34_Margins!$DT248</f>
        <v/>
      </c>
      <c r="BN17" s="19">
        <f>RAW_T25_34_Margins!$DU248</f>
        <v/>
      </c>
      <c r="BO17" s="19">
        <f>SUM(RAW_T25_34_Margins!$D363:$DN363)+SUM(RAW_T25_34_Margins!$D478:$DN478)</f>
        <v/>
      </c>
      <c r="BP17" s="19">
        <f>RAW_T25_34_Margins!$DO363+RAW_T25_34_Margins!$DO478</f>
        <v/>
      </c>
      <c r="BQ17" s="19">
        <f>RAW_T25_34_Margins!$DP363+RAW_T25_34_Margins!$DP478</f>
        <v/>
      </c>
      <c r="BR17" s="19">
        <f>RAW_T25_34_Margins!$DQ363+RAW_T25_34_Margins!$DQ478</f>
        <v/>
      </c>
      <c r="BS17" s="19">
        <f>RAW_T25_34_Margins!$DR363+RAW_T25_34_Margins!$DR478</f>
        <v/>
      </c>
      <c r="BT17" s="19">
        <f>RAW_T25_34_Margins!$DS363+RAW_T25_34_Margins!$DS478</f>
        <v/>
      </c>
      <c r="BU17" s="19">
        <f>RAW_T25_34_Margins!$DT363+RAW_T25_34_Margins!$DT478</f>
        <v/>
      </c>
      <c r="BV17" s="19">
        <f>RAW_T25_34_Margins!$DU363+RAW_T25_34_Margins!$DU478</f>
        <v/>
      </c>
      <c r="BW17" s="19">
        <f>SUM(RAW_T25_34_Margins!$D593:$DN593)</f>
        <v/>
      </c>
      <c r="BX17" s="19">
        <f>RAW_T25_34_Margins!$DO593</f>
        <v/>
      </c>
      <c r="BY17" s="19">
        <f>RAW_T25_34_Margins!$DP593</f>
        <v/>
      </c>
      <c r="BZ17" s="19">
        <f>RAW_T25_34_Margins!$DQ593</f>
        <v/>
      </c>
      <c r="CA17" s="19">
        <f>RAW_T25_34_Margins!$DR593</f>
        <v/>
      </c>
      <c r="CB17" s="19">
        <f>RAW_T25_34_Margins!$DS593</f>
        <v/>
      </c>
      <c r="CC17" s="19">
        <f>RAW_T25_34_Margins!$DT593</f>
        <v/>
      </c>
      <c r="CD17" s="19">
        <f>RAW_T25_34_Margins!$DU593</f>
        <v/>
      </c>
      <c r="CE17" s="19">
        <f>SUM(RAW_T25_34_Margins!$D708:$DN708)</f>
        <v/>
      </c>
      <c r="CF17" s="19">
        <f>RAW_T25_34_Margins!$DO708</f>
        <v/>
      </c>
      <c r="CG17" s="19">
        <f>RAW_T25_34_Margins!$DP708</f>
        <v/>
      </c>
      <c r="CH17" s="19">
        <f>RAW_T25_34_Margins!$DQ708</f>
        <v/>
      </c>
      <c r="CI17" s="19">
        <f>RAW_T25_34_Margins!$DR708</f>
        <v/>
      </c>
      <c r="CJ17" s="19">
        <f>RAW_T25_34_Margins!$DS708</f>
        <v/>
      </c>
      <c r="CK17" s="19">
        <f>RAW_T25_34_Margins!$DT708</f>
        <v/>
      </c>
      <c r="CL17" s="19">
        <f>RAW_T25_34_Margins!$DU708</f>
        <v/>
      </c>
      <c r="CM17" s="19">
        <f>SUM(RAW_T25_34_Margins!$D823:$DN823)</f>
        <v/>
      </c>
      <c r="CN17" s="19">
        <f>RAW_T25_34_Margins!$DO823</f>
        <v/>
      </c>
      <c r="CO17" s="19">
        <f>RAW_T25_34_Margins!$DP823</f>
        <v/>
      </c>
      <c r="CP17" s="19">
        <f>RAW_T25_34_Margins!$DQ823</f>
        <v/>
      </c>
      <c r="CQ17" s="19">
        <f>RAW_T25_34_Margins!$DR823</f>
        <v/>
      </c>
      <c r="CR17" s="19">
        <f>RAW_T25_34_Margins!$DS823</f>
        <v/>
      </c>
      <c r="CS17" s="19">
        <f>RAW_T25_34_Margins!$DT823</f>
        <v/>
      </c>
      <c r="CT17" s="19">
        <f>RAW_T25_34_Margins!$DU823</f>
        <v/>
      </c>
      <c r="CU17" s="19">
        <f>SUM(RAW_T25_34_Margins!$D938:$DN938)</f>
        <v/>
      </c>
      <c r="CV17" s="19">
        <f>RAW_T25_34_Margins!$DO938</f>
        <v/>
      </c>
      <c r="CW17" s="19">
        <f>RAW_T25_34_Margins!$DP938</f>
        <v/>
      </c>
      <c r="CX17" s="19">
        <f>RAW_T25_34_Margins!$DQ938</f>
        <v/>
      </c>
      <c r="CY17" s="19">
        <f>RAW_T25_34_Margins!$DR938</f>
        <v/>
      </c>
      <c r="CZ17" s="19">
        <f>RAW_T25_34_Margins!$DS938</f>
        <v/>
      </c>
      <c r="DA17" s="19">
        <f>RAW_T25_34_Margins!$DT938</f>
        <v/>
      </c>
      <c r="DB17" s="19">
        <f>RAW_T25_34_Margins!$DU938</f>
        <v/>
      </c>
      <c r="DC17" s="19">
        <f>SUM(RAW_T25_34_Margins!$D1053:$DN1053)</f>
        <v/>
      </c>
      <c r="DD17" s="19">
        <f>RAW_T25_34_Margins!$DO1053</f>
        <v/>
      </c>
      <c r="DE17" s="19">
        <f>RAW_T25_34_Margins!$DP1053</f>
        <v/>
      </c>
      <c r="DF17" s="19">
        <f>RAW_T25_34_Margins!$DQ1053</f>
        <v/>
      </c>
      <c r="DG17" s="19">
        <f>RAW_T25_34_Margins!$DR1053</f>
        <v/>
      </c>
      <c r="DH17" s="19">
        <f>RAW_T25_34_Margins!$DS1053</f>
        <v/>
      </c>
      <c r="DI17" s="19">
        <f>RAW_T25_34_Margins!$DT1053</f>
        <v/>
      </c>
      <c r="DJ17" s="19">
        <f>RAW_T25_34_Margins!$DU1053</f>
        <v/>
      </c>
    </row>
    <row r="18">
      <c r="A18" s="2" t="inlineStr">
        <is>
          <t>1101</t>
        </is>
      </c>
      <c r="B18" s="2" t="inlineStr">
        <is>
          <t>Meat and meat product manufacturing</t>
        </is>
      </c>
      <c r="C18" s="19">
        <f>IF(Settings!$B$5="Aus",SUM(RAW_T5_Aus!$C19:$DM19),SUM(RAW_T5_State!$C19:$DM19))</f>
        <v/>
      </c>
      <c r="D18" s="19">
        <f>IF(Settings!$B$5="Aus",RAW_T5_Aus!$DN19,RAW_T5_State!$DN19)</f>
        <v/>
      </c>
      <c r="E18" s="19">
        <f>IF(Settings!$B$5="Aus",RAW_T5_Aus!$DO19,RAW_T5_State!$DO19)</f>
        <v/>
      </c>
      <c r="F18" s="19">
        <f>IF(Settings!$B$5="Aus",RAW_T5_Aus!$DP19,RAW_T5_State!$DP19)</f>
        <v/>
      </c>
      <c r="G18" s="19">
        <f>IF(Settings!$B$5="Aus",RAW_T5_Aus!$DQ19,RAW_T5_State!$DQ19)</f>
        <v/>
      </c>
      <c r="H18" s="19">
        <f>IF(Settings!$B$5="Aus",RAW_T5_Aus!$DR19,RAW_T5_State!$DR19)</f>
        <v/>
      </c>
      <c r="I18" s="19">
        <f>IF(Settings!$B$5="Aus",RAW_T5_Aus!$DS19,RAW_T5_State!$DS19)</f>
        <v/>
      </c>
      <c r="J18" s="19">
        <f>IF(Settings!$B$5="Aus",RAW_T5_Aus!$DT19,RAW_T5_State!$DT19)</f>
        <v/>
      </c>
      <c r="K18" s="19">
        <f>IF(Settings!$B$5="Aus",SUM(RAW_T8_Aus!$C19:$DM19)-SUM(RAW_T5_Aus!$C19:$DM19),SUM(RAW_T8_State!$C19:$DM19)-SUM(RAW_T5_State!$C19:$DM19))</f>
        <v/>
      </c>
      <c r="L18" s="19">
        <f>IF(Settings!$B$5="Aus",RAW_T8_Aus!$DN19-RAW_T5_Aus!$DN19,RAW_T8_State!$DN19-RAW_T5_State!$DN19)</f>
        <v/>
      </c>
      <c r="M18" s="19">
        <f>IF(Settings!$B$5="Aus",RAW_T8_Aus!$DO19-RAW_T5_Aus!$DO19,RAW_T8_State!$DO19-RAW_T5_State!$DO19)</f>
        <v/>
      </c>
      <c r="N18" s="19">
        <f>IF(Settings!$B$5="Aus",RAW_T8_Aus!$DP19-RAW_T5_Aus!$DP19,RAW_T8_State!$DP19-RAW_T5_State!$DP19)</f>
        <v/>
      </c>
      <c r="O18" s="19">
        <f>IF(Settings!$B$5="Aus",RAW_T8_Aus!$DQ19-RAW_T5_Aus!$DQ19,RAW_T8_State!$DQ19-RAW_T5_State!$DQ19)</f>
        <v/>
      </c>
      <c r="P18" s="19">
        <f>IF(Settings!$B$5="Aus",RAW_T8_Aus!$DR19-RAW_T5_Aus!$DR19,RAW_T8_State!$DR19-RAW_T5_State!$DR19)</f>
        <v/>
      </c>
      <c r="Q18" s="19">
        <f>IF(Settings!$B$5="Aus",RAW_T8_Aus!$DS19-RAW_T5_Aus!$DS19,RAW_T8_State!$DS19-RAW_T5_State!$DS19)</f>
        <v/>
      </c>
      <c r="R18" s="19">
        <f>IF(Settings!$B$5="Aus",RAW_T8_Aus!$DT19-RAW_T5_Aus!$DT19,RAW_T8_State!$DT19-RAW_T5_State!$DT19)</f>
        <v/>
      </c>
      <c r="S18" s="19">
        <f>SUM(RAW_T35_NetTaxes!$C19:$DM19)</f>
        <v/>
      </c>
      <c r="T18" s="19">
        <f>RAW_T35_NetTaxes!$DN19</f>
        <v/>
      </c>
      <c r="U18" s="19">
        <f>RAW_T35_NetTaxes!$DO19</f>
        <v/>
      </c>
      <c r="V18" s="19">
        <f>RAW_T35_NetTaxes!$DP19</f>
        <v/>
      </c>
      <c r="W18" s="19">
        <f>RAW_T35_NetTaxes!$DQ19</f>
        <v/>
      </c>
      <c r="X18" s="19">
        <f>RAW_T35_NetTaxes!$DR19</f>
        <v/>
      </c>
      <c r="Y18" s="19">
        <f>RAW_T35_NetTaxes!$DS19</f>
        <v/>
      </c>
      <c r="Z18" s="19">
        <f>RAW_T35_NetTaxes!$DT19</f>
        <v/>
      </c>
      <c r="AA18" s="19">
        <f>SUM(RAW_T23_Wholesale!$C19:$DM19)</f>
        <v/>
      </c>
      <c r="AB18" s="19">
        <f>RAW_T23_Wholesale!$DN19</f>
        <v/>
      </c>
      <c r="AC18" s="19">
        <f>RAW_T23_Wholesale!$DO19</f>
        <v/>
      </c>
      <c r="AD18" s="19">
        <f>RAW_T23_Wholesale!$DP19</f>
        <v/>
      </c>
      <c r="AE18" s="19">
        <f>RAW_T23_Wholesale!$DQ19</f>
        <v/>
      </c>
      <c r="AF18" s="19">
        <f>RAW_T23_Wholesale!$DR19</f>
        <v/>
      </c>
      <c r="AG18" s="19">
        <f>RAW_T23_Wholesale!$DS19</f>
        <v/>
      </c>
      <c r="AH18" s="19">
        <f>RAW_T23_Wholesale!$DT19</f>
        <v/>
      </c>
      <c r="AI18" s="19">
        <f>SUM(RAW_T24_Retail!$C19:$DM19)</f>
        <v/>
      </c>
      <c r="AJ18" s="19">
        <f>RAW_T24_Retail!$DN19</f>
        <v/>
      </c>
      <c r="AK18" s="19">
        <f>RAW_T24_Retail!$DO19</f>
        <v/>
      </c>
      <c r="AL18" s="19">
        <f>RAW_T24_Retail!$DP19</f>
        <v/>
      </c>
      <c r="AM18" s="19">
        <f>RAW_T24_Retail!$DQ19</f>
        <v/>
      </c>
      <c r="AN18" s="19">
        <f>RAW_T24_Retail!$DR19</f>
        <v/>
      </c>
      <c r="AO18" s="19">
        <f>RAW_T24_Retail!$DS19</f>
        <v/>
      </c>
      <c r="AP18" s="19">
        <f>RAW_T24_Retail!$DT19</f>
        <v/>
      </c>
      <c r="AQ18" s="19">
        <f>SUM(RAW_T25_34_Margins!$D19:$DN19)</f>
        <v/>
      </c>
      <c r="AR18" s="19">
        <f>RAW_T25_34_Margins!$DO19</f>
        <v/>
      </c>
      <c r="AS18" s="19">
        <f>RAW_T25_34_Margins!$DP19</f>
        <v/>
      </c>
      <c r="AT18" s="19">
        <f>RAW_T25_34_Margins!$DQ19</f>
        <v/>
      </c>
      <c r="AU18" s="19">
        <f>RAW_T25_34_Margins!$DR19</f>
        <v/>
      </c>
      <c r="AV18" s="19">
        <f>RAW_T25_34_Margins!$DS19</f>
        <v/>
      </c>
      <c r="AW18" s="19">
        <f>RAW_T25_34_Margins!$DT19</f>
        <v/>
      </c>
      <c r="AX18" s="19">
        <f>RAW_T25_34_Margins!$DU19</f>
        <v/>
      </c>
      <c r="AY18" s="19">
        <f>SUM(RAW_T25_34_Margins!$D134:$DN134)</f>
        <v/>
      </c>
      <c r="AZ18" s="19">
        <f>RAW_T25_34_Margins!$DO134</f>
        <v/>
      </c>
      <c r="BA18" s="19">
        <f>RAW_T25_34_Margins!$DP134</f>
        <v/>
      </c>
      <c r="BB18" s="19">
        <f>RAW_T25_34_Margins!$DQ134</f>
        <v/>
      </c>
      <c r="BC18" s="19">
        <f>RAW_T25_34_Margins!$DR134</f>
        <v/>
      </c>
      <c r="BD18" s="19">
        <f>RAW_T25_34_Margins!$DS134</f>
        <v/>
      </c>
      <c r="BE18" s="19">
        <f>RAW_T25_34_Margins!$DT134</f>
        <v/>
      </c>
      <c r="BF18" s="19">
        <f>RAW_T25_34_Margins!$DU134</f>
        <v/>
      </c>
      <c r="BG18" s="19">
        <f>SUM(RAW_T25_34_Margins!$D249:$DN249)</f>
        <v/>
      </c>
      <c r="BH18" s="19">
        <f>RAW_T25_34_Margins!$DO249</f>
        <v/>
      </c>
      <c r="BI18" s="19">
        <f>RAW_T25_34_Margins!$DP249</f>
        <v/>
      </c>
      <c r="BJ18" s="19">
        <f>RAW_T25_34_Margins!$DQ249</f>
        <v/>
      </c>
      <c r="BK18" s="19">
        <f>RAW_T25_34_Margins!$DR249</f>
        <v/>
      </c>
      <c r="BL18" s="19">
        <f>RAW_T25_34_Margins!$DS249</f>
        <v/>
      </c>
      <c r="BM18" s="19">
        <f>RAW_T25_34_Margins!$DT249</f>
        <v/>
      </c>
      <c r="BN18" s="19">
        <f>RAW_T25_34_Margins!$DU249</f>
        <v/>
      </c>
      <c r="BO18" s="19">
        <f>SUM(RAW_T25_34_Margins!$D364:$DN364)+SUM(RAW_T25_34_Margins!$D479:$DN479)</f>
        <v/>
      </c>
      <c r="BP18" s="19">
        <f>RAW_T25_34_Margins!$DO364+RAW_T25_34_Margins!$DO479</f>
        <v/>
      </c>
      <c r="BQ18" s="19">
        <f>RAW_T25_34_Margins!$DP364+RAW_T25_34_Margins!$DP479</f>
        <v/>
      </c>
      <c r="BR18" s="19">
        <f>RAW_T25_34_Margins!$DQ364+RAW_T25_34_Margins!$DQ479</f>
        <v/>
      </c>
      <c r="BS18" s="19">
        <f>RAW_T25_34_Margins!$DR364+RAW_T25_34_Margins!$DR479</f>
        <v/>
      </c>
      <c r="BT18" s="19">
        <f>RAW_T25_34_Margins!$DS364+RAW_T25_34_Margins!$DS479</f>
        <v/>
      </c>
      <c r="BU18" s="19">
        <f>RAW_T25_34_Margins!$DT364+RAW_T25_34_Margins!$DT479</f>
        <v/>
      </c>
      <c r="BV18" s="19">
        <f>RAW_T25_34_Margins!$DU364+RAW_T25_34_Margins!$DU479</f>
        <v/>
      </c>
      <c r="BW18" s="19">
        <f>SUM(RAW_T25_34_Margins!$D594:$DN594)</f>
        <v/>
      </c>
      <c r="BX18" s="19">
        <f>RAW_T25_34_Margins!$DO594</f>
        <v/>
      </c>
      <c r="BY18" s="19">
        <f>RAW_T25_34_Margins!$DP594</f>
        <v/>
      </c>
      <c r="BZ18" s="19">
        <f>RAW_T25_34_Margins!$DQ594</f>
        <v/>
      </c>
      <c r="CA18" s="19">
        <f>RAW_T25_34_Margins!$DR594</f>
        <v/>
      </c>
      <c r="CB18" s="19">
        <f>RAW_T25_34_Margins!$DS594</f>
        <v/>
      </c>
      <c r="CC18" s="19">
        <f>RAW_T25_34_Margins!$DT594</f>
        <v/>
      </c>
      <c r="CD18" s="19">
        <f>RAW_T25_34_Margins!$DU594</f>
        <v/>
      </c>
      <c r="CE18" s="19">
        <f>SUM(RAW_T25_34_Margins!$D709:$DN709)</f>
        <v/>
      </c>
      <c r="CF18" s="19">
        <f>RAW_T25_34_Margins!$DO709</f>
        <v/>
      </c>
      <c r="CG18" s="19">
        <f>RAW_T25_34_Margins!$DP709</f>
        <v/>
      </c>
      <c r="CH18" s="19">
        <f>RAW_T25_34_Margins!$DQ709</f>
        <v/>
      </c>
      <c r="CI18" s="19">
        <f>RAW_T25_34_Margins!$DR709</f>
        <v/>
      </c>
      <c r="CJ18" s="19">
        <f>RAW_T25_34_Margins!$DS709</f>
        <v/>
      </c>
      <c r="CK18" s="19">
        <f>RAW_T25_34_Margins!$DT709</f>
        <v/>
      </c>
      <c r="CL18" s="19">
        <f>RAW_T25_34_Margins!$DU709</f>
        <v/>
      </c>
      <c r="CM18" s="19">
        <f>SUM(RAW_T25_34_Margins!$D824:$DN824)</f>
        <v/>
      </c>
      <c r="CN18" s="19">
        <f>RAW_T25_34_Margins!$DO824</f>
        <v/>
      </c>
      <c r="CO18" s="19">
        <f>RAW_T25_34_Margins!$DP824</f>
        <v/>
      </c>
      <c r="CP18" s="19">
        <f>RAW_T25_34_Margins!$DQ824</f>
        <v/>
      </c>
      <c r="CQ18" s="19">
        <f>RAW_T25_34_Margins!$DR824</f>
        <v/>
      </c>
      <c r="CR18" s="19">
        <f>RAW_T25_34_Margins!$DS824</f>
        <v/>
      </c>
      <c r="CS18" s="19">
        <f>RAW_T25_34_Margins!$DT824</f>
        <v/>
      </c>
      <c r="CT18" s="19">
        <f>RAW_T25_34_Margins!$DU824</f>
        <v/>
      </c>
      <c r="CU18" s="19">
        <f>SUM(RAW_T25_34_Margins!$D939:$DN939)</f>
        <v/>
      </c>
      <c r="CV18" s="19">
        <f>RAW_T25_34_Margins!$DO939</f>
        <v/>
      </c>
      <c r="CW18" s="19">
        <f>RAW_T25_34_Margins!$DP939</f>
        <v/>
      </c>
      <c r="CX18" s="19">
        <f>RAW_T25_34_Margins!$DQ939</f>
        <v/>
      </c>
      <c r="CY18" s="19">
        <f>RAW_T25_34_Margins!$DR939</f>
        <v/>
      </c>
      <c r="CZ18" s="19">
        <f>RAW_T25_34_Margins!$DS939</f>
        <v/>
      </c>
      <c r="DA18" s="19">
        <f>RAW_T25_34_Margins!$DT939</f>
        <v/>
      </c>
      <c r="DB18" s="19">
        <f>RAW_T25_34_Margins!$DU939</f>
        <v/>
      </c>
      <c r="DC18" s="19">
        <f>SUM(RAW_T25_34_Margins!$D1054:$DN1054)</f>
        <v/>
      </c>
      <c r="DD18" s="19">
        <f>RAW_T25_34_Margins!$DO1054</f>
        <v/>
      </c>
      <c r="DE18" s="19">
        <f>RAW_T25_34_Margins!$DP1054</f>
        <v/>
      </c>
      <c r="DF18" s="19">
        <f>RAW_T25_34_Margins!$DQ1054</f>
        <v/>
      </c>
      <c r="DG18" s="19">
        <f>RAW_T25_34_Margins!$DR1054</f>
        <v/>
      </c>
      <c r="DH18" s="19">
        <f>RAW_T25_34_Margins!$DS1054</f>
        <v/>
      </c>
      <c r="DI18" s="19">
        <f>RAW_T25_34_Margins!$DT1054</f>
        <v/>
      </c>
      <c r="DJ18" s="19">
        <f>RAW_T25_34_Margins!$DU1054</f>
        <v/>
      </c>
    </row>
    <row r="19">
      <c r="A19" s="2" t="inlineStr">
        <is>
          <t>1102</t>
        </is>
      </c>
      <c r="B19" s="2" t="inlineStr">
        <is>
          <t>Processed seafood manufacturing</t>
        </is>
      </c>
      <c r="C19" s="19">
        <f>IF(Settings!$B$5="Aus",SUM(RAW_T5_Aus!$C20:$DM20),SUM(RAW_T5_State!$C20:$DM20))</f>
        <v/>
      </c>
      <c r="D19" s="19">
        <f>IF(Settings!$B$5="Aus",RAW_T5_Aus!$DN20,RAW_T5_State!$DN20)</f>
        <v/>
      </c>
      <c r="E19" s="19">
        <f>IF(Settings!$B$5="Aus",RAW_T5_Aus!$DO20,RAW_T5_State!$DO20)</f>
        <v/>
      </c>
      <c r="F19" s="19">
        <f>IF(Settings!$B$5="Aus",RAW_T5_Aus!$DP20,RAW_T5_State!$DP20)</f>
        <v/>
      </c>
      <c r="G19" s="19">
        <f>IF(Settings!$B$5="Aus",RAW_T5_Aus!$DQ20,RAW_T5_State!$DQ20)</f>
        <v/>
      </c>
      <c r="H19" s="19">
        <f>IF(Settings!$B$5="Aus",RAW_T5_Aus!$DR20,RAW_T5_State!$DR20)</f>
        <v/>
      </c>
      <c r="I19" s="19">
        <f>IF(Settings!$B$5="Aus",RAW_T5_Aus!$DS20,RAW_T5_State!$DS20)</f>
        <v/>
      </c>
      <c r="J19" s="19">
        <f>IF(Settings!$B$5="Aus",RAW_T5_Aus!$DT20,RAW_T5_State!$DT20)</f>
        <v/>
      </c>
      <c r="K19" s="19">
        <f>IF(Settings!$B$5="Aus",SUM(RAW_T8_Aus!$C20:$DM20)-SUM(RAW_T5_Aus!$C20:$DM20),SUM(RAW_T8_State!$C20:$DM20)-SUM(RAW_T5_State!$C20:$DM20))</f>
        <v/>
      </c>
      <c r="L19" s="19">
        <f>IF(Settings!$B$5="Aus",RAW_T8_Aus!$DN20-RAW_T5_Aus!$DN20,RAW_T8_State!$DN20-RAW_T5_State!$DN20)</f>
        <v/>
      </c>
      <c r="M19" s="19">
        <f>IF(Settings!$B$5="Aus",RAW_T8_Aus!$DO20-RAW_T5_Aus!$DO20,RAW_T8_State!$DO20-RAW_T5_State!$DO20)</f>
        <v/>
      </c>
      <c r="N19" s="19">
        <f>IF(Settings!$B$5="Aus",RAW_T8_Aus!$DP20-RAW_T5_Aus!$DP20,RAW_T8_State!$DP20-RAW_T5_State!$DP20)</f>
        <v/>
      </c>
      <c r="O19" s="19">
        <f>IF(Settings!$B$5="Aus",RAW_T8_Aus!$DQ20-RAW_T5_Aus!$DQ20,RAW_T8_State!$DQ20-RAW_T5_State!$DQ20)</f>
        <v/>
      </c>
      <c r="P19" s="19">
        <f>IF(Settings!$B$5="Aus",RAW_T8_Aus!$DR20-RAW_T5_Aus!$DR20,RAW_T8_State!$DR20-RAW_T5_State!$DR20)</f>
        <v/>
      </c>
      <c r="Q19" s="19">
        <f>IF(Settings!$B$5="Aus",RAW_T8_Aus!$DS20-RAW_T5_Aus!$DS20,RAW_T8_State!$DS20-RAW_T5_State!$DS20)</f>
        <v/>
      </c>
      <c r="R19" s="19">
        <f>IF(Settings!$B$5="Aus",RAW_T8_Aus!$DT20-RAW_T5_Aus!$DT20,RAW_T8_State!$DT20-RAW_T5_State!$DT20)</f>
        <v/>
      </c>
      <c r="S19" s="19">
        <f>SUM(RAW_T35_NetTaxes!$C20:$DM20)</f>
        <v/>
      </c>
      <c r="T19" s="19">
        <f>RAW_T35_NetTaxes!$DN20</f>
        <v/>
      </c>
      <c r="U19" s="19">
        <f>RAW_T35_NetTaxes!$DO20</f>
        <v/>
      </c>
      <c r="V19" s="19">
        <f>RAW_T35_NetTaxes!$DP20</f>
        <v/>
      </c>
      <c r="W19" s="19">
        <f>RAW_T35_NetTaxes!$DQ20</f>
        <v/>
      </c>
      <c r="X19" s="19">
        <f>RAW_T35_NetTaxes!$DR20</f>
        <v/>
      </c>
      <c r="Y19" s="19">
        <f>RAW_T35_NetTaxes!$DS20</f>
        <v/>
      </c>
      <c r="Z19" s="19">
        <f>RAW_T35_NetTaxes!$DT20</f>
        <v/>
      </c>
      <c r="AA19" s="19">
        <f>SUM(RAW_T23_Wholesale!$C20:$DM20)</f>
        <v/>
      </c>
      <c r="AB19" s="19">
        <f>RAW_T23_Wholesale!$DN20</f>
        <v/>
      </c>
      <c r="AC19" s="19">
        <f>RAW_T23_Wholesale!$DO20</f>
        <v/>
      </c>
      <c r="AD19" s="19">
        <f>RAW_T23_Wholesale!$DP20</f>
        <v/>
      </c>
      <c r="AE19" s="19">
        <f>RAW_T23_Wholesale!$DQ20</f>
        <v/>
      </c>
      <c r="AF19" s="19">
        <f>RAW_T23_Wholesale!$DR20</f>
        <v/>
      </c>
      <c r="AG19" s="19">
        <f>RAW_T23_Wholesale!$DS20</f>
        <v/>
      </c>
      <c r="AH19" s="19">
        <f>RAW_T23_Wholesale!$DT20</f>
        <v/>
      </c>
      <c r="AI19" s="19">
        <f>SUM(RAW_T24_Retail!$C20:$DM20)</f>
        <v/>
      </c>
      <c r="AJ19" s="19">
        <f>RAW_T24_Retail!$DN20</f>
        <v/>
      </c>
      <c r="AK19" s="19">
        <f>RAW_T24_Retail!$DO20</f>
        <v/>
      </c>
      <c r="AL19" s="19">
        <f>RAW_T24_Retail!$DP20</f>
        <v/>
      </c>
      <c r="AM19" s="19">
        <f>RAW_T24_Retail!$DQ20</f>
        <v/>
      </c>
      <c r="AN19" s="19">
        <f>RAW_T24_Retail!$DR20</f>
        <v/>
      </c>
      <c r="AO19" s="19">
        <f>RAW_T24_Retail!$DS20</f>
        <v/>
      </c>
      <c r="AP19" s="19">
        <f>RAW_T24_Retail!$DT20</f>
        <v/>
      </c>
      <c r="AQ19" s="19">
        <f>SUM(RAW_T25_34_Margins!$D20:$DN20)</f>
        <v/>
      </c>
      <c r="AR19" s="19">
        <f>RAW_T25_34_Margins!$DO20</f>
        <v/>
      </c>
      <c r="AS19" s="19">
        <f>RAW_T25_34_Margins!$DP20</f>
        <v/>
      </c>
      <c r="AT19" s="19">
        <f>RAW_T25_34_Margins!$DQ20</f>
        <v/>
      </c>
      <c r="AU19" s="19">
        <f>RAW_T25_34_Margins!$DR20</f>
        <v/>
      </c>
      <c r="AV19" s="19">
        <f>RAW_T25_34_Margins!$DS20</f>
        <v/>
      </c>
      <c r="AW19" s="19">
        <f>RAW_T25_34_Margins!$DT20</f>
        <v/>
      </c>
      <c r="AX19" s="19">
        <f>RAW_T25_34_Margins!$DU20</f>
        <v/>
      </c>
      <c r="AY19" s="19">
        <f>SUM(RAW_T25_34_Margins!$D135:$DN135)</f>
        <v/>
      </c>
      <c r="AZ19" s="19">
        <f>RAW_T25_34_Margins!$DO135</f>
        <v/>
      </c>
      <c r="BA19" s="19">
        <f>RAW_T25_34_Margins!$DP135</f>
        <v/>
      </c>
      <c r="BB19" s="19">
        <f>RAW_T25_34_Margins!$DQ135</f>
        <v/>
      </c>
      <c r="BC19" s="19">
        <f>RAW_T25_34_Margins!$DR135</f>
        <v/>
      </c>
      <c r="BD19" s="19">
        <f>RAW_T25_34_Margins!$DS135</f>
        <v/>
      </c>
      <c r="BE19" s="19">
        <f>RAW_T25_34_Margins!$DT135</f>
        <v/>
      </c>
      <c r="BF19" s="19">
        <f>RAW_T25_34_Margins!$DU135</f>
        <v/>
      </c>
      <c r="BG19" s="19">
        <f>SUM(RAW_T25_34_Margins!$D250:$DN250)</f>
        <v/>
      </c>
      <c r="BH19" s="19">
        <f>RAW_T25_34_Margins!$DO250</f>
        <v/>
      </c>
      <c r="BI19" s="19">
        <f>RAW_T25_34_Margins!$DP250</f>
        <v/>
      </c>
      <c r="BJ19" s="19">
        <f>RAW_T25_34_Margins!$DQ250</f>
        <v/>
      </c>
      <c r="BK19" s="19">
        <f>RAW_T25_34_Margins!$DR250</f>
        <v/>
      </c>
      <c r="BL19" s="19">
        <f>RAW_T25_34_Margins!$DS250</f>
        <v/>
      </c>
      <c r="BM19" s="19">
        <f>RAW_T25_34_Margins!$DT250</f>
        <v/>
      </c>
      <c r="BN19" s="19">
        <f>RAW_T25_34_Margins!$DU250</f>
        <v/>
      </c>
      <c r="BO19" s="19">
        <f>SUM(RAW_T25_34_Margins!$D365:$DN365)+SUM(RAW_T25_34_Margins!$D480:$DN480)</f>
        <v/>
      </c>
      <c r="BP19" s="19">
        <f>RAW_T25_34_Margins!$DO365+RAW_T25_34_Margins!$DO480</f>
        <v/>
      </c>
      <c r="BQ19" s="19">
        <f>RAW_T25_34_Margins!$DP365+RAW_T25_34_Margins!$DP480</f>
        <v/>
      </c>
      <c r="BR19" s="19">
        <f>RAW_T25_34_Margins!$DQ365+RAW_T25_34_Margins!$DQ480</f>
        <v/>
      </c>
      <c r="BS19" s="19">
        <f>RAW_T25_34_Margins!$DR365+RAW_T25_34_Margins!$DR480</f>
        <v/>
      </c>
      <c r="BT19" s="19">
        <f>RAW_T25_34_Margins!$DS365+RAW_T25_34_Margins!$DS480</f>
        <v/>
      </c>
      <c r="BU19" s="19">
        <f>RAW_T25_34_Margins!$DT365+RAW_T25_34_Margins!$DT480</f>
        <v/>
      </c>
      <c r="BV19" s="19">
        <f>RAW_T25_34_Margins!$DU365+RAW_T25_34_Margins!$DU480</f>
        <v/>
      </c>
      <c r="BW19" s="19">
        <f>SUM(RAW_T25_34_Margins!$D595:$DN595)</f>
        <v/>
      </c>
      <c r="BX19" s="19">
        <f>RAW_T25_34_Margins!$DO595</f>
        <v/>
      </c>
      <c r="BY19" s="19">
        <f>RAW_T25_34_Margins!$DP595</f>
        <v/>
      </c>
      <c r="BZ19" s="19">
        <f>RAW_T25_34_Margins!$DQ595</f>
        <v/>
      </c>
      <c r="CA19" s="19">
        <f>RAW_T25_34_Margins!$DR595</f>
        <v/>
      </c>
      <c r="CB19" s="19">
        <f>RAW_T25_34_Margins!$DS595</f>
        <v/>
      </c>
      <c r="CC19" s="19">
        <f>RAW_T25_34_Margins!$DT595</f>
        <v/>
      </c>
      <c r="CD19" s="19">
        <f>RAW_T25_34_Margins!$DU595</f>
        <v/>
      </c>
      <c r="CE19" s="19">
        <f>SUM(RAW_T25_34_Margins!$D710:$DN710)</f>
        <v/>
      </c>
      <c r="CF19" s="19">
        <f>RAW_T25_34_Margins!$DO710</f>
        <v/>
      </c>
      <c r="CG19" s="19">
        <f>RAW_T25_34_Margins!$DP710</f>
        <v/>
      </c>
      <c r="CH19" s="19">
        <f>RAW_T25_34_Margins!$DQ710</f>
        <v/>
      </c>
      <c r="CI19" s="19">
        <f>RAW_T25_34_Margins!$DR710</f>
        <v/>
      </c>
      <c r="CJ19" s="19">
        <f>RAW_T25_34_Margins!$DS710</f>
        <v/>
      </c>
      <c r="CK19" s="19">
        <f>RAW_T25_34_Margins!$DT710</f>
        <v/>
      </c>
      <c r="CL19" s="19">
        <f>RAW_T25_34_Margins!$DU710</f>
        <v/>
      </c>
      <c r="CM19" s="19">
        <f>SUM(RAW_T25_34_Margins!$D825:$DN825)</f>
        <v/>
      </c>
      <c r="CN19" s="19">
        <f>RAW_T25_34_Margins!$DO825</f>
        <v/>
      </c>
      <c r="CO19" s="19">
        <f>RAW_T25_34_Margins!$DP825</f>
        <v/>
      </c>
      <c r="CP19" s="19">
        <f>RAW_T25_34_Margins!$DQ825</f>
        <v/>
      </c>
      <c r="CQ19" s="19">
        <f>RAW_T25_34_Margins!$DR825</f>
        <v/>
      </c>
      <c r="CR19" s="19">
        <f>RAW_T25_34_Margins!$DS825</f>
        <v/>
      </c>
      <c r="CS19" s="19">
        <f>RAW_T25_34_Margins!$DT825</f>
        <v/>
      </c>
      <c r="CT19" s="19">
        <f>RAW_T25_34_Margins!$DU825</f>
        <v/>
      </c>
      <c r="CU19" s="19">
        <f>SUM(RAW_T25_34_Margins!$D940:$DN940)</f>
        <v/>
      </c>
      <c r="CV19" s="19">
        <f>RAW_T25_34_Margins!$DO940</f>
        <v/>
      </c>
      <c r="CW19" s="19">
        <f>RAW_T25_34_Margins!$DP940</f>
        <v/>
      </c>
      <c r="CX19" s="19">
        <f>RAW_T25_34_Margins!$DQ940</f>
        <v/>
      </c>
      <c r="CY19" s="19">
        <f>RAW_T25_34_Margins!$DR940</f>
        <v/>
      </c>
      <c r="CZ19" s="19">
        <f>RAW_T25_34_Margins!$DS940</f>
        <v/>
      </c>
      <c r="DA19" s="19">
        <f>RAW_T25_34_Margins!$DT940</f>
        <v/>
      </c>
      <c r="DB19" s="19">
        <f>RAW_T25_34_Margins!$DU940</f>
        <v/>
      </c>
      <c r="DC19" s="19">
        <f>SUM(RAW_T25_34_Margins!$D1055:$DN1055)</f>
        <v/>
      </c>
      <c r="DD19" s="19">
        <f>RAW_T25_34_Margins!$DO1055</f>
        <v/>
      </c>
      <c r="DE19" s="19">
        <f>RAW_T25_34_Margins!$DP1055</f>
        <v/>
      </c>
      <c r="DF19" s="19">
        <f>RAW_T25_34_Margins!$DQ1055</f>
        <v/>
      </c>
      <c r="DG19" s="19">
        <f>RAW_T25_34_Margins!$DR1055</f>
        <v/>
      </c>
      <c r="DH19" s="19">
        <f>RAW_T25_34_Margins!$DS1055</f>
        <v/>
      </c>
      <c r="DI19" s="19">
        <f>RAW_T25_34_Margins!$DT1055</f>
        <v/>
      </c>
      <c r="DJ19" s="19">
        <f>RAW_T25_34_Margins!$DU1055</f>
        <v/>
      </c>
    </row>
    <row r="20">
      <c r="A20" s="2" t="inlineStr">
        <is>
          <t>1103</t>
        </is>
      </c>
      <c r="B20" s="2" t="inlineStr">
        <is>
          <t>Dairy product manufacturing</t>
        </is>
      </c>
      <c r="C20" s="19">
        <f>IF(Settings!$B$5="Aus",SUM(RAW_T5_Aus!$C21:$DM21),SUM(RAW_T5_State!$C21:$DM21))</f>
        <v/>
      </c>
      <c r="D20" s="19">
        <f>IF(Settings!$B$5="Aus",RAW_T5_Aus!$DN21,RAW_T5_State!$DN21)</f>
        <v/>
      </c>
      <c r="E20" s="19">
        <f>IF(Settings!$B$5="Aus",RAW_T5_Aus!$DO21,RAW_T5_State!$DO21)</f>
        <v/>
      </c>
      <c r="F20" s="19">
        <f>IF(Settings!$B$5="Aus",RAW_T5_Aus!$DP21,RAW_T5_State!$DP21)</f>
        <v/>
      </c>
      <c r="G20" s="19">
        <f>IF(Settings!$B$5="Aus",RAW_T5_Aus!$DQ21,RAW_T5_State!$DQ21)</f>
        <v/>
      </c>
      <c r="H20" s="19">
        <f>IF(Settings!$B$5="Aus",RAW_T5_Aus!$DR21,RAW_T5_State!$DR21)</f>
        <v/>
      </c>
      <c r="I20" s="19">
        <f>IF(Settings!$B$5="Aus",RAW_T5_Aus!$DS21,RAW_T5_State!$DS21)</f>
        <v/>
      </c>
      <c r="J20" s="19">
        <f>IF(Settings!$B$5="Aus",RAW_T5_Aus!$DT21,RAW_T5_State!$DT21)</f>
        <v/>
      </c>
      <c r="K20" s="19">
        <f>IF(Settings!$B$5="Aus",SUM(RAW_T8_Aus!$C21:$DM21)-SUM(RAW_T5_Aus!$C21:$DM21),SUM(RAW_T8_State!$C21:$DM21)-SUM(RAW_T5_State!$C21:$DM21))</f>
        <v/>
      </c>
      <c r="L20" s="19">
        <f>IF(Settings!$B$5="Aus",RAW_T8_Aus!$DN21-RAW_T5_Aus!$DN21,RAW_T8_State!$DN21-RAW_T5_State!$DN21)</f>
        <v/>
      </c>
      <c r="M20" s="19">
        <f>IF(Settings!$B$5="Aus",RAW_T8_Aus!$DO21-RAW_T5_Aus!$DO21,RAW_T8_State!$DO21-RAW_T5_State!$DO21)</f>
        <v/>
      </c>
      <c r="N20" s="19">
        <f>IF(Settings!$B$5="Aus",RAW_T8_Aus!$DP21-RAW_T5_Aus!$DP21,RAW_T8_State!$DP21-RAW_T5_State!$DP21)</f>
        <v/>
      </c>
      <c r="O20" s="19">
        <f>IF(Settings!$B$5="Aus",RAW_T8_Aus!$DQ21-RAW_T5_Aus!$DQ21,RAW_T8_State!$DQ21-RAW_T5_State!$DQ21)</f>
        <v/>
      </c>
      <c r="P20" s="19">
        <f>IF(Settings!$B$5="Aus",RAW_T8_Aus!$DR21-RAW_T5_Aus!$DR21,RAW_T8_State!$DR21-RAW_T5_State!$DR21)</f>
        <v/>
      </c>
      <c r="Q20" s="19">
        <f>IF(Settings!$B$5="Aus",RAW_T8_Aus!$DS21-RAW_T5_Aus!$DS21,RAW_T8_State!$DS21-RAW_T5_State!$DS21)</f>
        <v/>
      </c>
      <c r="R20" s="19">
        <f>IF(Settings!$B$5="Aus",RAW_T8_Aus!$DT21-RAW_T5_Aus!$DT21,RAW_T8_State!$DT21-RAW_T5_State!$DT21)</f>
        <v/>
      </c>
      <c r="S20" s="19">
        <f>SUM(RAW_T35_NetTaxes!$C21:$DM21)</f>
        <v/>
      </c>
      <c r="T20" s="19">
        <f>RAW_T35_NetTaxes!$DN21</f>
        <v/>
      </c>
      <c r="U20" s="19">
        <f>RAW_T35_NetTaxes!$DO21</f>
        <v/>
      </c>
      <c r="V20" s="19">
        <f>RAW_T35_NetTaxes!$DP21</f>
        <v/>
      </c>
      <c r="W20" s="19">
        <f>RAW_T35_NetTaxes!$DQ21</f>
        <v/>
      </c>
      <c r="X20" s="19">
        <f>RAW_T35_NetTaxes!$DR21</f>
        <v/>
      </c>
      <c r="Y20" s="19">
        <f>RAW_T35_NetTaxes!$DS21</f>
        <v/>
      </c>
      <c r="Z20" s="19">
        <f>RAW_T35_NetTaxes!$DT21</f>
        <v/>
      </c>
      <c r="AA20" s="19">
        <f>SUM(RAW_T23_Wholesale!$C21:$DM21)</f>
        <v/>
      </c>
      <c r="AB20" s="19">
        <f>RAW_T23_Wholesale!$DN21</f>
        <v/>
      </c>
      <c r="AC20" s="19">
        <f>RAW_T23_Wholesale!$DO21</f>
        <v/>
      </c>
      <c r="AD20" s="19">
        <f>RAW_T23_Wholesale!$DP21</f>
        <v/>
      </c>
      <c r="AE20" s="19">
        <f>RAW_T23_Wholesale!$DQ21</f>
        <v/>
      </c>
      <c r="AF20" s="19">
        <f>RAW_T23_Wholesale!$DR21</f>
        <v/>
      </c>
      <c r="AG20" s="19">
        <f>RAW_T23_Wholesale!$DS21</f>
        <v/>
      </c>
      <c r="AH20" s="19">
        <f>RAW_T23_Wholesale!$DT21</f>
        <v/>
      </c>
      <c r="AI20" s="19">
        <f>SUM(RAW_T24_Retail!$C21:$DM21)</f>
        <v/>
      </c>
      <c r="AJ20" s="19">
        <f>RAW_T24_Retail!$DN21</f>
        <v/>
      </c>
      <c r="AK20" s="19">
        <f>RAW_T24_Retail!$DO21</f>
        <v/>
      </c>
      <c r="AL20" s="19">
        <f>RAW_T24_Retail!$DP21</f>
        <v/>
      </c>
      <c r="AM20" s="19">
        <f>RAW_T24_Retail!$DQ21</f>
        <v/>
      </c>
      <c r="AN20" s="19">
        <f>RAW_T24_Retail!$DR21</f>
        <v/>
      </c>
      <c r="AO20" s="19">
        <f>RAW_T24_Retail!$DS21</f>
        <v/>
      </c>
      <c r="AP20" s="19">
        <f>RAW_T24_Retail!$DT21</f>
        <v/>
      </c>
      <c r="AQ20" s="19">
        <f>SUM(RAW_T25_34_Margins!$D21:$DN21)</f>
        <v/>
      </c>
      <c r="AR20" s="19">
        <f>RAW_T25_34_Margins!$DO21</f>
        <v/>
      </c>
      <c r="AS20" s="19">
        <f>RAW_T25_34_Margins!$DP21</f>
        <v/>
      </c>
      <c r="AT20" s="19">
        <f>RAW_T25_34_Margins!$DQ21</f>
        <v/>
      </c>
      <c r="AU20" s="19">
        <f>RAW_T25_34_Margins!$DR21</f>
        <v/>
      </c>
      <c r="AV20" s="19">
        <f>RAW_T25_34_Margins!$DS21</f>
        <v/>
      </c>
      <c r="AW20" s="19">
        <f>RAW_T25_34_Margins!$DT21</f>
        <v/>
      </c>
      <c r="AX20" s="19">
        <f>RAW_T25_34_Margins!$DU21</f>
        <v/>
      </c>
      <c r="AY20" s="19">
        <f>SUM(RAW_T25_34_Margins!$D136:$DN136)</f>
        <v/>
      </c>
      <c r="AZ20" s="19">
        <f>RAW_T25_34_Margins!$DO136</f>
        <v/>
      </c>
      <c r="BA20" s="19">
        <f>RAW_T25_34_Margins!$DP136</f>
        <v/>
      </c>
      <c r="BB20" s="19">
        <f>RAW_T25_34_Margins!$DQ136</f>
        <v/>
      </c>
      <c r="BC20" s="19">
        <f>RAW_T25_34_Margins!$DR136</f>
        <v/>
      </c>
      <c r="BD20" s="19">
        <f>RAW_T25_34_Margins!$DS136</f>
        <v/>
      </c>
      <c r="BE20" s="19">
        <f>RAW_T25_34_Margins!$DT136</f>
        <v/>
      </c>
      <c r="BF20" s="19">
        <f>RAW_T25_34_Margins!$DU136</f>
        <v/>
      </c>
      <c r="BG20" s="19">
        <f>SUM(RAW_T25_34_Margins!$D251:$DN251)</f>
        <v/>
      </c>
      <c r="BH20" s="19">
        <f>RAW_T25_34_Margins!$DO251</f>
        <v/>
      </c>
      <c r="BI20" s="19">
        <f>RAW_T25_34_Margins!$DP251</f>
        <v/>
      </c>
      <c r="BJ20" s="19">
        <f>RAW_T25_34_Margins!$DQ251</f>
        <v/>
      </c>
      <c r="BK20" s="19">
        <f>RAW_T25_34_Margins!$DR251</f>
        <v/>
      </c>
      <c r="BL20" s="19">
        <f>RAW_T25_34_Margins!$DS251</f>
        <v/>
      </c>
      <c r="BM20" s="19">
        <f>RAW_T25_34_Margins!$DT251</f>
        <v/>
      </c>
      <c r="BN20" s="19">
        <f>RAW_T25_34_Margins!$DU251</f>
        <v/>
      </c>
      <c r="BO20" s="19">
        <f>SUM(RAW_T25_34_Margins!$D366:$DN366)+SUM(RAW_T25_34_Margins!$D481:$DN481)</f>
        <v/>
      </c>
      <c r="BP20" s="19">
        <f>RAW_T25_34_Margins!$DO366+RAW_T25_34_Margins!$DO481</f>
        <v/>
      </c>
      <c r="BQ20" s="19">
        <f>RAW_T25_34_Margins!$DP366+RAW_T25_34_Margins!$DP481</f>
        <v/>
      </c>
      <c r="BR20" s="19">
        <f>RAW_T25_34_Margins!$DQ366+RAW_T25_34_Margins!$DQ481</f>
        <v/>
      </c>
      <c r="BS20" s="19">
        <f>RAW_T25_34_Margins!$DR366+RAW_T25_34_Margins!$DR481</f>
        <v/>
      </c>
      <c r="BT20" s="19">
        <f>RAW_T25_34_Margins!$DS366+RAW_T25_34_Margins!$DS481</f>
        <v/>
      </c>
      <c r="BU20" s="19">
        <f>RAW_T25_34_Margins!$DT366+RAW_T25_34_Margins!$DT481</f>
        <v/>
      </c>
      <c r="BV20" s="19">
        <f>RAW_T25_34_Margins!$DU366+RAW_T25_34_Margins!$DU481</f>
        <v/>
      </c>
      <c r="BW20" s="19">
        <f>SUM(RAW_T25_34_Margins!$D596:$DN596)</f>
        <v/>
      </c>
      <c r="BX20" s="19">
        <f>RAW_T25_34_Margins!$DO596</f>
        <v/>
      </c>
      <c r="BY20" s="19">
        <f>RAW_T25_34_Margins!$DP596</f>
        <v/>
      </c>
      <c r="BZ20" s="19">
        <f>RAW_T25_34_Margins!$DQ596</f>
        <v/>
      </c>
      <c r="CA20" s="19">
        <f>RAW_T25_34_Margins!$DR596</f>
        <v/>
      </c>
      <c r="CB20" s="19">
        <f>RAW_T25_34_Margins!$DS596</f>
        <v/>
      </c>
      <c r="CC20" s="19">
        <f>RAW_T25_34_Margins!$DT596</f>
        <v/>
      </c>
      <c r="CD20" s="19">
        <f>RAW_T25_34_Margins!$DU596</f>
        <v/>
      </c>
      <c r="CE20" s="19">
        <f>SUM(RAW_T25_34_Margins!$D711:$DN711)</f>
        <v/>
      </c>
      <c r="CF20" s="19">
        <f>RAW_T25_34_Margins!$DO711</f>
        <v/>
      </c>
      <c r="CG20" s="19">
        <f>RAW_T25_34_Margins!$DP711</f>
        <v/>
      </c>
      <c r="CH20" s="19">
        <f>RAW_T25_34_Margins!$DQ711</f>
        <v/>
      </c>
      <c r="CI20" s="19">
        <f>RAW_T25_34_Margins!$DR711</f>
        <v/>
      </c>
      <c r="CJ20" s="19">
        <f>RAW_T25_34_Margins!$DS711</f>
        <v/>
      </c>
      <c r="CK20" s="19">
        <f>RAW_T25_34_Margins!$DT711</f>
        <v/>
      </c>
      <c r="CL20" s="19">
        <f>RAW_T25_34_Margins!$DU711</f>
        <v/>
      </c>
      <c r="CM20" s="19">
        <f>SUM(RAW_T25_34_Margins!$D826:$DN826)</f>
        <v/>
      </c>
      <c r="CN20" s="19">
        <f>RAW_T25_34_Margins!$DO826</f>
        <v/>
      </c>
      <c r="CO20" s="19">
        <f>RAW_T25_34_Margins!$DP826</f>
        <v/>
      </c>
      <c r="CP20" s="19">
        <f>RAW_T25_34_Margins!$DQ826</f>
        <v/>
      </c>
      <c r="CQ20" s="19">
        <f>RAW_T25_34_Margins!$DR826</f>
        <v/>
      </c>
      <c r="CR20" s="19">
        <f>RAW_T25_34_Margins!$DS826</f>
        <v/>
      </c>
      <c r="CS20" s="19">
        <f>RAW_T25_34_Margins!$DT826</f>
        <v/>
      </c>
      <c r="CT20" s="19">
        <f>RAW_T25_34_Margins!$DU826</f>
        <v/>
      </c>
      <c r="CU20" s="19">
        <f>SUM(RAW_T25_34_Margins!$D941:$DN941)</f>
        <v/>
      </c>
      <c r="CV20" s="19">
        <f>RAW_T25_34_Margins!$DO941</f>
        <v/>
      </c>
      <c r="CW20" s="19">
        <f>RAW_T25_34_Margins!$DP941</f>
        <v/>
      </c>
      <c r="CX20" s="19">
        <f>RAW_T25_34_Margins!$DQ941</f>
        <v/>
      </c>
      <c r="CY20" s="19">
        <f>RAW_T25_34_Margins!$DR941</f>
        <v/>
      </c>
      <c r="CZ20" s="19">
        <f>RAW_T25_34_Margins!$DS941</f>
        <v/>
      </c>
      <c r="DA20" s="19">
        <f>RAW_T25_34_Margins!$DT941</f>
        <v/>
      </c>
      <c r="DB20" s="19">
        <f>RAW_T25_34_Margins!$DU941</f>
        <v/>
      </c>
      <c r="DC20" s="19">
        <f>SUM(RAW_T25_34_Margins!$D1056:$DN1056)</f>
        <v/>
      </c>
      <c r="DD20" s="19">
        <f>RAW_T25_34_Margins!$DO1056</f>
        <v/>
      </c>
      <c r="DE20" s="19">
        <f>RAW_T25_34_Margins!$DP1056</f>
        <v/>
      </c>
      <c r="DF20" s="19">
        <f>RAW_T25_34_Margins!$DQ1056</f>
        <v/>
      </c>
      <c r="DG20" s="19">
        <f>RAW_T25_34_Margins!$DR1056</f>
        <v/>
      </c>
      <c r="DH20" s="19">
        <f>RAW_T25_34_Margins!$DS1056</f>
        <v/>
      </c>
      <c r="DI20" s="19">
        <f>RAW_T25_34_Margins!$DT1056</f>
        <v/>
      </c>
      <c r="DJ20" s="19">
        <f>RAW_T25_34_Margins!$DU1056</f>
        <v/>
      </c>
    </row>
    <row r="21">
      <c r="A21" s="2" t="inlineStr">
        <is>
          <t>1104</t>
        </is>
      </c>
      <c r="B21" s="2" t="inlineStr">
        <is>
          <t>Fruit and vegetable product manufacturing</t>
        </is>
      </c>
      <c r="C21" s="19">
        <f>IF(Settings!$B$5="Aus",SUM(RAW_T5_Aus!$C22:$DM22),SUM(RAW_T5_State!$C22:$DM22))</f>
        <v/>
      </c>
      <c r="D21" s="19">
        <f>IF(Settings!$B$5="Aus",RAW_T5_Aus!$DN22,RAW_T5_State!$DN22)</f>
        <v/>
      </c>
      <c r="E21" s="19">
        <f>IF(Settings!$B$5="Aus",RAW_T5_Aus!$DO22,RAW_T5_State!$DO22)</f>
        <v/>
      </c>
      <c r="F21" s="19">
        <f>IF(Settings!$B$5="Aus",RAW_T5_Aus!$DP22,RAW_T5_State!$DP22)</f>
        <v/>
      </c>
      <c r="G21" s="19">
        <f>IF(Settings!$B$5="Aus",RAW_T5_Aus!$DQ22,RAW_T5_State!$DQ22)</f>
        <v/>
      </c>
      <c r="H21" s="19">
        <f>IF(Settings!$B$5="Aus",RAW_T5_Aus!$DR22,RAW_T5_State!$DR22)</f>
        <v/>
      </c>
      <c r="I21" s="19">
        <f>IF(Settings!$B$5="Aus",RAW_T5_Aus!$DS22,RAW_T5_State!$DS22)</f>
        <v/>
      </c>
      <c r="J21" s="19">
        <f>IF(Settings!$B$5="Aus",RAW_T5_Aus!$DT22,RAW_T5_State!$DT22)</f>
        <v/>
      </c>
      <c r="K21" s="19">
        <f>IF(Settings!$B$5="Aus",SUM(RAW_T8_Aus!$C22:$DM22)-SUM(RAW_T5_Aus!$C22:$DM22),SUM(RAW_T8_State!$C22:$DM22)-SUM(RAW_T5_State!$C22:$DM22))</f>
        <v/>
      </c>
      <c r="L21" s="19">
        <f>IF(Settings!$B$5="Aus",RAW_T8_Aus!$DN22-RAW_T5_Aus!$DN22,RAW_T8_State!$DN22-RAW_T5_State!$DN22)</f>
        <v/>
      </c>
      <c r="M21" s="19">
        <f>IF(Settings!$B$5="Aus",RAW_T8_Aus!$DO22-RAW_T5_Aus!$DO22,RAW_T8_State!$DO22-RAW_T5_State!$DO22)</f>
        <v/>
      </c>
      <c r="N21" s="19">
        <f>IF(Settings!$B$5="Aus",RAW_T8_Aus!$DP22-RAW_T5_Aus!$DP22,RAW_T8_State!$DP22-RAW_T5_State!$DP22)</f>
        <v/>
      </c>
      <c r="O21" s="19">
        <f>IF(Settings!$B$5="Aus",RAW_T8_Aus!$DQ22-RAW_T5_Aus!$DQ22,RAW_T8_State!$DQ22-RAW_T5_State!$DQ22)</f>
        <v/>
      </c>
      <c r="P21" s="19">
        <f>IF(Settings!$B$5="Aus",RAW_T8_Aus!$DR22-RAW_T5_Aus!$DR22,RAW_T8_State!$DR22-RAW_T5_State!$DR22)</f>
        <v/>
      </c>
      <c r="Q21" s="19">
        <f>IF(Settings!$B$5="Aus",RAW_T8_Aus!$DS22-RAW_T5_Aus!$DS22,RAW_T8_State!$DS22-RAW_T5_State!$DS22)</f>
        <v/>
      </c>
      <c r="R21" s="19">
        <f>IF(Settings!$B$5="Aus",RAW_T8_Aus!$DT22-RAW_T5_Aus!$DT22,RAW_T8_State!$DT22-RAW_T5_State!$DT22)</f>
        <v/>
      </c>
      <c r="S21" s="19">
        <f>SUM(RAW_T35_NetTaxes!$C22:$DM22)</f>
        <v/>
      </c>
      <c r="T21" s="19">
        <f>RAW_T35_NetTaxes!$DN22</f>
        <v/>
      </c>
      <c r="U21" s="19">
        <f>RAW_T35_NetTaxes!$DO22</f>
        <v/>
      </c>
      <c r="V21" s="19">
        <f>RAW_T35_NetTaxes!$DP22</f>
        <v/>
      </c>
      <c r="W21" s="19">
        <f>RAW_T35_NetTaxes!$DQ22</f>
        <v/>
      </c>
      <c r="X21" s="19">
        <f>RAW_T35_NetTaxes!$DR22</f>
        <v/>
      </c>
      <c r="Y21" s="19">
        <f>RAW_T35_NetTaxes!$DS22</f>
        <v/>
      </c>
      <c r="Z21" s="19">
        <f>RAW_T35_NetTaxes!$DT22</f>
        <v/>
      </c>
      <c r="AA21" s="19">
        <f>SUM(RAW_T23_Wholesale!$C22:$DM22)</f>
        <v/>
      </c>
      <c r="AB21" s="19">
        <f>RAW_T23_Wholesale!$DN22</f>
        <v/>
      </c>
      <c r="AC21" s="19">
        <f>RAW_T23_Wholesale!$DO22</f>
        <v/>
      </c>
      <c r="AD21" s="19">
        <f>RAW_T23_Wholesale!$DP22</f>
        <v/>
      </c>
      <c r="AE21" s="19">
        <f>RAW_T23_Wholesale!$DQ22</f>
        <v/>
      </c>
      <c r="AF21" s="19">
        <f>RAW_T23_Wholesale!$DR22</f>
        <v/>
      </c>
      <c r="AG21" s="19">
        <f>RAW_T23_Wholesale!$DS22</f>
        <v/>
      </c>
      <c r="AH21" s="19">
        <f>RAW_T23_Wholesale!$DT22</f>
        <v/>
      </c>
      <c r="AI21" s="19">
        <f>SUM(RAW_T24_Retail!$C22:$DM22)</f>
        <v/>
      </c>
      <c r="AJ21" s="19">
        <f>RAW_T24_Retail!$DN22</f>
        <v/>
      </c>
      <c r="AK21" s="19">
        <f>RAW_T24_Retail!$DO22</f>
        <v/>
      </c>
      <c r="AL21" s="19">
        <f>RAW_T24_Retail!$DP22</f>
        <v/>
      </c>
      <c r="AM21" s="19">
        <f>RAW_T24_Retail!$DQ22</f>
        <v/>
      </c>
      <c r="AN21" s="19">
        <f>RAW_T24_Retail!$DR22</f>
        <v/>
      </c>
      <c r="AO21" s="19">
        <f>RAW_T24_Retail!$DS22</f>
        <v/>
      </c>
      <c r="AP21" s="19">
        <f>RAW_T24_Retail!$DT22</f>
        <v/>
      </c>
      <c r="AQ21" s="19">
        <f>SUM(RAW_T25_34_Margins!$D22:$DN22)</f>
        <v/>
      </c>
      <c r="AR21" s="19">
        <f>RAW_T25_34_Margins!$DO22</f>
        <v/>
      </c>
      <c r="AS21" s="19">
        <f>RAW_T25_34_Margins!$DP22</f>
        <v/>
      </c>
      <c r="AT21" s="19">
        <f>RAW_T25_34_Margins!$DQ22</f>
        <v/>
      </c>
      <c r="AU21" s="19">
        <f>RAW_T25_34_Margins!$DR22</f>
        <v/>
      </c>
      <c r="AV21" s="19">
        <f>RAW_T25_34_Margins!$DS22</f>
        <v/>
      </c>
      <c r="AW21" s="19">
        <f>RAW_T25_34_Margins!$DT22</f>
        <v/>
      </c>
      <c r="AX21" s="19">
        <f>RAW_T25_34_Margins!$DU22</f>
        <v/>
      </c>
      <c r="AY21" s="19">
        <f>SUM(RAW_T25_34_Margins!$D137:$DN137)</f>
        <v/>
      </c>
      <c r="AZ21" s="19">
        <f>RAW_T25_34_Margins!$DO137</f>
        <v/>
      </c>
      <c r="BA21" s="19">
        <f>RAW_T25_34_Margins!$DP137</f>
        <v/>
      </c>
      <c r="BB21" s="19">
        <f>RAW_T25_34_Margins!$DQ137</f>
        <v/>
      </c>
      <c r="BC21" s="19">
        <f>RAW_T25_34_Margins!$DR137</f>
        <v/>
      </c>
      <c r="BD21" s="19">
        <f>RAW_T25_34_Margins!$DS137</f>
        <v/>
      </c>
      <c r="BE21" s="19">
        <f>RAW_T25_34_Margins!$DT137</f>
        <v/>
      </c>
      <c r="BF21" s="19">
        <f>RAW_T25_34_Margins!$DU137</f>
        <v/>
      </c>
      <c r="BG21" s="19">
        <f>SUM(RAW_T25_34_Margins!$D252:$DN252)</f>
        <v/>
      </c>
      <c r="BH21" s="19">
        <f>RAW_T25_34_Margins!$DO252</f>
        <v/>
      </c>
      <c r="BI21" s="19">
        <f>RAW_T25_34_Margins!$DP252</f>
        <v/>
      </c>
      <c r="BJ21" s="19">
        <f>RAW_T25_34_Margins!$DQ252</f>
        <v/>
      </c>
      <c r="BK21" s="19">
        <f>RAW_T25_34_Margins!$DR252</f>
        <v/>
      </c>
      <c r="BL21" s="19">
        <f>RAW_T25_34_Margins!$DS252</f>
        <v/>
      </c>
      <c r="BM21" s="19">
        <f>RAW_T25_34_Margins!$DT252</f>
        <v/>
      </c>
      <c r="BN21" s="19">
        <f>RAW_T25_34_Margins!$DU252</f>
        <v/>
      </c>
      <c r="BO21" s="19">
        <f>SUM(RAW_T25_34_Margins!$D367:$DN367)+SUM(RAW_T25_34_Margins!$D482:$DN482)</f>
        <v/>
      </c>
      <c r="BP21" s="19">
        <f>RAW_T25_34_Margins!$DO367+RAW_T25_34_Margins!$DO482</f>
        <v/>
      </c>
      <c r="BQ21" s="19">
        <f>RAW_T25_34_Margins!$DP367+RAW_T25_34_Margins!$DP482</f>
        <v/>
      </c>
      <c r="BR21" s="19">
        <f>RAW_T25_34_Margins!$DQ367+RAW_T25_34_Margins!$DQ482</f>
        <v/>
      </c>
      <c r="BS21" s="19">
        <f>RAW_T25_34_Margins!$DR367+RAW_T25_34_Margins!$DR482</f>
        <v/>
      </c>
      <c r="BT21" s="19">
        <f>RAW_T25_34_Margins!$DS367+RAW_T25_34_Margins!$DS482</f>
        <v/>
      </c>
      <c r="BU21" s="19">
        <f>RAW_T25_34_Margins!$DT367+RAW_T25_34_Margins!$DT482</f>
        <v/>
      </c>
      <c r="BV21" s="19">
        <f>RAW_T25_34_Margins!$DU367+RAW_T25_34_Margins!$DU482</f>
        <v/>
      </c>
      <c r="BW21" s="19">
        <f>SUM(RAW_T25_34_Margins!$D597:$DN597)</f>
        <v/>
      </c>
      <c r="BX21" s="19">
        <f>RAW_T25_34_Margins!$DO597</f>
        <v/>
      </c>
      <c r="BY21" s="19">
        <f>RAW_T25_34_Margins!$DP597</f>
        <v/>
      </c>
      <c r="BZ21" s="19">
        <f>RAW_T25_34_Margins!$DQ597</f>
        <v/>
      </c>
      <c r="CA21" s="19">
        <f>RAW_T25_34_Margins!$DR597</f>
        <v/>
      </c>
      <c r="CB21" s="19">
        <f>RAW_T25_34_Margins!$DS597</f>
        <v/>
      </c>
      <c r="CC21" s="19">
        <f>RAW_T25_34_Margins!$DT597</f>
        <v/>
      </c>
      <c r="CD21" s="19">
        <f>RAW_T25_34_Margins!$DU597</f>
        <v/>
      </c>
      <c r="CE21" s="19">
        <f>SUM(RAW_T25_34_Margins!$D712:$DN712)</f>
        <v/>
      </c>
      <c r="CF21" s="19">
        <f>RAW_T25_34_Margins!$DO712</f>
        <v/>
      </c>
      <c r="CG21" s="19">
        <f>RAW_T25_34_Margins!$DP712</f>
        <v/>
      </c>
      <c r="CH21" s="19">
        <f>RAW_T25_34_Margins!$DQ712</f>
        <v/>
      </c>
      <c r="CI21" s="19">
        <f>RAW_T25_34_Margins!$DR712</f>
        <v/>
      </c>
      <c r="CJ21" s="19">
        <f>RAW_T25_34_Margins!$DS712</f>
        <v/>
      </c>
      <c r="CK21" s="19">
        <f>RAW_T25_34_Margins!$DT712</f>
        <v/>
      </c>
      <c r="CL21" s="19">
        <f>RAW_T25_34_Margins!$DU712</f>
        <v/>
      </c>
      <c r="CM21" s="19">
        <f>SUM(RAW_T25_34_Margins!$D827:$DN827)</f>
        <v/>
      </c>
      <c r="CN21" s="19">
        <f>RAW_T25_34_Margins!$DO827</f>
        <v/>
      </c>
      <c r="CO21" s="19">
        <f>RAW_T25_34_Margins!$DP827</f>
        <v/>
      </c>
      <c r="CP21" s="19">
        <f>RAW_T25_34_Margins!$DQ827</f>
        <v/>
      </c>
      <c r="CQ21" s="19">
        <f>RAW_T25_34_Margins!$DR827</f>
        <v/>
      </c>
      <c r="CR21" s="19">
        <f>RAW_T25_34_Margins!$DS827</f>
        <v/>
      </c>
      <c r="CS21" s="19">
        <f>RAW_T25_34_Margins!$DT827</f>
        <v/>
      </c>
      <c r="CT21" s="19">
        <f>RAW_T25_34_Margins!$DU827</f>
        <v/>
      </c>
      <c r="CU21" s="19">
        <f>SUM(RAW_T25_34_Margins!$D942:$DN942)</f>
        <v/>
      </c>
      <c r="CV21" s="19">
        <f>RAW_T25_34_Margins!$DO942</f>
        <v/>
      </c>
      <c r="CW21" s="19">
        <f>RAW_T25_34_Margins!$DP942</f>
        <v/>
      </c>
      <c r="CX21" s="19">
        <f>RAW_T25_34_Margins!$DQ942</f>
        <v/>
      </c>
      <c r="CY21" s="19">
        <f>RAW_T25_34_Margins!$DR942</f>
        <v/>
      </c>
      <c r="CZ21" s="19">
        <f>RAW_T25_34_Margins!$DS942</f>
        <v/>
      </c>
      <c r="DA21" s="19">
        <f>RAW_T25_34_Margins!$DT942</f>
        <v/>
      </c>
      <c r="DB21" s="19">
        <f>RAW_T25_34_Margins!$DU942</f>
        <v/>
      </c>
      <c r="DC21" s="19">
        <f>SUM(RAW_T25_34_Margins!$D1057:$DN1057)</f>
        <v/>
      </c>
      <c r="DD21" s="19">
        <f>RAW_T25_34_Margins!$DO1057</f>
        <v/>
      </c>
      <c r="DE21" s="19">
        <f>RAW_T25_34_Margins!$DP1057</f>
        <v/>
      </c>
      <c r="DF21" s="19">
        <f>RAW_T25_34_Margins!$DQ1057</f>
        <v/>
      </c>
      <c r="DG21" s="19">
        <f>RAW_T25_34_Margins!$DR1057</f>
        <v/>
      </c>
      <c r="DH21" s="19">
        <f>RAW_T25_34_Margins!$DS1057</f>
        <v/>
      </c>
      <c r="DI21" s="19">
        <f>RAW_T25_34_Margins!$DT1057</f>
        <v/>
      </c>
      <c r="DJ21" s="19">
        <f>RAW_T25_34_Margins!$DU1057</f>
        <v/>
      </c>
    </row>
    <row r="22">
      <c r="A22" s="2" t="inlineStr">
        <is>
          <t>1105</t>
        </is>
      </c>
      <c r="B22" s="2" t="inlineStr">
        <is>
          <t>Oils and fats manufacturing</t>
        </is>
      </c>
      <c r="C22" s="19">
        <f>IF(Settings!$B$5="Aus",SUM(RAW_T5_Aus!$C23:$DM23),SUM(RAW_T5_State!$C23:$DM23))</f>
        <v/>
      </c>
      <c r="D22" s="19">
        <f>IF(Settings!$B$5="Aus",RAW_T5_Aus!$DN23,RAW_T5_State!$DN23)</f>
        <v/>
      </c>
      <c r="E22" s="19">
        <f>IF(Settings!$B$5="Aus",RAW_T5_Aus!$DO23,RAW_T5_State!$DO23)</f>
        <v/>
      </c>
      <c r="F22" s="19">
        <f>IF(Settings!$B$5="Aus",RAW_T5_Aus!$DP23,RAW_T5_State!$DP23)</f>
        <v/>
      </c>
      <c r="G22" s="19">
        <f>IF(Settings!$B$5="Aus",RAW_T5_Aus!$DQ23,RAW_T5_State!$DQ23)</f>
        <v/>
      </c>
      <c r="H22" s="19">
        <f>IF(Settings!$B$5="Aus",RAW_T5_Aus!$DR23,RAW_T5_State!$DR23)</f>
        <v/>
      </c>
      <c r="I22" s="19">
        <f>IF(Settings!$B$5="Aus",RAW_T5_Aus!$DS23,RAW_T5_State!$DS23)</f>
        <v/>
      </c>
      <c r="J22" s="19">
        <f>IF(Settings!$B$5="Aus",RAW_T5_Aus!$DT23,RAW_T5_State!$DT23)</f>
        <v/>
      </c>
      <c r="K22" s="19">
        <f>IF(Settings!$B$5="Aus",SUM(RAW_T8_Aus!$C23:$DM23)-SUM(RAW_T5_Aus!$C23:$DM23),SUM(RAW_T8_State!$C23:$DM23)-SUM(RAW_T5_State!$C23:$DM23))</f>
        <v/>
      </c>
      <c r="L22" s="19">
        <f>IF(Settings!$B$5="Aus",RAW_T8_Aus!$DN23-RAW_T5_Aus!$DN23,RAW_T8_State!$DN23-RAW_T5_State!$DN23)</f>
        <v/>
      </c>
      <c r="M22" s="19">
        <f>IF(Settings!$B$5="Aus",RAW_T8_Aus!$DO23-RAW_T5_Aus!$DO23,RAW_T8_State!$DO23-RAW_T5_State!$DO23)</f>
        <v/>
      </c>
      <c r="N22" s="19">
        <f>IF(Settings!$B$5="Aus",RAW_T8_Aus!$DP23-RAW_T5_Aus!$DP23,RAW_T8_State!$DP23-RAW_T5_State!$DP23)</f>
        <v/>
      </c>
      <c r="O22" s="19">
        <f>IF(Settings!$B$5="Aus",RAW_T8_Aus!$DQ23-RAW_T5_Aus!$DQ23,RAW_T8_State!$DQ23-RAW_T5_State!$DQ23)</f>
        <v/>
      </c>
      <c r="P22" s="19">
        <f>IF(Settings!$B$5="Aus",RAW_T8_Aus!$DR23-RAW_T5_Aus!$DR23,RAW_T8_State!$DR23-RAW_T5_State!$DR23)</f>
        <v/>
      </c>
      <c r="Q22" s="19">
        <f>IF(Settings!$B$5="Aus",RAW_T8_Aus!$DS23-RAW_T5_Aus!$DS23,RAW_T8_State!$DS23-RAW_T5_State!$DS23)</f>
        <v/>
      </c>
      <c r="R22" s="19">
        <f>IF(Settings!$B$5="Aus",RAW_T8_Aus!$DT23-RAW_T5_Aus!$DT23,RAW_T8_State!$DT23-RAW_T5_State!$DT23)</f>
        <v/>
      </c>
      <c r="S22" s="19">
        <f>SUM(RAW_T35_NetTaxes!$C23:$DM23)</f>
        <v/>
      </c>
      <c r="T22" s="19">
        <f>RAW_T35_NetTaxes!$DN23</f>
        <v/>
      </c>
      <c r="U22" s="19">
        <f>RAW_T35_NetTaxes!$DO23</f>
        <v/>
      </c>
      <c r="V22" s="19">
        <f>RAW_T35_NetTaxes!$DP23</f>
        <v/>
      </c>
      <c r="W22" s="19">
        <f>RAW_T35_NetTaxes!$DQ23</f>
        <v/>
      </c>
      <c r="X22" s="19">
        <f>RAW_T35_NetTaxes!$DR23</f>
        <v/>
      </c>
      <c r="Y22" s="19">
        <f>RAW_T35_NetTaxes!$DS23</f>
        <v/>
      </c>
      <c r="Z22" s="19">
        <f>RAW_T35_NetTaxes!$DT23</f>
        <v/>
      </c>
      <c r="AA22" s="19">
        <f>SUM(RAW_T23_Wholesale!$C23:$DM23)</f>
        <v/>
      </c>
      <c r="AB22" s="19">
        <f>RAW_T23_Wholesale!$DN23</f>
        <v/>
      </c>
      <c r="AC22" s="19">
        <f>RAW_T23_Wholesale!$DO23</f>
        <v/>
      </c>
      <c r="AD22" s="19">
        <f>RAW_T23_Wholesale!$DP23</f>
        <v/>
      </c>
      <c r="AE22" s="19">
        <f>RAW_T23_Wholesale!$DQ23</f>
        <v/>
      </c>
      <c r="AF22" s="19">
        <f>RAW_T23_Wholesale!$DR23</f>
        <v/>
      </c>
      <c r="AG22" s="19">
        <f>RAW_T23_Wholesale!$DS23</f>
        <v/>
      </c>
      <c r="AH22" s="19">
        <f>RAW_T23_Wholesale!$DT23</f>
        <v/>
      </c>
      <c r="AI22" s="19">
        <f>SUM(RAW_T24_Retail!$C23:$DM23)</f>
        <v/>
      </c>
      <c r="AJ22" s="19">
        <f>RAW_T24_Retail!$DN23</f>
        <v/>
      </c>
      <c r="AK22" s="19">
        <f>RAW_T24_Retail!$DO23</f>
        <v/>
      </c>
      <c r="AL22" s="19">
        <f>RAW_T24_Retail!$DP23</f>
        <v/>
      </c>
      <c r="AM22" s="19">
        <f>RAW_T24_Retail!$DQ23</f>
        <v/>
      </c>
      <c r="AN22" s="19">
        <f>RAW_T24_Retail!$DR23</f>
        <v/>
      </c>
      <c r="AO22" s="19">
        <f>RAW_T24_Retail!$DS23</f>
        <v/>
      </c>
      <c r="AP22" s="19">
        <f>RAW_T24_Retail!$DT23</f>
        <v/>
      </c>
      <c r="AQ22" s="19">
        <f>SUM(RAW_T25_34_Margins!$D23:$DN23)</f>
        <v/>
      </c>
      <c r="AR22" s="19">
        <f>RAW_T25_34_Margins!$DO23</f>
        <v/>
      </c>
      <c r="AS22" s="19">
        <f>RAW_T25_34_Margins!$DP23</f>
        <v/>
      </c>
      <c r="AT22" s="19">
        <f>RAW_T25_34_Margins!$DQ23</f>
        <v/>
      </c>
      <c r="AU22" s="19">
        <f>RAW_T25_34_Margins!$DR23</f>
        <v/>
      </c>
      <c r="AV22" s="19">
        <f>RAW_T25_34_Margins!$DS23</f>
        <v/>
      </c>
      <c r="AW22" s="19">
        <f>RAW_T25_34_Margins!$DT23</f>
        <v/>
      </c>
      <c r="AX22" s="19">
        <f>RAW_T25_34_Margins!$DU23</f>
        <v/>
      </c>
      <c r="AY22" s="19">
        <f>SUM(RAW_T25_34_Margins!$D138:$DN138)</f>
        <v/>
      </c>
      <c r="AZ22" s="19">
        <f>RAW_T25_34_Margins!$DO138</f>
        <v/>
      </c>
      <c r="BA22" s="19">
        <f>RAW_T25_34_Margins!$DP138</f>
        <v/>
      </c>
      <c r="BB22" s="19">
        <f>RAW_T25_34_Margins!$DQ138</f>
        <v/>
      </c>
      <c r="BC22" s="19">
        <f>RAW_T25_34_Margins!$DR138</f>
        <v/>
      </c>
      <c r="BD22" s="19">
        <f>RAW_T25_34_Margins!$DS138</f>
        <v/>
      </c>
      <c r="BE22" s="19">
        <f>RAW_T25_34_Margins!$DT138</f>
        <v/>
      </c>
      <c r="BF22" s="19">
        <f>RAW_T25_34_Margins!$DU138</f>
        <v/>
      </c>
      <c r="BG22" s="19">
        <f>SUM(RAW_T25_34_Margins!$D253:$DN253)</f>
        <v/>
      </c>
      <c r="BH22" s="19">
        <f>RAW_T25_34_Margins!$DO253</f>
        <v/>
      </c>
      <c r="BI22" s="19">
        <f>RAW_T25_34_Margins!$DP253</f>
        <v/>
      </c>
      <c r="BJ22" s="19">
        <f>RAW_T25_34_Margins!$DQ253</f>
        <v/>
      </c>
      <c r="BK22" s="19">
        <f>RAW_T25_34_Margins!$DR253</f>
        <v/>
      </c>
      <c r="BL22" s="19">
        <f>RAW_T25_34_Margins!$DS253</f>
        <v/>
      </c>
      <c r="BM22" s="19">
        <f>RAW_T25_34_Margins!$DT253</f>
        <v/>
      </c>
      <c r="BN22" s="19">
        <f>RAW_T25_34_Margins!$DU253</f>
        <v/>
      </c>
      <c r="BO22" s="19">
        <f>SUM(RAW_T25_34_Margins!$D368:$DN368)+SUM(RAW_T25_34_Margins!$D483:$DN483)</f>
        <v/>
      </c>
      <c r="BP22" s="19">
        <f>RAW_T25_34_Margins!$DO368+RAW_T25_34_Margins!$DO483</f>
        <v/>
      </c>
      <c r="BQ22" s="19">
        <f>RAW_T25_34_Margins!$DP368+RAW_T25_34_Margins!$DP483</f>
        <v/>
      </c>
      <c r="BR22" s="19">
        <f>RAW_T25_34_Margins!$DQ368+RAW_T25_34_Margins!$DQ483</f>
        <v/>
      </c>
      <c r="BS22" s="19">
        <f>RAW_T25_34_Margins!$DR368+RAW_T25_34_Margins!$DR483</f>
        <v/>
      </c>
      <c r="BT22" s="19">
        <f>RAW_T25_34_Margins!$DS368+RAW_T25_34_Margins!$DS483</f>
        <v/>
      </c>
      <c r="BU22" s="19">
        <f>RAW_T25_34_Margins!$DT368+RAW_T25_34_Margins!$DT483</f>
        <v/>
      </c>
      <c r="BV22" s="19">
        <f>RAW_T25_34_Margins!$DU368+RAW_T25_34_Margins!$DU483</f>
        <v/>
      </c>
      <c r="BW22" s="19">
        <f>SUM(RAW_T25_34_Margins!$D598:$DN598)</f>
        <v/>
      </c>
      <c r="BX22" s="19">
        <f>RAW_T25_34_Margins!$DO598</f>
        <v/>
      </c>
      <c r="BY22" s="19">
        <f>RAW_T25_34_Margins!$DP598</f>
        <v/>
      </c>
      <c r="BZ22" s="19">
        <f>RAW_T25_34_Margins!$DQ598</f>
        <v/>
      </c>
      <c r="CA22" s="19">
        <f>RAW_T25_34_Margins!$DR598</f>
        <v/>
      </c>
      <c r="CB22" s="19">
        <f>RAW_T25_34_Margins!$DS598</f>
        <v/>
      </c>
      <c r="CC22" s="19">
        <f>RAW_T25_34_Margins!$DT598</f>
        <v/>
      </c>
      <c r="CD22" s="19">
        <f>RAW_T25_34_Margins!$DU598</f>
        <v/>
      </c>
      <c r="CE22" s="19">
        <f>SUM(RAW_T25_34_Margins!$D713:$DN713)</f>
        <v/>
      </c>
      <c r="CF22" s="19">
        <f>RAW_T25_34_Margins!$DO713</f>
        <v/>
      </c>
      <c r="CG22" s="19">
        <f>RAW_T25_34_Margins!$DP713</f>
        <v/>
      </c>
      <c r="CH22" s="19">
        <f>RAW_T25_34_Margins!$DQ713</f>
        <v/>
      </c>
      <c r="CI22" s="19">
        <f>RAW_T25_34_Margins!$DR713</f>
        <v/>
      </c>
      <c r="CJ22" s="19">
        <f>RAW_T25_34_Margins!$DS713</f>
        <v/>
      </c>
      <c r="CK22" s="19">
        <f>RAW_T25_34_Margins!$DT713</f>
        <v/>
      </c>
      <c r="CL22" s="19">
        <f>RAW_T25_34_Margins!$DU713</f>
        <v/>
      </c>
      <c r="CM22" s="19">
        <f>SUM(RAW_T25_34_Margins!$D828:$DN828)</f>
        <v/>
      </c>
      <c r="CN22" s="19">
        <f>RAW_T25_34_Margins!$DO828</f>
        <v/>
      </c>
      <c r="CO22" s="19">
        <f>RAW_T25_34_Margins!$DP828</f>
        <v/>
      </c>
      <c r="CP22" s="19">
        <f>RAW_T25_34_Margins!$DQ828</f>
        <v/>
      </c>
      <c r="CQ22" s="19">
        <f>RAW_T25_34_Margins!$DR828</f>
        <v/>
      </c>
      <c r="CR22" s="19">
        <f>RAW_T25_34_Margins!$DS828</f>
        <v/>
      </c>
      <c r="CS22" s="19">
        <f>RAW_T25_34_Margins!$DT828</f>
        <v/>
      </c>
      <c r="CT22" s="19">
        <f>RAW_T25_34_Margins!$DU828</f>
        <v/>
      </c>
      <c r="CU22" s="19">
        <f>SUM(RAW_T25_34_Margins!$D943:$DN943)</f>
        <v/>
      </c>
      <c r="CV22" s="19">
        <f>RAW_T25_34_Margins!$DO943</f>
        <v/>
      </c>
      <c r="CW22" s="19">
        <f>RAW_T25_34_Margins!$DP943</f>
        <v/>
      </c>
      <c r="CX22" s="19">
        <f>RAW_T25_34_Margins!$DQ943</f>
        <v/>
      </c>
      <c r="CY22" s="19">
        <f>RAW_T25_34_Margins!$DR943</f>
        <v/>
      </c>
      <c r="CZ22" s="19">
        <f>RAW_T25_34_Margins!$DS943</f>
        <v/>
      </c>
      <c r="DA22" s="19">
        <f>RAW_T25_34_Margins!$DT943</f>
        <v/>
      </c>
      <c r="DB22" s="19">
        <f>RAW_T25_34_Margins!$DU943</f>
        <v/>
      </c>
      <c r="DC22" s="19">
        <f>SUM(RAW_T25_34_Margins!$D1058:$DN1058)</f>
        <v/>
      </c>
      <c r="DD22" s="19">
        <f>RAW_T25_34_Margins!$DO1058</f>
        <v/>
      </c>
      <c r="DE22" s="19">
        <f>RAW_T25_34_Margins!$DP1058</f>
        <v/>
      </c>
      <c r="DF22" s="19">
        <f>RAW_T25_34_Margins!$DQ1058</f>
        <v/>
      </c>
      <c r="DG22" s="19">
        <f>RAW_T25_34_Margins!$DR1058</f>
        <v/>
      </c>
      <c r="DH22" s="19">
        <f>RAW_T25_34_Margins!$DS1058</f>
        <v/>
      </c>
      <c r="DI22" s="19">
        <f>RAW_T25_34_Margins!$DT1058</f>
        <v/>
      </c>
      <c r="DJ22" s="19">
        <f>RAW_T25_34_Margins!$DU1058</f>
        <v/>
      </c>
    </row>
    <row r="23">
      <c r="A23" s="2" t="inlineStr">
        <is>
          <t>1106</t>
        </is>
      </c>
      <c r="B23" s="2" t="inlineStr">
        <is>
          <t>Grain mill and cereal product manufacturing</t>
        </is>
      </c>
      <c r="C23" s="19">
        <f>IF(Settings!$B$5="Aus",SUM(RAW_T5_Aus!$C24:$DM24),SUM(RAW_T5_State!$C24:$DM24))</f>
        <v/>
      </c>
      <c r="D23" s="19">
        <f>IF(Settings!$B$5="Aus",RAW_T5_Aus!$DN24,RAW_T5_State!$DN24)</f>
        <v/>
      </c>
      <c r="E23" s="19">
        <f>IF(Settings!$B$5="Aus",RAW_T5_Aus!$DO24,RAW_T5_State!$DO24)</f>
        <v/>
      </c>
      <c r="F23" s="19">
        <f>IF(Settings!$B$5="Aus",RAW_T5_Aus!$DP24,RAW_T5_State!$DP24)</f>
        <v/>
      </c>
      <c r="G23" s="19">
        <f>IF(Settings!$B$5="Aus",RAW_T5_Aus!$DQ24,RAW_T5_State!$DQ24)</f>
        <v/>
      </c>
      <c r="H23" s="19">
        <f>IF(Settings!$B$5="Aus",RAW_T5_Aus!$DR24,RAW_T5_State!$DR24)</f>
        <v/>
      </c>
      <c r="I23" s="19">
        <f>IF(Settings!$B$5="Aus",RAW_T5_Aus!$DS24,RAW_T5_State!$DS24)</f>
        <v/>
      </c>
      <c r="J23" s="19">
        <f>IF(Settings!$B$5="Aus",RAW_T5_Aus!$DT24,RAW_T5_State!$DT24)</f>
        <v/>
      </c>
      <c r="K23" s="19">
        <f>IF(Settings!$B$5="Aus",SUM(RAW_T8_Aus!$C24:$DM24)-SUM(RAW_T5_Aus!$C24:$DM24),SUM(RAW_T8_State!$C24:$DM24)-SUM(RAW_T5_State!$C24:$DM24))</f>
        <v/>
      </c>
      <c r="L23" s="19">
        <f>IF(Settings!$B$5="Aus",RAW_T8_Aus!$DN24-RAW_T5_Aus!$DN24,RAW_T8_State!$DN24-RAW_T5_State!$DN24)</f>
        <v/>
      </c>
      <c r="M23" s="19">
        <f>IF(Settings!$B$5="Aus",RAW_T8_Aus!$DO24-RAW_T5_Aus!$DO24,RAW_T8_State!$DO24-RAW_T5_State!$DO24)</f>
        <v/>
      </c>
      <c r="N23" s="19">
        <f>IF(Settings!$B$5="Aus",RAW_T8_Aus!$DP24-RAW_T5_Aus!$DP24,RAW_T8_State!$DP24-RAW_T5_State!$DP24)</f>
        <v/>
      </c>
      <c r="O23" s="19">
        <f>IF(Settings!$B$5="Aus",RAW_T8_Aus!$DQ24-RAW_T5_Aus!$DQ24,RAW_T8_State!$DQ24-RAW_T5_State!$DQ24)</f>
        <v/>
      </c>
      <c r="P23" s="19">
        <f>IF(Settings!$B$5="Aus",RAW_T8_Aus!$DR24-RAW_T5_Aus!$DR24,RAW_T8_State!$DR24-RAW_T5_State!$DR24)</f>
        <v/>
      </c>
      <c r="Q23" s="19">
        <f>IF(Settings!$B$5="Aus",RAW_T8_Aus!$DS24-RAW_T5_Aus!$DS24,RAW_T8_State!$DS24-RAW_T5_State!$DS24)</f>
        <v/>
      </c>
      <c r="R23" s="19">
        <f>IF(Settings!$B$5="Aus",RAW_T8_Aus!$DT24-RAW_T5_Aus!$DT24,RAW_T8_State!$DT24-RAW_T5_State!$DT24)</f>
        <v/>
      </c>
      <c r="S23" s="19">
        <f>SUM(RAW_T35_NetTaxes!$C24:$DM24)</f>
        <v/>
      </c>
      <c r="T23" s="19">
        <f>RAW_T35_NetTaxes!$DN24</f>
        <v/>
      </c>
      <c r="U23" s="19">
        <f>RAW_T35_NetTaxes!$DO24</f>
        <v/>
      </c>
      <c r="V23" s="19">
        <f>RAW_T35_NetTaxes!$DP24</f>
        <v/>
      </c>
      <c r="W23" s="19">
        <f>RAW_T35_NetTaxes!$DQ24</f>
        <v/>
      </c>
      <c r="X23" s="19">
        <f>RAW_T35_NetTaxes!$DR24</f>
        <v/>
      </c>
      <c r="Y23" s="19">
        <f>RAW_T35_NetTaxes!$DS24</f>
        <v/>
      </c>
      <c r="Z23" s="19">
        <f>RAW_T35_NetTaxes!$DT24</f>
        <v/>
      </c>
      <c r="AA23" s="19">
        <f>SUM(RAW_T23_Wholesale!$C24:$DM24)</f>
        <v/>
      </c>
      <c r="AB23" s="19">
        <f>RAW_T23_Wholesale!$DN24</f>
        <v/>
      </c>
      <c r="AC23" s="19">
        <f>RAW_T23_Wholesale!$DO24</f>
        <v/>
      </c>
      <c r="AD23" s="19">
        <f>RAW_T23_Wholesale!$DP24</f>
        <v/>
      </c>
      <c r="AE23" s="19">
        <f>RAW_T23_Wholesale!$DQ24</f>
        <v/>
      </c>
      <c r="AF23" s="19">
        <f>RAW_T23_Wholesale!$DR24</f>
        <v/>
      </c>
      <c r="AG23" s="19">
        <f>RAW_T23_Wholesale!$DS24</f>
        <v/>
      </c>
      <c r="AH23" s="19">
        <f>RAW_T23_Wholesale!$DT24</f>
        <v/>
      </c>
      <c r="AI23" s="19">
        <f>SUM(RAW_T24_Retail!$C24:$DM24)</f>
        <v/>
      </c>
      <c r="AJ23" s="19">
        <f>RAW_T24_Retail!$DN24</f>
        <v/>
      </c>
      <c r="AK23" s="19">
        <f>RAW_T24_Retail!$DO24</f>
        <v/>
      </c>
      <c r="AL23" s="19">
        <f>RAW_T24_Retail!$DP24</f>
        <v/>
      </c>
      <c r="AM23" s="19">
        <f>RAW_T24_Retail!$DQ24</f>
        <v/>
      </c>
      <c r="AN23" s="19">
        <f>RAW_T24_Retail!$DR24</f>
        <v/>
      </c>
      <c r="AO23" s="19">
        <f>RAW_T24_Retail!$DS24</f>
        <v/>
      </c>
      <c r="AP23" s="19">
        <f>RAW_T24_Retail!$DT24</f>
        <v/>
      </c>
      <c r="AQ23" s="19">
        <f>SUM(RAW_T25_34_Margins!$D24:$DN24)</f>
        <v/>
      </c>
      <c r="AR23" s="19">
        <f>RAW_T25_34_Margins!$DO24</f>
        <v/>
      </c>
      <c r="AS23" s="19">
        <f>RAW_T25_34_Margins!$DP24</f>
        <v/>
      </c>
      <c r="AT23" s="19">
        <f>RAW_T25_34_Margins!$DQ24</f>
        <v/>
      </c>
      <c r="AU23" s="19">
        <f>RAW_T25_34_Margins!$DR24</f>
        <v/>
      </c>
      <c r="AV23" s="19">
        <f>RAW_T25_34_Margins!$DS24</f>
        <v/>
      </c>
      <c r="AW23" s="19">
        <f>RAW_T25_34_Margins!$DT24</f>
        <v/>
      </c>
      <c r="AX23" s="19">
        <f>RAW_T25_34_Margins!$DU24</f>
        <v/>
      </c>
      <c r="AY23" s="19">
        <f>SUM(RAW_T25_34_Margins!$D139:$DN139)</f>
        <v/>
      </c>
      <c r="AZ23" s="19">
        <f>RAW_T25_34_Margins!$DO139</f>
        <v/>
      </c>
      <c r="BA23" s="19">
        <f>RAW_T25_34_Margins!$DP139</f>
        <v/>
      </c>
      <c r="BB23" s="19">
        <f>RAW_T25_34_Margins!$DQ139</f>
        <v/>
      </c>
      <c r="BC23" s="19">
        <f>RAW_T25_34_Margins!$DR139</f>
        <v/>
      </c>
      <c r="BD23" s="19">
        <f>RAW_T25_34_Margins!$DS139</f>
        <v/>
      </c>
      <c r="BE23" s="19">
        <f>RAW_T25_34_Margins!$DT139</f>
        <v/>
      </c>
      <c r="BF23" s="19">
        <f>RAW_T25_34_Margins!$DU139</f>
        <v/>
      </c>
      <c r="BG23" s="19">
        <f>SUM(RAW_T25_34_Margins!$D254:$DN254)</f>
        <v/>
      </c>
      <c r="BH23" s="19">
        <f>RAW_T25_34_Margins!$DO254</f>
        <v/>
      </c>
      <c r="BI23" s="19">
        <f>RAW_T25_34_Margins!$DP254</f>
        <v/>
      </c>
      <c r="BJ23" s="19">
        <f>RAW_T25_34_Margins!$DQ254</f>
        <v/>
      </c>
      <c r="BK23" s="19">
        <f>RAW_T25_34_Margins!$DR254</f>
        <v/>
      </c>
      <c r="BL23" s="19">
        <f>RAW_T25_34_Margins!$DS254</f>
        <v/>
      </c>
      <c r="BM23" s="19">
        <f>RAW_T25_34_Margins!$DT254</f>
        <v/>
      </c>
      <c r="BN23" s="19">
        <f>RAW_T25_34_Margins!$DU254</f>
        <v/>
      </c>
      <c r="BO23" s="19">
        <f>SUM(RAW_T25_34_Margins!$D369:$DN369)+SUM(RAW_T25_34_Margins!$D484:$DN484)</f>
        <v/>
      </c>
      <c r="BP23" s="19">
        <f>RAW_T25_34_Margins!$DO369+RAW_T25_34_Margins!$DO484</f>
        <v/>
      </c>
      <c r="BQ23" s="19">
        <f>RAW_T25_34_Margins!$DP369+RAW_T25_34_Margins!$DP484</f>
        <v/>
      </c>
      <c r="BR23" s="19">
        <f>RAW_T25_34_Margins!$DQ369+RAW_T25_34_Margins!$DQ484</f>
        <v/>
      </c>
      <c r="BS23" s="19">
        <f>RAW_T25_34_Margins!$DR369+RAW_T25_34_Margins!$DR484</f>
        <v/>
      </c>
      <c r="BT23" s="19">
        <f>RAW_T25_34_Margins!$DS369+RAW_T25_34_Margins!$DS484</f>
        <v/>
      </c>
      <c r="BU23" s="19">
        <f>RAW_T25_34_Margins!$DT369+RAW_T25_34_Margins!$DT484</f>
        <v/>
      </c>
      <c r="BV23" s="19">
        <f>RAW_T25_34_Margins!$DU369+RAW_T25_34_Margins!$DU484</f>
        <v/>
      </c>
      <c r="BW23" s="19">
        <f>SUM(RAW_T25_34_Margins!$D599:$DN599)</f>
        <v/>
      </c>
      <c r="BX23" s="19">
        <f>RAW_T25_34_Margins!$DO599</f>
        <v/>
      </c>
      <c r="BY23" s="19">
        <f>RAW_T25_34_Margins!$DP599</f>
        <v/>
      </c>
      <c r="BZ23" s="19">
        <f>RAW_T25_34_Margins!$DQ599</f>
        <v/>
      </c>
      <c r="CA23" s="19">
        <f>RAW_T25_34_Margins!$DR599</f>
        <v/>
      </c>
      <c r="CB23" s="19">
        <f>RAW_T25_34_Margins!$DS599</f>
        <v/>
      </c>
      <c r="CC23" s="19">
        <f>RAW_T25_34_Margins!$DT599</f>
        <v/>
      </c>
      <c r="CD23" s="19">
        <f>RAW_T25_34_Margins!$DU599</f>
        <v/>
      </c>
      <c r="CE23" s="19">
        <f>SUM(RAW_T25_34_Margins!$D714:$DN714)</f>
        <v/>
      </c>
      <c r="CF23" s="19">
        <f>RAW_T25_34_Margins!$DO714</f>
        <v/>
      </c>
      <c r="CG23" s="19">
        <f>RAW_T25_34_Margins!$DP714</f>
        <v/>
      </c>
      <c r="CH23" s="19">
        <f>RAW_T25_34_Margins!$DQ714</f>
        <v/>
      </c>
      <c r="CI23" s="19">
        <f>RAW_T25_34_Margins!$DR714</f>
        <v/>
      </c>
      <c r="CJ23" s="19">
        <f>RAW_T25_34_Margins!$DS714</f>
        <v/>
      </c>
      <c r="CK23" s="19">
        <f>RAW_T25_34_Margins!$DT714</f>
        <v/>
      </c>
      <c r="CL23" s="19">
        <f>RAW_T25_34_Margins!$DU714</f>
        <v/>
      </c>
      <c r="CM23" s="19">
        <f>SUM(RAW_T25_34_Margins!$D829:$DN829)</f>
        <v/>
      </c>
      <c r="CN23" s="19">
        <f>RAW_T25_34_Margins!$DO829</f>
        <v/>
      </c>
      <c r="CO23" s="19">
        <f>RAW_T25_34_Margins!$DP829</f>
        <v/>
      </c>
      <c r="CP23" s="19">
        <f>RAW_T25_34_Margins!$DQ829</f>
        <v/>
      </c>
      <c r="CQ23" s="19">
        <f>RAW_T25_34_Margins!$DR829</f>
        <v/>
      </c>
      <c r="CR23" s="19">
        <f>RAW_T25_34_Margins!$DS829</f>
        <v/>
      </c>
      <c r="CS23" s="19">
        <f>RAW_T25_34_Margins!$DT829</f>
        <v/>
      </c>
      <c r="CT23" s="19">
        <f>RAW_T25_34_Margins!$DU829</f>
        <v/>
      </c>
      <c r="CU23" s="19">
        <f>SUM(RAW_T25_34_Margins!$D944:$DN944)</f>
        <v/>
      </c>
      <c r="CV23" s="19">
        <f>RAW_T25_34_Margins!$DO944</f>
        <v/>
      </c>
      <c r="CW23" s="19">
        <f>RAW_T25_34_Margins!$DP944</f>
        <v/>
      </c>
      <c r="CX23" s="19">
        <f>RAW_T25_34_Margins!$DQ944</f>
        <v/>
      </c>
      <c r="CY23" s="19">
        <f>RAW_T25_34_Margins!$DR944</f>
        <v/>
      </c>
      <c r="CZ23" s="19">
        <f>RAW_T25_34_Margins!$DS944</f>
        <v/>
      </c>
      <c r="DA23" s="19">
        <f>RAW_T25_34_Margins!$DT944</f>
        <v/>
      </c>
      <c r="DB23" s="19">
        <f>RAW_T25_34_Margins!$DU944</f>
        <v/>
      </c>
      <c r="DC23" s="19">
        <f>SUM(RAW_T25_34_Margins!$D1059:$DN1059)</f>
        <v/>
      </c>
      <c r="DD23" s="19">
        <f>RAW_T25_34_Margins!$DO1059</f>
        <v/>
      </c>
      <c r="DE23" s="19">
        <f>RAW_T25_34_Margins!$DP1059</f>
        <v/>
      </c>
      <c r="DF23" s="19">
        <f>RAW_T25_34_Margins!$DQ1059</f>
        <v/>
      </c>
      <c r="DG23" s="19">
        <f>RAW_T25_34_Margins!$DR1059</f>
        <v/>
      </c>
      <c r="DH23" s="19">
        <f>RAW_T25_34_Margins!$DS1059</f>
        <v/>
      </c>
      <c r="DI23" s="19">
        <f>RAW_T25_34_Margins!$DT1059</f>
        <v/>
      </c>
      <c r="DJ23" s="19">
        <f>RAW_T25_34_Margins!$DU1059</f>
        <v/>
      </c>
    </row>
    <row r="24">
      <c r="A24" s="2" t="inlineStr">
        <is>
          <t>1107</t>
        </is>
      </c>
      <c r="B24" s="2" t="inlineStr">
        <is>
          <t>Bakery product manufacturing</t>
        </is>
      </c>
      <c r="C24" s="19">
        <f>IF(Settings!$B$5="Aus",SUM(RAW_T5_Aus!$C25:$DM25),SUM(RAW_T5_State!$C25:$DM25))</f>
        <v/>
      </c>
      <c r="D24" s="19">
        <f>IF(Settings!$B$5="Aus",RAW_T5_Aus!$DN25,RAW_T5_State!$DN25)</f>
        <v/>
      </c>
      <c r="E24" s="19">
        <f>IF(Settings!$B$5="Aus",RAW_T5_Aus!$DO25,RAW_T5_State!$DO25)</f>
        <v/>
      </c>
      <c r="F24" s="19">
        <f>IF(Settings!$B$5="Aus",RAW_T5_Aus!$DP25,RAW_T5_State!$DP25)</f>
        <v/>
      </c>
      <c r="G24" s="19">
        <f>IF(Settings!$B$5="Aus",RAW_T5_Aus!$DQ25,RAW_T5_State!$DQ25)</f>
        <v/>
      </c>
      <c r="H24" s="19">
        <f>IF(Settings!$B$5="Aus",RAW_T5_Aus!$DR25,RAW_T5_State!$DR25)</f>
        <v/>
      </c>
      <c r="I24" s="19">
        <f>IF(Settings!$B$5="Aus",RAW_T5_Aus!$DS25,RAW_T5_State!$DS25)</f>
        <v/>
      </c>
      <c r="J24" s="19">
        <f>IF(Settings!$B$5="Aus",RAW_T5_Aus!$DT25,RAW_T5_State!$DT25)</f>
        <v/>
      </c>
      <c r="K24" s="19">
        <f>IF(Settings!$B$5="Aus",SUM(RAW_T8_Aus!$C25:$DM25)-SUM(RAW_T5_Aus!$C25:$DM25),SUM(RAW_T8_State!$C25:$DM25)-SUM(RAW_T5_State!$C25:$DM25))</f>
        <v/>
      </c>
      <c r="L24" s="19">
        <f>IF(Settings!$B$5="Aus",RAW_T8_Aus!$DN25-RAW_T5_Aus!$DN25,RAW_T8_State!$DN25-RAW_T5_State!$DN25)</f>
        <v/>
      </c>
      <c r="M24" s="19">
        <f>IF(Settings!$B$5="Aus",RAW_T8_Aus!$DO25-RAW_T5_Aus!$DO25,RAW_T8_State!$DO25-RAW_T5_State!$DO25)</f>
        <v/>
      </c>
      <c r="N24" s="19">
        <f>IF(Settings!$B$5="Aus",RAW_T8_Aus!$DP25-RAW_T5_Aus!$DP25,RAW_T8_State!$DP25-RAW_T5_State!$DP25)</f>
        <v/>
      </c>
      <c r="O24" s="19">
        <f>IF(Settings!$B$5="Aus",RAW_T8_Aus!$DQ25-RAW_T5_Aus!$DQ25,RAW_T8_State!$DQ25-RAW_T5_State!$DQ25)</f>
        <v/>
      </c>
      <c r="P24" s="19">
        <f>IF(Settings!$B$5="Aus",RAW_T8_Aus!$DR25-RAW_T5_Aus!$DR25,RAW_T8_State!$DR25-RAW_T5_State!$DR25)</f>
        <v/>
      </c>
      <c r="Q24" s="19">
        <f>IF(Settings!$B$5="Aus",RAW_T8_Aus!$DS25-RAW_T5_Aus!$DS25,RAW_T8_State!$DS25-RAW_T5_State!$DS25)</f>
        <v/>
      </c>
      <c r="R24" s="19">
        <f>IF(Settings!$B$5="Aus",RAW_T8_Aus!$DT25-RAW_T5_Aus!$DT25,RAW_T8_State!$DT25-RAW_T5_State!$DT25)</f>
        <v/>
      </c>
      <c r="S24" s="19">
        <f>SUM(RAW_T35_NetTaxes!$C25:$DM25)</f>
        <v/>
      </c>
      <c r="T24" s="19">
        <f>RAW_T35_NetTaxes!$DN25</f>
        <v/>
      </c>
      <c r="U24" s="19">
        <f>RAW_T35_NetTaxes!$DO25</f>
        <v/>
      </c>
      <c r="V24" s="19">
        <f>RAW_T35_NetTaxes!$DP25</f>
        <v/>
      </c>
      <c r="W24" s="19">
        <f>RAW_T35_NetTaxes!$DQ25</f>
        <v/>
      </c>
      <c r="X24" s="19">
        <f>RAW_T35_NetTaxes!$DR25</f>
        <v/>
      </c>
      <c r="Y24" s="19">
        <f>RAW_T35_NetTaxes!$DS25</f>
        <v/>
      </c>
      <c r="Z24" s="19">
        <f>RAW_T35_NetTaxes!$DT25</f>
        <v/>
      </c>
      <c r="AA24" s="19">
        <f>SUM(RAW_T23_Wholesale!$C25:$DM25)</f>
        <v/>
      </c>
      <c r="AB24" s="19">
        <f>RAW_T23_Wholesale!$DN25</f>
        <v/>
      </c>
      <c r="AC24" s="19">
        <f>RAW_T23_Wholesale!$DO25</f>
        <v/>
      </c>
      <c r="AD24" s="19">
        <f>RAW_T23_Wholesale!$DP25</f>
        <v/>
      </c>
      <c r="AE24" s="19">
        <f>RAW_T23_Wholesale!$DQ25</f>
        <v/>
      </c>
      <c r="AF24" s="19">
        <f>RAW_T23_Wholesale!$DR25</f>
        <v/>
      </c>
      <c r="AG24" s="19">
        <f>RAW_T23_Wholesale!$DS25</f>
        <v/>
      </c>
      <c r="AH24" s="19">
        <f>RAW_T23_Wholesale!$DT25</f>
        <v/>
      </c>
      <c r="AI24" s="19">
        <f>SUM(RAW_T24_Retail!$C25:$DM25)</f>
        <v/>
      </c>
      <c r="AJ24" s="19">
        <f>RAW_T24_Retail!$DN25</f>
        <v/>
      </c>
      <c r="AK24" s="19">
        <f>RAW_T24_Retail!$DO25</f>
        <v/>
      </c>
      <c r="AL24" s="19">
        <f>RAW_T24_Retail!$DP25</f>
        <v/>
      </c>
      <c r="AM24" s="19">
        <f>RAW_T24_Retail!$DQ25</f>
        <v/>
      </c>
      <c r="AN24" s="19">
        <f>RAW_T24_Retail!$DR25</f>
        <v/>
      </c>
      <c r="AO24" s="19">
        <f>RAW_T24_Retail!$DS25</f>
        <v/>
      </c>
      <c r="AP24" s="19">
        <f>RAW_T24_Retail!$DT25</f>
        <v/>
      </c>
      <c r="AQ24" s="19">
        <f>SUM(RAW_T25_34_Margins!$D25:$DN25)</f>
        <v/>
      </c>
      <c r="AR24" s="19">
        <f>RAW_T25_34_Margins!$DO25</f>
        <v/>
      </c>
      <c r="AS24" s="19">
        <f>RAW_T25_34_Margins!$DP25</f>
        <v/>
      </c>
      <c r="AT24" s="19">
        <f>RAW_T25_34_Margins!$DQ25</f>
        <v/>
      </c>
      <c r="AU24" s="19">
        <f>RAW_T25_34_Margins!$DR25</f>
        <v/>
      </c>
      <c r="AV24" s="19">
        <f>RAW_T25_34_Margins!$DS25</f>
        <v/>
      </c>
      <c r="AW24" s="19">
        <f>RAW_T25_34_Margins!$DT25</f>
        <v/>
      </c>
      <c r="AX24" s="19">
        <f>RAW_T25_34_Margins!$DU25</f>
        <v/>
      </c>
      <c r="AY24" s="19">
        <f>SUM(RAW_T25_34_Margins!$D140:$DN140)</f>
        <v/>
      </c>
      <c r="AZ24" s="19">
        <f>RAW_T25_34_Margins!$DO140</f>
        <v/>
      </c>
      <c r="BA24" s="19">
        <f>RAW_T25_34_Margins!$DP140</f>
        <v/>
      </c>
      <c r="BB24" s="19">
        <f>RAW_T25_34_Margins!$DQ140</f>
        <v/>
      </c>
      <c r="BC24" s="19">
        <f>RAW_T25_34_Margins!$DR140</f>
        <v/>
      </c>
      <c r="BD24" s="19">
        <f>RAW_T25_34_Margins!$DS140</f>
        <v/>
      </c>
      <c r="BE24" s="19">
        <f>RAW_T25_34_Margins!$DT140</f>
        <v/>
      </c>
      <c r="BF24" s="19">
        <f>RAW_T25_34_Margins!$DU140</f>
        <v/>
      </c>
      <c r="BG24" s="19">
        <f>SUM(RAW_T25_34_Margins!$D255:$DN255)</f>
        <v/>
      </c>
      <c r="BH24" s="19">
        <f>RAW_T25_34_Margins!$DO255</f>
        <v/>
      </c>
      <c r="BI24" s="19">
        <f>RAW_T25_34_Margins!$DP255</f>
        <v/>
      </c>
      <c r="BJ24" s="19">
        <f>RAW_T25_34_Margins!$DQ255</f>
        <v/>
      </c>
      <c r="BK24" s="19">
        <f>RAW_T25_34_Margins!$DR255</f>
        <v/>
      </c>
      <c r="BL24" s="19">
        <f>RAW_T25_34_Margins!$DS255</f>
        <v/>
      </c>
      <c r="BM24" s="19">
        <f>RAW_T25_34_Margins!$DT255</f>
        <v/>
      </c>
      <c r="BN24" s="19">
        <f>RAW_T25_34_Margins!$DU255</f>
        <v/>
      </c>
      <c r="BO24" s="19">
        <f>SUM(RAW_T25_34_Margins!$D370:$DN370)+SUM(RAW_T25_34_Margins!$D485:$DN485)</f>
        <v/>
      </c>
      <c r="BP24" s="19">
        <f>RAW_T25_34_Margins!$DO370+RAW_T25_34_Margins!$DO485</f>
        <v/>
      </c>
      <c r="BQ24" s="19">
        <f>RAW_T25_34_Margins!$DP370+RAW_T25_34_Margins!$DP485</f>
        <v/>
      </c>
      <c r="BR24" s="19">
        <f>RAW_T25_34_Margins!$DQ370+RAW_T25_34_Margins!$DQ485</f>
        <v/>
      </c>
      <c r="BS24" s="19">
        <f>RAW_T25_34_Margins!$DR370+RAW_T25_34_Margins!$DR485</f>
        <v/>
      </c>
      <c r="BT24" s="19">
        <f>RAW_T25_34_Margins!$DS370+RAW_T25_34_Margins!$DS485</f>
        <v/>
      </c>
      <c r="BU24" s="19">
        <f>RAW_T25_34_Margins!$DT370+RAW_T25_34_Margins!$DT485</f>
        <v/>
      </c>
      <c r="BV24" s="19">
        <f>RAW_T25_34_Margins!$DU370+RAW_T25_34_Margins!$DU485</f>
        <v/>
      </c>
      <c r="BW24" s="19">
        <f>SUM(RAW_T25_34_Margins!$D600:$DN600)</f>
        <v/>
      </c>
      <c r="BX24" s="19">
        <f>RAW_T25_34_Margins!$DO600</f>
        <v/>
      </c>
      <c r="BY24" s="19">
        <f>RAW_T25_34_Margins!$DP600</f>
        <v/>
      </c>
      <c r="BZ24" s="19">
        <f>RAW_T25_34_Margins!$DQ600</f>
        <v/>
      </c>
      <c r="CA24" s="19">
        <f>RAW_T25_34_Margins!$DR600</f>
        <v/>
      </c>
      <c r="CB24" s="19">
        <f>RAW_T25_34_Margins!$DS600</f>
        <v/>
      </c>
      <c r="CC24" s="19">
        <f>RAW_T25_34_Margins!$DT600</f>
        <v/>
      </c>
      <c r="CD24" s="19">
        <f>RAW_T25_34_Margins!$DU600</f>
        <v/>
      </c>
      <c r="CE24" s="19">
        <f>SUM(RAW_T25_34_Margins!$D715:$DN715)</f>
        <v/>
      </c>
      <c r="CF24" s="19">
        <f>RAW_T25_34_Margins!$DO715</f>
        <v/>
      </c>
      <c r="CG24" s="19">
        <f>RAW_T25_34_Margins!$DP715</f>
        <v/>
      </c>
      <c r="CH24" s="19">
        <f>RAW_T25_34_Margins!$DQ715</f>
        <v/>
      </c>
      <c r="CI24" s="19">
        <f>RAW_T25_34_Margins!$DR715</f>
        <v/>
      </c>
      <c r="CJ24" s="19">
        <f>RAW_T25_34_Margins!$DS715</f>
        <v/>
      </c>
      <c r="CK24" s="19">
        <f>RAW_T25_34_Margins!$DT715</f>
        <v/>
      </c>
      <c r="CL24" s="19">
        <f>RAW_T25_34_Margins!$DU715</f>
        <v/>
      </c>
      <c r="CM24" s="19">
        <f>SUM(RAW_T25_34_Margins!$D830:$DN830)</f>
        <v/>
      </c>
      <c r="CN24" s="19">
        <f>RAW_T25_34_Margins!$DO830</f>
        <v/>
      </c>
      <c r="CO24" s="19">
        <f>RAW_T25_34_Margins!$DP830</f>
        <v/>
      </c>
      <c r="CP24" s="19">
        <f>RAW_T25_34_Margins!$DQ830</f>
        <v/>
      </c>
      <c r="CQ24" s="19">
        <f>RAW_T25_34_Margins!$DR830</f>
        <v/>
      </c>
      <c r="CR24" s="19">
        <f>RAW_T25_34_Margins!$DS830</f>
        <v/>
      </c>
      <c r="CS24" s="19">
        <f>RAW_T25_34_Margins!$DT830</f>
        <v/>
      </c>
      <c r="CT24" s="19">
        <f>RAW_T25_34_Margins!$DU830</f>
        <v/>
      </c>
      <c r="CU24" s="19">
        <f>SUM(RAW_T25_34_Margins!$D945:$DN945)</f>
        <v/>
      </c>
      <c r="CV24" s="19">
        <f>RAW_T25_34_Margins!$DO945</f>
        <v/>
      </c>
      <c r="CW24" s="19">
        <f>RAW_T25_34_Margins!$DP945</f>
        <v/>
      </c>
      <c r="CX24" s="19">
        <f>RAW_T25_34_Margins!$DQ945</f>
        <v/>
      </c>
      <c r="CY24" s="19">
        <f>RAW_T25_34_Margins!$DR945</f>
        <v/>
      </c>
      <c r="CZ24" s="19">
        <f>RAW_T25_34_Margins!$DS945</f>
        <v/>
      </c>
      <c r="DA24" s="19">
        <f>RAW_T25_34_Margins!$DT945</f>
        <v/>
      </c>
      <c r="DB24" s="19">
        <f>RAW_T25_34_Margins!$DU945</f>
        <v/>
      </c>
      <c r="DC24" s="19">
        <f>SUM(RAW_T25_34_Margins!$D1060:$DN1060)</f>
        <v/>
      </c>
      <c r="DD24" s="19">
        <f>RAW_T25_34_Margins!$DO1060</f>
        <v/>
      </c>
      <c r="DE24" s="19">
        <f>RAW_T25_34_Margins!$DP1060</f>
        <v/>
      </c>
      <c r="DF24" s="19">
        <f>RAW_T25_34_Margins!$DQ1060</f>
        <v/>
      </c>
      <c r="DG24" s="19">
        <f>RAW_T25_34_Margins!$DR1060</f>
        <v/>
      </c>
      <c r="DH24" s="19">
        <f>RAW_T25_34_Margins!$DS1060</f>
        <v/>
      </c>
      <c r="DI24" s="19">
        <f>RAW_T25_34_Margins!$DT1060</f>
        <v/>
      </c>
      <c r="DJ24" s="19">
        <f>RAW_T25_34_Margins!$DU1060</f>
        <v/>
      </c>
    </row>
    <row r="25">
      <c r="A25" s="2" t="inlineStr">
        <is>
          <t>1108</t>
        </is>
      </c>
      <c r="B25" s="2" t="inlineStr">
        <is>
          <t>Sugar and confectionery manufacturing</t>
        </is>
      </c>
      <c r="C25" s="19">
        <f>IF(Settings!$B$5="Aus",SUM(RAW_T5_Aus!$C26:$DM26),SUM(RAW_T5_State!$C26:$DM26))</f>
        <v/>
      </c>
      <c r="D25" s="19">
        <f>IF(Settings!$B$5="Aus",RAW_T5_Aus!$DN26,RAW_T5_State!$DN26)</f>
        <v/>
      </c>
      <c r="E25" s="19">
        <f>IF(Settings!$B$5="Aus",RAW_T5_Aus!$DO26,RAW_T5_State!$DO26)</f>
        <v/>
      </c>
      <c r="F25" s="19">
        <f>IF(Settings!$B$5="Aus",RAW_T5_Aus!$DP26,RAW_T5_State!$DP26)</f>
        <v/>
      </c>
      <c r="G25" s="19">
        <f>IF(Settings!$B$5="Aus",RAW_T5_Aus!$DQ26,RAW_T5_State!$DQ26)</f>
        <v/>
      </c>
      <c r="H25" s="19">
        <f>IF(Settings!$B$5="Aus",RAW_T5_Aus!$DR26,RAW_T5_State!$DR26)</f>
        <v/>
      </c>
      <c r="I25" s="19">
        <f>IF(Settings!$B$5="Aus",RAW_T5_Aus!$DS26,RAW_T5_State!$DS26)</f>
        <v/>
      </c>
      <c r="J25" s="19">
        <f>IF(Settings!$B$5="Aus",RAW_T5_Aus!$DT26,RAW_T5_State!$DT26)</f>
        <v/>
      </c>
      <c r="K25" s="19">
        <f>IF(Settings!$B$5="Aus",SUM(RAW_T8_Aus!$C26:$DM26)-SUM(RAW_T5_Aus!$C26:$DM26),SUM(RAW_T8_State!$C26:$DM26)-SUM(RAW_T5_State!$C26:$DM26))</f>
        <v/>
      </c>
      <c r="L25" s="19">
        <f>IF(Settings!$B$5="Aus",RAW_T8_Aus!$DN26-RAW_T5_Aus!$DN26,RAW_T8_State!$DN26-RAW_T5_State!$DN26)</f>
        <v/>
      </c>
      <c r="M25" s="19">
        <f>IF(Settings!$B$5="Aus",RAW_T8_Aus!$DO26-RAW_T5_Aus!$DO26,RAW_T8_State!$DO26-RAW_T5_State!$DO26)</f>
        <v/>
      </c>
      <c r="N25" s="19">
        <f>IF(Settings!$B$5="Aus",RAW_T8_Aus!$DP26-RAW_T5_Aus!$DP26,RAW_T8_State!$DP26-RAW_T5_State!$DP26)</f>
        <v/>
      </c>
      <c r="O25" s="19">
        <f>IF(Settings!$B$5="Aus",RAW_T8_Aus!$DQ26-RAW_T5_Aus!$DQ26,RAW_T8_State!$DQ26-RAW_T5_State!$DQ26)</f>
        <v/>
      </c>
      <c r="P25" s="19">
        <f>IF(Settings!$B$5="Aus",RAW_T8_Aus!$DR26-RAW_T5_Aus!$DR26,RAW_T8_State!$DR26-RAW_T5_State!$DR26)</f>
        <v/>
      </c>
      <c r="Q25" s="19">
        <f>IF(Settings!$B$5="Aus",RAW_T8_Aus!$DS26-RAW_T5_Aus!$DS26,RAW_T8_State!$DS26-RAW_T5_State!$DS26)</f>
        <v/>
      </c>
      <c r="R25" s="19">
        <f>IF(Settings!$B$5="Aus",RAW_T8_Aus!$DT26-RAW_T5_Aus!$DT26,RAW_T8_State!$DT26-RAW_T5_State!$DT26)</f>
        <v/>
      </c>
      <c r="S25" s="19">
        <f>SUM(RAW_T35_NetTaxes!$C26:$DM26)</f>
        <v/>
      </c>
      <c r="T25" s="19">
        <f>RAW_T35_NetTaxes!$DN26</f>
        <v/>
      </c>
      <c r="U25" s="19">
        <f>RAW_T35_NetTaxes!$DO26</f>
        <v/>
      </c>
      <c r="V25" s="19">
        <f>RAW_T35_NetTaxes!$DP26</f>
        <v/>
      </c>
      <c r="W25" s="19">
        <f>RAW_T35_NetTaxes!$DQ26</f>
        <v/>
      </c>
      <c r="X25" s="19">
        <f>RAW_T35_NetTaxes!$DR26</f>
        <v/>
      </c>
      <c r="Y25" s="19">
        <f>RAW_T35_NetTaxes!$DS26</f>
        <v/>
      </c>
      <c r="Z25" s="19">
        <f>RAW_T35_NetTaxes!$DT26</f>
        <v/>
      </c>
      <c r="AA25" s="19">
        <f>SUM(RAW_T23_Wholesale!$C26:$DM26)</f>
        <v/>
      </c>
      <c r="AB25" s="19">
        <f>RAW_T23_Wholesale!$DN26</f>
        <v/>
      </c>
      <c r="AC25" s="19">
        <f>RAW_T23_Wholesale!$DO26</f>
        <v/>
      </c>
      <c r="AD25" s="19">
        <f>RAW_T23_Wholesale!$DP26</f>
        <v/>
      </c>
      <c r="AE25" s="19">
        <f>RAW_T23_Wholesale!$DQ26</f>
        <v/>
      </c>
      <c r="AF25" s="19">
        <f>RAW_T23_Wholesale!$DR26</f>
        <v/>
      </c>
      <c r="AG25" s="19">
        <f>RAW_T23_Wholesale!$DS26</f>
        <v/>
      </c>
      <c r="AH25" s="19">
        <f>RAW_T23_Wholesale!$DT26</f>
        <v/>
      </c>
      <c r="AI25" s="19">
        <f>SUM(RAW_T24_Retail!$C26:$DM26)</f>
        <v/>
      </c>
      <c r="AJ25" s="19">
        <f>RAW_T24_Retail!$DN26</f>
        <v/>
      </c>
      <c r="AK25" s="19">
        <f>RAW_T24_Retail!$DO26</f>
        <v/>
      </c>
      <c r="AL25" s="19">
        <f>RAW_T24_Retail!$DP26</f>
        <v/>
      </c>
      <c r="AM25" s="19">
        <f>RAW_T24_Retail!$DQ26</f>
        <v/>
      </c>
      <c r="AN25" s="19">
        <f>RAW_T24_Retail!$DR26</f>
        <v/>
      </c>
      <c r="AO25" s="19">
        <f>RAW_T24_Retail!$DS26</f>
        <v/>
      </c>
      <c r="AP25" s="19">
        <f>RAW_T24_Retail!$DT26</f>
        <v/>
      </c>
      <c r="AQ25" s="19">
        <f>SUM(RAW_T25_34_Margins!$D26:$DN26)</f>
        <v/>
      </c>
      <c r="AR25" s="19">
        <f>RAW_T25_34_Margins!$DO26</f>
        <v/>
      </c>
      <c r="AS25" s="19">
        <f>RAW_T25_34_Margins!$DP26</f>
        <v/>
      </c>
      <c r="AT25" s="19">
        <f>RAW_T25_34_Margins!$DQ26</f>
        <v/>
      </c>
      <c r="AU25" s="19">
        <f>RAW_T25_34_Margins!$DR26</f>
        <v/>
      </c>
      <c r="AV25" s="19">
        <f>RAW_T25_34_Margins!$DS26</f>
        <v/>
      </c>
      <c r="AW25" s="19">
        <f>RAW_T25_34_Margins!$DT26</f>
        <v/>
      </c>
      <c r="AX25" s="19">
        <f>RAW_T25_34_Margins!$DU26</f>
        <v/>
      </c>
      <c r="AY25" s="19">
        <f>SUM(RAW_T25_34_Margins!$D141:$DN141)</f>
        <v/>
      </c>
      <c r="AZ25" s="19">
        <f>RAW_T25_34_Margins!$DO141</f>
        <v/>
      </c>
      <c r="BA25" s="19">
        <f>RAW_T25_34_Margins!$DP141</f>
        <v/>
      </c>
      <c r="BB25" s="19">
        <f>RAW_T25_34_Margins!$DQ141</f>
        <v/>
      </c>
      <c r="BC25" s="19">
        <f>RAW_T25_34_Margins!$DR141</f>
        <v/>
      </c>
      <c r="BD25" s="19">
        <f>RAW_T25_34_Margins!$DS141</f>
        <v/>
      </c>
      <c r="BE25" s="19">
        <f>RAW_T25_34_Margins!$DT141</f>
        <v/>
      </c>
      <c r="BF25" s="19">
        <f>RAW_T25_34_Margins!$DU141</f>
        <v/>
      </c>
      <c r="BG25" s="19">
        <f>SUM(RAW_T25_34_Margins!$D256:$DN256)</f>
        <v/>
      </c>
      <c r="BH25" s="19">
        <f>RAW_T25_34_Margins!$DO256</f>
        <v/>
      </c>
      <c r="BI25" s="19">
        <f>RAW_T25_34_Margins!$DP256</f>
        <v/>
      </c>
      <c r="BJ25" s="19">
        <f>RAW_T25_34_Margins!$DQ256</f>
        <v/>
      </c>
      <c r="BK25" s="19">
        <f>RAW_T25_34_Margins!$DR256</f>
        <v/>
      </c>
      <c r="BL25" s="19">
        <f>RAW_T25_34_Margins!$DS256</f>
        <v/>
      </c>
      <c r="BM25" s="19">
        <f>RAW_T25_34_Margins!$DT256</f>
        <v/>
      </c>
      <c r="BN25" s="19">
        <f>RAW_T25_34_Margins!$DU256</f>
        <v/>
      </c>
      <c r="BO25" s="19">
        <f>SUM(RAW_T25_34_Margins!$D371:$DN371)+SUM(RAW_T25_34_Margins!$D486:$DN486)</f>
        <v/>
      </c>
      <c r="BP25" s="19">
        <f>RAW_T25_34_Margins!$DO371+RAW_T25_34_Margins!$DO486</f>
        <v/>
      </c>
      <c r="BQ25" s="19">
        <f>RAW_T25_34_Margins!$DP371+RAW_T25_34_Margins!$DP486</f>
        <v/>
      </c>
      <c r="BR25" s="19">
        <f>RAW_T25_34_Margins!$DQ371+RAW_T25_34_Margins!$DQ486</f>
        <v/>
      </c>
      <c r="BS25" s="19">
        <f>RAW_T25_34_Margins!$DR371+RAW_T25_34_Margins!$DR486</f>
        <v/>
      </c>
      <c r="BT25" s="19">
        <f>RAW_T25_34_Margins!$DS371+RAW_T25_34_Margins!$DS486</f>
        <v/>
      </c>
      <c r="BU25" s="19">
        <f>RAW_T25_34_Margins!$DT371+RAW_T25_34_Margins!$DT486</f>
        <v/>
      </c>
      <c r="BV25" s="19">
        <f>RAW_T25_34_Margins!$DU371+RAW_T25_34_Margins!$DU486</f>
        <v/>
      </c>
      <c r="BW25" s="19">
        <f>SUM(RAW_T25_34_Margins!$D601:$DN601)</f>
        <v/>
      </c>
      <c r="BX25" s="19">
        <f>RAW_T25_34_Margins!$DO601</f>
        <v/>
      </c>
      <c r="BY25" s="19">
        <f>RAW_T25_34_Margins!$DP601</f>
        <v/>
      </c>
      <c r="BZ25" s="19">
        <f>RAW_T25_34_Margins!$DQ601</f>
        <v/>
      </c>
      <c r="CA25" s="19">
        <f>RAW_T25_34_Margins!$DR601</f>
        <v/>
      </c>
      <c r="CB25" s="19">
        <f>RAW_T25_34_Margins!$DS601</f>
        <v/>
      </c>
      <c r="CC25" s="19">
        <f>RAW_T25_34_Margins!$DT601</f>
        <v/>
      </c>
      <c r="CD25" s="19">
        <f>RAW_T25_34_Margins!$DU601</f>
        <v/>
      </c>
      <c r="CE25" s="19">
        <f>SUM(RAW_T25_34_Margins!$D716:$DN716)</f>
        <v/>
      </c>
      <c r="CF25" s="19">
        <f>RAW_T25_34_Margins!$DO716</f>
        <v/>
      </c>
      <c r="CG25" s="19">
        <f>RAW_T25_34_Margins!$DP716</f>
        <v/>
      </c>
      <c r="CH25" s="19">
        <f>RAW_T25_34_Margins!$DQ716</f>
        <v/>
      </c>
      <c r="CI25" s="19">
        <f>RAW_T25_34_Margins!$DR716</f>
        <v/>
      </c>
      <c r="CJ25" s="19">
        <f>RAW_T25_34_Margins!$DS716</f>
        <v/>
      </c>
      <c r="CK25" s="19">
        <f>RAW_T25_34_Margins!$DT716</f>
        <v/>
      </c>
      <c r="CL25" s="19">
        <f>RAW_T25_34_Margins!$DU716</f>
        <v/>
      </c>
      <c r="CM25" s="19">
        <f>SUM(RAW_T25_34_Margins!$D831:$DN831)</f>
        <v/>
      </c>
      <c r="CN25" s="19">
        <f>RAW_T25_34_Margins!$DO831</f>
        <v/>
      </c>
      <c r="CO25" s="19">
        <f>RAW_T25_34_Margins!$DP831</f>
        <v/>
      </c>
      <c r="CP25" s="19">
        <f>RAW_T25_34_Margins!$DQ831</f>
        <v/>
      </c>
      <c r="CQ25" s="19">
        <f>RAW_T25_34_Margins!$DR831</f>
        <v/>
      </c>
      <c r="CR25" s="19">
        <f>RAW_T25_34_Margins!$DS831</f>
        <v/>
      </c>
      <c r="CS25" s="19">
        <f>RAW_T25_34_Margins!$DT831</f>
        <v/>
      </c>
      <c r="CT25" s="19">
        <f>RAW_T25_34_Margins!$DU831</f>
        <v/>
      </c>
      <c r="CU25" s="19">
        <f>SUM(RAW_T25_34_Margins!$D946:$DN946)</f>
        <v/>
      </c>
      <c r="CV25" s="19">
        <f>RAW_T25_34_Margins!$DO946</f>
        <v/>
      </c>
      <c r="CW25" s="19">
        <f>RAW_T25_34_Margins!$DP946</f>
        <v/>
      </c>
      <c r="CX25" s="19">
        <f>RAW_T25_34_Margins!$DQ946</f>
        <v/>
      </c>
      <c r="CY25" s="19">
        <f>RAW_T25_34_Margins!$DR946</f>
        <v/>
      </c>
      <c r="CZ25" s="19">
        <f>RAW_T25_34_Margins!$DS946</f>
        <v/>
      </c>
      <c r="DA25" s="19">
        <f>RAW_T25_34_Margins!$DT946</f>
        <v/>
      </c>
      <c r="DB25" s="19">
        <f>RAW_T25_34_Margins!$DU946</f>
        <v/>
      </c>
      <c r="DC25" s="19">
        <f>SUM(RAW_T25_34_Margins!$D1061:$DN1061)</f>
        <v/>
      </c>
      <c r="DD25" s="19">
        <f>RAW_T25_34_Margins!$DO1061</f>
        <v/>
      </c>
      <c r="DE25" s="19">
        <f>RAW_T25_34_Margins!$DP1061</f>
        <v/>
      </c>
      <c r="DF25" s="19">
        <f>RAW_T25_34_Margins!$DQ1061</f>
        <v/>
      </c>
      <c r="DG25" s="19">
        <f>RAW_T25_34_Margins!$DR1061</f>
        <v/>
      </c>
      <c r="DH25" s="19">
        <f>RAW_T25_34_Margins!$DS1061</f>
        <v/>
      </c>
      <c r="DI25" s="19">
        <f>RAW_T25_34_Margins!$DT1061</f>
        <v/>
      </c>
      <c r="DJ25" s="19">
        <f>RAW_T25_34_Margins!$DU1061</f>
        <v/>
      </c>
    </row>
    <row r="26">
      <c r="A26" s="2" t="inlineStr">
        <is>
          <t>1109</t>
        </is>
      </c>
      <c r="B26" s="2" t="inlineStr">
        <is>
          <t>Other food product manufacturing</t>
        </is>
      </c>
      <c r="C26" s="19">
        <f>IF(Settings!$B$5="Aus",SUM(RAW_T5_Aus!$C27:$DM27),SUM(RAW_T5_State!$C27:$DM27))</f>
        <v/>
      </c>
      <c r="D26" s="19">
        <f>IF(Settings!$B$5="Aus",RAW_T5_Aus!$DN27,RAW_T5_State!$DN27)</f>
        <v/>
      </c>
      <c r="E26" s="19">
        <f>IF(Settings!$B$5="Aus",RAW_T5_Aus!$DO27,RAW_T5_State!$DO27)</f>
        <v/>
      </c>
      <c r="F26" s="19">
        <f>IF(Settings!$B$5="Aus",RAW_T5_Aus!$DP27,RAW_T5_State!$DP27)</f>
        <v/>
      </c>
      <c r="G26" s="19">
        <f>IF(Settings!$B$5="Aus",RAW_T5_Aus!$DQ27,RAW_T5_State!$DQ27)</f>
        <v/>
      </c>
      <c r="H26" s="19">
        <f>IF(Settings!$B$5="Aus",RAW_T5_Aus!$DR27,RAW_T5_State!$DR27)</f>
        <v/>
      </c>
      <c r="I26" s="19">
        <f>IF(Settings!$B$5="Aus",RAW_T5_Aus!$DS27,RAW_T5_State!$DS27)</f>
        <v/>
      </c>
      <c r="J26" s="19">
        <f>IF(Settings!$B$5="Aus",RAW_T5_Aus!$DT27,RAW_T5_State!$DT27)</f>
        <v/>
      </c>
      <c r="K26" s="19">
        <f>IF(Settings!$B$5="Aus",SUM(RAW_T8_Aus!$C27:$DM27)-SUM(RAW_T5_Aus!$C27:$DM27),SUM(RAW_T8_State!$C27:$DM27)-SUM(RAW_T5_State!$C27:$DM27))</f>
        <v/>
      </c>
      <c r="L26" s="19">
        <f>IF(Settings!$B$5="Aus",RAW_T8_Aus!$DN27-RAW_T5_Aus!$DN27,RAW_T8_State!$DN27-RAW_T5_State!$DN27)</f>
        <v/>
      </c>
      <c r="M26" s="19">
        <f>IF(Settings!$B$5="Aus",RAW_T8_Aus!$DO27-RAW_T5_Aus!$DO27,RAW_T8_State!$DO27-RAW_T5_State!$DO27)</f>
        <v/>
      </c>
      <c r="N26" s="19">
        <f>IF(Settings!$B$5="Aus",RAW_T8_Aus!$DP27-RAW_T5_Aus!$DP27,RAW_T8_State!$DP27-RAW_T5_State!$DP27)</f>
        <v/>
      </c>
      <c r="O26" s="19">
        <f>IF(Settings!$B$5="Aus",RAW_T8_Aus!$DQ27-RAW_T5_Aus!$DQ27,RAW_T8_State!$DQ27-RAW_T5_State!$DQ27)</f>
        <v/>
      </c>
      <c r="P26" s="19">
        <f>IF(Settings!$B$5="Aus",RAW_T8_Aus!$DR27-RAW_T5_Aus!$DR27,RAW_T8_State!$DR27-RAW_T5_State!$DR27)</f>
        <v/>
      </c>
      <c r="Q26" s="19">
        <f>IF(Settings!$B$5="Aus",RAW_T8_Aus!$DS27-RAW_T5_Aus!$DS27,RAW_T8_State!$DS27-RAW_T5_State!$DS27)</f>
        <v/>
      </c>
      <c r="R26" s="19">
        <f>IF(Settings!$B$5="Aus",RAW_T8_Aus!$DT27-RAW_T5_Aus!$DT27,RAW_T8_State!$DT27-RAW_T5_State!$DT27)</f>
        <v/>
      </c>
      <c r="S26" s="19">
        <f>SUM(RAW_T35_NetTaxes!$C27:$DM27)</f>
        <v/>
      </c>
      <c r="T26" s="19">
        <f>RAW_T35_NetTaxes!$DN27</f>
        <v/>
      </c>
      <c r="U26" s="19">
        <f>RAW_T35_NetTaxes!$DO27</f>
        <v/>
      </c>
      <c r="V26" s="19">
        <f>RAW_T35_NetTaxes!$DP27</f>
        <v/>
      </c>
      <c r="W26" s="19">
        <f>RAW_T35_NetTaxes!$DQ27</f>
        <v/>
      </c>
      <c r="X26" s="19">
        <f>RAW_T35_NetTaxes!$DR27</f>
        <v/>
      </c>
      <c r="Y26" s="19">
        <f>RAW_T35_NetTaxes!$DS27</f>
        <v/>
      </c>
      <c r="Z26" s="19">
        <f>RAW_T35_NetTaxes!$DT27</f>
        <v/>
      </c>
      <c r="AA26" s="19">
        <f>SUM(RAW_T23_Wholesale!$C27:$DM27)</f>
        <v/>
      </c>
      <c r="AB26" s="19">
        <f>RAW_T23_Wholesale!$DN27</f>
        <v/>
      </c>
      <c r="AC26" s="19">
        <f>RAW_T23_Wholesale!$DO27</f>
        <v/>
      </c>
      <c r="AD26" s="19">
        <f>RAW_T23_Wholesale!$DP27</f>
        <v/>
      </c>
      <c r="AE26" s="19">
        <f>RAW_T23_Wholesale!$DQ27</f>
        <v/>
      </c>
      <c r="AF26" s="19">
        <f>RAW_T23_Wholesale!$DR27</f>
        <v/>
      </c>
      <c r="AG26" s="19">
        <f>RAW_T23_Wholesale!$DS27</f>
        <v/>
      </c>
      <c r="AH26" s="19">
        <f>RAW_T23_Wholesale!$DT27</f>
        <v/>
      </c>
      <c r="AI26" s="19">
        <f>SUM(RAW_T24_Retail!$C27:$DM27)</f>
        <v/>
      </c>
      <c r="AJ26" s="19">
        <f>RAW_T24_Retail!$DN27</f>
        <v/>
      </c>
      <c r="AK26" s="19">
        <f>RAW_T24_Retail!$DO27</f>
        <v/>
      </c>
      <c r="AL26" s="19">
        <f>RAW_T24_Retail!$DP27</f>
        <v/>
      </c>
      <c r="AM26" s="19">
        <f>RAW_T24_Retail!$DQ27</f>
        <v/>
      </c>
      <c r="AN26" s="19">
        <f>RAW_T24_Retail!$DR27</f>
        <v/>
      </c>
      <c r="AO26" s="19">
        <f>RAW_T24_Retail!$DS27</f>
        <v/>
      </c>
      <c r="AP26" s="19">
        <f>RAW_T24_Retail!$DT27</f>
        <v/>
      </c>
      <c r="AQ26" s="19">
        <f>SUM(RAW_T25_34_Margins!$D27:$DN27)</f>
        <v/>
      </c>
      <c r="AR26" s="19">
        <f>RAW_T25_34_Margins!$DO27</f>
        <v/>
      </c>
      <c r="AS26" s="19">
        <f>RAW_T25_34_Margins!$DP27</f>
        <v/>
      </c>
      <c r="AT26" s="19">
        <f>RAW_T25_34_Margins!$DQ27</f>
        <v/>
      </c>
      <c r="AU26" s="19">
        <f>RAW_T25_34_Margins!$DR27</f>
        <v/>
      </c>
      <c r="AV26" s="19">
        <f>RAW_T25_34_Margins!$DS27</f>
        <v/>
      </c>
      <c r="AW26" s="19">
        <f>RAW_T25_34_Margins!$DT27</f>
        <v/>
      </c>
      <c r="AX26" s="19">
        <f>RAW_T25_34_Margins!$DU27</f>
        <v/>
      </c>
      <c r="AY26" s="19">
        <f>SUM(RAW_T25_34_Margins!$D142:$DN142)</f>
        <v/>
      </c>
      <c r="AZ26" s="19">
        <f>RAW_T25_34_Margins!$DO142</f>
        <v/>
      </c>
      <c r="BA26" s="19">
        <f>RAW_T25_34_Margins!$DP142</f>
        <v/>
      </c>
      <c r="BB26" s="19">
        <f>RAW_T25_34_Margins!$DQ142</f>
        <v/>
      </c>
      <c r="BC26" s="19">
        <f>RAW_T25_34_Margins!$DR142</f>
        <v/>
      </c>
      <c r="BD26" s="19">
        <f>RAW_T25_34_Margins!$DS142</f>
        <v/>
      </c>
      <c r="BE26" s="19">
        <f>RAW_T25_34_Margins!$DT142</f>
        <v/>
      </c>
      <c r="BF26" s="19">
        <f>RAW_T25_34_Margins!$DU142</f>
        <v/>
      </c>
      <c r="BG26" s="19">
        <f>SUM(RAW_T25_34_Margins!$D257:$DN257)</f>
        <v/>
      </c>
      <c r="BH26" s="19">
        <f>RAW_T25_34_Margins!$DO257</f>
        <v/>
      </c>
      <c r="BI26" s="19">
        <f>RAW_T25_34_Margins!$DP257</f>
        <v/>
      </c>
      <c r="BJ26" s="19">
        <f>RAW_T25_34_Margins!$DQ257</f>
        <v/>
      </c>
      <c r="BK26" s="19">
        <f>RAW_T25_34_Margins!$DR257</f>
        <v/>
      </c>
      <c r="BL26" s="19">
        <f>RAW_T25_34_Margins!$DS257</f>
        <v/>
      </c>
      <c r="BM26" s="19">
        <f>RAW_T25_34_Margins!$DT257</f>
        <v/>
      </c>
      <c r="BN26" s="19">
        <f>RAW_T25_34_Margins!$DU257</f>
        <v/>
      </c>
      <c r="BO26" s="19">
        <f>SUM(RAW_T25_34_Margins!$D372:$DN372)+SUM(RAW_T25_34_Margins!$D487:$DN487)</f>
        <v/>
      </c>
      <c r="BP26" s="19">
        <f>RAW_T25_34_Margins!$DO372+RAW_T25_34_Margins!$DO487</f>
        <v/>
      </c>
      <c r="BQ26" s="19">
        <f>RAW_T25_34_Margins!$DP372+RAW_T25_34_Margins!$DP487</f>
        <v/>
      </c>
      <c r="BR26" s="19">
        <f>RAW_T25_34_Margins!$DQ372+RAW_T25_34_Margins!$DQ487</f>
        <v/>
      </c>
      <c r="BS26" s="19">
        <f>RAW_T25_34_Margins!$DR372+RAW_T25_34_Margins!$DR487</f>
        <v/>
      </c>
      <c r="BT26" s="19">
        <f>RAW_T25_34_Margins!$DS372+RAW_T25_34_Margins!$DS487</f>
        <v/>
      </c>
      <c r="BU26" s="19">
        <f>RAW_T25_34_Margins!$DT372+RAW_T25_34_Margins!$DT487</f>
        <v/>
      </c>
      <c r="BV26" s="19">
        <f>RAW_T25_34_Margins!$DU372+RAW_T25_34_Margins!$DU487</f>
        <v/>
      </c>
      <c r="BW26" s="19">
        <f>SUM(RAW_T25_34_Margins!$D602:$DN602)</f>
        <v/>
      </c>
      <c r="BX26" s="19">
        <f>RAW_T25_34_Margins!$DO602</f>
        <v/>
      </c>
      <c r="BY26" s="19">
        <f>RAW_T25_34_Margins!$DP602</f>
        <v/>
      </c>
      <c r="BZ26" s="19">
        <f>RAW_T25_34_Margins!$DQ602</f>
        <v/>
      </c>
      <c r="CA26" s="19">
        <f>RAW_T25_34_Margins!$DR602</f>
        <v/>
      </c>
      <c r="CB26" s="19">
        <f>RAW_T25_34_Margins!$DS602</f>
        <v/>
      </c>
      <c r="CC26" s="19">
        <f>RAW_T25_34_Margins!$DT602</f>
        <v/>
      </c>
      <c r="CD26" s="19">
        <f>RAW_T25_34_Margins!$DU602</f>
        <v/>
      </c>
      <c r="CE26" s="19">
        <f>SUM(RAW_T25_34_Margins!$D717:$DN717)</f>
        <v/>
      </c>
      <c r="CF26" s="19">
        <f>RAW_T25_34_Margins!$DO717</f>
        <v/>
      </c>
      <c r="CG26" s="19">
        <f>RAW_T25_34_Margins!$DP717</f>
        <v/>
      </c>
      <c r="CH26" s="19">
        <f>RAW_T25_34_Margins!$DQ717</f>
        <v/>
      </c>
      <c r="CI26" s="19">
        <f>RAW_T25_34_Margins!$DR717</f>
        <v/>
      </c>
      <c r="CJ26" s="19">
        <f>RAW_T25_34_Margins!$DS717</f>
        <v/>
      </c>
      <c r="CK26" s="19">
        <f>RAW_T25_34_Margins!$DT717</f>
        <v/>
      </c>
      <c r="CL26" s="19">
        <f>RAW_T25_34_Margins!$DU717</f>
        <v/>
      </c>
      <c r="CM26" s="19">
        <f>SUM(RAW_T25_34_Margins!$D832:$DN832)</f>
        <v/>
      </c>
      <c r="CN26" s="19">
        <f>RAW_T25_34_Margins!$DO832</f>
        <v/>
      </c>
      <c r="CO26" s="19">
        <f>RAW_T25_34_Margins!$DP832</f>
        <v/>
      </c>
      <c r="CP26" s="19">
        <f>RAW_T25_34_Margins!$DQ832</f>
        <v/>
      </c>
      <c r="CQ26" s="19">
        <f>RAW_T25_34_Margins!$DR832</f>
        <v/>
      </c>
      <c r="CR26" s="19">
        <f>RAW_T25_34_Margins!$DS832</f>
        <v/>
      </c>
      <c r="CS26" s="19">
        <f>RAW_T25_34_Margins!$DT832</f>
        <v/>
      </c>
      <c r="CT26" s="19">
        <f>RAW_T25_34_Margins!$DU832</f>
        <v/>
      </c>
      <c r="CU26" s="19">
        <f>SUM(RAW_T25_34_Margins!$D947:$DN947)</f>
        <v/>
      </c>
      <c r="CV26" s="19">
        <f>RAW_T25_34_Margins!$DO947</f>
        <v/>
      </c>
      <c r="CW26" s="19">
        <f>RAW_T25_34_Margins!$DP947</f>
        <v/>
      </c>
      <c r="CX26" s="19">
        <f>RAW_T25_34_Margins!$DQ947</f>
        <v/>
      </c>
      <c r="CY26" s="19">
        <f>RAW_T25_34_Margins!$DR947</f>
        <v/>
      </c>
      <c r="CZ26" s="19">
        <f>RAW_T25_34_Margins!$DS947</f>
        <v/>
      </c>
      <c r="DA26" s="19">
        <f>RAW_T25_34_Margins!$DT947</f>
        <v/>
      </c>
      <c r="DB26" s="19">
        <f>RAW_T25_34_Margins!$DU947</f>
        <v/>
      </c>
      <c r="DC26" s="19">
        <f>SUM(RAW_T25_34_Margins!$D1062:$DN1062)</f>
        <v/>
      </c>
      <c r="DD26" s="19">
        <f>RAW_T25_34_Margins!$DO1062</f>
        <v/>
      </c>
      <c r="DE26" s="19">
        <f>RAW_T25_34_Margins!$DP1062</f>
        <v/>
      </c>
      <c r="DF26" s="19">
        <f>RAW_T25_34_Margins!$DQ1062</f>
        <v/>
      </c>
      <c r="DG26" s="19">
        <f>RAW_T25_34_Margins!$DR1062</f>
        <v/>
      </c>
      <c r="DH26" s="19">
        <f>RAW_T25_34_Margins!$DS1062</f>
        <v/>
      </c>
      <c r="DI26" s="19">
        <f>RAW_T25_34_Margins!$DT1062</f>
        <v/>
      </c>
      <c r="DJ26" s="19">
        <f>RAW_T25_34_Margins!$DU1062</f>
        <v/>
      </c>
    </row>
    <row r="27">
      <c r="A27" s="2" t="inlineStr">
        <is>
          <t>1201</t>
        </is>
      </c>
      <c r="B27" s="2" t="inlineStr">
        <is>
          <t>Soft drinks, cordials and syrup manufacturing</t>
        </is>
      </c>
      <c r="C27" s="19">
        <f>IF(Settings!$B$5="Aus",SUM(RAW_T5_Aus!$C28:$DM28),SUM(RAW_T5_State!$C28:$DM28))</f>
        <v/>
      </c>
      <c r="D27" s="19">
        <f>IF(Settings!$B$5="Aus",RAW_T5_Aus!$DN28,RAW_T5_State!$DN28)</f>
        <v/>
      </c>
      <c r="E27" s="19">
        <f>IF(Settings!$B$5="Aus",RAW_T5_Aus!$DO28,RAW_T5_State!$DO28)</f>
        <v/>
      </c>
      <c r="F27" s="19">
        <f>IF(Settings!$B$5="Aus",RAW_T5_Aus!$DP28,RAW_T5_State!$DP28)</f>
        <v/>
      </c>
      <c r="G27" s="19">
        <f>IF(Settings!$B$5="Aus",RAW_T5_Aus!$DQ28,RAW_T5_State!$DQ28)</f>
        <v/>
      </c>
      <c r="H27" s="19">
        <f>IF(Settings!$B$5="Aus",RAW_T5_Aus!$DR28,RAW_T5_State!$DR28)</f>
        <v/>
      </c>
      <c r="I27" s="19">
        <f>IF(Settings!$B$5="Aus",RAW_T5_Aus!$DS28,RAW_T5_State!$DS28)</f>
        <v/>
      </c>
      <c r="J27" s="19">
        <f>IF(Settings!$B$5="Aus",RAW_T5_Aus!$DT28,RAW_T5_State!$DT28)</f>
        <v/>
      </c>
      <c r="K27" s="19">
        <f>IF(Settings!$B$5="Aus",SUM(RAW_T8_Aus!$C28:$DM28)-SUM(RAW_T5_Aus!$C28:$DM28),SUM(RAW_T8_State!$C28:$DM28)-SUM(RAW_T5_State!$C28:$DM28))</f>
        <v/>
      </c>
      <c r="L27" s="19">
        <f>IF(Settings!$B$5="Aus",RAW_T8_Aus!$DN28-RAW_T5_Aus!$DN28,RAW_T8_State!$DN28-RAW_T5_State!$DN28)</f>
        <v/>
      </c>
      <c r="M27" s="19">
        <f>IF(Settings!$B$5="Aus",RAW_T8_Aus!$DO28-RAW_T5_Aus!$DO28,RAW_T8_State!$DO28-RAW_T5_State!$DO28)</f>
        <v/>
      </c>
      <c r="N27" s="19">
        <f>IF(Settings!$B$5="Aus",RAW_T8_Aus!$DP28-RAW_T5_Aus!$DP28,RAW_T8_State!$DP28-RAW_T5_State!$DP28)</f>
        <v/>
      </c>
      <c r="O27" s="19">
        <f>IF(Settings!$B$5="Aus",RAW_T8_Aus!$DQ28-RAW_T5_Aus!$DQ28,RAW_T8_State!$DQ28-RAW_T5_State!$DQ28)</f>
        <v/>
      </c>
      <c r="P27" s="19">
        <f>IF(Settings!$B$5="Aus",RAW_T8_Aus!$DR28-RAW_T5_Aus!$DR28,RAW_T8_State!$DR28-RAW_T5_State!$DR28)</f>
        <v/>
      </c>
      <c r="Q27" s="19">
        <f>IF(Settings!$B$5="Aus",RAW_T8_Aus!$DS28-RAW_T5_Aus!$DS28,RAW_T8_State!$DS28-RAW_T5_State!$DS28)</f>
        <v/>
      </c>
      <c r="R27" s="19">
        <f>IF(Settings!$B$5="Aus",RAW_T8_Aus!$DT28-RAW_T5_Aus!$DT28,RAW_T8_State!$DT28-RAW_T5_State!$DT28)</f>
        <v/>
      </c>
      <c r="S27" s="19">
        <f>SUM(RAW_T35_NetTaxes!$C28:$DM28)</f>
        <v/>
      </c>
      <c r="T27" s="19">
        <f>RAW_T35_NetTaxes!$DN28</f>
        <v/>
      </c>
      <c r="U27" s="19">
        <f>RAW_T35_NetTaxes!$DO28</f>
        <v/>
      </c>
      <c r="V27" s="19">
        <f>RAW_T35_NetTaxes!$DP28</f>
        <v/>
      </c>
      <c r="W27" s="19">
        <f>RAW_T35_NetTaxes!$DQ28</f>
        <v/>
      </c>
      <c r="X27" s="19">
        <f>RAW_T35_NetTaxes!$DR28</f>
        <v/>
      </c>
      <c r="Y27" s="19">
        <f>RAW_T35_NetTaxes!$DS28</f>
        <v/>
      </c>
      <c r="Z27" s="19">
        <f>RAW_T35_NetTaxes!$DT28</f>
        <v/>
      </c>
      <c r="AA27" s="19">
        <f>SUM(RAW_T23_Wholesale!$C28:$DM28)</f>
        <v/>
      </c>
      <c r="AB27" s="19">
        <f>RAW_T23_Wholesale!$DN28</f>
        <v/>
      </c>
      <c r="AC27" s="19">
        <f>RAW_T23_Wholesale!$DO28</f>
        <v/>
      </c>
      <c r="AD27" s="19">
        <f>RAW_T23_Wholesale!$DP28</f>
        <v/>
      </c>
      <c r="AE27" s="19">
        <f>RAW_T23_Wholesale!$DQ28</f>
        <v/>
      </c>
      <c r="AF27" s="19">
        <f>RAW_T23_Wholesale!$DR28</f>
        <v/>
      </c>
      <c r="AG27" s="19">
        <f>RAW_T23_Wholesale!$DS28</f>
        <v/>
      </c>
      <c r="AH27" s="19">
        <f>RAW_T23_Wholesale!$DT28</f>
        <v/>
      </c>
      <c r="AI27" s="19">
        <f>SUM(RAW_T24_Retail!$C28:$DM28)</f>
        <v/>
      </c>
      <c r="AJ27" s="19">
        <f>RAW_T24_Retail!$DN28</f>
        <v/>
      </c>
      <c r="AK27" s="19">
        <f>RAW_T24_Retail!$DO28</f>
        <v/>
      </c>
      <c r="AL27" s="19">
        <f>RAW_T24_Retail!$DP28</f>
        <v/>
      </c>
      <c r="AM27" s="19">
        <f>RAW_T24_Retail!$DQ28</f>
        <v/>
      </c>
      <c r="AN27" s="19">
        <f>RAW_T24_Retail!$DR28</f>
        <v/>
      </c>
      <c r="AO27" s="19">
        <f>RAW_T24_Retail!$DS28</f>
        <v/>
      </c>
      <c r="AP27" s="19">
        <f>RAW_T24_Retail!$DT28</f>
        <v/>
      </c>
      <c r="AQ27" s="19">
        <f>SUM(RAW_T25_34_Margins!$D28:$DN28)</f>
        <v/>
      </c>
      <c r="AR27" s="19">
        <f>RAW_T25_34_Margins!$DO28</f>
        <v/>
      </c>
      <c r="AS27" s="19">
        <f>RAW_T25_34_Margins!$DP28</f>
        <v/>
      </c>
      <c r="AT27" s="19">
        <f>RAW_T25_34_Margins!$DQ28</f>
        <v/>
      </c>
      <c r="AU27" s="19">
        <f>RAW_T25_34_Margins!$DR28</f>
        <v/>
      </c>
      <c r="AV27" s="19">
        <f>RAW_T25_34_Margins!$DS28</f>
        <v/>
      </c>
      <c r="AW27" s="19">
        <f>RAW_T25_34_Margins!$DT28</f>
        <v/>
      </c>
      <c r="AX27" s="19">
        <f>RAW_T25_34_Margins!$DU28</f>
        <v/>
      </c>
      <c r="AY27" s="19">
        <f>SUM(RAW_T25_34_Margins!$D143:$DN143)</f>
        <v/>
      </c>
      <c r="AZ27" s="19">
        <f>RAW_T25_34_Margins!$DO143</f>
        <v/>
      </c>
      <c r="BA27" s="19">
        <f>RAW_T25_34_Margins!$DP143</f>
        <v/>
      </c>
      <c r="BB27" s="19">
        <f>RAW_T25_34_Margins!$DQ143</f>
        <v/>
      </c>
      <c r="BC27" s="19">
        <f>RAW_T25_34_Margins!$DR143</f>
        <v/>
      </c>
      <c r="BD27" s="19">
        <f>RAW_T25_34_Margins!$DS143</f>
        <v/>
      </c>
      <c r="BE27" s="19">
        <f>RAW_T25_34_Margins!$DT143</f>
        <v/>
      </c>
      <c r="BF27" s="19">
        <f>RAW_T25_34_Margins!$DU143</f>
        <v/>
      </c>
      <c r="BG27" s="19">
        <f>SUM(RAW_T25_34_Margins!$D258:$DN258)</f>
        <v/>
      </c>
      <c r="BH27" s="19">
        <f>RAW_T25_34_Margins!$DO258</f>
        <v/>
      </c>
      <c r="BI27" s="19">
        <f>RAW_T25_34_Margins!$DP258</f>
        <v/>
      </c>
      <c r="BJ27" s="19">
        <f>RAW_T25_34_Margins!$DQ258</f>
        <v/>
      </c>
      <c r="BK27" s="19">
        <f>RAW_T25_34_Margins!$DR258</f>
        <v/>
      </c>
      <c r="BL27" s="19">
        <f>RAW_T25_34_Margins!$DS258</f>
        <v/>
      </c>
      <c r="BM27" s="19">
        <f>RAW_T25_34_Margins!$DT258</f>
        <v/>
      </c>
      <c r="BN27" s="19">
        <f>RAW_T25_34_Margins!$DU258</f>
        <v/>
      </c>
      <c r="BO27" s="19">
        <f>SUM(RAW_T25_34_Margins!$D373:$DN373)+SUM(RAW_T25_34_Margins!$D488:$DN488)</f>
        <v/>
      </c>
      <c r="BP27" s="19">
        <f>RAW_T25_34_Margins!$DO373+RAW_T25_34_Margins!$DO488</f>
        <v/>
      </c>
      <c r="BQ27" s="19">
        <f>RAW_T25_34_Margins!$DP373+RAW_T25_34_Margins!$DP488</f>
        <v/>
      </c>
      <c r="BR27" s="19">
        <f>RAW_T25_34_Margins!$DQ373+RAW_T25_34_Margins!$DQ488</f>
        <v/>
      </c>
      <c r="BS27" s="19">
        <f>RAW_T25_34_Margins!$DR373+RAW_T25_34_Margins!$DR488</f>
        <v/>
      </c>
      <c r="BT27" s="19">
        <f>RAW_T25_34_Margins!$DS373+RAW_T25_34_Margins!$DS488</f>
        <v/>
      </c>
      <c r="BU27" s="19">
        <f>RAW_T25_34_Margins!$DT373+RAW_T25_34_Margins!$DT488</f>
        <v/>
      </c>
      <c r="BV27" s="19">
        <f>RAW_T25_34_Margins!$DU373+RAW_T25_34_Margins!$DU488</f>
        <v/>
      </c>
      <c r="BW27" s="19">
        <f>SUM(RAW_T25_34_Margins!$D603:$DN603)</f>
        <v/>
      </c>
      <c r="BX27" s="19">
        <f>RAW_T25_34_Margins!$DO603</f>
        <v/>
      </c>
      <c r="BY27" s="19">
        <f>RAW_T25_34_Margins!$DP603</f>
        <v/>
      </c>
      <c r="BZ27" s="19">
        <f>RAW_T25_34_Margins!$DQ603</f>
        <v/>
      </c>
      <c r="CA27" s="19">
        <f>RAW_T25_34_Margins!$DR603</f>
        <v/>
      </c>
      <c r="CB27" s="19">
        <f>RAW_T25_34_Margins!$DS603</f>
        <v/>
      </c>
      <c r="CC27" s="19">
        <f>RAW_T25_34_Margins!$DT603</f>
        <v/>
      </c>
      <c r="CD27" s="19">
        <f>RAW_T25_34_Margins!$DU603</f>
        <v/>
      </c>
      <c r="CE27" s="19">
        <f>SUM(RAW_T25_34_Margins!$D718:$DN718)</f>
        <v/>
      </c>
      <c r="CF27" s="19">
        <f>RAW_T25_34_Margins!$DO718</f>
        <v/>
      </c>
      <c r="CG27" s="19">
        <f>RAW_T25_34_Margins!$DP718</f>
        <v/>
      </c>
      <c r="CH27" s="19">
        <f>RAW_T25_34_Margins!$DQ718</f>
        <v/>
      </c>
      <c r="CI27" s="19">
        <f>RAW_T25_34_Margins!$DR718</f>
        <v/>
      </c>
      <c r="CJ27" s="19">
        <f>RAW_T25_34_Margins!$DS718</f>
        <v/>
      </c>
      <c r="CK27" s="19">
        <f>RAW_T25_34_Margins!$DT718</f>
        <v/>
      </c>
      <c r="CL27" s="19">
        <f>RAW_T25_34_Margins!$DU718</f>
        <v/>
      </c>
      <c r="CM27" s="19">
        <f>SUM(RAW_T25_34_Margins!$D833:$DN833)</f>
        <v/>
      </c>
      <c r="CN27" s="19">
        <f>RAW_T25_34_Margins!$DO833</f>
        <v/>
      </c>
      <c r="CO27" s="19">
        <f>RAW_T25_34_Margins!$DP833</f>
        <v/>
      </c>
      <c r="CP27" s="19">
        <f>RAW_T25_34_Margins!$DQ833</f>
        <v/>
      </c>
      <c r="CQ27" s="19">
        <f>RAW_T25_34_Margins!$DR833</f>
        <v/>
      </c>
      <c r="CR27" s="19">
        <f>RAW_T25_34_Margins!$DS833</f>
        <v/>
      </c>
      <c r="CS27" s="19">
        <f>RAW_T25_34_Margins!$DT833</f>
        <v/>
      </c>
      <c r="CT27" s="19">
        <f>RAW_T25_34_Margins!$DU833</f>
        <v/>
      </c>
      <c r="CU27" s="19">
        <f>SUM(RAW_T25_34_Margins!$D948:$DN948)</f>
        <v/>
      </c>
      <c r="CV27" s="19">
        <f>RAW_T25_34_Margins!$DO948</f>
        <v/>
      </c>
      <c r="CW27" s="19">
        <f>RAW_T25_34_Margins!$DP948</f>
        <v/>
      </c>
      <c r="CX27" s="19">
        <f>RAW_T25_34_Margins!$DQ948</f>
        <v/>
      </c>
      <c r="CY27" s="19">
        <f>RAW_T25_34_Margins!$DR948</f>
        <v/>
      </c>
      <c r="CZ27" s="19">
        <f>RAW_T25_34_Margins!$DS948</f>
        <v/>
      </c>
      <c r="DA27" s="19">
        <f>RAW_T25_34_Margins!$DT948</f>
        <v/>
      </c>
      <c r="DB27" s="19">
        <f>RAW_T25_34_Margins!$DU948</f>
        <v/>
      </c>
      <c r="DC27" s="19">
        <f>SUM(RAW_T25_34_Margins!$D1063:$DN1063)</f>
        <v/>
      </c>
      <c r="DD27" s="19">
        <f>RAW_T25_34_Margins!$DO1063</f>
        <v/>
      </c>
      <c r="DE27" s="19">
        <f>RAW_T25_34_Margins!$DP1063</f>
        <v/>
      </c>
      <c r="DF27" s="19">
        <f>RAW_T25_34_Margins!$DQ1063</f>
        <v/>
      </c>
      <c r="DG27" s="19">
        <f>RAW_T25_34_Margins!$DR1063</f>
        <v/>
      </c>
      <c r="DH27" s="19">
        <f>RAW_T25_34_Margins!$DS1063</f>
        <v/>
      </c>
      <c r="DI27" s="19">
        <f>RAW_T25_34_Margins!$DT1063</f>
        <v/>
      </c>
      <c r="DJ27" s="19">
        <f>RAW_T25_34_Margins!$DU1063</f>
        <v/>
      </c>
    </row>
    <row r="28">
      <c r="A28" s="2" t="inlineStr">
        <is>
          <t>1202</t>
        </is>
      </c>
      <c r="B28" s="2" t="inlineStr">
        <is>
          <t>Beer manufacturing</t>
        </is>
      </c>
      <c r="C28" s="19">
        <f>IF(Settings!$B$5="Aus",SUM(RAW_T5_Aus!$C29:$DM29),SUM(RAW_T5_State!$C29:$DM29))</f>
        <v/>
      </c>
      <c r="D28" s="19">
        <f>IF(Settings!$B$5="Aus",RAW_T5_Aus!$DN29,RAW_T5_State!$DN29)</f>
        <v/>
      </c>
      <c r="E28" s="19">
        <f>IF(Settings!$B$5="Aus",RAW_T5_Aus!$DO29,RAW_T5_State!$DO29)</f>
        <v/>
      </c>
      <c r="F28" s="19">
        <f>IF(Settings!$B$5="Aus",RAW_T5_Aus!$DP29,RAW_T5_State!$DP29)</f>
        <v/>
      </c>
      <c r="G28" s="19">
        <f>IF(Settings!$B$5="Aus",RAW_T5_Aus!$DQ29,RAW_T5_State!$DQ29)</f>
        <v/>
      </c>
      <c r="H28" s="19">
        <f>IF(Settings!$B$5="Aus",RAW_T5_Aus!$DR29,RAW_T5_State!$DR29)</f>
        <v/>
      </c>
      <c r="I28" s="19">
        <f>IF(Settings!$B$5="Aus",RAW_T5_Aus!$DS29,RAW_T5_State!$DS29)</f>
        <v/>
      </c>
      <c r="J28" s="19">
        <f>IF(Settings!$B$5="Aus",RAW_T5_Aus!$DT29,RAW_T5_State!$DT29)</f>
        <v/>
      </c>
      <c r="K28" s="19">
        <f>IF(Settings!$B$5="Aus",SUM(RAW_T8_Aus!$C29:$DM29)-SUM(RAW_T5_Aus!$C29:$DM29),SUM(RAW_T8_State!$C29:$DM29)-SUM(RAW_T5_State!$C29:$DM29))</f>
        <v/>
      </c>
      <c r="L28" s="19">
        <f>IF(Settings!$B$5="Aus",RAW_T8_Aus!$DN29-RAW_T5_Aus!$DN29,RAW_T8_State!$DN29-RAW_T5_State!$DN29)</f>
        <v/>
      </c>
      <c r="M28" s="19">
        <f>IF(Settings!$B$5="Aus",RAW_T8_Aus!$DO29-RAW_T5_Aus!$DO29,RAW_T8_State!$DO29-RAW_T5_State!$DO29)</f>
        <v/>
      </c>
      <c r="N28" s="19">
        <f>IF(Settings!$B$5="Aus",RAW_T8_Aus!$DP29-RAW_T5_Aus!$DP29,RAW_T8_State!$DP29-RAW_T5_State!$DP29)</f>
        <v/>
      </c>
      <c r="O28" s="19">
        <f>IF(Settings!$B$5="Aus",RAW_T8_Aus!$DQ29-RAW_T5_Aus!$DQ29,RAW_T8_State!$DQ29-RAW_T5_State!$DQ29)</f>
        <v/>
      </c>
      <c r="P28" s="19">
        <f>IF(Settings!$B$5="Aus",RAW_T8_Aus!$DR29-RAW_T5_Aus!$DR29,RAW_T8_State!$DR29-RAW_T5_State!$DR29)</f>
        <v/>
      </c>
      <c r="Q28" s="19">
        <f>IF(Settings!$B$5="Aus",RAW_T8_Aus!$DS29-RAW_T5_Aus!$DS29,RAW_T8_State!$DS29-RAW_T5_State!$DS29)</f>
        <v/>
      </c>
      <c r="R28" s="19">
        <f>IF(Settings!$B$5="Aus",RAW_T8_Aus!$DT29-RAW_T5_Aus!$DT29,RAW_T8_State!$DT29-RAW_T5_State!$DT29)</f>
        <v/>
      </c>
      <c r="S28" s="19">
        <f>SUM(RAW_T35_NetTaxes!$C29:$DM29)</f>
        <v/>
      </c>
      <c r="T28" s="19">
        <f>RAW_T35_NetTaxes!$DN29</f>
        <v/>
      </c>
      <c r="U28" s="19">
        <f>RAW_T35_NetTaxes!$DO29</f>
        <v/>
      </c>
      <c r="V28" s="19">
        <f>RAW_T35_NetTaxes!$DP29</f>
        <v/>
      </c>
      <c r="W28" s="19">
        <f>RAW_T35_NetTaxes!$DQ29</f>
        <v/>
      </c>
      <c r="X28" s="19">
        <f>RAW_T35_NetTaxes!$DR29</f>
        <v/>
      </c>
      <c r="Y28" s="19">
        <f>RAW_T35_NetTaxes!$DS29</f>
        <v/>
      </c>
      <c r="Z28" s="19">
        <f>RAW_T35_NetTaxes!$DT29</f>
        <v/>
      </c>
      <c r="AA28" s="19">
        <f>SUM(RAW_T23_Wholesale!$C29:$DM29)</f>
        <v/>
      </c>
      <c r="AB28" s="19">
        <f>RAW_T23_Wholesale!$DN29</f>
        <v/>
      </c>
      <c r="AC28" s="19">
        <f>RAW_T23_Wholesale!$DO29</f>
        <v/>
      </c>
      <c r="AD28" s="19">
        <f>RAW_T23_Wholesale!$DP29</f>
        <v/>
      </c>
      <c r="AE28" s="19">
        <f>RAW_T23_Wholesale!$DQ29</f>
        <v/>
      </c>
      <c r="AF28" s="19">
        <f>RAW_T23_Wholesale!$DR29</f>
        <v/>
      </c>
      <c r="AG28" s="19">
        <f>RAW_T23_Wholesale!$DS29</f>
        <v/>
      </c>
      <c r="AH28" s="19">
        <f>RAW_T23_Wholesale!$DT29</f>
        <v/>
      </c>
      <c r="AI28" s="19">
        <f>SUM(RAW_T24_Retail!$C29:$DM29)</f>
        <v/>
      </c>
      <c r="AJ28" s="19">
        <f>RAW_T24_Retail!$DN29</f>
        <v/>
      </c>
      <c r="AK28" s="19">
        <f>RAW_T24_Retail!$DO29</f>
        <v/>
      </c>
      <c r="AL28" s="19">
        <f>RAW_T24_Retail!$DP29</f>
        <v/>
      </c>
      <c r="AM28" s="19">
        <f>RAW_T24_Retail!$DQ29</f>
        <v/>
      </c>
      <c r="AN28" s="19">
        <f>RAW_T24_Retail!$DR29</f>
        <v/>
      </c>
      <c r="AO28" s="19">
        <f>RAW_T24_Retail!$DS29</f>
        <v/>
      </c>
      <c r="AP28" s="19">
        <f>RAW_T24_Retail!$DT29</f>
        <v/>
      </c>
      <c r="AQ28" s="19">
        <f>SUM(RAW_T25_34_Margins!$D29:$DN29)</f>
        <v/>
      </c>
      <c r="AR28" s="19">
        <f>RAW_T25_34_Margins!$DO29</f>
        <v/>
      </c>
      <c r="AS28" s="19">
        <f>RAW_T25_34_Margins!$DP29</f>
        <v/>
      </c>
      <c r="AT28" s="19">
        <f>RAW_T25_34_Margins!$DQ29</f>
        <v/>
      </c>
      <c r="AU28" s="19">
        <f>RAW_T25_34_Margins!$DR29</f>
        <v/>
      </c>
      <c r="AV28" s="19">
        <f>RAW_T25_34_Margins!$DS29</f>
        <v/>
      </c>
      <c r="AW28" s="19">
        <f>RAW_T25_34_Margins!$DT29</f>
        <v/>
      </c>
      <c r="AX28" s="19">
        <f>RAW_T25_34_Margins!$DU29</f>
        <v/>
      </c>
      <c r="AY28" s="19">
        <f>SUM(RAW_T25_34_Margins!$D144:$DN144)</f>
        <v/>
      </c>
      <c r="AZ28" s="19">
        <f>RAW_T25_34_Margins!$DO144</f>
        <v/>
      </c>
      <c r="BA28" s="19">
        <f>RAW_T25_34_Margins!$DP144</f>
        <v/>
      </c>
      <c r="BB28" s="19">
        <f>RAW_T25_34_Margins!$DQ144</f>
        <v/>
      </c>
      <c r="BC28" s="19">
        <f>RAW_T25_34_Margins!$DR144</f>
        <v/>
      </c>
      <c r="BD28" s="19">
        <f>RAW_T25_34_Margins!$DS144</f>
        <v/>
      </c>
      <c r="BE28" s="19">
        <f>RAW_T25_34_Margins!$DT144</f>
        <v/>
      </c>
      <c r="BF28" s="19">
        <f>RAW_T25_34_Margins!$DU144</f>
        <v/>
      </c>
      <c r="BG28" s="19">
        <f>SUM(RAW_T25_34_Margins!$D259:$DN259)</f>
        <v/>
      </c>
      <c r="BH28" s="19">
        <f>RAW_T25_34_Margins!$DO259</f>
        <v/>
      </c>
      <c r="BI28" s="19">
        <f>RAW_T25_34_Margins!$DP259</f>
        <v/>
      </c>
      <c r="BJ28" s="19">
        <f>RAW_T25_34_Margins!$DQ259</f>
        <v/>
      </c>
      <c r="BK28" s="19">
        <f>RAW_T25_34_Margins!$DR259</f>
        <v/>
      </c>
      <c r="BL28" s="19">
        <f>RAW_T25_34_Margins!$DS259</f>
        <v/>
      </c>
      <c r="BM28" s="19">
        <f>RAW_T25_34_Margins!$DT259</f>
        <v/>
      </c>
      <c r="BN28" s="19">
        <f>RAW_T25_34_Margins!$DU259</f>
        <v/>
      </c>
      <c r="BO28" s="19">
        <f>SUM(RAW_T25_34_Margins!$D374:$DN374)+SUM(RAW_T25_34_Margins!$D489:$DN489)</f>
        <v/>
      </c>
      <c r="BP28" s="19">
        <f>RAW_T25_34_Margins!$DO374+RAW_T25_34_Margins!$DO489</f>
        <v/>
      </c>
      <c r="BQ28" s="19">
        <f>RAW_T25_34_Margins!$DP374+RAW_T25_34_Margins!$DP489</f>
        <v/>
      </c>
      <c r="BR28" s="19">
        <f>RAW_T25_34_Margins!$DQ374+RAW_T25_34_Margins!$DQ489</f>
        <v/>
      </c>
      <c r="BS28" s="19">
        <f>RAW_T25_34_Margins!$DR374+RAW_T25_34_Margins!$DR489</f>
        <v/>
      </c>
      <c r="BT28" s="19">
        <f>RAW_T25_34_Margins!$DS374+RAW_T25_34_Margins!$DS489</f>
        <v/>
      </c>
      <c r="BU28" s="19">
        <f>RAW_T25_34_Margins!$DT374+RAW_T25_34_Margins!$DT489</f>
        <v/>
      </c>
      <c r="BV28" s="19">
        <f>RAW_T25_34_Margins!$DU374+RAW_T25_34_Margins!$DU489</f>
        <v/>
      </c>
      <c r="BW28" s="19">
        <f>SUM(RAW_T25_34_Margins!$D604:$DN604)</f>
        <v/>
      </c>
      <c r="BX28" s="19">
        <f>RAW_T25_34_Margins!$DO604</f>
        <v/>
      </c>
      <c r="BY28" s="19">
        <f>RAW_T25_34_Margins!$DP604</f>
        <v/>
      </c>
      <c r="BZ28" s="19">
        <f>RAW_T25_34_Margins!$DQ604</f>
        <v/>
      </c>
      <c r="CA28" s="19">
        <f>RAW_T25_34_Margins!$DR604</f>
        <v/>
      </c>
      <c r="CB28" s="19">
        <f>RAW_T25_34_Margins!$DS604</f>
        <v/>
      </c>
      <c r="CC28" s="19">
        <f>RAW_T25_34_Margins!$DT604</f>
        <v/>
      </c>
      <c r="CD28" s="19">
        <f>RAW_T25_34_Margins!$DU604</f>
        <v/>
      </c>
      <c r="CE28" s="19">
        <f>SUM(RAW_T25_34_Margins!$D719:$DN719)</f>
        <v/>
      </c>
      <c r="CF28" s="19">
        <f>RAW_T25_34_Margins!$DO719</f>
        <v/>
      </c>
      <c r="CG28" s="19">
        <f>RAW_T25_34_Margins!$DP719</f>
        <v/>
      </c>
      <c r="CH28" s="19">
        <f>RAW_T25_34_Margins!$DQ719</f>
        <v/>
      </c>
      <c r="CI28" s="19">
        <f>RAW_T25_34_Margins!$DR719</f>
        <v/>
      </c>
      <c r="CJ28" s="19">
        <f>RAW_T25_34_Margins!$DS719</f>
        <v/>
      </c>
      <c r="CK28" s="19">
        <f>RAW_T25_34_Margins!$DT719</f>
        <v/>
      </c>
      <c r="CL28" s="19">
        <f>RAW_T25_34_Margins!$DU719</f>
        <v/>
      </c>
      <c r="CM28" s="19">
        <f>SUM(RAW_T25_34_Margins!$D834:$DN834)</f>
        <v/>
      </c>
      <c r="CN28" s="19">
        <f>RAW_T25_34_Margins!$DO834</f>
        <v/>
      </c>
      <c r="CO28" s="19">
        <f>RAW_T25_34_Margins!$DP834</f>
        <v/>
      </c>
      <c r="CP28" s="19">
        <f>RAW_T25_34_Margins!$DQ834</f>
        <v/>
      </c>
      <c r="CQ28" s="19">
        <f>RAW_T25_34_Margins!$DR834</f>
        <v/>
      </c>
      <c r="CR28" s="19">
        <f>RAW_T25_34_Margins!$DS834</f>
        <v/>
      </c>
      <c r="CS28" s="19">
        <f>RAW_T25_34_Margins!$DT834</f>
        <v/>
      </c>
      <c r="CT28" s="19">
        <f>RAW_T25_34_Margins!$DU834</f>
        <v/>
      </c>
      <c r="CU28" s="19">
        <f>SUM(RAW_T25_34_Margins!$D949:$DN949)</f>
        <v/>
      </c>
      <c r="CV28" s="19">
        <f>RAW_T25_34_Margins!$DO949</f>
        <v/>
      </c>
      <c r="CW28" s="19">
        <f>RAW_T25_34_Margins!$DP949</f>
        <v/>
      </c>
      <c r="CX28" s="19">
        <f>RAW_T25_34_Margins!$DQ949</f>
        <v/>
      </c>
      <c r="CY28" s="19">
        <f>RAW_T25_34_Margins!$DR949</f>
        <v/>
      </c>
      <c r="CZ28" s="19">
        <f>RAW_T25_34_Margins!$DS949</f>
        <v/>
      </c>
      <c r="DA28" s="19">
        <f>RAW_T25_34_Margins!$DT949</f>
        <v/>
      </c>
      <c r="DB28" s="19">
        <f>RAW_T25_34_Margins!$DU949</f>
        <v/>
      </c>
      <c r="DC28" s="19">
        <f>SUM(RAW_T25_34_Margins!$D1064:$DN1064)</f>
        <v/>
      </c>
      <c r="DD28" s="19">
        <f>RAW_T25_34_Margins!$DO1064</f>
        <v/>
      </c>
      <c r="DE28" s="19">
        <f>RAW_T25_34_Margins!$DP1064</f>
        <v/>
      </c>
      <c r="DF28" s="19">
        <f>RAW_T25_34_Margins!$DQ1064</f>
        <v/>
      </c>
      <c r="DG28" s="19">
        <f>RAW_T25_34_Margins!$DR1064</f>
        <v/>
      </c>
      <c r="DH28" s="19">
        <f>RAW_T25_34_Margins!$DS1064</f>
        <v/>
      </c>
      <c r="DI28" s="19">
        <f>RAW_T25_34_Margins!$DT1064</f>
        <v/>
      </c>
      <c r="DJ28" s="19">
        <f>RAW_T25_34_Margins!$DU1064</f>
        <v/>
      </c>
    </row>
    <row r="29">
      <c r="A29" s="2" t="inlineStr">
        <is>
          <t>1205</t>
        </is>
      </c>
      <c r="B29" s="2" t="inlineStr">
        <is>
          <t>Wine, spirits and tobacco</t>
        </is>
      </c>
      <c r="C29" s="19">
        <f>IF(Settings!$B$5="Aus",SUM(RAW_T5_Aus!$C30:$DM30),SUM(RAW_T5_State!$C30:$DM30))</f>
        <v/>
      </c>
      <c r="D29" s="19">
        <f>IF(Settings!$B$5="Aus",RAW_T5_Aus!$DN30,RAW_T5_State!$DN30)</f>
        <v/>
      </c>
      <c r="E29" s="19">
        <f>IF(Settings!$B$5="Aus",RAW_T5_Aus!$DO30,RAW_T5_State!$DO30)</f>
        <v/>
      </c>
      <c r="F29" s="19">
        <f>IF(Settings!$B$5="Aus",RAW_T5_Aus!$DP30,RAW_T5_State!$DP30)</f>
        <v/>
      </c>
      <c r="G29" s="19">
        <f>IF(Settings!$B$5="Aus",RAW_T5_Aus!$DQ30,RAW_T5_State!$DQ30)</f>
        <v/>
      </c>
      <c r="H29" s="19">
        <f>IF(Settings!$B$5="Aus",RAW_T5_Aus!$DR30,RAW_T5_State!$DR30)</f>
        <v/>
      </c>
      <c r="I29" s="19">
        <f>IF(Settings!$B$5="Aus",RAW_T5_Aus!$DS30,RAW_T5_State!$DS30)</f>
        <v/>
      </c>
      <c r="J29" s="19">
        <f>IF(Settings!$B$5="Aus",RAW_T5_Aus!$DT30,RAW_T5_State!$DT30)</f>
        <v/>
      </c>
      <c r="K29" s="19">
        <f>IF(Settings!$B$5="Aus",SUM(RAW_T8_Aus!$C30:$DM30)-SUM(RAW_T5_Aus!$C30:$DM30),SUM(RAW_T8_State!$C30:$DM30)-SUM(RAW_T5_State!$C30:$DM30))</f>
        <v/>
      </c>
      <c r="L29" s="19">
        <f>IF(Settings!$B$5="Aus",RAW_T8_Aus!$DN30-RAW_T5_Aus!$DN30,RAW_T8_State!$DN30-RAW_T5_State!$DN30)</f>
        <v/>
      </c>
      <c r="M29" s="19">
        <f>IF(Settings!$B$5="Aus",RAW_T8_Aus!$DO30-RAW_T5_Aus!$DO30,RAW_T8_State!$DO30-RAW_T5_State!$DO30)</f>
        <v/>
      </c>
      <c r="N29" s="19">
        <f>IF(Settings!$B$5="Aus",RAW_T8_Aus!$DP30-RAW_T5_Aus!$DP30,RAW_T8_State!$DP30-RAW_T5_State!$DP30)</f>
        <v/>
      </c>
      <c r="O29" s="19">
        <f>IF(Settings!$B$5="Aus",RAW_T8_Aus!$DQ30-RAW_T5_Aus!$DQ30,RAW_T8_State!$DQ30-RAW_T5_State!$DQ30)</f>
        <v/>
      </c>
      <c r="P29" s="19">
        <f>IF(Settings!$B$5="Aus",RAW_T8_Aus!$DR30-RAW_T5_Aus!$DR30,RAW_T8_State!$DR30-RAW_T5_State!$DR30)</f>
        <v/>
      </c>
      <c r="Q29" s="19">
        <f>IF(Settings!$B$5="Aus",RAW_T8_Aus!$DS30-RAW_T5_Aus!$DS30,RAW_T8_State!$DS30-RAW_T5_State!$DS30)</f>
        <v/>
      </c>
      <c r="R29" s="19">
        <f>IF(Settings!$B$5="Aus",RAW_T8_Aus!$DT30-RAW_T5_Aus!$DT30,RAW_T8_State!$DT30-RAW_T5_State!$DT30)</f>
        <v/>
      </c>
      <c r="S29" s="19">
        <f>SUM(RAW_T35_NetTaxes!$C30:$DM30)</f>
        <v/>
      </c>
      <c r="T29" s="19">
        <f>RAW_T35_NetTaxes!$DN30</f>
        <v/>
      </c>
      <c r="U29" s="19">
        <f>RAW_T35_NetTaxes!$DO30</f>
        <v/>
      </c>
      <c r="V29" s="19">
        <f>RAW_T35_NetTaxes!$DP30</f>
        <v/>
      </c>
      <c r="W29" s="19">
        <f>RAW_T35_NetTaxes!$DQ30</f>
        <v/>
      </c>
      <c r="X29" s="19">
        <f>RAW_T35_NetTaxes!$DR30</f>
        <v/>
      </c>
      <c r="Y29" s="19">
        <f>RAW_T35_NetTaxes!$DS30</f>
        <v/>
      </c>
      <c r="Z29" s="19">
        <f>RAW_T35_NetTaxes!$DT30</f>
        <v/>
      </c>
      <c r="AA29" s="19">
        <f>SUM(RAW_T23_Wholesale!$C30:$DM30)</f>
        <v/>
      </c>
      <c r="AB29" s="19">
        <f>RAW_T23_Wholesale!$DN30</f>
        <v/>
      </c>
      <c r="AC29" s="19">
        <f>RAW_T23_Wholesale!$DO30</f>
        <v/>
      </c>
      <c r="AD29" s="19">
        <f>RAW_T23_Wholesale!$DP30</f>
        <v/>
      </c>
      <c r="AE29" s="19">
        <f>RAW_T23_Wholesale!$DQ30</f>
        <v/>
      </c>
      <c r="AF29" s="19">
        <f>RAW_T23_Wholesale!$DR30</f>
        <v/>
      </c>
      <c r="AG29" s="19">
        <f>RAW_T23_Wholesale!$DS30</f>
        <v/>
      </c>
      <c r="AH29" s="19">
        <f>RAW_T23_Wholesale!$DT30</f>
        <v/>
      </c>
      <c r="AI29" s="19">
        <f>SUM(RAW_T24_Retail!$C30:$DM30)</f>
        <v/>
      </c>
      <c r="AJ29" s="19">
        <f>RAW_T24_Retail!$DN30</f>
        <v/>
      </c>
      <c r="AK29" s="19">
        <f>RAW_T24_Retail!$DO30</f>
        <v/>
      </c>
      <c r="AL29" s="19">
        <f>RAW_T24_Retail!$DP30</f>
        <v/>
      </c>
      <c r="AM29" s="19">
        <f>RAW_T24_Retail!$DQ30</f>
        <v/>
      </c>
      <c r="AN29" s="19">
        <f>RAW_T24_Retail!$DR30</f>
        <v/>
      </c>
      <c r="AO29" s="19">
        <f>RAW_T24_Retail!$DS30</f>
        <v/>
      </c>
      <c r="AP29" s="19">
        <f>RAW_T24_Retail!$DT30</f>
        <v/>
      </c>
      <c r="AQ29" s="19">
        <f>SUM(RAW_T25_34_Margins!$D30:$DN30)</f>
        <v/>
      </c>
      <c r="AR29" s="19">
        <f>RAW_T25_34_Margins!$DO30</f>
        <v/>
      </c>
      <c r="AS29" s="19">
        <f>RAW_T25_34_Margins!$DP30</f>
        <v/>
      </c>
      <c r="AT29" s="19">
        <f>RAW_T25_34_Margins!$DQ30</f>
        <v/>
      </c>
      <c r="AU29" s="19">
        <f>RAW_T25_34_Margins!$DR30</f>
        <v/>
      </c>
      <c r="AV29" s="19">
        <f>RAW_T25_34_Margins!$DS30</f>
        <v/>
      </c>
      <c r="AW29" s="19">
        <f>RAW_T25_34_Margins!$DT30</f>
        <v/>
      </c>
      <c r="AX29" s="19">
        <f>RAW_T25_34_Margins!$DU30</f>
        <v/>
      </c>
      <c r="AY29" s="19">
        <f>SUM(RAW_T25_34_Margins!$D145:$DN145)</f>
        <v/>
      </c>
      <c r="AZ29" s="19">
        <f>RAW_T25_34_Margins!$DO145</f>
        <v/>
      </c>
      <c r="BA29" s="19">
        <f>RAW_T25_34_Margins!$DP145</f>
        <v/>
      </c>
      <c r="BB29" s="19">
        <f>RAW_T25_34_Margins!$DQ145</f>
        <v/>
      </c>
      <c r="BC29" s="19">
        <f>RAW_T25_34_Margins!$DR145</f>
        <v/>
      </c>
      <c r="BD29" s="19">
        <f>RAW_T25_34_Margins!$DS145</f>
        <v/>
      </c>
      <c r="BE29" s="19">
        <f>RAW_T25_34_Margins!$DT145</f>
        <v/>
      </c>
      <c r="BF29" s="19">
        <f>RAW_T25_34_Margins!$DU145</f>
        <v/>
      </c>
      <c r="BG29" s="19">
        <f>SUM(RAW_T25_34_Margins!$D260:$DN260)</f>
        <v/>
      </c>
      <c r="BH29" s="19">
        <f>RAW_T25_34_Margins!$DO260</f>
        <v/>
      </c>
      <c r="BI29" s="19">
        <f>RAW_T25_34_Margins!$DP260</f>
        <v/>
      </c>
      <c r="BJ29" s="19">
        <f>RAW_T25_34_Margins!$DQ260</f>
        <v/>
      </c>
      <c r="BK29" s="19">
        <f>RAW_T25_34_Margins!$DR260</f>
        <v/>
      </c>
      <c r="BL29" s="19">
        <f>RAW_T25_34_Margins!$DS260</f>
        <v/>
      </c>
      <c r="BM29" s="19">
        <f>RAW_T25_34_Margins!$DT260</f>
        <v/>
      </c>
      <c r="BN29" s="19">
        <f>RAW_T25_34_Margins!$DU260</f>
        <v/>
      </c>
      <c r="BO29" s="19">
        <f>SUM(RAW_T25_34_Margins!$D375:$DN375)+SUM(RAW_T25_34_Margins!$D490:$DN490)</f>
        <v/>
      </c>
      <c r="BP29" s="19">
        <f>RAW_T25_34_Margins!$DO375+RAW_T25_34_Margins!$DO490</f>
        <v/>
      </c>
      <c r="BQ29" s="19">
        <f>RAW_T25_34_Margins!$DP375+RAW_T25_34_Margins!$DP490</f>
        <v/>
      </c>
      <c r="BR29" s="19">
        <f>RAW_T25_34_Margins!$DQ375+RAW_T25_34_Margins!$DQ490</f>
        <v/>
      </c>
      <c r="BS29" s="19">
        <f>RAW_T25_34_Margins!$DR375+RAW_T25_34_Margins!$DR490</f>
        <v/>
      </c>
      <c r="BT29" s="19">
        <f>RAW_T25_34_Margins!$DS375+RAW_T25_34_Margins!$DS490</f>
        <v/>
      </c>
      <c r="BU29" s="19">
        <f>RAW_T25_34_Margins!$DT375+RAW_T25_34_Margins!$DT490</f>
        <v/>
      </c>
      <c r="BV29" s="19">
        <f>RAW_T25_34_Margins!$DU375+RAW_T25_34_Margins!$DU490</f>
        <v/>
      </c>
      <c r="BW29" s="19">
        <f>SUM(RAW_T25_34_Margins!$D605:$DN605)</f>
        <v/>
      </c>
      <c r="BX29" s="19">
        <f>RAW_T25_34_Margins!$DO605</f>
        <v/>
      </c>
      <c r="BY29" s="19">
        <f>RAW_T25_34_Margins!$DP605</f>
        <v/>
      </c>
      <c r="BZ29" s="19">
        <f>RAW_T25_34_Margins!$DQ605</f>
        <v/>
      </c>
      <c r="CA29" s="19">
        <f>RAW_T25_34_Margins!$DR605</f>
        <v/>
      </c>
      <c r="CB29" s="19">
        <f>RAW_T25_34_Margins!$DS605</f>
        <v/>
      </c>
      <c r="CC29" s="19">
        <f>RAW_T25_34_Margins!$DT605</f>
        <v/>
      </c>
      <c r="CD29" s="19">
        <f>RAW_T25_34_Margins!$DU605</f>
        <v/>
      </c>
      <c r="CE29" s="19">
        <f>SUM(RAW_T25_34_Margins!$D720:$DN720)</f>
        <v/>
      </c>
      <c r="CF29" s="19">
        <f>RAW_T25_34_Margins!$DO720</f>
        <v/>
      </c>
      <c r="CG29" s="19">
        <f>RAW_T25_34_Margins!$DP720</f>
        <v/>
      </c>
      <c r="CH29" s="19">
        <f>RAW_T25_34_Margins!$DQ720</f>
        <v/>
      </c>
      <c r="CI29" s="19">
        <f>RAW_T25_34_Margins!$DR720</f>
        <v/>
      </c>
      <c r="CJ29" s="19">
        <f>RAW_T25_34_Margins!$DS720</f>
        <v/>
      </c>
      <c r="CK29" s="19">
        <f>RAW_T25_34_Margins!$DT720</f>
        <v/>
      </c>
      <c r="CL29" s="19">
        <f>RAW_T25_34_Margins!$DU720</f>
        <v/>
      </c>
      <c r="CM29" s="19">
        <f>SUM(RAW_T25_34_Margins!$D835:$DN835)</f>
        <v/>
      </c>
      <c r="CN29" s="19">
        <f>RAW_T25_34_Margins!$DO835</f>
        <v/>
      </c>
      <c r="CO29" s="19">
        <f>RAW_T25_34_Margins!$DP835</f>
        <v/>
      </c>
      <c r="CP29" s="19">
        <f>RAW_T25_34_Margins!$DQ835</f>
        <v/>
      </c>
      <c r="CQ29" s="19">
        <f>RAW_T25_34_Margins!$DR835</f>
        <v/>
      </c>
      <c r="CR29" s="19">
        <f>RAW_T25_34_Margins!$DS835</f>
        <v/>
      </c>
      <c r="CS29" s="19">
        <f>RAW_T25_34_Margins!$DT835</f>
        <v/>
      </c>
      <c r="CT29" s="19">
        <f>RAW_T25_34_Margins!$DU835</f>
        <v/>
      </c>
      <c r="CU29" s="19">
        <f>SUM(RAW_T25_34_Margins!$D950:$DN950)</f>
        <v/>
      </c>
      <c r="CV29" s="19">
        <f>RAW_T25_34_Margins!$DO950</f>
        <v/>
      </c>
      <c r="CW29" s="19">
        <f>RAW_T25_34_Margins!$DP950</f>
        <v/>
      </c>
      <c r="CX29" s="19">
        <f>RAW_T25_34_Margins!$DQ950</f>
        <v/>
      </c>
      <c r="CY29" s="19">
        <f>RAW_T25_34_Margins!$DR950</f>
        <v/>
      </c>
      <c r="CZ29" s="19">
        <f>RAW_T25_34_Margins!$DS950</f>
        <v/>
      </c>
      <c r="DA29" s="19">
        <f>RAW_T25_34_Margins!$DT950</f>
        <v/>
      </c>
      <c r="DB29" s="19">
        <f>RAW_T25_34_Margins!$DU950</f>
        <v/>
      </c>
      <c r="DC29" s="19">
        <f>SUM(RAW_T25_34_Margins!$D1065:$DN1065)</f>
        <v/>
      </c>
      <c r="DD29" s="19">
        <f>RAW_T25_34_Margins!$DO1065</f>
        <v/>
      </c>
      <c r="DE29" s="19">
        <f>RAW_T25_34_Margins!$DP1065</f>
        <v/>
      </c>
      <c r="DF29" s="19">
        <f>RAW_T25_34_Margins!$DQ1065</f>
        <v/>
      </c>
      <c r="DG29" s="19">
        <f>RAW_T25_34_Margins!$DR1065</f>
        <v/>
      </c>
      <c r="DH29" s="19">
        <f>RAW_T25_34_Margins!$DS1065</f>
        <v/>
      </c>
      <c r="DI29" s="19">
        <f>RAW_T25_34_Margins!$DT1065</f>
        <v/>
      </c>
      <c r="DJ29" s="19">
        <f>RAW_T25_34_Margins!$DU1065</f>
        <v/>
      </c>
    </row>
    <row r="30">
      <c r="A30" s="2" t="inlineStr">
        <is>
          <t>1301</t>
        </is>
      </c>
      <c r="B30" s="2" t="inlineStr">
        <is>
          <t>Textile manufacturing</t>
        </is>
      </c>
      <c r="C30" s="19">
        <f>IF(Settings!$B$5="Aus",SUM(RAW_T5_Aus!$C31:$DM31),SUM(RAW_T5_State!$C31:$DM31))</f>
        <v/>
      </c>
      <c r="D30" s="19">
        <f>IF(Settings!$B$5="Aus",RAW_T5_Aus!$DN31,RAW_T5_State!$DN31)</f>
        <v/>
      </c>
      <c r="E30" s="19">
        <f>IF(Settings!$B$5="Aus",RAW_T5_Aus!$DO31,RAW_T5_State!$DO31)</f>
        <v/>
      </c>
      <c r="F30" s="19">
        <f>IF(Settings!$B$5="Aus",RAW_T5_Aus!$DP31,RAW_T5_State!$DP31)</f>
        <v/>
      </c>
      <c r="G30" s="19">
        <f>IF(Settings!$B$5="Aus",RAW_T5_Aus!$DQ31,RAW_T5_State!$DQ31)</f>
        <v/>
      </c>
      <c r="H30" s="19">
        <f>IF(Settings!$B$5="Aus",RAW_T5_Aus!$DR31,RAW_T5_State!$DR31)</f>
        <v/>
      </c>
      <c r="I30" s="19">
        <f>IF(Settings!$B$5="Aus",RAW_T5_Aus!$DS31,RAW_T5_State!$DS31)</f>
        <v/>
      </c>
      <c r="J30" s="19">
        <f>IF(Settings!$B$5="Aus",RAW_T5_Aus!$DT31,RAW_T5_State!$DT31)</f>
        <v/>
      </c>
      <c r="K30" s="19">
        <f>IF(Settings!$B$5="Aus",SUM(RAW_T8_Aus!$C31:$DM31)-SUM(RAW_T5_Aus!$C31:$DM31),SUM(RAW_T8_State!$C31:$DM31)-SUM(RAW_T5_State!$C31:$DM31))</f>
        <v/>
      </c>
      <c r="L30" s="19">
        <f>IF(Settings!$B$5="Aus",RAW_T8_Aus!$DN31-RAW_T5_Aus!$DN31,RAW_T8_State!$DN31-RAW_T5_State!$DN31)</f>
        <v/>
      </c>
      <c r="M30" s="19">
        <f>IF(Settings!$B$5="Aus",RAW_T8_Aus!$DO31-RAW_T5_Aus!$DO31,RAW_T8_State!$DO31-RAW_T5_State!$DO31)</f>
        <v/>
      </c>
      <c r="N30" s="19">
        <f>IF(Settings!$B$5="Aus",RAW_T8_Aus!$DP31-RAW_T5_Aus!$DP31,RAW_T8_State!$DP31-RAW_T5_State!$DP31)</f>
        <v/>
      </c>
      <c r="O30" s="19">
        <f>IF(Settings!$B$5="Aus",RAW_T8_Aus!$DQ31-RAW_T5_Aus!$DQ31,RAW_T8_State!$DQ31-RAW_T5_State!$DQ31)</f>
        <v/>
      </c>
      <c r="P30" s="19">
        <f>IF(Settings!$B$5="Aus",RAW_T8_Aus!$DR31-RAW_T5_Aus!$DR31,RAW_T8_State!$DR31-RAW_T5_State!$DR31)</f>
        <v/>
      </c>
      <c r="Q30" s="19">
        <f>IF(Settings!$B$5="Aus",RAW_T8_Aus!$DS31-RAW_T5_Aus!$DS31,RAW_T8_State!$DS31-RAW_T5_State!$DS31)</f>
        <v/>
      </c>
      <c r="R30" s="19">
        <f>IF(Settings!$B$5="Aus",RAW_T8_Aus!$DT31-RAW_T5_Aus!$DT31,RAW_T8_State!$DT31-RAW_T5_State!$DT31)</f>
        <v/>
      </c>
      <c r="S30" s="19">
        <f>SUM(RAW_T35_NetTaxes!$C31:$DM31)</f>
        <v/>
      </c>
      <c r="T30" s="19">
        <f>RAW_T35_NetTaxes!$DN31</f>
        <v/>
      </c>
      <c r="U30" s="19">
        <f>RAW_T35_NetTaxes!$DO31</f>
        <v/>
      </c>
      <c r="V30" s="19">
        <f>RAW_T35_NetTaxes!$DP31</f>
        <v/>
      </c>
      <c r="W30" s="19">
        <f>RAW_T35_NetTaxes!$DQ31</f>
        <v/>
      </c>
      <c r="X30" s="19">
        <f>RAW_T35_NetTaxes!$DR31</f>
        <v/>
      </c>
      <c r="Y30" s="19">
        <f>RAW_T35_NetTaxes!$DS31</f>
        <v/>
      </c>
      <c r="Z30" s="19">
        <f>RAW_T35_NetTaxes!$DT31</f>
        <v/>
      </c>
      <c r="AA30" s="19">
        <f>SUM(RAW_T23_Wholesale!$C31:$DM31)</f>
        <v/>
      </c>
      <c r="AB30" s="19">
        <f>RAW_T23_Wholesale!$DN31</f>
        <v/>
      </c>
      <c r="AC30" s="19">
        <f>RAW_T23_Wholesale!$DO31</f>
        <v/>
      </c>
      <c r="AD30" s="19">
        <f>RAW_T23_Wholesale!$DP31</f>
        <v/>
      </c>
      <c r="AE30" s="19">
        <f>RAW_T23_Wholesale!$DQ31</f>
        <v/>
      </c>
      <c r="AF30" s="19">
        <f>RAW_T23_Wholesale!$DR31</f>
        <v/>
      </c>
      <c r="AG30" s="19">
        <f>RAW_T23_Wholesale!$DS31</f>
        <v/>
      </c>
      <c r="AH30" s="19">
        <f>RAW_T23_Wholesale!$DT31</f>
        <v/>
      </c>
      <c r="AI30" s="19">
        <f>SUM(RAW_T24_Retail!$C31:$DM31)</f>
        <v/>
      </c>
      <c r="AJ30" s="19">
        <f>RAW_T24_Retail!$DN31</f>
        <v/>
      </c>
      <c r="AK30" s="19">
        <f>RAW_T24_Retail!$DO31</f>
        <v/>
      </c>
      <c r="AL30" s="19">
        <f>RAW_T24_Retail!$DP31</f>
        <v/>
      </c>
      <c r="AM30" s="19">
        <f>RAW_T24_Retail!$DQ31</f>
        <v/>
      </c>
      <c r="AN30" s="19">
        <f>RAW_T24_Retail!$DR31</f>
        <v/>
      </c>
      <c r="AO30" s="19">
        <f>RAW_T24_Retail!$DS31</f>
        <v/>
      </c>
      <c r="AP30" s="19">
        <f>RAW_T24_Retail!$DT31</f>
        <v/>
      </c>
      <c r="AQ30" s="19">
        <f>SUM(RAW_T25_34_Margins!$D31:$DN31)</f>
        <v/>
      </c>
      <c r="AR30" s="19">
        <f>RAW_T25_34_Margins!$DO31</f>
        <v/>
      </c>
      <c r="AS30" s="19">
        <f>RAW_T25_34_Margins!$DP31</f>
        <v/>
      </c>
      <c r="AT30" s="19">
        <f>RAW_T25_34_Margins!$DQ31</f>
        <v/>
      </c>
      <c r="AU30" s="19">
        <f>RAW_T25_34_Margins!$DR31</f>
        <v/>
      </c>
      <c r="AV30" s="19">
        <f>RAW_T25_34_Margins!$DS31</f>
        <v/>
      </c>
      <c r="AW30" s="19">
        <f>RAW_T25_34_Margins!$DT31</f>
        <v/>
      </c>
      <c r="AX30" s="19">
        <f>RAW_T25_34_Margins!$DU31</f>
        <v/>
      </c>
      <c r="AY30" s="19">
        <f>SUM(RAW_T25_34_Margins!$D146:$DN146)</f>
        <v/>
      </c>
      <c r="AZ30" s="19">
        <f>RAW_T25_34_Margins!$DO146</f>
        <v/>
      </c>
      <c r="BA30" s="19">
        <f>RAW_T25_34_Margins!$DP146</f>
        <v/>
      </c>
      <c r="BB30" s="19">
        <f>RAW_T25_34_Margins!$DQ146</f>
        <v/>
      </c>
      <c r="BC30" s="19">
        <f>RAW_T25_34_Margins!$DR146</f>
        <v/>
      </c>
      <c r="BD30" s="19">
        <f>RAW_T25_34_Margins!$DS146</f>
        <v/>
      </c>
      <c r="BE30" s="19">
        <f>RAW_T25_34_Margins!$DT146</f>
        <v/>
      </c>
      <c r="BF30" s="19">
        <f>RAW_T25_34_Margins!$DU146</f>
        <v/>
      </c>
      <c r="BG30" s="19">
        <f>SUM(RAW_T25_34_Margins!$D261:$DN261)</f>
        <v/>
      </c>
      <c r="BH30" s="19">
        <f>RAW_T25_34_Margins!$DO261</f>
        <v/>
      </c>
      <c r="BI30" s="19">
        <f>RAW_T25_34_Margins!$DP261</f>
        <v/>
      </c>
      <c r="BJ30" s="19">
        <f>RAW_T25_34_Margins!$DQ261</f>
        <v/>
      </c>
      <c r="BK30" s="19">
        <f>RAW_T25_34_Margins!$DR261</f>
        <v/>
      </c>
      <c r="BL30" s="19">
        <f>RAW_T25_34_Margins!$DS261</f>
        <v/>
      </c>
      <c r="BM30" s="19">
        <f>RAW_T25_34_Margins!$DT261</f>
        <v/>
      </c>
      <c r="BN30" s="19">
        <f>RAW_T25_34_Margins!$DU261</f>
        <v/>
      </c>
      <c r="BO30" s="19">
        <f>SUM(RAW_T25_34_Margins!$D376:$DN376)+SUM(RAW_T25_34_Margins!$D491:$DN491)</f>
        <v/>
      </c>
      <c r="BP30" s="19">
        <f>RAW_T25_34_Margins!$DO376+RAW_T25_34_Margins!$DO491</f>
        <v/>
      </c>
      <c r="BQ30" s="19">
        <f>RAW_T25_34_Margins!$DP376+RAW_T25_34_Margins!$DP491</f>
        <v/>
      </c>
      <c r="BR30" s="19">
        <f>RAW_T25_34_Margins!$DQ376+RAW_T25_34_Margins!$DQ491</f>
        <v/>
      </c>
      <c r="BS30" s="19">
        <f>RAW_T25_34_Margins!$DR376+RAW_T25_34_Margins!$DR491</f>
        <v/>
      </c>
      <c r="BT30" s="19">
        <f>RAW_T25_34_Margins!$DS376+RAW_T25_34_Margins!$DS491</f>
        <v/>
      </c>
      <c r="BU30" s="19">
        <f>RAW_T25_34_Margins!$DT376+RAW_T25_34_Margins!$DT491</f>
        <v/>
      </c>
      <c r="BV30" s="19">
        <f>RAW_T25_34_Margins!$DU376+RAW_T25_34_Margins!$DU491</f>
        <v/>
      </c>
      <c r="BW30" s="19">
        <f>SUM(RAW_T25_34_Margins!$D606:$DN606)</f>
        <v/>
      </c>
      <c r="BX30" s="19">
        <f>RAW_T25_34_Margins!$DO606</f>
        <v/>
      </c>
      <c r="BY30" s="19">
        <f>RAW_T25_34_Margins!$DP606</f>
        <v/>
      </c>
      <c r="BZ30" s="19">
        <f>RAW_T25_34_Margins!$DQ606</f>
        <v/>
      </c>
      <c r="CA30" s="19">
        <f>RAW_T25_34_Margins!$DR606</f>
        <v/>
      </c>
      <c r="CB30" s="19">
        <f>RAW_T25_34_Margins!$DS606</f>
        <v/>
      </c>
      <c r="CC30" s="19">
        <f>RAW_T25_34_Margins!$DT606</f>
        <v/>
      </c>
      <c r="CD30" s="19">
        <f>RAW_T25_34_Margins!$DU606</f>
        <v/>
      </c>
      <c r="CE30" s="19">
        <f>SUM(RAW_T25_34_Margins!$D721:$DN721)</f>
        <v/>
      </c>
      <c r="CF30" s="19">
        <f>RAW_T25_34_Margins!$DO721</f>
        <v/>
      </c>
      <c r="CG30" s="19">
        <f>RAW_T25_34_Margins!$DP721</f>
        <v/>
      </c>
      <c r="CH30" s="19">
        <f>RAW_T25_34_Margins!$DQ721</f>
        <v/>
      </c>
      <c r="CI30" s="19">
        <f>RAW_T25_34_Margins!$DR721</f>
        <v/>
      </c>
      <c r="CJ30" s="19">
        <f>RAW_T25_34_Margins!$DS721</f>
        <v/>
      </c>
      <c r="CK30" s="19">
        <f>RAW_T25_34_Margins!$DT721</f>
        <v/>
      </c>
      <c r="CL30" s="19">
        <f>RAW_T25_34_Margins!$DU721</f>
        <v/>
      </c>
      <c r="CM30" s="19">
        <f>SUM(RAW_T25_34_Margins!$D836:$DN836)</f>
        <v/>
      </c>
      <c r="CN30" s="19">
        <f>RAW_T25_34_Margins!$DO836</f>
        <v/>
      </c>
      <c r="CO30" s="19">
        <f>RAW_T25_34_Margins!$DP836</f>
        <v/>
      </c>
      <c r="CP30" s="19">
        <f>RAW_T25_34_Margins!$DQ836</f>
        <v/>
      </c>
      <c r="CQ30" s="19">
        <f>RAW_T25_34_Margins!$DR836</f>
        <v/>
      </c>
      <c r="CR30" s="19">
        <f>RAW_T25_34_Margins!$DS836</f>
        <v/>
      </c>
      <c r="CS30" s="19">
        <f>RAW_T25_34_Margins!$DT836</f>
        <v/>
      </c>
      <c r="CT30" s="19">
        <f>RAW_T25_34_Margins!$DU836</f>
        <v/>
      </c>
      <c r="CU30" s="19">
        <f>SUM(RAW_T25_34_Margins!$D951:$DN951)</f>
        <v/>
      </c>
      <c r="CV30" s="19">
        <f>RAW_T25_34_Margins!$DO951</f>
        <v/>
      </c>
      <c r="CW30" s="19">
        <f>RAW_T25_34_Margins!$DP951</f>
        <v/>
      </c>
      <c r="CX30" s="19">
        <f>RAW_T25_34_Margins!$DQ951</f>
        <v/>
      </c>
      <c r="CY30" s="19">
        <f>RAW_T25_34_Margins!$DR951</f>
        <v/>
      </c>
      <c r="CZ30" s="19">
        <f>RAW_T25_34_Margins!$DS951</f>
        <v/>
      </c>
      <c r="DA30" s="19">
        <f>RAW_T25_34_Margins!$DT951</f>
        <v/>
      </c>
      <c r="DB30" s="19">
        <f>RAW_T25_34_Margins!$DU951</f>
        <v/>
      </c>
      <c r="DC30" s="19">
        <f>SUM(RAW_T25_34_Margins!$D1066:$DN1066)</f>
        <v/>
      </c>
      <c r="DD30" s="19">
        <f>RAW_T25_34_Margins!$DO1066</f>
        <v/>
      </c>
      <c r="DE30" s="19">
        <f>RAW_T25_34_Margins!$DP1066</f>
        <v/>
      </c>
      <c r="DF30" s="19">
        <f>RAW_T25_34_Margins!$DQ1066</f>
        <v/>
      </c>
      <c r="DG30" s="19">
        <f>RAW_T25_34_Margins!$DR1066</f>
        <v/>
      </c>
      <c r="DH30" s="19">
        <f>RAW_T25_34_Margins!$DS1066</f>
        <v/>
      </c>
      <c r="DI30" s="19">
        <f>RAW_T25_34_Margins!$DT1066</f>
        <v/>
      </c>
      <c r="DJ30" s="19">
        <f>RAW_T25_34_Margins!$DU1066</f>
        <v/>
      </c>
    </row>
    <row r="31">
      <c r="A31" s="2" t="inlineStr">
        <is>
          <t>1302</t>
        </is>
      </c>
      <c r="B31" s="2" t="inlineStr">
        <is>
          <t>Tanned leather, dressed fur and leather product manufacturing</t>
        </is>
      </c>
      <c r="C31" s="19">
        <f>IF(Settings!$B$5="Aus",SUM(RAW_T5_Aus!$C32:$DM32),SUM(RAW_T5_State!$C32:$DM32))</f>
        <v/>
      </c>
      <c r="D31" s="19">
        <f>IF(Settings!$B$5="Aus",RAW_T5_Aus!$DN32,RAW_T5_State!$DN32)</f>
        <v/>
      </c>
      <c r="E31" s="19">
        <f>IF(Settings!$B$5="Aus",RAW_T5_Aus!$DO32,RAW_T5_State!$DO32)</f>
        <v/>
      </c>
      <c r="F31" s="19">
        <f>IF(Settings!$B$5="Aus",RAW_T5_Aus!$DP32,RAW_T5_State!$DP32)</f>
        <v/>
      </c>
      <c r="G31" s="19">
        <f>IF(Settings!$B$5="Aus",RAW_T5_Aus!$DQ32,RAW_T5_State!$DQ32)</f>
        <v/>
      </c>
      <c r="H31" s="19">
        <f>IF(Settings!$B$5="Aus",RAW_T5_Aus!$DR32,RAW_T5_State!$DR32)</f>
        <v/>
      </c>
      <c r="I31" s="19">
        <f>IF(Settings!$B$5="Aus",RAW_T5_Aus!$DS32,RAW_T5_State!$DS32)</f>
        <v/>
      </c>
      <c r="J31" s="19">
        <f>IF(Settings!$B$5="Aus",RAW_T5_Aus!$DT32,RAW_T5_State!$DT32)</f>
        <v/>
      </c>
      <c r="K31" s="19">
        <f>IF(Settings!$B$5="Aus",SUM(RAW_T8_Aus!$C32:$DM32)-SUM(RAW_T5_Aus!$C32:$DM32),SUM(RAW_T8_State!$C32:$DM32)-SUM(RAW_T5_State!$C32:$DM32))</f>
        <v/>
      </c>
      <c r="L31" s="19">
        <f>IF(Settings!$B$5="Aus",RAW_T8_Aus!$DN32-RAW_T5_Aus!$DN32,RAW_T8_State!$DN32-RAW_T5_State!$DN32)</f>
        <v/>
      </c>
      <c r="M31" s="19">
        <f>IF(Settings!$B$5="Aus",RAW_T8_Aus!$DO32-RAW_T5_Aus!$DO32,RAW_T8_State!$DO32-RAW_T5_State!$DO32)</f>
        <v/>
      </c>
      <c r="N31" s="19">
        <f>IF(Settings!$B$5="Aus",RAW_T8_Aus!$DP32-RAW_T5_Aus!$DP32,RAW_T8_State!$DP32-RAW_T5_State!$DP32)</f>
        <v/>
      </c>
      <c r="O31" s="19">
        <f>IF(Settings!$B$5="Aus",RAW_T8_Aus!$DQ32-RAW_T5_Aus!$DQ32,RAW_T8_State!$DQ32-RAW_T5_State!$DQ32)</f>
        <v/>
      </c>
      <c r="P31" s="19">
        <f>IF(Settings!$B$5="Aus",RAW_T8_Aus!$DR32-RAW_T5_Aus!$DR32,RAW_T8_State!$DR32-RAW_T5_State!$DR32)</f>
        <v/>
      </c>
      <c r="Q31" s="19">
        <f>IF(Settings!$B$5="Aus",RAW_T8_Aus!$DS32-RAW_T5_Aus!$DS32,RAW_T8_State!$DS32-RAW_T5_State!$DS32)</f>
        <v/>
      </c>
      <c r="R31" s="19">
        <f>IF(Settings!$B$5="Aus",RAW_T8_Aus!$DT32-RAW_T5_Aus!$DT32,RAW_T8_State!$DT32-RAW_T5_State!$DT32)</f>
        <v/>
      </c>
      <c r="S31" s="19">
        <f>SUM(RAW_T35_NetTaxes!$C32:$DM32)</f>
        <v/>
      </c>
      <c r="T31" s="19">
        <f>RAW_T35_NetTaxes!$DN32</f>
        <v/>
      </c>
      <c r="U31" s="19">
        <f>RAW_T35_NetTaxes!$DO32</f>
        <v/>
      </c>
      <c r="V31" s="19">
        <f>RAW_T35_NetTaxes!$DP32</f>
        <v/>
      </c>
      <c r="W31" s="19">
        <f>RAW_T35_NetTaxes!$DQ32</f>
        <v/>
      </c>
      <c r="X31" s="19">
        <f>RAW_T35_NetTaxes!$DR32</f>
        <v/>
      </c>
      <c r="Y31" s="19">
        <f>RAW_T35_NetTaxes!$DS32</f>
        <v/>
      </c>
      <c r="Z31" s="19">
        <f>RAW_T35_NetTaxes!$DT32</f>
        <v/>
      </c>
      <c r="AA31" s="19">
        <f>SUM(RAW_T23_Wholesale!$C32:$DM32)</f>
        <v/>
      </c>
      <c r="AB31" s="19">
        <f>RAW_T23_Wholesale!$DN32</f>
        <v/>
      </c>
      <c r="AC31" s="19">
        <f>RAW_T23_Wholesale!$DO32</f>
        <v/>
      </c>
      <c r="AD31" s="19">
        <f>RAW_T23_Wholesale!$DP32</f>
        <v/>
      </c>
      <c r="AE31" s="19">
        <f>RAW_T23_Wholesale!$DQ32</f>
        <v/>
      </c>
      <c r="AF31" s="19">
        <f>RAW_T23_Wholesale!$DR32</f>
        <v/>
      </c>
      <c r="AG31" s="19">
        <f>RAW_T23_Wholesale!$DS32</f>
        <v/>
      </c>
      <c r="AH31" s="19">
        <f>RAW_T23_Wholesale!$DT32</f>
        <v/>
      </c>
      <c r="AI31" s="19">
        <f>SUM(RAW_T24_Retail!$C32:$DM32)</f>
        <v/>
      </c>
      <c r="AJ31" s="19">
        <f>RAW_T24_Retail!$DN32</f>
        <v/>
      </c>
      <c r="AK31" s="19">
        <f>RAW_T24_Retail!$DO32</f>
        <v/>
      </c>
      <c r="AL31" s="19">
        <f>RAW_T24_Retail!$DP32</f>
        <v/>
      </c>
      <c r="AM31" s="19">
        <f>RAW_T24_Retail!$DQ32</f>
        <v/>
      </c>
      <c r="AN31" s="19">
        <f>RAW_T24_Retail!$DR32</f>
        <v/>
      </c>
      <c r="AO31" s="19">
        <f>RAW_T24_Retail!$DS32</f>
        <v/>
      </c>
      <c r="AP31" s="19">
        <f>RAW_T24_Retail!$DT32</f>
        <v/>
      </c>
      <c r="AQ31" s="19">
        <f>SUM(RAW_T25_34_Margins!$D32:$DN32)</f>
        <v/>
      </c>
      <c r="AR31" s="19">
        <f>RAW_T25_34_Margins!$DO32</f>
        <v/>
      </c>
      <c r="AS31" s="19">
        <f>RAW_T25_34_Margins!$DP32</f>
        <v/>
      </c>
      <c r="AT31" s="19">
        <f>RAW_T25_34_Margins!$DQ32</f>
        <v/>
      </c>
      <c r="AU31" s="19">
        <f>RAW_T25_34_Margins!$DR32</f>
        <v/>
      </c>
      <c r="AV31" s="19">
        <f>RAW_T25_34_Margins!$DS32</f>
        <v/>
      </c>
      <c r="AW31" s="19">
        <f>RAW_T25_34_Margins!$DT32</f>
        <v/>
      </c>
      <c r="AX31" s="19">
        <f>RAW_T25_34_Margins!$DU32</f>
        <v/>
      </c>
      <c r="AY31" s="19">
        <f>SUM(RAW_T25_34_Margins!$D147:$DN147)</f>
        <v/>
      </c>
      <c r="AZ31" s="19">
        <f>RAW_T25_34_Margins!$DO147</f>
        <v/>
      </c>
      <c r="BA31" s="19">
        <f>RAW_T25_34_Margins!$DP147</f>
        <v/>
      </c>
      <c r="BB31" s="19">
        <f>RAW_T25_34_Margins!$DQ147</f>
        <v/>
      </c>
      <c r="BC31" s="19">
        <f>RAW_T25_34_Margins!$DR147</f>
        <v/>
      </c>
      <c r="BD31" s="19">
        <f>RAW_T25_34_Margins!$DS147</f>
        <v/>
      </c>
      <c r="BE31" s="19">
        <f>RAW_T25_34_Margins!$DT147</f>
        <v/>
      </c>
      <c r="BF31" s="19">
        <f>RAW_T25_34_Margins!$DU147</f>
        <v/>
      </c>
      <c r="BG31" s="19">
        <f>SUM(RAW_T25_34_Margins!$D262:$DN262)</f>
        <v/>
      </c>
      <c r="BH31" s="19">
        <f>RAW_T25_34_Margins!$DO262</f>
        <v/>
      </c>
      <c r="BI31" s="19">
        <f>RAW_T25_34_Margins!$DP262</f>
        <v/>
      </c>
      <c r="BJ31" s="19">
        <f>RAW_T25_34_Margins!$DQ262</f>
        <v/>
      </c>
      <c r="BK31" s="19">
        <f>RAW_T25_34_Margins!$DR262</f>
        <v/>
      </c>
      <c r="BL31" s="19">
        <f>RAW_T25_34_Margins!$DS262</f>
        <v/>
      </c>
      <c r="BM31" s="19">
        <f>RAW_T25_34_Margins!$DT262</f>
        <v/>
      </c>
      <c r="BN31" s="19">
        <f>RAW_T25_34_Margins!$DU262</f>
        <v/>
      </c>
      <c r="BO31" s="19">
        <f>SUM(RAW_T25_34_Margins!$D377:$DN377)+SUM(RAW_T25_34_Margins!$D492:$DN492)</f>
        <v/>
      </c>
      <c r="BP31" s="19">
        <f>RAW_T25_34_Margins!$DO377+RAW_T25_34_Margins!$DO492</f>
        <v/>
      </c>
      <c r="BQ31" s="19">
        <f>RAW_T25_34_Margins!$DP377+RAW_T25_34_Margins!$DP492</f>
        <v/>
      </c>
      <c r="BR31" s="19">
        <f>RAW_T25_34_Margins!$DQ377+RAW_T25_34_Margins!$DQ492</f>
        <v/>
      </c>
      <c r="BS31" s="19">
        <f>RAW_T25_34_Margins!$DR377+RAW_T25_34_Margins!$DR492</f>
        <v/>
      </c>
      <c r="BT31" s="19">
        <f>RAW_T25_34_Margins!$DS377+RAW_T25_34_Margins!$DS492</f>
        <v/>
      </c>
      <c r="BU31" s="19">
        <f>RAW_T25_34_Margins!$DT377+RAW_T25_34_Margins!$DT492</f>
        <v/>
      </c>
      <c r="BV31" s="19">
        <f>RAW_T25_34_Margins!$DU377+RAW_T25_34_Margins!$DU492</f>
        <v/>
      </c>
      <c r="BW31" s="19">
        <f>SUM(RAW_T25_34_Margins!$D607:$DN607)</f>
        <v/>
      </c>
      <c r="BX31" s="19">
        <f>RAW_T25_34_Margins!$DO607</f>
        <v/>
      </c>
      <c r="BY31" s="19">
        <f>RAW_T25_34_Margins!$DP607</f>
        <v/>
      </c>
      <c r="BZ31" s="19">
        <f>RAW_T25_34_Margins!$DQ607</f>
        <v/>
      </c>
      <c r="CA31" s="19">
        <f>RAW_T25_34_Margins!$DR607</f>
        <v/>
      </c>
      <c r="CB31" s="19">
        <f>RAW_T25_34_Margins!$DS607</f>
        <v/>
      </c>
      <c r="CC31" s="19">
        <f>RAW_T25_34_Margins!$DT607</f>
        <v/>
      </c>
      <c r="CD31" s="19">
        <f>RAW_T25_34_Margins!$DU607</f>
        <v/>
      </c>
      <c r="CE31" s="19">
        <f>SUM(RAW_T25_34_Margins!$D722:$DN722)</f>
        <v/>
      </c>
      <c r="CF31" s="19">
        <f>RAW_T25_34_Margins!$DO722</f>
        <v/>
      </c>
      <c r="CG31" s="19">
        <f>RAW_T25_34_Margins!$DP722</f>
        <v/>
      </c>
      <c r="CH31" s="19">
        <f>RAW_T25_34_Margins!$DQ722</f>
        <v/>
      </c>
      <c r="CI31" s="19">
        <f>RAW_T25_34_Margins!$DR722</f>
        <v/>
      </c>
      <c r="CJ31" s="19">
        <f>RAW_T25_34_Margins!$DS722</f>
        <v/>
      </c>
      <c r="CK31" s="19">
        <f>RAW_T25_34_Margins!$DT722</f>
        <v/>
      </c>
      <c r="CL31" s="19">
        <f>RAW_T25_34_Margins!$DU722</f>
        <v/>
      </c>
      <c r="CM31" s="19">
        <f>SUM(RAW_T25_34_Margins!$D837:$DN837)</f>
        <v/>
      </c>
      <c r="CN31" s="19">
        <f>RAW_T25_34_Margins!$DO837</f>
        <v/>
      </c>
      <c r="CO31" s="19">
        <f>RAW_T25_34_Margins!$DP837</f>
        <v/>
      </c>
      <c r="CP31" s="19">
        <f>RAW_T25_34_Margins!$DQ837</f>
        <v/>
      </c>
      <c r="CQ31" s="19">
        <f>RAW_T25_34_Margins!$DR837</f>
        <v/>
      </c>
      <c r="CR31" s="19">
        <f>RAW_T25_34_Margins!$DS837</f>
        <v/>
      </c>
      <c r="CS31" s="19">
        <f>RAW_T25_34_Margins!$DT837</f>
        <v/>
      </c>
      <c r="CT31" s="19">
        <f>RAW_T25_34_Margins!$DU837</f>
        <v/>
      </c>
      <c r="CU31" s="19">
        <f>SUM(RAW_T25_34_Margins!$D952:$DN952)</f>
        <v/>
      </c>
      <c r="CV31" s="19">
        <f>RAW_T25_34_Margins!$DO952</f>
        <v/>
      </c>
      <c r="CW31" s="19">
        <f>RAW_T25_34_Margins!$DP952</f>
        <v/>
      </c>
      <c r="CX31" s="19">
        <f>RAW_T25_34_Margins!$DQ952</f>
        <v/>
      </c>
      <c r="CY31" s="19">
        <f>RAW_T25_34_Margins!$DR952</f>
        <v/>
      </c>
      <c r="CZ31" s="19">
        <f>RAW_T25_34_Margins!$DS952</f>
        <v/>
      </c>
      <c r="DA31" s="19">
        <f>RAW_T25_34_Margins!$DT952</f>
        <v/>
      </c>
      <c r="DB31" s="19">
        <f>RAW_T25_34_Margins!$DU952</f>
        <v/>
      </c>
      <c r="DC31" s="19">
        <f>SUM(RAW_T25_34_Margins!$D1067:$DN1067)</f>
        <v/>
      </c>
      <c r="DD31" s="19">
        <f>RAW_T25_34_Margins!$DO1067</f>
        <v/>
      </c>
      <c r="DE31" s="19">
        <f>RAW_T25_34_Margins!$DP1067</f>
        <v/>
      </c>
      <c r="DF31" s="19">
        <f>RAW_T25_34_Margins!$DQ1067</f>
        <v/>
      </c>
      <c r="DG31" s="19">
        <f>RAW_T25_34_Margins!$DR1067</f>
        <v/>
      </c>
      <c r="DH31" s="19">
        <f>RAW_T25_34_Margins!$DS1067</f>
        <v/>
      </c>
      <c r="DI31" s="19">
        <f>RAW_T25_34_Margins!$DT1067</f>
        <v/>
      </c>
      <c r="DJ31" s="19">
        <f>RAW_T25_34_Margins!$DU1067</f>
        <v/>
      </c>
    </row>
    <row r="32">
      <c r="A32" s="2" t="inlineStr">
        <is>
          <t>1303</t>
        </is>
      </c>
      <c r="B32" s="2" t="inlineStr">
        <is>
          <t>Textile product manufacturing</t>
        </is>
      </c>
      <c r="C32" s="19">
        <f>IF(Settings!$B$5="Aus",SUM(RAW_T5_Aus!$C33:$DM33),SUM(RAW_T5_State!$C33:$DM33))</f>
        <v/>
      </c>
      <c r="D32" s="19">
        <f>IF(Settings!$B$5="Aus",RAW_T5_Aus!$DN33,RAW_T5_State!$DN33)</f>
        <v/>
      </c>
      <c r="E32" s="19">
        <f>IF(Settings!$B$5="Aus",RAW_T5_Aus!$DO33,RAW_T5_State!$DO33)</f>
        <v/>
      </c>
      <c r="F32" s="19">
        <f>IF(Settings!$B$5="Aus",RAW_T5_Aus!$DP33,RAW_T5_State!$DP33)</f>
        <v/>
      </c>
      <c r="G32" s="19">
        <f>IF(Settings!$B$5="Aus",RAW_T5_Aus!$DQ33,RAW_T5_State!$DQ33)</f>
        <v/>
      </c>
      <c r="H32" s="19">
        <f>IF(Settings!$B$5="Aus",RAW_T5_Aus!$DR33,RAW_T5_State!$DR33)</f>
        <v/>
      </c>
      <c r="I32" s="19">
        <f>IF(Settings!$B$5="Aus",RAW_T5_Aus!$DS33,RAW_T5_State!$DS33)</f>
        <v/>
      </c>
      <c r="J32" s="19">
        <f>IF(Settings!$B$5="Aus",RAW_T5_Aus!$DT33,RAW_T5_State!$DT33)</f>
        <v/>
      </c>
      <c r="K32" s="19">
        <f>IF(Settings!$B$5="Aus",SUM(RAW_T8_Aus!$C33:$DM33)-SUM(RAW_T5_Aus!$C33:$DM33),SUM(RAW_T8_State!$C33:$DM33)-SUM(RAW_T5_State!$C33:$DM33))</f>
        <v/>
      </c>
      <c r="L32" s="19">
        <f>IF(Settings!$B$5="Aus",RAW_T8_Aus!$DN33-RAW_T5_Aus!$DN33,RAW_T8_State!$DN33-RAW_T5_State!$DN33)</f>
        <v/>
      </c>
      <c r="M32" s="19">
        <f>IF(Settings!$B$5="Aus",RAW_T8_Aus!$DO33-RAW_T5_Aus!$DO33,RAW_T8_State!$DO33-RAW_T5_State!$DO33)</f>
        <v/>
      </c>
      <c r="N32" s="19">
        <f>IF(Settings!$B$5="Aus",RAW_T8_Aus!$DP33-RAW_T5_Aus!$DP33,RAW_T8_State!$DP33-RAW_T5_State!$DP33)</f>
        <v/>
      </c>
      <c r="O32" s="19">
        <f>IF(Settings!$B$5="Aus",RAW_T8_Aus!$DQ33-RAW_T5_Aus!$DQ33,RAW_T8_State!$DQ33-RAW_T5_State!$DQ33)</f>
        <v/>
      </c>
      <c r="P32" s="19">
        <f>IF(Settings!$B$5="Aus",RAW_T8_Aus!$DR33-RAW_T5_Aus!$DR33,RAW_T8_State!$DR33-RAW_T5_State!$DR33)</f>
        <v/>
      </c>
      <c r="Q32" s="19">
        <f>IF(Settings!$B$5="Aus",RAW_T8_Aus!$DS33-RAW_T5_Aus!$DS33,RAW_T8_State!$DS33-RAW_T5_State!$DS33)</f>
        <v/>
      </c>
      <c r="R32" s="19">
        <f>IF(Settings!$B$5="Aus",RAW_T8_Aus!$DT33-RAW_T5_Aus!$DT33,RAW_T8_State!$DT33-RAW_T5_State!$DT33)</f>
        <v/>
      </c>
      <c r="S32" s="19">
        <f>SUM(RAW_T35_NetTaxes!$C33:$DM33)</f>
        <v/>
      </c>
      <c r="T32" s="19">
        <f>RAW_T35_NetTaxes!$DN33</f>
        <v/>
      </c>
      <c r="U32" s="19">
        <f>RAW_T35_NetTaxes!$DO33</f>
        <v/>
      </c>
      <c r="V32" s="19">
        <f>RAW_T35_NetTaxes!$DP33</f>
        <v/>
      </c>
      <c r="W32" s="19">
        <f>RAW_T35_NetTaxes!$DQ33</f>
        <v/>
      </c>
      <c r="X32" s="19">
        <f>RAW_T35_NetTaxes!$DR33</f>
        <v/>
      </c>
      <c r="Y32" s="19">
        <f>RAW_T35_NetTaxes!$DS33</f>
        <v/>
      </c>
      <c r="Z32" s="19">
        <f>RAW_T35_NetTaxes!$DT33</f>
        <v/>
      </c>
      <c r="AA32" s="19">
        <f>SUM(RAW_T23_Wholesale!$C33:$DM33)</f>
        <v/>
      </c>
      <c r="AB32" s="19">
        <f>RAW_T23_Wholesale!$DN33</f>
        <v/>
      </c>
      <c r="AC32" s="19">
        <f>RAW_T23_Wholesale!$DO33</f>
        <v/>
      </c>
      <c r="AD32" s="19">
        <f>RAW_T23_Wholesale!$DP33</f>
        <v/>
      </c>
      <c r="AE32" s="19">
        <f>RAW_T23_Wholesale!$DQ33</f>
        <v/>
      </c>
      <c r="AF32" s="19">
        <f>RAW_T23_Wholesale!$DR33</f>
        <v/>
      </c>
      <c r="AG32" s="19">
        <f>RAW_T23_Wholesale!$DS33</f>
        <v/>
      </c>
      <c r="AH32" s="19">
        <f>RAW_T23_Wholesale!$DT33</f>
        <v/>
      </c>
      <c r="AI32" s="19">
        <f>SUM(RAW_T24_Retail!$C33:$DM33)</f>
        <v/>
      </c>
      <c r="AJ32" s="19">
        <f>RAW_T24_Retail!$DN33</f>
        <v/>
      </c>
      <c r="AK32" s="19">
        <f>RAW_T24_Retail!$DO33</f>
        <v/>
      </c>
      <c r="AL32" s="19">
        <f>RAW_T24_Retail!$DP33</f>
        <v/>
      </c>
      <c r="AM32" s="19">
        <f>RAW_T24_Retail!$DQ33</f>
        <v/>
      </c>
      <c r="AN32" s="19">
        <f>RAW_T24_Retail!$DR33</f>
        <v/>
      </c>
      <c r="AO32" s="19">
        <f>RAW_T24_Retail!$DS33</f>
        <v/>
      </c>
      <c r="AP32" s="19">
        <f>RAW_T24_Retail!$DT33</f>
        <v/>
      </c>
      <c r="AQ32" s="19">
        <f>SUM(RAW_T25_34_Margins!$D33:$DN33)</f>
        <v/>
      </c>
      <c r="AR32" s="19">
        <f>RAW_T25_34_Margins!$DO33</f>
        <v/>
      </c>
      <c r="AS32" s="19">
        <f>RAW_T25_34_Margins!$DP33</f>
        <v/>
      </c>
      <c r="AT32" s="19">
        <f>RAW_T25_34_Margins!$DQ33</f>
        <v/>
      </c>
      <c r="AU32" s="19">
        <f>RAW_T25_34_Margins!$DR33</f>
        <v/>
      </c>
      <c r="AV32" s="19">
        <f>RAW_T25_34_Margins!$DS33</f>
        <v/>
      </c>
      <c r="AW32" s="19">
        <f>RAW_T25_34_Margins!$DT33</f>
        <v/>
      </c>
      <c r="AX32" s="19">
        <f>RAW_T25_34_Margins!$DU33</f>
        <v/>
      </c>
      <c r="AY32" s="19">
        <f>SUM(RAW_T25_34_Margins!$D148:$DN148)</f>
        <v/>
      </c>
      <c r="AZ32" s="19">
        <f>RAW_T25_34_Margins!$DO148</f>
        <v/>
      </c>
      <c r="BA32" s="19">
        <f>RAW_T25_34_Margins!$DP148</f>
        <v/>
      </c>
      <c r="BB32" s="19">
        <f>RAW_T25_34_Margins!$DQ148</f>
        <v/>
      </c>
      <c r="BC32" s="19">
        <f>RAW_T25_34_Margins!$DR148</f>
        <v/>
      </c>
      <c r="BD32" s="19">
        <f>RAW_T25_34_Margins!$DS148</f>
        <v/>
      </c>
      <c r="BE32" s="19">
        <f>RAW_T25_34_Margins!$DT148</f>
        <v/>
      </c>
      <c r="BF32" s="19">
        <f>RAW_T25_34_Margins!$DU148</f>
        <v/>
      </c>
      <c r="BG32" s="19">
        <f>SUM(RAW_T25_34_Margins!$D263:$DN263)</f>
        <v/>
      </c>
      <c r="BH32" s="19">
        <f>RAW_T25_34_Margins!$DO263</f>
        <v/>
      </c>
      <c r="BI32" s="19">
        <f>RAW_T25_34_Margins!$DP263</f>
        <v/>
      </c>
      <c r="BJ32" s="19">
        <f>RAW_T25_34_Margins!$DQ263</f>
        <v/>
      </c>
      <c r="BK32" s="19">
        <f>RAW_T25_34_Margins!$DR263</f>
        <v/>
      </c>
      <c r="BL32" s="19">
        <f>RAW_T25_34_Margins!$DS263</f>
        <v/>
      </c>
      <c r="BM32" s="19">
        <f>RAW_T25_34_Margins!$DT263</f>
        <v/>
      </c>
      <c r="BN32" s="19">
        <f>RAW_T25_34_Margins!$DU263</f>
        <v/>
      </c>
      <c r="BO32" s="19">
        <f>SUM(RAW_T25_34_Margins!$D378:$DN378)+SUM(RAW_T25_34_Margins!$D493:$DN493)</f>
        <v/>
      </c>
      <c r="BP32" s="19">
        <f>RAW_T25_34_Margins!$DO378+RAW_T25_34_Margins!$DO493</f>
        <v/>
      </c>
      <c r="BQ32" s="19">
        <f>RAW_T25_34_Margins!$DP378+RAW_T25_34_Margins!$DP493</f>
        <v/>
      </c>
      <c r="BR32" s="19">
        <f>RAW_T25_34_Margins!$DQ378+RAW_T25_34_Margins!$DQ493</f>
        <v/>
      </c>
      <c r="BS32" s="19">
        <f>RAW_T25_34_Margins!$DR378+RAW_T25_34_Margins!$DR493</f>
        <v/>
      </c>
      <c r="BT32" s="19">
        <f>RAW_T25_34_Margins!$DS378+RAW_T25_34_Margins!$DS493</f>
        <v/>
      </c>
      <c r="BU32" s="19">
        <f>RAW_T25_34_Margins!$DT378+RAW_T25_34_Margins!$DT493</f>
        <v/>
      </c>
      <c r="BV32" s="19">
        <f>RAW_T25_34_Margins!$DU378+RAW_T25_34_Margins!$DU493</f>
        <v/>
      </c>
      <c r="BW32" s="19">
        <f>SUM(RAW_T25_34_Margins!$D608:$DN608)</f>
        <v/>
      </c>
      <c r="BX32" s="19">
        <f>RAW_T25_34_Margins!$DO608</f>
        <v/>
      </c>
      <c r="BY32" s="19">
        <f>RAW_T25_34_Margins!$DP608</f>
        <v/>
      </c>
      <c r="BZ32" s="19">
        <f>RAW_T25_34_Margins!$DQ608</f>
        <v/>
      </c>
      <c r="CA32" s="19">
        <f>RAW_T25_34_Margins!$DR608</f>
        <v/>
      </c>
      <c r="CB32" s="19">
        <f>RAW_T25_34_Margins!$DS608</f>
        <v/>
      </c>
      <c r="CC32" s="19">
        <f>RAW_T25_34_Margins!$DT608</f>
        <v/>
      </c>
      <c r="CD32" s="19">
        <f>RAW_T25_34_Margins!$DU608</f>
        <v/>
      </c>
      <c r="CE32" s="19">
        <f>SUM(RAW_T25_34_Margins!$D723:$DN723)</f>
        <v/>
      </c>
      <c r="CF32" s="19">
        <f>RAW_T25_34_Margins!$DO723</f>
        <v/>
      </c>
      <c r="CG32" s="19">
        <f>RAW_T25_34_Margins!$DP723</f>
        <v/>
      </c>
      <c r="CH32" s="19">
        <f>RAW_T25_34_Margins!$DQ723</f>
        <v/>
      </c>
      <c r="CI32" s="19">
        <f>RAW_T25_34_Margins!$DR723</f>
        <v/>
      </c>
      <c r="CJ32" s="19">
        <f>RAW_T25_34_Margins!$DS723</f>
        <v/>
      </c>
      <c r="CK32" s="19">
        <f>RAW_T25_34_Margins!$DT723</f>
        <v/>
      </c>
      <c r="CL32" s="19">
        <f>RAW_T25_34_Margins!$DU723</f>
        <v/>
      </c>
      <c r="CM32" s="19">
        <f>SUM(RAW_T25_34_Margins!$D838:$DN838)</f>
        <v/>
      </c>
      <c r="CN32" s="19">
        <f>RAW_T25_34_Margins!$DO838</f>
        <v/>
      </c>
      <c r="CO32" s="19">
        <f>RAW_T25_34_Margins!$DP838</f>
        <v/>
      </c>
      <c r="CP32" s="19">
        <f>RAW_T25_34_Margins!$DQ838</f>
        <v/>
      </c>
      <c r="CQ32" s="19">
        <f>RAW_T25_34_Margins!$DR838</f>
        <v/>
      </c>
      <c r="CR32" s="19">
        <f>RAW_T25_34_Margins!$DS838</f>
        <v/>
      </c>
      <c r="CS32" s="19">
        <f>RAW_T25_34_Margins!$DT838</f>
        <v/>
      </c>
      <c r="CT32" s="19">
        <f>RAW_T25_34_Margins!$DU838</f>
        <v/>
      </c>
      <c r="CU32" s="19">
        <f>SUM(RAW_T25_34_Margins!$D953:$DN953)</f>
        <v/>
      </c>
      <c r="CV32" s="19">
        <f>RAW_T25_34_Margins!$DO953</f>
        <v/>
      </c>
      <c r="CW32" s="19">
        <f>RAW_T25_34_Margins!$DP953</f>
        <v/>
      </c>
      <c r="CX32" s="19">
        <f>RAW_T25_34_Margins!$DQ953</f>
        <v/>
      </c>
      <c r="CY32" s="19">
        <f>RAW_T25_34_Margins!$DR953</f>
        <v/>
      </c>
      <c r="CZ32" s="19">
        <f>RAW_T25_34_Margins!$DS953</f>
        <v/>
      </c>
      <c r="DA32" s="19">
        <f>RAW_T25_34_Margins!$DT953</f>
        <v/>
      </c>
      <c r="DB32" s="19">
        <f>RAW_T25_34_Margins!$DU953</f>
        <v/>
      </c>
      <c r="DC32" s="19">
        <f>SUM(RAW_T25_34_Margins!$D1068:$DN1068)</f>
        <v/>
      </c>
      <c r="DD32" s="19">
        <f>RAW_T25_34_Margins!$DO1068</f>
        <v/>
      </c>
      <c r="DE32" s="19">
        <f>RAW_T25_34_Margins!$DP1068</f>
        <v/>
      </c>
      <c r="DF32" s="19">
        <f>RAW_T25_34_Margins!$DQ1068</f>
        <v/>
      </c>
      <c r="DG32" s="19">
        <f>RAW_T25_34_Margins!$DR1068</f>
        <v/>
      </c>
      <c r="DH32" s="19">
        <f>RAW_T25_34_Margins!$DS1068</f>
        <v/>
      </c>
      <c r="DI32" s="19">
        <f>RAW_T25_34_Margins!$DT1068</f>
        <v/>
      </c>
      <c r="DJ32" s="19">
        <f>RAW_T25_34_Margins!$DU1068</f>
        <v/>
      </c>
    </row>
    <row r="33">
      <c r="A33" s="2" t="inlineStr">
        <is>
          <t>1304</t>
        </is>
      </c>
      <c r="B33" s="2" t="inlineStr">
        <is>
          <t>Knitted product manufacturing</t>
        </is>
      </c>
      <c r="C33" s="19">
        <f>IF(Settings!$B$5="Aus",SUM(RAW_T5_Aus!$C34:$DM34),SUM(RAW_T5_State!$C34:$DM34))</f>
        <v/>
      </c>
      <c r="D33" s="19">
        <f>IF(Settings!$B$5="Aus",RAW_T5_Aus!$DN34,RAW_T5_State!$DN34)</f>
        <v/>
      </c>
      <c r="E33" s="19">
        <f>IF(Settings!$B$5="Aus",RAW_T5_Aus!$DO34,RAW_T5_State!$DO34)</f>
        <v/>
      </c>
      <c r="F33" s="19">
        <f>IF(Settings!$B$5="Aus",RAW_T5_Aus!$DP34,RAW_T5_State!$DP34)</f>
        <v/>
      </c>
      <c r="G33" s="19">
        <f>IF(Settings!$B$5="Aus",RAW_T5_Aus!$DQ34,RAW_T5_State!$DQ34)</f>
        <v/>
      </c>
      <c r="H33" s="19">
        <f>IF(Settings!$B$5="Aus",RAW_T5_Aus!$DR34,RAW_T5_State!$DR34)</f>
        <v/>
      </c>
      <c r="I33" s="19">
        <f>IF(Settings!$B$5="Aus",RAW_T5_Aus!$DS34,RAW_T5_State!$DS34)</f>
        <v/>
      </c>
      <c r="J33" s="19">
        <f>IF(Settings!$B$5="Aus",RAW_T5_Aus!$DT34,RAW_T5_State!$DT34)</f>
        <v/>
      </c>
      <c r="K33" s="19">
        <f>IF(Settings!$B$5="Aus",SUM(RAW_T8_Aus!$C34:$DM34)-SUM(RAW_T5_Aus!$C34:$DM34),SUM(RAW_T8_State!$C34:$DM34)-SUM(RAW_T5_State!$C34:$DM34))</f>
        <v/>
      </c>
      <c r="L33" s="19">
        <f>IF(Settings!$B$5="Aus",RAW_T8_Aus!$DN34-RAW_T5_Aus!$DN34,RAW_T8_State!$DN34-RAW_T5_State!$DN34)</f>
        <v/>
      </c>
      <c r="M33" s="19">
        <f>IF(Settings!$B$5="Aus",RAW_T8_Aus!$DO34-RAW_T5_Aus!$DO34,RAW_T8_State!$DO34-RAW_T5_State!$DO34)</f>
        <v/>
      </c>
      <c r="N33" s="19">
        <f>IF(Settings!$B$5="Aus",RAW_T8_Aus!$DP34-RAW_T5_Aus!$DP34,RAW_T8_State!$DP34-RAW_T5_State!$DP34)</f>
        <v/>
      </c>
      <c r="O33" s="19">
        <f>IF(Settings!$B$5="Aus",RAW_T8_Aus!$DQ34-RAW_T5_Aus!$DQ34,RAW_T8_State!$DQ34-RAW_T5_State!$DQ34)</f>
        <v/>
      </c>
      <c r="P33" s="19">
        <f>IF(Settings!$B$5="Aus",RAW_T8_Aus!$DR34-RAW_T5_Aus!$DR34,RAW_T8_State!$DR34-RAW_T5_State!$DR34)</f>
        <v/>
      </c>
      <c r="Q33" s="19">
        <f>IF(Settings!$B$5="Aus",RAW_T8_Aus!$DS34-RAW_T5_Aus!$DS34,RAW_T8_State!$DS34-RAW_T5_State!$DS34)</f>
        <v/>
      </c>
      <c r="R33" s="19">
        <f>IF(Settings!$B$5="Aus",RAW_T8_Aus!$DT34-RAW_T5_Aus!$DT34,RAW_T8_State!$DT34-RAW_T5_State!$DT34)</f>
        <v/>
      </c>
      <c r="S33" s="19">
        <f>SUM(RAW_T35_NetTaxes!$C34:$DM34)</f>
        <v/>
      </c>
      <c r="T33" s="19">
        <f>RAW_T35_NetTaxes!$DN34</f>
        <v/>
      </c>
      <c r="U33" s="19">
        <f>RAW_T35_NetTaxes!$DO34</f>
        <v/>
      </c>
      <c r="V33" s="19">
        <f>RAW_T35_NetTaxes!$DP34</f>
        <v/>
      </c>
      <c r="W33" s="19">
        <f>RAW_T35_NetTaxes!$DQ34</f>
        <v/>
      </c>
      <c r="X33" s="19">
        <f>RAW_T35_NetTaxes!$DR34</f>
        <v/>
      </c>
      <c r="Y33" s="19">
        <f>RAW_T35_NetTaxes!$DS34</f>
        <v/>
      </c>
      <c r="Z33" s="19">
        <f>RAW_T35_NetTaxes!$DT34</f>
        <v/>
      </c>
      <c r="AA33" s="19">
        <f>SUM(RAW_T23_Wholesale!$C34:$DM34)</f>
        <v/>
      </c>
      <c r="AB33" s="19">
        <f>RAW_T23_Wholesale!$DN34</f>
        <v/>
      </c>
      <c r="AC33" s="19">
        <f>RAW_T23_Wholesale!$DO34</f>
        <v/>
      </c>
      <c r="AD33" s="19">
        <f>RAW_T23_Wholesale!$DP34</f>
        <v/>
      </c>
      <c r="AE33" s="19">
        <f>RAW_T23_Wholesale!$DQ34</f>
        <v/>
      </c>
      <c r="AF33" s="19">
        <f>RAW_T23_Wholesale!$DR34</f>
        <v/>
      </c>
      <c r="AG33" s="19">
        <f>RAW_T23_Wholesale!$DS34</f>
        <v/>
      </c>
      <c r="AH33" s="19">
        <f>RAW_T23_Wholesale!$DT34</f>
        <v/>
      </c>
      <c r="AI33" s="19">
        <f>SUM(RAW_T24_Retail!$C34:$DM34)</f>
        <v/>
      </c>
      <c r="AJ33" s="19">
        <f>RAW_T24_Retail!$DN34</f>
        <v/>
      </c>
      <c r="AK33" s="19">
        <f>RAW_T24_Retail!$DO34</f>
        <v/>
      </c>
      <c r="AL33" s="19">
        <f>RAW_T24_Retail!$DP34</f>
        <v/>
      </c>
      <c r="AM33" s="19">
        <f>RAW_T24_Retail!$DQ34</f>
        <v/>
      </c>
      <c r="AN33" s="19">
        <f>RAW_T24_Retail!$DR34</f>
        <v/>
      </c>
      <c r="AO33" s="19">
        <f>RAW_T24_Retail!$DS34</f>
        <v/>
      </c>
      <c r="AP33" s="19">
        <f>RAW_T24_Retail!$DT34</f>
        <v/>
      </c>
      <c r="AQ33" s="19">
        <f>SUM(RAW_T25_34_Margins!$D34:$DN34)</f>
        <v/>
      </c>
      <c r="AR33" s="19">
        <f>RAW_T25_34_Margins!$DO34</f>
        <v/>
      </c>
      <c r="AS33" s="19">
        <f>RAW_T25_34_Margins!$DP34</f>
        <v/>
      </c>
      <c r="AT33" s="19">
        <f>RAW_T25_34_Margins!$DQ34</f>
        <v/>
      </c>
      <c r="AU33" s="19">
        <f>RAW_T25_34_Margins!$DR34</f>
        <v/>
      </c>
      <c r="AV33" s="19">
        <f>RAW_T25_34_Margins!$DS34</f>
        <v/>
      </c>
      <c r="AW33" s="19">
        <f>RAW_T25_34_Margins!$DT34</f>
        <v/>
      </c>
      <c r="AX33" s="19">
        <f>RAW_T25_34_Margins!$DU34</f>
        <v/>
      </c>
      <c r="AY33" s="19">
        <f>SUM(RAW_T25_34_Margins!$D149:$DN149)</f>
        <v/>
      </c>
      <c r="AZ33" s="19">
        <f>RAW_T25_34_Margins!$DO149</f>
        <v/>
      </c>
      <c r="BA33" s="19">
        <f>RAW_T25_34_Margins!$DP149</f>
        <v/>
      </c>
      <c r="BB33" s="19">
        <f>RAW_T25_34_Margins!$DQ149</f>
        <v/>
      </c>
      <c r="BC33" s="19">
        <f>RAW_T25_34_Margins!$DR149</f>
        <v/>
      </c>
      <c r="BD33" s="19">
        <f>RAW_T25_34_Margins!$DS149</f>
        <v/>
      </c>
      <c r="BE33" s="19">
        <f>RAW_T25_34_Margins!$DT149</f>
        <v/>
      </c>
      <c r="BF33" s="19">
        <f>RAW_T25_34_Margins!$DU149</f>
        <v/>
      </c>
      <c r="BG33" s="19">
        <f>SUM(RAW_T25_34_Margins!$D264:$DN264)</f>
        <v/>
      </c>
      <c r="BH33" s="19">
        <f>RAW_T25_34_Margins!$DO264</f>
        <v/>
      </c>
      <c r="BI33" s="19">
        <f>RAW_T25_34_Margins!$DP264</f>
        <v/>
      </c>
      <c r="BJ33" s="19">
        <f>RAW_T25_34_Margins!$DQ264</f>
        <v/>
      </c>
      <c r="BK33" s="19">
        <f>RAW_T25_34_Margins!$DR264</f>
        <v/>
      </c>
      <c r="BL33" s="19">
        <f>RAW_T25_34_Margins!$DS264</f>
        <v/>
      </c>
      <c r="BM33" s="19">
        <f>RAW_T25_34_Margins!$DT264</f>
        <v/>
      </c>
      <c r="BN33" s="19">
        <f>RAW_T25_34_Margins!$DU264</f>
        <v/>
      </c>
      <c r="BO33" s="19">
        <f>SUM(RAW_T25_34_Margins!$D379:$DN379)+SUM(RAW_T25_34_Margins!$D494:$DN494)</f>
        <v/>
      </c>
      <c r="BP33" s="19">
        <f>RAW_T25_34_Margins!$DO379+RAW_T25_34_Margins!$DO494</f>
        <v/>
      </c>
      <c r="BQ33" s="19">
        <f>RAW_T25_34_Margins!$DP379+RAW_T25_34_Margins!$DP494</f>
        <v/>
      </c>
      <c r="BR33" s="19">
        <f>RAW_T25_34_Margins!$DQ379+RAW_T25_34_Margins!$DQ494</f>
        <v/>
      </c>
      <c r="BS33" s="19">
        <f>RAW_T25_34_Margins!$DR379+RAW_T25_34_Margins!$DR494</f>
        <v/>
      </c>
      <c r="BT33" s="19">
        <f>RAW_T25_34_Margins!$DS379+RAW_T25_34_Margins!$DS494</f>
        <v/>
      </c>
      <c r="BU33" s="19">
        <f>RAW_T25_34_Margins!$DT379+RAW_T25_34_Margins!$DT494</f>
        <v/>
      </c>
      <c r="BV33" s="19">
        <f>RAW_T25_34_Margins!$DU379+RAW_T25_34_Margins!$DU494</f>
        <v/>
      </c>
      <c r="BW33" s="19">
        <f>SUM(RAW_T25_34_Margins!$D609:$DN609)</f>
        <v/>
      </c>
      <c r="BX33" s="19">
        <f>RAW_T25_34_Margins!$DO609</f>
        <v/>
      </c>
      <c r="BY33" s="19">
        <f>RAW_T25_34_Margins!$DP609</f>
        <v/>
      </c>
      <c r="BZ33" s="19">
        <f>RAW_T25_34_Margins!$DQ609</f>
        <v/>
      </c>
      <c r="CA33" s="19">
        <f>RAW_T25_34_Margins!$DR609</f>
        <v/>
      </c>
      <c r="CB33" s="19">
        <f>RAW_T25_34_Margins!$DS609</f>
        <v/>
      </c>
      <c r="CC33" s="19">
        <f>RAW_T25_34_Margins!$DT609</f>
        <v/>
      </c>
      <c r="CD33" s="19">
        <f>RAW_T25_34_Margins!$DU609</f>
        <v/>
      </c>
      <c r="CE33" s="19">
        <f>SUM(RAW_T25_34_Margins!$D724:$DN724)</f>
        <v/>
      </c>
      <c r="CF33" s="19">
        <f>RAW_T25_34_Margins!$DO724</f>
        <v/>
      </c>
      <c r="CG33" s="19">
        <f>RAW_T25_34_Margins!$DP724</f>
        <v/>
      </c>
      <c r="CH33" s="19">
        <f>RAW_T25_34_Margins!$DQ724</f>
        <v/>
      </c>
      <c r="CI33" s="19">
        <f>RAW_T25_34_Margins!$DR724</f>
        <v/>
      </c>
      <c r="CJ33" s="19">
        <f>RAW_T25_34_Margins!$DS724</f>
        <v/>
      </c>
      <c r="CK33" s="19">
        <f>RAW_T25_34_Margins!$DT724</f>
        <v/>
      </c>
      <c r="CL33" s="19">
        <f>RAW_T25_34_Margins!$DU724</f>
        <v/>
      </c>
      <c r="CM33" s="19">
        <f>SUM(RAW_T25_34_Margins!$D839:$DN839)</f>
        <v/>
      </c>
      <c r="CN33" s="19">
        <f>RAW_T25_34_Margins!$DO839</f>
        <v/>
      </c>
      <c r="CO33" s="19">
        <f>RAW_T25_34_Margins!$DP839</f>
        <v/>
      </c>
      <c r="CP33" s="19">
        <f>RAW_T25_34_Margins!$DQ839</f>
        <v/>
      </c>
      <c r="CQ33" s="19">
        <f>RAW_T25_34_Margins!$DR839</f>
        <v/>
      </c>
      <c r="CR33" s="19">
        <f>RAW_T25_34_Margins!$DS839</f>
        <v/>
      </c>
      <c r="CS33" s="19">
        <f>RAW_T25_34_Margins!$DT839</f>
        <v/>
      </c>
      <c r="CT33" s="19">
        <f>RAW_T25_34_Margins!$DU839</f>
        <v/>
      </c>
      <c r="CU33" s="19">
        <f>SUM(RAW_T25_34_Margins!$D954:$DN954)</f>
        <v/>
      </c>
      <c r="CV33" s="19">
        <f>RAW_T25_34_Margins!$DO954</f>
        <v/>
      </c>
      <c r="CW33" s="19">
        <f>RAW_T25_34_Margins!$DP954</f>
        <v/>
      </c>
      <c r="CX33" s="19">
        <f>RAW_T25_34_Margins!$DQ954</f>
        <v/>
      </c>
      <c r="CY33" s="19">
        <f>RAW_T25_34_Margins!$DR954</f>
        <v/>
      </c>
      <c r="CZ33" s="19">
        <f>RAW_T25_34_Margins!$DS954</f>
        <v/>
      </c>
      <c r="DA33" s="19">
        <f>RAW_T25_34_Margins!$DT954</f>
        <v/>
      </c>
      <c r="DB33" s="19">
        <f>RAW_T25_34_Margins!$DU954</f>
        <v/>
      </c>
      <c r="DC33" s="19">
        <f>SUM(RAW_T25_34_Margins!$D1069:$DN1069)</f>
        <v/>
      </c>
      <c r="DD33" s="19">
        <f>RAW_T25_34_Margins!$DO1069</f>
        <v/>
      </c>
      <c r="DE33" s="19">
        <f>RAW_T25_34_Margins!$DP1069</f>
        <v/>
      </c>
      <c r="DF33" s="19">
        <f>RAW_T25_34_Margins!$DQ1069</f>
        <v/>
      </c>
      <c r="DG33" s="19">
        <f>RAW_T25_34_Margins!$DR1069</f>
        <v/>
      </c>
      <c r="DH33" s="19">
        <f>RAW_T25_34_Margins!$DS1069</f>
        <v/>
      </c>
      <c r="DI33" s="19">
        <f>RAW_T25_34_Margins!$DT1069</f>
        <v/>
      </c>
      <c r="DJ33" s="19">
        <f>RAW_T25_34_Margins!$DU1069</f>
        <v/>
      </c>
    </row>
    <row r="34">
      <c r="A34" s="2" t="inlineStr">
        <is>
          <t>1305</t>
        </is>
      </c>
      <c r="B34" s="2" t="inlineStr">
        <is>
          <t>Clothing manufacturing</t>
        </is>
      </c>
      <c r="C34" s="19">
        <f>IF(Settings!$B$5="Aus",SUM(RAW_T5_Aus!$C35:$DM35),SUM(RAW_T5_State!$C35:$DM35))</f>
        <v/>
      </c>
      <c r="D34" s="19">
        <f>IF(Settings!$B$5="Aus",RAW_T5_Aus!$DN35,RAW_T5_State!$DN35)</f>
        <v/>
      </c>
      <c r="E34" s="19">
        <f>IF(Settings!$B$5="Aus",RAW_T5_Aus!$DO35,RAW_T5_State!$DO35)</f>
        <v/>
      </c>
      <c r="F34" s="19">
        <f>IF(Settings!$B$5="Aus",RAW_T5_Aus!$DP35,RAW_T5_State!$DP35)</f>
        <v/>
      </c>
      <c r="G34" s="19">
        <f>IF(Settings!$B$5="Aus",RAW_T5_Aus!$DQ35,RAW_T5_State!$DQ35)</f>
        <v/>
      </c>
      <c r="H34" s="19">
        <f>IF(Settings!$B$5="Aus",RAW_T5_Aus!$DR35,RAW_T5_State!$DR35)</f>
        <v/>
      </c>
      <c r="I34" s="19">
        <f>IF(Settings!$B$5="Aus",RAW_T5_Aus!$DS35,RAW_T5_State!$DS35)</f>
        <v/>
      </c>
      <c r="J34" s="19">
        <f>IF(Settings!$B$5="Aus",RAW_T5_Aus!$DT35,RAW_T5_State!$DT35)</f>
        <v/>
      </c>
      <c r="K34" s="19">
        <f>IF(Settings!$B$5="Aus",SUM(RAW_T8_Aus!$C35:$DM35)-SUM(RAW_T5_Aus!$C35:$DM35),SUM(RAW_T8_State!$C35:$DM35)-SUM(RAW_T5_State!$C35:$DM35))</f>
        <v/>
      </c>
      <c r="L34" s="19">
        <f>IF(Settings!$B$5="Aus",RAW_T8_Aus!$DN35-RAW_T5_Aus!$DN35,RAW_T8_State!$DN35-RAW_T5_State!$DN35)</f>
        <v/>
      </c>
      <c r="M34" s="19">
        <f>IF(Settings!$B$5="Aus",RAW_T8_Aus!$DO35-RAW_T5_Aus!$DO35,RAW_T8_State!$DO35-RAW_T5_State!$DO35)</f>
        <v/>
      </c>
      <c r="N34" s="19">
        <f>IF(Settings!$B$5="Aus",RAW_T8_Aus!$DP35-RAW_T5_Aus!$DP35,RAW_T8_State!$DP35-RAW_T5_State!$DP35)</f>
        <v/>
      </c>
      <c r="O34" s="19">
        <f>IF(Settings!$B$5="Aus",RAW_T8_Aus!$DQ35-RAW_T5_Aus!$DQ35,RAW_T8_State!$DQ35-RAW_T5_State!$DQ35)</f>
        <v/>
      </c>
      <c r="P34" s="19">
        <f>IF(Settings!$B$5="Aus",RAW_T8_Aus!$DR35-RAW_T5_Aus!$DR35,RAW_T8_State!$DR35-RAW_T5_State!$DR35)</f>
        <v/>
      </c>
      <c r="Q34" s="19">
        <f>IF(Settings!$B$5="Aus",RAW_T8_Aus!$DS35-RAW_T5_Aus!$DS35,RAW_T8_State!$DS35-RAW_T5_State!$DS35)</f>
        <v/>
      </c>
      <c r="R34" s="19">
        <f>IF(Settings!$B$5="Aus",RAW_T8_Aus!$DT35-RAW_T5_Aus!$DT35,RAW_T8_State!$DT35-RAW_T5_State!$DT35)</f>
        <v/>
      </c>
      <c r="S34" s="19">
        <f>SUM(RAW_T35_NetTaxes!$C35:$DM35)</f>
        <v/>
      </c>
      <c r="T34" s="19">
        <f>RAW_T35_NetTaxes!$DN35</f>
        <v/>
      </c>
      <c r="U34" s="19">
        <f>RAW_T35_NetTaxes!$DO35</f>
        <v/>
      </c>
      <c r="V34" s="19">
        <f>RAW_T35_NetTaxes!$DP35</f>
        <v/>
      </c>
      <c r="W34" s="19">
        <f>RAW_T35_NetTaxes!$DQ35</f>
        <v/>
      </c>
      <c r="X34" s="19">
        <f>RAW_T35_NetTaxes!$DR35</f>
        <v/>
      </c>
      <c r="Y34" s="19">
        <f>RAW_T35_NetTaxes!$DS35</f>
        <v/>
      </c>
      <c r="Z34" s="19">
        <f>RAW_T35_NetTaxes!$DT35</f>
        <v/>
      </c>
      <c r="AA34" s="19">
        <f>SUM(RAW_T23_Wholesale!$C35:$DM35)</f>
        <v/>
      </c>
      <c r="AB34" s="19">
        <f>RAW_T23_Wholesale!$DN35</f>
        <v/>
      </c>
      <c r="AC34" s="19">
        <f>RAW_T23_Wholesale!$DO35</f>
        <v/>
      </c>
      <c r="AD34" s="19">
        <f>RAW_T23_Wholesale!$DP35</f>
        <v/>
      </c>
      <c r="AE34" s="19">
        <f>RAW_T23_Wholesale!$DQ35</f>
        <v/>
      </c>
      <c r="AF34" s="19">
        <f>RAW_T23_Wholesale!$DR35</f>
        <v/>
      </c>
      <c r="AG34" s="19">
        <f>RAW_T23_Wholesale!$DS35</f>
        <v/>
      </c>
      <c r="AH34" s="19">
        <f>RAW_T23_Wholesale!$DT35</f>
        <v/>
      </c>
      <c r="AI34" s="19">
        <f>SUM(RAW_T24_Retail!$C35:$DM35)</f>
        <v/>
      </c>
      <c r="AJ34" s="19">
        <f>RAW_T24_Retail!$DN35</f>
        <v/>
      </c>
      <c r="AK34" s="19">
        <f>RAW_T24_Retail!$DO35</f>
        <v/>
      </c>
      <c r="AL34" s="19">
        <f>RAW_T24_Retail!$DP35</f>
        <v/>
      </c>
      <c r="AM34" s="19">
        <f>RAW_T24_Retail!$DQ35</f>
        <v/>
      </c>
      <c r="AN34" s="19">
        <f>RAW_T24_Retail!$DR35</f>
        <v/>
      </c>
      <c r="AO34" s="19">
        <f>RAW_T24_Retail!$DS35</f>
        <v/>
      </c>
      <c r="AP34" s="19">
        <f>RAW_T24_Retail!$DT35</f>
        <v/>
      </c>
      <c r="AQ34" s="19">
        <f>SUM(RAW_T25_34_Margins!$D35:$DN35)</f>
        <v/>
      </c>
      <c r="AR34" s="19">
        <f>RAW_T25_34_Margins!$DO35</f>
        <v/>
      </c>
      <c r="AS34" s="19">
        <f>RAW_T25_34_Margins!$DP35</f>
        <v/>
      </c>
      <c r="AT34" s="19">
        <f>RAW_T25_34_Margins!$DQ35</f>
        <v/>
      </c>
      <c r="AU34" s="19">
        <f>RAW_T25_34_Margins!$DR35</f>
        <v/>
      </c>
      <c r="AV34" s="19">
        <f>RAW_T25_34_Margins!$DS35</f>
        <v/>
      </c>
      <c r="AW34" s="19">
        <f>RAW_T25_34_Margins!$DT35</f>
        <v/>
      </c>
      <c r="AX34" s="19">
        <f>RAW_T25_34_Margins!$DU35</f>
        <v/>
      </c>
      <c r="AY34" s="19">
        <f>SUM(RAW_T25_34_Margins!$D150:$DN150)</f>
        <v/>
      </c>
      <c r="AZ34" s="19">
        <f>RAW_T25_34_Margins!$DO150</f>
        <v/>
      </c>
      <c r="BA34" s="19">
        <f>RAW_T25_34_Margins!$DP150</f>
        <v/>
      </c>
      <c r="BB34" s="19">
        <f>RAW_T25_34_Margins!$DQ150</f>
        <v/>
      </c>
      <c r="BC34" s="19">
        <f>RAW_T25_34_Margins!$DR150</f>
        <v/>
      </c>
      <c r="BD34" s="19">
        <f>RAW_T25_34_Margins!$DS150</f>
        <v/>
      </c>
      <c r="BE34" s="19">
        <f>RAW_T25_34_Margins!$DT150</f>
        <v/>
      </c>
      <c r="BF34" s="19">
        <f>RAW_T25_34_Margins!$DU150</f>
        <v/>
      </c>
      <c r="BG34" s="19">
        <f>SUM(RAW_T25_34_Margins!$D265:$DN265)</f>
        <v/>
      </c>
      <c r="BH34" s="19">
        <f>RAW_T25_34_Margins!$DO265</f>
        <v/>
      </c>
      <c r="BI34" s="19">
        <f>RAW_T25_34_Margins!$DP265</f>
        <v/>
      </c>
      <c r="BJ34" s="19">
        <f>RAW_T25_34_Margins!$DQ265</f>
        <v/>
      </c>
      <c r="BK34" s="19">
        <f>RAW_T25_34_Margins!$DR265</f>
        <v/>
      </c>
      <c r="BL34" s="19">
        <f>RAW_T25_34_Margins!$DS265</f>
        <v/>
      </c>
      <c r="BM34" s="19">
        <f>RAW_T25_34_Margins!$DT265</f>
        <v/>
      </c>
      <c r="BN34" s="19">
        <f>RAW_T25_34_Margins!$DU265</f>
        <v/>
      </c>
      <c r="BO34" s="19">
        <f>SUM(RAW_T25_34_Margins!$D380:$DN380)+SUM(RAW_T25_34_Margins!$D495:$DN495)</f>
        <v/>
      </c>
      <c r="BP34" s="19">
        <f>RAW_T25_34_Margins!$DO380+RAW_T25_34_Margins!$DO495</f>
        <v/>
      </c>
      <c r="BQ34" s="19">
        <f>RAW_T25_34_Margins!$DP380+RAW_T25_34_Margins!$DP495</f>
        <v/>
      </c>
      <c r="BR34" s="19">
        <f>RAW_T25_34_Margins!$DQ380+RAW_T25_34_Margins!$DQ495</f>
        <v/>
      </c>
      <c r="BS34" s="19">
        <f>RAW_T25_34_Margins!$DR380+RAW_T25_34_Margins!$DR495</f>
        <v/>
      </c>
      <c r="BT34" s="19">
        <f>RAW_T25_34_Margins!$DS380+RAW_T25_34_Margins!$DS495</f>
        <v/>
      </c>
      <c r="BU34" s="19">
        <f>RAW_T25_34_Margins!$DT380+RAW_T25_34_Margins!$DT495</f>
        <v/>
      </c>
      <c r="BV34" s="19">
        <f>RAW_T25_34_Margins!$DU380+RAW_T25_34_Margins!$DU495</f>
        <v/>
      </c>
      <c r="BW34" s="19">
        <f>SUM(RAW_T25_34_Margins!$D610:$DN610)</f>
        <v/>
      </c>
      <c r="BX34" s="19">
        <f>RAW_T25_34_Margins!$DO610</f>
        <v/>
      </c>
      <c r="BY34" s="19">
        <f>RAW_T25_34_Margins!$DP610</f>
        <v/>
      </c>
      <c r="BZ34" s="19">
        <f>RAW_T25_34_Margins!$DQ610</f>
        <v/>
      </c>
      <c r="CA34" s="19">
        <f>RAW_T25_34_Margins!$DR610</f>
        <v/>
      </c>
      <c r="CB34" s="19">
        <f>RAW_T25_34_Margins!$DS610</f>
        <v/>
      </c>
      <c r="CC34" s="19">
        <f>RAW_T25_34_Margins!$DT610</f>
        <v/>
      </c>
      <c r="CD34" s="19">
        <f>RAW_T25_34_Margins!$DU610</f>
        <v/>
      </c>
      <c r="CE34" s="19">
        <f>SUM(RAW_T25_34_Margins!$D725:$DN725)</f>
        <v/>
      </c>
      <c r="CF34" s="19">
        <f>RAW_T25_34_Margins!$DO725</f>
        <v/>
      </c>
      <c r="CG34" s="19">
        <f>RAW_T25_34_Margins!$DP725</f>
        <v/>
      </c>
      <c r="CH34" s="19">
        <f>RAW_T25_34_Margins!$DQ725</f>
        <v/>
      </c>
      <c r="CI34" s="19">
        <f>RAW_T25_34_Margins!$DR725</f>
        <v/>
      </c>
      <c r="CJ34" s="19">
        <f>RAW_T25_34_Margins!$DS725</f>
        <v/>
      </c>
      <c r="CK34" s="19">
        <f>RAW_T25_34_Margins!$DT725</f>
        <v/>
      </c>
      <c r="CL34" s="19">
        <f>RAW_T25_34_Margins!$DU725</f>
        <v/>
      </c>
      <c r="CM34" s="19">
        <f>SUM(RAW_T25_34_Margins!$D840:$DN840)</f>
        <v/>
      </c>
      <c r="CN34" s="19">
        <f>RAW_T25_34_Margins!$DO840</f>
        <v/>
      </c>
      <c r="CO34" s="19">
        <f>RAW_T25_34_Margins!$DP840</f>
        <v/>
      </c>
      <c r="CP34" s="19">
        <f>RAW_T25_34_Margins!$DQ840</f>
        <v/>
      </c>
      <c r="CQ34" s="19">
        <f>RAW_T25_34_Margins!$DR840</f>
        <v/>
      </c>
      <c r="CR34" s="19">
        <f>RAW_T25_34_Margins!$DS840</f>
        <v/>
      </c>
      <c r="CS34" s="19">
        <f>RAW_T25_34_Margins!$DT840</f>
        <v/>
      </c>
      <c r="CT34" s="19">
        <f>RAW_T25_34_Margins!$DU840</f>
        <v/>
      </c>
      <c r="CU34" s="19">
        <f>SUM(RAW_T25_34_Margins!$D955:$DN955)</f>
        <v/>
      </c>
      <c r="CV34" s="19">
        <f>RAW_T25_34_Margins!$DO955</f>
        <v/>
      </c>
      <c r="CW34" s="19">
        <f>RAW_T25_34_Margins!$DP955</f>
        <v/>
      </c>
      <c r="CX34" s="19">
        <f>RAW_T25_34_Margins!$DQ955</f>
        <v/>
      </c>
      <c r="CY34" s="19">
        <f>RAW_T25_34_Margins!$DR955</f>
        <v/>
      </c>
      <c r="CZ34" s="19">
        <f>RAW_T25_34_Margins!$DS955</f>
        <v/>
      </c>
      <c r="DA34" s="19">
        <f>RAW_T25_34_Margins!$DT955</f>
        <v/>
      </c>
      <c r="DB34" s="19">
        <f>RAW_T25_34_Margins!$DU955</f>
        <v/>
      </c>
      <c r="DC34" s="19">
        <f>SUM(RAW_T25_34_Margins!$D1070:$DN1070)</f>
        <v/>
      </c>
      <c r="DD34" s="19">
        <f>RAW_T25_34_Margins!$DO1070</f>
        <v/>
      </c>
      <c r="DE34" s="19">
        <f>RAW_T25_34_Margins!$DP1070</f>
        <v/>
      </c>
      <c r="DF34" s="19">
        <f>RAW_T25_34_Margins!$DQ1070</f>
        <v/>
      </c>
      <c r="DG34" s="19">
        <f>RAW_T25_34_Margins!$DR1070</f>
        <v/>
      </c>
      <c r="DH34" s="19">
        <f>RAW_T25_34_Margins!$DS1070</f>
        <v/>
      </c>
      <c r="DI34" s="19">
        <f>RAW_T25_34_Margins!$DT1070</f>
        <v/>
      </c>
      <c r="DJ34" s="19">
        <f>RAW_T25_34_Margins!$DU1070</f>
        <v/>
      </c>
    </row>
    <row r="35">
      <c r="A35" s="2" t="inlineStr">
        <is>
          <t>1306</t>
        </is>
      </c>
      <c r="B35" s="2" t="inlineStr">
        <is>
          <t>Footwear manufacturing</t>
        </is>
      </c>
      <c r="C35" s="19">
        <f>IF(Settings!$B$5="Aus",SUM(RAW_T5_Aus!$C36:$DM36),SUM(RAW_T5_State!$C36:$DM36))</f>
        <v/>
      </c>
      <c r="D35" s="19">
        <f>IF(Settings!$B$5="Aus",RAW_T5_Aus!$DN36,RAW_T5_State!$DN36)</f>
        <v/>
      </c>
      <c r="E35" s="19">
        <f>IF(Settings!$B$5="Aus",RAW_T5_Aus!$DO36,RAW_T5_State!$DO36)</f>
        <v/>
      </c>
      <c r="F35" s="19">
        <f>IF(Settings!$B$5="Aus",RAW_T5_Aus!$DP36,RAW_T5_State!$DP36)</f>
        <v/>
      </c>
      <c r="G35" s="19">
        <f>IF(Settings!$B$5="Aus",RAW_T5_Aus!$DQ36,RAW_T5_State!$DQ36)</f>
        <v/>
      </c>
      <c r="H35" s="19">
        <f>IF(Settings!$B$5="Aus",RAW_T5_Aus!$DR36,RAW_T5_State!$DR36)</f>
        <v/>
      </c>
      <c r="I35" s="19">
        <f>IF(Settings!$B$5="Aus",RAW_T5_Aus!$DS36,RAW_T5_State!$DS36)</f>
        <v/>
      </c>
      <c r="J35" s="19">
        <f>IF(Settings!$B$5="Aus",RAW_T5_Aus!$DT36,RAW_T5_State!$DT36)</f>
        <v/>
      </c>
      <c r="K35" s="19">
        <f>IF(Settings!$B$5="Aus",SUM(RAW_T8_Aus!$C36:$DM36)-SUM(RAW_T5_Aus!$C36:$DM36),SUM(RAW_T8_State!$C36:$DM36)-SUM(RAW_T5_State!$C36:$DM36))</f>
        <v/>
      </c>
      <c r="L35" s="19">
        <f>IF(Settings!$B$5="Aus",RAW_T8_Aus!$DN36-RAW_T5_Aus!$DN36,RAW_T8_State!$DN36-RAW_T5_State!$DN36)</f>
        <v/>
      </c>
      <c r="M35" s="19">
        <f>IF(Settings!$B$5="Aus",RAW_T8_Aus!$DO36-RAW_T5_Aus!$DO36,RAW_T8_State!$DO36-RAW_T5_State!$DO36)</f>
        <v/>
      </c>
      <c r="N35" s="19">
        <f>IF(Settings!$B$5="Aus",RAW_T8_Aus!$DP36-RAW_T5_Aus!$DP36,RAW_T8_State!$DP36-RAW_T5_State!$DP36)</f>
        <v/>
      </c>
      <c r="O35" s="19">
        <f>IF(Settings!$B$5="Aus",RAW_T8_Aus!$DQ36-RAW_T5_Aus!$DQ36,RAW_T8_State!$DQ36-RAW_T5_State!$DQ36)</f>
        <v/>
      </c>
      <c r="P35" s="19">
        <f>IF(Settings!$B$5="Aus",RAW_T8_Aus!$DR36-RAW_T5_Aus!$DR36,RAW_T8_State!$DR36-RAW_T5_State!$DR36)</f>
        <v/>
      </c>
      <c r="Q35" s="19">
        <f>IF(Settings!$B$5="Aus",RAW_T8_Aus!$DS36-RAW_T5_Aus!$DS36,RAW_T8_State!$DS36-RAW_T5_State!$DS36)</f>
        <v/>
      </c>
      <c r="R35" s="19">
        <f>IF(Settings!$B$5="Aus",RAW_T8_Aus!$DT36-RAW_T5_Aus!$DT36,RAW_T8_State!$DT36-RAW_T5_State!$DT36)</f>
        <v/>
      </c>
      <c r="S35" s="19">
        <f>SUM(RAW_T35_NetTaxes!$C36:$DM36)</f>
        <v/>
      </c>
      <c r="T35" s="19">
        <f>RAW_T35_NetTaxes!$DN36</f>
        <v/>
      </c>
      <c r="U35" s="19">
        <f>RAW_T35_NetTaxes!$DO36</f>
        <v/>
      </c>
      <c r="V35" s="19">
        <f>RAW_T35_NetTaxes!$DP36</f>
        <v/>
      </c>
      <c r="W35" s="19">
        <f>RAW_T35_NetTaxes!$DQ36</f>
        <v/>
      </c>
      <c r="X35" s="19">
        <f>RAW_T35_NetTaxes!$DR36</f>
        <v/>
      </c>
      <c r="Y35" s="19">
        <f>RAW_T35_NetTaxes!$DS36</f>
        <v/>
      </c>
      <c r="Z35" s="19">
        <f>RAW_T35_NetTaxes!$DT36</f>
        <v/>
      </c>
      <c r="AA35" s="19">
        <f>SUM(RAW_T23_Wholesale!$C36:$DM36)</f>
        <v/>
      </c>
      <c r="AB35" s="19">
        <f>RAW_T23_Wholesale!$DN36</f>
        <v/>
      </c>
      <c r="AC35" s="19">
        <f>RAW_T23_Wholesale!$DO36</f>
        <v/>
      </c>
      <c r="AD35" s="19">
        <f>RAW_T23_Wholesale!$DP36</f>
        <v/>
      </c>
      <c r="AE35" s="19">
        <f>RAW_T23_Wholesale!$DQ36</f>
        <v/>
      </c>
      <c r="AF35" s="19">
        <f>RAW_T23_Wholesale!$DR36</f>
        <v/>
      </c>
      <c r="AG35" s="19">
        <f>RAW_T23_Wholesale!$DS36</f>
        <v/>
      </c>
      <c r="AH35" s="19">
        <f>RAW_T23_Wholesale!$DT36</f>
        <v/>
      </c>
      <c r="AI35" s="19">
        <f>SUM(RAW_T24_Retail!$C36:$DM36)</f>
        <v/>
      </c>
      <c r="AJ35" s="19">
        <f>RAW_T24_Retail!$DN36</f>
        <v/>
      </c>
      <c r="AK35" s="19">
        <f>RAW_T24_Retail!$DO36</f>
        <v/>
      </c>
      <c r="AL35" s="19">
        <f>RAW_T24_Retail!$DP36</f>
        <v/>
      </c>
      <c r="AM35" s="19">
        <f>RAW_T24_Retail!$DQ36</f>
        <v/>
      </c>
      <c r="AN35" s="19">
        <f>RAW_T24_Retail!$DR36</f>
        <v/>
      </c>
      <c r="AO35" s="19">
        <f>RAW_T24_Retail!$DS36</f>
        <v/>
      </c>
      <c r="AP35" s="19">
        <f>RAW_T24_Retail!$DT36</f>
        <v/>
      </c>
      <c r="AQ35" s="19">
        <f>SUM(RAW_T25_34_Margins!$D36:$DN36)</f>
        <v/>
      </c>
      <c r="AR35" s="19">
        <f>RAW_T25_34_Margins!$DO36</f>
        <v/>
      </c>
      <c r="AS35" s="19">
        <f>RAW_T25_34_Margins!$DP36</f>
        <v/>
      </c>
      <c r="AT35" s="19">
        <f>RAW_T25_34_Margins!$DQ36</f>
        <v/>
      </c>
      <c r="AU35" s="19">
        <f>RAW_T25_34_Margins!$DR36</f>
        <v/>
      </c>
      <c r="AV35" s="19">
        <f>RAW_T25_34_Margins!$DS36</f>
        <v/>
      </c>
      <c r="AW35" s="19">
        <f>RAW_T25_34_Margins!$DT36</f>
        <v/>
      </c>
      <c r="AX35" s="19">
        <f>RAW_T25_34_Margins!$DU36</f>
        <v/>
      </c>
      <c r="AY35" s="19">
        <f>SUM(RAW_T25_34_Margins!$D151:$DN151)</f>
        <v/>
      </c>
      <c r="AZ35" s="19">
        <f>RAW_T25_34_Margins!$DO151</f>
        <v/>
      </c>
      <c r="BA35" s="19">
        <f>RAW_T25_34_Margins!$DP151</f>
        <v/>
      </c>
      <c r="BB35" s="19">
        <f>RAW_T25_34_Margins!$DQ151</f>
        <v/>
      </c>
      <c r="BC35" s="19">
        <f>RAW_T25_34_Margins!$DR151</f>
        <v/>
      </c>
      <c r="BD35" s="19">
        <f>RAW_T25_34_Margins!$DS151</f>
        <v/>
      </c>
      <c r="BE35" s="19">
        <f>RAW_T25_34_Margins!$DT151</f>
        <v/>
      </c>
      <c r="BF35" s="19">
        <f>RAW_T25_34_Margins!$DU151</f>
        <v/>
      </c>
      <c r="BG35" s="19">
        <f>SUM(RAW_T25_34_Margins!$D266:$DN266)</f>
        <v/>
      </c>
      <c r="BH35" s="19">
        <f>RAW_T25_34_Margins!$DO266</f>
        <v/>
      </c>
      <c r="BI35" s="19">
        <f>RAW_T25_34_Margins!$DP266</f>
        <v/>
      </c>
      <c r="BJ35" s="19">
        <f>RAW_T25_34_Margins!$DQ266</f>
        <v/>
      </c>
      <c r="BK35" s="19">
        <f>RAW_T25_34_Margins!$DR266</f>
        <v/>
      </c>
      <c r="BL35" s="19">
        <f>RAW_T25_34_Margins!$DS266</f>
        <v/>
      </c>
      <c r="BM35" s="19">
        <f>RAW_T25_34_Margins!$DT266</f>
        <v/>
      </c>
      <c r="BN35" s="19">
        <f>RAW_T25_34_Margins!$DU266</f>
        <v/>
      </c>
      <c r="BO35" s="19">
        <f>SUM(RAW_T25_34_Margins!$D381:$DN381)+SUM(RAW_T25_34_Margins!$D496:$DN496)</f>
        <v/>
      </c>
      <c r="BP35" s="19">
        <f>RAW_T25_34_Margins!$DO381+RAW_T25_34_Margins!$DO496</f>
        <v/>
      </c>
      <c r="BQ35" s="19">
        <f>RAW_T25_34_Margins!$DP381+RAW_T25_34_Margins!$DP496</f>
        <v/>
      </c>
      <c r="BR35" s="19">
        <f>RAW_T25_34_Margins!$DQ381+RAW_T25_34_Margins!$DQ496</f>
        <v/>
      </c>
      <c r="BS35" s="19">
        <f>RAW_T25_34_Margins!$DR381+RAW_T25_34_Margins!$DR496</f>
        <v/>
      </c>
      <c r="BT35" s="19">
        <f>RAW_T25_34_Margins!$DS381+RAW_T25_34_Margins!$DS496</f>
        <v/>
      </c>
      <c r="BU35" s="19">
        <f>RAW_T25_34_Margins!$DT381+RAW_T25_34_Margins!$DT496</f>
        <v/>
      </c>
      <c r="BV35" s="19">
        <f>RAW_T25_34_Margins!$DU381+RAW_T25_34_Margins!$DU496</f>
        <v/>
      </c>
      <c r="BW35" s="19">
        <f>SUM(RAW_T25_34_Margins!$D611:$DN611)</f>
        <v/>
      </c>
      <c r="BX35" s="19">
        <f>RAW_T25_34_Margins!$DO611</f>
        <v/>
      </c>
      <c r="BY35" s="19">
        <f>RAW_T25_34_Margins!$DP611</f>
        <v/>
      </c>
      <c r="BZ35" s="19">
        <f>RAW_T25_34_Margins!$DQ611</f>
        <v/>
      </c>
      <c r="CA35" s="19">
        <f>RAW_T25_34_Margins!$DR611</f>
        <v/>
      </c>
      <c r="CB35" s="19">
        <f>RAW_T25_34_Margins!$DS611</f>
        <v/>
      </c>
      <c r="CC35" s="19">
        <f>RAW_T25_34_Margins!$DT611</f>
        <v/>
      </c>
      <c r="CD35" s="19">
        <f>RAW_T25_34_Margins!$DU611</f>
        <v/>
      </c>
      <c r="CE35" s="19">
        <f>SUM(RAW_T25_34_Margins!$D726:$DN726)</f>
        <v/>
      </c>
      <c r="CF35" s="19">
        <f>RAW_T25_34_Margins!$DO726</f>
        <v/>
      </c>
      <c r="CG35" s="19">
        <f>RAW_T25_34_Margins!$DP726</f>
        <v/>
      </c>
      <c r="CH35" s="19">
        <f>RAW_T25_34_Margins!$DQ726</f>
        <v/>
      </c>
      <c r="CI35" s="19">
        <f>RAW_T25_34_Margins!$DR726</f>
        <v/>
      </c>
      <c r="CJ35" s="19">
        <f>RAW_T25_34_Margins!$DS726</f>
        <v/>
      </c>
      <c r="CK35" s="19">
        <f>RAW_T25_34_Margins!$DT726</f>
        <v/>
      </c>
      <c r="CL35" s="19">
        <f>RAW_T25_34_Margins!$DU726</f>
        <v/>
      </c>
      <c r="CM35" s="19">
        <f>SUM(RAW_T25_34_Margins!$D841:$DN841)</f>
        <v/>
      </c>
      <c r="CN35" s="19">
        <f>RAW_T25_34_Margins!$DO841</f>
        <v/>
      </c>
      <c r="CO35" s="19">
        <f>RAW_T25_34_Margins!$DP841</f>
        <v/>
      </c>
      <c r="CP35" s="19">
        <f>RAW_T25_34_Margins!$DQ841</f>
        <v/>
      </c>
      <c r="CQ35" s="19">
        <f>RAW_T25_34_Margins!$DR841</f>
        <v/>
      </c>
      <c r="CR35" s="19">
        <f>RAW_T25_34_Margins!$DS841</f>
        <v/>
      </c>
      <c r="CS35" s="19">
        <f>RAW_T25_34_Margins!$DT841</f>
        <v/>
      </c>
      <c r="CT35" s="19">
        <f>RAW_T25_34_Margins!$DU841</f>
        <v/>
      </c>
      <c r="CU35" s="19">
        <f>SUM(RAW_T25_34_Margins!$D956:$DN956)</f>
        <v/>
      </c>
      <c r="CV35" s="19">
        <f>RAW_T25_34_Margins!$DO956</f>
        <v/>
      </c>
      <c r="CW35" s="19">
        <f>RAW_T25_34_Margins!$DP956</f>
        <v/>
      </c>
      <c r="CX35" s="19">
        <f>RAW_T25_34_Margins!$DQ956</f>
        <v/>
      </c>
      <c r="CY35" s="19">
        <f>RAW_T25_34_Margins!$DR956</f>
        <v/>
      </c>
      <c r="CZ35" s="19">
        <f>RAW_T25_34_Margins!$DS956</f>
        <v/>
      </c>
      <c r="DA35" s="19">
        <f>RAW_T25_34_Margins!$DT956</f>
        <v/>
      </c>
      <c r="DB35" s="19">
        <f>RAW_T25_34_Margins!$DU956</f>
        <v/>
      </c>
      <c r="DC35" s="19">
        <f>SUM(RAW_T25_34_Margins!$D1071:$DN1071)</f>
        <v/>
      </c>
      <c r="DD35" s="19">
        <f>RAW_T25_34_Margins!$DO1071</f>
        <v/>
      </c>
      <c r="DE35" s="19">
        <f>RAW_T25_34_Margins!$DP1071</f>
        <v/>
      </c>
      <c r="DF35" s="19">
        <f>RAW_T25_34_Margins!$DQ1071</f>
        <v/>
      </c>
      <c r="DG35" s="19">
        <f>RAW_T25_34_Margins!$DR1071</f>
        <v/>
      </c>
      <c r="DH35" s="19">
        <f>RAW_T25_34_Margins!$DS1071</f>
        <v/>
      </c>
      <c r="DI35" s="19">
        <f>RAW_T25_34_Margins!$DT1071</f>
        <v/>
      </c>
      <c r="DJ35" s="19">
        <f>RAW_T25_34_Margins!$DU1071</f>
        <v/>
      </c>
    </row>
    <row r="36">
      <c r="A36" s="2" t="inlineStr">
        <is>
          <t>1401</t>
        </is>
      </c>
      <c r="B36" s="2" t="inlineStr">
        <is>
          <t>Sawmill product manufacturing</t>
        </is>
      </c>
      <c r="C36" s="19">
        <f>IF(Settings!$B$5="Aus",SUM(RAW_T5_Aus!$C37:$DM37),SUM(RAW_T5_State!$C37:$DM37))</f>
        <v/>
      </c>
      <c r="D36" s="19">
        <f>IF(Settings!$B$5="Aus",RAW_T5_Aus!$DN37,RAW_T5_State!$DN37)</f>
        <v/>
      </c>
      <c r="E36" s="19">
        <f>IF(Settings!$B$5="Aus",RAW_T5_Aus!$DO37,RAW_T5_State!$DO37)</f>
        <v/>
      </c>
      <c r="F36" s="19">
        <f>IF(Settings!$B$5="Aus",RAW_T5_Aus!$DP37,RAW_T5_State!$DP37)</f>
        <v/>
      </c>
      <c r="G36" s="19">
        <f>IF(Settings!$B$5="Aus",RAW_T5_Aus!$DQ37,RAW_T5_State!$DQ37)</f>
        <v/>
      </c>
      <c r="H36" s="19">
        <f>IF(Settings!$B$5="Aus",RAW_T5_Aus!$DR37,RAW_T5_State!$DR37)</f>
        <v/>
      </c>
      <c r="I36" s="19">
        <f>IF(Settings!$B$5="Aus",RAW_T5_Aus!$DS37,RAW_T5_State!$DS37)</f>
        <v/>
      </c>
      <c r="J36" s="19">
        <f>IF(Settings!$B$5="Aus",RAW_T5_Aus!$DT37,RAW_T5_State!$DT37)</f>
        <v/>
      </c>
      <c r="K36" s="19">
        <f>IF(Settings!$B$5="Aus",SUM(RAW_T8_Aus!$C37:$DM37)-SUM(RAW_T5_Aus!$C37:$DM37),SUM(RAW_T8_State!$C37:$DM37)-SUM(RAW_T5_State!$C37:$DM37))</f>
        <v/>
      </c>
      <c r="L36" s="19">
        <f>IF(Settings!$B$5="Aus",RAW_T8_Aus!$DN37-RAW_T5_Aus!$DN37,RAW_T8_State!$DN37-RAW_T5_State!$DN37)</f>
        <v/>
      </c>
      <c r="M36" s="19">
        <f>IF(Settings!$B$5="Aus",RAW_T8_Aus!$DO37-RAW_T5_Aus!$DO37,RAW_T8_State!$DO37-RAW_T5_State!$DO37)</f>
        <v/>
      </c>
      <c r="N36" s="19">
        <f>IF(Settings!$B$5="Aus",RAW_T8_Aus!$DP37-RAW_T5_Aus!$DP37,RAW_T8_State!$DP37-RAW_T5_State!$DP37)</f>
        <v/>
      </c>
      <c r="O36" s="19">
        <f>IF(Settings!$B$5="Aus",RAW_T8_Aus!$DQ37-RAW_T5_Aus!$DQ37,RAW_T8_State!$DQ37-RAW_T5_State!$DQ37)</f>
        <v/>
      </c>
      <c r="P36" s="19">
        <f>IF(Settings!$B$5="Aus",RAW_T8_Aus!$DR37-RAW_T5_Aus!$DR37,RAW_T8_State!$DR37-RAW_T5_State!$DR37)</f>
        <v/>
      </c>
      <c r="Q36" s="19">
        <f>IF(Settings!$B$5="Aus",RAW_T8_Aus!$DS37-RAW_T5_Aus!$DS37,RAW_T8_State!$DS37-RAW_T5_State!$DS37)</f>
        <v/>
      </c>
      <c r="R36" s="19">
        <f>IF(Settings!$B$5="Aus",RAW_T8_Aus!$DT37-RAW_T5_Aus!$DT37,RAW_T8_State!$DT37-RAW_T5_State!$DT37)</f>
        <v/>
      </c>
      <c r="S36" s="19">
        <f>SUM(RAW_T35_NetTaxes!$C37:$DM37)</f>
        <v/>
      </c>
      <c r="T36" s="19">
        <f>RAW_T35_NetTaxes!$DN37</f>
        <v/>
      </c>
      <c r="U36" s="19">
        <f>RAW_T35_NetTaxes!$DO37</f>
        <v/>
      </c>
      <c r="V36" s="19">
        <f>RAW_T35_NetTaxes!$DP37</f>
        <v/>
      </c>
      <c r="W36" s="19">
        <f>RAW_T35_NetTaxes!$DQ37</f>
        <v/>
      </c>
      <c r="X36" s="19">
        <f>RAW_T35_NetTaxes!$DR37</f>
        <v/>
      </c>
      <c r="Y36" s="19">
        <f>RAW_T35_NetTaxes!$DS37</f>
        <v/>
      </c>
      <c r="Z36" s="19">
        <f>RAW_T35_NetTaxes!$DT37</f>
        <v/>
      </c>
      <c r="AA36" s="19">
        <f>SUM(RAW_T23_Wholesale!$C37:$DM37)</f>
        <v/>
      </c>
      <c r="AB36" s="19">
        <f>RAW_T23_Wholesale!$DN37</f>
        <v/>
      </c>
      <c r="AC36" s="19">
        <f>RAW_T23_Wholesale!$DO37</f>
        <v/>
      </c>
      <c r="AD36" s="19">
        <f>RAW_T23_Wholesale!$DP37</f>
        <v/>
      </c>
      <c r="AE36" s="19">
        <f>RAW_T23_Wholesale!$DQ37</f>
        <v/>
      </c>
      <c r="AF36" s="19">
        <f>RAW_T23_Wholesale!$DR37</f>
        <v/>
      </c>
      <c r="AG36" s="19">
        <f>RAW_T23_Wholesale!$DS37</f>
        <v/>
      </c>
      <c r="AH36" s="19">
        <f>RAW_T23_Wholesale!$DT37</f>
        <v/>
      </c>
      <c r="AI36" s="19">
        <f>SUM(RAW_T24_Retail!$C37:$DM37)</f>
        <v/>
      </c>
      <c r="AJ36" s="19">
        <f>RAW_T24_Retail!$DN37</f>
        <v/>
      </c>
      <c r="AK36" s="19">
        <f>RAW_T24_Retail!$DO37</f>
        <v/>
      </c>
      <c r="AL36" s="19">
        <f>RAW_T24_Retail!$DP37</f>
        <v/>
      </c>
      <c r="AM36" s="19">
        <f>RAW_T24_Retail!$DQ37</f>
        <v/>
      </c>
      <c r="AN36" s="19">
        <f>RAW_T24_Retail!$DR37</f>
        <v/>
      </c>
      <c r="AO36" s="19">
        <f>RAW_T24_Retail!$DS37</f>
        <v/>
      </c>
      <c r="AP36" s="19">
        <f>RAW_T24_Retail!$DT37</f>
        <v/>
      </c>
      <c r="AQ36" s="19">
        <f>SUM(RAW_T25_34_Margins!$D37:$DN37)</f>
        <v/>
      </c>
      <c r="AR36" s="19">
        <f>RAW_T25_34_Margins!$DO37</f>
        <v/>
      </c>
      <c r="AS36" s="19">
        <f>RAW_T25_34_Margins!$DP37</f>
        <v/>
      </c>
      <c r="AT36" s="19">
        <f>RAW_T25_34_Margins!$DQ37</f>
        <v/>
      </c>
      <c r="AU36" s="19">
        <f>RAW_T25_34_Margins!$DR37</f>
        <v/>
      </c>
      <c r="AV36" s="19">
        <f>RAW_T25_34_Margins!$DS37</f>
        <v/>
      </c>
      <c r="AW36" s="19">
        <f>RAW_T25_34_Margins!$DT37</f>
        <v/>
      </c>
      <c r="AX36" s="19">
        <f>RAW_T25_34_Margins!$DU37</f>
        <v/>
      </c>
      <c r="AY36" s="19">
        <f>SUM(RAW_T25_34_Margins!$D152:$DN152)</f>
        <v/>
      </c>
      <c r="AZ36" s="19">
        <f>RAW_T25_34_Margins!$DO152</f>
        <v/>
      </c>
      <c r="BA36" s="19">
        <f>RAW_T25_34_Margins!$DP152</f>
        <v/>
      </c>
      <c r="BB36" s="19">
        <f>RAW_T25_34_Margins!$DQ152</f>
        <v/>
      </c>
      <c r="BC36" s="19">
        <f>RAW_T25_34_Margins!$DR152</f>
        <v/>
      </c>
      <c r="BD36" s="19">
        <f>RAW_T25_34_Margins!$DS152</f>
        <v/>
      </c>
      <c r="BE36" s="19">
        <f>RAW_T25_34_Margins!$DT152</f>
        <v/>
      </c>
      <c r="BF36" s="19">
        <f>RAW_T25_34_Margins!$DU152</f>
        <v/>
      </c>
      <c r="BG36" s="19">
        <f>SUM(RAW_T25_34_Margins!$D267:$DN267)</f>
        <v/>
      </c>
      <c r="BH36" s="19">
        <f>RAW_T25_34_Margins!$DO267</f>
        <v/>
      </c>
      <c r="BI36" s="19">
        <f>RAW_T25_34_Margins!$DP267</f>
        <v/>
      </c>
      <c r="BJ36" s="19">
        <f>RAW_T25_34_Margins!$DQ267</f>
        <v/>
      </c>
      <c r="BK36" s="19">
        <f>RAW_T25_34_Margins!$DR267</f>
        <v/>
      </c>
      <c r="BL36" s="19">
        <f>RAW_T25_34_Margins!$DS267</f>
        <v/>
      </c>
      <c r="BM36" s="19">
        <f>RAW_T25_34_Margins!$DT267</f>
        <v/>
      </c>
      <c r="BN36" s="19">
        <f>RAW_T25_34_Margins!$DU267</f>
        <v/>
      </c>
      <c r="BO36" s="19">
        <f>SUM(RAW_T25_34_Margins!$D382:$DN382)+SUM(RAW_T25_34_Margins!$D497:$DN497)</f>
        <v/>
      </c>
      <c r="BP36" s="19">
        <f>RAW_T25_34_Margins!$DO382+RAW_T25_34_Margins!$DO497</f>
        <v/>
      </c>
      <c r="BQ36" s="19">
        <f>RAW_T25_34_Margins!$DP382+RAW_T25_34_Margins!$DP497</f>
        <v/>
      </c>
      <c r="BR36" s="19">
        <f>RAW_T25_34_Margins!$DQ382+RAW_T25_34_Margins!$DQ497</f>
        <v/>
      </c>
      <c r="BS36" s="19">
        <f>RAW_T25_34_Margins!$DR382+RAW_T25_34_Margins!$DR497</f>
        <v/>
      </c>
      <c r="BT36" s="19">
        <f>RAW_T25_34_Margins!$DS382+RAW_T25_34_Margins!$DS497</f>
        <v/>
      </c>
      <c r="BU36" s="19">
        <f>RAW_T25_34_Margins!$DT382+RAW_T25_34_Margins!$DT497</f>
        <v/>
      </c>
      <c r="BV36" s="19">
        <f>RAW_T25_34_Margins!$DU382+RAW_T25_34_Margins!$DU497</f>
        <v/>
      </c>
      <c r="BW36" s="19">
        <f>SUM(RAW_T25_34_Margins!$D612:$DN612)</f>
        <v/>
      </c>
      <c r="BX36" s="19">
        <f>RAW_T25_34_Margins!$DO612</f>
        <v/>
      </c>
      <c r="BY36" s="19">
        <f>RAW_T25_34_Margins!$DP612</f>
        <v/>
      </c>
      <c r="BZ36" s="19">
        <f>RAW_T25_34_Margins!$DQ612</f>
        <v/>
      </c>
      <c r="CA36" s="19">
        <f>RAW_T25_34_Margins!$DR612</f>
        <v/>
      </c>
      <c r="CB36" s="19">
        <f>RAW_T25_34_Margins!$DS612</f>
        <v/>
      </c>
      <c r="CC36" s="19">
        <f>RAW_T25_34_Margins!$DT612</f>
        <v/>
      </c>
      <c r="CD36" s="19">
        <f>RAW_T25_34_Margins!$DU612</f>
        <v/>
      </c>
      <c r="CE36" s="19">
        <f>SUM(RAW_T25_34_Margins!$D727:$DN727)</f>
        <v/>
      </c>
      <c r="CF36" s="19">
        <f>RAW_T25_34_Margins!$DO727</f>
        <v/>
      </c>
      <c r="CG36" s="19">
        <f>RAW_T25_34_Margins!$DP727</f>
        <v/>
      </c>
      <c r="CH36" s="19">
        <f>RAW_T25_34_Margins!$DQ727</f>
        <v/>
      </c>
      <c r="CI36" s="19">
        <f>RAW_T25_34_Margins!$DR727</f>
        <v/>
      </c>
      <c r="CJ36" s="19">
        <f>RAW_T25_34_Margins!$DS727</f>
        <v/>
      </c>
      <c r="CK36" s="19">
        <f>RAW_T25_34_Margins!$DT727</f>
        <v/>
      </c>
      <c r="CL36" s="19">
        <f>RAW_T25_34_Margins!$DU727</f>
        <v/>
      </c>
      <c r="CM36" s="19">
        <f>SUM(RAW_T25_34_Margins!$D842:$DN842)</f>
        <v/>
      </c>
      <c r="CN36" s="19">
        <f>RAW_T25_34_Margins!$DO842</f>
        <v/>
      </c>
      <c r="CO36" s="19">
        <f>RAW_T25_34_Margins!$DP842</f>
        <v/>
      </c>
      <c r="CP36" s="19">
        <f>RAW_T25_34_Margins!$DQ842</f>
        <v/>
      </c>
      <c r="CQ36" s="19">
        <f>RAW_T25_34_Margins!$DR842</f>
        <v/>
      </c>
      <c r="CR36" s="19">
        <f>RAW_T25_34_Margins!$DS842</f>
        <v/>
      </c>
      <c r="CS36" s="19">
        <f>RAW_T25_34_Margins!$DT842</f>
        <v/>
      </c>
      <c r="CT36" s="19">
        <f>RAW_T25_34_Margins!$DU842</f>
        <v/>
      </c>
      <c r="CU36" s="19">
        <f>SUM(RAW_T25_34_Margins!$D957:$DN957)</f>
        <v/>
      </c>
      <c r="CV36" s="19">
        <f>RAW_T25_34_Margins!$DO957</f>
        <v/>
      </c>
      <c r="CW36" s="19">
        <f>RAW_T25_34_Margins!$DP957</f>
        <v/>
      </c>
      <c r="CX36" s="19">
        <f>RAW_T25_34_Margins!$DQ957</f>
        <v/>
      </c>
      <c r="CY36" s="19">
        <f>RAW_T25_34_Margins!$DR957</f>
        <v/>
      </c>
      <c r="CZ36" s="19">
        <f>RAW_T25_34_Margins!$DS957</f>
        <v/>
      </c>
      <c r="DA36" s="19">
        <f>RAW_T25_34_Margins!$DT957</f>
        <v/>
      </c>
      <c r="DB36" s="19">
        <f>RAW_T25_34_Margins!$DU957</f>
        <v/>
      </c>
      <c r="DC36" s="19">
        <f>SUM(RAW_T25_34_Margins!$D1072:$DN1072)</f>
        <v/>
      </c>
      <c r="DD36" s="19">
        <f>RAW_T25_34_Margins!$DO1072</f>
        <v/>
      </c>
      <c r="DE36" s="19">
        <f>RAW_T25_34_Margins!$DP1072</f>
        <v/>
      </c>
      <c r="DF36" s="19">
        <f>RAW_T25_34_Margins!$DQ1072</f>
        <v/>
      </c>
      <c r="DG36" s="19">
        <f>RAW_T25_34_Margins!$DR1072</f>
        <v/>
      </c>
      <c r="DH36" s="19">
        <f>RAW_T25_34_Margins!$DS1072</f>
        <v/>
      </c>
      <c r="DI36" s="19">
        <f>RAW_T25_34_Margins!$DT1072</f>
        <v/>
      </c>
      <c r="DJ36" s="19">
        <f>RAW_T25_34_Margins!$DU1072</f>
        <v/>
      </c>
    </row>
    <row r="37">
      <c r="A37" s="2" t="inlineStr">
        <is>
          <t>1402</t>
        </is>
      </c>
      <c r="B37" s="2" t="inlineStr">
        <is>
          <t>Other wood product manufacturing</t>
        </is>
      </c>
      <c r="C37" s="19">
        <f>IF(Settings!$B$5="Aus",SUM(RAW_T5_Aus!$C38:$DM38),SUM(RAW_T5_State!$C38:$DM38))</f>
        <v/>
      </c>
      <c r="D37" s="19">
        <f>IF(Settings!$B$5="Aus",RAW_T5_Aus!$DN38,RAW_T5_State!$DN38)</f>
        <v/>
      </c>
      <c r="E37" s="19">
        <f>IF(Settings!$B$5="Aus",RAW_T5_Aus!$DO38,RAW_T5_State!$DO38)</f>
        <v/>
      </c>
      <c r="F37" s="19">
        <f>IF(Settings!$B$5="Aus",RAW_T5_Aus!$DP38,RAW_T5_State!$DP38)</f>
        <v/>
      </c>
      <c r="G37" s="19">
        <f>IF(Settings!$B$5="Aus",RAW_T5_Aus!$DQ38,RAW_T5_State!$DQ38)</f>
        <v/>
      </c>
      <c r="H37" s="19">
        <f>IF(Settings!$B$5="Aus",RAW_T5_Aus!$DR38,RAW_T5_State!$DR38)</f>
        <v/>
      </c>
      <c r="I37" s="19">
        <f>IF(Settings!$B$5="Aus",RAW_T5_Aus!$DS38,RAW_T5_State!$DS38)</f>
        <v/>
      </c>
      <c r="J37" s="19">
        <f>IF(Settings!$B$5="Aus",RAW_T5_Aus!$DT38,RAW_T5_State!$DT38)</f>
        <v/>
      </c>
      <c r="K37" s="19">
        <f>IF(Settings!$B$5="Aus",SUM(RAW_T8_Aus!$C38:$DM38)-SUM(RAW_T5_Aus!$C38:$DM38),SUM(RAW_T8_State!$C38:$DM38)-SUM(RAW_T5_State!$C38:$DM38))</f>
        <v/>
      </c>
      <c r="L37" s="19">
        <f>IF(Settings!$B$5="Aus",RAW_T8_Aus!$DN38-RAW_T5_Aus!$DN38,RAW_T8_State!$DN38-RAW_T5_State!$DN38)</f>
        <v/>
      </c>
      <c r="M37" s="19">
        <f>IF(Settings!$B$5="Aus",RAW_T8_Aus!$DO38-RAW_T5_Aus!$DO38,RAW_T8_State!$DO38-RAW_T5_State!$DO38)</f>
        <v/>
      </c>
      <c r="N37" s="19">
        <f>IF(Settings!$B$5="Aus",RAW_T8_Aus!$DP38-RAW_T5_Aus!$DP38,RAW_T8_State!$DP38-RAW_T5_State!$DP38)</f>
        <v/>
      </c>
      <c r="O37" s="19">
        <f>IF(Settings!$B$5="Aus",RAW_T8_Aus!$DQ38-RAW_T5_Aus!$DQ38,RAW_T8_State!$DQ38-RAW_T5_State!$DQ38)</f>
        <v/>
      </c>
      <c r="P37" s="19">
        <f>IF(Settings!$B$5="Aus",RAW_T8_Aus!$DR38-RAW_T5_Aus!$DR38,RAW_T8_State!$DR38-RAW_T5_State!$DR38)</f>
        <v/>
      </c>
      <c r="Q37" s="19">
        <f>IF(Settings!$B$5="Aus",RAW_T8_Aus!$DS38-RAW_T5_Aus!$DS38,RAW_T8_State!$DS38-RAW_T5_State!$DS38)</f>
        <v/>
      </c>
      <c r="R37" s="19">
        <f>IF(Settings!$B$5="Aus",RAW_T8_Aus!$DT38-RAW_T5_Aus!$DT38,RAW_T8_State!$DT38-RAW_T5_State!$DT38)</f>
        <v/>
      </c>
      <c r="S37" s="19">
        <f>SUM(RAW_T35_NetTaxes!$C38:$DM38)</f>
        <v/>
      </c>
      <c r="T37" s="19">
        <f>RAW_T35_NetTaxes!$DN38</f>
        <v/>
      </c>
      <c r="U37" s="19">
        <f>RAW_T35_NetTaxes!$DO38</f>
        <v/>
      </c>
      <c r="V37" s="19">
        <f>RAW_T35_NetTaxes!$DP38</f>
        <v/>
      </c>
      <c r="W37" s="19">
        <f>RAW_T35_NetTaxes!$DQ38</f>
        <v/>
      </c>
      <c r="X37" s="19">
        <f>RAW_T35_NetTaxes!$DR38</f>
        <v/>
      </c>
      <c r="Y37" s="19">
        <f>RAW_T35_NetTaxes!$DS38</f>
        <v/>
      </c>
      <c r="Z37" s="19">
        <f>RAW_T35_NetTaxes!$DT38</f>
        <v/>
      </c>
      <c r="AA37" s="19">
        <f>SUM(RAW_T23_Wholesale!$C38:$DM38)</f>
        <v/>
      </c>
      <c r="AB37" s="19">
        <f>RAW_T23_Wholesale!$DN38</f>
        <v/>
      </c>
      <c r="AC37" s="19">
        <f>RAW_T23_Wholesale!$DO38</f>
        <v/>
      </c>
      <c r="AD37" s="19">
        <f>RAW_T23_Wholesale!$DP38</f>
        <v/>
      </c>
      <c r="AE37" s="19">
        <f>RAW_T23_Wholesale!$DQ38</f>
        <v/>
      </c>
      <c r="AF37" s="19">
        <f>RAW_T23_Wholesale!$DR38</f>
        <v/>
      </c>
      <c r="AG37" s="19">
        <f>RAW_T23_Wholesale!$DS38</f>
        <v/>
      </c>
      <c r="AH37" s="19">
        <f>RAW_T23_Wholesale!$DT38</f>
        <v/>
      </c>
      <c r="AI37" s="19">
        <f>SUM(RAW_T24_Retail!$C38:$DM38)</f>
        <v/>
      </c>
      <c r="AJ37" s="19">
        <f>RAW_T24_Retail!$DN38</f>
        <v/>
      </c>
      <c r="AK37" s="19">
        <f>RAW_T24_Retail!$DO38</f>
        <v/>
      </c>
      <c r="AL37" s="19">
        <f>RAW_T24_Retail!$DP38</f>
        <v/>
      </c>
      <c r="AM37" s="19">
        <f>RAW_T24_Retail!$DQ38</f>
        <v/>
      </c>
      <c r="AN37" s="19">
        <f>RAW_T24_Retail!$DR38</f>
        <v/>
      </c>
      <c r="AO37" s="19">
        <f>RAW_T24_Retail!$DS38</f>
        <v/>
      </c>
      <c r="AP37" s="19">
        <f>RAW_T24_Retail!$DT38</f>
        <v/>
      </c>
      <c r="AQ37" s="19">
        <f>SUM(RAW_T25_34_Margins!$D38:$DN38)</f>
        <v/>
      </c>
      <c r="AR37" s="19">
        <f>RAW_T25_34_Margins!$DO38</f>
        <v/>
      </c>
      <c r="AS37" s="19">
        <f>RAW_T25_34_Margins!$DP38</f>
        <v/>
      </c>
      <c r="AT37" s="19">
        <f>RAW_T25_34_Margins!$DQ38</f>
        <v/>
      </c>
      <c r="AU37" s="19">
        <f>RAW_T25_34_Margins!$DR38</f>
        <v/>
      </c>
      <c r="AV37" s="19">
        <f>RAW_T25_34_Margins!$DS38</f>
        <v/>
      </c>
      <c r="AW37" s="19">
        <f>RAW_T25_34_Margins!$DT38</f>
        <v/>
      </c>
      <c r="AX37" s="19">
        <f>RAW_T25_34_Margins!$DU38</f>
        <v/>
      </c>
      <c r="AY37" s="19">
        <f>SUM(RAW_T25_34_Margins!$D153:$DN153)</f>
        <v/>
      </c>
      <c r="AZ37" s="19">
        <f>RAW_T25_34_Margins!$DO153</f>
        <v/>
      </c>
      <c r="BA37" s="19">
        <f>RAW_T25_34_Margins!$DP153</f>
        <v/>
      </c>
      <c r="BB37" s="19">
        <f>RAW_T25_34_Margins!$DQ153</f>
        <v/>
      </c>
      <c r="BC37" s="19">
        <f>RAW_T25_34_Margins!$DR153</f>
        <v/>
      </c>
      <c r="BD37" s="19">
        <f>RAW_T25_34_Margins!$DS153</f>
        <v/>
      </c>
      <c r="BE37" s="19">
        <f>RAW_T25_34_Margins!$DT153</f>
        <v/>
      </c>
      <c r="BF37" s="19">
        <f>RAW_T25_34_Margins!$DU153</f>
        <v/>
      </c>
      <c r="BG37" s="19">
        <f>SUM(RAW_T25_34_Margins!$D268:$DN268)</f>
        <v/>
      </c>
      <c r="BH37" s="19">
        <f>RAW_T25_34_Margins!$DO268</f>
        <v/>
      </c>
      <c r="BI37" s="19">
        <f>RAW_T25_34_Margins!$DP268</f>
        <v/>
      </c>
      <c r="BJ37" s="19">
        <f>RAW_T25_34_Margins!$DQ268</f>
        <v/>
      </c>
      <c r="BK37" s="19">
        <f>RAW_T25_34_Margins!$DR268</f>
        <v/>
      </c>
      <c r="BL37" s="19">
        <f>RAW_T25_34_Margins!$DS268</f>
        <v/>
      </c>
      <c r="BM37" s="19">
        <f>RAW_T25_34_Margins!$DT268</f>
        <v/>
      </c>
      <c r="BN37" s="19">
        <f>RAW_T25_34_Margins!$DU268</f>
        <v/>
      </c>
      <c r="BO37" s="19">
        <f>SUM(RAW_T25_34_Margins!$D383:$DN383)+SUM(RAW_T25_34_Margins!$D498:$DN498)</f>
        <v/>
      </c>
      <c r="BP37" s="19">
        <f>RAW_T25_34_Margins!$DO383+RAW_T25_34_Margins!$DO498</f>
        <v/>
      </c>
      <c r="BQ37" s="19">
        <f>RAW_T25_34_Margins!$DP383+RAW_T25_34_Margins!$DP498</f>
        <v/>
      </c>
      <c r="BR37" s="19">
        <f>RAW_T25_34_Margins!$DQ383+RAW_T25_34_Margins!$DQ498</f>
        <v/>
      </c>
      <c r="BS37" s="19">
        <f>RAW_T25_34_Margins!$DR383+RAW_T25_34_Margins!$DR498</f>
        <v/>
      </c>
      <c r="BT37" s="19">
        <f>RAW_T25_34_Margins!$DS383+RAW_T25_34_Margins!$DS498</f>
        <v/>
      </c>
      <c r="BU37" s="19">
        <f>RAW_T25_34_Margins!$DT383+RAW_T25_34_Margins!$DT498</f>
        <v/>
      </c>
      <c r="BV37" s="19">
        <f>RAW_T25_34_Margins!$DU383+RAW_T25_34_Margins!$DU498</f>
        <v/>
      </c>
      <c r="BW37" s="19">
        <f>SUM(RAW_T25_34_Margins!$D613:$DN613)</f>
        <v/>
      </c>
      <c r="BX37" s="19">
        <f>RAW_T25_34_Margins!$DO613</f>
        <v/>
      </c>
      <c r="BY37" s="19">
        <f>RAW_T25_34_Margins!$DP613</f>
        <v/>
      </c>
      <c r="BZ37" s="19">
        <f>RAW_T25_34_Margins!$DQ613</f>
        <v/>
      </c>
      <c r="CA37" s="19">
        <f>RAW_T25_34_Margins!$DR613</f>
        <v/>
      </c>
      <c r="CB37" s="19">
        <f>RAW_T25_34_Margins!$DS613</f>
        <v/>
      </c>
      <c r="CC37" s="19">
        <f>RAW_T25_34_Margins!$DT613</f>
        <v/>
      </c>
      <c r="CD37" s="19">
        <f>RAW_T25_34_Margins!$DU613</f>
        <v/>
      </c>
      <c r="CE37" s="19">
        <f>SUM(RAW_T25_34_Margins!$D728:$DN728)</f>
        <v/>
      </c>
      <c r="CF37" s="19">
        <f>RAW_T25_34_Margins!$DO728</f>
        <v/>
      </c>
      <c r="CG37" s="19">
        <f>RAW_T25_34_Margins!$DP728</f>
        <v/>
      </c>
      <c r="CH37" s="19">
        <f>RAW_T25_34_Margins!$DQ728</f>
        <v/>
      </c>
      <c r="CI37" s="19">
        <f>RAW_T25_34_Margins!$DR728</f>
        <v/>
      </c>
      <c r="CJ37" s="19">
        <f>RAW_T25_34_Margins!$DS728</f>
        <v/>
      </c>
      <c r="CK37" s="19">
        <f>RAW_T25_34_Margins!$DT728</f>
        <v/>
      </c>
      <c r="CL37" s="19">
        <f>RAW_T25_34_Margins!$DU728</f>
        <v/>
      </c>
      <c r="CM37" s="19">
        <f>SUM(RAW_T25_34_Margins!$D843:$DN843)</f>
        <v/>
      </c>
      <c r="CN37" s="19">
        <f>RAW_T25_34_Margins!$DO843</f>
        <v/>
      </c>
      <c r="CO37" s="19">
        <f>RAW_T25_34_Margins!$DP843</f>
        <v/>
      </c>
      <c r="CP37" s="19">
        <f>RAW_T25_34_Margins!$DQ843</f>
        <v/>
      </c>
      <c r="CQ37" s="19">
        <f>RAW_T25_34_Margins!$DR843</f>
        <v/>
      </c>
      <c r="CR37" s="19">
        <f>RAW_T25_34_Margins!$DS843</f>
        <v/>
      </c>
      <c r="CS37" s="19">
        <f>RAW_T25_34_Margins!$DT843</f>
        <v/>
      </c>
      <c r="CT37" s="19">
        <f>RAW_T25_34_Margins!$DU843</f>
        <v/>
      </c>
      <c r="CU37" s="19">
        <f>SUM(RAW_T25_34_Margins!$D958:$DN958)</f>
        <v/>
      </c>
      <c r="CV37" s="19">
        <f>RAW_T25_34_Margins!$DO958</f>
        <v/>
      </c>
      <c r="CW37" s="19">
        <f>RAW_T25_34_Margins!$DP958</f>
        <v/>
      </c>
      <c r="CX37" s="19">
        <f>RAW_T25_34_Margins!$DQ958</f>
        <v/>
      </c>
      <c r="CY37" s="19">
        <f>RAW_T25_34_Margins!$DR958</f>
        <v/>
      </c>
      <c r="CZ37" s="19">
        <f>RAW_T25_34_Margins!$DS958</f>
        <v/>
      </c>
      <c r="DA37" s="19">
        <f>RAW_T25_34_Margins!$DT958</f>
        <v/>
      </c>
      <c r="DB37" s="19">
        <f>RAW_T25_34_Margins!$DU958</f>
        <v/>
      </c>
      <c r="DC37" s="19">
        <f>SUM(RAW_T25_34_Margins!$D1073:$DN1073)</f>
        <v/>
      </c>
      <c r="DD37" s="19">
        <f>RAW_T25_34_Margins!$DO1073</f>
        <v/>
      </c>
      <c r="DE37" s="19">
        <f>RAW_T25_34_Margins!$DP1073</f>
        <v/>
      </c>
      <c r="DF37" s="19">
        <f>RAW_T25_34_Margins!$DQ1073</f>
        <v/>
      </c>
      <c r="DG37" s="19">
        <f>RAW_T25_34_Margins!$DR1073</f>
        <v/>
      </c>
      <c r="DH37" s="19">
        <f>RAW_T25_34_Margins!$DS1073</f>
        <v/>
      </c>
      <c r="DI37" s="19">
        <f>RAW_T25_34_Margins!$DT1073</f>
        <v/>
      </c>
      <c r="DJ37" s="19">
        <f>RAW_T25_34_Margins!$DU1073</f>
        <v/>
      </c>
    </row>
    <row r="38">
      <c r="A38" s="2" t="inlineStr">
        <is>
          <t>1501</t>
        </is>
      </c>
      <c r="B38" s="2" t="inlineStr">
        <is>
          <t>Pulp, paper and paperboard manufacturing</t>
        </is>
      </c>
      <c r="C38" s="19">
        <f>IF(Settings!$B$5="Aus",SUM(RAW_T5_Aus!$C39:$DM39),SUM(RAW_T5_State!$C39:$DM39))</f>
        <v/>
      </c>
      <c r="D38" s="19">
        <f>IF(Settings!$B$5="Aus",RAW_T5_Aus!$DN39,RAW_T5_State!$DN39)</f>
        <v/>
      </c>
      <c r="E38" s="19">
        <f>IF(Settings!$B$5="Aus",RAW_T5_Aus!$DO39,RAW_T5_State!$DO39)</f>
        <v/>
      </c>
      <c r="F38" s="19">
        <f>IF(Settings!$B$5="Aus",RAW_T5_Aus!$DP39,RAW_T5_State!$DP39)</f>
        <v/>
      </c>
      <c r="G38" s="19">
        <f>IF(Settings!$B$5="Aus",RAW_T5_Aus!$DQ39,RAW_T5_State!$DQ39)</f>
        <v/>
      </c>
      <c r="H38" s="19">
        <f>IF(Settings!$B$5="Aus",RAW_T5_Aus!$DR39,RAW_T5_State!$DR39)</f>
        <v/>
      </c>
      <c r="I38" s="19">
        <f>IF(Settings!$B$5="Aus",RAW_T5_Aus!$DS39,RAW_T5_State!$DS39)</f>
        <v/>
      </c>
      <c r="J38" s="19">
        <f>IF(Settings!$B$5="Aus",RAW_T5_Aus!$DT39,RAW_T5_State!$DT39)</f>
        <v/>
      </c>
      <c r="K38" s="19">
        <f>IF(Settings!$B$5="Aus",SUM(RAW_T8_Aus!$C39:$DM39)-SUM(RAW_T5_Aus!$C39:$DM39),SUM(RAW_T8_State!$C39:$DM39)-SUM(RAW_T5_State!$C39:$DM39))</f>
        <v/>
      </c>
      <c r="L38" s="19">
        <f>IF(Settings!$B$5="Aus",RAW_T8_Aus!$DN39-RAW_T5_Aus!$DN39,RAW_T8_State!$DN39-RAW_T5_State!$DN39)</f>
        <v/>
      </c>
      <c r="M38" s="19">
        <f>IF(Settings!$B$5="Aus",RAW_T8_Aus!$DO39-RAW_T5_Aus!$DO39,RAW_T8_State!$DO39-RAW_T5_State!$DO39)</f>
        <v/>
      </c>
      <c r="N38" s="19">
        <f>IF(Settings!$B$5="Aus",RAW_T8_Aus!$DP39-RAW_T5_Aus!$DP39,RAW_T8_State!$DP39-RAW_T5_State!$DP39)</f>
        <v/>
      </c>
      <c r="O38" s="19">
        <f>IF(Settings!$B$5="Aus",RAW_T8_Aus!$DQ39-RAW_T5_Aus!$DQ39,RAW_T8_State!$DQ39-RAW_T5_State!$DQ39)</f>
        <v/>
      </c>
      <c r="P38" s="19">
        <f>IF(Settings!$B$5="Aus",RAW_T8_Aus!$DR39-RAW_T5_Aus!$DR39,RAW_T8_State!$DR39-RAW_T5_State!$DR39)</f>
        <v/>
      </c>
      <c r="Q38" s="19">
        <f>IF(Settings!$B$5="Aus",RAW_T8_Aus!$DS39-RAW_T5_Aus!$DS39,RAW_T8_State!$DS39-RAW_T5_State!$DS39)</f>
        <v/>
      </c>
      <c r="R38" s="19">
        <f>IF(Settings!$B$5="Aus",RAW_T8_Aus!$DT39-RAW_T5_Aus!$DT39,RAW_T8_State!$DT39-RAW_T5_State!$DT39)</f>
        <v/>
      </c>
      <c r="S38" s="19">
        <f>SUM(RAW_T35_NetTaxes!$C39:$DM39)</f>
        <v/>
      </c>
      <c r="T38" s="19">
        <f>RAW_T35_NetTaxes!$DN39</f>
        <v/>
      </c>
      <c r="U38" s="19">
        <f>RAW_T35_NetTaxes!$DO39</f>
        <v/>
      </c>
      <c r="V38" s="19">
        <f>RAW_T35_NetTaxes!$DP39</f>
        <v/>
      </c>
      <c r="W38" s="19">
        <f>RAW_T35_NetTaxes!$DQ39</f>
        <v/>
      </c>
      <c r="X38" s="19">
        <f>RAW_T35_NetTaxes!$DR39</f>
        <v/>
      </c>
      <c r="Y38" s="19">
        <f>RAW_T35_NetTaxes!$DS39</f>
        <v/>
      </c>
      <c r="Z38" s="19">
        <f>RAW_T35_NetTaxes!$DT39</f>
        <v/>
      </c>
      <c r="AA38" s="19">
        <f>SUM(RAW_T23_Wholesale!$C39:$DM39)</f>
        <v/>
      </c>
      <c r="AB38" s="19">
        <f>RAW_T23_Wholesale!$DN39</f>
        <v/>
      </c>
      <c r="AC38" s="19">
        <f>RAW_T23_Wholesale!$DO39</f>
        <v/>
      </c>
      <c r="AD38" s="19">
        <f>RAW_T23_Wholesale!$DP39</f>
        <v/>
      </c>
      <c r="AE38" s="19">
        <f>RAW_T23_Wholesale!$DQ39</f>
        <v/>
      </c>
      <c r="AF38" s="19">
        <f>RAW_T23_Wholesale!$DR39</f>
        <v/>
      </c>
      <c r="AG38" s="19">
        <f>RAW_T23_Wholesale!$DS39</f>
        <v/>
      </c>
      <c r="AH38" s="19">
        <f>RAW_T23_Wholesale!$DT39</f>
        <v/>
      </c>
      <c r="AI38" s="19">
        <f>SUM(RAW_T24_Retail!$C39:$DM39)</f>
        <v/>
      </c>
      <c r="AJ38" s="19">
        <f>RAW_T24_Retail!$DN39</f>
        <v/>
      </c>
      <c r="AK38" s="19">
        <f>RAW_T24_Retail!$DO39</f>
        <v/>
      </c>
      <c r="AL38" s="19">
        <f>RAW_T24_Retail!$DP39</f>
        <v/>
      </c>
      <c r="AM38" s="19">
        <f>RAW_T24_Retail!$DQ39</f>
        <v/>
      </c>
      <c r="AN38" s="19">
        <f>RAW_T24_Retail!$DR39</f>
        <v/>
      </c>
      <c r="AO38" s="19">
        <f>RAW_T24_Retail!$DS39</f>
        <v/>
      </c>
      <c r="AP38" s="19">
        <f>RAW_T24_Retail!$DT39</f>
        <v/>
      </c>
      <c r="AQ38" s="19">
        <f>SUM(RAW_T25_34_Margins!$D39:$DN39)</f>
        <v/>
      </c>
      <c r="AR38" s="19">
        <f>RAW_T25_34_Margins!$DO39</f>
        <v/>
      </c>
      <c r="AS38" s="19">
        <f>RAW_T25_34_Margins!$DP39</f>
        <v/>
      </c>
      <c r="AT38" s="19">
        <f>RAW_T25_34_Margins!$DQ39</f>
        <v/>
      </c>
      <c r="AU38" s="19">
        <f>RAW_T25_34_Margins!$DR39</f>
        <v/>
      </c>
      <c r="AV38" s="19">
        <f>RAW_T25_34_Margins!$DS39</f>
        <v/>
      </c>
      <c r="AW38" s="19">
        <f>RAW_T25_34_Margins!$DT39</f>
        <v/>
      </c>
      <c r="AX38" s="19">
        <f>RAW_T25_34_Margins!$DU39</f>
        <v/>
      </c>
      <c r="AY38" s="19">
        <f>SUM(RAW_T25_34_Margins!$D154:$DN154)</f>
        <v/>
      </c>
      <c r="AZ38" s="19">
        <f>RAW_T25_34_Margins!$DO154</f>
        <v/>
      </c>
      <c r="BA38" s="19">
        <f>RAW_T25_34_Margins!$DP154</f>
        <v/>
      </c>
      <c r="BB38" s="19">
        <f>RAW_T25_34_Margins!$DQ154</f>
        <v/>
      </c>
      <c r="BC38" s="19">
        <f>RAW_T25_34_Margins!$DR154</f>
        <v/>
      </c>
      <c r="BD38" s="19">
        <f>RAW_T25_34_Margins!$DS154</f>
        <v/>
      </c>
      <c r="BE38" s="19">
        <f>RAW_T25_34_Margins!$DT154</f>
        <v/>
      </c>
      <c r="BF38" s="19">
        <f>RAW_T25_34_Margins!$DU154</f>
        <v/>
      </c>
      <c r="BG38" s="19">
        <f>SUM(RAW_T25_34_Margins!$D269:$DN269)</f>
        <v/>
      </c>
      <c r="BH38" s="19">
        <f>RAW_T25_34_Margins!$DO269</f>
        <v/>
      </c>
      <c r="BI38" s="19">
        <f>RAW_T25_34_Margins!$DP269</f>
        <v/>
      </c>
      <c r="BJ38" s="19">
        <f>RAW_T25_34_Margins!$DQ269</f>
        <v/>
      </c>
      <c r="BK38" s="19">
        <f>RAW_T25_34_Margins!$DR269</f>
        <v/>
      </c>
      <c r="BL38" s="19">
        <f>RAW_T25_34_Margins!$DS269</f>
        <v/>
      </c>
      <c r="BM38" s="19">
        <f>RAW_T25_34_Margins!$DT269</f>
        <v/>
      </c>
      <c r="BN38" s="19">
        <f>RAW_T25_34_Margins!$DU269</f>
        <v/>
      </c>
      <c r="BO38" s="19">
        <f>SUM(RAW_T25_34_Margins!$D384:$DN384)+SUM(RAW_T25_34_Margins!$D499:$DN499)</f>
        <v/>
      </c>
      <c r="BP38" s="19">
        <f>RAW_T25_34_Margins!$DO384+RAW_T25_34_Margins!$DO499</f>
        <v/>
      </c>
      <c r="BQ38" s="19">
        <f>RAW_T25_34_Margins!$DP384+RAW_T25_34_Margins!$DP499</f>
        <v/>
      </c>
      <c r="BR38" s="19">
        <f>RAW_T25_34_Margins!$DQ384+RAW_T25_34_Margins!$DQ499</f>
        <v/>
      </c>
      <c r="BS38" s="19">
        <f>RAW_T25_34_Margins!$DR384+RAW_T25_34_Margins!$DR499</f>
        <v/>
      </c>
      <c r="BT38" s="19">
        <f>RAW_T25_34_Margins!$DS384+RAW_T25_34_Margins!$DS499</f>
        <v/>
      </c>
      <c r="BU38" s="19">
        <f>RAW_T25_34_Margins!$DT384+RAW_T25_34_Margins!$DT499</f>
        <v/>
      </c>
      <c r="BV38" s="19">
        <f>RAW_T25_34_Margins!$DU384+RAW_T25_34_Margins!$DU499</f>
        <v/>
      </c>
      <c r="BW38" s="19">
        <f>SUM(RAW_T25_34_Margins!$D614:$DN614)</f>
        <v/>
      </c>
      <c r="BX38" s="19">
        <f>RAW_T25_34_Margins!$DO614</f>
        <v/>
      </c>
      <c r="BY38" s="19">
        <f>RAW_T25_34_Margins!$DP614</f>
        <v/>
      </c>
      <c r="BZ38" s="19">
        <f>RAW_T25_34_Margins!$DQ614</f>
        <v/>
      </c>
      <c r="CA38" s="19">
        <f>RAW_T25_34_Margins!$DR614</f>
        <v/>
      </c>
      <c r="CB38" s="19">
        <f>RAW_T25_34_Margins!$DS614</f>
        <v/>
      </c>
      <c r="CC38" s="19">
        <f>RAW_T25_34_Margins!$DT614</f>
        <v/>
      </c>
      <c r="CD38" s="19">
        <f>RAW_T25_34_Margins!$DU614</f>
        <v/>
      </c>
      <c r="CE38" s="19">
        <f>SUM(RAW_T25_34_Margins!$D729:$DN729)</f>
        <v/>
      </c>
      <c r="CF38" s="19">
        <f>RAW_T25_34_Margins!$DO729</f>
        <v/>
      </c>
      <c r="CG38" s="19">
        <f>RAW_T25_34_Margins!$DP729</f>
        <v/>
      </c>
      <c r="CH38" s="19">
        <f>RAW_T25_34_Margins!$DQ729</f>
        <v/>
      </c>
      <c r="CI38" s="19">
        <f>RAW_T25_34_Margins!$DR729</f>
        <v/>
      </c>
      <c r="CJ38" s="19">
        <f>RAW_T25_34_Margins!$DS729</f>
        <v/>
      </c>
      <c r="CK38" s="19">
        <f>RAW_T25_34_Margins!$DT729</f>
        <v/>
      </c>
      <c r="CL38" s="19">
        <f>RAW_T25_34_Margins!$DU729</f>
        <v/>
      </c>
      <c r="CM38" s="19">
        <f>SUM(RAW_T25_34_Margins!$D844:$DN844)</f>
        <v/>
      </c>
      <c r="CN38" s="19">
        <f>RAW_T25_34_Margins!$DO844</f>
        <v/>
      </c>
      <c r="CO38" s="19">
        <f>RAW_T25_34_Margins!$DP844</f>
        <v/>
      </c>
      <c r="CP38" s="19">
        <f>RAW_T25_34_Margins!$DQ844</f>
        <v/>
      </c>
      <c r="CQ38" s="19">
        <f>RAW_T25_34_Margins!$DR844</f>
        <v/>
      </c>
      <c r="CR38" s="19">
        <f>RAW_T25_34_Margins!$DS844</f>
        <v/>
      </c>
      <c r="CS38" s="19">
        <f>RAW_T25_34_Margins!$DT844</f>
        <v/>
      </c>
      <c r="CT38" s="19">
        <f>RAW_T25_34_Margins!$DU844</f>
        <v/>
      </c>
      <c r="CU38" s="19">
        <f>SUM(RAW_T25_34_Margins!$D959:$DN959)</f>
        <v/>
      </c>
      <c r="CV38" s="19">
        <f>RAW_T25_34_Margins!$DO959</f>
        <v/>
      </c>
      <c r="CW38" s="19">
        <f>RAW_T25_34_Margins!$DP959</f>
        <v/>
      </c>
      <c r="CX38" s="19">
        <f>RAW_T25_34_Margins!$DQ959</f>
        <v/>
      </c>
      <c r="CY38" s="19">
        <f>RAW_T25_34_Margins!$DR959</f>
        <v/>
      </c>
      <c r="CZ38" s="19">
        <f>RAW_T25_34_Margins!$DS959</f>
        <v/>
      </c>
      <c r="DA38" s="19">
        <f>RAW_T25_34_Margins!$DT959</f>
        <v/>
      </c>
      <c r="DB38" s="19">
        <f>RAW_T25_34_Margins!$DU959</f>
        <v/>
      </c>
      <c r="DC38" s="19">
        <f>SUM(RAW_T25_34_Margins!$D1074:$DN1074)</f>
        <v/>
      </c>
      <c r="DD38" s="19">
        <f>RAW_T25_34_Margins!$DO1074</f>
        <v/>
      </c>
      <c r="DE38" s="19">
        <f>RAW_T25_34_Margins!$DP1074</f>
        <v/>
      </c>
      <c r="DF38" s="19">
        <f>RAW_T25_34_Margins!$DQ1074</f>
        <v/>
      </c>
      <c r="DG38" s="19">
        <f>RAW_T25_34_Margins!$DR1074</f>
        <v/>
      </c>
      <c r="DH38" s="19">
        <f>RAW_T25_34_Margins!$DS1074</f>
        <v/>
      </c>
      <c r="DI38" s="19">
        <f>RAW_T25_34_Margins!$DT1074</f>
        <v/>
      </c>
      <c r="DJ38" s="19">
        <f>RAW_T25_34_Margins!$DU1074</f>
        <v/>
      </c>
    </row>
    <row r="39">
      <c r="A39" s="2" t="inlineStr">
        <is>
          <t>1502</t>
        </is>
      </c>
      <c r="B39" s="2" t="inlineStr">
        <is>
          <t>Paper stationery and other converted paper product manufacturing</t>
        </is>
      </c>
      <c r="C39" s="19">
        <f>IF(Settings!$B$5="Aus",SUM(RAW_T5_Aus!$C40:$DM40),SUM(RAW_T5_State!$C40:$DM40))</f>
        <v/>
      </c>
      <c r="D39" s="19">
        <f>IF(Settings!$B$5="Aus",RAW_T5_Aus!$DN40,RAW_T5_State!$DN40)</f>
        <v/>
      </c>
      <c r="E39" s="19">
        <f>IF(Settings!$B$5="Aus",RAW_T5_Aus!$DO40,RAW_T5_State!$DO40)</f>
        <v/>
      </c>
      <c r="F39" s="19">
        <f>IF(Settings!$B$5="Aus",RAW_T5_Aus!$DP40,RAW_T5_State!$DP40)</f>
        <v/>
      </c>
      <c r="G39" s="19">
        <f>IF(Settings!$B$5="Aus",RAW_T5_Aus!$DQ40,RAW_T5_State!$DQ40)</f>
        <v/>
      </c>
      <c r="H39" s="19">
        <f>IF(Settings!$B$5="Aus",RAW_T5_Aus!$DR40,RAW_T5_State!$DR40)</f>
        <v/>
      </c>
      <c r="I39" s="19">
        <f>IF(Settings!$B$5="Aus",RAW_T5_Aus!$DS40,RAW_T5_State!$DS40)</f>
        <v/>
      </c>
      <c r="J39" s="19">
        <f>IF(Settings!$B$5="Aus",RAW_T5_Aus!$DT40,RAW_T5_State!$DT40)</f>
        <v/>
      </c>
      <c r="K39" s="19">
        <f>IF(Settings!$B$5="Aus",SUM(RAW_T8_Aus!$C40:$DM40)-SUM(RAW_T5_Aus!$C40:$DM40),SUM(RAW_T8_State!$C40:$DM40)-SUM(RAW_T5_State!$C40:$DM40))</f>
        <v/>
      </c>
      <c r="L39" s="19">
        <f>IF(Settings!$B$5="Aus",RAW_T8_Aus!$DN40-RAW_T5_Aus!$DN40,RAW_T8_State!$DN40-RAW_T5_State!$DN40)</f>
        <v/>
      </c>
      <c r="M39" s="19">
        <f>IF(Settings!$B$5="Aus",RAW_T8_Aus!$DO40-RAW_T5_Aus!$DO40,RAW_T8_State!$DO40-RAW_T5_State!$DO40)</f>
        <v/>
      </c>
      <c r="N39" s="19">
        <f>IF(Settings!$B$5="Aus",RAW_T8_Aus!$DP40-RAW_T5_Aus!$DP40,RAW_T8_State!$DP40-RAW_T5_State!$DP40)</f>
        <v/>
      </c>
      <c r="O39" s="19">
        <f>IF(Settings!$B$5="Aus",RAW_T8_Aus!$DQ40-RAW_T5_Aus!$DQ40,RAW_T8_State!$DQ40-RAW_T5_State!$DQ40)</f>
        <v/>
      </c>
      <c r="P39" s="19">
        <f>IF(Settings!$B$5="Aus",RAW_T8_Aus!$DR40-RAW_T5_Aus!$DR40,RAW_T8_State!$DR40-RAW_T5_State!$DR40)</f>
        <v/>
      </c>
      <c r="Q39" s="19">
        <f>IF(Settings!$B$5="Aus",RAW_T8_Aus!$DS40-RAW_T5_Aus!$DS40,RAW_T8_State!$DS40-RAW_T5_State!$DS40)</f>
        <v/>
      </c>
      <c r="R39" s="19">
        <f>IF(Settings!$B$5="Aus",RAW_T8_Aus!$DT40-RAW_T5_Aus!$DT40,RAW_T8_State!$DT40-RAW_T5_State!$DT40)</f>
        <v/>
      </c>
      <c r="S39" s="19">
        <f>SUM(RAW_T35_NetTaxes!$C40:$DM40)</f>
        <v/>
      </c>
      <c r="T39" s="19">
        <f>RAW_T35_NetTaxes!$DN40</f>
        <v/>
      </c>
      <c r="U39" s="19">
        <f>RAW_T35_NetTaxes!$DO40</f>
        <v/>
      </c>
      <c r="V39" s="19">
        <f>RAW_T35_NetTaxes!$DP40</f>
        <v/>
      </c>
      <c r="W39" s="19">
        <f>RAW_T35_NetTaxes!$DQ40</f>
        <v/>
      </c>
      <c r="X39" s="19">
        <f>RAW_T35_NetTaxes!$DR40</f>
        <v/>
      </c>
      <c r="Y39" s="19">
        <f>RAW_T35_NetTaxes!$DS40</f>
        <v/>
      </c>
      <c r="Z39" s="19">
        <f>RAW_T35_NetTaxes!$DT40</f>
        <v/>
      </c>
      <c r="AA39" s="19">
        <f>SUM(RAW_T23_Wholesale!$C40:$DM40)</f>
        <v/>
      </c>
      <c r="AB39" s="19">
        <f>RAW_T23_Wholesale!$DN40</f>
        <v/>
      </c>
      <c r="AC39" s="19">
        <f>RAW_T23_Wholesale!$DO40</f>
        <v/>
      </c>
      <c r="AD39" s="19">
        <f>RAW_T23_Wholesale!$DP40</f>
        <v/>
      </c>
      <c r="AE39" s="19">
        <f>RAW_T23_Wholesale!$DQ40</f>
        <v/>
      </c>
      <c r="AF39" s="19">
        <f>RAW_T23_Wholesale!$DR40</f>
        <v/>
      </c>
      <c r="AG39" s="19">
        <f>RAW_T23_Wholesale!$DS40</f>
        <v/>
      </c>
      <c r="AH39" s="19">
        <f>RAW_T23_Wholesale!$DT40</f>
        <v/>
      </c>
      <c r="AI39" s="19">
        <f>SUM(RAW_T24_Retail!$C40:$DM40)</f>
        <v/>
      </c>
      <c r="AJ39" s="19">
        <f>RAW_T24_Retail!$DN40</f>
        <v/>
      </c>
      <c r="AK39" s="19">
        <f>RAW_T24_Retail!$DO40</f>
        <v/>
      </c>
      <c r="AL39" s="19">
        <f>RAW_T24_Retail!$DP40</f>
        <v/>
      </c>
      <c r="AM39" s="19">
        <f>RAW_T24_Retail!$DQ40</f>
        <v/>
      </c>
      <c r="AN39" s="19">
        <f>RAW_T24_Retail!$DR40</f>
        <v/>
      </c>
      <c r="AO39" s="19">
        <f>RAW_T24_Retail!$DS40</f>
        <v/>
      </c>
      <c r="AP39" s="19">
        <f>RAW_T24_Retail!$DT40</f>
        <v/>
      </c>
      <c r="AQ39" s="19">
        <f>SUM(RAW_T25_34_Margins!$D40:$DN40)</f>
        <v/>
      </c>
      <c r="AR39" s="19">
        <f>RAW_T25_34_Margins!$DO40</f>
        <v/>
      </c>
      <c r="AS39" s="19">
        <f>RAW_T25_34_Margins!$DP40</f>
        <v/>
      </c>
      <c r="AT39" s="19">
        <f>RAW_T25_34_Margins!$DQ40</f>
        <v/>
      </c>
      <c r="AU39" s="19">
        <f>RAW_T25_34_Margins!$DR40</f>
        <v/>
      </c>
      <c r="AV39" s="19">
        <f>RAW_T25_34_Margins!$DS40</f>
        <v/>
      </c>
      <c r="AW39" s="19">
        <f>RAW_T25_34_Margins!$DT40</f>
        <v/>
      </c>
      <c r="AX39" s="19">
        <f>RAW_T25_34_Margins!$DU40</f>
        <v/>
      </c>
      <c r="AY39" s="19">
        <f>SUM(RAW_T25_34_Margins!$D155:$DN155)</f>
        <v/>
      </c>
      <c r="AZ39" s="19">
        <f>RAW_T25_34_Margins!$DO155</f>
        <v/>
      </c>
      <c r="BA39" s="19">
        <f>RAW_T25_34_Margins!$DP155</f>
        <v/>
      </c>
      <c r="BB39" s="19">
        <f>RAW_T25_34_Margins!$DQ155</f>
        <v/>
      </c>
      <c r="BC39" s="19">
        <f>RAW_T25_34_Margins!$DR155</f>
        <v/>
      </c>
      <c r="BD39" s="19">
        <f>RAW_T25_34_Margins!$DS155</f>
        <v/>
      </c>
      <c r="BE39" s="19">
        <f>RAW_T25_34_Margins!$DT155</f>
        <v/>
      </c>
      <c r="BF39" s="19">
        <f>RAW_T25_34_Margins!$DU155</f>
        <v/>
      </c>
      <c r="BG39" s="19">
        <f>SUM(RAW_T25_34_Margins!$D270:$DN270)</f>
        <v/>
      </c>
      <c r="BH39" s="19">
        <f>RAW_T25_34_Margins!$DO270</f>
        <v/>
      </c>
      <c r="BI39" s="19">
        <f>RAW_T25_34_Margins!$DP270</f>
        <v/>
      </c>
      <c r="BJ39" s="19">
        <f>RAW_T25_34_Margins!$DQ270</f>
        <v/>
      </c>
      <c r="BK39" s="19">
        <f>RAW_T25_34_Margins!$DR270</f>
        <v/>
      </c>
      <c r="BL39" s="19">
        <f>RAW_T25_34_Margins!$DS270</f>
        <v/>
      </c>
      <c r="BM39" s="19">
        <f>RAW_T25_34_Margins!$DT270</f>
        <v/>
      </c>
      <c r="BN39" s="19">
        <f>RAW_T25_34_Margins!$DU270</f>
        <v/>
      </c>
      <c r="BO39" s="19">
        <f>SUM(RAW_T25_34_Margins!$D385:$DN385)+SUM(RAW_T25_34_Margins!$D500:$DN500)</f>
        <v/>
      </c>
      <c r="BP39" s="19">
        <f>RAW_T25_34_Margins!$DO385+RAW_T25_34_Margins!$DO500</f>
        <v/>
      </c>
      <c r="BQ39" s="19">
        <f>RAW_T25_34_Margins!$DP385+RAW_T25_34_Margins!$DP500</f>
        <v/>
      </c>
      <c r="BR39" s="19">
        <f>RAW_T25_34_Margins!$DQ385+RAW_T25_34_Margins!$DQ500</f>
        <v/>
      </c>
      <c r="BS39" s="19">
        <f>RAW_T25_34_Margins!$DR385+RAW_T25_34_Margins!$DR500</f>
        <v/>
      </c>
      <c r="BT39" s="19">
        <f>RAW_T25_34_Margins!$DS385+RAW_T25_34_Margins!$DS500</f>
        <v/>
      </c>
      <c r="BU39" s="19">
        <f>RAW_T25_34_Margins!$DT385+RAW_T25_34_Margins!$DT500</f>
        <v/>
      </c>
      <c r="BV39" s="19">
        <f>RAW_T25_34_Margins!$DU385+RAW_T25_34_Margins!$DU500</f>
        <v/>
      </c>
      <c r="BW39" s="19">
        <f>SUM(RAW_T25_34_Margins!$D615:$DN615)</f>
        <v/>
      </c>
      <c r="BX39" s="19">
        <f>RAW_T25_34_Margins!$DO615</f>
        <v/>
      </c>
      <c r="BY39" s="19">
        <f>RAW_T25_34_Margins!$DP615</f>
        <v/>
      </c>
      <c r="BZ39" s="19">
        <f>RAW_T25_34_Margins!$DQ615</f>
        <v/>
      </c>
      <c r="CA39" s="19">
        <f>RAW_T25_34_Margins!$DR615</f>
        <v/>
      </c>
      <c r="CB39" s="19">
        <f>RAW_T25_34_Margins!$DS615</f>
        <v/>
      </c>
      <c r="CC39" s="19">
        <f>RAW_T25_34_Margins!$DT615</f>
        <v/>
      </c>
      <c r="CD39" s="19">
        <f>RAW_T25_34_Margins!$DU615</f>
        <v/>
      </c>
      <c r="CE39" s="19">
        <f>SUM(RAW_T25_34_Margins!$D730:$DN730)</f>
        <v/>
      </c>
      <c r="CF39" s="19">
        <f>RAW_T25_34_Margins!$DO730</f>
        <v/>
      </c>
      <c r="CG39" s="19">
        <f>RAW_T25_34_Margins!$DP730</f>
        <v/>
      </c>
      <c r="CH39" s="19">
        <f>RAW_T25_34_Margins!$DQ730</f>
        <v/>
      </c>
      <c r="CI39" s="19">
        <f>RAW_T25_34_Margins!$DR730</f>
        <v/>
      </c>
      <c r="CJ39" s="19">
        <f>RAW_T25_34_Margins!$DS730</f>
        <v/>
      </c>
      <c r="CK39" s="19">
        <f>RAW_T25_34_Margins!$DT730</f>
        <v/>
      </c>
      <c r="CL39" s="19">
        <f>RAW_T25_34_Margins!$DU730</f>
        <v/>
      </c>
      <c r="CM39" s="19">
        <f>SUM(RAW_T25_34_Margins!$D845:$DN845)</f>
        <v/>
      </c>
      <c r="CN39" s="19">
        <f>RAW_T25_34_Margins!$DO845</f>
        <v/>
      </c>
      <c r="CO39" s="19">
        <f>RAW_T25_34_Margins!$DP845</f>
        <v/>
      </c>
      <c r="CP39" s="19">
        <f>RAW_T25_34_Margins!$DQ845</f>
        <v/>
      </c>
      <c r="CQ39" s="19">
        <f>RAW_T25_34_Margins!$DR845</f>
        <v/>
      </c>
      <c r="CR39" s="19">
        <f>RAW_T25_34_Margins!$DS845</f>
        <v/>
      </c>
      <c r="CS39" s="19">
        <f>RAW_T25_34_Margins!$DT845</f>
        <v/>
      </c>
      <c r="CT39" s="19">
        <f>RAW_T25_34_Margins!$DU845</f>
        <v/>
      </c>
      <c r="CU39" s="19">
        <f>SUM(RAW_T25_34_Margins!$D960:$DN960)</f>
        <v/>
      </c>
      <c r="CV39" s="19">
        <f>RAW_T25_34_Margins!$DO960</f>
        <v/>
      </c>
      <c r="CW39" s="19">
        <f>RAW_T25_34_Margins!$DP960</f>
        <v/>
      </c>
      <c r="CX39" s="19">
        <f>RAW_T25_34_Margins!$DQ960</f>
        <v/>
      </c>
      <c r="CY39" s="19">
        <f>RAW_T25_34_Margins!$DR960</f>
        <v/>
      </c>
      <c r="CZ39" s="19">
        <f>RAW_T25_34_Margins!$DS960</f>
        <v/>
      </c>
      <c r="DA39" s="19">
        <f>RAW_T25_34_Margins!$DT960</f>
        <v/>
      </c>
      <c r="DB39" s="19">
        <f>RAW_T25_34_Margins!$DU960</f>
        <v/>
      </c>
      <c r="DC39" s="19">
        <f>SUM(RAW_T25_34_Margins!$D1075:$DN1075)</f>
        <v/>
      </c>
      <c r="DD39" s="19">
        <f>RAW_T25_34_Margins!$DO1075</f>
        <v/>
      </c>
      <c r="DE39" s="19">
        <f>RAW_T25_34_Margins!$DP1075</f>
        <v/>
      </c>
      <c r="DF39" s="19">
        <f>RAW_T25_34_Margins!$DQ1075</f>
        <v/>
      </c>
      <c r="DG39" s="19">
        <f>RAW_T25_34_Margins!$DR1075</f>
        <v/>
      </c>
      <c r="DH39" s="19">
        <f>RAW_T25_34_Margins!$DS1075</f>
        <v/>
      </c>
      <c r="DI39" s="19">
        <f>RAW_T25_34_Margins!$DT1075</f>
        <v/>
      </c>
      <c r="DJ39" s="19">
        <f>RAW_T25_34_Margins!$DU1075</f>
        <v/>
      </c>
    </row>
    <row r="40">
      <c r="A40" s="2" t="inlineStr">
        <is>
          <t>1601</t>
        </is>
      </c>
      <c r="B40" s="2" t="inlineStr">
        <is>
          <t>Printing (including the reproduction of recorded media)</t>
        </is>
      </c>
      <c r="C40" s="19">
        <f>IF(Settings!$B$5="Aus",SUM(RAW_T5_Aus!$C41:$DM41),SUM(RAW_T5_State!$C41:$DM41))</f>
        <v/>
      </c>
      <c r="D40" s="19">
        <f>IF(Settings!$B$5="Aus",RAW_T5_Aus!$DN41,RAW_T5_State!$DN41)</f>
        <v/>
      </c>
      <c r="E40" s="19">
        <f>IF(Settings!$B$5="Aus",RAW_T5_Aus!$DO41,RAW_T5_State!$DO41)</f>
        <v/>
      </c>
      <c r="F40" s="19">
        <f>IF(Settings!$B$5="Aus",RAW_T5_Aus!$DP41,RAW_T5_State!$DP41)</f>
        <v/>
      </c>
      <c r="G40" s="19">
        <f>IF(Settings!$B$5="Aus",RAW_T5_Aus!$DQ41,RAW_T5_State!$DQ41)</f>
        <v/>
      </c>
      <c r="H40" s="19">
        <f>IF(Settings!$B$5="Aus",RAW_T5_Aus!$DR41,RAW_T5_State!$DR41)</f>
        <v/>
      </c>
      <c r="I40" s="19">
        <f>IF(Settings!$B$5="Aus",RAW_T5_Aus!$DS41,RAW_T5_State!$DS41)</f>
        <v/>
      </c>
      <c r="J40" s="19">
        <f>IF(Settings!$B$5="Aus",RAW_T5_Aus!$DT41,RAW_T5_State!$DT41)</f>
        <v/>
      </c>
      <c r="K40" s="19">
        <f>IF(Settings!$B$5="Aus",SUM(RAW_T8_Aus!$C41:$DM41)-SUM(RAW_T5_Aus!$C41:$DM41),SUM(RAW_T8_State!$C41:$DM41)-SUM(RAW_T5_State!$C41:$DM41))</f>
        <v/>
      </c>
      <c r="L40" s="19">
        <f>IF(Settings!$B$5="Aus",RAW_T8_Aus!$DN41-RAW_T5_Aus!$DN41,RAW_T8_State!$DN41-RAW_T5_State!$DN41)</f>
        <v/>
      </c>
      <c r="M40" s="19">
        <f>IF(Settings!$B$5="Aus",RAW_T8_Aus!$DO41-RAW_T5_Aus!$DO41,RAW_T8_State!$DO41-RAW_T5_State!$DO41)</f>
        <v/>
      </c>
      <c r="N40" s="19">
        <f>IF(Settings!$B$5="Aus",RAW_T8_Aus!$DP41-RAW_T5_Aus!$DP41,RAW_T8_State!$DP41-RAW_T5_State!$DP41)</f>
        <v/>
      </c>
      <c r="O40" s="19">
        <f>IF(Settings!$B$5="Aus",RAW_T8_Aus!$DQ41-RAW_T5_Aus!$DQ41,RAW_T8_State!$DQ41-RAW_T5_State!$DQ41)</f>
        <v/>
      </c>
      <c r="P40" s="19">
        <f>IF(Settings!$B$5="Aus",RAW_T8_Aus!$DR41-RAW_T5_Aus!$DR41,RAW_T8_State!$DR41-RAW_T5_State!$DR41)</f>
        <v/>
      </c>
      <c r="Q40" s="19">
        <f>IF(Settings!$B$5="Aus",RAW_T8_Aus!$DS41-RAW_T5_Aus!$DS41,RAW_T8_State!$DS41-RAW_T5_State!$DS41)</f>
        <v/>
      </c>
      <c r="R40" s="19">
        <f>IF(Settings!$B$5="Aus",RAW_T8_Aus!$DT41-RAW_T5_Aus!$DT41,RAW_T8_State!$DT41-RAW_T5_State!$DT41)</f>
        <v/>
      </c>
      <c r="S40" s="19">
        <f>SUM(RAW_T35_NetTaxes!$C41:$DM41)</f>
        <v/>
      </c>
      <c r="T40" s="19">
        <f>RAW_T35_NetTaxes!$DN41</f>
        <v/>
      </c>
      <c r="U40" s="19">
        <f>RAW_T35_NetTaxes!$DO41</f>
        <v/>
      </c>
      <c r="V40" s="19">
        <f>RAW_T35_NetTaxes!$DP41</f>
        <v/>
      </c>
      <c r="W40" s="19">
        <f>RAW_T35_NetTaxes!$DQ41</f>
        <v/>
      </c>
      <c r="X40" s="19">
        <f>RAW_T35_NetTaxes!$DR41</f>
        <v/>
      </c>
      <c r="Y40" s="19">
        <f>RAW_T35_NetTaxes!$DS41</f>
        <v/>
      </c>
      <c r="Z40" s="19">
        <f>RAW_T35_NetTaxes!$DT41</f>
        <v/>
      </c>
      <c r="AA40" s="19">
        <f>SUM(RAW_T23_Wholesale!$C41:$DM41)</f>
        <v/>
      </c>
      <c r="AB40" s="19">
        <f>RAW_T23_Wholesale!$DN41</f>
        <v/>
      </c>
      <c r="AC40" s="19">
        <f>RAW_T23_Wholesale!$DO41</f>
        <v/>
      </c>
      <c r="AD40" s="19">
        <f>RAW_T23_Wholesale!$DP41</f>
        <v/>
      </c>
      <c r="AE40" s="19">
        <f>RAW_T23_Wholesale!$DQ41</f>
        <v/>
      </c>
      <c r="AF40" s="19">
        <f>RAW_T23_Wholesale!$DR41</f>
        <v/>
      </c>
      <c r="AG40" s="19">
        <f>RAW_T23_Wholesale!$DS41</f>
        <v/>
      </c>
      <c r="AH40" s="19">
        <f>RAW_T23_Wholesale!$DT41</f>
        <v/>
      </c>
      <c r="AI40" s="19">
        <f>SUM(RAW_T24_Retail!$C41:$DM41)</f>
        <v/>
      </c>
      <c r="AJ40" s="19">
        <f>RAW_T24_Retail!$DN41</f>
        <v/>
      </c>
      <c r="AK40" s="19">
        <f>RAW_T24_Retail!$DO41</f>
        <v/>
      </c>
      <c r="AL40" s="19">
        <f>RAW_T24_Retail!$DP41</f>
        <v/>
      </c>
      <c r="AM40" s="19">
        <f>RAW_T24_Retail!$DQ41</f>
        <v/>
      </c>
      <c r="AN40" s="19">
        <f>RAW_T24_Retail!$DR41</f>
        <v/>
      </c>
      <c r="AO40" s="19">
        <f>RAW_T24_Retail!$DS41</f>
        <v/>
      </c>
      <c r="AP40" s="19">
        <f>RAW_T24_Retail!$DT41</f>
        <v/>
      </c>
      <c r="AQ40" s="19">
        <f>SUM(RAW_T25_34_Margins!$D41:$DN41)</f>
        <v/>
      </c>
      <c r="AR40" s="19">
        <f>RAW_T25_34_Margins!$DO41</f>
        <v/>
      </c>
      <c r="AS40" s="19">
        <f>RAW_T25_34_Margins!$DP41</f>
        <v/>
      </c>
      <c r="AT40" s="19">
        <f>RAW_T25_34_Margins!$DQ41</f>
        <v/>
      </c>
      <c r="AU40" s="19">
        <f>RAW_T25_34_Margins!$DR41</f>
        <v/>
      </c>
      <c r="AV40" s="19">
        <f>RAW_T25_34_Margins!$DS41</f>
        <v/>
      </c>
      <c r="AW40" s="19">
        <f>RAW_T25_34_Margins!$DT41</f>
        <v/>
      </c>
      <c r="AX40" s="19">
        <f>RAW_T25_34_Margins!$DU41</f>
        <v/>
      </c>
      <c r="AY40" s="19">
        <f>SUM(RAW_T25_34_Margins!$D156:$DN156)</f>
        <v/>
      </c>
      <c r="AZ40" s="19">
        <f>RAW_T25_34_Margins!$DO156</f>
        <v/>
      </c>
      <c r="BA40" s="19">
        <f>RAW_T25_34_Margins!$DP156</f>
        <v/>
      </c>
      <c r="BB40" s="19">
        <f>RAW_T25_34_Margins!$DQ156</f>
        <v/>
      </c>
      <c r="BC40" s="19">
        <f>RAW_T25_34_Margins!$DR156</f>
        <v/>
      </c>
      <c r="BD40" s="19">
        <f>RAW_T25_34_Margins!$DS156</f>
        <v/>
      </c>
      <c r="BE40" s="19">
        <f>RAW_T25_34_Margins!$DT156</f>
        <v/>
      </c>
      <c r="BF40" s="19">
        <f>RAW_T25_34_Margins!$DU156</f>
        <v/>
      </c>
      <c r="BG40" s="19">
        <f>SUM(RAW_T25_34_Margins!$D271:$DN271)</f>
        <v/>
      </c>
      <c r="BH40" s="19">
        <f>RAW_T25_34_Margins!$DO271</f>
        <v/>
      </c>
      <c r="BI40" s="19">
        <f>RAW_T25_34_Margins!$DP271</f>
        <v/>
      </c>
      <c r="BJ40" s="19">
        <f>RAW_T25_34_Margins!$DQ271</f>
        <v/>
      </c>
      <c r="BK40" s="19">
        <f>RAW_T25_34_Margins!$DR271</f>
        <v/>
      </c>
      <c r="BL40" s="19">
        <f>RAW_T25_34_Margins!$DS271</f>
        <v/>
      </c>
      <c r="BM40" s="19">
        <f>RAW_T25_34_Margins!$DT271</f>
        <v/>
      </c>
      <c r="BN40" s="19">
        <f>RAW_T25_34_Margins!$DU271</f>
        <v/>
      </c>
      <c r="BO40" s="19">
        <f>SUM(RAW_T25_34_Margins!$D386:$DN386)+SUM(RAW_T25_34_Margins!$D501:$DN501)</f>
        <v/>
      </c>
      <c r="BP40" s="19">
        <f>RAW_T25_34_Margins!$DO386+RAW_T25_34_Margins!$DO501</f>
        <v/>
      </c>
      <c r="BQ40" s="19">
        <f>RAW_T25_34_Margins!$DP386+RAW_T25_34_Margins!$DP501</f>
        <v/>
      </c>
      <c r="BR40" s="19">
        <f>RAW_T25_34_Margins!$DQ386+RAW_T25_34_Margins!$DQ501</f>
        <v/>
      </c>
      <c r="BS40" s="19">
        <f>RAW_T25_34_Margins!$DR386+RAW_T25_34_Margins!$DR501</f>
        <v/>
      </c>
      <c r="BT40" s="19">
        <f>RAW_T25_34_Margins!$DS386+RAW_T25_34_Margins!$DS501</f>
        <v/>
      </c>
      <c r="BU40" s="19">
        <f>RAW_T25_34_Margins!$DT386+RAW_T25_34_Margins!$DT501</f>
        <v/>
      </c>
      <c r="BV40" s="19">
        <f>RAW_T25_34_Margins!$DU386+RAW_T25_34_Margins!$DU501</f>
        <v/>
      </c>
      <c r="BW40" s="19">
        <f>SUM(RAW_T25_34_Margins!$D616:$DN616)</f>
        <v/>
      </c>
      <c r="BX40" s="19">
        <f>RAW_T25_34_Margins!$DO616</f>
        <v/>
      </c>
      <c r="BY40" s="19">
        <f>RAW_T25_34_Margins!$DP616</f>
        <v/>
      </c>
      <c r="BZ40" s="19">
        <f>RAW_T25_34_Margins!$DQ616</f>
        <v/>
      </c>
      <c r="CA40" s="19">
        <f>RAW_T25_34_Margins!$DR616</f>
        <v/>
      </c>
      <c r="CB40" s="19">
        <f>RAW_T25_34_Margins!$DS616</f>
        <v/>
      </c>
      <c r="CC40" s="19">
        <f>RAW_T25_34_Margins!$DT616</f>
        <v/>
      </c>
      <c r="CD40" s="19">
        <f>RAW_T25_34_Margins!$DU616</f>
        <v/>
      </c>
      <c r="CE40" s="19">
        <f>SUM(RAW_T25_34_Margins!$D731:$DN731)</f>
        <v/>
      </c>
      <c r="CF40" s="19">
        <f>RAW_T25_34_Margins!$DO731</f>
        <v/>
      </c>
      <c r="CG40" s="19">
        <f>RAW_T25_34_Margins!$DP731</f>
        <v/>
      </c>
      <c r="CH40" s="19">
        <f>RAW_T25_34_Margins!$DQ731</f>
        <v/>
      </c>
      <c r="CI40" s="19">
        <f>RAW_T25_34_Margins!$DR731</f>
        <v/>
      </c>
      <c r="CJ40" s="19">
        <f>RAW_T25_34_Margins!$DS731</f>
        <v/>
      </c>
      <c r="CK40" s="19">
        <f>RAW_T25_34_Margins!$DT731</f>
        <v/>
      </c>
      <c r="CL40" s="19">
        <f>RAW_T25_34_Margins!$DU731</f>
        <v/>
      </c>
      <c r="CM40" s="19">
        <f>SUM(RAW_T25_34_Margins!$D846:$DN846)</f>
        <v/>
      </c>
      <c r="CN40" s="19">
        <f>RAW_T25_34_Margins!$DO846</f>
        <v/>
      </c>
      <c r="CO40" s="19">
        <f>RAW_T25_34_Margins!$DP846</f>
        <v/>
      </c>
      <c r="CP40" s="19">
        <f>RAW_T25_34_Margins!$DQ846</f>
        <v/>
      </c>
      <c r="CQ40" s="19">
        <f>RAW_T25_34_Margins!$DR846</f>
        <v/>
      </c>
      <c r="CR40" s="19">
        <f>RAW_T25_34_Margins!$DS846</f>
        <v/>
      </c>
      <c r="CS40" s="19">
        <f>RAW_T25_34_Margins!$DT846</f>
        <v/>
      </c>
      <c r="CT40" s="19">
        <f>RAW_T25_34_Margins!$DU846</f>
        <v/>
      </c>
      <c r="CU40" s="19">
        <f>SUM(RAW_T25_34_Margins!$D961:$DN961)</f>
        <v/>
      </c>
      <c r="CV40" s="19">
        <f>RAW_T25_34_Margins!$DO961</f>
        <v/>
      </c>
      <c r="CW40" s="19">
        <f>RAW_T25_34_Margins!$DP961</f>
        <v/>
      </c>
      <c r="CX40" s="19">
        <f>RAW_T25_34_Margins!$DQ961</f>
        <v/>
      </c>
      <c r="CY40" s="19">
        <f>RAW_T25_34_Margins!$DR961</f>
        <v/>
      </c>
      <c r="CZ40" s="19">
        <f>RAW_T25_34_Margins!$DS961</f>
        <v/>
      </c>
      <c r="DA40" s="19">
        <f>RAW_T25_34_Margins!$DT961</f>
        <v/>
      </c>
      <c r="DB40" s="19">
        <f>RAW_T25_34_Margins!$DU961</f>
        <v/>
      </c>
      <c r="DC40" s="19">
        <f>SUM(RAW_T25_34_Margins!$D1076:$DN1076)</f>
        <v/>
      </c>
      <c r="DD40" s="19">
        <f>RAW_T25_34_Margins!$DO1076</f>
        <v/>
      </c>
      <c r="DE40" s="19">
        <f>RAW_T25_34_Margins!$DP1076</f>
        <v/>
      </c>
      <c r="DF40" s="19">
        <f>RAW_T25_34_Margins!$DQ1076</f>
        <v/>
      </c>
      <c r="DG40" s="19">
        <f>RAW_T25_34_Margins!$DR1076</f>
        <v/>
      </c>
      <c r="DH40" s="19">
        <f>RAW_T25_34_Margins!$DS1076</f>
        <v/>
      </c>
      <c r="DI40" s="19">
        <f>RAW_T25_34_Margins!$DT1076</f>
        <v/>
      </c>
      <c r="DJ40" s="19">
        <f>RAW_T25_34_Margins!$DU1076</f>
        <v/>
      </c>
    </row>
    <row r="41">
      <c r="A41" s="2" t="inlineStr">
        <is>
          <t>1701</t>
        </is>
      </c>
      <c r="B41" s="2" t="inlineStr">
        <is>
          <t>Petroleum and coal product manufacturing</t>
        </is>
      </c>
      <c r="C41" s="19">
        <f>IF(Settings!$B$5="Aus",SUM(RAW_T5_Aus!$C42:$DM42),SUM(RAW_T5_State!$C42:$DM42))</f>
        <v/>
      </c>
      <c r="D41" s="19">
        <f>IF(Settings!$B$5="Aus",RAW_T5_Aus!$DN42,RAW_T5_State!$DN42)</f>
        <v/>
      </c>
      <c r="E41" s="19">
        <f>IF(Settings!$B$5="Aus",RAW_T5_Aus!$DO42,RAW_T5_State!$DO42)</f>
        <v/>
      </c>
      <c r="F41" s="19">
        <f>IF(Settings!$B$5="Aus",RAW_T5_Aus!$DP42,RAW_T5_State!$DP42)</f>
        <v/>
      </c>
      <c r="G41" s="19">
        <f>IF(Settings!$B$5="Aus",RAW_T5_Aus!$DQ42,RAW_T5_State!$DQ42)</f>
        <v/>
      </c>
      <c r="H41" s="19">
        <f>IF(Settings!$B$5="Aus",RAW_T5_Aus!$DR42,RAW_T5_State!$DR42)</f>
        <v/>
      </c>
      <c r="I41" s="19">
        <f>IF(Settings!$B$5="Aus",RAW_T5_Aus!$DS42,RAW_T5_State!$DS42)</f>
        <v/>
      </c>
      <c r="J41" s="19">
        <f>IF(Settings!$B$5="Aus",RAW_T5_Aus!$DT42,RAW_T5_State!$DT42)</f>
        <v/>
      </c>
      <c r="K41" s="19">
        <f>IF(Settings!$B$5="Aus",SUM(RAW_T8_Aus!$C42:$DM42)-SUM(RAW_T5_Aus!$C42:$DM42),SUM(RAW_T8_State!$C42:$DM42)-SUM(RAW_T5_State!$C42:$DM42))</f>
        <v/>
      </c>
      <c r="L41" s="19">
        <f>IF(Settings!$B$5="Aus",RAW_T8_Aus!$DN42-RAW_T5_Aus!$DN42,RAW_T8_State!$DN42-RAW_T5_State!$DN42)</f>
        <v/>
      </c>
      <c r="M41" s="19">
        <f>IF(Settings!$B$5="Aus",RAW_T8_Aus!$DO42-RAW_T5_Aus!$DO42,RAW_T8_State!$DO42-RAW_T5_State!$DO42)</f>
        <v/>
      </c>
      <c r="N41" s="19">
        <f>IF(Settings!$B$5="Aus",RAW_T8_Aus!$DP42-RAW_T5_Aus!$DP42,RAW_T8_State!$DP42-RAW_T5_State!$DP42)</f>
        <v/>
      </c>
      <c r="O41" s="19">
        <f>IF(Settings!$B$5="Aus",RAW_T8_Aus!$DQ42-RAW_T5_Aus!$DQ42,RAW_T8_State!$DQ42-RAW_T5_State!$DQ42)</f>
        <v/>
      </c>
      <c r="P41" s="19">
        <f>IF(Settings!$B$5="Aus",RAW_T8_Aus!$DR42-RAW_T5_Aus!$DR42,RAW_T8_State!$DR42-RAW_T5_State!$DR42)</f>
        <v/>
      </c>
      <c r="Q41" s="19">
        <f>IF(Settings!$B$5="Aus",RAW_T8_Aus!$DS42-RAW_T5_Aus!$DS42,RAW_T8_State!$DS42-RAW_T5_State!$DS42)</f>
        <v/>
      </c>
      <c r="R41" s="19">
        <f>IF(Settings!$B$5="Aus",RAW_T8_Aus!$DT42-RAW_T5_Aus!$DT42,RAW_T8_State!$DT42-RAW_T5_State!$DT42)</f>
        <v/>
      </c>
      <c r="S41" s="19">
        <f>SUM(RAW_T35_NetTaxes!$C42:$DM42)</f>
        <v/>
      </c>
      <c r="T41" s="19">
        <f>RAW_T35_NetTaxes!$DN42</f>
        <v/>
      </c>
      <c r="U41" s="19">
        <f>RAW_T35_NetTaxes!$DO42</f>
        <v/>
      </c>
      <c r="V41" s="19">
        <f>RAW_T35_NetTaxes!$DP42</f>
        <v/>
      </c>
      <c r="W41" s="19">
        <f>RAW_T35_NetTaxes!$DQ42</f>
        <v/>
      </c>
      <c r="X41" s="19">
        <f>RAW_T35_NetTaxes!$DR42</f>
        <v/>
      </c>
      <c r="Y41" s="19">
        <f>RAW_T35_NetTaxes!$DS42</f>
        <v/>
      </c>
      <c r="Z41" s="19">
        <f>RAW_T35_NetTaxes!$DT42</f>
        <v/>
      </c>
      <c r="AA41" s="19">
        <f>SUM(RAW_T23_Wholesale!$C42:$DM42)</f>
        <v/>
      </c>
      <c r="AB41" s="19">
        <f>RAW_T23_Wholesale!$DN42</f>
        <v/>
      </c>
      <c r="AC41" s="19">
        <f>RAW_T23_Wholesale!$DO42</f>
        <v/>
      </c>
      <c r="AD41" s="19">
        <f>RAW_T23_Wholesale!$DP42</f>
        <v/>
      </c>
      <c r="AE41" s="19">
        <f>RAW_T23_Wholesale!$DQ42</f>
        <v/>
      </c>
      <c r="AF41" s="19">
        <f>RAW_T23_Wholesale!$DR42</f>
        <v/>
      </c>
      <c r="AG41" s="19">
        <f>RAW_T23_Wholesale!$DS42</f>
        <v/>
      </c>
      <c r="AH41" s="19">
        <f>RAW_T23_Wholesale!$DT42</f>
        <v/>
      </c>
      <c r="AI41" s="19">
        <f>SUM(RAW_T24_Retail!$C42:$DM42)</f>
        <v/>
      </c>
      <c r="AJ41" s="19">
        <f>RAW_T24_Retail!$DN42</f>
        <v/>
      </c>
      <c r="AK41" s="19">
        <f>RAW_T24_Retail!$DO42</f>
        <v/>
      </c>
      <c r="AL41" s="19">
        <f>RAW_T24_Retail!$DP42</f>
        <v/>
      </c>
      <c r="AM41" s="19">
        <f>RAW_T24_Retail!$DQ42</f>
        <v/>
      </c>
      <c r="AN41" s="19">
        <f>RAW_T24_Retail!$DR42</f>
        <v/>
      </c>
      <c r="AO41" s="19">
        <f>RAW_T24_Retail!$DS42</f>
        <v/>
      </c>
      <c r="AP41" s="19">
        <f>RAW_T24_Retail!$DT42</f>
        <v/>
      </c>
      <c r="AQ41" s="19">
        <f>SUM(RAW_T25_34_Margins!$D42:$DN42)</f>
        <v/>
      </c>
      <c r="AR41" s="19">
        <f>RAW_T25_34_Margins!$DO42</f>
        <v/>
      </c>
      <c r="AS41" s="19">
        <f>RAW_T25_34_Margins!$DP42</f>
        <v/>
      </c>
      <c r="AT41" s="19">
        <f>RAW_T25_34_Margins!$DQ42</f>
        <v/>
      </c>
      <c r="AU41" s="19">
        <f>RAW_T25_34_Margins!$DR42</f>
        <v/>
      </c>
      <c r="AV41" s="19">
        <f>RAW_T25_34_Margins!$DS42</f>
        <v/>
      </c>
      <c r="AW41" s="19">
        <f>RAW_T25_34_Margins!$DT42</f>
        <v/>
      </c>
      <c r="AX41" s="19">
        <f>RAW_T25_34_Margins!$DU42</f>
        <v/>
      </c>
      <c r="AY41" s="19">
        <f>SUM(RAW_T25_34_Margins!$D157:$DN157)</f>
        <v/>
      </c>
      <c r="AZ41" s="19">
        <f>RAW_T25_34_Margins!$DO157</f>
        <v/>
      </c>
      <c r="BA41" s="19">
        <f>RAW_T25_34_Margins!$DP157</f>
        <v/>
      </c>
      <c r="BB41" s="19">
        <f>RAW_T25_34_Margins!$DQ157</f>
        <v/>
      </c>
      <c r="BC41" s="19">
        <f>RAW_T25_34_Margins!$DR157</f>
        <v/>
      </c>
      <c r="BD41" s="19">
        <f>RAW_T25_34_Margins!$DS157</f>
        <v/>
      </c>
      <c r="BE41" s="19">
        <f>RAW_T25_34_Margins!$DT157</f>
        <v/>
      </c>
      <c r="BF41" s="19">
        <f>RAW_T25_34_Margins!$DU157</f>
        <v/>
      </c>
      <c r="BG41" s="19">
        <f>SUM(RAW_T25_34_Margins!$D272:$DN272)</f>
        <v/>
      </c>
      <c r="BH41" s="19">
        <f>RAW_T25_34_Margins!$DO272</f>
        <v/>
      </c>
      <c r="BI41" s="19">
        <f>RAW_T25_34_Margins!$DP272</f>
        <v/>
      </c>
      <c r="BJ41" s="19">
        <f>RAW_T25_34_Margins!$DQ272</f>
        <v/>
      </c>
      <c r="BK41" s="19">
        <f>RAW_T25_34_Margins!$DR272</f>
        <v/>
      </c>
      <c r="BL41" s="19">
        <f>RAW_T25_34_Margins!$DS272</f>
        <v/>
      </c>
      <c r="BM41" s="19">
        <f>RAW_T25_34_Margins!$DT272</f>
        <v/>
      </c>
      <c r="BN41" s="19">
        <f>RAW_T25_34_Margins!$DU272</f>
        <v/>
      </c>
      <c r="BO41" s="19">
        <f>SUM(RAW_T25_34_Margins!$D387:$DN387)+SUM(RAW_T25_34_Margins!$D502:$DN502)</f>
        <v/>
      </c>
      <c r="BP41" s="19">
        <f>RAW_T25_34_Margins!$DO387+RAW_T25_34_Margins!$DO502</f>
        <v/>
      </c>
      <c r="BQ41" s="19">
        <f>RAW_T25_34_Margins!$DP387+RAW_T25_34_Margins!$DP502</f>
        <v/>
      </c>
      <c r="BR41" s="19">
        <f>RAW_T25_34_Margins!$DQ387+RAW_T25_34_Margins!$DQ502</f>
        <v/>
      </c>
      <c r="BS41" s="19">
        <f>RAW_T25_34_Margins!$DR387+RAW_T25_34_Margins!$DR502</f>
        <v/>
      </c>
      <c r="BT41" s="19">
        <f>RAW_T25_34_Margins!$DS387+RAW_T25_34_Margins!$DS502</f>
        <v/>
      </c>
      <c r="BU41" s="19">
        <f>RAW_T25_34_Margins!$DT387+RAW_T25_34_Margins!$DT502</f>
        <v/>
      </c>
      <c r="BV41" s="19">
        <f>RAW_T25_34_Margins!$DU387+RAW_T25_34_Margins!$DU502</f>
        <v/>
      </c>
      <c r="BW41" s="19">
        <f>SUM(RAW_T25_34_Margins!$D617:$DN617)</f>
        <v/>
      </c>
      <c r="BX41" s="19">
        <f>RAW_T25_34_Margins!$DO617</f>
        <v/>
      </c>
      <c r="BY41" s="19">
        <f>RAW_T25_34_Margins!$DP617</f>
        <v/>
      </c>
      <c r="BZ41" s="19">
        <f>RAW_T25_34_Margins!$DQ617</f>
        <v/>
      </c>
      <c r="CA41" s="19">
        <f>RAW_T25_34_Margins!$DR617</f>
        <v/>
      </c>
      <c r="CB41" s="19">
        <f>RAW_T25_34_Margins!$DS617</f>
        <v/>
      </c>
      <c r="CC41" s="19">
        <f>RAW_T25_34_Margins!$DT617</f>
        <v/>
      </c>
      <c r="CD41" s="19">
        <f>RAW_T25_34_Margins!$DU617</f>
        <v/>
      </c>
      <c r="CE41" s="19">
        <f>SUM(RAW_T25_34_Margins!$D732:$DN732)</f>
        <v/>
      </c>
      <c r="CF41" s="19">
        <f>RAW_T25_34_Margins!$DO732</f>
        <v/>
      </c>
      <c r="CG41" s="19">
        <f>RAW_T25_34_Margins!$DP732</f>
        <v/>
      </c>
      <c r="CH41" s="19">
        <f>RAW_T25_34_Margins!$DQ732</f>
        <v/>
      </c>
      <c r="CI41" s="19">
        <f>RAW_T25_34_Margins!$DR732</f>
        <v/>
      </c>
      <c r="CJ41" s="19">
        <f>RAW_T25_34_Margins!$DS732</f>
        <v/>
      </c>
      <c r="CK41" s="19">
        <f>RAW_T25_34_Margins!$DT732</f>
        <v/>
      </c>
      <c r="CL41" s="19">
        <f>RAW_T25_34_Margins!$DU732</f>
        <v/>
      </c>
      <c r="CM41" s="19">
        <f>SUM(RAW_T25_34_Margins!$D847:$DN847)</f>
        <v/>
      </c>
      <c r="CN41" s="19">
        <f>RAW_T25_34_Margins!$DO847</f>
        <v/>
      </c>
      <c r="CO41" s="19">
        <f>RAW_T25_34_Margins!$DP847</f>
        <v/>
      </c>
      <c r="CP41" s="19">
        <f>RAW_T25_34_Margins!$DQ847</f>
        <v/>
      </c>
      <c r="CQ41" s="19">
        <f>RAW_T25_34_Margins!$DR847</f>
        <v/>
      </c>
      <c r="CR41" s="19">
        <f>RAW_T25_34_Margins!$DS847</f>
        <v/>
      </c>
      <c r="CS41" s="19">
        <f>RAW_T25_34_Margins!$DT847</f>
        <v/>
      </c>
      <c r="CT41" s="19">
        <f>RAW_T25_34_Margins!$DU847</f>
        <v/>
      </c>
      <c r="CU41" s="19">
        <f>SUM(RAW_T25_34_Margins!$D962:$DN962)</f>
        <v/>
      </c>
      <c r="CV41" s="19">
        <f>RAW_T25_34_Margins!$DO962</f>
        <v/>
      </c>
      <c r="CW41" s="19">
        <f>RAW_T25_34_Margins!$DP962</f>
        <v/>
      </c>
      <c r="CX41" s="19">
        <f>RAW_T25_34_Margins!$DQ962</f>
        <v/>
      </c>
      <c r="CY41" s="19">
        <f>RAW_T25_34_Margins!$DR962</f>
        <v/>
      </c>
      <c r="CZ41" s="19">
        <f>RAW_T25_34_Margins!$DS962</f>
        <v/>
      </c>
      <c r="DA41" s="19">
        <f>RAW_T25_34_Margins!$DT962</f>
        <v/>
      </c>
      <c r="DB41" s="19">
        <f>RAW_T25_34_Margins!$DU962</f>
        <v/>
      </c>
      <c r="DC41" s="19">
        <f>SUM(RAW_T25_34_Margins!$D1077:$DN1077)</f>
        <v/>
      </c>
      <c r="DD41" s="19">
        <f>RAW_T25_34_Margins!$DO1077</f>
        <v/>
      </c>
      <c r="DE41" s="19">
        <f>RAW_T25_34_Margins!$DP1077</f>
        <v/>
      </c>
      <c r="DF41" s="19">
        <f>RAW_T25_34_Margins!$DQ1077</f>
        <v/>
      </c>
      <c r="DG41" s="19">
        <f>RAW_T25_34_Margins!$DR1077</f>
        <v/>
      </c>
      <c r="DH41" s="19">
        <f>RAW_T25_34_Margins!$DS1077</f>
        <v/>
      </c>
      <c r="DI41" s="19">
        <f>RAW_T25_34_Margins!$DT1077</f>
        <v/>
      </c>
      <c r="DJ41" s="19">
        <f>RAW_T25_34_Margins!$DU1077</f>
        <v/>
      </c>
    </row>
    <row r="42">
      <c r="A42" s="2" t="inlineStr">
        <is>
          <t>1801</t>
        </is>
      </c>
      <c r="B42" s="2" t="inlineStr">
        <is>
          <t>Human pharmaceutical and medicinal product manufacturing</t>
        </is>
      </c>
      <c r="C42" s="19">
        <f>IF(Settings!$B$5="Aus",SUM(RAW_T5_Aus!$C43:$DM43),SUM(RAW_T5_State!$C43:$DM43))</f>
        <v/>
      </c>
      <c r="D42" s="19">
        <f>IF(Settings!$B$5="Aus",RAW_T5_Aus!$DN43,RAW_T5_State!$DN43)</f>
        <v/>
      </c>
      <c r="E42" s="19">
        <f>IF(Settings!$B$5="Aus",RAW_T5_Aus!$DO43,RAW_T5_State!$DO43)</f>
        <v/>
      </c>
      <c r="F42" s="19">
        <f>IF(Settings!$B$5="Aus",RAW_T5_Aus!$DP43,RAW_T5_State!$DP43)</f>
        <v/>
      </c>
      <c r="G42" s="19">
        <f>IF(Settings!$B$5="Aus",RAW_T5_Aus!$DQ43,RAW_T5_State!$DQ43)</f>
        <v/>
      </c>
      <c r="H42" s="19">
        <f>IF(Settings!$B$5="Aus",RAW_T5_Aus!$DR43,RAW_T5_State!$DR43)</f>
        <v/>
      </c>
      <c r="I42" s="19">
        <f>IF(Settings!$B$5="Aus",RAW_T5_Aus!$DS43,RAW_T5_State!$DS43)</f>
        <v/>
      </c>
      <c r="J42" s="19">
        <f>IF(Settings!$B$5="Aus",RAW_T5_Aus!$DT43,RAW_T5_State!$DT43)</f>
        <v/>
      </c>
      <c r="K42" s="19">
        <f>IF(Settings!$B$5="Aus",SUM(RAW_T8_Aus!$C43:$DM43)-SUM(RAW_T5_Aus!$C43:$DM43),SUM(RAW_T8_State!$C43:$DM43)-SUM(RAW_T5_State!$C43:$DM43))</f>
        <v/>
      </c>
      <c r="L42" s="19">
        <f>IF(Settings!$B$5="Aus",RAW_T8_Aus!$DN43-RAW_T5_Aus!$DN43,RAW_T8_State!$DN43-RAW_T5_State!$DN43)</f>
        <v/>
      </c>
      <c r="M42" s="19">
        <f>IF(Settings!$B$5="Aus",RAW_T8_Aus!$DO43-RAW_T5_Aus!$DO43,RAW_T8_State!$DO43-RAW_T5_State!$DO43)</f>
        <v/>
      </c>
      <c r="N42" s="19">
        <f>IF(Settings!$B$5="Aus",RAW_T8_Aus!$DP43-RAW_T5_Aus!$DP43,RAW_T8_State!$DP43-RAW_T5_State!$DP43)</f>
        <v/>
      </c>
      <c r="O42" s="19">
        <f>IF(Settings!$B$5="Aus",RAW_T8_Aus!$DQ43-RAW_T5_Aus!$DQ43,RAW_T8_State!$DQ43-RAW_T5_State!$DQ43)</f>
        <v/>
      </c>
      <c r="P42" s="19">
        <f>IF(Settings!$B$5="Aus",RAW_T8_Aus!$DR43-RAW_T5_Aus!$DR43,RAW_T8_State!$DR43-RAW_T5_State!$DR43)</f>
        <v/>
      </c>
      <c r="Q42" s="19">
        <f>IF(Settings!$B$5="Aus",RAW_T8_Aus!$DS43-RAW_T5_Aus!$DS43,RAW_T8_State!$DS43-RAW_T5_State!$DS43)</f>
        <v/>
      </c>
      <c r="R42" s="19">
        <f>IF(Settings!$B$5="Aus",RAW_T8_Aus!$DT43-RAW_T5_Aus!$DT43,RAW_T8_State!$DT43-RAW_T5_State!$DT43)</f>
        <v/>
      </c>
      <c r="S42" s="19">
        <f>SUM(RAW_T35_NetTaxes!$C43:$DM43)</f>
        <v/>
      </c>
      <c r="T42" s="19">
        <f>RAW_T35_NetTaxes!$DN43</f>
        <v/>
      </c>
      <c r="U42" s="19">
        <f>RAW_T35_NetTaxes!$DO43</f>
        <v/>
      </c>
      <c r="V42" s="19">
        <f>RAW_T35_NetTaxes!$DP43</f>
        <v/>
      </c>
      <c r="W42" s="19">
        <f>RAW_T35_NetTaxes!$DQ43</f>
        <v/>
      </c>
      <c r="X42" s="19">
        <f>RAW_T35_NetTaxes!$DR43</f>
        <v/>
      </c>
      <c r="Y42" s="19">
        <f>RAW_T35_NetTaxes!$DS43</f>
        <v/>
      </c>
      <c r="Z42" s="19">
        <f>RAW_T35_NetTaxes!$DT43</f>
        <v/>
      </c>
      <c r="AA42" s="19">
        <f>SUM(RAW_T23_Wholesale!$C43:$DM43)</f>
        <v/>
      </c>
      <c r="AB42" s="19">
        <f>RAW_T23_Wholesale!$DN43</f>
        <v/>
      </c>
      <c r="AC42" s="19">
        <f>RAW_T23_Wholesale!$DO43</f>
        <v/>
      </c>
      <c r="AD42" s="19">
        <f>RAW_T23_Wholesale!$DP43</f>
        <v/>
      </c>
      <c r="AE42" s="19">
        <f>RAW_T23_Wholesale!$DQ43</f>
        <v/>
      </c>
      <c r="AF42" s="19">
        <f>RAW_T23_Wholesale!$DR43</f>
        <v/>
      </c>
      <c r="AG42" s="19">
        <f>RAW_T23_Wholesale!$DS43</f>
        <v/>
      </c>
      <c r="AH42" s="19">
        <f>RAW_T23_Wholesale!$DT43</f>
        <v/>
      </c>
      <c r="AI42" s="19">
        <f>SUM(RAW_T24_Retail!$C43:$DM43)</f>
        <v/>
      </c>
      <c r="AJ42" s="19">
        <f>RAW_T24_Retail!$DN43</f>
        <v/>
      </c>
      <c r="AK42" s="19">
        <f>RAW_T24_Retail!$DO43</f>
        <v/>
      </c>
      <c r="AL42" s="19">
        <f>RAW_T24_Retail!$DP43</f>
        <v/>
      </c>
      <c r="AM42" s="19">
        <f>RAW_T24_Retail!$DQ43</f>
        <v/>
      </c>
      <c r="AN42" s="19">
        <f>RAW_T24_Retail!$DR43</f>
        <v/>
      </c>
      <c r="AO42" s="19">
        <f>RAW_T24_Retail!$DS43</f>
        <v/>
      </c>
      <c r="AP42" s="19">
        <f>RAW_T24_Retail!$DT43</f>
        <v/>
      </c>
      <c r="AQ42" s="19">
        <f>SUM(RAW_T25_34_Margins!$D43:$DN43)</f>
        <v/>
      </c>
      <c r="AR42" s="19">
        <f>RAW_T25_34_Margins!$DO43</f>
        <v/>
      </c>
      <c r="AS42" s="19">
        <f>RAW_T25_34_Margins!$DP43</f>
        <v/>
      </c>
      <c r="AT42" s="19">
        <f>RAW_T25_34_Margins!$DQ43</f>
        <v/>
      </c>
      <c r="AU42" s="19">
        <f>RAW_T25_34_Margins!$DR43</f>
        <v/>
      </c>
      <c r="AV42" s="19">
        <f>RAW_T25_34_Margins!$DS43</f>
        <v/>
      </c>
      <c r="AW42" s="19">
        <f>RAW_T25_34_Margins!$DT43</f>
        <v/>
      </c>
      <c r="AX42" s="19">
        <f>RAW_T25_34_Margins!$DU43</f>
        <v/>
      </c>
      <c r="AY42" s="19">
        <f>SUM(RAW_T25_34_Margins!$D158:$DN158)</f>
        <v/>
      </c>
      <c r="AZ42" s="19">
        <f>RAW_T25_34_Margins!$DO158</f>
        <v/>
      </c>
      <c r="BA42" s="19">
        <f>RAW_T25_34_Margins!$DP158</f>
        <v/>
      </c>
      <c r="BB42" s="19">
        <f>RAW_T25_34_Margins!$DQ158</f>
        <v/>
      </c>
      <c r="BC42" s="19">
        <f>RAW_T25_34_Margins!$DR158</f>
        <v/>
      </c>
      <c r="BD42" s="19">
        <f>RAW_T25_34_Margins!$DS158</f>
        <v/>
      </c>
      <c r="BE42" s="19">
        <f>RAW_T25_34_Margins!$DT158</f>
        <v/>
      </c>
      <c r="BF42" s="19">
        <f>RAW_T25_34_Margins!$DU158</f>
        <v/>
      </c>
      <c r="BG42" s="19">
        <f>SUM(RAW_T25_34_Margins!$D273:$DN273)</f>
        <v/>
      </c>
      <c r="BH42" s="19">
        <f>RAW_T25_34_Margins!$DO273</f>
        <v/>
      </c>
      <c r="BI42" s="19">
        <f>RAW_T25_34_Margins!$DP273</f>
        <v/>
      </c>
      <c r="BJ42" s="19">
        <f>RAW_T25_34_Margins!$DQ273</f>
        <v/>
      </c>
      <c r="BK42" s="19">
        <f>RAW_T25_34_Margins!$DR273</f>
        <v/>
      </c>
      <c r="BL42" s="19">
        <f>RAW_T25_34_Margins!$DS273</f>
        <v/>
      </c>
      <c r="BM42" s="19">
        <f>RAW_T25_34_Margins!$DT273</f>
        <v/>
      </c>
      <c r="BN42" s="19">
        <f>RAW_T25_34_Margins!$DU273</f>
        <v/>
      </c>
      <c r="BO42" s="19">
        <f>SUM(RAW_T25_34_Margins!$D388:$DN388)+SUM(RAW_T25_34_Margins!$D503:$DN503)</f>
        <v/>
      </c>
      <c r="BP42" s="19">
        <f>RAW_T25_34_Margins!$DO388+RAW_T25_34_Margins!$DO503</f>
        <v/>
      </c>
      <c r="BQ42" s="19">
        <f>RAW_T25_34_Margins!$DP388+RAW_T25_34_Margins!$DP503</f>
        <v/>
      </c>
      <c r="BR42" s="19">
        <f>RAW_T25_34_Margins!$DQ388+RAW_T25_34_Margins!$DQ503</f>
        <v/>
      </c>
      <c r="BS42" s="19">
        <f>RAW_T25_34_Margins!$DR388+RAW_T25_34_Margins!$DR503</f>
        <v/>
      </c>
      <c r="BT42" s="19">
        <f>RAW_T25_34_Margins!$DS388+RAW_T25_34_Margins!$DS503</f>
        <v/>
      </c>
      <c r="BU42" s="19">
        <f>RAW_T25_34_Margins!$DT388+RAW_T25_34_Margins!$DT503</f>
        <v/>
      </c>
      <c r="BV42" s="19">
        <f>RAW_T25_34_Margins!$DU388+RAW_T25_34_Margins!$DU503</f>
        <v/>
      </c>
      <c r="BW42" s="19">
        <f>SUM(RAW_T25_34_Margins!$D618:$DN618)</f>
        <v/>
      </c>
      <c r="BX42" s="19">
        <f>RAW_T25_34_Margins!$DO618</f>
        <v/>
      </c>
      <c r="BY42" s="19">
        <f>RAW_T25_34_Margins!$DP618</f>
        <v/>
      </c>
      <c r="BZ42" s="19">
        <f>RAW_T25_34_Margins!$DQ618</f>
        <v/>
      </c>
      <c r="CA42" s="19">
        <f>RAW_T25_34_Margins!$DR618</f>
        <v/>
      </c>
      <c r="CB42" s="19">
        <f>RAW_T25_34_Margins!$DS618</f>
        <v/>
      </c>
      <c r="CC42" s="19">
        <f>RAW_T25_34_Margins!$DT618</f>
        <v/>
      </c>
      <c r="CD42" s="19">
        <f>RAW_T25_34_Margins!$DU618</f>
        <v/>
      </c>
      <c r="CE42" s="19">
        <f>SUM(RAW_T25_34_Margins!$D733:$DN733)</f>
        <v/>
      </c>
      <c r="CF42" s="19">
        <f>RAW_T25_34_Margins!$DO733</f>
        <v/>
      </c>
      <c r="CG42" s="19">
        <f>RAW_T25_34_Margins!$DP733</f>
        <v/>
      </c>
      <c r="CH42" s="19">
        <f>RAW_T25_34_Margins!$DQ733</f>
        <v/>
      </c>
      <c r="CI42" s="19">
        <f>RAW_T25_34_Margins!$DR733</f>
        <v/>
      </c>
      <c r="CJ42" s="19">
        <f>RAW_T25_34_Margins!$DS733</f>
        <v/>
      </c>
      <c r="CK42" s="19">
        <f>RAW_T25_34_Margins!$DT733</f>
        <v/>
      </c>
      <c r="CL42" s="19">
        <f>RAW_T25_34_Margins!$DU733</f>
        <v/>
      </c>
      <c r="CM42" s="19">
        <f>SUM(RAW_T25_34_Margins!$D848:$DN848)</f>
        <v/>
      </c>
      <c r="CN42" s="19">
        <f>RAW_T25_34_Margins!$DO848</f>
        <v/>
      </c>
      <c r="CO42" s="19">
        <f>RAW_T25_34_Margins!$DP848</f>
        <v/>
      </c>
      <c r="CP42" s="19">
        <f>RAW_T25_34_Margins!$DQ848</f>
        <v/>
      </c>
      <c r="CQ42" s="19">
        <f>RAW_T25_34_Margins!$DR848</f>
        <v/>
      </c>
      <c r="CR42" s="19">
        <f>RAW_T25_34_Margins!$DS848</f>
        <v/>
      </c>
      <c r="CS42" s="19">
        <f>RAW_T25_34_Margins!$DT848</f>
        <v/>
      </c>
      <c r="CT42" s="19">
        <f>RAW_T25_34_Margins!$DU848</f>
        <v/>
      </c>
      <c r="CU42" s="19">
        <f>SUM(RAW_T25_34_Margins!$D963:$DN963)</f>
        <v/>
      </c>
      <c r="CV42" s="19">
        <f>RAW_T25_34_Margins!$DO963</f>
        <v/>
      </c>
      <c r="CW42" s="19">
        <f>RAW_T25_34_Margins!$DP963</f>
        <v/>
      </c>
      <c r="CX42" s="19">
        <f>RAW_T25_34_Margins!$DQ963</f>
        <v/>
      </c>
      <c r="CY42" s="19">
        <f>RAW_T25_34_Margins!$DR963</f>
        <v/>
      </c>
      <c r="CZ42" s="19">
        <f>RAW_T25_34_Margins!$DS963</f>
        <v/>
      </c>
      <c r="DA42" s="19">
        <f>RAW_T25_34_Margins!$DT963</f>
        <v/>
      </c>
      <c r="DB42" s="19">
        <f>RAW_T25_34_Margins!$DU963</f>
        <v/>
      </c>
      <c r="DC42" s="19">
        <f>SUM(RAW_T25_34_Margins!$D1078:$DN1078)</f>
        <v/>
      </c>
      <c r="DD42" s="19">
        <f>RAW_T25_34_Margins!$DO1078</f>
        <v/>
      </c>
      <c r="DE42" s="19">
        <f>RAW_T25_34_Margins!$DP1078</f>
        <v/>
      </c>
      <c r="DF42" s="19">
        <f>RAW_T25_34_Margins!$DQ1078</f>
        <v/>
      </c>
      <c r="DG42" s="19">
        <f>RAW_T25_34_Margins!$DR1078</f>
        <v/>
      </c>
      <c r="DH42" s="19">
        <f>RAW_T25_34_Margins!$DS1078</f>
        <v/>
      </c>
      <c r="DI42" s="19">
        <f>RAW_T25_34_Margins!$DT1078</f>
        <v/>
      </c>
      <c r="DJ42" s="19">
        <f>RAW_T25_34_Margins!$DU1078</f>
        <v/>
      </c>
    </row>
    <row r="43">
      <c r="A43" s="2" t="inlineStr">
        <is>
          <t>1802</t>
        </is>
      </c>
      <c r="B43" s="2" t="inlineStr">
        <is>
          <t>Veterinary pharmaceutical and medicinal product manufacturing</t>
        </is>
      </c>
      <c r="C43" s="19">
        <f>IF(Settings!$B$5="Aus",SUM(RAW_T5_Aus!$C44:$DM44),SUM(RAW_T5_State!$C44:$DM44))</f>
        <v/>
      </c>
      <c r="D43" s="19">
        <f>IF(Settings!$B$5="Aus",RAW_T5_Aus!$DN44,RAW_T5_State!$DN44)</f>
        <v/>
      </c>
      <c r="E43" s="19">
        <f>IF(Settings!$B$5="Aus",RAW_T5_Aus!$DO44,RAW_T5_State!$DO44)</f>
        <v/>
      </c>
      <c r="F43" s="19">
        <f>IF(Settings!$B$5="Aus",RAW_T5_Aus!$DP44,RAW_T5_State!$DP44)</f>
        <v/>
      </c>
      <c r="G43" s="19">
        <f>IF(Settings!$B$5="Aus",RAW_T5_Aus!$DQ44,RAW_T5_State!$DQ44)</f>
        <v/>
      </c>
      <c r="H43" s="19">
        <f>IF(Settings!$B$5="Aus",RAW_T5_Aus!$DR44,RAW_T5_State!$DR44)</f>
        <v/>
      </c>
      <c r="I43" s="19">
        <f>IF(Settings!$B$5="Aus",RAW_T5_Aus!$DS44,RAW_T5_State!$DS44)</f>
        <v/>
      </c>
      <c r="J43" s="19">
        <f>IF(Settings!$B$5="Aus",RAW_T5_Aus!$DT44,RAW_T5_State!$DT44)</f>
        <v/>
      </c>
      <c r="K43" s="19">
        <f>IF(Settings!$B$5="Aus",SUM(RAW_T8_Aus!$C44:$DM44)-SUM(RAW_T5_Aus!$C44:$DM44),SUM(RAW_T8_State!$C44:$DM44)-SUM(RAW_T5_State!$C44:$DM44))</f>
        <v/>
      </c>
      <c r="L43" s="19">
        <f>IF(Settings!$B$5="Aus",RAW_T8_Aus!$DN44-RAW_T5_Aus!$DN44,RAW_T8_State!$DN44-RAW_T5_State!$DN44)</f>
        <v/>
      </c>
      <c r="M43" s="19">
        <f>IF(Settings!$B$5="Aus",RAW_T8_Aus!$DO44-RAW_T5_Aus!$DO44,RAW_T8_State!$DO44-RAW_T5_State!$DO44)</f>
        <v/>
      </c>
      <c r="N43" s="19">
        <f>IF(Settings!$B$5="Aus",RAW_T8_Aus!$DP44-RAW_T5_Aus!$DP44,RAW_T8_State!$DP44-RAW_T5_State!$DP44)</f>
        <v/>
      </c>
      <c r="O43" s="19">
        <f>IF(Settings!$B$5="Aus",RAW_T8_Aus!$DQ44-RAW_T5_Aus!$DQ44,RAW_T8_State!$DQ44-RAW_T5_State!$DQ44)</f>
        <v/>
      </c>
      <c r="P43" s="19">
        <f>IF(Settings!$B$5="Aus",RAW_T8_Aus!$DR44-RAW_T5_Aus!$DR44,RAW_T8_State!$DR44-RAW_T5_State!$DR44)</f>
        <v/>
      </c>
      <c r="Q43" s="19">
        <f>IF(Settings!$B$5="Aus",RAW_T8_Aus!$DS44-RAW_T5_Aus!$DS44,RAW_T8_State!$DS44-RAW_T5_State!$DS44)</f>
        <v/>
      </c>
      <c r="R43" s="19">
        <f>IF(Settings!$B$5="Aus",RAW_T8_Aus!$DT44-RAW_T5_Aus!$DT44,RAW_T8_State!$DT44-RAW_T5_State!$DT44)</f>
        <v/>
      </c>
      <c r="S43" s="19">
        <f>SUM(RAW_T35_NetTaxes!$C44:$DM44)</f>
        <v/>
      </c>
      <c r="T43" s="19">
        <f>RAW_T35_NetTaxes!$DN44</f>
        <v/>
      </c>
      <c r="U43" s="19">
        <f>RAW_T35_NetTaxes!$DO44</f>
        <v/>
      </c>
      <c r="V43" s="19">
        <f>RAW_T35_NetTaxes!$DP44</f>
        <v/>
      </c>
      <c r="W43" s="19">
        <f>RAW_T35_NetTaxes!$DQ44</f>
        <v/>
      </c>
      <c r="X43" s="19">
        <f>RAW_T35_NetTaxes!$DR44</f>
        <v/>
      </c>
      <c r="Y43" s="19">
        <f>RAW_T35_NetTaxes!$DS44</f>
        <v/>
      </c>
      <c r="Z43" s="19">
        <f>RAW_T35_NetTaxes!$DT44</f>
        <v/>
      </c>
      <c r="AA43" s="19">
        <f>SUM(RAW_T23_Wholesale!$C44:$DM44)</f>
        <v/>
      </c>
      <c r="AB43" s="19">
        <f>RAW_T23_Wholesale!$DN44</f>
        <v/>
      </c>
      <c r="AC43" s="19">
        <f>RAW_T23_Wholesale!$DO44</f>
        <v/>
      </c>
      <c r="AD43" s="19">
        <f>RAW_T23_Wholesale!$DP44</f>
        <v/>
      </c>
      <c r="AE43" s="19">
        <f>RAW_T23_Wholesale!$DQ44</f>
        <v/>
      </c>
      <c r="AF43" s="19">
        <f>RAW_T23_Wholesale!$DR44</f>
        <v/>
      </c>
      <c r="AG43" s="19">
        <f>RAW_T23_Wholesale!$DS44</f>
        <v/>
      </c>
      <c r="AH43" s="19">
        <f>RAW_T23_Wholesale!$DT44</f>
        <v/>
      </c>
      <c r="AI43" s="19">
        <f>SUM(RAW_T24_Retail!$C44:$DM44)</f>
        <v/>
      </c>
      <c r="AJ43" s="19">
        <f>RAW_T24_Retail!$DN44</f>
        <v/>
      </c>
      <c r="AK43" s="19">
        <f>RAW_T24_Retail!$DO44</f>
        <v/>
      </c>
      <c r="AL43" s="19">
        <f>RAW_T24_Retail!$DP44</f>
        <v/>
      </c>
      <c r="AM43" s="19">
        <f>RAW_T24_Retail!$DQ44</f>
        <v/>
      </c>
      <c r="AN43" s="19">
        <f>RAW_T24_Retail!$DR44</f>
        <v/>
      </c>
      <c r="AO43" s="19">
        <f>RAW_T24_Retail!$DS44</f>
        <v/>
      </c>
      <c r="AP43" s="19">
        <f>RAW_T24_Retail!$DT44</f>
        <v/>
      </c>
      <c r="AQ43" s="19">
        <f>SUM(RAW_T25_34_Margins!$D44:$DN44)</f>
        <v/>
      </c>
      <c r="AR43" s="19">
        <f>RAW_T25_34_Margins!$DO44</f>
        <v/>
      </c>
      <c r="AS43" s="19">
        <f>RAW_T25_34_Margins!$DP44</f>
        <v/>
      </c>
      <c r="AT43" s="19">
        <f>RAW_T25_34_Margins!$DQ44</f>
        <v/>
      </c>
      <c r="AU43" s="19">
        <f>RAW_T25_34_Margins!$DR44</f>
        <v/>
      </c>
      <c r="AV43" s="19">
        <f>RAW_T25_34_Margins!$DS44</f>
        <v/>
      </c>
      <c r="AW43" s="19">
        <f>RAW_T25_34_Margins!$DT44</f>
        <v/>
      </c>
      <c r="AX43" s="19">
        <f>RAW_T25_34_Margins!$DU44</f>
        <v/>
      </c>
      <c r="AY43" s="19">
        <f>SUM(RAW_T25_34_Margins!$D159:$DN159)</f>
        <v/>
      </c>
      <c r="AZ43" s="19">
        <f>RAW_T25_34_Margins!$DO159</f>
        <v/>
      </c>
      <c r="BA43" s="19">
        <f>RAW_T25_34_Margins!$DP159</f>
        <v/>
      </c>
      <c r="BB43" s="19">
        <f>RAW_T25_34_Margins!$DQ159</f>
        <v/>
      </c>
      <c r="BC43" s="19">
        <f>RAW_T25_34_Margins!$DR159</f>
        <v/>
      </c>
      <c r="BD43" s="19">
        <f>RAW_T25_34_Margins!$DS159</f>
        <v/>
      </c>
      <c r="BE43" s="19">
        <f>RAW_T25_34_Margins!$DT159</f>
        <v/>
      </c>
      <c r="BF43" s="19">
        <f>RAW_T25_34_Margins!$DU159</f>
        <v/>
      </c>
      <c r="BG43" s="19">
        <f>SUM(RAW_T25_34_Margins!$D274:$DN274)</f>
        <v/>
      </c>
      <c r="BH43" s="19">
        <f>RAW_T25_34_Margins!$DO274</f>
        <v/>
      </c>
      <c r="BI43" s="19">
        <f>RAW_T25_34_Margins!$DP274</f>
        <v/>
      </c>
      <c r="BJ43" s="19">
        <f>RAW_T25_34_Margins!$DQ274</f>
        <v/>
      </c>
      <c r="BK43" s="19">
        <f>RAW_T25_34_Margins!$DR274</f>
        <v/>
      </c>
      <c r="BL43" s="19">
        <f>RAW_T25_34_Margins!$DS274</f>
        <v/>
      </c>
      <c r="BM43" s="19">
        <f>RAW_T25_34_Margins!$DT274</f>
        <v/>
      </c>
      <c r="BN43" s="19">
        <f>RAW_T25_34_Margins!$DU274</f>
        <v/>
      </c>
      <c r="BO43" s="19">
        <f>SUM(RAW_T25_34_Margins!$D389:$DN389)+SUM(RAW_T25_34_Margins!$D504:$DN504)</f>
        <v/>
      </c>
      <c r="BP43" s="19">
        <f>RAW_T25_34_Margins!$DO389+RAW_T25_34_Margins!$DO504</f>
        <v/>
      </c>
      <c r="BQ43" s="19">
        <f>RAW_T25_34_Margins!$DP389+RAW_T25_34_Margins!$DP504</f>
        <v/>
      </c>
      <c r="BR43" s="19">
        <f>RAW_T25_34_Margins!$DQ389+RAW_T25_34_Margins!$DQ504</f>
        <v/>
      </c>
      <c r="BS43" s="19">
        <f>RAW_T25_34_Margins!$DR389+RAW_T25_34_Margins!$DR504</f>
        <v/>
      </c>
      <c r="BT43" s="19">
        <f>RAW_T25_34_Margins!$DS389+RAW_T25_34_Margins!$DS504</f>
        <v/>
      </c>
      <c r="BU43" s="19">
        <f>RAW_T25_34_Margins!$DT389+RAW_T25_34_Margins!$DT504</f>
        <v/>
      </c>
      <c r="BV43" s="19">
        <f>RAW_T25_34_Margins!$DU389+RAW_T25_34_Margins!$DU504</f>
        <v/>
      </c>
      <c r="BW43" s="19">
        <f>SUM(RAW_T25_34_Margins!$D619:$DN619)</f>
        <v/>
      </c>
      <c r="BX43" s="19">
        <f>RAW_T25_34_Margins!$DO619</f>
        <v/>
      </c>
      <c r="BY43" s="19">
        <f>RAW_T25_34_Margins!$DP619</f>
        <v/>
      </c>
      <c r="BZ43" s="19">
        <f>RAW_T25_34_Margins!$DQ619</f>
        <v/>
      </c>
      <c r="CA43" s="19">
        <f>RAW_T25_34_Margins!$DR619</f>
        <v/>
      </c>
      <c r="CB43" s="19">
        <f>RAW_T25_34_Margins!$DS619</f>
        <v/>
      </c>
      <c r="CC43" s="19">
        <f>RAW_T25_34_Margins!$DT619</f>
        <v/>
      </c>
      <c r="CD43" s="19">
        <f>RAW_T25_34_Margins!$DU619</f>
        <v/>
      </c>
      <c r="CE43" s="19">
        <f>SUM(RAW_T25_34_Margins!$D734:$DN734)</f>
        <v/>
      </c>
      <c r="CF43" s="19">
        <f>RAW_T25_34_Margins!$DO734</f>
        <v/>
      </c>
      <c r="CG43" s="19">
        <f>RAW_T25_34_Margins!$DP734</f>
        <v/>
      </c>
      <c r="CH43" s="19">
        <f>RAW_T25_34_Margins!$DQ734</f>
        <v/>
      </c>
      <c r="CI43" s="19">
        <f>RAW_T25_34_Margins!$DR734</f>
        <v/>
      </c>
      <c r="CJ43" s="19">
        <f>RAW_T25_34_Margins!$DS734</f>
        <v/>
      </c>
      <c r="CK43" s="19">
        <f>RAW_T25_34_Margins!$DT734</f>
        <v/>
      </c>
      <c r="CL43" s="19">
        <f>RAW_T25_34_Margins!$DU734</f>
        <v/>
      </c>
      <c r="CM43" s="19">
        <f>SUM(RAW_T25_34_Margins!$D849:$DN849)</f>
        <v/>
      </c>
      <c r="CN43" s="19">
        <f>RAW_T25_34_Margins!$DO849</f>
        <v/>
      </c>
      <c r="CO43" s="19">
        <f>RAW_T25_34_Margins!$DP849</f>
        <v/>
      </c>
      <c r="CP43" s="19">
        <f>RAW_T25_34_Margins!$DQ849</f>
        <v/>
      </c>
      <c r="CQ43" s="19">
        <f>RAW_T25_34_Margins!$DR849</f>
        <v/>
      </c>
      <c r="CR43" s="19">
        <f>RAW_T25_34_Margins!$DS849</f>
        <v/>
      </c>
      <c r="CS43" s="19">
        <f>RAW_T25_34_Margins!$DT849</f>
        <v/>
      </c>
      <c r="CT43" s="19">
        <f>RAW_T25_34_Margins!$DU849</f>
        <v/>
      </c>
      <c r="CU43" s="19">
        <f>SUM(RAW_T25_34_Margins!$D964:$DN964)</f>
        <v/>
      </c>
      <c r="CV43" s="19">
        <f>RAW_T25_34_Margins!$DO964</f>
        <v/>
      </c>
      <c r="CW43" s="19">
        <f>RAW_T25_34_Margins!$DP964</f>
        <v/>
      </c>
      <c r="CX43" s="19">
        <f>RAW_T25_34_Margins!$DQ964</f>
        <v/>
      </c>
      <c r="CY43" s="19">
        <f>RAW_T25_34_Margins!$DR964</f>
        <v/>
      </c>
      <c r="CZ43" s="19">
        <f>RAW_T25_34_Margins!$DS964</f>
        <v/>
      </c>
      <c r="DA43" s="19">
        <f>RAW_T25_34_Margins!$DT964</f>
        <v/>
      </c>
      <c r="DB43" s="19">
        <f>RAW_T25_34_Margins!$DU964</f>
        <v/>
      </c>
      <c r="DC43" s="19">
        <f>SUM(RAW_T25_34_Margins!$D1079:$DN1079)</f>
        <v/>
      </c>
      <c r="DD43" s="19">
        <f>RAW_T25_34_Margins!$DO1079</f>
        <v/>
      </c>
      <c r="DE43" s="19">
        <f>RAW_T25_34_Margins!$DP1079</f>
        <v/>
      </c>
      <c r="DF43" s="19">
        <f>RAW_T25_34_Margins!$DQ1079</f>
        <v/>
      </c>
      <c r="DG43" s="19">
        <f>RAW_T25_34_Margins!$DR1079</f>
        <v/>
      </c>
      <c r="DH43" s="19">
        <f>RAW_T25_34_Margins!$DS1079</f>
        <v/>
      </c>
      <c r="DI43" s="19">
        <f>RAW_T25_34_Margins!$DT1079</f>
        <v/>
      </c>
      <c r="DJ43" s="19">
        <f>RAW_T25_34_Margins!$DU1079</f>
        <v/>
      </c>
    </row>
    <row r="44">
      <c r="A44" s="2" t="inlineStr">
        <is>
          <t>1803</t>
        </is>
      </c>
      <c r="B44" s="2" t="inlineStr">
        <is>
          <t>Basic chemical manufacturing</t>
        </is>
      </c>
      <c r="C44" s="19">
        <f>IF(Settings!$B$5="Aus",SUM(RAW_T5_Aus!$C45:$DM45),SUM(RAW_T5_State!$C45:$DM45))</f>
        <v/>
      </c>
      <c r="D44" s="19">
        <f>IF(Settings!$B$5="Aus",RAW_T5_Aus!$DN45,RAW_T5_State!$DN45)</f>
        <v/>
      </c>
      <c r="E44" s="19">
        <f>IF(Settings!$B$5="Aus",RAW_T5_Aus!$DO45,RAW_T5_State!$DO45)</f>
        <v/>
      </c>
      <c r="F44" s="19">
        <f>IF(Settings!$B$5="Aus",RAW_T5_Aus!$DP45,RAW_T5_State!$DP45)</f>
        <v/>
      </c>
      <c r="G44" s="19">
        <f>IF(Settings!$B$5="Aus",RAW_T5_Aus!$DQ45,RAW_T5_State!$DQ45)</f>
        <v/>
      </c>
      <c r="H44" s="19">
        <f>IF(Settings!$B$5="Aus",RAW_T5_Aus!$DR45,RAW_T5_State!$DR45)</f>
        <v/>
      </c>
      <c r="I44" s="19">
        <f>IF(Settings!$B$5="Aus",RAW_T5_Aus!$DS45,RAW_T5_State!$DS45)</f>
        <v/>
      </c>
      <c r="J44" s="19">
        <f>IF(Settings!$B$5="Aus",RAW_T5_Aus!$DT45,RAW_T5_State!$DT45)</f>
        <v/>
      </c>
      <c r="K44" s="19">
        <f>IF(Settings!$B$5="Aus",SUM(RAW_T8_Aus!$C45:$DM45)-SUM(RAW_T5_Aus!$C45:$DM45),SUM(RAW_T8_State!$C45:$DM45)-SUM(RAW_T5_State!$C45:$DM45))</f>
        <v/>
      </c>
      <c r="L44" s="19">
        <f>IF(Settings!$B$5="Aus",RAW_T8_Aus!$DN45-RAW_T5_Aus!$DN45,RAW_T8_State!$DN45-RAW_T5_State!$DN45)</f>
        <v/>
      </c>
      <c r="M44" s="19">
        <f>IF(Settings!$B$5="Aus",RAW_T8_Aus!$DO45-RAW_T5_Aus!$DO45,RAW_T8_State!$DO45-RAW_T5_State!$DO45)</f>
        <v/>
      </c>
      <c r="N44" s="19">
        <f>IF(Settings!$B$5="Aus",RAW_T8_Aus!$DP45-RAW_T5_Aus!$DP45,RAW_T8_State!$DP45-RAW_T5_State!$DP45)</f>
        <v/>
      </c>
      <c r="O44" s="19">
        <f>IF(Settings!$B$5="Aus",RAW_T8_Aus!$DQ45-RAW_T5_Aus!$DQ45,RAW_T8_State!$DQ45-RAW_T5_State!$DQ45)</f>
        <v/>
      </c>
      <c r="P44" s="19">
        <f>IF(Settings!$B$5="Aus",RAW_T8_Aus!$DR45-RAW_T5_Aus!$DR45,RAW_T8_State!$DR45-RAW_T5_State!$DR45)</f>
        <v/>
      </c>
      <c r="Q44" s="19">
        <f>IF(Settings!$B$5="Aus",RAW_T8_Aus!$DS45-RAW_T5_Aus!$DS45,RAW_T8_State!$DS45-RAW_T5_State!$DS45)</f>
        <v/>
      </c>
      <c r="R44" s="19">
        <f>IF(Settings!$B$5="Aus",RAW_T8_Aus!$DT45-RAW_T5_Aus!$DT45,RAW_T8_State!$DT45-RAW_T5_State!$DT45)</f>
        <v/>
      </c>
      <c r="S44" s="19">
        <f>SUM(RAW_T35_NetTaxes!$C45:$DM45)</f>
        <v/>
      </c>
      <c r="T44" s="19">
        <f>RAW_T35_NetTaxes!$DN45</f>
        <v/>
      </c>
      <c r="U44" s="19">
        <f>RAW_T35_NetTaxes!$DO45</f>
        <v/>
      </c>
      <c r="V44" s="19">
        <f>RAW_T35_NetTaxes!$DP45</f>
        <v/>
      </c>
      <c r="W44" s="19">
        <f>RAW_T35_NetTaxes!$DQ45</f>
        <v/>
      </c>
      <c r="X44" s="19">
        <f>RAW_T35_NetTaxes!$DR45</f>
        <v/>
      </c>
      <c r="Y44" s="19">
        <f>RAW_T35_NetTaxes!$DS45</f>
        <v/>
      </c>
      <c r="Z44" s="19">
        <f>RAW_T35_NetTaxes!$DT45</f>
        <v/>
      </c>
      <c r="AA44" s="19">
        <f>SUM(RAW_T23_Wholesale!$C45:$DM45)</f>
        <v/>
      </c>
      <c r="AB44" s="19">
        <f>RAW_T23_Wholesale!$DN45</f>
        <v/>
      </c>
      <c r="AC44" s="19">
        <f>RAW_T23_Wholesale!$DO45</f>
        <v/>
      </c>
      <c r="AD44" s="19">
        <f>RAW_T23_Wholesale!$DP45</f>
        <v/>
      </c>
      <c r="AE44" s="19">
        <f>RAW_T23_Wholesale!$DQ45</f>
        <v/>
      </c>
      <c r="AF44" s="19">
        <f>RAW_T23_Wholesale!$DR45</f>
        <v/>
      </c>
      <c r="AG44" s="19">
        <f>RAW_T23_Wholesale!$DS45</f>
        <v/>
      </c>
      <c r="AH44" s="19">
        <f>RAW_T23_Wholesale!$DT45</f>
        <v/>
      </c>
      <c r="AI44" s="19">
        <f>SUM(RAW_T24_Retail!$C45:$DM45)</f>
        <v/>
      </c>
      <c r="AJ44" s="19">
        <f>RAW_T24_Retail!$DN45</f>
        <v/>
      </c>
      <c r="AK44" s="19">
        <f>RAW_T24_Retail!$DO45</f>
        <v/>
      </c>
      <c r="AL44" s="19">
        <f>RAW_T24_Retail!$DP45</f>
        <v/>
      </c>
      <c r="AM44" s="19">
        <f>RAW_T24_Retail!$DQ45</f>
        <v/>
      </c>
      <c r="AN44" s="19">
        <f>RAW_T24_Retail!$DR45</f>
        <v/>
      </c>
      <c r="AO44" s="19">
        <f>RAW_T24_Retail!$DS45</f>
        <v/>
      </c>
      <c r="AP44" s="19">
        <f>RAW_T24_Retail!$DT45</f>
        <v/>
      </c>
      <c r="AQ44" s="19">
        <f>SUM(RAW_T25_34_Margins!$D45:$DN45)</f>
        <v/>
      </c>
      <c r="AR44" s="19">
        <f>RAW_T25_34_Margins!$DO45</f>
        <v/>
      </c>
      <c r="AS44" s="19">
        <f>RAW_T25_34_Margins!$DP45</f>
        <v/>
      </c>
      <c r="AT44" s="19">
        <f>RAW_T25_34_Margins!$DQ45</f>
        <v/>
      </c>
      <c r="AU44" s="19">
        <f>RAW_T25_34_Margins!$DR45</f>
        <v/>
      </c>
      <c r="AV44" s="19">
        <f>RAW_T25_34_Margins!$DS45</f>
        <v/>
      </c>
      <c r="AW44" s="19">
        <f>RAW_T25_34_Margins!$DT45</f>
        <v/>
      </c>
      <c r="AX44" s="19">
        <f>RAW_T25_34_Margins!$DU45</f>
        <v/>
      </c>
      <c r="AY44" s="19">
        <f>SUM(RAW_T25_34_Margins!$D160:$DN160)</f>
        <v/>
      </c>
      <c r="AZ44" s="19">
        <f>RAW_T25_34_Margins!$DO160</f>
        <v/>
      </c>
      <c r="BA44" s="19">
        <f>RAW_T25_34_Margins!$DP160</f>
        <v/>
      </c>
      <c r="BB44" s="19">
        <f>RAW_T25_34_Margins!$DQ160</f>
        <v/>
      </c>
      <c r="BC44" s="19">
        <f>RAW_T25_34_Margins!$DR160</f>
        <v/>
      </c>
      <c r="BD44" s="19">
        <f>RAW_T25_34_Margins!$DS160</f>
        <v/>
      </c>
      <c r="BE44" s="19">
        <f>RAW_T25_34_Margins!$DT160</f>
        <v/>
      </c>
      <c r="BF44" s="19">
        <f>RAW_T25_34_Margins!$DU160</f>
        <v/>
      </c>
      <c r="BG44" s="19">
        <f>SUM(RAW_T25_34_Margins!$D275:$DN275)</f>
        <v/>
      </c>
      <c r="BH44" s="19">
        <f>RAW_T25_34_Margins!$DO275</f>
        <v/>
      </c>
      <c r="BI44" s="19">
        <f>RAW_T25_34_Margins!$DP275</f>
        <v/>
      </c>
      <c r="BJ44" s="19">
        <f>RAW_T25_34_Margins!$DQ275</f>
        <v/>
      </c>
      <c r="BK44" s="19">
        <f>RAW_T25_34_Margins!$DR275</f>
        <v/>
      </c>
      <c r="BL44" s="19">
        <f>RAW_T25_34_Margins!$DS275</f>
        <v/>
      </c>
      <c r="BM44" s="19">
        <f>RAW_T25_34_Margins!$DT275</f>
        <v/>
      </c>
      <c r="BN44" s="19">
        <f>RAW_T25_34_Margins!$DU275</f>
        <v/>
      </c>
      <c r="BO44" s="19">
        <f>SUM(RAW_T25_34_Margins!$D390:$DN390)+SUM(RAW_T25_34_Margins!$D505:$DN505)</f>
        <v/>
      </c>
      <c r="BP44" s="19">
        <f>RAW_T25_34_Margins!$DO390+RAW_T25_34_Margins!$DO505</f>
        <v/>
      </c>
      <c r="BQ44" s="19">
        <f>RAW_T25_34_Margins!$DP390+RAW_T25_34_Margins!$DP505</f>
        <v/>
      </c>
      <c r="BR44" s="19">
        <f>RAW_T25_34_Margins!$DQ390+RAW_T25_34_Margins!$DQ505</f>
        <v/>
      </c>
      <c r="BS44" s="19">
        <f>RAW_T25_34_Margins!$DR390+RAW_T25_34_Margins!$DR505</f>
        <v/>
      </c>
      <c r="BT44" s="19">
        <f>RAW_T25_34_Margins!$DS390+RAW_T25_34_Margins!$DS505</f>
        <v/>
      </c>
      <c r="BU44" s="19">
        <f>RAW_T25_34_Margins!$DT390+RAW_T25_34_Margins!$DT505</f>
        <v/>
      </c>
      <c r="BV44" s="19">
        <f>RAW_T25_34_Margins!$DU390+RAW_T25_34_Margins!$DU505</f>
        <v/>
      </c>
      <c r="BW44" s="19">
        <f>SUM(RAW_T25_34_Margins!$D620:$DN620)</f>
        <v/>
      </c>
      <c r="BX44" s="19">
        <f>RAW_T25_34_Margins!$DO620</f>
        <v/>
      </c>
      <c r="BY44" s="19">
        <f>RAW_T25_34_Margins!$DP620</f>
        <v/>
      </c>
      <c r="BZ44" s="19">
        <f>RAW_T25_34_Margins!$DQ620</f>
        <v/>
      </c>
      <c r="CA44" s="19">
        <f>RAW_T25_34_Margins!$DR620</f>
        <v/>
      </c>
      <c r="CB44" s="19">
        <f>RAW_T25_34_Margins!$DS620</f>
        <v/>
      </c>
      <c r="CC44" s="19">
        <f>RAW_T25_34_Margins!$DT620</f>
        <v/>
      </c>
      <c r="CD44" s="19">
        <f>RAW_T25_34_Margins!$DU620</f>
        <v/>
      </c>
      <c r="CE44" s="19">
        <f>SUM(RAW_T25_34_Margins!$D735:$DN735)</f>
        <v/>
      </c>
      <c r="CF44" s="19">
        <f>RAW_T25_34_Margins!$DO735</f>
        <v/>
      </c>
      <c r="CG44" s="19">
        <f>RAW_T25_34_Margins!$DP735</f>
        <v/>
      </c>
      <c r="CH44" s="19">
        <f>RAW_T25_34_Margins!$DQ735</f>
        <v/>
      </c>
      <c r="CI44" s="19">
        <f>RAW_T25_34_Margins!$DR735</f>
        <v/>
      </c>
      <c r="CJ44" s="19">
        <f>RAW_T25_34_Margins!$DS735</f>
        <v/>
      </c>
      <c r="CK44" s="19">
        <f>RAW_T25_34_Margins!$DT735</f>
        <v/>
      </c>
      <c r="CL44" s="19">
        <f>RAW_T25_34_Margins!$DU735</f>
        <v/>
      </c>
      <c r="CM44" s="19">
        <f>SUM(RAW_T25_34_Margins!$D850:$DN850)</f>
        <v/>
      </c>
      <c r="CN44" s="19">
        <f>RAW_T25_34_Margins!$DO850</f>
        <v/>
      </c>
      <c r="CO44" s="19">
        <f>RAW_T25_34_Margins!$DP850</f>
        <v/>
      </c>
      <c r="CP44" s="19">
        <f>RAW_T25_34_Margins!$DQ850</f>
        <v/>
      </c>
      <c r="CQ44" s="19">
        <f>RAW_T25_34_Margins!$DR850</f>
        <v/>
      </c>
      <c r="CR44" s="19">
        <f>RAW_T25_34_Margins!$DS850</f>
        <v/>
      </c>
      <c r="CS44" s="19">
        <f>RAW_T25_34_Margins!$DT850</f>
        <v/>
      </c>
      <c r="CT44" s="19">
        <f>RAW_T25_34_Margins!$DU850</f>
        <v/>
      </c>
      <c r="CU44" s="19">
        <f>SUM(RAW_T25_34_Margins!$D965:$DN965)</f>
        <v/>
      </c>
      <c r="CV44" s="19">
        <f>RAW_T25_34_Margins!$DO965</f>
        <v/>
      </c>
      <c r="CW44" s="19">
        <f>RAW_T25_34_Margins!$DP965</f>
        <v/>
      </c>
      <c r="CX44" s="19">
        <f>RAW_T25_34_Margins!$DQ965</f>
        <v/>
      </c>
      <c r="CY44" s="19">
        <f>RAW_T25_34_Margins!$DR965</f>
        <v/>
      </c>
      <c r="CZ44" s="19">
        <f>RAW_T25_34_Margins!$DS965</f>
        <v/>
      </c>
      <c r="DA44" s="19">
        <f>RAW_T25_34_Margins!$DT965</f>
        <v/>
      </c>
      <c r="DB44" s="19">
        <f>RAW_T25_34_Margins!$DU965</f>
        <v/>
      </c>
      <c r="DC44" s="19">
        <f>SUM(RAW_T25_34_Margins!$D1080:$DN1080)</f>
        <v/>
      </c>
      <c r="DD44" s="19">
        <f>RAW_T25_34_Margins!$DO1080</f>
        <v/>
      </c>
      <c r="DE44" s="19">
        <f>RAW_T25_34_Margins!$DP1080</f>
        <v/>
      </c>
      <c r="DF44" s="19">
        <f>RAW_T25_34_Margins!$DQ1080</f>
        <v/>
      </c>
      <c r="DG44" s="19">
        <f>RAW_T25_34_Margins!$DR1080</f>
        <v/>
      </c>
      <c r="DH44" s="19">
        <f>RAW_T25_34_Margins!$DS1080</f>
        <v/>
      </c>
      <c r="DI44" s="19">
        <f>RAW_T25_34_Margins!$DT1080</f>
        <v/>
      </c>
      <c r="DJ44" s="19">
        <f>RAW_T25_34_Margins!$DU1080</f>
        <v/>
      </c>
    </row>
    <row r="45">
      <c r="A45" s="2" t="inlineStr">
        <is>
          <t>1804</t>
        </is>
      </c>
      <c r="B45" s="2" t="inlineStr">
        <is>
          <t>Cleaning compounds and toiletry preparation manufacturing</t>
        </is>
      </c>
      <c r="C45" s="19">
        <f>IF(Settings!$B$5="Aus",SUM(RAW_T5_Aus!$C46:$DM46),SUM(RAW_T5_State!$C46:$DM46))</f>
        <v/>
      </c>
      <c r="D45" s="19">
        <f>IF(Settings!$B$5="Aus",RAW_T5_Aus!$DN46,RAW_T5_State!$DN46)</f>
        <v/>
      </c>
      <c r="E45" s="19">
        <f>IF(Settings!$B$5="Aus",RAW_T5_Aus!$DO46,RAW_T5_State!$DO46)</f>
        <v/>
      </c>
      <c r="F45" s="19">
        <f>IF(Settings!$B$5="Aus",RAW_T5_Aus!$DP46,RAW_T5_State!$DP46)</f>
        <v/>
      </c>
      <c r="G45" s="19">
        <f>IF(Settings!$B$5="Aus",RAW_T5_Aus!$DQ46,RAW_T5_State!$DQ46)</f>
        <v/>
      </c>
      <c r="H45" s="19">
        <f>IF(Settings!$B$5="Aus",RAW_T5_Aus!$DR46,RAW_T5_State!$DR46)</f>
        <v/>
      </c>
      <c r="I45" s="19">
        <f>IF(Settings!$B$5="Aus",RAW_T5_Aus!$DS46,RAW_T5_State!$DS46)</f>
        <v/>
      </c>
      <c r="J45" s="19">
        <f>IF(Settings!$B$5="Aus",RAW_T5_Aus!$DT46,RAW_T5_State!$DT46)</f>
        <v/>
      </c>
      <c r="K45" s="19">
        <f>IF(Settings!$B$5="Aus",SUM(RAW_T8_Aus!$C46:$DM46)-SUM(RAW_T5_Aus!$C46:$DM46),SUM(RAW_T8_State!$C46:$DM46)-SUM(RAW_T5_State!$C46:$DM46))</f>
        <v/>
      </c>
      <c r="L45" s="19">
        <f>IF(Settings!$B$5="Aus",RAW_T8_Aus!$DN46-RAW_T5_Aus!$DN46,RAW_T8_State!$DN46-RAW_T5_State!$DN46)</f>
        <v/>
      </c>
      <c r="M45" s="19">
        <f>IF(Settings!$B$5="Aus",RAW_T8_Aus!$DO46-RAW_T5_Aus!$DO46,RAW_T8_State!$DO46-RAW_T5_State!$DO46)</f>
        <v/>
      </c>
      <c r="N45" s="19">
        <f>IF(Settings!$B$5="Aus",RAW_T8_Aus!$DP46-RAW_T5_Aus!$DP46,RAW_T8_State!$DP46-RAW_T5_State!$DP46)</f>
        <v/>
      </c>
      <c r="O45" s="19">
        <f>IF(Settings!$B$5="Aus",RAW_T8_Aus!$DQ46-RAW_T5_Aus!$DQ46,RAW_T8_State!$DQ46-RAW_T5_State!$DQ46)</f>
        <v/>
      </c>
      <c r="P45" s="19">
        <f>IF(Settings!$B$5="Aus",RAW_T8_Aus!$DR46-RAW_T5_Aus!$DR46,RAW_T8_State!$DR46-RAW_T5_State!$DR46)</f>
        <v/>
      </c>
      <c r="Q45" s="19">
        <f>IF(Settings!$B$5="Aus",RAW_T8_Aus!$DS46-RAW_T5_Aus!$DS46,RAW_T8_State!$DS46-RAW_T5_State!$DS46)</f>
        <v/>
      </c>
      <c r="R45" s="19">
        <f>IF(Settings!$B$5="Aus",RAW_T8_Aus!$DT46-RAW_T5_Aus!$DT46,RAW_T8_State!$DT46-RAW_T5_State!$DT46)</f>
        <v/>
      </c>
      <c r="S45" s="19">
        <f>SUM(RAW_T35_NetTaxes!$C46:$DM46)</f>
        <v/>
      </c>
      <c r="T45" s="19">
        <f>RAW_T35_NetTaxes!$DN46</f>
        <v/>
      </c>
      <c r="U45" s="19">
        <f>RAW_T35_NetTaxes!$DO46</f>
        <v/>
      </c>
      <c r="V45" s="19">
        <f>RAW_T35_NetTaxes!$DP46</f>
        <v/>
      </c>
      <c r="W45" s="19">
        <f>RAW_T35_NetTaxes!$DQ46</f>
        <v/>
      </c>
      <c r="X45" s="19">
        <f>RAW_T35_NetTaxes!$DR46</f>
        <v/>
      </c>
      <c r="Y45" s="19">
        <f>RAW_T35_NetTaxes!$DS46</f>
        <v/>
      </c>
      <c r="Z45" s="19">
        <f>RAW_T35_NetTaxes!$DT46</f>
        <v/>
      </c>
      <c r="AA45" s="19">
        <f>SUM(RAW_T23_Wholesale!$C46:$DM46)</f>
        <v/>
      </c>
      <c r="AB45" s="19">
        <f>RAW_T23_Wholesale!$DN46</f>
        <v/>
      </c>
      <c r="AC45" s="19">
        <f>RAW_T23_Wholesale!$DO46</f>
        <v/>
      </c>
      <c r="AD45" s="19">
        <f>RAW_T23_Wholesale!$DP46</f>
        <v/>
      </c>
      <c r="AE45" s="19">
        <f>RAW_T23_Wholesale!$DQ46</f>
        <v/>
      </c>
      <c r="AF45" s="19">
        <f>RAW_T23_Wholesale!$DR46</f>
        <v/>
      </c>
      <c r="AG45" s="19">
        <f>RAW_T23_Wholesale!$DS46</f>
        <v/>
      </c>
      <c r="AH45" s="19">
        <f>RAW_T23_Wholesale!$DT46</f>
        <v/>
      </c>
      <c r="AI45" s="19">
        <f>SUM(RAW_T24_Retail!$C46:$DM46)</f>
        <v/>
      </c>
      <c r="AJ45" s="19">
        <f>RAW_T24_Retail!$DN46</f>
        <v/>
      </c>
      <c r="AK45" s="19">
        <f>RAW_T24_Retail!$DO46</f>
        <v/>
      </c>
      <c r="AL45" s="19">
        <f>RAW_T24_Retail!$DP46</f>
        <v/>
      </c>
      <c r="AM45" s="19">
        <f>RAW_T24_Retail!$DQ46</f>
        <v/>
      </c>
      <c r="AN45" s="19">
        <f>RAW_T24_Retail!$DR46</f>
        <v/>
      </c>
      <c r="AO45" s="19">
        <f>RAW_T24_Retail!$DS46</f>
        <v/>
      </c>
      <c r="AP45" s="19">
        <f>RAW_T24_Retail!$DT46</f>
        <v/>
      </c>
      <c r="AQ45" s="19">
        <f>SUM(RAW_T25_34_Margins!$D46:$DN46)</f>
        <v/>
      </c>
      <c r="AR45" s="19">
        <f>RAW_T25_34_Margins!$DO46</f>
        <v/>
      </c>
      <c r="AS45" s="19">
        <f>RAW_T25_34_Margins!$DP46</f>
        <v/>
      </c>
      <c r="AT45" s="19">
        <f>RAW_T25_34_Margins!$DQ46</f>
        <v/>
      </c>
      <c r="AU45" s="19">
        <f>RAW_T25_34_Margins!$DR46</f>
        <v/>
      </c>
      <c r="AV45" s="19">
        <f>RAW_T25_34_Margins!$DS46</f>
        <v/>
      </c>
      <c r="AW45" s="19">
        <f>RAW_T25_34_Margins!$DT46</f>
        <v/>
      </c>
      <c r="AX45" s="19">
        <f>RAW_T25_34_Margins!$DU46</f>
        <v/>
      </c>
      <c r="AY45" s="19">
        <f>SUM(RAW_T25_34_Margins!$D161:$DN161)</f>
        <v/>
      </c>
      <c r="AZ45" s="19">
        <f>RAW_T25_34_Margins!$DO161</f>
        <v/>
      </c>
      <c r="BA45" s="19">
        <f>RAW_T25_34_Margins!$DP161</f>
        <v/>
      </c>
      <c r="BB45" s="19">
        <f>RAW_T25_34_Margins!$DQ161</f>
        <v/>
      </c>
      <c r="BC45" s="19">
        <f>RAW_T25_34_Margins!$DR161</f>
        <v/>
      </c>
      <c r="BD45" s="19">
        <f>RAW_T25_34_Margins!$DS161</f>
        <v/>
      </c>
      <c r="BE45" s="19">
        <f>RAW_T25_34_Margins!$DT161</f>
        <v/>
      </c>
      <c r="BF45" s="19">
        <f>RAW_T25_34_Margins!$DU161</f>
        <v/>
      </c>
      <c r="BG45" s="19">
        <f>SUM(RAW_T25_34_Margins!$D276:$DN276)</f>
        <v/>
      </c>
      <c r="BH45" s="19">
        <f>RAW_T25_34_Margins!$DO276</f>
        <v/>
      </c>
      <c r="BI45" s="19">
        <f>RAW_T25_34_Margins!$DP276</f>
        <v/>
      </c>
      <c r="BJ45" s="19">
        <f>RAW_T25_34_Margins!$DQ276</f>
        <v/>
      </c>
      <c r="BK45" s="19">
        <f>RAW_T25_34_Margins!$DR276</f>
        <v/>
      </c>
      <c r="BL45" s="19">
        <f>RAW_T25_34_Margins!$DS276</f>
        <v/>
      </c>
      <c r="BM45" s="19">
        <f>RAW_T25_34_Margins!$DT276</f>
        <v/>
      </c>
      <c r="BN45" s="19">
        <f>RAW_T25_34_Margins!$DU276</f>
        <v/>
      </c>
      <c r="BO45" s="19">
        <f>SUM(RAW_T25_34_Margins!$D391:$DN391)+SUM(RAW_T25_34_Margins!$D506:$DN506)</f>
        <v/>
      </c>
      <c r="BP45" s="19">
        <f>RAW_T25_34_Margins!$DO391+RAW_T25_34_Margins!$DO506</f>
        <v/>
      </c>
      <c r="BQ45" s="19">
        <f>RAW_T25_34_Margins!$DP391+RAW_T25_34_Margins!$DP506</f>
        <v/>
      </c>
      <c r="BR45" s="19">
        <f>RAW_T25_34_Margins!$DQ391+RAW_T25_34_Margins!$DQ506</f>
        <v/>
      </c>
      <c r="BS45" s="19">
        <f>RAW_T25_34_Margins!$DR391+RAW_T25_34_Margins!$DR506</f>
        <v/>
      </c>
      <c r="BT45" s="19">
        <f>RAW_T25_34_Margins!$DS391+RAW_T25_34_Margins!$DS506</f>
        <v/>
      </c>
      <c r="BU45" s="19">
        <f>RAW_T25_34_Margins!$DT391+RAW_T25_34_Margins!$DT506</f>
        <v/>
      </c>
      <c r="BV45" s="19">
        <f>RAW_T25_34_Margins!$DU391+RAW_T25_34_Margins!$DU506</f>
        <v/>
      </c>
      <c r="BW45" s="19">
        <f>SUM(RAW_T25_34_Margins!$D621:$DN621)</f>
        <v/>
      </c>
      <c r="BX45" s="19">
        <f>RAW_T25_34_Margins!$DO621</f>
        <v/>
      </c>
      <c r="BY45" s="19">
        <f>RAW_T25_34_Margins!$DP621</f>
        <v/>
      </c>
      <c r="BZ45" s="19">
        <f>RAW_T25_34_Margins!$DQ621</f>
        <v/>
      </c>
      <c r="CA45" s="19">
        <f>RAW_T25_34_Margins!$DR621</f>
        <v/>
      </c>
      <c r="CB45" s="19">
        <f>RAW_T25_34_Margins!$DS621</f>
        <v/>
      </c>
      <c r="CC45" s="19">
        <f>RAW_T25_34_Margins!$DT621</f>
        <v/>
      </c>
      <c r="CD45" s="19">
        <f>RAW_T25_34_Margins!$DU621</f>
        <v/>
      </c>
      <c r="CE45" s="19">
        <f>SUM(RAW_T25_34_Margins!$D736:$DN736)</f>
        <v/>
      </c>
      <c r="CF45" s="19">
        <f>RAW_T25_34_Margins!$DO736</f>
        <v/>
      </c>
      <c r="CG45" s="19">
        <f>RAW_T25_34_Margins!$DP736</f>
        <v/>
      </c>
      <c r="CH45" s="19">
        <f>RAW_T25_34_Margins!$DQ736</f>
        <v/>
      </c>
      <c r="CI45" s="19">
        <f>RAW_T25_34_Margins!$DR736</f>
        <v/>
      </c>
      <c r="CJ45" s="19">
        <f>RAW_T25_34_Margins!$DS736</f>
        <v/>
      </c>
      <c r="CK45" s="19">
        <f>RAW_T25_34_Margins!$DT736</f>
        <v/>
      </c>
      <c r="CL45" s="19">
        <f>RAW_T25_34_Margins!$DU736</f>
        <v/>
      </c>
      <c r="CM45" s="19">
        <f>SUM(RAW_T25_34_Margins!$D851:$DN851)</f>
        <v/>
      </c>
      <c r="CN45" s="19">
        <f>RAW_T25_34_Margins!$DO851</f>
        <v/>
      </c>
      <c r="CO45" s="19">
        <f>RAW_T25_34_Margins!$DP851</f>
        <v/>
      </c>
      <c r="CP45" s="19">
        <f>RAW_T25_34_Margins!$DQ851</f>
        <v/>
      </c>
      <c r="CQ45" s="19">
        <f>RAW_T25_34_Margins!$DR851</f>
        <v/>
      </c>
      <c r="CR45" s="19">
        <f>RAW_T25_34_Margins!$DS851</f>
        <v/>
      </c>
      <c r="CS45" s="19">
        <f>RAW_T25_34_Margins!$DT851</f>
        <v/>
      </c>
      <c r="CT45" s="19">
        <f>RAW_T25_34_Margins!$DU851</f>
        <v/>
      </c>
      <c r="CU45" s="19">
        <f>SUM(RAW_T25_34_Margins!$D966:$DN966)</f>
        <v/>
      </c>
      <c r="CV45" s="19">
        <f>RAW_T25_34_Margins!$DO966</f>
        <v/>
      </c>
      <c r="CW45" s="19">
        <f>RAW_T25_34_Margins!$DP966</f>
        <v/>
      </c>
      <c r="CX45" s="19">
        <f>RAW_T25_34_Margins!$DQ966</f>
        <v/>
      </c>
      <c r="CY45" s="19">
        <f>RAW_T25_34_Margins!$DR966</f>
        <v/>
      </c>
      <c r="CZ45" s="19">
        <f>RAW_T25_34_Margins!$DS966</f>
        <v/>
      </c>
      <c r="DA45" s="19">
        <f>RAW_T25_34_Margins!$DT966</f>
        <v/>
      </c>
      <c r="DB45" s="19">
        <f>RAW_T25_34_Margins!$DU966</f>
        <v/>
      </c>
      <c r="DC45" s="19">
        <f>SUM(RAW_T25_34_Margins!$D1081:$DN1081)</f>
        <v/>
      </c>
      <c r="DD45" s="19">
        <f>RAW_T25_34_Margins!$DO1081</f>
        <v/>
      </c>
      <c r="DE45" s="19">
        <f>RAW_T25_34_Margins!$DP1081</f>
        <v/>
      </c>
      <c r="DF45" s="19">
        <f>RAW_T25_34_Margins!$DQ1081</f>
        <v/>
      </c>
      <c r="DG45" s="19">
        <f>RAW_T25_34_Margins!$DR1081</f>
        <v/>
      </c>
      <c r="DH45" s="19">
        <f>RAW_T25_34_Margins!$DS1081</f>
        <v/>
      </c>
      <c r="DI45" s="19">
        <f>RAW_T25_34_Margins!$DT1081</f>
        <v/>
      </c>
      <c r="DJ45" s="19">
        <f>RAW_T25_34_Margins!$DU1081</f>
        <v/>
      </c>
    </row>
    <row r="46">
      <c r="A46" s="2" t="inlineStr">
        <is>
          <t>1901</t>
        </is>
      </c>
      <c r="B46" s="2" t="inlineStr">
        <is>
          <t>Polymer product manufacturing</t>
        </is>
      </c>
      <c r="C46" s="19">
        <f>IF(Settings!$B$5="Aus",SUM(RAW_T5_Aus!$C47:$DM47),SUM(RAW_T5_State!$C47:$DM47))</f>
        <v/>
      </c>
      <c r="D46" s="19">
        <f>IF(Settings!$B$5="Aus",RAW_T5_Aus!$DN47,RAW_T5_State!$DN47)</f>
        <v/>
      </c>
      <c r="E46" s="19">
        <f>IF(Settings!$B$5="Aus",RAW_T5_Aus!$DO47,RAW_T5_State!$DO47)</f>
        <v/>
      </c>
      <c r="F46" s="19">
        <f>IF(Settings!$B$5="Aus",RAW_T5_Aus!$DP47,RAW_T5_State!$DP47)</f>
        <v/>
      </c>
      <c r="G46" s="19">
        <f>IF(Settings!$B$5="Aus",RAW_T5_Aus!$DQ47,RAW_T5_State!$DQ47)</f>
        <v/>
      </c>
      <c r="H46" s="19">
        <f>IF(Settings!$B$5="Aus",RAW_T5_Aus!$DR47,RAW_T5_State!$DR47)</f>
        <v/>
      </c>
      <c r="I46" s="19">
        <f>IF(Settings!$B$5="Aus",RAW_T5_Aus!$DS47,RAW_T5_State!$DS47)</f>
        <v/>
      </c>
      <c r="J46" s="19">
        <f>IF(Settings!$B$5="Aus",RAW_T5_Aus!$DT47,RAW_T5_State!$DT47)</f>
        <v/>
      </c>
      <c r="K46" s="19">
        <f>IF(Settings!$B$5="Aus",SUM(RAW_T8_Aus!$C47:$DM47)-SUM(RAW_T5_Aus!$C47:$DM47),SUM(RAW_T8_State!$C47:$DM47)-SUM(RAW_T5_State!$C47:$DM47))</f>
        <v/>
      </c>
      <c r="L46" s="19">
        <f>IF(Settings!$B$5="Aus",RAW_T8_Aus!$DN47-RAW_T5_Aus!$DN47,RAW_T8_State!$DN47-RAW_T5_State!$DN47)</f>
        <v/>
      </c>
      <c r="M46" s="19">
        <f>IF(Settings!$B$5="Aus",RAW_T8_Aus!$DO47-RAW_T5_Aus!$DO47,RAW_T8_State!$DO47-RAW_T5_State!$DO47)</f>
        <v/>
      </c>
      <c r="N46" s="19">
        <f>IF(Settings!$B$5="Aus",RAW_T8_Aus!$DP47-RAW_T5_Aus!$DP47,RAW_T8_State!$DP47-RAW_T5_State!$DP47)</f>
        <v/>
      </c>
      <c r="O46" s="19">
        <f>IF(Settings!$B$5="Aus",RAW_T8_Aus!$DQ47-RAW_T5_Aus!$DQ47,RAW_T8_State!$DQ47-RAW_T5_State!$DQ47)</f>
        <v/>
      </c>
      <c r="P46" s="19">
        <f>IF(Settings!$B$5="Aus",RAW_T8_Aus!$DR47-RAW_T5_Aus!$DR47,RAW_T8_State!$DR47-RAW_T5_State!$DR47)</f>
        <v/>
      </c>
      <c r="Q46" s="19">
        <f>IF(Settings!$B$5="Aus",RAW_T8_Aus!$DS47-RAW_T5_Aus!$DS47,RAW_T8_State!$DS47-RAW_T5_State!$DS47)</f>
        <v/>
      </c>
      <c r="R46" s="19">
        <f>IF(Settings!$B$5="Aus",RAW_T8_Aus!$DT47-RAW_T5_Aus!$DT47,RAW_T8_State!$DT47-RAW_T5_State!$DT47)</f>
        <v/>
      </c>
      <c r="S46" s="19">
        <f>SUM(RAW_T35_NetTaxes!$C47:$DM47)</f>
        <v/>
      </c>
      <c r="T46" s="19">
        <f>RAW_T35_NetTaxes!$DN47</f>
        <v/>
      </c>
      <c r="U46" s="19">
        <f>RAW_T35_NetTaxes!$DO47</f>
        <v/>
      </c>
      <c r="V46" s="19">
        <f>RAW_T35_NetTaxes!$DP47</f>
        <v/>
      </c>
      <c r="W46" s="19">
        <f>RAW_T35_NetTaxes!$DQ47</f>
        <v/>
      </c>
      <c r="X46" s="19">
        <f>RAW_T35_NetTaxes!$DR47</f>
        <v/>
      </c>
      <c r="Y46" s="19">
        <f>RAW_T35_NetTaxes!$DS47</f>
        <v/>
      </c>
      <c r="Z46" s="19">
        <f>RAW_T35_NetTaxes!$DT47</f>
        <v/>
      </c>
      <c r="AA46" s="19">
        <f>SUM(RAW_T23_Wholesale!$C47:$DM47)</f>
        <v/>
      </c>
      <c r="AB46" s="19">
        <f>RAW_T23_Wholesale!$DN47</f>
        <v/>
      </c>
      <c r="AC46" s="19">
        <f>RAW_T23_Wholesale!$DO47</f>
        <v/>
      </c>
      <c r="AD46" s="19">
        <f>RAW_T23_Wholesale!$DP47</f>
        <v/>
      </c>
      <c r="AE46" s="19">
        <f>RAW_T23_Wholesale!$DQ47</f>
        <v/>
      </c>
      <c r="AF46" s="19">
        <f>RAW_T23_Wholesale!$DR47</f>
        <v/>
      </c>
      <c r="AG46" s="19">
        <f>RAW_T23_Wholesale!$DS47</f>
        <v/>
      </c>
      <c r="AH46" s="19">
        <f>RAW_T23_Wholesale!$DT47</f>
        <v/>
      </c>
      <c r="AI46" s="19">
        <f>SUM(RAW_T24_Retail!$C47:$DM47)</f>
        <v/>
      </c>
      <c r="AJ46" s="19">
        <f>RAW_T24_Retail!$DN47</f>
        <v/>
      </c>
      <c r="AK46" s="19">
        <f>RAW_T24_Retail!$DO47</f>
        <v/>
      </c>
      <c r="AL46" s="19">
        <f>RAW_T24_Retail!$DP47</f>
        <v/>
      </c>
      <c r="AM46" s="19">
        <f>RAW_T24_Retail!$DQ47</f>
        <v/>
      </c>
      <c r="AN46" s="19">
        <f>RAW_T24_Retail!$DR47</f>
        <v/>
      </c>
      <c r="AO46" s="19">
        <f>RAW_T24_Retail!$DS47</f>
        <v/>
      </c>
      <c r="AP46" s="19">
        <f>RAW_T24_Retail!$DT47</f>
        <v/>
      </c>
      <c r="AQ46" s="19">
        <f>SUM(RAW_T25_34_Margins!$D47:$DN47)</f>
        <v/>
      </c>
      <c r="AR46" s="19">
        <f>RAW_T25_34_Margins!$DO47</f>
        <v/>
      </c>
      <c r="AS46" s="19">
        <f>RAW_T25_34_Margins!$DP47</f>
        <v/>
      </c>
      <c r="AT46" s="19">
        <f>RAW_T25_34_Margins!$DQ47</f>
        <v/>
      </c>
      <c r="AU46" s="19">
        <f>RAW_T25_34_Margins!$DR47</f>
        <v/>
      </c>
      <c r="AV46" s="19">
        <f>RAW_T25_34_Margins!$DS47</f>
        <v/>
      </c>
      <c r="AW46" s="19">
        <f>RAW_T25_34_Margins!$DT47</f>
        <v/>
      </c>
      <c r="AX46" s="19">
        <f>RAW_T25_34_Margins!$DU47</f>
        <v/>
      </c>
      <c r="AY46" s="19">
        <f>SUM(RAW_T25_34_Margins!$D162:$DN162)</f>
        <v/>
      </c>
      <c r="AZ46" s="19">
        <f>RAW_T25_34_Margins!$DO162</f>
        <v/>
      </c>
      <c r="BA46" s="19">
        <f>RAW_T25_34_Margins!$DP162</f>
        <v/>
      </c>
      <c r="BB46" s="19">
        <f>RAW_T25_34_Margins!$DQ162</f>
        <v/>
      </c>
      <c r="BC46" s="19">
        <f>RAW_T25_34_Margins!$DR162</f>
        <v/>
      </c>
      <c r="BD46" s="19">
        <f>RAW_T25_34_Margins!$DS162</f>
        <v/>
      </c>
      <c r="BE46" s="19">
        <f>RAW_T25_34_Margins!$DT162</f>
        <v/>
      </c>
      <c r="BF46" s="19">
        <f>RAW_T25_34_Margins!$DU162</f>
        <v/>
      </c>
      <c r="BG46" s="19">
        <f>SUM(RAW_T25_34_Margins!$D277:$DN277)</f>
        <v/>
      </c>
      <c r="BH46" s="19">
        <f>RAW_T25_34_Margins!$DO277</f>
        <v/>
      </c>
      <c r="BI46" s="19">
        <f>RAW_T25_34_Margins!$DP277</f>
        <v/>
      </c>
      <c r="BJ46" s="19">
        <f>RAW_T25_34_Margins!$DQ277</f>
        <v/>
      </c>
      <c r="BK46" s="19">
        <f>RAW_T25_34_Margins!$DR277</f>
        <v/>
      </c>
      <c r="BL46" s="19">
        <f>RAW_T25_34_Margins!$DS277</f>
        <v/>
      </c>
      <c r="BM46" s="19">
        <f>RAW_T25_34_Margins!$DT277</f>
        <v/>
      </c>
      <c r="BN46" s="19">
        <f>RAW_T25_34_Margins!$DU277</f>
        <v/>
      </c>
      <c r="BO46" s="19">
        <f>SUM(RAW_T25_34_Margins!$D392:$DN392)+SUM(RAW_T25_34_Margins!$D507:$DN507)</f>
        <v/>
      </c>
      <c r="BP46" s="19">
        <f>RAW_T25_34_Margins!$DO392+RAW_T25_34_Margins!$DO507</f>
        <v/>
      </c>
      <c r="BQ46" s="19">
        <f>RAW_T25_34_Margins!$DP392+RAW_T25_34_Margins!$DP507</f>
        <v/>
      </c>
      <c r="BR46" s="19">
        <f>RAW_T25_34_Margins!$DQ392+RAW_T25_34_Margins!$DQ507</f>
        <v/>
      </c>
      <c r="BS46" s="19">
        <f>RAW_T25_34_Margins!$DR392+RAW_T25_34_Margins!$DR507</f>
        <v/>
      </c>
      <c r="BT46" s="19">
        <f>RAW_T25_34_Margins!$DS392+RAW_T25_34_Margins!$DS507</f>
        <v/>
      </c>
      <c r="BU46" s="19">
        <f>RAW_T25_34_Margins!$DT392+RAW_T25_34_Margins!$DT507</f>
        <v/>
      </c>
      <c r="BV46" s="19">
        <f>RAW_T25_34_Margins!$DU392+RAW_T25_34_Margins!$DU507</f>
        <v/>
      </c>
      <c r="BW46" s="19">
        <f>SUM(RAW_T25_34_Margins!$D622:$DN622)</f>
        <v/>
      </c>
      <c r="BX46" s="19">
        <f>RAW_T25_34_Margins!$DO622</f>
        <v/>
      </c>
      <c r="BY46" s="19">
        <f>RAW_T25_34_Margins!$DP622</f>
        <v/>
      </c>
      <c r="BZ46" s="19">
        <f>RAW_T25_34_Margins!$DQ622</f>
        <v/>
      </c>
      <c r="CA46" s="19">
        <f>RAW_T25_34_Margins!$DR622</f>
        <v/>
      </c>
      <c r="CB46" s="19">
        <f>RAW_T25_34_Margins!$DS622</f>
        <v/>
      </c>
      <c r="CC46" s="19">
        <f>RAW_T25_34_Margins!$DT622</f>
        <v/>
      </c>
      <c r="CD46" s="19">
        <f>RAW_T25_34_Margins!$DU622</f>
        <v/>
      </c>
      <c r="CE46" s="19">
        <f>SUM(RAW_T25_34_Margins!$D737:$DN737)</f>
        <v/>
      </c>
      <c r="CF46" s="19">
        <f>RAW_T25_34_Margins!$DO737</f>
        <v/>
      </c>
      <c r="CG46" s="19">
        <f>RAW_T25_34_Margins!$DP737</f>
        <v/>
      </c>
      <c r="CH46" s="19">
        <f>RAW_T25_34_Margins!$DQ737</f>
        <v/>
      </c>
      <c r="CI46" s="19">
        <f>RAW_T25_34_Margins!$DR737</f>
        <v/>
      </c>
      <c r="CJ46" s="19">
        <f>RAW_T25_34_Margins!$DS737</f>
        <v/>
      </c>
      <c r="CK46" s="19">
        <f>RAW_T25_34_Margins!$DT737</f>
        <v/>
      </c>
      <c r="CL46" s="19">
        <f>RAW_T25_34_Margins!$DU737</f>
        <v/>
      </c>
      <c r="CM46" s="19">
        <f>SUM(RAW_T25_34_Margins!$D852:$DN852)</f>
        <v/>
      </c>
      <c r="CN46" s="19">
        <f>RAW_T25_34_Margins!$DO852</f>
        <v/>
      </c>
      <c r="CO46" s="19">
        <f>RAW_T25_34_Margins!$DP852</f>
        <v/>
      </c>
      <c r="CP46" s="19">
        <f>RAW_T25_34_Margins!$DQ852</f>
        <v/>
      </c>
      <c r="CQ46" s="19">
        <f>RAW_T25_34_Margins!$DR852</f>
        <v/>
      </c>
      <c r="CR46" s="19">
        <f>RAW_T25_34_Margins!$DS852</f>
        <v/>
      </c>
      <c r="CS46" s="19">
        <f>RAW_T25_34_Margins!$DT852</f>
        <v/>
      </c>
      <c r="CT46" s="19">
        <f>RAW_T25_34_Margins!$DU852</f>
        <v/>
      </c>
      <c r="CU46" s="19">
        <f>SUM(RAW_T25_34_Margins!$D967:$DN967)</f>
        <v/>
      </c>
      <c r="CV46" s="19">
        <f>RAW_T25_34_Margins!$DO967</f>
        <v/>
      </c>
      <c r="CW46" s="19">
        <f>RAW_T25_34_Margins!$DP967</f>
        <v/>
      </c>
      <c r="CX46" s="19">
        <f>RAW_T25_34_Margins!$DQ967</f>
        <v/>
      </c>
      <c r="CY46" s="19">
        <f>RAW_T25_34_Margins!$DR967</f>
        <v/>
      </c>
      <c r="CZ46" s="19">
        <f>RAW_T25_34_Margins!$DS967</f>
        <v/>
      </c>
      <c r="DA46" s="19">
        <f>RAW_T25_34_Margins!$DT967</f>
        <v/>
      </c>
      <c r="DB46" s="19">
        <f>RAW_T25_34_Margins!$DU967</f>
        <v/>
      </c>
      <c r="DC46" s="19">
        <f>SUM(RAW_T25_34_Margins!$D1082:$DN1082)</f>
        <v/>
      </c>
      <c r="DD46" s="19">
        <f>RAW_T25_34_Margins!$DO1082</f>
        <v/>
      </c>
      <c r="DE46" s="19">
        <f>RAW_T25_34_Margins!$DP1082</f>
        <v/>
      </c>
      <c r="DF46" s="19">
        <f>RAW_T25_34_Margins!$DQ1082</f>
        <v/>
      </c>
      <c r="DG46" s="19">
        <f>RAW_T25_34_Margins!$DR1082</f>
        <v/>
      </c>
      <c r="DH46" s="19">
        <f>RAW_T25_34_Margins!$DS1082</f>
        <v/>
      </c>
      <c r="DI46" s="19">
        <f>RAW_T25_34_Margins!$DT1082</f>
        <v/>
      </c>
      <c r="DJ46" s="19">
        <f>RAW_T25_34_Margins!$DU1082</f>
        <v/>
      </c>
    </row>
    <row r="47">
      <c r="A47" s="2" t="inlineStr">
        <is>
          <t>1902</t>
        </is>
      </c>
      <c r="B47" s="2" t="inlineStr">
        <is>
          <t>Natural rubber product manufacturing</t>
        </is>
      </c>
      <c r="C47" s="19">
        <f>IF(Settings!$B$5="Aus",SUM(RAW_T5_Aus!$C48:$DM48),SUM(RAW_T5_State!$C48:$DM48))</f>
        <v/>
      </c>
      <c r="D47" s="19">
        <f>IF(Settings!$B$5="Aus",RAW_T5_Aus!$DN48,RAW_T5_State!$DN48)</f>
        <v/>
      </c>
      <c r="E47" s="19">
        <f>IF(Settings!$B$5="Aus",RAW_T5_Aus!$DO48,RAW_T5_State!$DO48)</f>
        <v/>
      </c>
      <c r="F47" s="19">
        <f>IF(Settings!$B$5="Aus",RAW_T5_Aus!$DP48,RAW_T5_State!$DP48)</f>
        <v/>
      </c>
      <c r="G47" s="19">
        <f>IF(Settings!$B$5="Aus",RAW_T5_Aus!$DQ48,RAW_T5_State!$DQ48)</f>
        <v/>
      </c>
      <c r="H47" s="19">
        <f>IF(Settings!$B$5="Aus",RAW_T5_Aus!$DR48,RAW_T5_State!$DR48)</f>
        <v/>
      </c>
      <c r="I47" s="19">
        <f>IF(Settings!$B$5="Aus",RAW_T5_Aus!$DS48,RAW_T5_State!$DS48)</f>
        <v/>
      </c>
      <c r="J47" s="19">
        <f>IF(Settings!$B$5="Aus",RAW_T5_Aus!$DT48,RAW_T5_State!$DT48)</f>
        <v/>
      </c>
      <c r="K47" s="19">
        <f>IF(Settings!$B$5="Aus",SUM(RAW_T8_Aus!$C48:$DM48)-SUM(RAW_T5_Aus!$C48:$DM48),SUM(RAW_T8_State!$C48:$DM48)-SUM(RAW_T5_State!$C48:$DM48))</f>
        <v/>
      </c>
      <c r="L47" s="19">
        <f>IF(Settings!$B$5="Aus",RAW_T8_Aus!$DN48-RAW_T5_Aus!$DN48,RAW_T8_State!$DN48-RAW_T5_State!$DN48)</f>
        <v/>
      </c>
      <c r="M47" s="19">
        <f>IF(Settings!$B$5="Aus",RAW_T8_Aus!$DO48-RAW_T5_Aus!$DO48,RAW_T8_State!$DO48-RAW_T5_State!$DO48)</f>
        <v/>
      </c>
      <c r="N47" s="19">
        <f>IF(Settings!$B$5="Aus",RAW_T8_Aus!$DP48-RAW_T5_Aus!$DP48,RAW_T8_State!$DP48-RAW_T5_State!$DP48)</f>
        <v/>
      </c>
      <c r="O47" s="19">
        <f>IF(Settings!$B$5="Aus",RAW_T8_Aus!$DQ48-RAW_T5_Aus!$DQ48,RAW_T8_State!$DQ48-RAW_T5_State!$DQ48)</f>
        <v/>
      </c>
      <c r="P47" s="19">
        <f>IF(Settings!$B$5="Aus",RAW_T8_Aus!$DR48-RAW_T5_Aus!$DR48,RAW_T8_State!$DR48-RAW_T5_State!$DR48)</f>
        <v/>
      </c>
      <c r="Q47" s="19">
        <f>IF(Settings!$B$5="Aus",RAW_T8_Aus!$DS48-RAW_T5_Aus!$DS48,RAW_T8_State!$DS48-RAW_T5_State!$DS48)</f>
        <v/>
      </c>
      <c r="R47" s="19">
        <f>IF(Settings!$B$5="Aus",RAW_T8_Aus!$DT48-RAW_T5_Aus!$DT48,RAW_T8_State!$DT48-RAW_T5_State!$DT48)</f>
        <v/>
      </c>
      <c r="S47" s="19">
        <f>SUM(RAW_T35_NetTaxes!$C48:$DM48)</f>
        <v/>
      </c>
      <c r="T47" s="19">
        <f>RAW_T35_NetTaxes!$DN48</f>
        <v/>
      </c>
      <c r="U47" s="19">
        <f>RAW_T35_NetTaxes!$DO48</f>
        <v/>
      </c>
      <c r="V47" s="19">
        <f>RAW_T35_NetTaxes!$DP48</f>
        <v/>
      </c>
      <c r="W47" s="19">
        <f>RAW_T35_NetTaxes!$DQ48</f>
        <v/>
      </c>
      <c r="X47" s="19">
        <f>RAW_T35_NetTaxes!$DR48</f>
        <v/>
      </c>
      <c r="Y47" s="19">
        <f>RAW_T35_NetTaxes!$DS48</f>
        <v/>
      </c>
      <c r="Z47" s="19">
        <f>RAW_T35_NetTaxes!$DT48</f>
        <v/>
      </c>
      <c r="AA47" s="19">
        <f>SUM(RAW_T23_Wholesale!$C48:$DM48)</f>
        <v/>
      </c>
      <c r="AB47" s="19">
        <f>RAW_T23_Wholesale!$DN48</f>
        <v/>
      </c>
      <c r="AC47" s="19">
        <f>RAW_T23_Wholesale!$DO48</f>
        <v/>
      </c>
      <c r="AD47" s="19">
        <f>RAW_T23_Wholesale!$DP48</f>
        <v/>
      </c>
      <c r="AE47" s="19">
        <f>RAW_T23_Wholesale!$DQ48</f>
        <v/>
      </c>
      <c r="AF47" s="19">
        <f>RAW_T23_Wholesale!$DR48</f>
        <v/>
      </c>
      <c r="AG47" s="19">
        <f>RAW_T23_Wholesale!$DS48</f>
        <v/>
      </c>
      <c r="AH47" s="19">
        <f>RAW_T23_Wholesale!$DT48</f>
        <v/>
      </c>
      <c r="AI47" s="19">
        <f>SUM(RAW_T24_Retail!$C48:$DM48)</f>
        <v/>
      </c>
      <c r="AJ47" s="19">
        <f>RAW_T24_Retail!$DN48</f>
        <v/>
      </c>
      <c r="AK47" s="19">
        <f>RAW_T24_Retail!$DO48</f>
        <v/>
      </c>
      <c r="AL47" s="19">
        <f>RAW_T24_Retail!$DP48</f>
        <v/>
      </c>
      <c r="AM47" s="19">
        <f>RAW_T24_Retail!$DQ48</f>
        <v/>
      </c>
      <c r="AN47" s="19">
        <f>RAW_T24_Retail!$DR48</f>
        <v/>
      </c>
      <c r="AO47" s="19">
        <f>RAW_T24_Retail!$DS48</f>
        <v/>
      </c>
      <c r="AP47" s="19">
        <f>RAW_T24_Retail!$DT48</f>
        <v/>
      </c>
      <c r="AQ47" s="19">
        <f>SUM(RAW_T25_34_Margins!$D48:$DN48)</f>
        <v/>
      </c>
      <c r="AR47" s="19">
        <f>RAW_T25_34_Margins!$DO48</f>
        <v/>
      </c>
      <c r="AS47" s="19">
        <f>RAW_T25_34_Margins!$DP48</f>
        <v/>
      </c>
      <c r="AT47" s="19">
        <f>RAW_T25_34_Margins!$DQ48</f>
        <v/>
      </c>
      <c r="AU47" s="19">
        <f>RAW_T25_34_Margins!$DR48</f>
        <v/>
      </c>
      <c r="AV47" s="19">
        <f>RAW_T25_34_Margins!$DS48</f>
        <v/>
      </c>
      <c r="AW47" s="19">
        <f>RAW_T25_34_Margins!$DT48</f>
        <v/>
      </c>
      <c r="AX47" s="19">
        <f>RAW_T25_34_Margins!$DU48</f>
        <v/>
      </c>
      <c r="AY47" s="19">
        <f>SUM(RAW_T25_34_Margins!$D163:$DN163)</f>
        <v/>
      </c>
      <c r="AZ47" s="19">
        <f>RAW_T25_34_Margins!$DO163</f>
        <v/>
      </c>
      <c r="BA47" s="19">
        <f>RAW_T25_34_Margins!$DP163</f>
        <v/>
      </c>
      <c r="BB47" s="19">
        <f>RAW_T25_34_Margins!$DQ163</f>
        <v/>
      </c>
      <c r="BC47" s="19">
        <f>RAW_T25_34_Margins!$DR163</f>
        <v/>
      </c>
      <c r="BD47" s="19">
        <f>RAW_T25_34_Margins!$DS163</f>
        <v/>
      </c>
      <c r="BE47" s="19">
        <f>RAW_T25_34_Margins!$DT163</f>
        <v/>
      </c>
      <c r="BF47" s="19">
        <f>RAW_T25_34_Margins!$DU163</f>
        <v/>
      </c>
      <c r="BG47" s="19">
        <f>SUM(RAW_T25_34_Margins!$D278:$DN278)</f>
        <v/>
      </c>
      <c r="BH47" s="19">
        <f>RAW_T25_34_Margins!$DO278</f>
        <v/>
      </c>
      <c r="BI47" s="19">
        <f>RAW_T25_34_Margins!$DP278</f>
        <v/>
      </c>
      <c r="BJ47" s="19">
        <f>RAW_T25_34_Margins!$DQ278</f>
        <v/>
      </c>
      <c r="BK47" s="19">
        <f>RAW_T25_34_Margins!$DR278</f>
        <v/>
      </c>
      <c r="BL47" s="19">
        <f>RAW_T25_34_Margins!$DS278</f>
        <v/>
      </c>
      <c r="BM47" s="19">
        <f>RAW_T25_34_Margins!$DT278</f>
        <v/>
      </c>
      <c r="BN47" s="19">
        <f>RAW_T25_34_Margins!$DU278</f>
        <v/>
      </c>
      <c r="BO47" s="19">
        <f>SUM(RAW_T25_34_Margins!$D393:$DN393)+SUM(RAW_T25_34_Margins!$D508:$DN508)</f>
        <v/>
      </c>
      <c r="BP47" s="19">
        <f>RAW_T25_34_Margins!$DO393+RAW_T25_34_Margins!$DO508</f>
        <v/>
      </c>
      <c r="BQ47" s="19">
        <f>RAW_T25_34_Margins!$DP393+RAW_T25_34_Margins!$DP508</f>
        <v/>
      </c>
      <c r="BR47" s="19">
        <f>RAW_T25_34_Margins!$DQ393+RAW_T25_34_Margins!$DQ508</f>
        <v/>
      </c>
      <c r="BS47" s="19">
        <f>RAW_T25_34_Margins!$DR393+RAW_T25_34_Margins!$DR508</f>
        <v/>
      </c>
      <c r="BT47" s="19">
        <f>RAW_T25_34_Margins!$DS393+RAW_T25_34_Margins!$DS508</f>
        <v/>
      </c>
      <c r="BU47" s="19">
        <f>RAW_T25_34_Margins!$DT393+RAW_T25_34_Margins!$DT508</f>
        <v/>
      </c>
      <c r="BV47" s="19">
        <f>RAW_T25_34_Margins!$DU393+RAW_T25_34_Margins!$DU508</f>
        <v/>
      </c>
      <c r="BW47" s="19">
        <f>SUM(RAW_T25_34_Margins!$D623:$DN623)</f>
        <v/>
      </c>
      <c r="BX47" s="19">
        <f>RAW_T25_34_Margins!$DO623</f>
        <v/>
      </c>
      <c r="BY47" s="19">
        <f>RAW_T25_34_Margins!$DP623</f>
        <v/>
      </c>
      <c r="BZ47" s="19">
        <f>RAW_T25_34_Margins!$DQ623</f>
        <v/>
      </c>
      <c r="CA47" s="19">
        <f>RAW_T25_34_Margins!$DR623</f>
        <v/>
      </c>
      <c r="CB47" s="19">
        <f>RAW_T25_34_Margins!$DS623</f>
        <v/>
      </c>
      <c r="CC47" s="19">
        <f>RAW_T25_34_Margins!$DT623</f>
        <v/>
      </c>
      <c r="CD47" s="19">
        <f>RAW_T25_34_Margins!$DU623</f>
        <v/>
      </c>
      <c r="CE47" s="19">
        <f>SUM(RAW_T25_34_Margins!$D738:$DN738)</f>
        <v/>
      </c>
      <c r="CF47" s="19">
        <f>RAW_T25_34_Margins!$DO738</f>
        <v/>
      </c>
      <c r="CG47" s="19">
        <f>RAW_T25_34_Margins!$DP738</f>
        <v/>
      </c>
      <c r="CH47" s="19">
        <f>RAW_T25_34_Margins!$DQ738</f>
        <v/>
      </c>
      <c r="CI47" s="19">
        <f>RAW_T25_34_Margins!$DR738</f>
        <v/>
      </c>
      <c r="CJ47" s="19">
        <f>RAW_T25_34_Margins!$DS738</f>
        <v/>
      </c>
      <c r="CK47" s="19">
        <f>RAW_T25_34_Margins!$DT738</f>
        <v/>
      </c>
      <c r="CL47" s="19">
        <f>RAW_T25_34_Margins!$DU738</f>
        <v/>
      </c>
      <c r="CM47" s="19">
        <f>SUM(RAW_T25_34_Margins!$D853:$DN853)</f>
        <v/>
      </c>
      <c r="CN47" s="19">
        <f>RAW_T25_34_Margins!$DO853</f>
        <v/>
      </c>
      <c r="CO47" s="19">
        <f>RAW_T25_34_Margins!$DP853</f>
        <v/>
      </c>
      <c r="CP47" s="19">
        <f>RAW_T25_34_Margins!$DQ853</f>
        <v/>
      </c>
      <c r="CQ47" s="19">
        <f>RAW_T25_34_Margins!$DR853</f>
        <v/>
      </c>
      <c r="CR47" s="19">
        <f>RAW_T25_34_Margins!$DS853</f>
        <v/>
      </c>
      <c r="CS47" s="19">
        <f>RAW_T25_34_Margins!$DT853</f>
        <v/>
      </c>
      <c r="CT47" s="19">
        <f>RAW_T25_34_Margins!$DU853</f>
        <v/>
      </c>
      <c r="CU47" s="19">
        <f>SUM(RAW_T25_34_Margins!$D968:$DN968)</f>
        <v/>
      </c>
      <c r="CV47" s="19">
        <f>RAW_T25_34_Margins!$DO968</f>
        <v/>
      </c>
      <c r="CW47" s="19">
        <f>RAW_T25_34_Margins!$DP968</f>
        <v/>
      </c>
      <c r="CX47" s="19">
        <f>RAW_T25_34_Margins!$DQ968</f>
        <v/>
      </c>
      <c r="CY47" s="19">
        <f>RAW_T25_34_Margins!$DR968</f>
        <v/>
      </c>
      <c r="CZ47" s="19">
        <f>RAW_T25_34_Margins!$DS968</f>
        <v/>
      </c>
      <c r="DA47" s="19">
        <f>RAW_T25_34_Margins!$DT968</f>
        <v/>
      </c>
      <c r="DB47" s="19">
        <f>RAW_T25_34_Margins!$DU968</f>
        <v/>
      </c>
      <c r="DC47" s="19">
        <f>SUM(RAW_T25_34_Margins!$D1083:$DN1083)</f>
        <v/>
      </c>
      <c r="DD47" s="19">
        <f>RAW_T25_34_Margins!$DO1083</f>
        <v/>
      </c>
      <c r="DE47" s="19">
        <f>RAW_T25_34_Margins!$DP1083</f>
        <v/>
      </c>
      <c r="DF47" s="19">
        <f>RAW_T25_34_Margins!$DQ1083</f>
        <v/>
      </c>
      <c r="DG47" s="19">
        <f>RAW_T25_34_Margins!$DR1083</f>
        <v/>
      </c>
      <c r="DH47" s="19">
        <f>RAW_T25_34_Margins!$DS1083</f>
        <v/>
      </c>
      <c r="DI47" s="19">
        <f>RAW_T25_34_Margins!$DT1083</f>
        <v/>
      </c>
      <c r="DJ47" s="19">
        <f>RAW_T25_34_Margins!$DU1083</f>
        <v/>
      </c>
    </row>
    <row r="48">
      <c r="A48" s="2" t="inlineStr">
        <is>
          <t>2001</t>
        </is>
      </c>
      <c r="B48" s="2" t="inlineStr">
        <is>
          <t>Glass and glass product manufacturing</t>
        </is>
      </c>
      <c r="C48" s="19">
        <f>IF(Settings!$B$5="Aus",SUM(RAW_T5_Aus!$C49:$DM49),SUM(RAW_T5_State!$C49:$DM49))</f>
        <v/>
      </c>
      <c r="D48" s="19">
        <f>IF(Settings!$B$5="Aus",RAW_T5_Aus!$DN49,RAW_T5_State!$DN49)</f>
        <v/>
      </c>
      <c r="E48" s="19">
        <f>IF(Settings!$B$5="Aus",RAW_T5_Aus!$DO49,RAW_T5_State!$DO49)</f>
        <v/>
      </c>
      <c r="F48" s="19">
        <f>IF(Settings!$B$5="Aus",RAW_T5_Aus!$DP49,RAW_T5_State!$DP49)</f>
        <v/>
      </c>
      <c r="G48" s="19">
        <f>IF(Settings!$B$5="Aus",RAW_T5_Aus!$DQ49,RAW_T5_State!$DQ49)</f>
        <v/>
      </c>
      <c r="H48" s="19">
        <f>IF(Settings!$B$5="Aus",RAW_T5_Aus!$DR49,RAW_T5_State!$DR49)</f>
        <v/>
      </c>
      <c r="I48" s="19">
        <f>IF(Settings!$B$5="Aus",RAW_T5_Aus!$DS49,RAW_T5_State!$DS49)</f>
        <v/>
      </c>
      <c r="J48" s="19">
        <f>IF(Settings!$B$5="Aus",RAW_T5_Aus!$DT49,RAW_T5_State!$DT49)</f>
        <v/>
      </c>
      <c r="K48" s="19">
        <f>IF(Settings!$B$5="Aus",SUM(RAW_T8_Aus!$C49:$DM49)-SUM(RAW_T5_Aus!$C49:$DM49),SUM(RAW_T8_State!$C49:$DM49)-SUM(RAW_T5_State!$C49:$DM49))</f>
        <v/>
      </c>
      <c r="L48" s="19">
        <f>IF(Settings!$B$5="Aus",RAW_T8_Aus!$DN49-RAW_T5_Aus!$DN49,RAW_T8_State!$DN49-RAW_T5_State!$DN49)</f>
        <v/>
      </c>
      <c r="M48" s="19">
        <f>IF(Settings!$B$5="Aus",RAW_T8_Aus!$DO49-RAW_T5_Aus!$DO49,RAW_T8_State!$DO49-RAW_T5_State!$DO49)</f>
        <v/>
      </c>
      <c r="N48" s="19">
        <f>IF(Settings!$B$5="Aus",RAW_T8_Aus!$DP49-RAW_T5_Aus!$DP49,RAW_T8_State!$DP49-RAW_T5_State!$DP49)</f>
        <v/>
      </c>
      <c r="O48" s="19">
        <f>IF(Settings!$B$5="Aus",RAW_T8_Aus!$DQ49-RAW_T5_Aus!$DQ49,RAW_T8_State!$DQ49-RAW_T5_State!$DQ49)</f>
        <v/>
      </c>
      <c r="P48" s="19">
        <f>IF(Settings!$B$5="Aus",RAW_T8_Aus!$DR49-RAW_T5_Aus!$DR49,RAW_T8_State!$DR49-RAW_T5_State!$DR49)</f>
        <v/>
      </c>
      <c r="Q48" s="19">
        <f>IF(Settings!$B$5="Aus",RAW_T8_Aus!$DS49-RAW_T5_Aus!$DS49,RAW_T8_State!$DS49-RAW_T5_State!$DS49)</f>
        <v/>
      </c>
      <c r="R48" s="19">
        <f>IF(Settings!$B$5="Aus",RAW_T8_Aus!$DT49-RAW_T5_Aus!$DT49,RAW_T8_State!$DT49-RAW_T5_State!$DT49)</f>
        <v/>
      </c>
      <c r="S48" s="19">
        <f>SUM(RAW_T35_NetTaxes!$C49:$DM49)</f>
        <v/>
      </c>
      <c r="T48" s="19">
        <f>RAW_T35_NetTaxes!$DN49</f>
        <v/>
      </c>
      <c r="U48" s="19">
        <f>RAW_T35_NetTaxes!$DO49</f>
        <v/>
      </c>
      <c r="V48" s="19">
        <f>RAW_T35_NetTaxes!$DP49</f>
        <v/>
      </c>
      <c r="W48" s="19">
        <f>RAW_T35_NetTaxes!$DQ49</f>
        <v/>
      </c>
      <c r="X48" s="19">
        <f>RAW_T35_NetTaxes!$DR49</f>
        <v/>
      </c>
      <c r="Y48" s="19">
        <f>RAW_T35_NetTaxes!$DS49</f>
        <v/>
      </c>
      <c r="Z48" s="19">
        <f>RAW_T35_NetTaxes!$DT49</f>
        <v/>
      </c>
      <c r="AA48" s="19">
        <f>SUM(RAW_T23_Wholesale!$C49:$DM49)</f>
        <v/>
      </c>
      <c r="AB48" s="19">
        <f>RAW_T23_Wholesale!$DN49</f>
        <v/>
      </c>
      <c r="AC48" s="19">
        <f>RAW_T23_Wholesale!$DO49</f>
        <v/>
      </c>
      <c r="AD48" s="19">
        <f>RAW_T23_Wholesale!$DP49</f>
        <v/>
      </c>
      <c r="AE48" s="19">
        <f>RAW_T23_Wholesale!$DQ49</f>
        <v/>
      </c>
      <c r="AF48" s="19">
        <f>RAW_T23_Wholesale!$DR49</f>
        <v/>
      </c>
      <c r="AG48" s="19">
        <f>RAW_T23_Wholesale!$DS49</f>
        <v/>
      </c>
      <c r="AH48" s="19">
        <f>RAW_T23_Wholesale!$DT49</f>
        <v/>
      </c>
      <c r="AI48" s="19">
        <f>SUM(RAW_T24_Retail!$C49:$DM49)</f>
        <v/>
      </c>
      <c r="AJ48" s="19">
        <f>RAW_T24_Retail!$DN49</f>
        <v/>
      </c>
      <c r="AK48" s="19">
        <f>RAW_T24_Retail!$DO49</f>
        <v/>
      </c>
      <c r="AL48" s="19">
        <f>RAW_T24_Retail!$DP49</f>
        <v/>
      </c>
      <c r="AM48" s="19">
        <f>RAW_T24_Retail!$DQ49</f>
        <v/>
      </c>
      <c r="AN48" s="19">
        <f>RAW_T24_Retail!$DR49</f>
        <v/>
      </c>
      <c r="AO48" s="19">
        <f>RAW_T24_Retail!$DS49</f>
        <v/>
      </c>
      <c r="AP48" s="19">
        <f>RAW_T24_Retail!$DT49</f>
        <v/>
      </c>
      <c r="AQ48" s="19">
        <f>SUM(RAW_T25_34_Margins!$D49:$DN49)</f>
        <v/>
      </c>
      <c r="AR48" s="19">
        <f>RAW_T25_34_Margins!$DO49</f>
        <v/>
      </c>
      <c r="AS48" s="19">
        <f>RAW_T25_34_Margins!$DP49</f>
        <v/>
      </c>
      <c r="AT48" s="19">
        <f>RAW_T25_34_Margins!$DQ49</f>
        <v/>
      </c>
      <c r="AU48" s="19">
        <f>RAW_T25_34_Margins!$DR49</f>
        <v/>
      </c>
      <c r="AV48" s="19">
        <f>RAW_T25_34_Margins!$DS49</f>
        <v/>
      </c>
      <c r="AW48" s="19">
        <f>RAW_T25_34_Margins!$DT49</f>
        <v/>
      </c>
      <c r="AX48" s="19">
        <f>RAW_T25_34_Margins!$DU49</f>
        <v/>
      </c>
      <c r="AY48" s="19">
        <f>SUM(RAW_T25_34_Margins!$D164:$DN164)</f>
        <v/>
      </c>
      <c r="AZ48" s="19">
        <f>RAW_T25_34_Margins!$DO164</f>
        <v/>
      </c>
      <c r="BA48" s="19">
        <f>RAW_T25_34_Margins!$DP164</f>
        <v/>
      </c>
      <c r="BB48" s="19">
        <f>RAW_T25_34_Margins!$DQ164</f>
        <v/>
      </c>
      <c r="BC48" s="19">
        <f>RAW_T25_34_Margins!$DR164</f>
        <v/>
      </c>
      <c r="BD48" s="19">
        <f>RAW_T25_34_Margins!$DS164</f>
        <v/>
      </c>
      <c r="BE48" s="19">
        <f>RAW_T25_34_Margins!$DT164</f>
        <v/>
      </c>
      <c r="BF48" s="19">
        <f>RAW_T25_34_Margins!$DU164</f>
        <v/>
      </c>
      <c r="BG48" s="19">
        <f>SUM(RAW_T25_34_Margins!$D279:$DN279)</f>
        <v/>
      </c>
      <c r="BH48" s="19">
        <f>RAW_T25_34_Margins!$DO279</f>
        <v/>
      </c>
      <c r="BI48" s="19">
        <f>RAW_T25_34_Margins!$DP279</f>
        <v/>
      </c>
      <c r="BJ48" s="19">
        <f>RAW_T25_34_Margins!$DQ279</f>
        <v/>
      </c>
      <c r="BK48" s="19">
        <f>RAW_T25_34_Margins!$DR279</f>
        <v/>
      </c>
      <c r="BL48" s="19">
        <f>RAW_T25_34_Margins!$DS279</f>
        <v/>
      </c>
      <c r="BM48" s="19">
        <f>RAW_T25_34_Margins!$DT279</f>
        <v/>
      </c>
      <c r="BN48" s="19">
        <f>RAW_T25_34_Margins!$DU279</f>
        <v/>
      </c>
      <c r="BO48" s="19">
        <f>SUM(RAW_T25_34_Margins!$D394:$DN394)+SUM(RAW_T25_34_Margins!$D509:$DN509)</f>
        <v/>
      </c>
      <c r="BP48" s="19">
        <f>RAW_T25_34_Margins!$DO394+RAW_T25_34_Margins!$DO509</f>
        <v/>
      </c>
      <c r="BQ48" s="19">
        <f>RAW_T25_34_Margins!$DP394+RAW_T25_34_Margins!$DP509</f>
        <v/>
      </c>
      <c r="BR48" s="19">
        <f>RAW_T25_34_Margins!$DQ394+RAW_T25_34_Margins!$DQ509</f>
        <v/>
      </c>
      <c r="BS48" s="19">
        <f>RAW_T25_34_Margins!$DR394+RAW_T25_34_Margins!$DR509</f>
        <v/>
      </c>
      <c r="BT48" s="19">
        <f>RAW_T25_34_Margins!$DS394+RAW_T25_34_Margins!$DS509</f>
        <v/>
      </c>
      <c r="BU48" s="19">
        <f>RAW_T25_34_Margins!$DT394+RAW_T25_34_Margins!$DT509</f>
        <v/>
      </c>
      <c r="BV48" s="19">
        <f>RAW_T25_34_Margins!$DU394+RAW_T25_34_Margins!$DU509</f>
        <v/>
      </c>
      <c r="BW48" s="19">
        <f>SUM(RAW_T25_34_Margins!$D624:$DN624)</f>
        <v/>
      </c>
      <c r="BX48" s="19">
        <f>RAW_T25_34_Margins!$DO624</f>
        <v/>
      </c>
      <c r="BY48" s="19">
        <f>RAW_T25_34_Margins!$DP624</f>
        <v/>
      </c>
      <c r="BZ48" s="19">
        <f>RAW_T25_34_Margins!$DQ624</f>
        <v/>
      </c>
      <c r="CA48" s="19">
        <f>RAW_T25_34_Margins!$DR624</f>
        <v/>
      </c>
      <c r="CB48" s="19">
        <f>RAW_T25_34_Margins!$DS624</f>
        <v/>
      </c>
      <c r="CC48" s="19">
        <f>RAW_T25_34_Margins!$DT624</f>
        <v/>
      </c>
      <c r="CD48" s="19">
        <f>RAW_T25_34_Margins!$DU624</f>
        <v/>
      </c>
      <c r="CE48" s="19">
        <f>SUM(RAW_T25_34_Margins!$D739:$DN739)</f>
        <v/>
      </c>
      <c r="CF48" s="19">
        <f>RAW_T25_34_Margins!$DO739</f>
        <v/>
      </c>
      <c r="CG48" s="19">
        <f>RAW_T25_34_Margins!$DP739</f>
        <v/>
      </c>
      <c r="CH48" s="19">
        <f>RAW_T25_34_Margins!$DQ739</f>
        <v/>
      </c>
      <c r="CI48" s="19">
        <f>RAW_T25_34_Margins!$DR739</f>
        <v/>
      </c>
      <c r="CJ48" s="19">
        <f>RAW_T25_34_Margins!$DS739</f>
        <v/>
      </c>
      <c r="CK48" s="19">
        <f>RAW_T25_34_Margins!$DT739</f>
        <v/>
      </c>
      <c r="CL48" s="19">
        <f>RAW_T25_34_Margins!$DU739</f>
        <v/>
      </c>
      <c r="CM48" s="19">
        <f>SUM(RAW_T25_34_Margins!$D854:$DN854)</f>
        <v/>
      </c>
      <c r="CN48" s="19">
        <f>RAW_T25_34_Margins!$DO854</f>
        <v/>
      </c>
      <c r="CO48" s="19">
        <f>RAW_T25_34_Margins!$DP854</f>
        <v/>
      </c>
      <c r="CP48" s="19">
        <f>RAW_T25_34_Margins!$DQ854</f>
        <v/>
      </c>
      <c r="CQ48" s="19">
        <f>RAW_T25_34_Margins!$DR854</f>
        <v/>
      </c>
      <c r="CR48" s="19">
        <f>RAW_T25_34_Margins!$DS854</f>
        <v/>
      </c>
      <c r="CS48" s="19">
        <f>RAW_T25_34_Margins!$DT854</f>
        <v/>
      </c>
      <c r="CT48" s="19">
        <f>RAW_T25_34_Margins!$DU854</f>
        <v/>
      </c>
      <c r="CU48" s="19">
        <f>SUM(RAW_T25_34_Margins!$D969:$DN969)</f>
        <v/>
      </c>
      <c r="CV48" s="19">
        <f>RAW_T25_34_Margins!$DO969</f>
        <v/>
      </c>
      <c r="CW48" s="19">
        <f>RAW_T25_34_Margins!$DP969</f>
        <v/>
      </c>
      <c r="CX48" s="19">
        <f>RAW_T25_34_Margins!$DQ969</f>
        <v/>
      </c>
      <c r="CY48" s="19">
        <f>RAW_T25_34_Margins!$DR969</f>
        <v/>
      </c>
      <c r="CZ48" s="19">
        <f>RAW_T25_34_Margins!$DS969</f>
        <v/>
      </c>
      <c r="DA48" s="19">
        <f>RAW_T25_34_Margins!$DT969</f>
        <v/>
      </c>
      <c r="DB48" s="19">
        <f>RAW_T25_34_Margins!$DU969</f>
        <v/>
      </c>
      <c r="DC48" s="19">
        <f>SUM(RAW_T25_34_Margins!$D1084:$DN1084)</f>
        <v/>
      </c>
      <c r="DD48" s="19">
        <f>RAW_T25_34_Margins!$DO1084</f>
        <v/>
      </c>
      <c r="DE48" s="19">
        <f>RAW_T25_34_Margins!$DP1084</f>
        <v/>
      </c>
      <c r="DF48" s="19">
        <f>RAW_T25_34_Margins!$DQ1084</f>
        <v/>
      </c>
      <c r="DG48" s="19">
        <f>RAW_T25_34_Margins!$DR1084</f>
        <v/>
      </c>
      <c r="DH48" s="19">
        <f>RAW_T25_34_Margins!$DS1084</f>
        <v/>
      </c>
      <c r="DI48" s="19">
        <f>RAW_T25_34_Margins!$DT1084</f>
        <v/>
      </c>
      <c r="DJ48" s="19">
        <f>RAW_T25_34_Margins!$DU1084</f>
        <v/>
      </c>
    </row>
    <row r="49">
      <c r="A49" s="2" t="inlineStr">
        <is>
          <t>2002</t>
        </is>
      </c>
      <c r="B49" s="2" t="inlineStr">
        <is>
          <t>Ceramic product manufacturing</t>
        </is>
      </c>
      <c r="C49" s="19">
        <f>IF(Settings!$B$5="Aus",SUM(RAW_T5_Aus!$C50:$DM50),SUM(RAW_T5_State!$C50:$DM50))</f>
        <v/>
      </c>
      <c r="D49" s="19">
        <f>IF(Settings!$B$5="Aus",RAW_T5_Aus!$DN50,RAW_T5_State!$DN50)</f>
        <v/>
      </c>
      <c r="E49" s="19">
        <f>IF(Settings!$B$5="Aus",RAW_T5_Aus!$DO50,RAW_T5_State!$DO50)</f>
        <v/>
      </c>
      <c r="F49" s="19">
        <f>IF(Settings!$B$5="Aus",RAW_T5_Aus!$DP50,RAW_T5_State!$DP50)</f>
        <v/>
      </c>
      <c r="G49" s="19">
        <f>IF(Settings!$B$5="Aus",RAW_T5_Aus!$DQ50,RAW_T5_State!$DQ50)</f>
        <v/>
      </c>
      <c r="H49" s="19">
        <f>IF(Settings!$B$5="Aus",RAW_T5_Aus!$DR50,RAW_T5_State!$DR50)</f>
        <v/>
      </c>
      <c r="I49" s="19">
        <f>IF(Settings!$B$5="Aus",RAW_T5_Aus!$DS50,RAW_T5_State!$DS50)</f>
        <v/>
      </c>
      <c r="J49" s="19">
        <f>IF(Settings!$B$5="Aus",RAW_T5_Aus!$DT50,RAW_T5_State!$DT50)</f>
        <v/>
      </c>
      <c r="K49" s="19">
        <f>IF(Settings!$B$5="Aus",SUM(RAW_T8_Aus!$C50:$DM50)-SUM(RAW_T5_Aus!$C50:$DM50),SUM(RAW_T8_State!$C50:$DM50)-SUM(RAW_T5_State!$C50:$DM50))</f>
        <v/>
      </c>
      <c r="L49" s="19">
        <f>IF(Settings!$B$5="Aus",RAW_T8_Aus!$DN50-RAW_T5_Aus!$DN50,RAW_T8_State!$DN50-RAW_T5_State!$DN50)</f>
        <v/>
      </c>
      <c r="M49" s="19">
        <f>IF(Settings!$B$5="Aus",RAW_T8_Aus!$DO50-RAW_T5_Aus!$DO50,RAW_T8_State!$DO50-RAW_T5_State!$DO50)</f>
        <v/>
      </c>
      <c r="N49" s="19">
        <f>IF(Settings!$B$5="Aus",RAW_T8_Aus!$DP50-RAW_T5_Aus!$DP50,RAW_T8_State!$DP50-RAW_T5_State!$DP50)</f>
        <v/>
      </c>
      <c r="O49" s="19">
        <f>IF(Settings!$B$5="Aus",RAW_T8_Aus!$DQ50-RAW_T5_Aus!$DQ50,RAW_T8_State!$DQ50-RAW_T5_State!$DQ50)</f>
        <v/>
      </c>
      <c r="P49" s="19">
        <f>IF(Settings!$B$5="Aus",RAW_T8_Aus!$DR50-RAW_T5_Aus!$DR50,RAW_T8_State!$DR50-RAW_T5_State!$DR50)</f>
        <v/>
      </c>
      <c r="Q49" s="19">
        <f>IF(Settings!$B$5="Aus",RAW_T8_Aus!$DS50-RAW_T5_Aus!$DS50,RAW_T8_State!$DS50-RAW_T5_State!$DS50)</f>
        <v/>
      </c>
      <c r="R49" s="19">
        <f>IF(Settings!$B$5="Aus",RAW_T8_Aus!$DT50-RAW_T5_Aus!$DT50,RAW_T8_State!$DT50-RAW_T5_State!$DT50)</f>
        <v/>
      </c>
      <c r="S49" s="19">
        <f>SUM(RAW_T35_NetTaxes!$C50:$DM50)</f>
        <v/>
      </c>
      <c r="T49" s="19">
        <f>RAW_T35_NetTaxes!$DN50</f>
        <v/>
      </c>
      <c r="U49" s="19">
        <f>RAW_T35_NetTaxes!$DO50</f>
        <v/>
      </c>
      <c r="V49" s="19">
        <f>RAW_T35_NetTaxes!$DP50</f>
        <v/>
      </c>
      <c r="W49" s="19">
        <f>RAW_T35_NetTaxes!$DQ50</f>
        <v/>
      </c>
      <c r="X49" s="19">
        <f>RAW_T35_NetTaxes!$DR50</f>
        <v/>
      </c>
      <c r="Y49" s="19">
        <f>RAW_T35_NetTaxes!$DS50</f>
        <v/>
      </c>
      <c r="Z49" s="19">
        <f>RAW_T35_NetTaxes!$DT50</f>
        <v/>
      </c>
      <c r="AA49" s="19">
        <f>SUM(RAW_T23_Wholesale!$C50:$DM50)</f>
        <v/>
      </c>
      <c r="AB49" s="19">
        <f>RAW_T23_Wholesale!$DN50</f>
        <v/>
      </c>
      <c r="AC49" s="19">
        <f>RAW_T23_Wholesale!$DO50</f>
        <v/>
      </c>
      <c r="AD49" s="19">
        <f>RAW_T23_Wholesale!$DP50</f>
        <v/>
      </c>
      <c r="AE49" s="19">
        <f>RAW_T23_Wholesale!$DQ50</f>
        <v/>
      </c>
      <c r="AF49" s="19">
        <f>RAW_T23_Wholesale!$DR50</f>
        <v/>
      </c>
      <c r="AG49" s="19">
        <f>RAW_T23_Wholesale!$DS50</f>
        <v/>
      </c>
      <c r="AH49" s="19">
        <f>RAW_T23_Wholesale!$DT50</f>
        <v/>
      </c>
      <c r="AI49" s="19">
        <f>SUM(RAW_T24_Retail!$C50:$DM50)</f>
        <v/>
      </c>
      <c r="AJ49" s="19">
        <f>RAW_T24_Retail!$DN50</f>
        <v/>
      </c>
      <c r="AK49" s="19">
        <f>RAW_T24_Retail!$DO50</f>
        <v/>
      </c>
      <c r="AL49" s="19">
        <f>RAW_T24_Retail!$DP50</f>
        <v/>
      </c>
      <c r="AM49" s="19">
        <f>RAW_T24_Retail!$DQ50</f>
        <v/>
      </c>
      <c r="AN49" s="19">
        <f>RAW_T24_Retail!$DR50</f>
        <v/>
      </c>
      <c r="AO49" s="19">
        <f>RAW_T24_Retail!$DS50</f>
        <v/>
      </c>
      <c r="AP49" s="19">
        <f>RAW_T24_Retail!$DT50</f>
        <v/>
      </c>
      <c r="AQ49" s="19">
        <f>SUM(RAW_T25_34_Margins!$D50:$DN50)</f>
        <v/>
      </c>
      <c r="AR49" s="19">
        <f>RAW_T25_34_Margins!$DO50</f>
        <v/>
      </c>
      <c r="AS49" s="19">
        <f>RAW_T25_34_Margins!$DP50</f>
        <v/>
      </c>
      <c r="AT49" s="19">
        <f>RAW_T25_34_Margins!$DQ50</f>
        <v/>
      </c>
      <c r="AU49" s="19">
        <f>RAW_T25_34_Margins!$DR50</f>
        <v/>
      </c>
      <c r="AV49" s="19">
        <f>RAW_T25_34_Margins!$DS50</f>
        <v/>
      </c>
      <c r="AW49" s="19">
        <f>RAW_T25_34_Margins!$DT50</f>
        <v/>
      </c>
      <c r="AX49" s="19">
        <f>RAW_T25_34_Margins!$DU50</f>
        <v/>
      </c>
      <c r="AY49" s="19">
        <f>SUM(RAW_T25_34_Margins!$D165:$DN165)</f>
        <v/>
      </c>
      <c r="AZ49" s="19">
        <f>RAW_T25_34_Margins!$DO165</f>
        <v/>
      </c>
      <c r="BA49" s="19">
        <f>RAW_T25_34_Margins!$DP165</f>
        <v/>
      </c>
      <c r="BB49" s="19">
        <f>RAW_T25_34_Margins!$DQ165</f>
        <v/>
      </c>
      <c r="BC49" s="19">
        <f>RAW_T25_34_Margins!$DR165</f>
        <v/>
      </c>
      <c r="BD49" s="19">
        <f>RAW_T25_34_Margins!$DS165</f>
        <v/>
      </c>
      <c r="BE49" s="19">
        <f>RAW_T25_34_Margins!$DT165</f>
        <v/>
      </c>
      <c r="BF49" s="19">
        <f>RAW_T25_34_Margins!$DU165</f>
        <v/>
      </c>
      <c r="BG49" s="19">
        <f>SUM(RAW_T25_34_Margins!$D280:$DN280)</f>
        <v/>
      </c>
      <c r="BH49" s="19">
        <f>RAW_T25_34_Margins!$DO280</f>
        <v/>
      </c>
      <c r="BI49" s="19">
        <f>RAW_T25_34_Margins!$DP280</f>
        <v/>
      </c>
      <c r="BJ49" s="19">
        <f>RAW_T25_34_Margins!$DQ280</f>
        <v/>
      </c>
      <c r="BK49" s="19">
        <f>RAW_T25_34_Margins!$DR280</f>
        <v/>
      </c>
      <c r="BL49" s="19">
        <f>RAW_T25_34_Margins!$DS280</f>
        <v/>
      </c>
      <c r="BM49" s="19">
        <f>RAW_T25_34_Margins!$DT280</f>
        <v/>
      </c>
      <c r="BN49" s="19">
        <f>RAW_T25_34_Margins!$DU280</f>
        <v/>
      </c>
      <c r="BO49" s="19">
        <f>SUM(RAW_T25_34_Margins!$D395:$DN395)+SUM(RAW_T25_34_Margins!$D510:$DN510)</f>
        <v/>
      </c>
      <c r="BP49" s="19">
        <f>RAW_T25_34_Margins!$DO395+RAW_T25_34_Margins!$DO510</f>
        <v/>
      </c>
      <c r="BQ49" s="19">
        <f>RAW_T25_34_Margins!$DP395+RAW_T25_34_Margins!$DP510</f>
        <v/>
      </c>
      <c r="BR49" s="19">
        <f>RAW_T25_34_Margins!$DQ395+RAW_T25_34_Margins!$DQ510</f>
        <v/>
      </c>
      <c r="BS49" s="19">
        <f>RAW_T25_34_Margins!$DR395+RAW_T25_34_Margins!$DR510</f>
        <v/>
      </c>
      <c r="BT49" s="19">
        <f>RAW_T25_34_Margins!$DS395+RAW_T25_34_Margins!$DS510</f>
        <v/>
      </c>
      <c r="BU49" s="19">
        <f>RAW_T25_34_Margins!$DT395+RAW_T25_34_Margins!$DT510</f>
        <v/>
      </c>
      <c r="BV49" s="19">
        <f>RAW_T25_34_Margins!$DU395+RAW_T25_34_Margins!$DU510</f>
        <v/>
      </c>
      <c r="BW49" s="19">
        <f>SUM(RAW_T25_34_Margins!$D625:$DN625)</f>
        <v/>
      </c>
      <c r="BX49" s="19">
        <f>RAW_T25_34_Margins!$DO625</f>
        <v/>
      </c>
      <c r="BY49" s="19">
        <f>RAW_T25_34_Margins!$DP625</f>
        <v/>
      </c>
      <c r="BZ49" s="19">
        <f>RAW_T25_34_Margins!$DQ625</f>
        <v/>
      </c>
      <c r="CA49" s="19">
        <f>RAW_T25_34_Margins!$DR625</f>
        <v/>
      </c>
      <c r="CB49" s="19">
        <f>RAW_T25_34_Margins!$DS625</f>
        <v/>
      </c>
      <c r="CC49" s="19">
        <f>RAW_T25_34_Margins!$DT625</f>
        <v/>
      </c>
      <c r="CD49" s="19">
        <f>RAW_T25_34_Margins!$DU625</f>
        <v/>
      </c>
      <c r="CE49" s="19">
        <f>SUM(RAW_T25_34_Margins!$D740:$DN740)</f>
        <v/>
      </c>
      <c r="CF49" s="19">
        <f>RAW_T25_34_Margins!$DO740</f>
        <v/>
      </c>
      <c r="CG49" s="19">
        <f>RAW_T25_34_Margins!$DP740</f>
        <v/>
      </c>
      <c r="CH49" s="19">
        <f>RAW_T25_34_Margins!$DQ740</f>
        <v/>
      </c>
      <c r="CI49" s="19">
        <f>RAW_T25_34_Margins!$DR740</f>
        <v/>
      </c>
      <c r="CJ49" s="19">
        <f>RAW_T25_34_Margins!$DS740</f>
        <v/>
      </c>
      <c r="CK49" s="19">
        <f>RAW_T25_34_Margins!$DT740</f>
        <v/>
      </c>
      <c r="CL49" s="19">
        <f>RAW_T25_34_Margins!$DU740</f>
        <v/>
      </c>
      <c r="CM49" s="19">
        <f>SUM(RAW_T25_34_Margins!$D855:$DN855)</f>
        <v/>
      </c>
      <c r="CN49" s="19">
        <f>RAW_T25_34_Margins!$DO855</f>
        <v/>
      </c>
      <c r="CO49" s="19">
        <f>RAW_T25_34_Margins!$DP855</f>
        <v/>
      </c>
      <c r="CP49" s="19">
        <f>RAW_T25_34_Margins!$DQ855</f>
        <v/>
      </c>
      <c r="CQ49" s="19">
        <f>RAW_T25_34_Margins!$DR855</f>
        <v/>
      </c>
      <c r="CR49" s="19">
        <f>RAW_T25_34_Margins!$DS855</f>
        <v/>
      </c>
      <c r="CS49" s="19">
        <f>RAW_T25_34_Margins!$DT855</f>
        <v/>
      </c>
      <c r="CT49" s="19">
        <f>RAW_T25_34_Margins!$DU855</f>
        <v/>
      </c>
      <c r="CU49" s="19">
        <f>SUM(RAW_T25_34_Margins!$D970:$DN970)</f>
        <v/>
      </c>
      <c r="CV49" s="19">
        <f>RAW_T25_34_Margins!$DO970</f>
        <v/>
      </c>
      <c r="CW49" s="19">
        <f>RAW_T25_34_Margins!$DP970</f>
        <v/>
      </c>
      <c r="CX49" s="19">
        <f>RAW_T25_34_Margins!$DQ970</f>
        <v/>
      </c>
      <c r="CY49" s="19">
        <f>RAW_T25_34_Margins!$DR970</f>
        <v/>
      </c>
      <c r="CZ49" s="19">
        <f>RAW_T25_34_Margins!$DS970</f>
        <v/>
      </c>
      <c r="DA49" s="19">
        <f>RAW_T25_34_Margins!$DT970</f>
        <v/>
      </c>
      <c r="DB49" s="19">
        <f>RAW_T25_34_Margins!$DU970</f>
        <v/>
      </c>
      <c r="DC49" s="19">
        <f>SUM(RAW_T25_34_Margins!$D1085:$DN1085)</f>
        <v/>
      </c>
      <c r="DD49" s="19">
        <f>RAW_T25_34_Margins!$DO1085</f>
        <v/>
      </c>
      <c r="DE49" s="19">
        <f>RAW_T25_34_Margins!$DP1085</f>
        <v/>
      </c>
      <c r="DF49" s="19">
        <f>RAW_T25_34_Margins!$DQ1085</f>
        <v/>
      </c>
      <c r="DG49" s="19">
        <f>RAW_T25_34_Margins!$DR1085</f>
        <v/>
      </c>
      <c r="DH49" s="19">
        <f>RAW_T25_34_Margins!$DS1085</f>
        <v/>
      </c>
      <c r="DI49" s="19">
        <f>RAW_T25_34_Margins!$DT1085</f>
        <v/>
      </c>
      <c r="DJ49" s="19">
        <f>RAW_T25_34_Margins!$DU1085</f>
        <v/>
      </c>
    </row>
    <row r="50">
      <c r="A50" s="2" t="inlineStr">
        <is>
          <t>2003</t>
        </is>
      </c>
      <c r="B50" s="2" t="inlineStr">
        <is>
          <t>Cement, lime and ready-mixed concrete manufacturing</t>
        </is>
      </c>
      <c r="C50" s="19">
        <f>IF(Settings!$B$5="Aus",SUM(RAW_T5_Aus!$C51:$DM51),SUM(RAW_T5_State!$C51:$DM51))</f>
        <v/>
      </c>
      <c r="D50" s="19">
        <f>IF(Settings!$B$5="Aus",RAW_T5_Aus!$DN51,RAW_T5_State!$DN51)</f>
        <v/>
      </c>
      <c r="E50" s="19">
        <f>IF(Settings!$B$5="Aus",RAW_T5_Aus!$DO51,RAW_T5_State!$DO51)</f>
        <v/>
      </c>
      <c r="F50" s="19">
        <f>IF(Settings!$B$5="Aus",RAW_T5_Aus!$DP51,RAW_T5_State!$DP51)</f>
        <v/>
      </c>
      <c r="G50" s="19">
        <f>IF(Settings!$B$5="Aus",RAW_T5_Aus!$DQ51,RAW_T5_State!$DQ51)</f>
        <v/>
      </c>
      <c r="H50" s="19">
        <f>IF(Settings!$B$5="Aus",RAW_T5_Aus!$DR51,RAW_T5_State!$DR51)</f>
        <v/>
      </c>
      <c r="I50" s="19">
        <f>IF(Settings!$B$5="Aus",RAW_T5_Aus!$DS51,RAW_T5_State!$DS51)</f>
        <v/>
      </c>
      <c r="J50" s="19">
        <f>IF(Settings!$B$5="Aus",RAW_T5_Aus!$DT51,RAW_T5_State!$DT51)</f>
        <v/>
      </c>
      <c r="K50" s="19">
        <f>IF(Settings!$B$5="Aus",SUM(RAW_T8_Aus!$C51:$DM51)-SUM(RAW_T5_Aus!$C51:$DM51),SUM(RAW_T8_State!$C51:$DM51)-SUM(RAW_T5_State!$C51:$DM51))</f>
        <v/>
      </c>
      <c r="L50" s="19">
        <f>IF(Settings!$B$5="Aus",RAW_T8_Aus!$DN51-RAW_T5_Aus!$DN51,RAW_T8_State!$DN51-RAW_T5_State!$DN51)</f>
        <v/>
      </c>
      <c r="M50" s="19">
        <f>IF(Settings!$B$5="Aus",RAW_T8_Aus!$DO51-RAW_T5_Aus!$DO51,RAW_T8_State!$DO51-RAW_T5_State!$DO51)</f>
        <v/>
      </c>
      <c r="N50" s="19">
        <f>IF(Settings!$B$5="Aus",RAW_T8_Aus!$DP51-RAW_T5_Aus!$DP51,RAW_T8_State!$DP51-RAW_T5_State!$DP51)</f>
        <v/>
      </c>
      <c r="O50" s="19">
        <f>IF(Settings!$B$5="Aus",RAW_T8_Aus!$DQ51-RAW_T5_Aus!$DQ51,RAW_T8_State!$DQ51-RAW_T5_State!$DQ51)</f>
        <v/>
      </c>
      <c r="P50" s="19">
        <f>IF(Settings!$B$5="Aus",RAW_T8_Aus!$DR51-RAW_T5_Aus!$DR51,RAW_T8_State!$DR51-RAW_T5_State!$DR51)</f>
        <v/>
      </c>
      <c r="Q50" s="19">
        <f>IF(Settings!$B$5="Aus",RAW_T8_Aus!$DS51-RAW_T5_Aus!$DS51,RAW_T8_State!$DS51-RAW_T5_State!$DS51)</f>
        <v/>
      </c>
      <c r="R50" s="19">
        <f>IF(Settings!$B$5="Aus",RAW_T8_Aus!$DT51-RAW_T5_Aus!$DT51,RAW_T8_State!$DT51-RAW_T5_State!$DT51)</f>
        <v/>
      </c>
      <c r="S50" s="19">
        <f>SUM(RAW_T35_NetTaxes!$C51:$DM51)</f>
        <v/>
      </c>
      <c r="T50" s="19">
        <f>RAW_T35_NetTaxes!$DN51</f>
        <v/>
      </c>
      <c r="U50" s="19">
        <f>RAW_T35_NetTaxes!$DO51</f>
        <v/>
      </c>
      <c r="V50" s="19">
        <f>RAW_T35_NetTaxes!$DP51</f>
        <v/>
      </c>
      <c r="W50" s="19">
        <f>RAW_T35_NetTaxes!$DQ51</f>
        <v/>
      </c>
      <c r="X50" s="19">
        <f>RAW_T35_NetTaxes!$DR51</f>
        <v/>
      </c>
      <c r="Y50" s="19">
        <f>RAW_T35_NetTaxes!$DS51</f>
        <v/>
      </c>
      <c r="Z50" s="19">
        <f>RAW_T35_NetTaxes!$DT51</f>
        <v/>
      </c>
      <c r="AA50" s="19">
        <f>SUM(RAW_T23_Wholesale!$C51:$DM51)</f>
        <v/>
      </c>
      <c r="AB50" s="19">
        <f>RAW_T23_Wholesale!$DN51</f>
        <v/>
      </c>
      <c r="AC50" s="19">
        <f>RAW_T23_Wholesale!$DO51</f>
        <v/>
      </c>
      <c r="AD50" s="19">
        <f>RAW_T23_Wholesale!$DP51</f>
        <v/>
      </c>
      <c r="AE50" s="19">
        <f>RAW_T23_Wholesale!$DQ51</f>
        <v/>
      </c>
      <c r="AF50" s="19">
        <f>RAW_T23_Wholesale!$DR51</f>
        <v/>
      </c>
      <c r="AG50" s="19">
        <f>RAW_T23_Wholesale!$DS51</f>
        <v/>
      </c>
      <c r="AH50" s="19">
        <f>RAW_T23_Wholesale!$DT51</f>
        <v/>
      </c>
      <c r="AI50" s="19">
        <f>SUM(RAW_T24_Retail!$C51:$DM51)</f>
        <v/>
      </c>
      <c r="AJ50" s="19">
        <f>RAW_T24_Retail!$DN51</f>
        <v/>
      </c>
      <c r="AK50" s="19">
        <f>RAW_T24_Retail!$DO51</f>
        <v/>
      </c>
      <c r="AL50" s="19">
        <f>RAW_T24_Retail!$DP51</f>
        <v/>
      </c>
      <c r="AM50" s="19">
        <f>RAW_T24_Retail!$DQ51</f>
        <v/>
      </c>
      <c r="AN50" s="19">
        <f>RAW_T24_Retail!$DR51</f>
        <v/>
      </c>
      <c r="AO50" s="19">
        <f>RAW_T24_Retail!$DS51</f>
        <v/>
      </c>
      <c r="AP50" s="19">
        <f>RAW_T24_Retail!$DT51</f>
        <v/>
      </c>
      <c r="AQ50" s="19">
        <f>SUM(RAW_T25_34_Margins!$D51:$DN51)</f>
        <v/>
      </c>
      <c r="AR50" s="19">
        <f>RAW_T25_34_Margins!$DO51</f>
        <v/>
      </c>
      <c r="AS50" s="19">
        <f>RAW_T25_34_Margins!$DP51</f>
        <v/>
      </c>
      <c r="AT50" s="19">
        <f>RAW_T25_34_Margins!$DQ51</f>
        <v/>
      </c>
      <c r="AU50" s="19">
        <f>RAW_T25_34_Margins!$DR51</f>
        <v/>
      </c>
      <c r="AV50" s="19">
        <f>RAW_T25_34_Margins!$DS51</f>
        <v/>
      </c>
      <c r="AW50" s="19">
        <f>RAW_T25_34_Margins!$DT51</f>
        <v/>
      </c>
      <c r="AX50" s="19">
        <f>RAW_T25_34_Margins!$DU51</f>
        <v/>
      </c>
      <c r="AY50" s="19">
        <f>SUM(RAW_T25_34_Margins!$D166:$DN166)</f>
        <v/>
      </c>
      <c r="AZ50" s="19">
        <f>RAW_T25_34_Margins!$DO166</f>
        <v/>
      </c>
      <c r="BA50" s="19">
        <f>RAW_T25_34_Margins!$DP166</f>
        <v/>
      </c>
      <c r="BB50" s="19">
        <f>RAW_T25_34_Margins!$DQ166</f>
        <v/>
      </c>
      <c r="BC50" s="19">
        <f>RAW_T25_34_Margins!$DR166</f>
        <v/>
      </c>
      <c r="BD50" s="19">
        <f>RAW_T25_34_Margins!$DS166</f>
        <v/>
      </c>
      <c r="BE50" s="19">
        <f>RAW_T25_34_Margins!$DT166</f>
        <v/>
      </c>
      <c r="BF50" s="19">
        <f>RAW_T25_34_Margins!$DU166</f>
        <v/>
      </c>
      <c r="BG50" s="19">
        <f>SUM(RAW_T25_34_Margins!$D281:$DN281)</f>
        <v/>
      </c>
      <c r="BH50" s="19">
        <f>RAW_T25_34_Margins!$DO281</f>
        <v/>
      </c>
      <c r="BI50" s="19">
        <f>RAW_T25_34_Margins!$DP281</f>
        <v/>
      </c>
      <c r="BJ50" s="19">
        <f>RAW_T25_34_Margins!$DQ281</f>
        <v/>
      </c>
      <c r="BK50" s="19">
        <f>RAW_T25_34_Margins!$DR281</f>
        <v/>
      </c>
      <c r="BL50" s="19">
        <f>RAW_T25_34_Margins!$DS281</f>
        <v/>
      </c>
      <c r="BM50" s="19">
        <f>RAW_T25_34_Margins!$DT281</f>
        <v/>
      </c>
      <c r="BN50" s="19">
        <f>RAW_T25_34_Margins!$DU281</f>
        <v/>
      </c>
      <c r="BO50" s="19">
        <f>SUM(RAW_T25_34_Margins!$D396:$DN396)+SUM(RAW_T25_34_Margins!$D511:$DN511)</f>
        <v/>
      </c>
      <c r="BP50" s="19">
        <f>RAW_T25_34_Margins!$DO396+RAW_T25_34_Margins!$DO511</f>
        <v/>
      </c>
      <c r="BQ50" s="19">
        <f>RAW_T25_34_Margins!$DP396+RAW_T25_34_Margins!$DP511</f>
        <v/>
      </c>
      <c r="BR50" s="19">
        <f>RAW_T25_34_Margins!$DQ396+RAW_T25_34_Margins!$DQ511</f>
        <v/>
      </c>
      <c r="BS50" s="19">
        <f>RAW_T25_34_Margins!$DR396+RAW_T25_34_Margins!$DR511</f>
        <v/>
      </c>
      <c r="BT50" s="19">
        <f>RAW_T25_34_Margins!$DS396+RAW_T25_34_Margins!$DS511</f>
        <v/>
      </c>
      <c r="BU50" s="19">
        <f>RAW_T25_34_Margins!$DT396+RAW_T25_34_Margins!$DT511</f>
        <v/>
      </c>
      <c r="BV50" s="19">
        <f>RAW_T25_34_Margins!$DU396+RAW_T25_34_Margins!$DU511</f>
        <v/>
      </c>
      <c r="BW50" s="19">
        <f>SUM(RAW_T25_34_Margins!$D626:$DN626)</f>
        <v/>
      </c>
      <c r="BX50" s="19">
        <f>RAW_T25_34_Margins!$DO626</f>
        <v/>
      </c>
      <c r="BY50" s="19">
        <f>RAW_T25_34_Margins!$DP626</f>
        <v/>
      </c>
      <c r="BZ50" s="19">
        <f>RAW_T25_34_Margins!$DQ626</f>
        <v/>
      </c>
      <c r="CA50" s="19">
        <f>RAW_T25_34_Margins!$DR626</f>
        <v/>
      </c>
      <c r="CB50" s="19">
        <f>RAW_T25_34_Margins!$DS626</f>
        <v/>
      </c>
      <c r="CC50" s="19">
        <f>RAW_T25_34_Margins!$DT626</f>
        <v/>
      </c>
      <c r="CD50" s="19">
        <f>RAW_T25_34_Margins!$DU626</f>
        <v/>
      </c>
      <c r="CE50" s="19">
        <f>SUM(RAW_T25_34_Margins!$D741:$DN741)</f>
        <v/>
      </c>
      <c r="CF50" s="19">
        <f>RAW_T25_34_Margins!$DO741</f>
        <v/>
      </c>
      <c r="CG50" s="19">
        <f>RAW_T25_34_Margins!$DP741</f>
        <v/>
      </c>
      <c r="CH50" s="19">
        <f>RAW_T25_34_Margins!$DQ741</f>
        <v/>
      </c>
      <c r="CI50" s="19">
        <f>RAW_T25_34_Margins!$DR741</f>
        <v/>
      </c>
      <c r="CJ50" s="19">
        <f>RAW_T25_34_Margins!$DS741</f>
        <v/>
      </c>
      <c r="CK50" s="19">
        <f>RAW_T25_34_Margins!$DT741</f>
        <v/>
      </c>
      <c r="CL50" s="19">
        <f>RAW_T25_34_Margins!$DU741</f>
        <v/>
      </c>
      <c r="CM50" s="19">
        <f>SUM(RAW_T25_34_Margins!$D856:$DN856)</f>
        <v/>
      </c>
      <c r="CN50" s="19">
        <f>RAW_T25_34_Margins!$DO856</f>
        <v/>
      </c>
      <c r="CO50" s="19">
        <f>RAW_T25_34_Margins!$DP856</f>
        <v/>
      </c>
      <c r="CP50" s="19">
        <f>RAW_T25_34_Margins!$DQ856</f>
        <v/>
      </c>
      <c r="CQ50" s="19">
        <f>RAW_T25_34_Margins!$DR856</f>
        <v/>
      </c>
      <c r="CR50" s="19">
        <f>RAW_T25_34_Margins!$DS856</f>
        <v/>
      </c>
      <c r="CS50" s="19">
        <f>RAW_T25_34_Margins!$DT856</f>
        <v/>
      </c>
      <c r="CT50" s="19">
        <f>RAW_T25_34_Margins!$DU856</f>
        <v/>
      </c>
      <c r="CU50" s="19">
        <f>SUM(RAW_T25_34_Margins!$D971:$DN971)</f>
        <v/>
      </c>
      <c r="CV50" s="19">
        <f>RAW_T25_34_Margins!$DO971</f>
        <v/>
      </c>
      <c r="CW50" s="19">
        <f>RAW_T25_34_Margins!$DP971</f>
        <v/>
      </c>
      <c r="CX50" s="19">
        <f>RAW_T25_34_Margins!$DQ971</f>
        <v/>
      </c>
      <c r="CY50" s="19">
        <f>RAW_T25_34_Margins!$DR971</f>
        <v/>
      </c>
      <c r="CZ50" s="19">
        <f>RAW_T25_34_Margins!$DS971</f>
        <v/>
      </c>
      <c r="DA50" s="19">
        <f>RAW_T25_34_Margins!$DT971</f>
        <v/>
      </c>
      <c r="DB50" s="19">
        <f>RAW_T25_34_Margins!$DU971</f>
        <v/>
      </c>
      <c r="DC50" s="19">
        <f>SUM(RAW_T25_34_Margins!$D1086:$DN1086)</f>
        <v/>
      </c>
      <c r="DD50" s="19">
        <f>RAW_T25_34_Margins!$DO1086</f>
        <v/>
      </c>
      <c r="DE50" s="19">
        <f>RAW_T25_34_Margins!$DP1086</f>
        <v/>
      </c>
      <c r="DF50" s="19">
        <f>RAW_T25_34_Margins!$DQ1086</f>
        <v/>
      </c>
      <c r="DG50" s="19">
        <f>RAW_T25_34_Margins!$DR1086</f>
        <v/>
      </c>
      <c r="DH50" s="19">
        <f>RAW_T25_34_Margins!$DS1086</f>
        <v/>
      </c>
      <c r="DI50" s="19">
        <f>RAW_T25_34_Margins!$DT1086</f>
        <v/>
      </c>
      <c r="DJ50" s="19">
        <f>RAW_T25_34_Margins!$DU1086</f>
        <v/>
      </c>
    </row>
    <row r="51">
      <c r="A51" s="2" t="inlineStr">
        <is>
          <t>2004</t>
        </is>
      </c>
      <c r="B51" s="2" t="inlineStr">
        <is>
          <t>Plaster and concrete product manufacturing</t>
        </is>
      </c>
      <c r="C51" s="19">
        <f>IF(Settings!$B$5="Aus",SUM(RAW_T5_Aus!$C52:$DM52),SUM(RAW_T5_State!$C52:$DM52))</f>
        <v/>
      </c>
      <c r="D51" s="19">
        <f>IF(Settings!$B$5="Aus",RAW_T5_Aus!$DN52,RAW_T5_State!$DN52)</f>
        <v/>
      </c>
      <c r="E51" s="19">
        <f>IF(Settings!$B$5="Aus",RAW_T5_Aus!$DO52,RAW_T5_State!$DO52)</f>
        <v/>
      </c>
      <c r="F51" s="19">
        <f>IF(Settings!$B$5="Aus",RAW_T5_Aus!$DP52,RAW_T5_State!$DP52)</f>
        <v/>
      </c>
      <c r="G51" s="19">
        <f>IF(Settings!$B$5="Aus",RAW_T5_Aus!$DQ52,RAW_T5_State!$DQ52)</f>
        <v/>
      </c>
      <c r="H51" s="19">
        <f>IF(Settings!$B$5="Aus",RAW_T5_Aus!$DR52,RAW_T5_State!$DR52)</f>
        <v/>
      </c>
      <c r="I51" s="19">
        <f>IF(Settings!$B$5="Aus",RAW_T5_Aus!$DS52,RAW_T5_State!$DS52)</f>
        <v/>
      </c>
      <c r="J51" s="19">
        <f>IF(Settings!$B$5="Aus",RAW_T5_Aus!$DT52,RAW_T5_State!$DT52)</f>
        <v/>
      </c>
      <c r="K51" s="19">
        <f>IF(Settings!$B$5="Aus",SUM(RAW_T8_Aus!$C52:$DM52)-SUM(RAW_T5_Aus!$C52:$DM52),SUM(RAW_T8_State!$C52:$DM52)-SUM(RAW_T5_State!$C52:$DM52))</f>
        <v/>
      </c>
      <c r="L51" s="19">
        <f>IF(Settings!$B$5="Aus",RAW_T8_Aus!$DN52-RAW_T5_Aus!$DN52,RAW_T8_State!$DN52-RAW_T5_State!$DN52)</f>
        <v/>
      </c>
      <c r="M51" s="19">
        <f>IF(Settings!$B$5="Aus",RAW_T8_Aus!$DO52-RAW_T5_Aus!$DO52,RAW_T8_State!$DO52-RAW_T5_State!$DO52)</f>
        <v/>
      </c>
      <c r="N51" s="19">
        <f>IF(Settings!$B$5="Aus",RAW_T8_Aus!$DP52-RAW_T5_Aus!$DP52,RAW_T8_State!$DP52-RAW_T5_State!$DP52)</f>
        <v/>
      </c>
      <c r="O51" s="19">
        <f>IF(Settings!$B$5="Aus",RAW_T8_Aus!$DQ52-RAW_T5_Aus!$DQ52,RAW_T8_State!$DQ52-RAW_T5_State!$DQ52)</f>
        <v/>
      </c>
      <c r="P51" s="19">
        <f>IF(Settings!$B$5="Aus",RAW_T8_Aus!$DR52-RAW_T5_Aus!$DR52,RAW_T8_State!$DR52-RAW_T5_State!$DR52)</f>
        <v/>
      </c>
      <c r="Q51" s="19">
        <f>IF(Settings!$B$5="Aus",RAW_T8_Aus!$DS52-RAW_T5_Aus!$DS52,RAW_T8_State!$DS52-RAW_T5_State!$DS52)</f>
        <v/>
      </c>
      <c r="R51" s="19">
        <f>IF(Settings!$B$5="Aus",RAW_T8_Aus!$DT52-RAW_T5_Aus!$DT52,RAW_T8_State!$DT52-RAW_T5_State!$DT52)</f>
        <v/>
      </c>
      <c r="S51" s="19">
        <f>SUM(RAW_T35_NetTaxes!$C52:$DM52)</f>
        <v/>
      </c>
      <c r="T51" s="19">
        <f>RAW_T35_NetTaxes!$DN52</f>
        <v/>
      </c>
      <c r="U51" s="19">
        <f>RAW_T35_NetTaxes!$DO52</f>
        <v/>
      </c>
      <c r="V51" s="19">
        <f>RAW_T35_NetTaxes!$DP52</f>
        <v/>
      </c>
      <c r="W51" s="19">
        <f>RAW_T35_NetTaxes!$DQ52</f>
        <v/>
      </c>
      <c r="X51" s="19">
        <f>RAW_T35_NetTaxes!$DR52</f>
        <v/>
      </c>
      <c r="Y51" s="19">
        <f>RAW_T35_NetTaxes!$DS52</f>
        <v/>
      </c>
      <c r="Z51" s="19">
        <f>RAW_T35_NetTaxes!$DT52</f>
        <v/>
      </c>
      <c r="AA51" s="19">
        <f>SUM(RAW_T23_Wholesale!$C52:$DM52)</f>
        <v/>
      </c>
      <c r="AB51" s="19">
        <f>RAW_T23_Wholesale!$DN52</f>
        <v/>
      </c>
      <c r="AC51" s="19">
        <f>RAW_T23_Wholesale!$DO52</f>
        <v/>
      </c>
      <c r="AD51" s="19">
        <f>RAW_T23_Wholesale!$DP52</f>
        <v/>
      </c>
      <c r="AE51" s="19">
        <f>RAW_T23_Wholesale!$DQ52</f>
        <v/>
      </c>
      <c r="AF51" s="19">
        <f>RAW_T23_Wholesale!$DR52</f>
        <v/>
      </c>
      <c r="AG51" s="19">
        <f>RAW_T23_Wholesale!$DS52</f>
        <v/>
      </c>
      <c r="AH51" s="19">
        <f>RAW_T23_Wholesale!$DT52</f>
        <v/>
      </c>
      <c r="AI51" s="19">
        <f>SUM(RAW_T24_Retail!$C52:$DM52)</f>
        <v/>
      </c>
      <c r="AJ51" s="19">
        <f>RAW_T24_Retail!$DN52</f>
        <v/>
      </c>
      <c r="AK51" s="19">
        <f>RAW_T24_Retail!$DO52</f>
        <v/>
      </c>
      <c r="AL51" s="19">
        <f>RAW_T24_Retail!$DP52</f>
        <v/>
      </c>
      <c r="AM51" s="19">
        <f>RAW_T24_Retail!$DQ52</f>
        <v/>
      </c>
      <c r="AN51" s="19">
        <f>RAW_T24_Retail!$DR52</f>
        <v/>
      </c>
      <c r="AO51" s="19">
        <f>RAW_T24_Retail!$DS52</f>
        <v/>
      </c>
      <c r="AP51" s="19">
        <f>RAW_T24_Retail!$DT52</f>
        <v/>
      </c>
      <c r="AQ51" s="19">
        <f>SUM(RAW_T25_34_Margins!$D52:$DN52)</f>
        <v/>
      </c>
      <c r="AR51" s="19">
        <f>RAW_T25_34_Margins!$DO52</f>
        <v/>
      </c>
      <c r="AS51" s="19">
        <f>RAW_T25_34_Margins!$DP52</f>
        <v/>
      </c>
      <c r="AT51" s="19">
        <f>RAW_T25_34_Margins!$DQ52</f>
        <v/>
      </c>
      <c r="AU51" s="19">
        <f>RAW_T25_34_Margins!$DR52</f>
        <v/>
      </c>
      <c r="AV51" s="19">
        <f>RAW_T25_34_Margins!$DS52</f>
        <v/>
      </c>
      <c r="AW51" s="19">
        <f>RAW_T25_34_Margins!$DT52</f>
        <v/>
      </c>
      <c r="AX51" s="19">
        <f>RAW_T25_34_Margins!$DU52</f>
        <v/>
      </c>
      <c r="AY51" s="19">
        <f>SUM(RAW_T25_34_Margins!$D167:$DN167)</f>
        <v/>
      </c>
      <c r="AZ51" s="19">
        <f>RAW_T25_34_Margins!$DO167</f>
        <v/>
      </c>
      <c r="BA51" s="19">
        <f>RAW_T25_34_Margins!$DP167</f>
        <v/>
      </c>
      <c r="BB51" s="19">
        <f>RAW_T25_34_Margins!$DQ167</f>
        <v/>
      </c>
      <c r="BC51" s="19">
        <f>RAW_T25_34_Margins!$DR167</f>
        <v/>
      </c>
      <c r="BD51" s="19">
        <f>RAW_T25_34_Margins!$DS167</f>
        <v/>
      </c>
      <c r="BE51" s="19">
        <f>RAW_T25_34_Margins!$DT167</f>
        <v/>
      </c>
      <c r="BF51" s="19">
        <f>RAW_T25_34_Margins!$DU167</f>
        <v/>
      </c>
      <c r="BG51" s="19">
        <f>SUM(RAW_T25_34_Margins!$D282:$DN282)</f>
        <v/>
      </c>
      <c r="BH51" s="19">
        <f>RAW_T25_34_Margins!$DO282</f>
        <v/>
      </c>
      <c r="BI51" s="19">
        <f>RAW_T25_34_Margins!$DP282</f>
        <v/>
      </c>
      <c r="BJ51" s="19">
        <f>RAW_T25_34_Margins!$DQ282</f>
        <v/>
      </c>
      <c r="BK51" s="19">
        <f>RAW_T25_34_Margins!$DR282</f>
        <v/>
      </c>
      <c r="BL51" s="19">
        <f>RAW_T25_34_Margins!$DS282</f>
        <v/>
      </c>
      <c r="BM51" s="19">
        <f>RAW_T25_34_Margins!$DT282</f>
        <v/>
      </c>
      <c r="BN51" s="19">
        <f>RAW_T25_34_Margins!$DU282</f>
        <v/>
      </c>
      <c r="BO51" s="19">
        <f>SUM(RAW_T25_34_Margins!$D397:$DN397)+SUM(RAW_T25_34_Margins!$D512:$DN512)</f>
        <v/>
      </c>
      <c r="BP51" s="19">
        <f>RAW_T25_34_Margins!$DO397+RAW_T25_34_Margins!$DO512</f>
        <v/>
      </c>
      <c r="BQ51" s="19">
        <f>RAW_T25_34_Margins!$DP397+RAW_T25_34_Margins!$DP512</f>
        <v/>
      </c>
      <c r="BR51" s="19">
        <f>RAW_T25_34_Margins!$DQ397+RAW_T25_34_Margins!$DQ512</f>
        <v/>
      </c>
      <c r="BS51" s="19">
        <f>RAW_T25_34_Margins!$DR397+RAW_T25_34_Margins!$DR512</f>
        <v/>
      </c>
      <c r="BT51" s="19">
        <f>RAW_T25_34_Margins!$DS397+RAW_T25_34_Margins!$DS512</f>
        <v/>
      </c>
      <c r="BU51" s="19">
        <f>RAW_T25_34_Margins!$DT397+RAW_T25_34_Margins!$DT512</f>
        <v/>
      </c>
      <c r="BV51" s="19">
        <f>RAW_T25_34_Margins!$DU397+RAW_T25_34_Margins!$DU512</f>
        <v/>
      </c>
      <c r="BW51" s="19">
        <f>SUM(RAW_T25_34_Margins!$D627:$DN627)</f>
        <v/>
      </c>
      <c r="BX51" s="19">
        <f>RAW_T25_34_Margins!$DO627</f>
        <v/>
      </c>
      <c r="BY51" s="19">
        <f>RAW_T25_34_Margins!$DP627</f>
        <v/>
      </c>
      <c r="BZ51" s="19">
        <f>RAW_T25_34_Margins!$DQ627</f>
        <v/>
      </c>
      <c r="CA51" s="19">
        <f>RAW_T25_34_Margins!$DR627</f>
        <v/>
      </c>
      <c r="CB51" s="19">
        <f>RAW_T25_34_Margins!$DS627</f>
        <v/>
      </c>
      <c r="CC51" s="19">
        <f>RAW_T25_34_Margins!$DT627</f>
        <v/>
      </c>
      <c r="CD51" s="19">
        <f>RAW_T25_34_Margins!$DU627</f>
        <v/>
      </c>
      <c r="CE51" s="19">
        <f>SUM(RAW_T25_34_Margins!$D742:$DN742)</f>
        <v/>
      </c>
      <c r="CF51" s="19">
        <f>RAW_T25_34_Margins!$DO742</f>
        <v/>
      </c>
      <c r="CG51" s="19">
        <f>RAW_T25_34_Margins!$DP742</f>
        <v/>
      </c>
      <c r="CH51" s="19">
        <f>RAW_T25_34_Margins!$DQ742</f>
        <v/>
      </c>
      <c r="CI51" s="19">
        <f>RAW_T25_34_Margins!$DR742</f>
        <v/>
      </c>
      <c r="CJ51" s="19">
        <f>RAW_T25_34_Margins!$DS742</f>
        <v/>
      </c>
      <c r="CK51" s="19">
        <f>RAW_T25_34_Margins!$DT742</f>
        <v/>
      </c>
      <c r="CL51" s="19">
        <f>RAW_T25_34_Margins!$DU742</f>
        <v/>
      </c>
      <c r="CM51" s="19">
        <f>SUM(RAW_T25_34_Margins!$D857:$DN857)</f>
        <v/>
      </c>
      <c r="CN51" s="19">
        <f>RAW_T25_34_Margins!$DO857</f>
        <v/>
      </c>
      <c r="CO51" s="19">
        <f>RAW_T25_34_Margins!$DP857</f>
        <v/>
      </c>
      <c r="CP51" s="19">
        <f>RAW_T25_34_Margins!$DQ857</f>
        <v/>
      </c>
      <c r="CQ51" s="19">
        <f>RAW_T25_34_Margins!$DR857</f>
        <v/>
      </c>
      <c r="CR51" s="19">
        <f>RAW_T25_34_Margins!$DS857</f>
        <v/>
      </c>
      <c r="CS51" s="19">
        <f>RAW_T25_34_Margins!$DT857</f>
        <v/>
      </c>
      <c r="CT51" s="19">
        <f>RAW_T25_34_Margins!$DU857</f>
        <v/>
      </c>
      <c r="CU51" s="19">
        <f>SUM(RAW_T25_34_Margins!$D972:$DN972)</f>
        <v/>
      </c>
      <c r="CV51" s="19">
        <f>RAW_T25_34_Margins!$DO972</f>
        <v/>
      </c>
      <c r="CW51" s="19">
        <f>RAW_T25_34_Margins!$DP972</f>
        <v/>
      </c>
      <c r="CX51" s="19">
        <f>RAW_T25_34_Margins!$DQ972</f>
        <v/>
      </c>
      <c r="CY51" s="19">
        <f>RAW_T25_34_Margins!$DR972</f>
        <v/>
      </c>
      <c r="CZ51" s="19">
        <f>RAW_T25_34_Margins!$DS972</f>
        <v/>
      </c>
      <c r="DA51" s="19">
        <f>RAW_T25_34_Margins!$DT972</f>
        <v/>
      </c>
      <c r="DB51" s="19">
        <f>RAW_T25_34_Margins!$DU972</f>
        <v/>
      </c>
      <c r="DC51" s="19">
        <f>SUM(RAW_T25_34_Margins!$D1087:$DN1087)</f>
        <v/>
      </c>
      <c r="DD51" s="19">
        <f>RAW_T25_34_Margins!$DO1087</f>
        <v/>
      </c>
      <c r="DE51" s="19">
        <f>RAW_T25_34_Margins!$DP1087</f>
        <v/>
      </c>
      <c r="DF51" s="19">
        <f>RAW_T25_34_Margins!$DQ1087</f>
        <v/>
      </c>
      <c r="DG51" s="19">
        <f>RAW_T25_34_Margins!$DR1087</f>
        <v/>
      </c>
      <c r="DH51" s="19">
        <f>RAW_T25_34_Margins!$DS1087</f>
        <v/>
      </c>
      <c r="DI51" s="19">
        <f>RAW_T25_34_Margins!$DT1087</f>
        <v/>
      </c>
      <c r="DJ51" s="19">
        <f>RAW_T25_34_Margins!$DU1087</f>
        <v/>
      </c>
    </row>
    <row r="52">
      <c r="A52" s="2" t="inlineStr">
        <is>
          <t>2005</t>
        </is>
      </c>
      <c r="B52" s="2" t="inlineStr">
        <is>
          <t>Other non-metallic mineral product manufacturing</t>
        </is>
      </c>
      <c r="C52" s="19">
        <f>IF(Settings!$B$5="Aus",SUM(RAW_T5_Aus!$C53:$DM53),SUM(RAW_T5_State!$C53:$DM53))</f>
        <v/>
      </c>
      <c r="D52" s="19">
        <f>IF(Settings!$B$5="Aus",RAW_T5_Aus!$DN53,RAW_T5_State!$DN53)</f>
        <v/>
      </c>
      <c r="E52" s="19">
        <f>IF(Settings!$B$5="Aus",RAW_T5_Aus!$DO53,RAW_T5_State!$DO53)</f>
        <v/>
      </c>
      <c r="F52" s="19">
        <f>IF(Settings!$B$5="Aus",RAW_T5_Aus!$DP53,RAW_T5_State!$DP53)</f>
        <v/>
      </c>
      <c r="G52" s="19">
        <f>IF(Settings!$B$5="Aus",RAW_T5_Aus!$DQ53,RAW_T5_State!$DQ53)</f>
        <v/>
      </c>
      <c r="H52" s="19">
        <f>IF(Settings!$B$5="Aus",RAW_T5_Aus!$DR53,RAW_T5_State!$DR53)</f>
        <v/>
      </c>
      <c r="I52" s="19">
        <f>IF(Settings!$B$5="Aus",RAW_T5_Aus!$DS53,RAW_T5_State!$DS53)</f>
        <v/>
      </c>
      <c r="J52" s="19">
        <f>IF(Settings!$B$5="Aus",RAW_T5_Aus!$DT53,RAW_T5_State!$DT53)</f>
        <v/>
      </c>
      <c r="K52" s="19">
        <f>IF(Settings!$B$5="Aus",SUM(RAW_T8_Aus!$C53:$DM53)-SUM(RAW_T5_Aus!$C53:$DM53),SUM(RAW_T8_State!$C53:$DM53)-SUM(RAW_T5_State!$C53:$DM53))</f>
        <v/>
      </c>
      <c r="L52" s="19">
        <f>IF(Settings!$B$5="Aus",RAW_T8_Aus!$DN53-RAW_T5_Aus!$DN53,RAW_T8_State!$DN53-RAW_T5_State!$DN53)</f>
        <v/>
      </c>
      <c r="M52" s="19">
        <f>IF(Settings!$B$5="Aus",RAW_T8_Aus!$DO53-RAW_T5_Aus!$DO53,RAW_T8_State!$DO53-RAW_T5_State!$DO53)</f>
        <v/>
      </c>
      <c r="N52" s="19">
        <f>IF(Settings!$B$5="Aus",RAW_T8_Aus!$DP53-RAW_T5_Aus!$DP53,RAW_T8_State!$DP53-RAW_T5_State!$DP53)</f>
        <v/>
      </c>
      <c r="O52" s="19">
        <f>IF(Settings!$B$5="Aus",RAW_T8_Aus!$DQ53-RAW_T5_Aus!$DQ53,RAW_T8_State!$DQ53-RAW_T5_State!$DQ53)</f>
        <v/>
      </c>
      <c r="P52" s="19">
        <f>IF(Settings!$B$5="Aus",RAW_T8_Aus!$DR53-RAW_T5_Aus!$DR53,RAW_T8_State!$DR53-RAW_T5_State!$DR53)</f>
        <v/>
      </c>
      <c r="Q52" s="19">
        <f>IF(Settings!$B$5="Aus",RAW_T8_Aus!$DS53-RAW_T5_Aus!$DS53,RAW_T8_State!$DS53-RAW_T5_State!$DS53)</f>
        <v/>
      </c>
      <c r="R52" s="19">
        <f>IF(Settings!$B$5="Aus",RAW_T8_Aus!$DT53-RAW_T5_Aus!$DT53,RAW_T8_State!$DT53-RAW_T5_State!$DT53)</f>
        <v/>
      </c>
      <c r="S52" s="19">
        <f>SUM(RAW_T35_NetTaxes!$C53:$DM53)</f>
        <v/>
      </c>
      <c r="T52" s="19">
        <f>RAW_T35_NetTaxes!$DN53</f>
        <v/>
      </c>
      <c r="U52" s="19">
        <f>RAW_T35_NetTaxes!$DO53</f>
        <v/>
      </c>
      <c r="V52" s="19">
        <f>RAW_T35_NetTaxes!$DP53</f>
        <v/>
      </c>
      <c r="W52" s="19">
        <f>RAW_T35_NetTaxes!$DQ53</f>
        <v/>
      </c>
      <c r="X52" s="19">
        <f>RAW_T35_NetTaxes!$DR53</f>
        <v/>
      </c>
      <c r="Y52" s="19">
        <f>RAW_T35_NetTaxes!$DS53</f>
        <v/>
      </c>
      <c r="Z52" s="19">
        <f>RAW_T35_NetTaxes!$DT53</f>
        <v/>
      </c>
      <c r="AA52" s="19">
        <f>SUM(RAW_T23_Wholesale!$C53:$DM53)</f>
        <v/>
      </c>
      <c r="AB52" s="19">
        <f>RAW_T23_Wholesale!$DN53</f>
        <v/>
      </c>
      <c r="AC52" s="19">
        <f>RAW_T23_Wholesale!$DO53</f>
        <v/>
      </c>
      <c r="AD52" s="19">
        <f>RAW_T23_Wholesale!$DP53</f>
        <v/>
      </c>
      <c r="AE52" s="19">
        <f>RAW_T23_Wholesale!$DQ53</f>
        <v/>
      </c>
      <c r="AF52" s="19">
        <f>RAW_T23_Wholesale!$DR53</f>
        <v/>
      </c>
      <c r="AG52" s="19">
        <f>RAW_T23_Wholesale!$DS53</f>
        <v/>
      </c>
      <c r="AH52" s="19">
        <f>RAW_T23_Wholesale!$DT53</f>
        <v/>
      </c>
      <c r="AI52" s="19">
        <f>SUM(RAW_T24_Retail!$C53:$DM53)</f>
        <v/>
      </c>
      <c r="AJ52" s="19">
        <f>RAW_T24_Retail!$DN53</f>
        <v/>
      </c>
      <c r="AK52" s="19">
        <f>RAW_T24_Retail!$DO53</f>
        <v/>
      </c>
      <c r="AL52" s="19">
        <f>RAW_T24_Retail!$DP53</f>
        <v/>
      </c>
      <c r="AM52" s="19">
        <f>RAW_T24_Retail!$DQ53</f>
        <v/>
      </c>
      <c r="AN52" s="19">
        <f>RAW_T24_Retail!$DR53</f>
        <v/>
      </c>
      <c r="AO52" s="19">
        <f>RAW_T24_Retail!$DS53</f>
        <v/>
      </c>
      <c r="AP52" s="19">
        <f>RAW_T24_Retail!$DT53</f>
        <v/>
      </c>
      <c r="AQ52" s="19">
        <f>SUM(RAW_T25_34_Margins!$D53:$DN53)</f>
        <v/>
      </c>
      <c r="AR52" s="19">
        <f>RAW_T25_34_Margins!$DO53</f>
        <v/>
      </c>
      <c r="AS52" s="19">
        <f>RAW_T25_34_Margins!$DP53</f>
        <v/>
      </c>
      <c r="AT52" s="19">
        <f>RAW_T25_34_Margins!$DQ53</f>
        <v/>
      </c>
      <c r="AU52" s="19">
        <f>RAW_T25_34_Margins!$DR53</f>
        <v/>
      </c>
      <c r="AV52" s="19">
        <f>RAW_T25_34_Margins!$DS53</f>
        <v/>
      </c>
      <c r="AW52" s="19">
        <f>RAW_T25_34_Margins!$DT53</f>
        <v/>
      </c>
      <c r="AX52" s="19">
        <f>RAW_T25_34_Margins!$DU53</f>
        <v/>
      </c>
      <c r="AY52" s="19">
        <f>SUM(RAW_T25_34_Margins!$D168:$DN168)</f>
        <v/>
      </c>
      <c r="AZ52" s="19">
        <f>RAW_T25_34_Margins!$DO168</f>
        <v/>
      </c>
      <c r="BA52" s="19">
        <f>RAW_T25_34_Margins!$DP168</f>
        <v/>
      </c>
      <c r="BB52" s="19">
        <f>RAW_T25_34_Margins!$DQ168</f>
        <v/>
      </c>
      <c r="BC52" s="19">
        <f>RAW_T25_34_Margins!$DR168</f>
        <v/>
      </c>
      <c r="BD52" s="19">
        <f>RAW_T25_34_Margins!$DS168</f>
        <v/>
      </c>
      <c r="BE52" s="19">
        <f>RAW_T25_34_Margins!$DT168</f>
        <v/>
      </c>
      <c r="BF52" s="19">
        <f>RAW_T25_34_Margins!$DU168</f>
        <v/>
      </c>
      <c r="BG52" s="19">
        <f>SUM(RAW_T25_34_Margins!$D283:$DN283)</f>
        <v/>
      </c>
      <c r="BH52" s="19">
        <f>RAW_T25_34_Margins!$DO283</f>
        <v/>
      </c>
      <c r="BI52" s="19">
        <f>RAW_T25_34_Margins!$DP283</f>
        <v/>
      </c>
      <c r="BJ52" s="19">
        <f>RAW_T25_34_Margins!$DQ283</f>
        <v/>
      </c>
      <c r="BK52" s="19">
        <f>RAW_T25_34_Margins!$DR283</f>
        <v/>
      </c>
      <c r="BL52" s="19">
        <f>RAW_T25_34_Margins!$DS283</f>
        <v/>
      </c>
      <c r="BM52" s="19">
        <f>RAW_T25_34_Margins!$DT283</f>
        <v/>
      </c>
      <c r="BN52" s="19">
        <f>RAW_T25_34_Margins!$DU283</f>
        <v/>
      </c>
      <c r="BO52" s="19">
        <f>SUM(RAW_T25_34_Margins!$D398:$DN398)+SUM(RAW_T25_34_Margins!$D513:$DN513)</f>
        <v/>
      </c>
      <c r="BP52" s="19">
        <f>RAW_T25_34_Margins!$DO398+RAW_T25_34_Margins!$DO513</f>
        <v/>
      </c>
      <c r="BQ52" s="19">
        <f>RAW_T25_34_Margins!$DP398+RAW_T25_34_Margins!$DP513</f>
        <v/>
      </c>
      <c r="BR52" s="19">
        <f>RAW_T25_34_Margins!$DQ398+RAW_T25_34_Margins!$DQ513</f>
        <v/>
      </c>
      <c r="BS52" s="19">
        <f>RAW_T25_34_Margins!$DR398+RAW_T25_34_Margins!$DR513</f>
        <v/>
      </c>
      <c r="BT52" s="19">
        <f>RAW_T25_34_Margins!$DS398+RAW_T25_34_Margins!$DS513</f>
        <v/>
      </c>
      <c r="BU52" s="19">
        <f>RAW_T25_34_Margins!$DT398+RAW_T25_34_Margins!$DT513</f>
        <v/>
      </c>
      <c r="BV52" s="19">
        <f>RAW_T25_34_Margins!$DU398+RAW_T25_34_Margins!$DU513</f>
        <v/>
      </c>
      <c r="BW52" s="19">
        <f>SUM(RAW_T25_34_Margins!$D628:$DN628)</f>
        <v/>
      </c>
      <c r="BX52" s="19">
        <f>RAW_T25_34_Margins!$DO628</f>
        <v/>
      </c>
      <c r="BY52" s="19">
        <f>RAW_T25_34_Margins!$DP628</f>
        <v/>
      </c>
      <c r="BZ52" s="19">
        <f>RAW_T25_34_Margins!$DQ628</f>
        <v/>
      </c>
      <c r="CA52" s="19">
        <f>RAW_T25_34_Margins!$DR628</f>
        <v/>
      </c>
      <c r="CB52" s="19">
        <f>RAW_T25_34_Margins!$DS628</f>
        <v/>
      </c>
      <c r="CC52" s="19">
        <f>RAW_T25_34_Margins!$DT628</f>
        <v/>
      </c>
      <c r="CD52" s="19">
        <f>RAW_T25_34_Margins!$DU628</f>
        <v/>
      </c>
      <c r="CE52" s="19">
        <f>SUM(RAW_T25_34_Margins!$D743:$DN743)</f>
        <v/>
      </c>
      <c r="CF52" s="19">
        <f>RAW_T25_34_Margins!$DO743</f>
        <v/>
      </c>
      <c r="CG52" s="19">
        <f>RAW_T25_34_Margins!$DP743</f>
        <v/>
      </c>
      <c r="CH52" s="19">
        <f>RAW_T25_34_Margins!$DQ743</f>
        <v/>
      </c>
      <c r="CI52" s="19">
        <f>RAW_T25_34_Margins!$DR743</f>
        <v/>
      </c>
      <c r="CJ52" s="19">
        <f>RAW_T25_34_Margins!$DS743</f>
        <v/>
      </c>
      <c r="CK52" s="19">
        <f>RAW_T25_34_Margins!$DT743</f>
        <v/>
      </c>
      <c r="CL52" s="19">
        <f>RAW_T25_34_Margins!$DU743</f>
        <v/>
      </c>
      <c r="CM52" s="19">
        <f>SUM(RAW_T25_34_Margins!$D858:$DN858)</f>
        <v/>
      </c>
      <c r="CN52" s="19">
        <f>RAW_T25_34_Margins!$DO858</f>
        <v/>
      </c>
      <c r="CO52" s="19">
        <f>RAW_T25_34_Margins!$DP858</f>
        <v/>
      </c>
      <c r="CP52" s="19">
        <f>RAW_T25_34_Margins!$DQ858</f>
        <v/>
      </c>
      <c r="CQ52" s="19">
        <f>RAW_T25_34_Margins!$DR858</f>
        <v/>
      </c>
      <c r="CR52" s="19">
        <f>RAW_T25_34_Margins!$DS858</f>
        <v/>
      </c>
      <c r="CS52" s="19">
        <f>RAW_T25_34_Margins!$DT858</f>
        <v/>
      </c>
      <c r="CT52" s="19">
        <f>RAW_T25_34_Margins!$DU858</f>
        <v/>
      </c>
      <c r="CU52" s="19">
        <f>SUM(RAW_T25_34_Margins!$D973:$DN973)</f>
        <v/>
      </c>
      <c r="CV52" s="19">
        <f>RAW_T25_34_Margins!$DO973</f>
        <v/>
      </c>
      <c r="CW52" s="19">
        <f>RAW_T25_34_Margins!$DP973</f>
        <v/>
      </c>
      <c r="CX52" s="19">
        <f>RAW_T25_34_Margins!$DQ973</f>
        <v/>
      </c>
      <c r="CY52" s="19">
        <f>RAW_T25_34_Margins!$DR973</f>
        <v/>
      </c>
      <c r="CZ52" s="19">
        <f>RAW_T25_34_Margins!$DS973</f>
        <v/>
      </c>
      <c r="DA52" s="19">
        <f>RAW_T25_34_Margins!$DT973</f>
        <v/>
      </c>
      <c r="DB52" s="19">
        <f>RAW_T25_34_Margins!$DU973</f>
        <v/>
      </c>
      <c r="DC52" s="19">
        <f>SUM(RAW_T25_34_Margins!$D1088:$DN1088)</f>
        <v/>
      </c>
      <c r="DD52" s="19">
        <f>RAW_T25_34_Margins!$DO1088</f>
        <v/>
      </c>
      <c r="DE52" s="19">
        <f>RAW_T25_34_Margins!$DP1088</f>
        <v/>
      </c>
      <c r="DF52" s="19">
        <f>RAW_T25_34_Margins!$DQ1088</f>
        <v/>
      </c>
      <c r="DG52" s="19">
        <f>RAW_T25_34_Margins!$DR1088</f>
        <v/>
      </c>
      <c r="DH52" s="19">
        <f>RAW_T25_34_Margins!$DS1088</f>
        <v/>
      </c>
      <c r="DI52" s="19">
        <f>RAW_T25_34_Margins!$DT1088</f>
        <v/>
      </c>
      <c r="DJ52" s="19">
        <f>RAW_T25_34_Margins!$DU1088</f>
        <v/>
      </c>
    </row>
    <row r="53">
      <c r="A53" s="2" t="inlineStr">
        <is>
          <t>2101</t>
        </is>
      </c>
      <c r="B53" s="2" t="inlineStr">
        <is>
          <t>Iron and steel manufacturing</t>
        </is>
      </c>
      <c r="C53" s="19">
        <f>IF(Settings!$B$5="Aus",SUM(RAW_T5_Aus!$C54:$DM54),SUM(RAW_T5_State!$C54:$DM54))</f>
        <v/>
      </c>
      <c r="D53" s="19">
        <f>IF(Settings!$B$5="Aus",RAW_T5_Aus!$DN54,RAW_T5_State!$DN54)</f>
        <v/>
      </c>
      <c r="E53" s="19">
        <f>IF(Settings!$B$5="Aus",RAW_T5_Aus!$DO54,RAW_T5_State!$DO54)</f>
        <v/>
      </c>
      <c r="F53" s="19">
        <f>IF(Settings!$B$5="Aus",RAW_T5_Aus!$DP54,RAW_T5_State!$DP54)</f>
        <v/>
      </c>
      <c r="G53" s="19">
        <f>IF(Settings!$B$5="Aus",RAW_T5_Aus!$DQ54,RAW_T5_State!$DQ54)</f>
        <v/>
      </c>
      <c r="H53" s="19">
        <f>IF(Settings!$B$5="Aus",RAW_T5_Aus!$DR54,RAW_T5_State!$DR54)</f>
        <v/>
      </c>
      <c r="I53" s="19">
        <f>IF(Settings!$B$5="Aus",RAW_T5_Aus!$DS54,RAW_T5_State!$DS54)</f>
        <v/>
      </c>
      <c r="J53" s="19">
        <f>IF(Settings!$B$5="Aus",RAW_T5_Aus!$DT54,RAW_T5_State!$DT54)</f>
        <v/>
      </c>
      <c r="K53" s="19">
        <f>IF(Settings!$B$5="Aus",SUM(RAW_T8_Aus!$C54:$DM54)-SUM(RAW_T5_Aus!$C54:$DM54),SUM(RAW_T8_State!$C54:$DM54)-SUM(RAW_T5_State!$C54:$DM54))</f>
        <v/>
      </c>
      <c r="L53" s="19">
        <f>IF(Settings!$B$5="Aus",RAW_T8_Aus!$DN54-RAW_T5_Aus!$DN54,RAW_T8_State!$DN54-RAW_T5_State!$DN54)</f>
        <v/>
      </c>
      <c r="M53" s="19">
        <f>IF(Settings!$B$5="Aus",RAW_T8_Aus!$DO54-RAW_T5_Aus!$DO54,RAW_T8_State!$DO54-RAW_T5_State!$DO54)</f>
        <v/>
      </c>
      <c r="N53" s="19">
        <f>IF(Settings!$B$5="Aus",RAW_T8_Aus!$DP54-RAW_T5_Aus!$DP54,RAW_T8_State!$DP54-RAW_T5_State!$DP54)</f>
        <v/>
      </c>
      <c r="O53" s="19">
        <f>IF(Settings!$B$5="Aus",RAW_T8_Aus!$DQ54-RAW_T5_Aus!$DQ54,RAW_T8_State!$DQ54-RAW_T5_State!$DQ54)</f>
        <v/>
      </c>
      <c r="P53" s="19">
        <f>IF(Settings!$B$5="Aus",RAW_T8_Aus!$DR54-RAW_T5_Aus!$DR54,RAW_T8_State!$DR54-RAW_T5_State!$DR54)</f>
        <v/>
      </c>
      <c r="Q53" s="19">
        <f>IF(Settings!$B$5="Aus",RAW_T8_Aus!$DS54-RAW_T5_Aus!$DS54,RAW_T8_State!$DS54-RAW_T5_State!$DS54)</f>
        <v/>
      </c>
      <c r="R53" s="19">
        <f>IF(Settings!$B$5="Aus",RAW_T8_Aus!$DT54-RAW_T5_Aus!$DT54,RAW_T8_State!$DT54-RAW_T5_State!$DT54)</f>
        <v/>
      </c>
      <c r="S53" s="19">
        <f>SUM(RAW_T35_NetTaxes!$C54:$DM54)</f>
        <v/>
      </c>
      <c r="T53" s="19">
        <f>RAW_T35_NetTaxes!$DN54</f>
        <v/>
      </c>
      <c r="U53" s="19">
        <f>RAW_T35_NetTaxes!$DO54</f>
        <v/>
      </c>
      <c r="V53" s="19">
        <f>RAW_T35_NetTaxes!$DP54</f>
        <v/>
      </c>
      <c r="W53" s="19">
        <f>RAW_T35_NetTaxes!$DQ54</f>
        <v/>
      </c>
      <c r="X53" s="19">
        <f>RAW_T35_NetTaxes!$DR54</f>
        <v/>
      </c>
      <c r="Y53" s="19">
        <f>RAW_T35_NetTaxes!$DS54</f>
        <v/>
      </c>
      <c r="Z53" s="19">
        <f>RAW_T35_NetTaxes!$DT54</f>
        <v/>
      </c>
      <c r="AA53" s="19">
        <f>SUM(RAW_T23_Wholesale!$C54:$DM54)</f>
        <v/>
      </c>
      <c r="AB53" s="19">
        <f>RAW_T23_Wholesale!$DN54</f>
        <v/>
      </c>
      <c r="AC53" s="19">
        <f>RAW_T23_Wholesale!$DO54</f>
        <v/>
      </c>
      <c r="AD53" s="19">
        <f>RAW_T23_Wholesale!$DP54</f>
        <v/>
      </c>
      <c r="AE53" s="19">
        <f>RAW_T23_Wholesale!$DQ54</f>
        <v/>
      </c>
      <c r="AF53" s="19">
        <f>RAW_T23_Wholesale!$DR54</f>
        <v/>
      </c>
      <c r="AG53" s="19">
        <f>RAW_T23_Wholesale!$DS54</f>
        <v/>
      </c>
      <c r="AH53" s="19">
        <f>RAW_T23_Wholesale!$DT54</f>
        <v/>
      </c>
      <c r="AI53" s="19">
        <f>SUM(RAW_T24_Retail!$C54:$DM54)</f>
        <v/>
      </c>
      <c r="AJ53" s="19">
        <f>RAW_T24_Retail!$DN54</f>
        <v/>
      </c>
      <c r="AK53" s="19">
        <f>RAW_T24_Retail!$DO54</f>
        <v/>
      </c>
      <c r="AL53" s="19">
        <f>RAW_T24_Retail!$DP54</f>
        <v/>
      </c>
      <c r="AM53" s="19">
        <f>RAW_T24_Retail!$DQ54</f>
        <v/>
      </c>
      <c r="AN53" s="19">
        <f>RAW_T24_Retail!$DR54</f>
        <v/>
      </c>
      <c r="AO53" s="19">
        <f>RAW_T24_Retail!$DS54</f>
        <v/>
      </c>
      <c r="AP53" s="19">
        <f>RAW_T24_Retail!$DT54</f>
        <v/>
      </c>
      <c r="AQ53" s="19">
        <f>SUM(RAW_T25_34_Margins!$D54:$DN54)</f>
        <v/>
      </c>
      <c r="AR53" s="19">
        <f>RAW_T25_34_Margins!$DO54</f>
        <v/>
      </c>
      <c r="AS53" s="19">
        <f>RAW_T25_34_Margins!$DP54</f>
        <v/>
      </c>
      <c r="AT53" s="19">
        <f>RAW_T25_34_Margins!$DQ54</f>
        <v/>
      </c>
      <c r="AU53" s="19">
        <f>RAW_T25_34_Margins!$DR54</f>
        <v/>
      </c>
      <c r="AV53" s="19">
        <f>RAW_T25_34_Margins!$DS54</f>
        <v/>
      </c>
      <c r="AW53" s="19">
        <f>RAW_T25_34_Margins!$DT54</f>
        <v/>
      </c>
      <c r="AX53" s="19">
        <f>RAW_T25_34_Margins!$DU54</f>
        <v/>
      </c>
      <c r="AY53" s="19">
        <f>SUM(RAW_T25_34_Margins!$D169:$DN169)</f>
        <v/>
      </c>
      <c r="AZ53" s="19">
        <f>RAW_T25_34_Margins!$DO169</f>
        <v/>
      </c>
      <c r="BA53" s="19">
        <f>RAW_T25_34_Margins!$DP169</f>
        <v/>
      </c>
      <c r="BB53" s="19">
        <f>RAW_T25_34_Margins!$DQ169</f>
        <v/>
      </c>
      <c r="BC53" s="19">
        <f>RAW_T25_34_Margins!$DR169</f>
        <v/>
      </c>
      <c r="BD53" s="19">
        <f>RAW_T25_34_Margins!$DS169</f>
        <v/>
      </c>
      <c r="BE53" s="19">
        <f>RAW_T25_34_Margins!$DT169</f>
        <v/>
      </c>
      <c r="BF53" s="19">
        <f>RAW_T25_34_Margins!$DU169</f>
        <v/>
      </c>
      <c r="BG53" s="19">
        <f>SUM(RAW_T25_34_Margins!$D284:$DN284)</f>
        <v/>
      </c>
      <c r="BH53" s="19">
        <f>RAW_T25_34_Margins!$DO284</f>
        <v/>
      </c>
      <c r="BI53" s="19">
        <f>RAW_T25_34_Margins!$DP284</f>
        <v/>
      </c>
      <c r="BJ53" s="19">
        <f>RAW_T25_34_Margins!$DQ284</f>
        <v/>
      </c>
      <c r="BK53" s="19">
        <f>RAW_T25_34_Margins!$DR284</f>
        <v/>
      </c>
      <c r="BL53" s="19">
        <f>RAW_T25_34_Margins!$DS284</f>
        <v/>
      </c>
      <c r="BM53" s="19">
        <f>RAW_T25_34_Margins!$DT284</f>
        <v/>
      </c>
      <c r="BN53" s="19">
        <f>RAW_T25_34_Margins!$DU284</f>
        <v/>
      </c>
      <c r="BO53" s="19">
        <f>SUM(RAW_T25_34_Margins!$D399:$DN399)+SUM(RAW_T25_34_Margins!$D514:$DN514)</f>
        <v/>
      </c>
      <c r="BP53" s="19">
        <f>RAW_T25_34_Margins!$DO399+RAW_T25_34_Margins!$DO514</f>
        <v/>
      </c>
      <c r="BQ53" s="19">
        <f>RAW_T25_34_Margins!$DP399+RAW_T25_34_Margins!$DP514</f>
        <v/>
      </c>
      <c r="BR53" s="19">
        <f>RAW_T25_34_Margins!$DQ399+RAW_T25_34_Margins!$DQ514</f>
        <v/>
      </c>
      <c r="BS53" s="19">
        <f>RAW_T25_34_Margins!$DR399+RAW_T25_34_Margins!$DR514</f>
        <v/>
      </c>
      <c r="BT53" s="19">
        <f>RAW_T25_34_Margins!$DS399+RAW_T25_34_Margins!$DS514</f>
        <v/>
      </c>
      <c r="BU53" s="19">
        <f>RAW_T25_34_Margins!$DT399+RAW_T25_34_Margins!$DT514</f>
        <v/>
      </c>
      <c r="BV53" s="19">
        <f>RAW_T25_34_Margins!$DU399+RAW_T25_34_Margins!$DU514</f>
        <v/>
      </c>
      <c r="BW53" s="19">
        <f>SUM(RAW_T25_34_Margins!$D629:$DN629)</f>
        <v/>
      </c>
      <c r="BX53" s="19">
        <f>RAW_T25_34_Margins!$DO629</f>
        <v/>
      </c>
      <c r="BY53" s="19">
        <f>RAW_T25_34_Margins!$DP629</f>
        <v/>
      </c>
      <c r="BZ53" s="19">
        <f>RAW_T25_34_Margins!$DQ629</f>
        <v/>
      </c>
      <c r="CA53" s="19">
        <f>RAW_T25_34_Margins!$DR629</f>
        <v/>
      </c>
      <c r="CB53" s="19">
        <f>RAW_T25_34_Margins!$DS629</f>
        <v/>
      </c>
      <c r="CC53" s="19">
        <f>RAW_T25_34_Margins!$DT629</f>
        <v/>
      </c>
      <c r="CD53" s="19">
        <f>RAW_T25_34_Margins!$DU629</f>
        <v/>
      </c>
      <c r="CE53" s="19">
        <f>SUM(RAW_T25_34_Margins!$D744:$DN744)</f>
        <v/>
      </c>
      <c r="CF53" s="19">
        <f>RAW_T25_34_Margins!$DO744</f>
        <v/>
      </c>
      <c r="CG53" s="19">
        <f>RAW_T25_34_Margins!$DP744</f>
        <v/>
      </c>
      <c r="CH53" s="19">
        <f>RAW_T25_34_Margins!$DQ744</f>
        <v/>
      </c>
      <c r="CI53" s="19">
        <f>RAW_T25_34_Margins!$DR744</f>
        <v/>
      </c>
      <c r="CJ53" s="19">
        <f>RAW_T25_34_Margins!$DS744</f>
        <v/>
      </c>
      <c r="CK53" s="19">
        <f>RAW_T25_34_Margins!$DT744</f>
        <v/>
      </c>
      <c r="CL53" s="19">
        <f>RAW_T25_34_Margins!$DU744</f>
        <v/>
      </c>
      <c r="CM53" s="19">
        <f>SUM(RAW_T25_34_Margins!$D859:$DN859)</f>
        <v/>
      </c>
      <c r="CN53" s="19">
        <f>RAW_T25_34_Margins!$DO859</f>
        <v/>
      </c>
      <c r="CO53" s="19">
        <f>RAW_T25_34_Margins!$DP859</f>
        <v/>
      </c>
      <c r="CP53" s="19">
        <f>RAW_T25_34_Margins!$DQ859</f>
        <v/>
      </c>
      <c r="CQ53" s="19">
        <f>RAW_T25_34_Margins!$DR859</f>
        <v/>
      </c>
      <c r="CR53" s="19">
        <f>RAW_T25_34_Margins!$DS859</f>
        <v/>
      </c>
      <c r="CS53" s="19">
        <f>RAW_T25_34_Margins!$DT859</f>
        <v/>
      </c>
      <c r="CT53" s="19">
        <f>RAW_T25_34_Margins!$DU859</f>
        <v/>
      </c>
      <c r="CU53" s="19">
        <f>SUM(RAW_T25_34_Margins!$D974:$DN974)</f>
        <v/>
      </c>
      <c r="CV53" s="19">
        <f>RAW_T25_34_Margins!$DO974</f>
        <v/>
      </c>
      <c r="CW53" s="19">
        <f>RAW_T25_34_Margins!$DP974</f>
        <v/>
      </c>
      <c r="CX53" s="19">
        <f>RAW_T25_34_Margins!$DQ974</f>
        <v/>
      </c>
      <c r="CY53" s="19">
        <f>RAW_T25_34_Margins!$DR974</f>
        <v/>
      </c>
      <c r="CZ53" s="19">
        <f>RAW_T25_34_Margins!$DS974</f>
        <v/>
      </c>
      <c r="DA53" s="19">
        <f>RAW_T25_34_Margins!$DT974</f>
        <v/>
      </c>
      <c r="DB53" s="19">
        <f>RAW_T25_34_Margins!$DU974</f>
        <v/>
      </c>
      <c r="DC53" s="19">
        <f>SUM(RAW_T25_34_Margins!$D1089:$DN1089)</f>
        <v/>
      </c>
      <c r="DD53" s="19">
        <f>RAW_T25_34_Margins!$DO1089</f>
        <v/>
      </c>
      <c r="DE53" s="19">
        <f>RAW_T25_34_Margins!$DP1089</f>
        <v/>
      </c>
      <c r="DF53" s="19">
        <f>RAW_T25_34_Margins!$DQ1089</f>
        <v/>
      </c>
      <c r="DG53" s="19">
        <f>RAW_T25_34_Margins!$DR1089</f>
        <v/>
      </c>
      <c r="DH53" s="19">
        <f>RAW_T25_34_Margins!$DS1089</f>
        <v/>
      </c>
      <c r="DI53" s="19">
        <f>RAW_T25_34_Margins!$DT1089</f>
        <v/>
      </c>
      <c r="DJ53" s="19">
        <f>RAW_T25_34_Margins!$DU1089</f>
        <v/>
      </c>
    </row>
    <row r="54">
      <c r="A54" s="2" t="inlineStr">
        <is>
          <t>2102</t>
        </is>
      </c>
      <c r="B54" s="2" t="inlineStr">
        <is>
          <t>Basic non-ferrous metal manufacturing</t>
        </is>
      </c>
      <c r="C54" s="19">
        <f>IF(Settings!$B$5="Aus",SUM(RAW_T5_Aus!$C55:$DM55),SUM(RAW_T5_State!$C55:$DM55))</f>
        <v/>
      </c>
      <c r="D54" s="19">
        <f>IF(Settings!$B$5="Aus",RAW_T5_Aus!$DN55,RAW_T5_State!$DN55)</f>
        <v/>
      </c>
      <c r="E54" s="19">
        <f>IF(Settings!$B$5="Aus",RAW_T5_Aus!$DO55,RAW_T5_State!$DO55)</f>
        <v/>
      </c>
      <c r="F54" s="19">
        <f>IF(Settings!$B$5="Aus",RAW_T5_Aus!$DP55,RAW_T5_State!$DP55)</f>
        <v/>
      </c>
      <c r="G54" s="19">
        <f>IF(Settings!$B$5="Aus",RAW_T5_Aus!$DQ55,RAW_T5_State!$DQ55)</f>
        <v/>
      </c>
      <c r="H54" s="19">
        <f>IF(Settings!$B$5="Aus",RAW_T5_Aus!$DR55,RAW_T5_State!$DR55)</f>
        <v/>
      </c>
      <c r="I54" s="19">
        <f>IF(Settings!$B$5="Aus",RAW_T5_Aus!$DS55,RAW_T5_State!$DS55)</f>
        <v/>
      </c>
      <c r="J54" s="19">
        <f>IF(Settings!$B$5="Aus",RAW_T5_Aus!$DT55,RAW_T5_State!$DT55)</f>
        <v/>
      </c>
      <c r="K54" s="19">
        <f>IF(Settings!$B$5="Aus",SUM(RAW_T8_Aus!$C55:$DM55)-SUM(RAW_T5_Aus!$C55:$DM55),SUM(RAW_T8_State!$C55:$DM55)-SUM(RAW_T5_State!$C55:$DM55))</f>
        <v/>
      </c>
      <c r="L54" s="19">
        <f>IF(Settings!$B$5="Aus",RAW_T8_Aus!$DN55-RAW_T5_Aus!$DN55,RAW_T8_State!$DN55-RAW_T5_State!$DN55)</f>
        <v/>
      </c>
      <c r="M54" s="19">
        <f>IF(Settings!$B$5="Aus",RAW_T8_Aus!$DO55-RAW_T5_Aus!$DO55,RAW_T8_State!$DO55-RAW_T5_State!$DO55)</f>
        <v/>
      </c>
      <c r="N54" s="19">
        <f>IF(Settings!$B$5="Aus",RAW_T8_Aus!$DP55-RAW_T5_Aus!$DP55,RAW_T8_State!$DP55-RAW_T5_State!$DP55)</f>
        <v/>
      </c>
      <c r="O54" s="19">
        <f>IF(Settings!$B$5="Aus",RAW_T8_Aus!$DQ55-RAW_T5_Aus!$DQ55,RAW_T8_State!$DQ55-RAW_T5_State!$DQ55)</f>
        <v/>
      </c>
      <c r="P54" s="19">
        <f>IF(Settings!$B$5="Aus",RAW_T8_Aus!$DR55-RAW_T5_Aus!$DR55,RAW_T8_State!$DR55-RAW_T5_State!$DR55)</f>
        <v/>
      </c>
      <c r="Q54" s="19">
        <f>IF(Settings!$B$5="Aus",RAW_T8_Aus!$DS55-RAW_T5_Aus!$DS55,RAW_T8_State!$DS55-RAW_T5_State!$DS55)</f>
        <v/>
      </c>
      <c r="R54" s="19">
        <f>IF(Settings!$B$5="Aus",RAW_T8_Aus!$DT55-RAW_T5_Aus!$DT55,RAW_T8_State!$DT55-RAW_T5_State!$DT55)</f>
        <v/>
      </c>
      <c r="S54" s="19">
        <f>SUM(RAW_T35_NetTaxes!$C55:$DM55)</f>
        <v/>
      </c>
      <c r="T54" s="19">
        <f>RAW_T35_NetTaxes!$DN55</f>
        <v/>
      </c>
      <c r="U54" s="19">
        <f>RAW_T35_NetTaxes!$DO55</f>
        <v/>
      </c>
      <c r="V54" s="19">
        <f>RAW_T35_NetTaxes!$DP55</f>
        <v/>
      </c>
      <c r="W54" s="19">
        <f>RAW_T35_NetTaxes!$DQ55</f>
        <v/>
      </c>
      <c r="X54" s="19">
        <f>RAW_T35_NetTaxes!$DR55</f>
        <v/>
      </c>
      <c r="Y54" s="19">
        <f>RAW_T35_NetTaxes!$DS55</f>
        <v/>
      </c>
      <c r="Z54" s="19">
        <f>RAW_T35_NetTaxes!$DT55</f>
        <v/>
      </c>
      <c r="AA54" s="19">
        <f>SUM(RAW_T23_Wholesale!$C55:$DM55)</f>
        <v/>
      </c>
      <c r="AB54" s="19">
        <f>RAW_T23_Wholesale!$DN55</f>
        <v/>
      </c>
      <c r="AC54" s="19">
        <f>RAW_T23_Wholesale!$DO55</f>
        <v/>
      </c>
      <c r="AD54" s="19">
        <f>RAW_T23_Wholesale!$DP55</f>
        <v/>
      </c>
      <c r="AE54" s="19">
        <f>RAW_T23_Wholesale!$DQ55</f>
        <v/>
      </c>
      <c r="AF54" s="19">
        <f>RAW_T23_Wholesale!$DR55</f>
        <v/>
      </c>
      <c r="AG54" s="19">
        <f>RAW_T23_Wholesale!$DS55</f>
        <v/>
      </c>
      <c r="AH54" s="19">
        <f>RAW_T23_Wholesale!$DT55</f>
        <v/>
      </c>
      <c r="AI54" s="19">
        <f>SUM(RAW_T24_Retail!$C55:$DM55)</f>
        <v/>
      </c>
      <c r="AJ54" s="19">
        <f>RAW_T24_Retail!$DN55</f>
        <v/>
      </c>
      <c r="AK54" s="19">
        <f>RAW_T24_Retail!$DO55</f>
        <v/>
      </c>
      <c r="AL54" s="19">
        <f>RAW_T24_Retail!$DP55</f>
        <v/>
      </c>
      <c r="AM54" s="19">
        <f>RAW_T24_Retail!$DQ55</f>
        <v/>
      </c>
      <c r="AN54" s="19">
        <f>RAW_T24_Retail!$DR55</f>
        <v/>
      </c>
      <c r="AO54" s="19">
        <f>RAW_T24_Retail!$DS55</f>
        <v/>
      </c>
      <c r="AP54" s="19">
        <f>RAW_T24_Retail!$DT55</f>
        <v/>
      </c>
      <c r="AQ54" s="19">
        <f>SUM(RAW_T25_34_Margins!$D55:$DN55)</f>
        <v/>
      </c>
      <c r="AR54" s="19">
        <f>RAW_T25_34_Margins!$DO55</f>
        <v/>
      </c>
      <c r="AS54" s="19">
        <f>RAW_T25_34_Margins!$DP55</f>
        <v/>
      </c>
      <c r="AT54" s="19">
        <f>RAW_T25_34_Margins!$DQ55</f>
        <v/>
      </c>
      <c r="AU54" s="19">
        <f>RAW_T25_34_Margins!$DR55</f>
        <v/>
      </c>
      <c r="AV54" s="19">
        <f>RAW_T25_34_Margins!$DS55</f>
        <v/>
      </c>
      <c r="AW54" s="19">
        <f>RAW_T25_34_Margins!$DT55</f>
        <v/>
      </c>
      <c r="AX54" s="19">
        <f>RAW_T25_34_Margins!$DU55</f>
        <v/>
      </c>
      <c r="AY54" s="19">
        <f>SUM(RAW_T25_34_Margins!$D170:$DN170)</f>
        <v/>
      </c>
      <c r="AZ54" s="19">
        <f>RAW_T25_34_Margins!$DO170</f>
        <v/>
      </c>
      <c r="BA54" s="19">
        <f>RAW_T25_34_Margins!$DP170</f>
        <v/>
      </c>
      <c r="BB54" s="19">
        <f>RAW_T25_34_Margins!$DQ170</f>
        <v/>
      </c>
      <c r="BC54" s="19">
        <f>RAW_T25_34_Margins!$DR170</f>
        <v/>
      </c>
      <c r="BD54" s="19">
        <f>RAW_T25_34_Margins!$DS170</f>
        <v/>
      </c>
      <c r="BE54" s="19">
        <f>RAW_T25_34_Margins!$DT170</f>
        <v/>
      </c>
      <c r="BF54" s="19">
        <f>RAW_T25_34_Margins!$DU170</f>
        <v/>
      </c>
      <c r="BG54" s="19">
        <f>SUM(RAW_T25_34_Margins!$D285:$DN285)</f>
        <v/>
      </c>
      <c r="BH54" s="19">
        <f>RAW_T25_34_Margins!$DO285</f>
        <v/>
      </c>
      <c r="BI54" s="19">
        <f>RAW_T25_34_Margins!$DP285</f>
        <v/>
      </c>
      <c r="BJ54" s="19">
        <f>RAW_T25_34_Margins!$DQ285</f>
        <v/>
      </c>
      <c r="BK54" s="19">
        <f>RAW_T25_34_Margins!$DR285</f>
        <v/>
      </c>
      <c r="BL54" s="19">
        <f>RAW_T25_34_Margins!$DS285</f>
        <v/>
      </c>
      <c r="BM54" s="19">
        <f>RAW_T25_34_Margins!$DT285</f>
        <v/>
      </c>
      <c r="BN54" s="19">
        <f>RAW_T25_34_Margins!$DU285</f>
        <v/>
      </c>
      <c r="BO54" s="19">
        <f>SUM(RAW_T25_34_Margins!$D400:$DN400)+SUM(RAW_T25_34_Margins!$D515:$DN515)</f>
        <v/>
      </c>
      <c r="BP54" s="19">
        <f>RAW_T25_34_Margins!$DO400+RAW_T25_34_Margins!$DO515</f>
        <v/>
      </c>
      <c r="BQ54" s="19">
        <f>RAW_T25_34_Margins!$DP400+RAW_T25_34_Margins!$DP515</f>
        <v/>
      </c>
      <c r="BR54" s="19">
        <f>RAW_T25_34_Margins!$DQ400+RAW_T25_34_Margins!$DQ515</f>
        <v/>
      </c>
      <c r="BS54" s="19">
        <f>RAW_T25_34_Margins!$DR400+RAW_T25_34_Margins!$DR515</f>
        <v/>
      </c>
      <c r="BT54" s="19">
        <f>RAW_T25_34_Margins!$DS400+RAW_T25_34_Margins!$DS515</f>
        <v/>
      </c>
      <c r="BU54" s="19">
        <f>RAW_T25_34_Margins!$DT400+RAW_T25_34_Margins!$DT515</f>
        <v/>
      </c>
      <c r="BV54" s="19">
        <f>RAW_T25_34_Margins!$DU400+RAW_T25_34_Margins!$DU515</f>
        <v/>
      </c>
      <c r="BW54" s="19">
        <f>SUM(RAW_T25_34_Margins!$D630:$DN630)</f>
        <v/>
      </c>
      <c r="BX54" s="19">
        <f>RAW_T25_34_Margins!$DO630</f>
        <v/>
      </c>
      <c r="BY54" s="19">
        <f>RAW_T25_34_Margins!$DP630</f>
        <v/>
      </c>
      <c r="BZ54" s="19">
        <f>RAW_T25_34_Margins!$DQ630</f>
        <v/>
      </c>
      <c r="CA54" s="19">
        <f>RAW_T25_34_Margins!$DR630</f>
        <v/>
      </c>
      <c r="CB54" s="19">
        <f>RAW_T25_34_Margins!$DS630</f>
        <v/>
      </c>
      <c r="CC54" s="19">
        <f>RAW_T25_34_Margins!$DT630</f>
        <v/>
      </c>
      <c r="CD54" s="19">
        <f>RAW_T25_34_Margins!$DU630</f>
        <v/>
      </c>
      <c r="CE54" s="19">
        <f>SUM(RAW_T25_34_Margins!$D745:$DN745)</f>
        <v/>
      </c>
      <c r="CF54" s="19">
        <f>RAW_T25_34_Margins!$DO745</f>
        <v/>
      </c>
      <c r="CG54" s="19">
        <f>RAW_T25_34_Margins!$DP745</f>
        <v/>
      </c>
      <c r="CH54" s="19">
        <f>RAW_T25_34_Margins!$DQ745</f>
        <v/>
      </c>
      <c r="CI54" s="19">
        <f>RAW_T25_34_Margins!$DR745</f>
        <v/>
      </c>
      <c r="CJ54" s="19">
        <f>RAW_T25_34_Margins!$DS745</f>
        <v/>
      </c>
      <c r="CK54" s="19">
        <f>RAW_T25_34_Margins!$DT745</f>
        <v/>
      </c>
      <c r="CL54" s="19">
        <f>RAW_T25_34_Margins!$DU745</f>
        <v/>
      </c>
      <c r="CM54" s="19">
        <f>SUM(RAW_T25_34_Margins!$D860:$DN860)</f>
        <v/>
      </c>
      <c r="CN54" s="19">
        <f>RAW_T25_34_Margins!$DO860</f>
        <v/>
      </c>
      <c r="CO54" s="19">
        <f>RAW_T25_34_Margins!$DP860</f>
        <v/>
      </c>
      <c r="CP54" s="19">
        <f>RAW_T25_34_Margins!$DQ860</f>
        <v/>
      </c>
      <c r="CQ54" s="19">
        <f>RAW_T25_34_Margins!$DR860</f>
        <v/>
      </c>
      <c r="CR54" s="19">
        <f>RAW_T25_34_Margins!$DS860</f>
        <v/>
      </c>
      <c r="CS54" s="19">
        <f>RAW_T25_34_Margins!$DT860</f>
        <v/>
      </c>
      <c r="CT54" s="19">
        <f>RAW_T25_34_Margins!$DU860</f>
        <v/>
      </c>
      <c r="CU54" s="19">
        <f>SUM(RAW_T25_34_Margins!$D975:$DN975)</f>
        <v/>
      </c>
      <c r="CV54" s="19">
        <f>RAW_T25_34_Margins!$DO975</f>
        <v/>
      </c>
      <c r="CW54" s="19">
        <f>RAW_T25_34_Margins!$DP975</f>
        <v/>
      </c>
      <c r="CX54" s="19">
        <f>RAW_T25_34_Margins!$DQ975</f>
        <v/>
      </c>
      <c r="CY54" s="19">
        <f>RAW_T25_34_Margins!$DR975</f>
        <v/>
      </c>
      <c r="CZ54" s="19">
        <f>RAW_T25_34_Margins!$DS975</f>
        <v/>
      </c>
      <c r="DA54" s="19">
        <f>RAW_T25_34_Margins!$DT975</f>
        <v/>
      </c>
      <c r="DB54" s="19">
        <f>RAW_T25_34_Margins!$DU975</f>
        <v/>
      </c>
      <c r="DC54" s="19">
        <f>SUM(RAW_T25_34_Margins!$D1090:$DN1090)</f>
        <v/>
      </c>
      <c r="DD54" s="19">
        <f>RAW_T25_34_Margins!$DO1090</f>
        <v/>
      </c>
      <c r="DE54" s="19">
        <f>RAW_T25_34_Margins!$DP1090</f>
        <v/>
      </c>
      <c r="DF54" s="19">
        <f>RAW_T25_34_Margins!$DQ1090</f>
        <v/>
      </c>
      <c r="DG54" s="19">
        <f>RAW_T25_34_Margins!$DR1090</f>
        <v/>
      </c>
      <c r="DH54" s="19">
        <f>RAW_T25_34_Margins!$DS1090</f>
        <v/>
      </c>
      <c r="DI54" s="19">
        <f>RAW_T25_34_Margins!$DT1090</f>
        <v/>
      </c>
      <c r="DJ54" s="19">
        <f>RAW_T25_34_Margins!$DU1090</f>
        <v/>
      </c>
    </row>
    <row r="55">
      <c r="A55" s="2" t="inlineStr">
        <is>
          <t>2201</t>
        </is>
      </c>
      <c r="B55" s="2" t="inlineStr">
        <is>
          <t>Forged iron and steel product manufacturing</t>
        </is>
      </c>
      <c r="C55" s="19">
        <f>IF(Settings!$B$5="Aus",SUM(RAW_T5_Aus!$C56:$DM56),SUM(RAW_T5_State!$C56:$DM56))</f>
        <v/>
      </c>
      <c r="D55" s="19">
        <f>IF(Settings!$B$5="Aus",RAW_T5_Aus!$DN56,RAW_T5_State!$DN56)</f>
        <v/>
      </c>
      <c r="E55" s="19">
        <f>IF(Settings!$B$5="Aus",RAW_T5_Aus!$DO56,RAW_T5_State!$DO56)</f>
        <v/>
      </c>
      <c r="F55" s="19">
        <f>IF(Settings!$B$5="Aus",RAW_T5_Aus!$DP56,RAW_T5_State!$DP56)</f>
        <v/>
      </c>
      <c r="G55" s="19">
        <f>IF(Settings!$B$5="Aus",RAW_T5_Aus!$DQ56,RAW_T5_State!$DQ56)</f>
        <v/>
      </c>
      <c r="H55" s="19">
        <f>IF(Settings!$B$5="Aus",RAW_T5_Aus!$DR56,RAW_T5_State!$DR56)</f>
        <v/>
      </c>
      <c r="I55" s="19">
        <f>IF(Settings!$B$5="Aus",RAW_T5_Aus!$DS56,RAW_T5_State!$DS56)</f>
        <v/>
      </c>
      <c r="J55" s="19">
        <f>IF(Settings!$B$5="Aus",RAW_T5_Aus!$DT56,RAW_T5_State!$DT56)</f>
        <v/>
      </c>
      <c r="K55" s="19">
        <f>IF(Settings!$B$5="Aus",SUM(RAW_T8_Aus!$C56:$DM56)-SUM(RAW_T5_Aus!$C56:$DM56),SUM(RAW_T8_State!$C56:$DM56)-SUM(RAW_T5_State!$C56:$DM56))</f>
        <v/>
      </c>
      <c r="L55" s="19">
        <f>IF(Settings!$B$5="Aus",RAW_T8_Aus!$DN56-RAW_T5_Aus!$DN56,RAW_T8_State!$DN56-RAW_T5_State!$DN56)</f>
        <v/>
      </c>
      <c r="M55" s="19">
        <f>IF(Settings!$B$5="Aus",RAW_T8_Aus!$DO56-RAW_T5_Aus!$DO56,RAW_T8_State!$DO56-RAW_T5_State!$DO56)</f>
        <v/>
      </c>
      <c r="N55" s="19">
        <f>IF(Settings!$B$5="Aus",RAW_T8_Aus!$DP56-RAW_T5_Aus!$DP56,RAW_T8_State!$DP56-RAW_T5_State!$DP56)</f>
        <v/>
      </c>
      <c r="O55" s="19">
        <f>IF(Settings!$B$5="Aus",RAW_T8_Aus!$DQ56-RAW_T5_Aus!$DQ56,RAW_T8_State!$DQ56-RAW_T5_State!$DQ56)</f>
        <v/>
      </c>
      <c r="P55" s="19">
        <f>IF(Settings!$B$5="Aus",RAW_T8_Aus!$DR56-RAW_T5_Aus!$DR56,RAW_T8_State!$DR56-RAW_T5_State!$DR56)</f>
        <v/>
      </c>
      <c r="Q55" s="19">
        <f>IF(Settings!$B$5="Aus",RAW_T8_Aus!$DS56-RAW_T5_Aus!$DS56,RAW_T8_State!$DS56-RAW_T5_State!$DS56)</f>
        <v/>
      </c>
      <c r="R55" s="19">
        <f>IF(Settings!$B$5="Aus",RAW_T8_Aus!$DT56-RAW_T5_Aus!$DT56,RAW_T8_State!$DT56-RAW_T5_State!$DT56)</f>
        <v/>
      </c>
      <c r="S55" s="19">
        <f>SUM(RAW_T35_NetTaxes!$C56:$DM56)</f>
        <v/>
      </c>
      <c r="T55" s="19">
        <f>RAW_T35_NetTaxes!$DN56</f>
        <v/>
      </c>
      <c r="U55" s="19">
        <f>RAW_T35_NetTaxes!$DO56</f>
        <v/>
      </c>
      <c r="V55" s="19">
        <f>RAW_T35_NetTaxes!$DP56</f>
        <v/>
      </c>
      <c r="W55" s="19">
        <f>RAW_T35_NetTaxes!$DQ56</f>
        <v/>
      </c>
      <c r="X55" s="19">
        <f>RAW_T35_NetTaxes!$DR56</f>
        <v/>
      </c>
      <c r="Y55" s="19">
        <f>RAW_T35_NetTaxes!$DS56</f>
        <v/>
      </c>
      <c r="Z55" s="19">
        <f>RAW_T35_NetTaxes!$DT56</f>
        <v/>
      </c>
      <c r="AA55" s="19">
        <f>SUM(RAW_T23_Wholesale!$C56:$DM56)</f>
        <v/>
      </c>
      <c r="AB55" s="19">
        <f>RAW_T23_Wholesale!$DN56</f>
        <v/>
      </c>
      <c r="AC55" s="19">
        <f>RAW_T23_Wholesale!$DO56</f>
        <v/>
      </c>
      <c r="AD55" s="19">
        <f>RAW_T23_Wholesale!$DP56</f>
        <v/>
      </c>
      <c r="AE55" s="19">
        <f>RAW_T23_Wholesale!$DQ56</f>
        <v/>
      </c>
      <c r="AF55" s="19">
        <f>RAW_T23_Wholesale!$DR56</f>
        <v/>
      </c>
      <c r="AG55" s="19">
        <f>RAW_T23_Wholesale!$DS56</f>
        <v/>
      </c>
      <c r="AH55" s="19">
        <f>RAW_T23_Wholesale!$DT56</f>
        <v/>
      </c>
      <c r="AI55" s="19">
        <f>SUM(RAW_T24_Retail!$C56:$DM56)</f>
        <v/>
      </c>
      <c r="AJ55" s="19">
        <f>RAW_T24_Retail!$DN56</f>
        <v/>
      </c>
      <c r="AK55" s="19">
        <f>RAW_T24_Retail!$DO56</f>
        <v/>
      </c>
      <c r="AL55" s="19">
        <f>RAW_T24_Retail!$DP56</f>
        <v/>
      </c>
      <c r="AM55" s="19">
        <f>RAW_T24_Retail!$DQ56</f>
        <v/>
      </c>
      <c r="AN55" s="19">
        <f>RAW_T24_Retail!$DR56</f>
        <v/>
      </c>
      <c r="AO55" s="19">
        <f>RAW_T24_Retail!$DS56</f>
        <v/>
      </c>
      <c r="AP55" s="19">
        <f>RAW_T24_Retail!$DT56</f>
        <v/>
      </c>
      <c r="AQ55" s="19">
        <f>SUM(RAW_T25_34_Margins!$D56:$DN56)</f>
        <v/>
      </c>
      <c r="AR55" s="19">
        <f>RAW_T25_34_Margins!$DO56</f>
        <v/>
      </c>
      <c r="AS55" s="19">
        <f>RAW_T25_34_Margins!$DP56</f>
        <v/>
      </c>
      <c r="AT55" s="19">
        <f>RAW_T25_34_Margins!$DQ56</f>
        <v/>
      </c>
      <c r="AU55" s="19">
        <f>RAW_T25_34_Margins!$DR56</f>
        <v/>
      </c>
      <c r="AV55" s="19">
        <f>RAW_T25_34_Margins!$DS56</f>
        <v/>
      </c>
      <c r="AW55" s="19">
        <f>RAW_T25_34_Margins!$DT56</f>
        <v/>
      </c>
      <c r="AX55" s="19">
        <f>RAW_T25_34_Margins!$DU56</f>
        <v/>
      </c>
      <c r="AY55" s="19">
        <f>SUM(RAW_T25_34_Margins!$D171:$DN171)</f>
        <v/>
      </c>
      <c r="AZ55" s="19">
        <f>RAW_T25_34_Margins!$DO171</f>
        <v/>
      </c>
      <c r="BA55" s="19">
        <f>RAW_T25_34_Margins!$DP171</f>
        <v/>
      </c>
      <c r="BB55" s="19">
        <f>RAW_T25_34_Margins!$DQ171</f>
        <v/>
      </c>
      <c r="BC55" s="19">
        <f>RAW_T25_34_Margins!$DR171</f>
        <v/>
      </c>
      <c r="BD55" s="19">
        <f>RAW_T25_34_Margins!$DS171</f>
        <v/>
      </c>
      <c r="BE55" s="19">
        <f>RAW_T25_34_Margins!$DT171</f>
        <v/>
      </c>
      <c r="BF55" s="19">
        <f>RAW_T25_34_Margins!$DU171</f>
        <v/>
      </c>
      <c r="BG55" s="19">
        <f>SUM(RAW_T25_34_Margins!$D286:$DN286)</f>
        <v/>
      </c>
      <c r="BH55" s="19">
        <f>RAW_T25_34_Margins!$DO286</f>
        <v/>
      </c>
      <c r="BI55" s="19">
        <f>RAW_T25_34_Margins!$DP286</f>
        <v/>
      </c>
      <c r="BJ55" s="19">
        <f>RAW_T25_34_Margins!$DQ286</f>
        <v/>
      </c>
      <c r="BK55" s="19">
        <f>RAW_T25_34_Margins!$DR286</f>
        <v/>
      </c>
      <c r="BL55" s="19">
        <f>RAW_T25_34_Margins!$DS286</f>
        <v/>
      </c>
      <c r="BM55" s="19">
        <f>RAW_T25_34_Margins!$DT286</f>
        <v/>
      </c>
      <c r="BN55" s="19">
        <f>RAW_T25_34_Margins!$DU286</f>
        <v/>
      </c>
      <c r="BO55" s="19">
        <f>SUM(RAW_T25_34_Margins!$D401:$DN401)+SUM(RAW_T25_34_Margins!$D516:$DN516)</f>
        <v/>
      </c>
      <c r="BP55" s="19">
        <f>RAW_T25_34_Margins!$DO401+RAW_T25_34_Margins!$DO516</f>
        <v/>
      </c>
      <c r="BQ55" s="19">
        <f>RAW_T25_34_Margins!$DP401+RAW_T25_34_Margins!$DP516</f>
        <v/>
      </c>
      <c r="BR55" s="19">
        <f>RAW_T25_34_Margins!$DQ401+RAW_T25_34_Margins!$DQ516</f>
        <v/>
      </c>
      <c r="BS55" s="19">
        <f>RAW_T25_34_Margins!$DR401+RAW_T25_34_Margins!$DR516</f>
        <v/>
      </c>
      <c r="BT55" s="19">
        <f>RAW_T25_34_Margins!$DS401+RAW_T25_34_Margins!$DS516</f>
        <v/>
      </c>
      <c r="BU55" s="19">
        <f>RAW_T25_34_Margins!$DT401+RAW_T25_34_Margins!$DT516</f>
        <v/>
      </c>
      <c r="BV55" s="19">
        <f>RAW_T25_34_Margins!$DU401+RAW_T25_34_Margins!$DU516</f>
        <v/>
      </c>
      <c r="BW55" s="19">
        <f>SUM(RAW_T25_34_Margins!$D631:$DN631)</f>
        <v/>
      </c>
      <c r="BX55" s="19">
        <f>RAW_T25_34_Margins!$DO631</f>
        <v/>
      </c>
      <c r="BY55" s="19">
        <f>RAW_T25_34_Margins!$DP631</f>
        <v/>
      </c>
      <c r="BZ55" s="19">
        <f>RAW_T25_34_Margins!$DQ631</f>
        <v/>
      </c>
      <c r="CA55" s="19">
        <f>RAW_T25_34_Margins!$DR631</f>
        <v/>
      </c>
      <c r="CB55" s="19">
        <f>RAW_T25_34_Margins!$DS631</f>
        <v/>
      </c>
      <c r="CC55" s="19">
        <f>RAW_T25_34_Margins!$DT631</f>
        <v/>
      </c>
      <c r="CD55" s="19">
        <f>RAW_T25_34_Margins!$DU631</f>
        <v/>
      </c>
      <c r="CE55" s="19">
        <f>SUM(RAW_T25_34_Margins!$D746:$DN746)</f>
        <v/>
      </c>
      <c r="CF55" s="19">
        <f>RAW_T25_34_Margins!$DO746</f>
        <v/>
      </c>
      <c r="CG55" s="19">
        <f>RAW_T25_34_Margins!$DP746</f>
        <v/>
      </c>
      <c r="CH55" s="19">
        <f>RAW_T25_34_Margins!$DQ746</f>
        <v/>
      </c>
      <c r="CI55" s="19">
        <f>RAW_T25_34_Margins!$DR746</f>
        <v/>
      </c>
      <c r="CJ55" s="19">
        <f>RAW_T25_34_Margins!$DS746</f>
        <v/>
      </c>
      <c r="CK55" s="19">
        <f>RAW_T25_34_Margins!$DT746</f>
        <v/>
      </c>
      <c r="CL55" s="19">
        <f>RAW_T25_34_Margins!$DU746</f>
        <v/>
      </c>
      <c r="CM55" s="19">
        <f>SUM(RAW_T25_34_Margins!$D861:$DN861)</f>
        <v/>
      </c>
      <c r="CN55" s="19">
        <f>RAW_T25_34_Margins!$DO861</f>
        <v/>
      </c>
      <c r="CO55" s="19">
        <f>RAW_T25_34_Margins!$DP861</f>
        <v/>
      </c>
      <c r="CP55" s="19">
        <f>RAW_T25_34_Margins!$DQ861</f>
        <v/>
      </c>
      <c r="CQ55" s="19">
        <f>RAW_T25_34_Margins!$DR861</f>
        <v/>
      </c>
      <c r="CR55" s="19">
        <f>RAW_T25_34_Margins!$DS861</f>
        <v/>
      </c>
      <c r="CS55" s="19">
        <f>RAW_T25_34_Margins!$DT861</f>
        <v/>
      </c>
      <c r="CT55" s="19">
        <f>RAW_T25_34_Margins!$DU861</f>
        <v/>
      </c>
      <c r="CU55" s="19">
        <f>SUM(RAW_T25_34_Margins!$D976:$DN976)</f>
        <v/>
      </c>
      <c r="CV55" s="19">
        <f>RAW_T25_34_Margins!$DO976</f>
        <v/>
      </c>
      <c r="CW55" s="19">
        <f>RAW_T25_34_Margins!$DP976</f>
        <v/>
      </c>
      <c r="CX55" s="19">
        <f>RAW_T25_34_Margins!$DQ976</f>
        <v/>
      </c>
      <c r="CY55" s="19">
        <f>RAW_T25_34_Margins!$DR976</f>
        <v/>
      </c>
      <c r="CZ55" s="19">
        <f>RAW_T25_34_Margins!$DS976</f>
        <v/>
      </c>
      <c r="DA55" s="19">
        <f>RAW_T25_34_Margins!$DT976</f>
        <v/>
      </c>
      <c r="DB55" s="19">
        <f>RAW_T25_34_Margins!$DU976</f>
        <v/>
      </c>
      <c r="DC55" s="19">
        <f>SUM(RAW_T25_34_Margins!$D1091:$DN1091)</f>
        <v/>
      </c>
      <c r="DD55" s="19">
        <f>RAW_T25_34_Margins!$DO1091</f>
        <v/>
      </c>
      <c r="DE55" s="19">
        <f>RAW_T25_34_Margins!$DP1091</f>
        <v/>
      </c>
      <c r="DF55" s="19">
        <f>RAW_T25_34_Margins!$DQ1091</f>
        <v/>
      </c>
      <c r="DG55" s="19">
        <f>RAW_T25_34_Margins!$DR1091</f>
        <v/>
      </c>
      <c r="DH55" s="19">
        <f>RAW_T25_34_Margins!$DS1091</f>
        <v/>
      </c>
      <c r="DI55" s="19">
        <f>RAW_T25_34_Margins!$DT1091</f>
        <v/>
      </c>
      <c r="DJ55" s="19">
        <f>RAW_T25_34_Margins!$DU1091</f>
        <v/>
      </c>
    </row>
    <row r="56">
      <c r="A56" s="2" t="inlineStr">
        <is>
          <t>2202</t>
        </is>
      </c>
      <c r="B56" s="2" t="inlineStr">
        <is>
          <t>Structural metal product manufacturing</t>
        </is>
      </c>
      <c r="C56" s="19">
        <f>IF(Settings!$B$5="Aus",SUM(RAW_T5_Aus!$C57:$DM57),SUM(RAW_T5_State!$C57:$DM57))</f>
        <v/>
      </c>
      <c r="D56" s="19">
        <f>IF(Settings!$B$5="Aus",RAW_T5_Aus!$DN57,RAW_T5_State!$DN57)</f>
        <v/>
      </c>
      <c r="E56" s="19">
        <f>IF(Settings!$B$5="Aus",RAW_T5_Aus!$DO57,RAW_T5_State!$DO57)</f>
        <v/>
      </c>
      <c r="F56" s="19">
        <f>IF(Settings!$B$5="Aus",RAW_T5_Aus!$DP57,RAW_T5_State!$DP57)</f>
        <v/>
      </c>
      <c r="G56" s="19">
        <f>IF(Settings!$B$5="Aus",RAW_T5_Aus!$DQ57,RAW_T5_State!$DQ57)</f>
        <v/>
      </c>
      <c r="H56" s="19">
        <f>IF(Settings!$B$5="Aus",RAW_T5_Aus!$DR57,RAW_T5_State!$DR57)</f>
        <v/>
      </c>
      <c r="I56" s="19">
        <f>IF(Settings!$B$5="Aus",RAW_T5_Aus!$DS57,RAW_T5_State!$DS57)</f>
        <v/>
      </c>
      <c r="J56" s="19">
        <f>IF(Settings!$B$5="Aus",RAW_T5_Aus!$DT57,RAW_T5_State!$DT57)</f>
        <v/>
      </c>
      <c r="K56" s="19">
        <f>IF(Settings!$B$5="Aus",SUM(RAW_T8_Aus!$C57:$DM57)-SUM(RAW_T5_Aus!$C57:$DM57),SUM(RAW_T8_State!$C57:$DM57)-SUM(RAW_T5_State!$C57:$DM57))</f>
        <v/>
      </c>
      <c r="L56" s="19">
        <f>IF(Settings!$B$5="Aus",RAW_T8_Aus!$DN57-RAW_T5_Aus!$DN57,RAW_T8_State!$DN57-RAW_T5_State!$DN57)</f>
        <v/>
      </c>
      <c r="M56" s="19">
        <f>IF(Settings!$B$5="Aus",RAW_T8_Aus!$DO57-RAW_T5_Aus!$DO57,RAW_T8_State!$DO57-RAW_T5_State!$DO57)</f>
        <v/>
      </c>
      <c r="N56" s="19">
        <f>IF(Settings!$B$5="Aus",RAW_T8_Aus!$DP57-RAW_T5_Aus!$DP57,RAW_T8_State!$DP57-RAW_T5_State!$DP57)</f>
        <v/>
      </c>
      <c r="O56" s="19">
        <f>IF(Settings!$B$5="Aus",RAW_T8_Aus!$DQ57-RAW_T5_Aus!$DQ57,RAW_T8_State!$DQ57-RAW_T5_State!$DQ57)</f>
        <v/>
      </c>
      <c r="P56" s="19">
        <f>IF(Settings!$B$5="Aus",RAW_T8_Aus!$DR57-RAW_T5_Aus!$DR57,RAW_T8_State!$DR57-RAW_T5_State!$DR57)</f>
        <v/>
      </c>
      <c r="Q56" s="19">
        <f>IF(Settings!$B$5="Aus",RAW_T8_Aus!$DS57-RAW_T5_Aus!$DS57,RAW_T8_State!$DS57-RAW_T5_State!$DS57)</f>
        <v/>
      </c>
      <c r="R56" s="19">
        <f>IF(Settings!$B$5="Aus",RAW_T8_Aus!$DT57-RAW_T5_Aus!$DT57,RAW_T8_State!$DT57-RAW_T5_State!$DT57)</f>
        <v/>
      </c>
      <c r="S56" s="19">
        <f>SUM(RAW_T35_NetTaxes!$C57:$DM57)</f>
        <v/>
      </c>
      <c r="T56" s="19">
        <f>RAW_T35_NetTaxes!$DN57</f>
        <v/>
      </c>
      <c r="U56" s="19">
        <f>RAW_T35_NetTaxes!$DO57</f>
        <v/>
      </c>
      <c r="V56" s="19">
        <f>RAW_T35_NetTaxes!$DP57</f>
        <v/>
      </c>
      <c r="W56" s="19">
        <f>RAW_T35_NetTaxes!$DQ57</f>
        <v/>
      </c>
      <c r="X56" s="19">
        <f>RAW_T35_NetTaxes!$DR57</f>
        <v/>
      </c>
      <c r="Y56" s="19">
        <f>RAW_T35_NetTaxes!$DS57</f>
        <v/>
      </c>
      <c r="Z56" s="19">
        <f>RAW_T35_NetTaxes!$DT57</f>
        <v/>
      </c>
      <c r="AA56" s="19">
        <f>SUM(RAW_T23_Wholesale!$C57:$DM57)</f>
        <v/>
      </c>
      <c r="AB56" s="19">
        <f>RAW_T23_Wholesale!$DN57</f>
        <v/>
      </c>
      <c r="AC56" s="19">
        <f>RAW_T23_Wholesale!$DO57</f>
        <v/>
      </c>
      <c r="AD56" s="19">
        <f>RAW_T23_Wholesale!$DP57</f>
        <v/>
      </c>
      <c r="AE56" s="19">
        <f>RAW_T23_Wholesale!$DQ57</f>
        <v/>
      </c>
      <c r="AF56" s="19">
        <f>RAW_T23_Wholesale!$DR57</f>
        <v/>
      </c>
      <c r="AG56" s="19">
        <f>RAW_T23_Wholesale!$DS57</f>
        <v/>
      </c>
      <c r="AH56" s="19">
        <f>RAW_T23_Wholesale!$DT57</f>
        <v/>
      </c>
      <c r="AI56" s="19">
        <f>SUM(RAW_T24_Retail!$C57:$DM57)</f>
        <v/>
      </c>
      <c r="AJ56" s="19">
        <f>RAW_T24_Retail!$DN57</f>
        <v/>
      </c>
      <c r="AK56" s="19">
        <f>RAW_T24_Retail!$DO57</f>
        <v/>
      </c>
      <c r="AL56" s="19">
        <f>RAW_T24_Retail!$DP57</f>
        <v/>
      </c>
      <c r="AM56" s="19">
        <f>RAW_T24_Retail!$DQ57</f>
        <v/>
      </c>
      <c r="AN56" s="19">
        <f>RAW_T24_Retail!$DR57</f>
        <v/>
      </c>
      <c r="AO56" s="19">
        <f>RAW_T24_Retail!$DS57</f>
        <v/>
      </c>
      <c r="AP56" s="19">
        <f>RAW_T24_Retail!$DT57</f>
        <v/>
      </c>
      <c r="AQ56" s="19">
        <f>SUM(RAW_T25_34_Margins!$D57:$DN57)</f>
        <v/>
      </c>
      <c r="AR56" s="19">
        <f>RAW_T25_34_Margins!$DO57</f>
        <v/>
      </c>
      <c r="AS56" s="19">
        <f>RAW_T25_34_Margins!$DP57</f>
        <v/>
      </c>
      <c r="AT56" s="19">
        <f>RAW_T25_34_Margins!$DQ57</f>
        <v/>
      </c>
      <c r="AU56" s="19">
        <f>RAW_T25_34_Margins!$DR57</f>
        <v/>
      </c>
      <c r="AV56" s="19">
        <f>RAW_T25_34_Margins!$DS57</f>
        <v/>
      </c>
      <c r="AW56" s="19">
        <f>RAW_T25_34_Margins!$DT57</f>
        <v/>
      </c>
      <c r="AX56" s="19">
        <f>RAW_T25_34_Margins!$DU57</f>
        <v/>
      </c>
      <c r="AY56" s="19">
        <f>SUM(RAW_T25_34_Margins!$D172:$DN172)</f>
        <v/>
      </c>
      <c r="AZ56" s="19">
        <f>RAW_T25_34_Margins!$DO172</f>
        <v/>
      </c>
      <c r="BA56" s="19">
        <f>RAW_T25_34_Margins!$DP172</f>
        <v/>
      </c>
      <c r="BB56" s="19">
        <f>RAW_T25_34_Margins!$DQ172</f>
        <v/>
      </c>
      <c r="BC56" s="19">
        <f>RAW_T25_34_Margins!$DR172</f>
        <v/>
      </c>
      <c r="BD56" s="19">
        <f>RAW_T25_34_Margins!$DS172</f>
        <v/>
      </c>
      <c r="BE56" s="19">
        <f>RAW_T25_34_Margins!$DT172</f>
        <v/>
      </c>
      <c r="BF56" s="19">
        <f>RAW_T25_34_Margins!$DU172</f>
        <v/>
      </c>
      <c r="BG56" s="19">
        <f>SUM(RAW_T25_34_Margins!$D287:$DN287)</f>
        <v/>
      </c>
      <c r="BH56" s="19">
        <f>RAW_T25_34_Margins!$DO287</f>
        <v/>
      </c>
      <c r="BI56" s="19">
        <f>RAW_T25_34_Margins!$DP287</f>
        <v/>
      </c>
      <c r="BJ56" s="19">
        <f>RAW_T25_34_Margins!$DQ287</f>
        <v/>
      </c>
      <c r="BK56" s="19">
        <f>RAW_T25_34_Margins!$DR287</f>
        <v/>
      </c>
      <c r="BL56" s="19">
        <f>RAW_T25_34_Margins!$DS287</f>
        <v/>
      </c>
      <c r="BM56" s="19">
        <f>RAW_T25_34_Margins!$DT287</f>
        <v/>
      </c>
      <c r="BN56" s="19">
        <f>RAW_T25_34_Margins!$DU287</f>
        <v/>
      </c>
      <c r="BO56" s="19">
        <f>SUM(RAW_T25_34_Margins!$D402:$DN402)+SUM(RAW_T25_34_Margins!$D517:$DN517)</f>
        <v/>
      </c>
      <c r="BP56" s="19">
        <f>RAW_T25_34_Margins!$DO402+RAW_T25_34_Margins!$DO517</f>
        <v/>
      </c>
      <c r="BQ56" s="19">
        <f>RAW_T25_34_Margins!$DP402+RAW_T25_34_Margins!$DP517</f>
        <v/>
      </c>
      <c r="BR56" s="19">
        <f>RAW_T25_34_Margins!$DQ402+RAW_T25_34_Margins!$DQ517</f>
        <v/>
      </c>
      <c r="BS56" s="19">
        <f>RAW_T25_34_Margins!$DR402+RAW_T25_34_Margins!$DR517</f>
        <v/>
      </c>
      <c r="BT56" s="19">
        <f>RAW_T25_34_Margins!$DS402+RAW_T25_34_Margins!$DS517</f>
        <v/>
      </c>
      <c r="BU56" s="19">
        <f>RAW_T25_34_Margins!$DT402+RAW_T25_34_Margins!$DT517</f>
        <v/>
      </c>
      <c r="BV56" s="19">
        <f>RAW_T25_34_Margins!$DU402+RAW_T25_34_Margins!$DU517</f>
        <v/>
      </c>
      <c r="BW56" s="19">
        <f>SUM(RAW_T25_34_Margins!$D632:$DN632)</f>
        <v/>
      </c>
      <c r="BX56" s="19">
        <f>RAW_T25_34_Margins!$DO632</f>
        <v/>
      </c>
      <c r="BY56" s="19">
        <f>RAW_T25_34_Margins!$DP632</f>
        <v/>
      </c>
      <c r="BZ56" s="19">
        <f>RAW_T25_34_Margins!$DQ632</f>
        <v/>
      </c>
      <c r="CA56" s="19">
        <f>RAW_T25_34_Margins!$DR632</f>
        <v/>
      </c>
      <c r="CB56" s="19">
        <f>RAW_T25_34_Margins!$DS632</f>
        <v/>
      </c>
      <c r="CC56" s="19">
        <f>RAW_T25_34_Margins!$DT632</f>
        <v/>
      </c>
      <c r="CD56" s="19">
        <f>RAW_T25_34_Margins!$DU632</f>
        <v/>
      </c>
      <c r="CE56" s="19">
        <f>SUM(RAW_T25_34_Margins!$D747:$DN747)</f>
        <v/>
      </c>
      <c r="CF56" s="19">
        <f>RAW_T25_34_Margins!$DO747</f>
        <v/>
      </c>
      <c r="CG56" s="19">
        <f>RAW_T25_34_Margins!$DP747</f>
        <v/>
      </c>
      <c r="CH56" s="19">
        <f>RAW_T25_34_Margins!$DQ747</f>
        <v/>
      </c>
      <c r="CI56" s="19">
        <f>RAW_T25_34_Margins!$DR747</f>
        <v/>
      </c>
      <c r="CJ56" s="19">
        <f>RAW_T25_34_Margins!$DS747</f>
        <v/>
      </c>
      <c r="CK56" s="19">
        <f>RAW_T25_34_Margins!$DT747</f>
        <v/>
      </c>
      <c r="CL56" s="19">
        <f>RAW_T25_34_Margins!$DU747</f>
        <v/>
      </c>
      <c r="CM56" s="19">
        <f>SUM(RAW_T25_34_Margins!$D862:$DN862)</f>
        <v/>
      </c>
      <c r="CN56" s="19">
        <f>RAW_T25_34_Margins!$DO862</f>
        <v/>
      </c>
      <c r="CO56" s="19">
        <f>RAW_T25_34_Margins!$DP862</f>
        <v/>
      </c>
      <c r="CP56" s="19">
        <f>RAW_T25_34_Margins!$DQ862</f>
        <v/>
      </c>
      <c r="CQ56" s="19">
        <f>RAW_T25_34_Margins!$DR862</f>
        <v/>
      </c>
      <c r="CR56" s="19">
        <f>RAW_T25_34_Margins!$DS862</f>
        <v/>
      </c>
      <c r="CS56" s="19">
        <f>RAW_T25_34_Margins!$DT862</f>
        <v/>
      </c>
      <c r="CT56" s="19">
        <f>RAW_T25_34_Margins!$DU862</f>
        <v/>
      </c>
      <c r="CU56" s="19">
        <f>SUM(RAW_T25_34_Margins!$D977:$DN977)</f>
        <v/>
      </c>
      <c r="CV56" s="19">
        <f>RAW_T25_34_Margins!$DO977</f>
        <v/>
      </c>
      <c r="CW56" s="19">
        <f>RAW_T25_34_Margins!$DP977</f>
        <v/>
      </c>
      <c r="CX56" s="19">
        <f>RAW_T25_34_Margins!$DQ977</f>
        <v/>
      </c>
      <c r="CY56" s="19">
        <f>RAW_T25_34_Margins!$DR977</f>
        <v/>
      </c>
      <c r="CZ56" s="19">
        <f>RAW_T25_34_Margins!$DS977</f>
        <v/>
      </c>
      <c r="DA56" s="19">
        <f>RAW_T25_34_Margins!$DT977</f>
        <v/>
      </c>
      <c r="DB56" s="19">
        <f>RAW_T25_34_Margins!$DU977</f>
        <v/>
      </c>
      <c r="DC56" s="19">
        <f>SUM(RAW_T25_34_Margins!$D1092:$DN1092)</f>
        <v/>
      </c>
      <c r="DD56" s="19">
        <f>RAW_T25_34_Margins!$DO1092</f>
        <v/>
      </c>
      <c r="DE56" s="19">
        <f>RAW_T25_34_Margins!$DP1092</f>
        <v/>
      </c>
      <c r="DF56" s="19">
        <f>RAW_T25_34_Margins!$DQ1092</f>
        <v/>
      </c>
      <c r="DG56" s="19">
        <f>RAW_T25_34_Margins!$DR1092</f>
        <v/>
      </c>
      <c r="DH56" s="19">
        <f>RAW_T25_34_Margins!$DS1092</f>
        <v/>
      </c>
      <c r="DI56" s="19">
        <f>RAW_T25_34_Margins!$DT1092</f>
        <v/>
      </c>
      <c r="DJ56" s="19">
        <f>RAW_T25_34_Margins!$DU1092</f>
        <v/>
      </c>
    </row>
    <row r="57">
      <c r="A57" s="2" t="inlineStr">
        <is>
          <t>2203</t>
        </is>
      </c>
      <c r="B57" s="2" t="inlineStr">
        <is>
          <t>Metal containers and other sheet metal product manufacturing</t>
        </is>
      </c>
      <c r="C57" s="19">
        <f>IF(Settings!$B$5="Aus",SUM(RAW_T5_Aus!$C58:$DM58),SUM(RAW_T5_State!$C58:$DM58))</f>
        <v/>
      </c>
      <c r="D57" s="19">
        <f>IF(Settings!$B$5="Aus",RAW_T5_Aus!$DN58,RAW_T5_State!$DN58)</f>
        <v/>
      </c>
      <c r="E57" s="19">
        <f>IF(Settings!$B$5="Aus",RAW_T5_Aus!$DO58,RAW_T5_State!$DO58)</f>
        <v/>
      </c>
      <c r="F57" s="19">
        <f>IF(Settings!$B$5="Aus",RAW_T5_Aus!$DP58,RAW_T5_State!$DP58)</f>
        <v/>
      </c>
      <c r="G57" s="19">
        <f>IF(Settings!$B$5="Aus",RAW_T5_Aus!$DQ58,RAW_T5_State!$DQ58)</f>
        <v/>
      </c>
      <c r="H57" s="19">
        <f>IF(Settings!$B$5="Aus",RAW_T5_Aus!$DR58,RAW_T5_State!$DR58)</f>
        <v/>
      </c>
      <c r="I57" s="19">
        <f>IF(Settings!$B$5="Aus",RAW_T5_Aus!$DS58,RAW_T5_State!$DS58)</f>
        <v/>
      </c>
      <c r="J57" s="19">
        <f>IF(Settings!$B$5="Aus",RAW_T5_Aus!$DT58,RAW_T5_State!$DT58)</f>
        <v/>
      </c>
      <c r="K57" s="19">
        <f>IF(Settings!$B$5="Aus",SUM(RAW_T8_Aus!$C58:$DM58)-SUM(RAW_T5_Aus!$C58:$DM58),SUM(RAW_T8_State!$C58:$DM58)-SUM(RAW_T5_State!$C58:$DM58))</f>
        <v/>
      </c>
      <c r="L57" s="19">
        <f>IF(Settings!$B$5="Aus",RAW_T8_Aus!$DN58-RAW_T5_Aus!$DN58,RAW_T8_State!$DN58-RAW_T5_State!$DN58)</f>
        <v/>
      </c>
      <c r="M57" s="19">
        <f>IF(Settings!$B$5="Aus",RAW_T8_Aus!$DO58-RAW_T5_Aus!$DO58,RAW_T8_State!$DO58-RAW_T5_State!$DO58)</f>
        <v/>
      </c>
      <c r="N57" s="19">
        <f>IF(Settings!$B$5="Aus",RAW_T8_Aus!$DP58-RAW_T5_Aus!$DP58,RAW_T8_State!$DP58-RAW_T5_State!$DP58)</f>
        <v/>
      </c>
      <c r="O57" s="19">
        <f>IF(Settings!$B$5="Aus",RAW_T8_Aus!$DQ58-RAW_T5_Aus!$DQ58,RAW_T8_State!$DQ58-RAW_T5_State!$DQ58)</f>
        <v/>
      </c>
      <c r="P57" s="19">
        <f>IF(Settings!$B$5="Aus",RAW_T8_Aus!$DR58-RAW_T5_Aus!$DR58,RAW_T8_State!$DR58-RAW_T5_State!$DR58)</f>
        <v/>
      </c>
      <c r="Q57" s="19">
        <f>IF(Settings!$B$5="Aus",RAW_T8_Aus!$DS58-RAW_T5_Aus!$DS58,RAW_T8_State!$DS58-RAW_T5_State!$DS58)</f>
        <v/>
      </c>
      <c r="R57" s="19">
        <f>IF(Settings!$B$5="Aus",RAW_T8_Aus!$DT58-RAW_T5_Aus!$DT58,RAW_T8_State!$DT58-RAW_T5_State!$DT58)</f>
        <v/>
      </c>
      <c r="S57" s="19">
        <f>SUM(RAW_T35_NetTaxes!$C58:$DM58)</f>
        <v/>
      </c>
      <c r="T57" s="19">
        <f>RAW_T35_NetTaxes!$DN58</f>
        <v/>
      </c>
      <c r="U57" s="19">
        <f>RAW_T35_NetTaxes!$DO58</f>
        <v/>
      </c>
      <c r="V57" s="19">
        <f>RAW_T35_NetTaxes!$DP58</f>
        <v/>
      </c>
      <c r="W57" s="19">
        <f>RAW_T35_NetTaxes!$DQ58</f>
        <v/>
      </c>
      <c r="X57" s="19">
        <f>RAW_T35_NetTaxes!$DR58</f>
        <v/>
      </c>
      <c r="Y57" s="19">
        <f>RAW_T35_NetTaxes!$DS58</f>
        <v/>
      </c>
      <c r="Z57" s="19">
        <f>RAW_T35_NetTaxes!$DT58</f>
        <v/>
      </c>
      <c r="AA57" s="19">
        <f>SUM(RAW_T23_Wholesale!$C58:$DM58)</f>
        <v/>
      </c>
      <c r="AB57" s="19">
        <f>RAW_T23_Wholesale!$DN58</f>
        <v/>
      </c>
      <c r="AC57" s="19">
        <f>RAW_T23_Wholesale!$DO58</f>
        <v/>
      </c>
      <c r="AD57" s="19">
        <f>RAW_T23_Wholesale!$DP58</f>
        <v/>
      </c>
      <c r="AE57" s="19">
        <f>RAW_T23_Wholesale!$DQ58</f>
        <v/>
      </c>
      <c r="AF57" s="19">
        <f>RAW_T23_Wholesale!$DR58</f>
        <v/>
      </c>
      <c r="AG57" s="19">
        <f>RAW_T23_Wholesale!$DS58</f>
        <v/>
      </c>
      <c r="AH57" s="19">
        <f>RAW_T23_Wholesale!$DT58</f>
        <v/>
      </c>
      <c r="AI57" s="19">
        <f>SUM(RAW_T24_Retail!$C58:$DM58)</f>
        <v/>
      </c>
      <c r="AJ57" s="19">
        <f>RAW_T24_Retail!$DN58</f>
        <v/>
      </c>
      <c r="AK57" s="19">
        <f>RAW_T24_Retail!$DO58</f>
        <v/>
      </c>
      <c r="AL57" s="19">
        <f>RAW_T24_Retail!$DP58</f>
        <v/>
      </c>
      <c r="AM57" s="19">
        <f>RAW_T24_Retail!$DQ58</f>
        <v/>
      </c>
      <c r="AN57" s="19">
        <f>RAW_T24_Retail!$DR58</f>
        <v/>
      </c>
      <c r="AO57" s="19">
        <f>RAW_T24_Retail!$DS58</f>
        <v/>
      </c>
      <c r="AP57" s="19">
        <f>RAW_T24_Retail!$DT58</f>
        <v/>
      </c>
      <c r="AQ57" s="19">
        <f>SUM(RAW_T25_34_Margins!$D58:$DN58)</f>
        <v/>
      </c>
      <c r="AR57" s="19">
        <f>RAW_T25_34_Margins!$DO58</f>
        <v/>
      </c>
      <c r="AS57" s="19">
        <f>RAW_T25_34_Margins!$DP58</f>
        <v/>
      </c>
      <c r="AT57" s="19">
        <f>RAW_T25_34_Margins!$DQ58</f>
        <v/>
      </c>
      <c r="AU57" s="19">
        <f>RAW_T25_34_Margins!$DR58</f>
        <v/>
      </c>
      <c r="AV57" s="19">
        <f>RAW_T25_34_Margins!$DS58</f>
        <v/>
      </c>
      <c r="AW57" s="19">
        <f>RAW_T25_34_Margins!$DT58</f>
        <v/>
      </c>
      <c r="AX57" s="19">
        <f>RAW_T25_34_Margins!$DU58</f>
        <v/>
      </c>
      <c r="AY57" s="19">
        <f>SUM(RAW_T25_34_Margins!$D173:$DN173)</f>
        <v/>
      </c>
      <c r="AZ57" s="19">
        <f>RAW_T25_34_Margins!$DO173</f>
        <v/>
      </c>
      <c r="BA57" s="19">
        <f>RAW_T25_34_Margins!$DP173</f>
        <v/>
      </c>
      <c r="BB57" s="19">
        <f>RAW_T25_34_Margins!$DQ173</f>
        <v/>
      </c>
      <c r="BC57" s="19">
        <f>RAW_T25_34_Margins!$DR173</f>
        <v/>
      </c>
      <c r="BD57" s="19">
        <f>RAW_T25_34_Margins!$DS173</f>
        <v/>
      </c>
      <c r="BE57" s="19">
        <f>RAW_T25_34_Margins!$DT173</f>
        <v/>
      </c>
      <c r="BF57" s="19">
        <f>RAW_T25_34_Margins!$DU173</f>
        <v/>
      </c>
      <c r="BG57" s="19">
        <f>SUM(RAW_T25_34_Margins!$D288:$DN288)</f>
        <v/>
      </c>
      <c r="BH57" s="19">
        <f>RAW_T25_34_Margins!$DO288</f>
        <v/>
      </c>
      <c r="BI57" s="19">
        <f>RAW_T25_34_Margins!$DP288</f>
        <v/>
      </c>
      <c r="BJ57" s="19">
        <f>RAW_T25_34_Margins!$DQ288</f>
        <v/>
      </c>
      <c r="BK57" s="19">
        <f>RAW_T25_34_Margins!$DR288</f>
        <v/>
      </c>
      <c r="BL57" s="19">
        <f>RAW_T25_34_Margins!$DS288</f>
        <v/>
      </c>
      <c r="BM57" s="19">
        <f>RAW_T25_34_Margins!$DT288</f>
        <v/>
      </c>
      <c r="BN57" s="19">
        <f>RAW_T25_34_Margins!$DU288</f>
        <v/>
      </c>
      <c r="BO57" s="19">
        <f>SUM(RAW_T25_34_Margins!$D403:$DN403)+SUM(RAW_T25_34_Margins!$D518:$DN518)</f>
        <v/>
      </c>
      <c r="BP57" s="19">
        <f>RAW_T25_34_Margins!$DO403+RAW_T25_34_Margins!$DO518</f>
        <v/>
      </c>
      <c r="BQ57" s="19">
        <f>RAW_T25_34_Margins!$DP403+RAW_T25_34_Margins!$DP518</f>
        <v/>
      </c>
      <c r="BR57" s="19">
        <f>RAW_T25_34_Margins!$DQ403+RAW_T25_34_Margins!$DQ518</f>
        <v/>
      </c>
      <c r="BS57" s="19">
        <f>RAW_T25_34_Margins!$DR403+RAW_T25_34_Margins!$DR518</f>
        <v/>
      </c>
      <c r="BT57" s="19">
        <f>RAW_T25_34_Margins!$DS403+RAW_T25_34_Margins!$DS518</f>
        <v/>
      </c>
      <c r="BU57" s="19">
        <f>RAW_T25_34_Margins!$DT403+RAW_T25_34_Margins!$DT518</f>
        <v/>
      </c>
      <c r="BV57" s="19">
        <f>RAW_T25_34_Margins!$DU403+RAW_T25_34_Margins!$DU518</f>
        <v/>
      </c>
      <c r="BW57" s="19">
        <f>SUM(RAW_T25_34_Margins!$D633:$DN633)</f>
        <v/>
      </c>
      <c r="BX57" s="19">
        <f>RAW_T25_34_Margins!$DO633</f>
        <v/>
      </c>
      <c r="BY57" s="19">
        <f>RAW_T25_34_Margins!$DP633</f>
        <v/>
      </c>
      <c r="BZ57" s="19">
        <f>RAW_T25_34_Margins!$DQ633</f>
        <v/>
      </c>
      <c r="CA57" s="19">
        <f>RAW_T25_34_Margins!$DR633</f>
        <v/>
      </c>
      <c r="CB57" s="19">
        <f>RAW_T25_34_Margins!$DS633</f>
        <v/>
      </c>
      <c r="CC57" s="19">
        <f>RAW_T25_34_Margins!$DT633</f>
        <v/>
      </c>
      <c r="CD57" s="19">
        <f>RAW_T25_34_Margins!$DU633</f>
        <v/>
      </c>
      <c r="CE57" s="19">
        <f>SUM(RAW_T25_34_Margins!$D748:$DN748)</f>
        <v/>
      </c>
      <c r="CF57" s="19">
        <f>RAW_T25_34_Margins!$DO748</f>
        <v/>
      </c>
      <c r="CG57" s="19">
        <f>RAW_T25_34_Margins!$DP748</f>
        <v/>
      </c>
      <c r="CH57" s="19">
        <f>RAW_T25_34_Margins!$DQ748</f>
        <v/>
      </c>
      <c r="CI57" s="19">
        <f>RAW_T25_34_Margins!$DR748</f>
        <v/>
      </c>
      <c r="CJ57" s="19">
        <f>RAW_T25_34_Margins!$DS748</f>
        <v/>
      </c>
      <c r="CK57" s="19">
        <f>RAW_T25_34_Margins!$DT748</f>
        <v/>
      </c>
      <c r="CL57" s="19">
        <f>RAW_T25_34_Margins!$DU748</f>
        <v/>
      </c>
      <c r="CM57" s="19">
        <f>SUM(RAW_T25_34_Margins!$D863:$DN863)</f>
        <v/>
      </c>
      <c r="CN57" s="19">
        <f>RAW_T25_34_Margins!$DO863</f>
        <v/>
      </c>
      <c r="CO57" s="19">
        <f>RAW_T25_34_Margins!$DP863</f>
        <v/>
      </c>
      <c r="CP57" s="19">
        <f>RAW_T25_34_Margins!$DQ863</f>
        <v/>
      </c>
      <c r="CQ57" s="19">
        <f>RAW_T25_34_Margins!$DR863</f>
        <v/>
      </c>
      <c r="CR57" s="19">
        <f>RAW_T25_34_Margins!$DS863</f>
        <v/>
      </c>
      <c r="CS57" s="19">
        <f>RAW_T25_34_Margins!$DT863</f>
        <v/>
      </c>
      <c r="CT57" s="19">
        <f>RAW_T25_34_Margins!$DU863</f>
        <v/>
      </c>
      <c r="CU57" s="19">
        <f>SUM(RAW_T25_34_Margins!$D978:$DN978)</f>
        <v/>
      </c>
      <c r="CV57" s="19">
        <f>RAW_T25_34_Margins!$DO978</f>
        <v/>
      </c>
      <c r="CW57" s="19">
        <f>RAW_T25_34_Margins!$DP978</f>
        <v/>
      </c>
      <c r="CX57" s="19">
        <f>RAW_T25_34_Margins!$DQ978</f>
        <v/>
      </c>
      <c r="CY57" s="19">
        <f>RAW_T25_34_Margins!$DR978</f>
        <v/>
      </c>
      <c r="CZ57" s="19">
        <f>RAW_T25_34_Margins!$DS978</f>
        <v/>
      </c>
      <c r="DA57" s="19">
        <f>RAW_T25_34_Margins!$DT978</f>
        <v/>
      </c>
      <c r="DB57" s="19">
        <f>RAW_T25_34_Margins!$DU978</f>
        <v/>
      </c>
      <c r="DC57" s="19">
        <f>SUM(RAW_T25_34_Margins!$D1093:$DN1093)</f>
        <v/>
      </c>
      <c r="DD57" s="19">
        <f>RAW_T25_34_Margins!$DO1093</f>
        <v/>
      </c>
      <c r="DE57" s="19">
        <f>RAW_T25_34_Margins!$DP1093</f>
        <v/>
      </c>
      <c r="DF57" s="19">
        <f>RAW_T25_34_Margins!$DQ1093</f>
        <v/>
      </c>
      <c r="DG57" s="19">
        <f>RAW_T25_34_Margins!$DR1093</f>
        <v/>
      </c>
      <c r="DH57" s="19">
        <f>RAW_T25_34_Margins!$DS1093</f>
        <v/>
      </c>
      <c r="DI57" s="19">
        <f>RAW_T25_34_Margins!$DT1093</f>
        <v/>
      </c>
      <c r="DJ57" s="19">
        <f>RAW_T25_34_Margins!$DU1093</f>
        <v/>
      </c>
    </row>
    <row r="58">
      <c r="A58" s="2" t="inlineStr">
        <is>
          <t>2204</t>
        </is>
      </c>
      <c r="B58" s="2" t="inlineStr">
        <is>
          <t>Other fabricated metal product manufacturing</t>
        </is>
      </c>
      <c r="C58" s="19">
        <f>IF(Settings!$B$5="Aus",SUM(RAW_T5_Aus!$C59:$DM59),SUM(RAW_T5_State!$C59:$DM59))</f>
        <v/>
      </c>
      <c r="D58" s="19">
        <f>IF(Settings!$B$5="Aus",RAW_T5_Aus!$DN59,RAW_T5_State!$DN59)</f>
        <v/>
      </c>
      <c r="E58" s="19">
        <f>IF(Settings!$B$5="Aus",RAW_T5_Aus!$DO59,RAW_T5_State!$DO59)</f>
        <v/>
      </c>
      <c r="F58" s="19">
        <f>IF(Settings!$B$5="Aus",RAW_T5_Aus!$DP59,RAW_T5_State!$DP59)</f>
        <v/>
      </c>
      <c r="G58" s="19">
        <f>IF(Settings!$B$5="Aus",RAW_T5_Aus!$DQ59,RAW_T5_State!$DQ59)</f>
        <v/>
      </c>
      <c r="H58" s="19">
        <f>IF(Settings!$B$5="Aus",RAW_T5_Aus!$DR59,RAW_T5_State!$DR59)</f>
        <v/>
      </c>
      <c r="I58" s="19">
        <f>IF(Settings!$B$5="Aus",RAW_T5_Aus!$DS59,RAW_T5_State!$DS59)</f>
        <v/>
      </c>
      <c r="J58" s="19">
        <f>IF(Settings!$B$5="Aus",RAW_T5_Aus!$DT59,RAW_T5_State!$DT59)</f>
        <v/>
      </c>
      <c r="K58" s="19">
        <f>IF(Settings!$B$5="Aus",SUM(RAW_T8_Aus!$C59:$DM59)-SUM(RAW_T5_Aus!$C59:$DM59),SUM(RAW_T8_State!$C59:$DM59)-SUM(RAW_T5_State!$C59:$DM59))</f>
        <v/>
      </c>
      <c r="L58" s="19">
        <f>IF(Settings!$B$5="Aus",RAW_T8_Aus!$DN59-RAW_T5_Aus!$DN59,RAW_T8_State!$DN59-RAW_T5_State!$DN59)</f>
        <v/>
      </c>
      <c r="M58" s="19">
        <f>IF(Settings!$B$5="Aus",RAW_T8_Aus!$DO59-RAW_T5_Aus!$DO59,RAW_T8_State!$DO59-RAW_T5_State!$DO59)</f>
        <v/>
      </c>
      <c r="N58" s="19">
        <f>IF(Settings!$B$5="Aus",RAW_T8_Aus!$DP59-RAW_T5_Aus!$DP59,RAW_T8_State!$DP59-RAW_T5_State!$DP59)</f>
        <v/>
      </c>
      <c r="O58" s="19">
        <f>IF(Settings!$B$5="Aus",RAW_T8_Aus!$DQ59-RAW_T5_Aus!$DQ59,RAW_T8_State!$DQ59-RAW_T5_State!$DQ59)</f>
        <v/>
      </c>
      <c r="P58" s="19">
        <f>IF(Settings!$B$5="Aus",RAW_T8_Aus!$DR59-RAW_T5_Aus!$DR59,RAW_T8_State!$DR59-RAW_T5_State!$DR59)</f>
        <v/>
      </c>
      <c r="Q58" s="19">
        <f>IF(Settings!$B$5="Aus",RAW_T8_Aus!$DS59-RAW_T5_Aus!$DS59,RAW_T8_State!$DS59-RAW_T5_State!$DS59)</f>
        <v/>
      </c>
      <c r="R58" s="19">
        <f>IF(Settings!$B$5="Aus",RAW_T8_Aus!$DT59-RAW_T5_Aus!$DT59,RAW_T8_State!$DT59-RAW_T5_State!$DT59)</f>
        <v/>
      </c>
      <c r="S58" s="19">
        <f>SUM(RAW_T35_NetTaxes!$C59:$DM59)</f>
        <v/>
      </c>
      <c r="T58" s="19">
        <f>RAW_T35_NetTaxes!$DN59</f>
        <v/>
      </c>
      <c r="U58" s="19">
        <f>RAW_T35_NetTaxes!$DO59</f>
        <v/>
      </c>
      <c r="V58" s="19">
        <f>RAW_T35_NetTaxes!$DP59</f>
        <v/>
      </c>
      <c r="W58" s="19">
        <f>RAW_T35_NetTaxes!$DQ59</f>
        <v/>
      </c>
      <c r="X58" s="19">
        <f>RAW_T35_NetTaxes!$DR59</f>
        <v/>
      </c>
      <c r="Y58" s="19">
        <f>RAW_T35_NetTaxes!$DS59</f>
        <v/>
      </c>
      <c r="Z58" s="19">
        <f>RAW_T35_NetTaxes!$DT59</f>
        <v/>
      </c>
      <c r="AA58" s="19">
        <f>SUM(RAW_T23_Wholesale!$C59:$DM59)</f>
        <v/>
      </c>
      <c r="AB58" s="19">
        <f>RAW_T23_Wholesale!$DN59</f>
        <v/>
      </c>
      <c r="AC58" s="19">
        <f>RAW_T23_Wholesale!$DO59</f>
        <v/>
      </c>
      <c r="AD58" s="19">
        <f>RAW_T23_Wholesale!$DP59</f>
        <v/>
      </c>
      <c r="AE58" s="19">
        <f>RAW_T23_Wholesale!$DQ59</f>
        <v/>
      </c>
      <c r="AF58" s="19">
        <f>RAW_T23_Wholesale!$DR59</f>
        <v/>
      </c>
      <c r="AG58" s="19">
        <f>RAW_T23_Wholesale!$DS59</f>
        <v/>
      </c>
      <c r="AH58" s="19">
        <f>RAW_T23_Wholesale!$DT59</f>
        <v/>
      </c>
      <c r="AI58" s="19">
        <f>SUM(RAW_T24_Retail!$C59:$DM59)</f>
        <v/>
      </c>
      <c r="AJ58" s="19">
        <f>RAW_T24_Retail!$DN59</f>
        <v/>
      </c>
      <c r="AK58" s="19">
        <f>RAW_T24_Retail!$DO59</f>
        <v/>
      </c>
      <c r="AL58" s="19">
        <f>RAW_T24_Retail!$DP59</f>
        <v/>
      </c>
      <c r="AM58" s="19">
        <f>RAW_T24_Retail!$DQ59</f>
        <v/>
      </c>
      <c r="AN58" s="19">
        <f>RAW_T24_Retail!$DR59</f>
        <v/>
      </c>
      <c r="AO58" s="19">
        <f>RAW_T24_Retail!$DS59</f>
        <v/>
      </c>
      <c r="AP58" s="19">
        <f>RAW_T24_Retail!$DT59</f>
        <v/>
      </c>
      <c r="AQ58" s="19">
        <f>SUM(RAW_T25_34_Margins!$D59:$DN59)</f>
        <v/>
      </c>
      <c r="AR58" s="19">
        <f>RAW_T25_34_Margins!$DO59</f>
        <v/>
      </c>
      <c r="AS58" s="19">
        <f>RAW_T25_34_Margins!$DP59</f>
        <v/>
      </c>
      <c r="AT58" s="19">
        <f>RAW_T25_34_Margins!$DQ59</f>
        <v/>
      </c>
      <c r="AU58" s="19">
        <f>RAW_T25_34_Margins!$DR59</f>
        <v/>
      </c>
      <c r="AV58" s="19">
        <f>RAW_T25_34_Margins!$DS59</f>
        <v/>
      </c>
      <c r="AW58" s="19">
        <f>RAW_T25_34_Margins!$DT59</f>
        <v/>
      </c>
      <c r="AX58" s="19">
        <f>RAW_T25_34_Margins!$DU59</f>
        <v/>
      </c>
      <c r="AY58" s="19">
        <f>SUM(RAW_T25_34_Margins!$D174:$DN174)</f>
        <v/>
      </c>
      <c r="AZ58" s="19">
        <f>RAW_T25_34_Margins!$DO174</f>
        <v/>
      </c>
      <c r="BA58" s="19">
        <f>RAW_T25_34_Margins!$DP174</f>
        <v/>
      </c>
      <c r="BB58" s="19">
        <f>RAW_T25_34_Margins!$DQ174</f>
        <v/>
      </c>
      <c r="BC58" s="19">
        <f>RAW_T25_34_Margins!$DR174</f>
        <v/>
      </c>
      <c r="BD58" s="19">
        <f>RAW_T25_34_Margins!$DS174</f>
        <v/>
      </c>
      <c r="BE58" s="19">
        <f>RAW_T25_34_Margins!$DT174</f>
        <v/>
      </c>
      <c r="BF58" s="19">
        <f>RAW_T25_34_Margins!$DU174</f>
        <v/>
      </c>
      <c r="BG58" s="19">
        <f>SUM(RAW_T25_34_Margins!$D289:$DN289)</f>
        <v/>
      </c>
      <c r="BH58" s="19">
        <f>RAW_T25_34_Margins!$DO289</f>
        <v/>
      </c>
      <c r="BI58" s="19">
        <f>RAW_T25_34_Margins!$DP289</f>
        <v/>
      </c>
      <c r="BJ58" s="19">
        <f>RAW_T25_34_Margins!$DQ289</f>
        <v/>
      </c>
      <c r="BK58" s="19">
        <f>RAW_T25_34_Margins!$DR289</f>
        <v/>
      </c>
      <c r="BL58" s="19">
        <f>RAW_T25_34_Margins!$DS289</f>
        <v/>
      </c>
      <c r="BM58" s="19">
        <f>RAW_T25_34_Margins!$DT289</f>
        <v/>
      </c>
      <c r="BN58" s="19">
        <f>RAW_T25_34_Margins!$DU289</f>
        <v/>
      </c>
      <c r="BO58" s="19">
        <f>SUM(RAW_T25_34_Margins!$D404:$DN404)+SUM(RAW_T25_34_Margins!$D519:$DN519)</f>
        <v/>
      </c>
      <c r="BP58" s="19">
        <f>RAW_T25_34_Margins!$DO404+RAW_T25_34_Margins!$DO519</f>
        <v/>
      </c>
      <c r="BQ58" s="19">
        <f>RAW_T25_34_Margins!$DP404+RAW_T25_34_Margins!$DP519</f>
        <v/>
      </c>
      <c r="BR58" s="19">
        <f>RAW_T25_34_Margins!$DQ404+RAW_T25_34_Margins!$DQ519</f>
        <v/>
      </c>
      <c r="BS58" s="19">
        <f>RAW_T25_34_Margins!$DR404+RAW_T25_34_Margins!$DR519</f>
        <v/>
      </c>
      <c r="BT58" s="19">
        <f>RAW_T25_34_Margins!$DS404+RAW_T25_34_Margins!$DS519</f>
        <v/>
      </c>
      <c r="BU58" s="19">
        <f>RAW_T25_34_Margins!$DT404+RAW_T25_34_Margins!$DT519</f>
        <v/>
      </c>
      <c r="BV58" s="19">
        <f>RAW_T25_34_Margins!$DU404+RAW_T25_34_Margins!$DU519</f>
        <v/>
      </c>
      <c r="BW58" s="19">
        <f>SUM(RAW_T25_34_Margins!$D634:$DN634)</f>
        <v/>
      </c>
      <c r="BX58" s="19">
        <f>RAW_T25_34_Margins!$DO634</f>
        <v/>
      </c>
      <c r="BY58" s="19">
        <f>RAW_T25_34_Margins!$DP634</f>
        <v/>
      </c>
      <c r="BZ58" s="19">
        <f>RAW_T25_34_Margins!$DQ634</f>
        <v/>
      </c>
      <c r="CA58" s="19">
        <f>RAW_T25_34_Margins!$DR634</f>
        <v/>
      </c>
      <c r="CB58" s="19">
        <f>RAW_T25_34_Margins!$DS634</f>
        <v/>
      </c>
      <c r="CC58" s="19">
        <f>RAW_T25_34_Margins!$DT634</f>
        <v/>
      </c>
      <c r="CD58" s="19">
        <f>RAW_T25_34_Margins!$DU634</f>
        <v/>
      </c>
      <c r="CE58" s="19">
        <f>SUM(RAW_T25_34_Margins!$D749:$DN749)</f>
        <v/>
      </c>
      <c r="CF58" s="19">
        <f>RAW_T25_34_Margins!$DO749</f>
        <v/>
      </c>
      <c r="CG58" s="19">
        <f>RAW_T25_34_Margins!$DP749</f>
        <v/>
      </c>
      <c r="CH58" s="19">
        <f>RAW_T25_34_Margins!$DQ749</f>
        <v/>
      </c>
      <c r="CI58" s="19">
        <f>RAW_T25_34_Margins!$DR749</f>
        <v/>
      </c>
      <c r="CJ58" s="19">
        <f>RAW_T25_34_Margins!$DS749</f>
        <v/>
      </c>
      <c r="CK58" s="19">
        <f>RAW_T25_34_Margins!$DT749</f>
        <v/>
      </c>
      <c r="CL58" s="19">
        <f>RAW_T25_34_Margins!$DU749</f>
        <v/>
      </c>
      <c r="CM58" s="19">
        <f>SUM(RAW_T25_34_Margins!$D864:$DN864)</f>
        <v/>
      </c>
      <c r="CN58" s="19">
        <f>RAW_T25_34_Margins!$DO864</f>
        <v/>
      </c>
      <c r="CO58" s="19">
        <f>RAW_T25_34_Margins!$DP864</f>
        <v/>
      </c>
      <c r="CP58" s="19">
        <f>RAW_T25_34_Margins!$DQ864</f>
        <v/>
      </c>
      <c r="CQ58" s="19">
        <f>RAW_T25_34_Margins!$DR864</f>
        <v/>
      </c>
      <c r="CR58" s="19">
        <f>RAW_T25_34_Margins!$DS864</f>
        <v/>
      </c>
      <c r="CS58" s="19">
        <f>RAW_T25_34_Margins!$DT864</f>
        <v/>
      </c>
      <c r="CT58" s="19">
        <f>RAW_T25_34_Margins!$DU864</f>
        <v/>
      </c>
      <c r="CU58" s="19">
        <f>SUM(RAW_T25_34_Margins!$D979:$DN979)</f>
        <v/>
      </c>
      <c r="CV58" s="19">
        <f>RAW_T25_34_Margins!$DO979</f>
        <v/>
      </c>
      <c r="CW58" s="19">
        <f>RAW_T25_34_Margins!$DP979</f>
        <v/>
      </c>
      <c r="CX58" s="19">
        <f>RAW_T25_34_Margins!$DQ979</f>
        <v/>
      </c>
      <c r="CY58" s="19">
        <f>RAW_T25_34_Margins!$DR979</f>
        <v/>
      </c>
      <c r="CZ58" s="19">
        <f>RAW_T25_34_Margins!$DS979</f>
        <v/>
      </c>
      <c r="DA58" s="19">
        <f>RAW_T25_34_Margins!$DT979</f>
        <v/>
      </c>
      <c r="DB58" s="19">
        <f>RAW_T25_34_Margins!$DU979</f>
        <v/>
      </c>
      <c r="DC58" s="19">
        <f>SUM(RAW_T25_34_Margins!$D1094:$DN1094)</f>
        <v/>
      </c>
      <c r="DD58" s="19">
        <f>RAW_T25_34_Margins!$DO1094</f>
        <v/>
      </c>
      <c r="DE58" s="19">
        <f>RAW_T25_34_Margins!$DP1094</f>
        <v/>
      </c>
      <c r="DF58" s="19">
        <f>RAW_T25_34_Margins!$DQ1094</f>
        <v/>
      </c>
      <c r="DG58" s="19">
        <f>RAW_T25_34_Margins!$DR1094</f>
        <v/>
      </c>
      <c r="DH58" s="19">
        <f>RAW_T25_34_Margins!$DS1094</f>
        <v/>
      </c>
      <c r="DI58" s="19">
        <f>RAW_T25_34_Margins!$DT1094</f>
        <v/>
      </c>
      <c r="DJ58" s="19">
        <f>RAW_T25_34_Margins!$DU1094</f>
        <v/>
      </c>
    </row>
    <row r="59">
      <c r="A59" s="2" t="inlineStr">
        <is>
          <t>2301</t>
        </is>
      </c>
      <c r="B59" s="2" t="inlineStr">
        <is>
          <t>Motor vehicles and parts; other transport equipment manufacturing</t>
        </is>
      </c>
      <c r="C59" s="19">
        <f>IF(Settings!$B$5="Aus",SUM(RAW_T5_Aus!$C60:$DM60),SUM(RAW_T5_State!$C60:$DM60))</f>
        <v/>
      </c>
      <c r="D59" s="19">
        <f>IF(Settings!$B$5="Aus",RAW_T5_Aus!$DN60,RAW_T5_State!$DN60)</f>
        <v/>
      </c>
      <c r="E59" s="19">
        <f>IF(Settings!$B$5="Aus",RAW_T5_Aus!$DO60,RAW_T5_State!$DO60)</f>
        <v/>
      </c>
      <c r="F59" s="19">
        <f>IF(Settings!$B$5="Aus",RAW_T5_Aus!$DP60,RAW_T5_State!$DP60)</f>
        <v/>
      </c>
      <c r="G59" s="19">
        <f>IF(Settings!$B$5="Aus",RAW_T5_Aus!$DQ60,RAW_T5_State!$DQ60)</f>
        <v/>
      </c>
      <c r="H59" s="19">
        <f>IF(Settings!$B$5="Aus",RAW_T5_Aus!$DR60,RAW_T5_State!$DR60)</f>
        <v/>
      </c>
      <c r="I59" s="19">
        <f>IF(Settings!$B$5="Aus",RAW_T5_Aus!$DS60,RAW_T5_State!$DS60)</f>
        <v/>
      </c>
      <c r="J59" s="19">
        <f>IF(Settings!$B$5="Aus",RAW_T5_Aus!$DT60,RAW_T5_State!$DT60)</f>
        <v/>
      </c>
      <c r="K59" s="19">
        <f>IF(Settings!$B$5="Aus",SUM(RAW_T8_Aus!$C60:$DM60)-SUM(RAW_T5_Aus!$C60:$DM60),SUM(RAW_T8_State!$C60:$DM60)-SUM(RAW_T5_State!$C60:$DM60))</f>
        <v/>
      </c>
      <c r="L59" s="19">
        <f>IF(Settings!$B$5="Aus",RAW_T8_Aus!$DN60-RAW_T5_Aus!$DN60,RAW_T8_State!$DN60-RAW_T5_State!$DN60)</f>
        <v/>
      </c>
      <c r="M59" s="19">
        <f>IF(Settings!$B$5="Aus",RAW_T8_Aus!$DO60-RAW_T5_Aus!$DO60,RAW_T8_State!$DO60-RAW_T5_State!$DO60)</f>
        <v/>
      </c>
      <c r="N59" s="19">
        <f>IF(Settings!$B$5="Aus",RAW_T8_Aus!$DP60-RAW_T5_Aus!$DP60,RAW_T8_State!$DP60-RAW_T5_State!$DP60)</f>
        <v/>
      </c>
      <c r="O59" s="19">
        <f>IF(Settings!$B$5="Aus",RAW_T8_Aus!$DQ60-RAW_T5_Aus!$DQ60,RAW_T8_State!$DQ60-RAW_T5_State!$DQ60)</f>
        <v/>
      </c>
      <c r="P59" s="19">
        <f>IF(Settings!$B$5="Aus",RAW_T8_Aus!$DR60-RAW_T5_Aus!$DR60,RAW_T8_State!$DR60-RAW_T5_State!$DR60)</f>
        <v/>
      </c>
      <c r="Q59" s="19">
        <f>IF(Settings!$B$5="Aus",RAW_T8_Aus!$DS60-RAW_T5_Aus!$DS60,RAW_T8_State!$DS60-RAW_T5_State!$DS60)</f>
        <v/>
      </c>
      <c r="R59" s="19">
        <f>IF(Settings!$B$5="Aus",RAW_T8_Aus!$DT60-RAW_T5_Aus!$DT60,RAW_T8_State!$DT60-RAW_T5_State!$DT60)</f>
        <v/>
      </c>
      <c r="S59" s="19">
        <f>SUM(RAW_T35_NetTaxes!$C60:$DM60)</f>
        <v/>
      </c>
      <c r="T59" s="19">
        <f>RAW_T35_NetTaxes!$DN60</f>
        <v/>
      </c>
      <c r="U59" s="19">
        <f>RAW_T35_NetTaxes!$DO60</f>
        <v/>
      </c>
      <c r="V59" s="19">
        <f>RAW_T35_NetTaxes!$DP60</f>
        <v/>
      </c>
      <c r="W59" s="19">
        <f>RAW_T35_NetTaxes!$DQ60</f>
        <v/>
      </c>
      <c r="X59" s="19">
        <f>RAW_T35_NetTaxes!$DR60</f>
        <v/>
      </c>
      <c r="Y59" s="19">
        <f>RAW_T35_NetTaxes!$DS60</f>
        <v/>
      </c>
      <c r="Z59" s="19">
        <f>RAW_T35_NetTaxes!$DT60</f>
        <v/>
      </c>
      <c r="AA59" s="19">
        <f>SUM(RAW_T23_Wholesale!$C60:$DM60)</f>
        <v/>
      </c>
      <c r="AB59" s="19">
        <f>RAW_T23_Wholesale!$DN60</f>
        <v/>
      </c>
      <c r="AC59" s="19">
        <f>RAW_T23_Wholesale!$DO60</f>
        <v/>
      </c>
      <c r="AD59" s="19">
        <f>RAW_T23_Wholesale!$DP60</f>
        <v/>
      </c>
      <c r="AE59" s="19">
        <f>RAW_T23_Wholesale!$DQ60</f>
        <v/>
      </c>
      <c r="AF59" s="19">
        <f>RAW_T23_Wholesale!$DR60</f>
        <v/>
      </c>
      <c r="AG59" s="19">
        <f>RAW_T23_Wholesale!$DS60</f>
        <v/>
      </c>
      <c r="AH59" s="19">
        <f>RAW_T23_Wholesale!$DT60</f>
        <v/>
      </c>
      <c r="AI59" s="19">
        <f>SUM(RAW_T24_Retail!$C60:$DM60)</f>
        <v/>
      </c>
      <c r="AJ59" s="19">
        <f>RAW_T24_Retail!$DN60</f>
        <v/>
      </c>
      <c r="AK59" s="19">
        <f>RAW_T24_Retail!$DO60</f>
        <v/>
      </c>
      <c r="AL59" s="19">
        <f>RAW_T24_Retail!$DP60</f>
        <v/>
      </c>
      <c r="AM59" s="19">
        <f>RAW_T24_Retail!$DQ60</f>
        <v/>
      </c>
      <c r="AN59" s="19">
        <f>RAW_T24_Retail!$DR60</f>
        <v/>
      </c>
      <c r="AO59" s="19">
        <f>RAW_T24_Retail!$DS60</f>
        <v/>
      </c>
      <c r="AP59" s="19">
        <f>RAW_T24_Retail!$DT60</f>
        <v/>
      </c>
      <c r="AQ59" s="19">
        <f>SUM(RAW_T25_34_Margins!$D60:$DN60)</f>
        <v/>
      </c>
      <c r="AR59" s="19">
        <f>RAW_T25_34_Margins!$DO60</f>
        <v/>
      </c>
      <c r="AS59" s="19">
        <f>RAW_T25_34_Margins!$DP60</f>
        <v/>
      </c>
      <c r="AT59" s="19">
        <f>RAW_T25_34_Margins!$DQ60</f>
        <v/>
      </c>
      <c r="AU59" s="19">
        <f>RAW_T25_34_Margins!$DR60</f>
        <v/>
      </c>
      <c r="AV59" s="19">
        <f>RAW_T25_34_Margins!$DS60</f>
        <v/>
      </c>
      <c r="AW59" s="19">
        <f>RAW_T25_34_Margins!$DT60</f>
        <v/>
      </c>
      <c r="AX59" s="19">
        <f>RAW_T25_34_Margins!$DU60</f>
        <v/>
      </c>
      <c r="AY59" s="19">
        <f>SUM(RAW_T25_34_Margins!$D175:$DN175)</f>
        <v/>
      </c>
      <c r="AZ59" s="19">
        <f>RAW_T25_34_Margins!$DO175</f>
        <v/>
      </c>
      <c r="BA59" s="19">
        <f>RAW_T25_34_Margins!$DP175</f>
        <v/>
      </c>
      <c r="BB59" s="19">
        <f>RAW_T25_34_Margins!$DQ175</f>
        <v/>
      </c>
      <c r="BC59" s="19">
        <f>RAW_T25_34_Margins!$DR175</f>
        <v/>
      </c>
      <c r="BD59" s="19">
        <f>RAW_T25_34_Margins!$DS175</f>
        <v/>
      </c>
      <c r="BE59" s="19">
        <f>RAW_T25_34_Margins!$DT175</f>
        <v/>
      </c>
      <c r="BF59" s="19">
        <f>RAW_T25_34_Margins!$DU175</f>
        <v/>
      </c>
      <c r="BG59" s="19">
        <f>SUM(RAW_T25_34_Margins!$D290:$DN290)</f>
        <v/>
      </c>
      <c r="BH59" s="19">
        <f>RAW_T25_34_Margins!$DO290</f>
        <v/>
      </c>
      <c r="BI59" s="19">
        <f>RAW_T25_34_Margins!$DP290</f>
        <v/>
      </c>
      <c r="BJ59" s="19">
        <f>RAW_T25_34_Margins!$DQ290</f>
        <v/>
      </c>
      <c r="BK59" s="19">
        <f>RAW_T25_34_Margins!$DR290</f>
        <v/>
      </c>
      <c r="BL59" s="19">
        <f>RAW_T25_34_Margins!$DS290</f>
        <v/>
      </c>
      <c r="BM59" s="19">
        <f>RAW_T25_34_Margins!$DT290</f>
        <v/>
      </c>
      <c r="BN59" s="19">
        <f>RAW_T25_34_Margins!$DU290</f>
        <v/>
      </c>
      <c r="BO59" s="19">
        <f>SUM(RAW_T25_34_Margins!$D405:$DN405)+SUM(RAW_T25_34_Margins!$D520:$DN520)</f>
        <v/>
      </c>
      <c r="BP59" s="19">
        <f>RAW_T25_34_Margins!$DO405+RAW_T25_34_Margins!$DO520</f>
        <v/>
      </c>
      <c r="BQ59" s="19">
        <f>RAW_T25_34_Margins!$DP405+RAW_T25_34_Margins!$DP520</f>
        <v/>
      </c>
      <c r="BR59" s="19">
        <f>RAW_T25_34_Margins!$DQ405+RAW_T25_34_Margins!$DQ520</f>
        <v/>
      </c>
      <c r="BS59" s="19">
        <f>RAW_T25_34_Margins!$DR405+RAW_T25_34_Margins!$DR520</f>
        <v/>
      </c>
      <c r="BT59" s="19">
        <f>RAW_T25_34_Margins!$DS405+RAW_T25_34_Margins!$DS520</f>
        <v/>
      </c>
      <c r="BU59" s="19">
        <f>RAW_T25_34_Margins!$DT405+RAW_T25_34_Margins!$DT520</f>
        <v/>
      </c>
      <c r="BV59" s="19">
        <f>RAW_T25_34_Margins!$DU405+RAW_T25_34_Margins!$DU520</f>
        <v/>
      </c>
      <c r="BW59" s="19">
        <f>SUM(RAW_T25_34_Margins!$D635:$DN635)</f>
        <v/>
      </c>
      <c r="BX59" s="19">
        <f>RAW_T25_34_Margins!$DO635</f>
        <v/>
      </c>
      <c r="BY59" s="19">
        <f>RAW_T25_34_Margins!$DP635</f>
        <v/>
      </c>
      <c r="BZ59" s="19">
        <f>RAW_T25_34_Margins!$DQ635</f>
        <v/>
      </c>
      <c r="CA59" s="19">
        <f>RAW_T25_34_Margins!$DR635</f>
        <v/>
      </c>
      <c r="CB59" s="19">
        <f>RAW_T25_34_Margins!$DS635</f>
        <v/>
      </c>
      <c r="CC59" s="19">
        <f>RAW_T25_34_Margins!$DT635</f>
        <v/>
      </c>
      <c r="CD59" s="19">
        <f>RAW_T25_34_Margins!$DU635</f>
        <v/>
      </c>
      <c r="CE59" s="19">
        <f>SUM(RAW_T25_34_Margins!$D750:$DN750)</f>
        <v/>
      </c>
      <c r="CF59" s="19">
        <f>RAW_T25_34_Margins!$DO750</f>
        <v/>
      </c>
      <c r="CG59" s="19">
        <f>RAW_T25_34_Margins!$DP750</f>
        <v/>
      </c>
      <c r="CH59" s="19">
        <f>RAW_T25_34_Margins!$DQ750</f>
        <v/>
      </c>
      <c r="CI59" s="19">
        <f>RAW_T25_34_Margins!$DR750</f>
        <v/>
      </c>
      <c r="CJ59" s="19">
        <f>RAW_T25_34_Margins!$DS750</f>
        <v/>
      </c>
      <c r="CK59" s="19">
        <f>RAW_T25_34_Margins!$DT750</f>
        <v/>
      </c>
      <c r="CL59" s="19">
        <f>RAW_T25_34_Margins!$DU750</f>
        <v/>
      </c>
      <c r="CM59" s="19">
        <f>SUM(RAW_T25_34_Margins!$D865:$DN865)</f>
        <v/>
      </c>
      <c r="CN59" s="19">
        <f>RAW_T25_34_Margins!$DO865</f>
        <v/>
      </c>
      <c r="CO59" s="19">
        <f>RAW_T25_34_Margins!$DP865</f>
        <v/>
      </c>
      <c r="CP59" s="19">
        <f>RAW_T25_34_Margins!$DQ865</f>
        <v/>
      </c>
      <c r="CQ59" s="19">
        <f>RAW_T25_34_Margins!$DR865</f>
        <v/>
      </c>
      <c r="CR59" s="19">
        <f>RAW_T25_34_Margins!$DS865</f>
        <v/>
      </c>
      <c r="CS59" s="19">
        <f>RAW_T25_34_Margins!$DT865</f>
        <v/>
      </c>
      <c r="CT59" s="19">
        <f>RAW_T25_34_Margins!$DU865</f>
        <v/>
      </c>
      <c r="CU59" s="19">
        <f>SUM(RAW_T25_34_Margins!$D980:$DN980)</f>
        <v/>
      </c>
      <c r="CV59" s="19">
        <f>RAW_T25_34_Margins!$DO980</f>
        <v/>
      </c>
      <c r="CW59" s="19">
        <f>RAW_T25_34_Margins!$DP980</f>
        <v/>
      </c>
      <c r="CX59" s="19">
        <f>RAW_T25_34_Margins!$DQ980</f>
        <v/>
      </c>
      <c r="CY59" s="19">
        <f>RAW_T25_34_Margins!$DR980</f>
        <v/>
      </c>
      <c r="CZ59" s="19">
        <f>RAW_T25_34_Margins!$DS980</f>
        <v/>
      </c>
      <c r="DA59" s="19">
        <f>RAW_T25_34_Margins!$DT980</f>
        <v/>
      </c>
      <c r="DB59" s="19">
        <f>RAW_T25_34_Margins!$DU980</f>
        <v/>
      </c>
      <c r="DC59" s="19">
        <f>SUM(RAW_T25_34_Margins!$D1095:$DN1095)</f>
        <v/>
      </c>
      <c r="DD59" s="19">
        <f>RAW_T25_34_Margins!$DO1095</f>
        <v/>
      </c>
      <c r="DE59" s="19">
        <f>RAW_T25_34_Margins!$DP1095</f>
        <v/>
      </c>
      <c r="DF59" s="19">
        <f>RAW_T25_34_Margins!$DQ1095</f>
        <v/>
      </c>
      <c r="DG59" s="19">
        <f>RAW_T25_34_Margins!$DR1095</f>
        <v/>
      </c>
      <c r="DH59" s="19">
        <f>RAW_T25_34_Margins!$DS1095</f>
        <v/>
      </c>
      <c r="DI59" s="19">
        <f>RAW_T25_34_Margins!$DT1095</f>
        <v/>
      </c>
      <c r="DJ59" s="19">
        <f>RAW_T25_34_Margins!$DU1095</f>
        <v/>
      </c>
    </row>
    <row r="60">
      <c r="A60" s="2" t="inlineStr">
        <is>
          <t>2302</t>
        </is>
      </c>
      <c r="B60" s="2" t="inlineStr">
        <is>
          <t>Ships and boat manufacturing</t>
        </is>
      </c>
      <c r="C60" s="19">
        <f>IF(Settings!$B$5="Aus",SUM(RAW_T5_Aus!$C61:$DM61),SUM(RAW_T5_State!$C61:$DM61))</f>
        <v/>
      </c>
      <c r="D60" s="19">
        <f>IF(Settings!$B$5="Aus",RAW_T5_Aus!$DN61,RAW_T5_State!$DN61)</f>
        <v/>
      </c>
      <c r="E60" s="19">
        <f>IF(Settings!$B$5="Aus",RAW_T5_Aus!$DO61,RAW_T5_State!$DO61)</f>
        <v/>
      </c>
      <c r="F60" s="19">
        <f>IF(Settings!$B$5="Aus",RAW_T5_Aus!$DP61,RAW_T5_State!$DP61)</f>
        <v/>
      </c>
      <c r="G60" s="19">
        <f>IF(Settings!$B$5="Aus",RAW_T5_Aus!$DQ61,RAW_T5_State!$DQ61)</f>
        <v/>
      </c>
      <c r="H60" s="19">
        <f>IF(Settings!$B$5="Aus",RAW_T5_Aus!$DR61,RAW_T5_State!$DR61)</f>
        <v/>
      </c>
      <c r="I60" s="19">
        <f>IF(Settings!$B$5="Aus",RAW_T5_Aus!$DS61,RAW_T5_State!$DS61)</f>
        <v/>
      </c>
      <c r="J60" s="19">
        <f>IF(Settings!$B$5="Aus",RAW_T5_Aus!$DT61,RAW_T5_State!$DT61)</f>
        <v/>
      </c>
      <c r="K60" s="19">
        <f>IF(Settings!$B$5="Aus",SUM(RAW_T8_Aus!$C61:$DM61)-SUM(RAW_T5_Aus!$C61:$DM61),SUM(RAW_T8_State!$C61:$DM61)-SUM(RAW_T5_State!$C61:$DM61))</f>
        <v/>
      </c>
      <c r="L60" s="19">
        <f>IF(Settings!$B$5="Aus",RAW_T8_Aus!$DN61-RAW_T5_Aus!$DN61,RAW_T8_State!$DN61-RAW_T5_State!$DN61)</f>
        <v/>
      </c>
      <c r="M60" s="19">
        <f>IF(Settings!$B$5="Aus",RAW_T8_Aus!$DO61-RAW_T5_Aus!$DO61,RAW_T8_State!$DO61-RAW_T5_State!$DO61)</f>
        <v/>
      </c>
      <c r="N60" s="19">
        <f>IF(Settings!$B$5="Aus",RAW_T8_Aus!$DP61-RAW_T5_Aus!$DP61,RAW_T8_State!$DP61-RAW_T5_State!$DP61)</f>
        <v/>
      </c>
      <c r="O60" s="19">
        <f>IF(Settings!$B$5="Aus",RAW_T8_Aus!$DQ61-RAW_T5_Aus!$DQ61,RAW_T8_State!$DQ61-RAW_T5_State!$DQ61)</f>
        <v/>
      </c>
      <c r="P60" s="19">
        <f>IF(Settings!$B$5="Aus",RAW_T8_Aus!$DR61-RAW_T5_Aus!$DR61,RAW_T8_State!$DR61-RAW_T5_State!$DR61)</f>
        <v/>
      </c>
      <c r="Q60" s="19">
        <f>IF(Settings!$B$5="Aus",RAW_T8_Aus!$DS61-RAW_T5_Aus!$DS61,RAW_T8_State!$DS61-RAW_T5_State!$DS61)</f>
        <v/>
      </c>
      <c r="R60" s="19">
        <f>IF(Settings!$B$5="Aus",RAW_T8_Aus!$DT61-RAW_T5_Aus!$DT61,RAW_T8_State!$DT61-RAW_T5_State!$DT61)</f>
        <v/>
      </c>
      <c r="S60" s="19">
        <f>SUM(RAW_T35_NetTaxes!$C61:$DM61)</f>
        <v/>
      </c>
      <c r="T60" s="19">
        <f>RAW_T35_NetTaxes!$DN61</f>
        <v/>
      </c>
      <c r="U60" s="19">
        <f>RAW_T35_NetTaxes!$DO61</f>
        <v/>
      </c>
      <c r="V60" s="19">
        <f>RAW_T35_NetTaxes!$DP61</f>
        <v/>
      </c>
      <c r="W60" s="19">
        <f>RAW_T35_NetTaxes!$DQ61</f>
        <v/>
      </c>
      <c r="X60" s="19">
        <f>RAW_T35_NetTaxes!$DR61</f>
        <v/>
      </c>
      <c r="Y60" s="19">
        <f>RAW_T35_NetTaxes!$DS61</f>
        <v/>
      </c>
      <c r="Z60" s="19">
        <f>RAW_T35_NetTaxes!$DT61</f>
        <v/>
      </c>
      <c r="AA60" s="19">
        <f>SUM(RAW_T23_Wholesale!$C61:$DM61)</f>
        <v/>
      </c>
      <c r="AB60" s="19">
        <f>RAW_T23_Wholesale!$DN61</f>
        <v/>
      </c>
      <c r="AC60" s="19">
        <f>RAW_T23_Wholesale!$DO61</f>
        <v/>
      </c>
      <c r="AD60" s="19">
        <f>RAW_T23_Wholesale!$DP61</f>
        <v/>
      </c>
      <c r="AE60" s="19">
        <f>RAW_T23_Wholesale!$DQ61</f>
        <v/>
      </c>
      <c r="AF60" s="19">
        <f>RAW_T23_Wholesale!$DR61</f>
        <v/>
      </c>
      <c r="AG60" s="19">
        <f>RAW_T23_Wholesale!$DS61</f>
        <v/>
      </c>
      <c r="AH60" s="19">
        <f>RAW_T23_Wholesale!$DT61</f>
        <v/>
      </c>
      <c r="AI60" s="19">
        <f>SUM(RAW_T24_Retail!$C61:$DM61)</f>
        <v/>
      </c>
      <c r="AJ60" s="19">
        <f>RAW_T24_Retail!$DN61</f>
        <v/>
      </c>
      <c r="AK60" s="19">
        <f>RAW_T24_Retail!$DO61</f>
        <v/>
      </c>
      <c r="AL60" s="19">
        <f>RAW_T24_Retail!$DP61</f>
        <v/>
      </c>
      <c r="AM60" s="19">
        <f>RAW_T24_Retail!$DQ61</f>
        <v/>
      </c>
      <c r="AN60" s="19">
        <f>RAW_T24_Retail!$DR61</f>
        <v/>
      </c>
      <c r="AO60" s="19">
        <f>RAW_T24_Retail!$DS61</f>
        <v/>
      </c>
      <c r="AP60" s="19">
        <f>RAW_T24_Retail!$DT61</f>
        <v/>
      </c>
      <c r="AQ60" s="19">
        <f>SUM(RAW_T25_34_Margins!$D61:$DN61)</f>
        <v/>
      </c>
      <c r="AR60" s="19">
        <f>RAW_T25_34_Margins!$DO61</f>
        <v/>
      </c>
      <c r="AS60" s="19">
        <f>RAW_T25_34_Margins!$DP61</f>
        <v/>
      </c>
      <c r="AT60" s="19">
        <f>RAW_T25_34_Margins!$DQ61</f>
        <v/>
      </c>
      <c r="AU60" s="19">
        <f>RAW_T25_34_Margins!$DR61</f>
        <v/>
      </c>
      <c r="AV60" s="19">
        <f>RAW_T25_34_Margins!$DS61</f>
        <v/>
      </c>
      <c r="AW60" s="19">
        <f>RAW_T25_34_Margins!$DT61</f>
        <v/>
      </c>
      <c r="AX60" s="19">
        <f>RAW_T25_34_Margins!$DU61</f>
        <v/>
      </c>
      <c r="AY60" s="19">
        <f>SUM(RAW_T25_34_Margins!$D176:$DN176)</f>
        <v/>
      </c>
      <c r="AZ60" s="19">
        <f>RAW_T25_34_Margins!$DO176</f>
        <v/>
      </c>
      <c r="BA60" s="19">
        <f>RAW_T25_34_Margins!$DP176</f>
        <v/>
      </c>
      <c r="BB60" s="19">
        <f>RAW_T25_34_Margins!$DQ176</f>
        <v/>
      </c>
      <c r="BC60" s="19">
        <f>RAW_T25_34_Margins!$DR176</f>
        <v/>
      </c>
      <c r="BD60" s="19">
        <f>RAW_T25_34_Margins!$DS176</f>
        <v/>
      </c>
      <c r="BE60" s="19">
        <f>RAW_T25_34_Margins!$DT176</f>
        <v/>
      </c>
      <c r="BF60" s="19">
        <f>RAW_T25_34_Margins!$DU176</f>
        <v/>
      </c>
      <c r="BG60" s="19">
        <f>SUM(RAW_T25_34_Margins!$D291:$DN291)</f>
        <v/>
      </c>
      <c r="BH60" s="19">
        <f>RAW_T25_34_Margins!$DO291</f>
        <v/>
      </c>
      <c r="BI60" s="19">
        <f>RAW_T25_34_Margins!$DP291</f>
        <v/>
      </c>
      <c r="BJ60" s="19">
        <f>RAW_T25_34_Margins!$DQ291</f>
        <v/>
      </c>
      <c r="BK60" s="19">
        <f>RAW_T25_34_Margins!$DR291</f>
        <v/>
      </c>
      <c r="BL60" s="19">
        <f>RAW_T25_34_Margins!$DS291</f>
        <v/>
      </c>
      <c r="BM60" s="19">
        <f>RAW_T25_34_Margins!$DT291</f>
        <v/>
      </c>
      <c r="BN60" s="19">
        <f>RAW_T25_34_Margins!$DU291</f>
        <v/>
      </c>
      <c r="BO60" s="19">
        <f>SUM(RAW_T25_34_Margins!$D406:$DN406)+SUM(RAW_T25_34_Margins!$D521:$DN521)</f>
        <v/>
      </c>
      <c r="BP60" s="19">
        <f>RAW_T25_34_Margins!$DO406+RAW_T25_34_Margins!$DO521</f>
        <v/>
      </c>
      <c r="BQ60" s="19">
        <f>RAW_T25_34_Margins!$DP406+RAW_T25_34_Margins!$DP521</f>
        <v/>
      </c>
      <c r="BR60" s="19">
        <f>RAW_T25_34_Margins!$DQ406+RAW_T25_34_Margins!$DQ521</f>
        <v/>
      </c>
      <c r="BS60" s="19">
        <f>RAW_T25_34_Margins!$DR406+RAW_T25_34_Margins!$DR521</f>
        <v/>
      </c>
      <c r="BT60" s="19">
        <f>RAW_T25_34_Margins!$DS406+RAW_T25_34_Margins!$DS521</f>
        <v/>
      </c>
      <c r="BU60" s="19">
        <f>RAW_T25_34_Margins!$DT406+RAW_T25_34_Margins!$DT521</f>
        <v/>
      </c>
      <c r="BV60" s="19">
        <f>RAW_T25_34_Margins!$DU406+RAW_T25_34_Margins!$DU521</f>
        <v/>
      </c>
      <c r="BW60" s="19">
        <f>SUM(RAW_T25_34_Margins!$D636:$DN636)</f>
        <v/>
      </c>
      <c r="BX60" s="19">
        <f>RAW_T25_34_Margins!$DO636</f>
        <v/>
      </c>
      <c r="BY60" s="19">
        <f>RAW_T25_34_Margins!$DP636</f>
        <v/>
      </c>
      <c r="BZ60" s="19">
        <f>RAW_T25_34_Margins!$DQ636</f>
        <v/>
      </c>
      <c r="CA60" s="19">
        <f>RAW_T25_34_Margins!$DR636</f>
        <v/>
      </c>
      <c r="CB60" s="19">
        <f>RAW_T25_34_Margins!$DS636</f>
        <v/>
      </c>
      <c r="CC60" s="19">
        <f>RAW_T25_34_Margins!$DT636</f>
        <v/>
      </c>
      <c r="CD60" s="19">
        <f>RAW_T25_34_Margins!$DU636</f>
        <v/>
      </c>
      <c r="CE60" s="19">
        <f>SUM(RAW_T25_34_Margins!$D751:$DN751)</f>
        <v/>
      </c>
      <c r="CF60" s="19">
        <f>RAW_T25_34_Margins!$DO751</f>
        <v/>
      </c>
      <c r="CG60" s="19">
        <f>RAW_T25_34_Margins!$DP751</f>
        <v/>
      </c>
      <c r="CH60" s="19">
        <f>RAW_T25_34_Margins!$DQ751</f>
        <v/>
      </c>
      <c r="CI60" s="19">
        <f>RAW_T25_34_Margins!$DR751</f>
        <v/>
      </c>
      <c r="CJ60" s="19">
        <f>RAW_T25_34_Margins!$DS751</f>
        <v/>
      </c>
      <c r="CK60" s="19">
        <f>RAW_T25_34_Margins!$DT751</f>
        <v/>
      </c>
      <c r="CL60" s="19">
        <f>RAW_T25_34_Margins!$DU751</f>
        <v/>
      </c>
      <c r="CM60" s="19">
        <f>SUM(RAW_T25_34_Margins!$D866:$DN866)</f>
        <v/>
      </c>
      <c r="CN60" s="19">
        <f>RAW_T25_34_Margins!$DO866</f>
        <v/>
      </c>
      <c r="CO60" s="19">
        <f>RAW_T25_34_Margins!$DP866</f>
        <v/>
      </c>
      <c r="CP60" s="19">
        <f>RAW_T25_34_Margins!$DQ866</f>
        <v/>
      </c>
      <c r="CQ60" s="19">
        <f>RAW_T25_34_Margins!$DR866</f>
        <v/>
      </c>
      <c r="CR60" s="19">
        <f>RAW_T25_34_Margins!$DS866</f>
        <v/>
      </c>
      <c r="CS60" s="19">
        <f>RAW_T25_34_Margins!$DT866</f>
        <v/>
      </c>
      <c r="CT60" s="19">
        <f>RAW_T25_34_Margins!$DU866</f>
        <v/>
      </c>
      <c r="CU60" s="19">
        <f>SUM(RAW_T25_34_Margins!$D981:$DN981)</f>
        <v/>
      </c>
      <c r="CV60" s="19">
        <f>RAW_T25_34_Margins!$DO981</f>
        <v/>
      </c>
      <c r="CW60" s="19">
        <f>RAW_T25_34_Margins!$DP981</f>
        <v/>
      </c>
      <c r="CX60" s="19">
        <f>RAW_T25_34_Margins!$DQ981</f>
        <v/>
      </c>
      <c r="CY60" s="19">
        <f>RAW_T25_34_Margins!$DR981</f>
        <v/>
      </c>
      <c r="CZ60" s="19">
        <f>RAW_T25_34_Margins!$DS981</f>
        <v/>
      </c>
      <c r="DA60" s="19">
        <f>RAW_T25_34_Margins!$DT981</f>
        <v/>
      </c>
      <c r="DB60" s="19">
        <f>RAW_T25_34_Margins!$DU981</f>
        <v/>
      </c>
      <c r="DC60" s="19">
        <f>SUM(RAW_T25_34_Margins!$D1096:$DN1096)</f>
        <v/>
      </c>
      <c r="DD60" s="19">
        <f>RAW_T25_34_Margins!$DO1096</f>
        <v/>
      </c>
      <c r="DE60" s="19">
        <f>RAW_T25_34_Margins!$DP1096</f>
        <v/>
      </c>
      <c r="DF60" s="19">
        <f>RAW_T25_34_Margins!$DQ1096</f>
        <v/>
      </c>
      <c r="DG60" s="19">
        <f>RAW_T25_34_Margins!$DR1096</f>
        <v/>
      </c>
      <c r="DH60" s="19">
        <f>RAW_T25_34_Margins!$DS1096</f>
        <v/>
      </c>
      <c r="DI60" s="19">
        <f>RAW_T25_34_Margins!$DT1096</f>
        <v/>
      </c>
      <c r="DJ60" s="19">
        <f>RAW_T25_34_Margins!$DU1096</f>
        <v/>
      </c>
    </row>
    <row r="61">
      <c r="A61" s="2" t="inlineStr">
        <is>
          <t>2303</t>
        </is>
      </c>
      <c r="B61" s="2" t="inlineStr">
        <is>
          <t>Railway rolling stock manufacturing</t>
        </is>
      </c>
      <c r="C61" s="19">
        <f>IF(Settings!$B$5="Aus",SUM(RAW_T5_Aus!$C62:$DM62),SUM(RAW_T5_State!$C62:$DM62))</f>
        <v/>
      </c>
      <c r="D61" s="19">
        <f>IF(Settings!$B$5="Aus",RAW_T5_Aus!$DN62,RAW_T5_State!$DN62)</f>
        <v/>
      </c>
      <c r="E61" s="19">
        <f>IF(Settings!$B$5="Aus",RAW_T5_Aus!$DO62,RAW_T5_State!$DO62)</f>
        <v/>
      </c>
      <c r="F61" s="19">
        <f>IF(Settings!$B$5="Aus",RAW_T5_Aus!$DP62,RAW_T5_State!$DP62)</f>
        <v/>
      </c>
      <c r="G61" s="19">
        <f>IF(Settings!$B$5="Aus",RAW_T5_Aus!$DQ62,RAW_T5_State!$DQ62)</f>
        <v/>
      </c>
      <c r="H61" s="19">
        <f>IF(Settings!$B$5="Aus",RAW_T5_Aus!$DR62,RAW_T5_State!$DR62)</f>
        <v/>
      </c>
      <c r="I61" s="19">
        <f>IF(Settings!$B$5="Aus",RAW_T5_Aus!$DS62,RAW_T5_State!$DS62)</f>
        <v/>
      </c>
      <c r="J61" s="19">
        <f>IF(Settings!$B$5="Aus",RAW_T5_Aus!$DT62,RAW_T5_State!$DT62)</f>
        <v/>
      </c>
      <c r="K61" s="19">
        <f>IF(Settings!$B$5="Aus",SUM(RAW_T8_Aus!$C62:$DM62)-SUM(RAW_T5_Aus!$C62:$DM62),SUM(RAW_T8_State!$C62:$DM62)-SUM(RAW_T5_State!$C62:$DM62))</f>
        <v/>
      </c>
      <c r="L61" s="19">
        <f>IF(Settings!$B$5="Aus",RAW_T8_Aus!$DN62-RAW_T5_Aus!$DN62,RAW_T8_State!$DN62-RAW_T5_State!$DN62)</f>
        <v/>
      </c>
      <c r="M61" s="19">
        <f>IF(Settings!$B$5="Aus",RAW_T8_Aus!$DO62-RAW_T5_Aus!$DO62,RAW_T8_State!$DO62-RAW_T5_State!$DO62)</f>
        <v/>
      </c>
      <c r="N61" s="19">
        <f>IF(Settings!$B$5="Aus",RAW_T8_Aus!$DP62-RAW_T5_Aus!$DP62,RAW_T8_State!$DP62-RAW_T5_State!$DP62)</f>
        <v/>
      </c>
      <c r="O61" s="19">
        <f>IF(Settings!$B$5="Aus",RAW_T8_Aus!$DQ62-RAW_T5_Aus!$DQ62,RAW_T8_State!$DQ62-RAW_T5_State!$DQ62)</f>
        <v/>
      </c>
      <c r="P61" s="19">
        <f>IF(Settings!$B$5="Aus",RAW_T8_Aus!$DR62-RAW_T5_Aus!$DR62,RAW_T8_State!$DR62-RAW_T5_State!$DR62)</f>
        <v/>
      </c>
      <c r="Q61" s="19">
        <f>IF(Settings!$B$5="Aus",RAW_T8_Aus!$DS62-RAW_T5_Aus!$DS62,RAW_T8_State!$DS62-RAW_T5_State!$DS62)</f>
        <v/>
      </c>
      <c r="R61" s="19">
        <f>IF(Settings!$B$5="Aus",RAW_T8_Aus!$DT62-RAW_T5_Aus!$DT62,RAW_T8_State!$DT62-RAW_T5_State!$DT62)</f>
        <v/>
      </c>
      <c r="S61" s="19">
        <f>SUM(RAW_T35_NetTaxes!$C62:$DM62)</f>
        <v/>
      </c>
      <c r="T61" s="19">
        <f>RAW_T35_NetTaxes!$DN62</f>
        <v/>
      </c>
      <c r="U61" s="19">
        <f>RAW_T35_NetTaxes!$DO62</f>
        <v/>
      </c>
      <c r="V61" s="19">
        <f>RAW_T35_NetTaxes!$DP62</f>
        <v/>
      </c>
      <c r="W61" s="19">
        <f>RAW_T35_NetTaxes!$DQ62</f>
        <v/>
      </c>
      <c r="X61" s="19">
        <f>RAW_T35_NetTaxes!$DR62</f>
        <v/>
      </c>
      <c r="Y61" s="19">
        <f>RAW_T35_NetTaxes!$DS62</f>
        <v/>
      </c>
      <c r="Z61" s="19">
        <f>RAW_T35_NetTaxes!$DT62</f>
        <v/>
      </c>
      <c r="AA61" s="19">
        <f>SUM(RAW_T23_Wholesale!$C62:$DM62)</f>
        <v/>
      </c>
      <c r="AB61" s="19">
        <f>RAW_T23_Wholesale!$DN62</f>
        <v/>
      </c>
      <c r="AC61" s="19">
        <f>RAW_T23_Wholesale!$DO62</f>
        <v/>
      </c>
      <c r="AD61" s="19">
        <f>RAW_T23_Wholesale!$DP62</f>
        <v/>
      </c>
      <c r="AE61" s="19">
        <f>RAW_T23_Wholesale!$DQ62</f>
        <v/>
      </c>
      <c r="AF61" s="19">
        <f>RAW_T23_Wholesale!$DR62</f>
        <v/>
      </c>
      <c r="AG61" s="19">
        <f>RAW_T23_Wholesale!$DS62</f>
        <v/>
      </c>
      <c r="AH61" s="19">
        <f>RAW_T23_Wholesale!$DT62</f>
        <v/>
      </c>
      <c r="AI61" s="19">
        <f>SUM(RAW_T24_Retail!$C62:$DM62)</f>
        <v/>
      </c>
      <c r="AJ61" s="19">
        <f>RAW_T24_Retail!$DN62</f>
        <v/>
      </c>
      <c r="AK61" s="19">
        <f>RAW_T24_Retail!$DO62</f>
        <v/>
      </c>
      <c r="AL61" s="19">
        <f>RAW_T24_Retail!$DP62</f>
        <v/>
      </c>
      <c r="AM61" s="19">
        <f>RAW_T24_Retail!$DQ62</f>
        <v/>
      </c>
      <c r="AN61" s="19">
        <f>RAW_T24_Retail!$DR62</f>
        <v/>
      </c>
      <c r="AO61" s="19">
        <f>RAW_T24_Retail!$DS62</f>
        <v/>
      </c>
      <c r="AP61" s="19">
        <f>RAW_T24_Retail!$DT62</f>
        <v/>
      </c>
      <c r="AQ61" s="19">
        <f>SUM(RAW_T25_34_Margins!$D62:$DN62)</f>
        <v/>
      </c>
      <c r="AR61" s="19">
        <f>RAW_T25_34_Margins!$DO62</f>
        <v/>
      </c>
      <c r="AS61" s="19">
        <f>RAW_T25_34_Margins!$DP62</f>
        <v/>
      </c>
      <c r="AT61" s="19">
        <f>RAW_T25_34_Margins!$DQ62</f>
        <v/>
      </c>
      <c r="AU61" s="19">
        <f>RAW_T25_34_Margins!$DR62</f>
        <v/>
      </c>
      <c r="AV61" s="19">
        <f>RAW_T25_34_Margins!$DS62</f>
        <v/>
      </c>
      <c r="AW61" s="19">
        <f>RAW_T25_34_Margins!$DT62</f>
        <v/>
      </c>
      <c r="AX61" s="19">
        <f>RAW_T25_34_Margins!$DU62</f>
        <v/>
      </c>
      <c r="AY61" s="19">
        <f>SUM(RAW_T25_34_Margins!$D177:$DN177)</f>
        <v/>
      </c>
      <c r="AZ61" s="19">
        <f>RAW_T25_34_Margins!$DO177</f>
        <v/>
      </c>
      <c r="BA61" s="19">
        <f>RAW_T25_34_Margins!$DP177</f>
        <v/>
      </c>
      <c r="BB61" s="19">
        <f>RAW_T25_34_Margins!$DQ177</f>
        <v/>
      </c>
      <c r="BC61" s="19">
        <f>RAW_T25_34_Margins!$DR177</f>
        <v/>
      </c>
      <c r="BD61" s="19">
        <f>RAW_T25_34_Margins!$DS177</f>
        <v/>
      </c>
      <c r="BE61" s="19">
        <f>RAW_T25_34_Margins!$DT177</f>
        <v/>
      </c>
      <c r="BF61" s="19">
        <f>RAW_T25_34_Margins!$DU177</f>
        <v/>
      </c>
      <c r="BG61" s="19">
        <f>SUM(RAW_T25_34_Margins!$D292:$DN292)</f>
        <v/>
      </c>
      <c r="BH61" s="19">
        <f>RAW_T25_34_Margins!$DO292</f>
        <v/>
      </c>
      <c r="BI61" s="19">
        <f>RAW_T25_34_Margins!$DP292</f>
        <v/>
      </c>
      <c r="BJ61" s="19">
        <f>RAW_T25_34_Margins!$DQ292</f>
        <v/>
      </c>
      <c r="BK61" s="19">
        <f>RAW_T25_34_Margins!$DR292</f>
        <v/>
      </c>
      <c r="BL61" s="19">
        <f>RAW_T25_34_Margins!$DS292</f>
        <v/>
      </c>
      <c r="BM61" s="19">
        <f>RAW_T25_34_Margins!$DT292</f>
        <v/>
      </c>
      <c r="BN61" s="19">
        <f>RAW_T25_34_Margins!$DU292</f>
        <v/>
      </c>
      <c r="BO61" s="19">
        <f>SUM(RAW_T25_34_Margins!$D407:$DN407)+SUM(RAW_T25_34_Margins!$D522:$DN522)</f>
        <v/>
      </c>
      <c r="BP61" s="19">
        <f>RAW_T25_34_Margins!$DO407+RAW_T25_34_Margins!$DO522</f>
        <v/>
      </c>
      <c r="BQ61" s="19">
        <f>RAW_T25_34_Margins!$DP407+RAW_T25_34_Margins!$DP522</f>
        <v/>
      </c>
      <c r="BR61" s="19">
        <f>RAW_T25_34_Margins!$DQ407+RAW_T25_34_Margins!$DQ522</f>
        <v/>
      </c>
      <c r="BS61" s="19">
        <f>RAW_T25_34_Margins!$DR407+RAW_T25_34_Margins!$DR522</f>
        <v/>
      </c>
      <c r="BT61" s="19">
        <f>RAW_T25_34_Margins!$DS407+RAW_T25_34_Margins!$DS522</f>
        <v/>
      </c>
      <c r="BU61" s="19">
        <f>RAW_T25_34_Margins!$DT407+RAW_T25_34_Margins!$DT522</f>
        <v/>
      </c>
      <c r="BV61" s="19">
        <f>RAW_T25_34_Margins!$DU407+RAW_T25_34_Margins!$DU522</f>
        <v/>
      </c>
      <c r="BW61" s="19">
        <f>SUM(RAW_T25_34_Margins!$D637:$DN637)</f>
        <v/>
      </c>
      <c r="BX61" s="19">
        <f>RAW_T25_34_Margins!$DO637</f>
        <v/>
      </c>
      <c r="BY61" s="19">
        <f>RAW_T25_34_Margins!$DP637</f>
        <v/>
      </c>
      <c r="BZ61" s="19">
        <f>RAW_T25_34_Margins!$DQ637</f>
        <v/>
      </c>
      <c r="CA61" s="19">
        <f>RAW_T25_34_Margins!$DR637</f>
        <v/>
      </c>
      <c r="CB61" s="19">
        <f>RAW_T25_34_Margins!$DS637</f>
        <v/>
      </c>
      <c r="CC61" s="19">
        <f>RAW_T25_34_Margins!$DT637</f>
        <v/>
      </c>
      <c r="CD61" s="19">
        <f>RAW_T25_34_Margins!$DU637</f>
        <v/>
      </c>
      <c r="CE61" s="19">
        <f>SUM(RAW_T25_34_Margins!$D752:$DN752)</f>
        <v/>
      </c>
      <c r="CF61" s="19">
        <f>RAW_T25_34_Margins!$DO752</f>
        <v/>
      </c>
      <c r="CG61" s="19">
        <f>RAW_T25_34_Margins!$DP752</f>
        <v/>
      </c>
      <c r="CH61" s="19">
        <f>RAW_T25_34_Margins!$DQ752</f>
        <v/>
      </c>
      <c r="CI61" s="19">
        <f>RAW_T25_34_Margins!$DR752</f>
        <v/>
      </c>
      <c r="CJ61" s="19">
        <f>RAW_T25_34_Margins!$DS752</f>
        <v/>
      </c>
      <c r="CK61" s="19">
        <f>RAW_T25_34_Margins!$DT752</f>
        <v/>
      </c>
      <c r="CL61" s="19">
        <f>RAW_T25_34_Margins!$DU752</f>
        <v/>
      </c>
      <c r="CM61" s="19">
        <f>SUM(RAW_T25_34_Margins!$D867:$DN867)</f>
        <v/>
      </c>
      <c r="CN61" s="19">
        <f>RAW_T25_34_Margins!$DO867</f>
        <v/>
      </c>
      <c r="CO61" s="19">
        <f>RAW_T25_34_Margins!$DP867</f>
        <v/>
      </c>
      <c r="CP61" s="19">
        <f>RAW_T25_34_Margins!$DQ867</f>
        <v/>
      </c>
      <c r="CQ61" s="19">
        <f>RAW_T25_34_Margins!$DR867</f>
        <v/>
      </c>
      <c r="CR61" s="19">
        <f>RAW_T25_34_Margins!$DS867</f>
        <v/>
      </c>
      <c r="CS61" s="19">
        <f>RAW_T25_34_Margins!$DT867</f>
        <v/>
      </c>
      <c r="CT61" s="19">
        <f>RAW_T25_34_Margins!$DU867</f>
        <v/>
      </c>
      <c r="CU61" s="19">
        <f>SUM(RAW_T25_34_Margins!$D982:$DN982)</f>
        <v/>
      </c>
      <c r="CV61" s="19">
        <f>RAW_T25_34_Margins!$DO982</f>
        <v/>
      </c>
      <c r="CW61" s="19">
        <f>RAW_T25_34_Margins!$DP982</f>
        <v/>
      </c>
      <c r="CX61" s="19">
        <f>RAW_T25_34_Margins!$DQ982</f>
        <v/>
      </c>
      <c r="CY61" s="19">
        <f>RAW_T25_34_Margins!$DR982</f>
        <v/>
      </c>
      <c r="CZ61" s="19">
        <f>RAW_T25_34_Margins!$DS982</f>
        <v/>
      </c>
      <c r="DA61" s="19">
        <f>RAW_T25_34_Margins!$DT982</f>
        <v/>
      </c>
      <c r="DB61" s="19">
        <f>RAW_T25_34_Margins!$DU982</f>
        <v/>
      </c>
      <c r="DC61" s="19">
        <f>SUM(RAW_T25_34_Margins!$D1097:$DN1097)</f>
        <v/>
      </c>
      <c r="DD61" s="19">
        <f>RAW_T25_34_Margins!$DO1097</f>
        <v/>
      </c>
      <c r="DE61" s="19">
        <f>RAW_T25_34_Margins!$DP1097</f>
        <v/>
      </c>
      <c r="DF61" s="19">
        <f>RAW_T25_34_Margins!$DQ1097</f>
        <v/>
      </c>
      <c r="DG61" s="19">
        <f>RAW_T25_34_Margins!$DR1097</f>
        <v/>
      </c>
      <c r="DH61" s="19">
        <f>RAW_T25_34_Margins!$DS1097</f>
        <v/>
      </c>
      <c r="DI61" s="19">
        <f>RAW_T25_34_Margins!$DT1097</f>
        <v/>
      </c>
      <c r="DJ61" s="19">
        <f>RAW_T25_34_Margins!$DU1097</f>
        <v/>
      </c>
    </row>
    <row r="62">
      <c r="A62" s="2" t="inlineStr">
        <is>
          <t>2304</t>
        </is>
      </c>
      <c r="B62" s="2" t="inlineStr">
        <is>
          <t>Aircraft manufacturing</t>
        </is>
      </c>
      <c r="C62" s="19">
        <f>IF(Settings!$B$5="Aus",SUM(RAW_T5_Aus!$C63:$DM63),SUM(RAW_T5_State!$C63:$DM63))</f>
        <v/>
      </c>
      <c r="D62" s="19">
        <f>IF(Settings!$B$5="Aus",RAW_T5_Aus!$DN63,RAW_T5_State!$DN63)</f>
        <v/>
      </c>
      <c r="E62" s="19">
        <f>IF(Settings!$B$5="Aus",RAW_T5_Aus!$DO63,RAW_T5_State!$DO63)</f>
        <v/>
      </c>
      <c r="F62" s="19">
        <f>IF(Settings!$B$5="Aus",RAW_T5_Aus!$DP63,RAW_T5_State!$DP63)</f>
        <v/>
      </c>
      <c r="G62" s="19">
        <f>IF(Settings!$B$5="Aus",RAW_T5_Aus!$DQ63,RAW_T5_State!$DQ63)</f>
        <v/>
      </c>
      <c r="H62" s="19">
        <f>IF(Settings!$B$5="Aus",RAW_T5_Aus!$DR63,RAW_T5_State!$DR63)</f>
        <v/>
      </c>
      <c r="I62" s="19">
        <f>IF(Settings!$B$5="Aus",RAW_T5_Aus!$DS63,RAW_T5_State!$DS63)</f>
        <v/>
      </c>
      <c r="J62" s="19">
        <f>IF(Settings!$B$5="Aus",RAW_T5_Aus!$DT63,RAW_T5_State!$DT63)</f>
        <v/>
      </c>
      <c r="K62" s="19">
        <f>IF(Settings!$B$5="Aus",SUM(RAW_T8_Aus!$C63:$DM63)-SUM(RAW_T5_Aus!$C63:$DM63),SUM(RAW_T8_State!$C63:$DM63)-SUM(RAW_T5_State!$C63:$DM63))</f>
        <v/>
      </c>
      <c r="L62" s="19">
        <f>IF(Settings!$B$5="Aus",RAW_T8_Aus!$DN63-RAW_T5_Aus!$DN63,RAW_T8_State!$DN63-RAW_T5_State!$DN63)</f>
        <v/>
      </c>
      <c r="M62" s="19">
        <f>IF(Settings!$B$5="Aus",RAW_T8_Aus!$DO63-RAW_T5_Aus!$DO63,RAW_T8_State!$DO63-RAW_T5_State!$DO63)</f>
        <v/>
      </c>
      <c r="N62" s="19">
        <f>IF(Settings!$B$5="Aus",RAW_T8_Aus!$DP63-RAW_T5_Aus!$DP63,RAW_T8_State!$DP63-RAW_T5_State!$DP63)</f>
        <v/>
      </c>
      <c r="O62" s="19">
        <f>IF(Settings!$B$5="Aus",RAW_T8_Aus!$DQ63-RAW_T5_Aus!$DQ63,RAW_T8_State!$DQ63-RAW_T5_State!$DQ63)</f>
        <v/>
      </c>
      <c r="P62" s="19">
        <f>IF(Settings!$B$5="Aus",RAW_T8_Aus!$DR63-RAW_T5_Aus!$DR63,RAW_T8_State!$DR63-RAW_T5_State!$DR63)</f>
        <v/>
      </c>
      <c r="Q62" s="19">
        <f>IF(Settings!$B$5="Aus",RAW_T8_Aus!$DS63-RAW_T5_Aus!$DS63,RAW_T8_State!$DS63-RAW_T5_State!$DS63)</f>
        <v/>
      </c>
      <c r="R62" s="19">
        <f>IF(Settings!$B$5="Aus",RAW_T8_Aus!$DT63-RAW_T5_Aus!$DT63,RAW_T8_State!$DT63-RAW_T5_State!$DT63)</f>
        <v/>
      </c>
      <c r="S62" s="19">
        <f>SUM(RAW_T35_NetTaxes!$C63:$DM63)</f>
        <v/>
      </c>
      <c r="T62" s="19">
        <f>RAW_T35_NetTaxes!$DN63</f>
        <v/>
      </c>
      <c r="U62" s="19">
        <f>RAW_T35_NetTaxes!$DO63</f>
        <v/>
      </c>
      <c r="V62" s="19">
        <f>RAW_T35_NetTaxes!$DP63</f>
        <v/>
      </c>
      <c r="W62" s="19">
        <f>RAW_T35_NetTaxes!$DQ63</f>
        <v/>
      </c>
      <c r="X62" s="19">
        <f>RAW_T35_NetTaxes!$DR63</f>
        <v/>
      </c>
      <c r="Y62" s="19">
        <f>RAW_T35_NetTaxes!$DS63</f>
        <v/>
      </c>
      <c r="Z62" s="19">
        <f>RAW_T35_NetTaxes!$DT63</f>
        <v/>
      </c>
      <c r="AA62" s="19">
        <f>SUM(RAW_T23_Wholesale!$C63:$DM63)</f>
        <v/>
      </c>
      <c r="AB62" s="19">
        <f>RAW_T23_Wholesale!$DN63</f>
        <v/>
      </c>
      <c r="AC62" s="19">
        <f>RAW_T23_Wholesale!$DO63</f>
        <v/>
      </c>
      <c r="AD62" s="19">
        <f>RAW_T23_Wholesale!$DP63</f>
        <v/>
      </c>
      <c r="AE62" s="19">
        <f>RAW_T23_Wholesale!$DQ63</f>
        <v/>
      </c>
      <c r="AF62" s="19">
        <f>RAW_T23_Wholesale!$DR63</f>
        <v/>
      </c>
      <c r="AG62" s="19">
        <f>RAW_T23_Wholesale!$DS63</f>
        <v/>
      </c>
      <c r="AH62" s="19">
        <f>RAW_T23_Wholesale!$DT63</f>
        <v/>
      </c>
      <c r="AI62" s="19">
        <f>SUM(RAW_T24_Retail!$C63:$DM63)</f>
        <v/>
      </c>
      <c r="AJ62" s="19">
        <f>RAW_T24_Retail!$DN63</f>
        <v/>
      </c>
      <c r="AK62" s="19">
        <f>RAW_T24_Retail!$DO63</f>
        <v/>
      </c>
      <c r="AL62" s="19">
        <f>RAW_T24_Retail!$DP63</f>
        <v/>
      </c>
      <c r="AM62" s="19">
        <f>RAW_T24_Retail!$DQ63</f>
        <v/>
      </c>
      <c r="AN62" s="19">
        <f>RAW_T24_Retail!$DR63</f>
        <v/>
      </c>
      <c r="AO62" s="19">
        <f>RAW_T24_Retail!$DS63</f>
        <v/>
      </c>
      <c r="AP62" s="19">
        <f>RAW_T24_Retail!$DT63</f>
        <v/>
      </c>
      <c r="AQ62" s="19">
        <f>SUM(RAW_T25_34_Margins!$D63:$DN63)</f>
        <v/>
      </c>
      <c r="AR62" s="19">
        <f>RAW_T25_34_Margins!$DO63</f>
        <v/>
      </c>
      <c r="AS62" s="19">
        <f>RAW_T25_34_Margins!$DP63</f>
        <v/>
      </c>
      <c r="AT62" s="19">
        <f>RAW_T25_34_Margins!$DQ63</f>
        <v/>
      </c>
      <c r="AU62" s="19">
        <f>RAW_T25_34_Margins!$DR63</f>
        <v/>
      </c>
      <c r="AV62" s="19">
        <f>RAW_T25_34_Margins!$DS63</f>
        <v/>
      </c>
      <c r="AW62" s="19">
        <f>RAW_T25_34_Margins!$DT63</f>
        <v/>
      </c>
      <c r="AX62" s="19">
        <f>RAW_T25_34_Margins!$DU63</f>
        <v/>
      </c>
      <c r="AY62" s="19">
        <f>SUM(RAW_T25_34_Margins!$D178:$DN178)</f>
        <v/>
      </c>
      <c r="AZ62" s="19">
        <f>RAW_T25_34_Margins!$DO178</f>
        <v/>
      </c>
      <c r="BA62" s="19">
        <f>RAW_T25_34_Margins!$DP178</f>
        <v/>
      </c>
      <c r="BB62" s="19">
        <f>RAW_T25_34_Margins!$DQ178</f>
        <v/>
      </c>
      <c r="BC62" s="19">
        <f>RAW_T25_34_Margins!$DR178</f>
        <v/>
      </c>
      <c r="BD62" s="19">
        <f>RAW_T25_34_Margins!$DS178</f>
        <v/>
      </c>
      <c r="BE62" s="19">
        <f>RAW_T25_34_Margins!$DT178</f>
        <v/>
      </c>
      <c r="BF62" s="19">
        <f>RAW_T25_34_Margins!$DU178</f>
        <v/>
      </c>
      <c r="BG62" s="19">
        <f>SUM(RAW_T25_34_Margins!$D293:$DN293)</f>
        <v/>
      </c>
      <c r="BH62" s="19">
        <f>RAW_T25_34_Margins!$DO293</f>
        <v/>
      </c>
      <c r="BI62" s="19">
        <f>RAW_T25_34_Margins!$DP293</f>
        <v/>
      </c>
      <c r="BJ62" s="19">
        <f>RAW_T25_34_Margins!$DQ293</f>
        <v/>
      </c>
      <c r="BK62" s="19">
        <f>RAW_T25_34_Margins!$DR293</f>
        <v/>
      </c>
      <c r="BL62" s="19">
        <f>RAW_T25_34_Margins!$DS293</f>
        <v/>
      </c>
      <c r="BM62" s="19">
        <f>RAW_T25_34_Margins!$DT293</f>
        <v/>
      </c>
      <c r="BN62" s="19">
        <f>RAW_T25_34_Margins!$DU293</f>
        <v/>
      </c>
      <c r="BO62" s="19">
        <f>SUM(RAW_T25_34_Margins!$D408:$DN408)+SUM(RAW_T25_34_Margins!$D523:$DN523)</f>
        <v/>
      </c>
      <c r="BP62" s="19">
        <f>RAW_T25_34_Margins!$DO408+RAW_T25_34_Margins!$DO523</f>
        <v/>
      </c>
      <c r="BQ62" s="19">
        <f>RAW_T25_34_Margins!$DP408+RAW_T25_34_Margins!$DP523</f>
        <v/>
      </c>
      <c r="BR62" s="19">
        <f>RAW_T25_34_Margins!$DQ408+RAW_T25_34_Margins!$DQ523</f>
        <v/>
      </c>
      <c r="BS62" s="19">
        <f>RAW_T25_34_Margins!$DR408+RAW_T25_34_Margins!$DR523</f>
        <v/>
      </c>
      <c r="BT62" s="19">
        <f>RAW_T25_34_Margins!$DS408+RAW_T25_34_Margins!$DS523</f>
        <v/>
      </c>
      <c r="BU62" s="19">
        <f>RAW_T25_34_Margins!$DT408+RAW_T25_34_Margins!$DT523</f>
        <v/>
      </c>
      <c r="BV62" s="19">
        <f>RAW_T25_34_Margins!$DU408+RAW_T25_34_Margins!$DU523</f>
        <v/>
      </c>
      <c r="BW62" s="19">
        <f>SUM(RAW_T25_34_Margins!$D638:$DN638)</f>
        <v/>
      </c>
      <c r="BX62" s="19">
        <f>RAW_T25_34_Margins!$DO638</f>
        <v/>
      </c>
      <c r="BY62" s="19">
        <f>RAW_T25_34_Margins!$DP638</f>
        <v/>
      </c>
      <c r="BZ62" s="19">
        <f>RAW_T25_34_Margins!$DQ638</f>
        <v/>
      </c>
      <c r="CA62" s="19">
        <f>RAW_T25_34_Margins!$DR638</f>
        <v/>
      </c>
      <c r="CB62" s="19">
        <f>RAW_T25_34_Margins!$DS638</f>
        <v/>
      </c>
      <c r="CC62" s="19">
        <f>RAW_T25_34_Margins!$DT638</f>
        <v/>
      </c>
      <c r="CD62" s="19">
        <f>RAW_T25_34_Margins!$DU638</f>
        <v/>
      </c>
      <c r="CE62" s="19">
        <f>SUM(RAW_T25_34_Margins!$D753:$DN753)</f>
        <v/>
      </c>
      <c r="CF62" s="19">
        <f>RAW_T25_34_Margins!$DO753</f>
        <v/>
      </c>
      <c r="CG62" s="19">
        <f>RAW_T25_34_Margins!$DP753</f>
        <v/>
      </c>
      <c r="CH62" s="19">
        <f>RAW_T25_34_Margins!$DQ753</f>
        <v/>
      </c>
      <c r="CI62" s="19">
        <f>RAW_T25_34_Margins!$DR753</f>
        <v/>
      </c>
      <c r="CJ62" s="19">
        <f>RAW_T25_34_Margins!$DS753</f>
        <v/>
      </c>
      <c r="CK62" s="19">
        <f>RAW_T25_34_Margins!$DT753</f>
        <v/>
      </c>
      <c r="CL62" s="19">
        <f>RAW_T25_34_Margins!$DU753</f>
        <v/>
      </c>
      <c r="CM62" s="19">
        <f>SUM(RAW_T25_34_Margins!$D868:$DN868)</f>
        <v/>
      </c>
      <c r="CN62" s="19">
        <f>RAW_T25_34_Margins!$DO868</f>
        <v/>
      </c>
      <c r="CO62" s="19">
        <f>RAW_T25_34_Margins!$DP868</f>
        <v/>
      </c>
      <c r="CP62" s="19">
        <f>RAW_T25_34_Margins!$DQ868</f>
        <v/>
      </c>
      <c r="CQ62" s="19">
        <f>RAW_T25_34_Margins!$DR868</f>
        <v/>
      </c>
      <c r="CR62" s="19">
        <f>RAW_T25_34_Margins!$DS868</f>
        <v/>
      </c>
      <c r="CS62" s="19">
        <f>RAW_T25_34_Margins!$DT868</f>
        <v/>
      </c>
      <c r="CT62" s="19">
        <f>RAW_T25_34_Margins!$DU868</f>
        <v/>
      </c>
      <c r="CU62" s="19">
        <f>SUM(RAW_T25_34_Margins!$D983:$DN983)</f>
        <v/>
      </c>
      <c r="CV62" s="19">
        <f>RAW_T25_34_Margins!$DO983</f>
        <v/>
      </c>
      <c r="CW62" s="19">
        <f>RAW_T25_34_Margins!$DP983</f>
        <v/>
      </c>
      <c r="CX62" s="19">
        <f>RAW_T25_34_Margins!$DQ983</f>
        <v/>
      </c>
      <c r="CY62" s="19">
        <f>RAW_T25_34_Margins!$DR983</f>
        <v/>
      </c>
      <c r="CZ62" s="19">
        <f>RAW_T25_34_Margins!$DS983</f>
        <v/>
      </c>
      <c r="DA62" s="19">
        <f>RAW_T25_34_Margins!$DT983</f>
        <v/>
      </c>
      <c r="DB62" s="19">
        <f>RAW_T25_34_Margins!$DU983</f>
        <v/>
      </c>
      <c r="DC62" s="19">
        <f>SUM(RAW_T25_34_Margins!$D1098:$DN1098)</f>
        <v/>
      </c>
      <c r="DD62" s="19">
        <f>RAW_T25_34_Margins!$DO1098</f>
        <v/>
      </c>
      <c r="DE62" s="19">
        <f>RAW_T25_34_Margins!$DP1098</f>
        <v/>
      </c>
      <c r="DF62" s="19">
        <f>RAW_T25_34_Margins!$DQ1098</f>
        <v/>
      </c>
      <c r="DG62" s="19">
        <f>RAW_T25_34_Margins!$DR1098</f>
        <v/>
      </c>
      <c r="DH62" s="19">
        <f>RAW_T25_34_Margins!$DS1098</f>
        <v/>
      </c>
      <c r="DI62" s="19">
        <f>RAW_T25_34_Margins!$DT1098</f>
        <v/>
      </c>
      <c r="DJ62" s="19">
        <f>RAW_T25_34_Margins!$DU1098</f>
        <v/>
      </c>
    </row>
    <row r="63">
      <c r="A63" s="2" t="inlineStr">
        <is>
          <t>2401</t>
        </is>
      </c>
      <c r="B63" s="2" t="inlineStr">
        <is>
          <t>Professional, scientific, computer and electronic equipment manufacturing</t>
        </is>
      </c>
      <c r="C63" s="19">
        <f>IF(Settings!$B$5="Aus",SUM(RAW_T5_Aus!$C64:$DM64),SUM(RAW_T5_State!$C64:$DM64))</f>
        <v/>
      </c>
      <c r="D63" s="19">
        <f>IF(Settings!$B$5="Aus",RAW_T5_Aus!$DN64,RAW_T5_State!$DN64)</f>
        <v/>
      </c>
      <c r="E63" s="19">
        <f>IF(Settings!$B$5="Aus",RAW_T5_Aus!$DO64,RAW_T5_State!$DO64)</f>
        <v/>
      </c>
      <c r="F63" s="19">
        <f>IF(Settings!$B$5="Aus",RAW_T5_Aus!$DP64,RAW_T5_State!$DP64)</f>
        <v/>
      </c>
      <c r="G63" s="19">
        <f>IF(Settings!$B$5="Aus",RAW_T5_Aus!$DQ64,RAW_T5_State!$DQ64)</f>
        <v/>
      </c>
      <c r="H63" s="19">
        <f>IF(Settings!$B$5="Aus",RAW_T5_Aus!$DR64,RAW_T5_State!$DR64)</f>
        <v/>
      </c>
      <c r="I63" s="19">
        <f>IF(Settings!$B$5="Aus",RAW_T5_Aus!$DS64,RAW_T5_State!$DS64)</f>
        <v/>
      </c>
      <c r="J63" s="19">
        <f>IF(Settings!$B$5="Aus",RAW_T5_Aus!$DT64,RAW_T5_State!$DT64)</f>
        <v/>
      </c>
      <c r="K63" s="19">
        <f>IF(Settings!$B$5="Aus",SUM(RAW_T8_Aus!$C64:$DM64)-SUM(RAW_T5_Aus!$C64:$DM64),SUM(RAW_T8_State!$C64:$DM64)-SUM(RAW_T5_State!$C64:$DM64))</f>
        <v/>
      </c>
      <c r="L63" s="19">
        <f>IF(Settings!$B$5="Aus",RAW_T8_Aus!$DN64-RAW_T5_Aus!$DN64,RAW_T8_State!$DN64-RAW_T5_State!$DN64)</f>
        <v/>
      </c>
      <c r="M63" s="19">
        <f>IF(Settings!$B$5="Aus",RAW_T8_Aus!$DO64-RAW_T5_Aus!$DO64,RAW_T8_State!$DO64-RAW_T5_State!$DO64)</f>
        <v/>
      </c>
      <c r="N63" s="19">
        <f>IF(Settings!$B$5="Aus",RAW_T8_Aus!$DP64-RAW_T5_Aus!$DP64,RAW_T8_State!$DP64-RAW_T5_State!$DP64)</f>
        <v/>
      </c>
      <c r="O63" s="19">
        <f>IF(Settings!$B$5="Aus",RAW_T8_Aus!$DQ64-RAW_T5_Aus!$DQ64,RAW_T8_State!$DQ64-RAW_T5_State!$DQ64)</f>
        <v/>
      </c>
      <c r="P63" s="19">
        <f>IF(Settings!$B$5="Aus",RAW_T8_Aus!$DR64-RAW_T5_Aus!$DR64,RAW_T8_State!$DR64-RAW_T5_State!$DR64)</f>
        <v/>
      </c>
      <c r="Q63" s="19">
        <f>IF(Settings!$B$5="Aus",RAW_T8_Aus!$DS64-RAW_T5_Aus!$DS64,RAW_T8_State!$DS64-RAW_T5_State!$DS64)</f>
        <v/>
      </c>
      <c r="R63" s="19">
        <f>IF(Settings!$B$5="Aus",RAW_T8_Aus!$DT64-RAW_T5_Aus!$DT64,RAW_T8_State!$DT64-RAW_T5_State!$DT64)</f>
        <v/>
      </c>
      <c r="S63" s="19">
        <f>SUM(RAW_T35_NetTaxes!$C64:$DM64)</f>
        <v/>
      </c>
      <c r="T63" s="19">
        <f>RAW_T35_NetTaxes!$DN64</f>
        <v/>
      </c>
      <c r="U63" s="19">
        <f>RAW_T35_NetTaxes!$DO64</f>
        <v/>
      </c>
      <c r="V63" s="19">
        <f>RAW_T35_NetTaxes!$DP64</f>
        <v/>
      </c>
      <c r="W63" s="19">
        <f>RAW_T35_NetTaxes!$DQ64</f>
        <v/>
      </c>
      <c r="X63" s="19">
        <f>RAW_T35_NetTaxes!$DR64</f>
        <v/>
      </c>
      <c r="Y63" s="19">
        <f>RAW_T35_NetTaxes!$DS64</f>
        <v/>
      </c>
      <c r="Z63" s="19">
        <f>RAW_T35_NetTaxes!$DT64</f>
        <v/>
      </c>
      <c r="AA63" s="19">
        <f>SUM(RAW_T23_Wholesale!$C64:$DM64)</f>
        <v/>
      </c>
      <c r="AB63" s="19">
        <f>RAW_T23_Wholesale!$DN64</f>
        <v/>
      </c>
      <c r="AC63" s="19">
        <f>RAW_T23_Wholesale!$DO64</f>
        <v/>
      </c>
      <c r="AD63" s="19">
        <f>RAW_T23_Wholesale!$DP64</f>
        <v/>
      </c>
      <c r="AE63" s="19">
        <f>RAW_T23_Wholesale!$DQ64</f>
        <v/>
      </c>
      <c r="AF63" s="19">
        <f>RAW_T23_Wholesale!$DR64</f>
        <v/>
      </c>
      <c r="AG63" s="19">
        <f>RAW_T23_Wholesale!$DS64</f>
        <v/>
      </c>
      <c r="AH63" s="19">
        <f>RAW_T23_Wholesale!$DT64</f>
        <v/>
      </c>
      <c r="AI63" s="19">
        <f>SUM(RAW_T24_Retail!$C64:$DM64)</f>
        <v/>
      </c>
      <c r="AJ63" s="19">
        <f>RAW_T24_Retail!$DN64</f>
        <v/>
      </c>
      <c r="AK63" s="19">
        <f>RAW_T24_Retail!$DO64</f>
        <v/>
      </c>
      <c r="AL63" s="19">
        <f>RAW_T24_Retail!$DP64</f>
        <v/>
      </c>
      <c r="AM63" s="19">
        <f>RAW_T24_Retail!$DQ64</f>
        <v/>
      </c>
      <c r="AN63" s="19">
        <f>RAW_T24_Retail!$DR64</f>
        <v/>
      </c>
      <c r="AO63" s="19">
        <f>RAW_T24_Retail!$DS64</f>
        <v/>
      </c>
      <c r="AP63" s="19">
        <f>RAW_T24_Retail!$DT64</f>
        <v/>
      </c>
      <c r="AQ63" s="19">
        <f>SUM(RAW_T25_34_Margins!$D64:$DN64)</f>
        <v/>
      </c>
      <c r="AR63" s="19">
        <f>RAW_T25_34_Margins!$DO64</f>
        <v/>
      </c>
      <c r="AS63" s="19">
        <f>RAW_T25_34_Margins!$DP64</f>
        <v/>
      </c>
      <c r="AT63" s="19">
        <f>RAW_T25_34_Margins!$DQ64</f>
        <v/>
      </c>
      <c r="AU63" s="19">
        <f>RAW_T25_34_Margins!$DR64</f>
        <v/>
      </c>
      <c r="AV63" s="19">
        <f>RAW_T25_34_Margins!$DS64</f>
        <v/>
      </c>
      <c r="AW63" s="19">
        <f>RAW_T25_34_Margins!$DT64</f>
        <v/>
      </c>
      <c r="AX63" s="19">
        <f>RAW_T25_34_Margins!$DU64</f>
        <v/>
      </c>
      <c r="AY63" s="19">
        <f>SUM(RAW_T25_34_Margins!$D179:$DN179)</f>
        <v/>
      </c>
      <c r="AZ63" s="19">
        <f>RAW_T25_34_Margins!$DO179</f>
        <v/>
      </c>
      <c r="BA63" s="19">
        <f>RAW_T25_34_Margins!$DP179</f>
        <v/>
      </c>
      <c r="BB63" s="19">
        <f>RAW_T25_34_Margins!$DQ179</f>
        <v/>
      </c>
      <c r="BC63" s="19">
        <f>RAW_T25_34_Margins!$DR179</f>
        <v/>
      </c>
      <c r="BD63" s="19">
        <f>RAW_T25_34_Margins!$DS179</f>
        <v/>
      </c>
      <c r="BE63" s="19">
        <f>RAW_T25_34_Margins!$DT179</f>
        <v/>
      </c>
      <c r="BF63" s="19">
        <f>RAW_T25_34_Margins!$DU179</f>
        <v/>
      </c>
      <c r="BG63" s="19">
        <f>SUM(RAW_T25_34_Margins!$D294:$DN294)</f>
        <v/>
      </c>
      <c r="BH63" s="19">
        <f>RAW_T25_34_Margins!$DO294</f>
        <v/>
      </c>
      <c r="BI63" s="19">
        <f>RAW_T25_34_Margins!$DP294</f>
        <v/>
      </c>
      <c r="BJ63" s="19">
        <f>RAW_T25_34_Margins!$DQ294</f>
        <v/>
      </c>
      <c r="BK63" s="19">
        <f>RAW_T25_34_Margins!$DR294</f>
        <v/>
      </c>
      <c r="BL63" s="19">
        <f>RAW_T25_34_Margins!$DS294</f>
        <v/>
      </c>
      <c r="BM63" s="19">
        <f>RAW_T25_34_Margins!$DT294</f>
        <v/>
      </c>
      <c r="BN63" s="19">
        <f>RAW_T25_34_Margins!$DU294</f>
        <v/>
      </c>
      <c r="BO63" s="19">
        <f>SUM(RAW_T25_34_Margins!$D409:$DN409)+SUM(RAW_T25_34_Margins!$D524:$DN524)</f>
        <v/>
      </c>
      <c r="BP63" s="19">
        <f>RAW_T25_34_Margins!$DO409+RAW_T25_34_Margins!$DO524</f>
        <v/>
      </c>
      <c r="BQ63" s="19">
        <f>RAW_T25_34_Margins!$DP409+RAW_T25_34_Margins!$DP524</f>
        <v/>
      </c>
      <c r="BR63" s="19">
        <f>RAW_T25_34_Margins!$DQ409+RAW_T25_34_Margins!$DQ524</f>
        <v/>
      </c>
      <c r="BS63" s="19">
        <f>RAW_T25_34_Margins!$DR409+RAW_T25_34_Margins!$DR524</f>
        <v/>
      </c>
      <c r="BT63" s="19">
        <f>RAW_T25_34_Margins!$DS409+RAW_T25_34_Margins!$DS524</f>
        <v/>
      </c>
      <c r="BU63" s="19">
        <f>RAW_T25_34_Margins!$DT409+RAW_T25_34_Margins!$DT524</f>
        <v/>
      </c>
      <c r="BV63" s="19">
        <f>RAW_T25_34_Margins!$DU409+RAW_T25_34_Margins!$DU524</f>
        <v/>
      </c>
      <c r="BW63" s="19">
        <f>SUM(RAW_T25_34_Margins!$D639:$DN639)</f>
        <v/>
      </c>
      <c r="BX63" s="19">
        <f>RAW_T25_34_Margins!$DO639</f>
        <v/>
      </c>
      <c r="BY63" s="19">
        <f>RAW_T25_34_Margins!$DP639</f>
        <v/>
      </c>
      <c r="BZ63" s="19">
        <f>RAW_T25_34_Margins!$DQ639</f>
        <v/>
      </c>
      <c r="CA63" s="19">
        <f>RAW_T25_34_Margins!$DR639</f>
        <v/>
      </c>
      <c r="CB63" s="19">
        <f>RAW_T25_34_Margins!$DS639</f>
        <v/>
      </c>
      <c r="CC63" s="19">
        <f>RAW_T25_34_Margins!$DT639</f>
        <v/>
      </c>
      <c r="CD63" s="19">
        <f>RAW_T25_34_Margins!$DU639</f>
        <v/>
      </c>
      <c r="CE63" s="19">
        <f>SUM(RAW_T25_34_Margins!$D754:$DN754)</f>
        <v/>
      </c>
      <c r="CF63" s="19">
        <f>RAW_T25_34_Margins!$DO754</f>
        <v/>
      </c>
      <c r="CG63" s="19">
        <f>RAW_T25_34_Margins!$DP754</f>
        <v/>
      </c>
      <c r="CH63" s="19">
        <f>RAW_T25_34_Margins!$DQ754</f>
        <v/>
      </c>
      <c r="CI63" s="19">
        <f>RAW_T25_34_Margins!$DR754</f>
        <v/>
      </c>
      <c r="CJ63" s="19">
        <f>RAW_T25_34_Margins!$DS754</f>
        <v/>
      </c>
      <c r="CK63" s="19">
        <f>RAW_T25_34_Margins!$DT754</f>
        <v/>
      </c>
      <c r="CL63" s="19">
        <f>RAW_T25_34_Margins!$DU754</f>
        <v/>
      </c>
      <c r="CM63" s="19">
        <f>SUM(RAW_T25_34_Margins!$D869:$DN869)</f>
        <v/>
      </c>
      <c r="CN63" s="19">
        <f>RAW_T25_34_Margins!$DO869</f>
        <v/>
      </c>
      <c r="CO63" s="19">
        <f>RAW_T25_34_Margins!$DP869</f>
        <v/>
      </c>
      <c r="CP63" s="19">
        <f>RAW_T25_34_Margins!$DQ869</f>
        <v/>
      </c>
      <c r="CQ63" s="19">
        <f>RAW_T25_34_Margins!$DR869</f>
        <v/>
      </c>
      <c r="CR63" s="19">
        <f>RAW_T25_34_Margins!$DS869</f>
        <v/>
      </c>
      <c r="CS63" s="19">
        <f>RAW_T25_34_Margins!$DT869</f>
        <v/>
      </c>
      <c r="CT63" s="19">
        <f>RAW_T25_34_Margins!$DU869</f>
        <v/>
      </c>
      <c r="CU63" s="19">
        <f>SUM(RAW_T25_34_Margins!$D984:$DN984)</f>
        <v/>
      </c>
      <c r="CV63" s="19">
        <f>RAW_T25_34_Margins!$DO984</f>
        <v/>
      </c>
      <c r="CW63" s="19">
        <f>RAW_T25_34_Margins!$DP984</f>
        <v/>
      </c>
      <c r="CX63" s="19">
        <f>RAW_T25_34_Margins!$DQ984</f>
        <v/>
      </c>
      <c r="CY63" s="19">
        <f>RAW_T25_34_Margins!$DR984</f>
        <v/>
      </c>
      <c r="CZ63" s="19">
        <f>RAW_T25_34_Margins!$DS984</f>
        <v/>
      </c>
      <c r="DA63" s="19">
        <f>RAW_T25_34_Margins!$DT984</f>
        <v/>
      </c>
      <c r="DB63" s="19">
        <f>RAW_T25_34_Margins!$DU984</f>
        <v/>
      </c>
      <c r="DC63" s="19">
        <f>SUM(RAW_T25_34_Margins!$D1099:$DN1099)</f>
        <v/>
      </c>
      <c r="DD63" s="19">
        <f>RAW_T25_34_Margins!$DO1099</f>
        <v/>
      </c>
      <c r="DE63" s="19">
        <f>RAW_T25_34_Margins!$DP1099</f>
        <v/>
      </c>
      <c r="DF63" s="19">
        <f>RAW_T25_34_Margins!$DQ1099</f>
        <v/>
      </c>
      <c r="DG63" s="19">
        <f>RAW_T25_34_Margins!$DR1099</f>
        <v/>
      </c>
      <c r="DH63" s="19">
        <f>RAW_T25_34_Margins!$DS1099</f>
        <v/>
      </c>
      <c r="DI63" s="19">
        <f>RAW_T25_34_Margins!$DT1099</f>
        <v/>
      </c>
      <c r="DJ63" s="19">
        <f>RAW_T25_34_Margins!$DU1099</f>
        <v/>
      </c>
    </row>
    <row r="64">
      <c r="A64" s="2" t="inlineStr">
        <is>
          <t>2403</t>
        </is>
      </c>
      <c r="B64" s="2" t="inlineStr">
        <is>
          <t>Electrical equipment manufacturing</t>
        </is>
      </c>
      <c r="C64" s="19">
        <f>IF(Settings!$B$5="Aus",SUM(RAW_T5_Aus!$C65:$DM65),SUM(RAW_T5_State!$C65:$DM65))</f>
        <v/>
      </c>
      <c r="D64" s="19">
        <f>IF(Settings!$B$5="Aus",RAW_T5_Aus!$DN65,RAW_T5_State!$DN65)</f>
        <v/>
      </c>
      <c r="E64" s="19">
        <f>IF(Settings!$B$5="Aus",RAW_T5_Aus!$DO65,RAW_T5_State!$DO65)</f>
        <v/>
      </c>
      <c r="F64" s="19">
        <f>IF(Settings!$B$5="Aus",RAW_T5_Aus!$DP65,RAW_T5_State!$DP65)</f>
        <v/>
      </c>
      <c r="G64" s="19">
        <f>IF(Settings!$B$5="Aus",RAW_T5_Aus!$DQ65,RAW_T5_State!$DQ65)</f>
        <v/>
      </c>
      <c r="H64" s="19">
        <f>IF(Settings!$B$5="Aus",RAW_T5_Aus!$DR65,RAW_T5_State!$DR65)</f>
        <v/>
      </c>
      <c r="I64" s="19">
        <f>IF(Settings!$B$5="Aus",RAW_T5_Aus!$DS65,RAW_T5_State!$DS65)</f>
        <v/>
      </c>
      <c r="J64" s="19">
        <f>IF(Settings!$B$5="Aus",RAW_T5_Aus!$DT65,RAW_T5_State!$DT65)</f>
        <v/>
      </c>
      <c r="K64" s="19">
        <f>IF(Settings!$B$5="Aus",SUM(RAW_T8_Aus!$C65:$DM65)-SUM(RAW_T5_Aus!$C65:$DM65),SUM(RAW_T8_State!$C65:$DM65)-SUM(RAW_T5_State!$C65:$DM65))</f>
        <v/>
      </c>
      <c r="L64" s="19">
        <f>IF(Settings!$B$5="Aus",RAW_T8_Aus!$DN65-RAW_T5_Aus!$DN65,RAW_T8_State!$DN65-RAW_T5_State!$DN65)</f>
        <v/>
      </c>
      <c r="M64" s="19">
        <f>IF(Settings!$B$5="Aus",RAW_T8_Aus!$DO65-RAW_T5_Aus!$DO65,RAW_T8_State!$DO65-RAW_T5_State!$DO65)</f>
        <v/>
      </c>
      <c r="N64" s="19">
        <f>IF(Settings!$B$5="Aus",RAW_T8_Aus!$DP65-RAW_T5_Aus!$DP65,RAW_T8_State!$DP65-RAW_T5_State!$DP65)</f>
        <v/>
      </c>
      <c r="O64" s="19">
        <f>IF(Settings!$B$5="Aus",RAW_T8_Aus!$DQ65-RAW_T5_Aus!$DQ65,RAW_T8_State!$DQ65-RAW_T5_State!$DQ65)</f>
        <v/>
      </c>
      <c r="P64" s="19">
        <f>IF(Settings!$B$5="Aus",RAW_T8_Aus!$DR65-RAW_T5_Aus!$DR65,RAW_T8_State!$DR65-RAW_T5_State!$DR65)</f>
        <v/>
      </c>
      <c r="Q64" s="19">
        <f>IF(Settings!$B$5="Aus",RAW_T8_Aus!$DS65-RAW_T5_Aus!$DS65,RAW_T8_State!$DS65-RAW_T5_State!$DS65)</f>
        <v/>
      </c>
      <c r="R64" s="19">
        <f>IF(Settings!$B$5="Aus",RAW_T8_Aus!$DT65-RAW_T5_Aus!$DT65,RAW_T8_State!$DT65-RAW_T5_State!$DT65)</f>
        <v/>
      </c>
      <c r="S64" s="19">
        <f>SUM(RAW_T35_NetTaxes!$C65:$DM65)</f>
        <v/>
      </c>
      <c r="T64" s="19">
        <f>RAW_T35_NetTaxes!$DN65</f>
        <v/>
      </c>
      <c r="U64" s="19">
        <f>RAW_T35_NetTaxes!$DO65</f>
        <v/>
      </c>
      <c r="V64" s="19">
        <f>RAW_T35_NetTaxes!$DP65</f>
        <v/>
      </c>
      <c r="W64" s="19">
        <f>RAW_T35_NetTaxes!$DQ65</f>
        <v/>
      </c>
      <c r="X64" s="19">
        <f>RAW_T35_NetTaxes!$DR65</f>
        <v/>
      </c>
      <c r="Y64" s="19">
        <f>RAW_T35_NetTaxes!$DS65</f>
        <v/>
      </c>
      <c r="Z64" s="19">
        <f>RAW_T35_NetTaxes!$DT65</f>
        <v/>
      </c>
      <c r="AA64" s="19">
        <f>SUM(RAW_T23_Wholesale!$C65:$DM65)</f>
        <v/>
      </c>
      <c r="AB64" s="19">
        <f>RAW_T23_Wholesale!$DN65</f>
        <v/>
      </c>
      <c r="AC64" s="19">
        <f>RAW_T23_Wholesale!$DO65</f>
        <v/>
      </c>
      <c r="AD64" s="19">
        <f>RAW_T23_Wholesale!$DP65</f>
        <v/>
      </c>
      <c r="AE64" s="19">
        <f>RAW_T23_Wholesale!$DQ65</f>
        <v/>
      </c>
      <c r="AF64" s="19">
        <f>RAW_T23_Wholesale!$DR65</f>
        <v/>
      </c>
      <c r="AG64" s="19">
        <f>RAW_T23_Wholesale!$DS65</f>
        <v/>
      </c>
      <c r="AH64" s="19">
        <f>RAW_T23_Wholesale!$DT65</f>
        <v/>
      </c>
      <c r="AI64" s="19">
        <f>SUM(RAW_T24_Retail!$C65:$DM65)</f>
        <v/>
      </c>
      <c r="AJ64" s="19">
        <f>RAW_T24_Retail!$DN65</f>
        <v/>
      </c>
      <c r="AK64" s="19">
        <f>RAW_T24_Retail!$DO65</f>
        <v/>
      </c>
      <c r="AL64" s="19">
        <f>RAW_T24_Retail!$DP65</f>
        <v/>
      </c>
      <c r="AM64" s="19">
        <f>RAW_T24_Retail!$DQ65</f>
        <v/>
      </c>
      <c r="AN64" s="19">
        <f>RAW_T24_Retail!$DR65</f>
        <v/>
      </c>
      <c r="AO64" s="19">
        <f>RAW_T24_Retail!$DS65</f>
        <v/>
      </c>
      <c r="AP64" s="19">
        <f>RAW_T24_Retail!$DT65</f>
        <v/>
      </c>
      <c r="AQ64" s="19">
        <f>SUM(RAW_T25_34_Margins!$D65:$DN65)</f>
        <v/>
      </c>
      <c r="AR64" s="19">
        <f>RAW_T25_34_Margins!$DO65</f>
        <v/>
      </c>
      <c r="AS64" s="19">
        <f>RAW_T25_34_Margins!$DP65</f>
        <v/>
      </c>
      <c r="AT64" s="19">
        <f>RAW_T25_34_Margins!$DQ65</f>
        <v/>
      </c>
      <c r="AU64" s="19">
        <f>RAW_T25_34_Margins!$DR65</f>
        <v/>
      </c>
      <c r="AV64" s="19">
        <f>RAW_T25_34_Margins!$DS65</f>
        <v/>
      </c>
      <c r="AW64" s="19">
        <f>RAW_T25_34_Margins!$DT65</f>
        <v/>
      </c>
      <c r="AX64" s="19">
        <f>RAW_T25_34_Margins!$DU65</f>
        <v/>
      </c>
      <c r="AY64" s="19">
        <f>SUM(RAW_T25_34_Margins!$D180:$DN180)</f>
        <v/>
      </c>
      <c r="AZ64" s="19">
        <f>RAW_T25_34_Margins!$DO180</f>
        <v/>
      </c>
      <c r="BA64" s="19">
        <f>RAW_T25_34_Margins!$DP180</f>
        <v/>
      </c>
      <c r="BB64" s="19">
        <f>RAW_T25_34_Margins!$DQ180</f>
        <v/>
      </c>
      <c r="BC64" s="19">
        <f>RAW_T25_34_Margins!$DR180</f>
        <v/>
      </c>
      <c r="BD64" s="19">
        <f>RAW_T25_34_Margins!$DS180</f>
        <v/>
      </c>
      <c r="BE64" s="19">
        <f>RAW_T25_34_Margins!$DT180</f>
        <v/>
      </c>
      <c r="BF64" s="19">
        <f>RAW_T25_34_Margins!$DU180</f>
        <v/>
      </c>
      <c r="BG64" s="19">
        <f>SUM(RAW_T25_34_Margins!$D295:$DN295)</f>
        <v/>
      </c>
      <c r="BH64" s="19">
        <f>RAW_T25_34_Margins!$DO295</f>
        <v/>
      </c>
      <c r="BI64" s="19">
        <f>RAW_T25_34_Margins!$DP295</f>
        <v/>
      </c>
      <c r="BJ64" s="19">
        <f>RAW_T25_34_Margins!$DQ295</f>
        <v/>
      </c>
      <c r="BK64" s="19">
        <f>RAW_T25_34_Margins!$DR295</f>
        <v/>
      </c>
      <c r="BL64" s="19">
        <f>RAW_T25_34_Margins!$DS295</f>
        <v/>
      </c>
      <c r="BM64" s="19">
        <f>RAW_T25_34_Margins!$DT295</f>
        <v/>
      </c>
      <c r="BN64" s="19">
        <f>RAW_T25_34_Margins!$DU295</f>
        <v/>
      </c>
      <c r="BO64" s="19">
        <f>SUM(RAW_T25_34_Margins!$D410:$DN410)+SUM(RAW_T25_34_Margins!$D525:$DN525)</f>
        <v/>
      </c>
      <c r="BP64" s="19">
        <f>RAW_T25_34_Margins!$DO410+RAW_T25_34_Margins!$DO525</f>
        <v/>
      </c>
      <c r="BQ64" s="19">
        <f>RAW_T25_34_Margins!$DP410+RAW_T25_34_Margins!$DP525</f>
        <v/>
      </c>
      <c r="BR64" s="19">
        <f>RAW_T25_34_Margins!$DQ410+RAW_T25_34_Margins!$DQ525</f>
        <v/>
      </c>
      <c r="BS64" s="19">
        <f>RAW_T25_34_Margins!$DR410+RAW_T25_34_Margins!$DR525</f>
        <v/>
      </c>
      <c r="BT64" s="19">
        <f>RAW_T25_34_Margins!$DS410+RAW_T25_34_Margins!$DS525</f>
        <v/>
      </c>
      <c r="BU64" s="19">
        <f>RAW_T25_34_Margins!$DT410+RAW_T25_34_Margins!$DT525</f>
        <v/>
      </c>
      <c r="BV64" s="19">
        <f>RAW_T25_34_Margins!$DU410+RAW_T25_34_Margins!$DU525</f>
        <v/>
      </c>
      <c r="BW64" s="19">
        <f>SUM(RAW_T25_34_Margins!$D640:$DN640)</f>
        <v/>
      </c>
      <c r="BX64" s="19">
        <f>RAW_T25_34_Margins!$DO640</f>
        <v/>
      </c>
      <c r="BY64" s="19">
        <f>RAW_T25_34_Margins!$DP640</f>
        <v/>
      </c>
      <c r="BZ64" s="19">
        <f>RAW_T25_34_Margins!$DQ640</f>
        <v/>
      </c>
      <c r="CA64" s="19">
        <f>RAW_T25_34_Margins!$DR640</f>
        <v/>
      </c>
      <c r="CB64" s="19">
        <f>RAW_T25_34_Margins!$DS640</f>
        <v/>
      </c>
      <c r="CC64" s="19">
        <f>RAW_T25_34_Margins!$DT640</f>
        <v/>
      </c>
      <c r="CD64" s="19">
        <f>RAW_T25_34_Margins!$DU640</f>
        <v/>
      </c>
      <c r="CE64" s="19">
        <f>SUM(RAW_T25_34_Margins!$D755:$DN755)</f>
        <v/>
      </c>
      <c r="CF64" s="19">
        <f>RAW_T25_34_Margins!$DO755</f>
        <v/>
      </c>
      <c r="CG64" s="19">
        <f>RAW_T25_34_Margins!$DP755</f>
        <v/>
      </c>
      <c r="CH64" s="19">
        <f>RAW_T25_34_Margins!$DQ755</f>
        <v/>
      </c>
      <c r="CI64" s="19">
        <f>RAW_T25_34_Margins!$DR755</f>
        <v/>
      </c>
      <c r="CJ64" s="19">
        <f>RAW_T25_34_Margins!$DS755</f>
        <v/>
      </c>
      <c r="CK64" s="19">
        <f>RAW_T25_34_Margins!$DT755</f>
        <v/>
      </c>
      <c r="CL64" s="19">
        <f>RAW_T25_34_Margins!$DU755</f>
        <v/>
      </c>
      <c r="CM64" s="19">
        <f>SUM(RAW_T25_34_Margins!$D870:$DN870)</f>
        <v/>
      </c>
      <c r="CN64" s="19">
        <f>RAW_T25_34_Margins!$DO870</f>
        <v/>
      </c>
      <c r="CO64" s="19">
        <f>RAW_T25_34_Margins!$DP870</f>
        <v/>
      </c>
      <c r="CP64" s="19">
        <f>RAW_T25_34_Margins!$DQ870</f>
        <v/>
      </c>
      <c r="CQ64" s="19">
        <f>RAW_T25_34_Margins!$DR870</f>
        <v/>
      </c>
      <c r="CR64" s="19">
        <f>RAW_T25_34_Margins!$DS870</f>
        <v/>
      </c>
      <c r="CS64" s="19">
        <f>RAW_T25_34_Margins!$DT870</f>
        <v/>
      </c>
      <c r="CT64" s="19">
        <f>RAW_T25_34_Margins!$DU870</f>
        <v/>
      </c>
      <c r="CU64" s="19">
        <f>SUM(RAW_T25_34_Margins!$D985:$DN985)</f>
        <v/>
      </c>
      <c r="CV64" s="19">
        <f>RAW_T25_34_Margins!$DO985</f>
        <v/>
      </c>
      <c r="CW64" s="19">
        <f>RAW_T25_34_Margins!$DP985</f>
        <v/>
      </c>
      <c r="CX64" s="19">
        <f>RAW_T25_34_Margins!$DQ985</f>
        <v/>
      </c>
      <c r="CY64" s="19">
        <f>RAW_T25_34_Margins!$DR985</f>
        <v/>
      </c>
      <c r="CZ64" s="19">
        <f>RAW_T25_34_Margins!$DS985</f>
        <v/>
      </c>
      <c r="DA64" s="19">
        <f>RAW_T25_34_Margins!$DT985</f>
        <v/>
      </c>
      <c r="DB64" s="19">
        <f>RAW_T25_34_Margins!$DU985</f>
        <v/>
      </c>
      <c r="DC64" s="19">
        <f>SUM(RAW_T25_34_Margins!$D1100:$DN1100)</f>
        <v/>
      </c>
      <c r="DD64" s="19">
        <f>RAW_T25_34_Margins!$DO1100</f>
        <v/>
      </c>
      <c r="DE64" s="19">
        <f>RAW_T25_34_Margins!$DP1100</f>
        <v/>
      </c>
      <c r="DF64" s="19">
        <f>RAW_T25_34_Margins!$DQ1100</f>
        <v/>
      </c>
      <c r="DG64" s="19">
        <f>RAW_T25_34_Margins!$DR1100</f>
        <v/>
      </c>
      <c r="DH64" s="19">
        <f>RAW_T25_34_Margins!$DS1100</f>
        <v/>
      </c>
      <c r="DI64" s="19">
        <f>RAW_T25_34_Margins!$DT1100</f>
        <v/>
      </c>
      <c r="DJ64" s="19">
        <f>RAW_T25_34_Margins!$DU1100</f>
        <v/>
      </c>
    </row>
    <row r="65">
      <c r="A65" s="2" t="inlineStr">
        <is>
          <t>2404</t>
        </is>
      </c>
      <c r="B65" s="2" t="inlineStr">
        <is>
          <t>Domestic appliance manufacturing</t>
        </is>
      </c>
      <c r="C65" s="19">
        <f>IF(Settings!$B$5="Aus",SUM(RAW_T5_Aus!$C66:$DM66),SUM(RAW_T5_State!$C66:$DM66))</f>
        <v/>
      </c>
      <c r="D65" s="19">
        <f>IF(Settings!$B$5="Aus",RAW_T5_Aus!$DN66,RAW_T5_State!$DN66)</f>
        <v/>
      </c>
      <c r="E65" s="19">
        <f>IF(Settings!$B$5="Aus",RAW_T5_Aus!$DO66,RAW_T5_State!$DO66)</f>
        <v/>
      </c>
      <c r="F65" s="19">
        <f>IF(Settings!$B$5="Aus",RAW_T5_Aus!$DP66,RAW_T5_State!$DP66)</f>
        <v/>
      </c>
      <c r="G65" s="19">
        <f>IF(Settings!$B$5="Aus",RAW_T5_Aus!$DQ66,RAW_T5_State!$DQ66)</f>
        <v/>
      </c>
      <c r="H65" s="19">
        <f>IF(Settings!$B$5="Aus",RAW_T5_Aus!$DR66,RAW_T5_State!$DR66)</f>
        <v/>
      </c>
      <c r="I65" s="19">
        <f>IF(Settings!$B$5="Aus",RAW_T5_Aus!$DS66,RAW_T5_State!$DS66)</f>
        <v/>
      </c>
      <c r="J65" s="19">
        <f>IF(Settings!$B$5="Aus",RAW_T5_Aus!$DT66,RAW_T5_State!$DT66)</f>
        <v/>
      </c>
      <c r="K65" s="19">
        <f>IF(Settings!$B$5="Aus",SUM(RAW_T8_Aus!$C66:$DM66)-SUM(RAW_T5_Aus!$C66:$DM66),SUM(RAW_T8_State!$C66:$DM66)-SUM(RAW_T5_State!$C66:$DM66))</f>
        <v/>
      </c>
      <c r="L65" s="19">
        <f>IF(Settings!$B$5="Aus",RAW_T8_Aus!$DN66-RAW_T5_Aus!$DN66,RAW_T8_State!$DN66-RAW_T5_State!$DN66)</f>
        <v/>
      </c>
      <c r="M65" s="19">
        <f>IF(Settings!$B$5="Aus",RAW_T8_Aus!$DO66-RAW_T5_Aus!$DO66,RAW_T8_State!$DO66-RAW_T5_State!$DO66)</f>
        <v/>
      </c>
      <c r="N65" s="19">
        <f>IF(Settings!$B$5="Aus",RAW_T8_Aus!$DP66-RAW_T5_Aus!$DP66,RAW_T8_State!$DP66-RAW_T5_State!$DP66)</f>
        <v/>
      </c>
      <c r="O65" s="19">
        <f>IF(Settings!$B$5="Aus",RAW_T8_Aus!$DQ66-RAW_T5_Aus!$DQ66,RAW_T8_State!$DQ66-RAW_T5_State!$DQ66)</f>
        <v/>
      </c>
      <c r="P65" s="19">
        <f>IF(Settings!$B$5="Aus",RAW_T8_Aus!$DR66-RAW_T5_Aus!$DR66,RAW_T8_State!$DR66-RAW_T5_State!$DR66)</f>
        <v/>
      </c>
      <c r="Q65" s="19">
        <f>IF(Settings!$B$5="Aus",RAW_T8_Aus!$DS66-RAW_T5_Aus!$DS66,RAW_T8_State!$DS66-RAW_T5_State!$DS66)</f>
        <v/>
      </c>
      <c r="R65" s="19">
        <f>IF(Settings!$B$5="Aus",RAW_T8_Aus!$DT66-RAW_T5_Aus!$DT66,RAW_T8_State!$DT66-RAW_T5_State!$DT66)</f>
        <v/>
      </c>
      <c r="S65" s="19">
        <f>SUM(RAW_T35_NetTaxes!$C66:$DM66)</f>
        <v/>
      </c>
      <c r="T65" s="19">
        <f>RAW_T35_NetTaxes!$DN66</f>
        <v/>
      </c>
      <c r="U65" s="19">
        <f>RAW_T35_NetTaxes!$DO66</f>
        <v/>
      </c>
      <c r="V65" s="19">
        <f>RAW_T35_NetTaxes!$DP66</f>
        <v/>
      </c>
      <c r="W65" s="19">
        <f>RAW_T35_NetTaxes!$DQ66</f>
        <v/>
      </c>
      <c r="X65" s="19">
        <f>RAW_T35_NetTaxes!$DR66</f>
        <v/>
      </c>
      <c r="Y65" s="19">
        <f>RAW_T35_NetTaxes!$DS66</f>
        <v/>
      </c>
      <c r="Z65" s="19">
        <f>RAW_T35_NetTaxes!$DT66</f>
        <v/>
      </c>
      <c r="AA65" s="19">
        <f>SUM(RAW_T23_Wholesale!$C66:$DM66)</f>
        <v/>
      </c>
      <c r="AB65" s="19">
        <f>RAW_T23_Wholesale!$DN66</f>
        <v/>
      </c>
      <c r="AC65" s="19">
        <f>RAW_T23_Wholesale!$DO66</f>
        <v/>
      </c>
      <c r="AD65" s="19">
        <f>RAW_T23_Wholesale!$DP66</f>
        <v/>
      </c>
      <c r="AE65" s="19">
        <f>RAW_T23_Wholesale!$DQ66</f>
        <v/>
      </c>
      <c r="AF65" s="19">
        <f>RAW_T23_Wholesale!$DR66</f>
        <v/>
      </c>
      <c r="AG65" s="19">
        <f>RAW_T23_Wholesale!$DS66</f>
        <v/>
      </c>
      <c r="AH65" s="19">
        <f>RAW_T23_Wholesale!$DT66</f>
        <v/>
      </c>
      <c r="AI65" s="19">
        <f>SUM(RAW_T24_Retail!$C66:$DM66)</f>
        <v/>
      </c>
      <c r="AJ65" s="19">
        <f>RAW_T24_Retail!$DN66</f>
        <v/>
      </c>
      <c r="AK65" s="19">
        <f>RAW_T24_Retail!$DO66</f>
        <v/>
      </c>
      <c r="AL65" s="19">
        <f>RAW_T24_Retail!$DP66</f>
        <v/>
      </c>
      <c r="AM65" s="19">
        <f>RAW_T24_Retail!$DQ66</f>
        <v/>
      </c>
      <c r="AN65" s="19">
        <f>RAW_T24_Retail!$DR66</f>
        <v/>
      </c>
      <c r="AO65" s="19">
        <f>RAW_T24_Retail!$DS66</f>
        <v/>
      </c>
      <c r="AP65" s="19">
        <f>RAW_T24_Retail!$DT66</f>
        <v/>
      </c>
      <c r="AQ65" s="19">
        <f>SUM(RAW_T25_34_Margins!$D66:$DN66)</f>
        <v/>
      </c>
      <c r="AR65" s="19">
        <f>RAW_T25_34_Margins!$DO66</f>
        <v/>
      </c>
      <c r="AS65" s="19">
        <f>RAW_T25_34_Margins!$DP66</f>
        <v/>
      </c>
      <c r="AT65" s="19">
        <f>RAW_T25_34_Margins!$DQ66</f>
        <v/>
      </c>
      <c r="AU65" s="19">
        <f>RAW_T25_34_Margins!$DR66</f>
        <v/>
      </c>
      <c r="AV65" s="19">
        <f>RAW_T25_34_Margins!$DS66</f>
        <v/>
      </c>
      <c r="AW65" s="19">
        <f>RAW_T25_34_Margins!$DT66</f>
        <v/>
      </c>
      <c r="AX65" s="19">
        <f>RAW_T25_34_Margins!$DU66</f>
        <v/>
      </c>
      <c r="AY65" s="19">
        <f>SUM(RAW_T25_34_Margins!$D181:$DN181)</f>
        <v/>
      </c>
      <c r="AZ65" s="19">
        <f>RAW_T25_34_Margins!$DO181</f>
        <v/>
      </c>
      <c r="BA65" s="19">
        <f>RAW_T25_34_Margins!$DP181</f>
        <v/>
      </c>
      <c r="BB65" s="19">
        <f>RAW_T25_34_Margins!$DQ181</f>
        <v/>
      </c>
      <c r="BC65" s="19">
        <f>RAW_T25_34_Margins!$DR181</f>
        <v/>
      </c>
      <c r="BD65" s="19">
        <f>RAW_T25_34_Margins!$DS181</f>
        <v/>
      </c>
      <c r="BE65" s="19">
        <f>RAW_T25_34_Margins!$DT181</f>
        <v/>
      </c>
      <c r="BF65" s="19">
        <f>RAW_T25_34_Margins!$DU181</f>
        <v/>
      </c>
      <c r="BG65" s="19">
        <f>SUM(RAW_T25_34_Margins!$D296:$DN296)</f>
        <v/>
      </c>
      <c r="BH65" s="19">
        <f>RAW_T25_34_Margins!$DO296</f>
        <v/>
      </c>
      <c r="BI65" s="19">
        <f>RAW_T25_34_Margins!$DP296</f>
        <v/>
      </c>
      <c r="BJ65" s="19">
        <f>RAW_T25_34_Margins!$DQ296</f>
        <v/>
      </c>
      <c r="BK65" s="19">
        <f>RAW_T25_34_Margins!$DR296</f>
        <v/>
      </c>
      <c r="BL65" s="19">
        <f>RAW_T25_34_Margins!$DS296</f>
        <v/>
      </c>
      <c r="BM65" s="19">
        <f>RAW_T25_34_Margins!$DT296</f>
        <v/>
      </c>
      <c r="BN65" s="19">
        <f>RAW_T25_34_Margins!$DU296</f>
        <v/>
      </c>
      <c r="BO65" s="19">
        <f>SUM(RAW_T25_34_Margins!$D411:$DN411)+SUM(RAW_T25_34_Margins!$D526:$DN526)</f>
        <v/>
      </c>
      <c r="BP65" s="19">
        <f>RAW_T25_34_Margins!$DO411+RAW_T25_34_Margins!$DO526</f>
        <v/>
      </c>
      <c r="BQ65" s="19">
        <f>RAW_T25_34_Margins!$DP411+RAW_T25_34_Margins!$DP526</f>
        <v/>
      </c>
      <c r="BR65" s="19">
        <f>RAW_T25_34_Margins!$DQ411+RAW_T25_34_Margins!$DQ526</f>
        <v/>
      </c>
      <c r="BS65" s="19">
        <f>RAW_T25_34_Margins!$DR411+RAW_T25_34_Margins!$DR526</f>
        <v/>
      </c>
      <c r="BT65" s="19">
        <f>RAW_T25_34_Margins!$DS411+RAW_T25_34_Margins!$DS526</f>
        <v/>
      </c>
      <c r="BU65" s="19">
        <f>RAW_T25_34_Margins!$DT411+RAW_T25_34_Margins!$DT526</f>
        <v/>
      </c>
      <c r="BV65" s="19">
        <f>RAW_T25_34_Margins!$DU411+RAW_T25_34_Margins!$DU526</f>
        <v/>
      </c>
      <c r="BW65" s="19">
        <f>SUM(RAW_T25_34_Margins!$D641:$DN641)</f>
        <v/>
      </c>
      <c r="BX65" s="19">
        <f>RAW_T25_34_Margins!$DO641</f>
        <v/>
      </c>
      <c r="BY65" s="19">
        <f>RAW_T25_34_Margins!$DP641</f>
        <v/>
      </c>
      <c r="BZ65" s="19">
        <f>RAW_T25_34_Margins!$DQ641</f>
        <v/>
      </c>
      <c r="CA65" s="19">
        <f>RAW_T25_34_Margins!$DR641</f>
        <v/>
      </c>
      <c r="CB65" s="19">
        <f>RAW_T25_34_Margins!$DS641</f>
        <v/>
      </c>
      <c r="CC65" s="19">
        <f>RAW_T25_34_Margins!$DT641</f>
        <v/>
      </c>
      <c r="CD65" s="19">
        <f>RAW_T25_34_Margins!$DU641</f>
        <v/>
      </c>
      <c r="CE65" s="19">
        <f>SUM(RAW_T25_34_Margins!$D756:$DN756)</f>
        <v/>
      </c>
      <c r="CF65" s="19">
        <f>RAW_T25_34_Margins!$DO756</f>
        <v/>
      </c>
      <c r="CG65" s="19">
        <f>RAW_T25_34_Margins!$DP756</f>
        <v/>
      </c>
      <c r="CH65" s="19">
        <f>RAW_T25_34_Margins!$DQ756</f>
        <v/>
      </c>
      <c r="CI65" s="19">
        <f>RAW_T25_34_Margins!$DR756</f>
        <v/>
      </c>
      <c r="CJ65" s="19">
        <f>RAW_T25_34_Margins!$DS756</f>
        <v/>
      </c>
      <c r="CK65" s="19">
        <f>RAW_T25_34_Margins!$DT756</f>
        <v/>
      </c>
      <c r="CL65" s="19">
        <f>RAW_T25_34_Margins!$DU756</f>
        <v/>
      </c>
      <c r="CM65" s="19">
        <f>SUM(RAW_T25_34_Margins!$D871:$DN871)</f>
        <v/>
      </c>
      <c r="CN65" s="19">
        <f>RAW_T25_34_Margins!$DO871</f>
        <v/>
      </c>
      <c r="CO65" s="19">
        <f>RAW_T25_34_Margins!$DP871</f>
        <v/>
      </c>
      <c r="CP65" s="19">
        <f>RAW_T25_34_Margins!$DQ871</f>
        <v/>
      </c>
      <c r="CQ65" s="19">
        <f>RAW_T25_34_Margins!$DR871</f>
        <v/>
      </c>
      <c r="CR65" s="19">
        <f>RAW_T25_34_Margins!$DS871</f>
        <v/>
      </c>
      <c r="CS65" s="19">
        <f>RAW_T25_34_Margins!$DT871</f>
        <v/>
      </c>
      <c r="CT65" s="19">
        <f>RAW_T25_34_Margins!$DU871</f>
        <v/>
      </c>
      <c r="CU65" s="19">
        <f>SUM(RAW_T25_34_Margins!$D986:$DN986)</f>
        <v/>
      </c>
      <c r="CV65" s="19">
        <f>RAW_T25_34_Margins!$DO986</f>
        <v/>
      </c>
      <c r="CW65" s="19">
        <f>RAW_T25_34_Margins!$DP986</f>
        <v/>
      </c>
      <c r="CX65" s="19">
        <f>RAW_T25_34_Margins!$DQ986</f>
        <v/>
      </c>
      <c r="CY65" s="19">
        <f>RAW_T25_34_Margins!$DR986</f>
        <v/>
      </c>
      <c r="CZ65" s="19">
        <f>RAW_T25_34_Margins!$DS986</f>
        <v/>
      </c>
      <c r="DA65" s="19">
        <f>RAW_T25_34_Margins!$DT986</f>
        <v/>
      </c>
      <c r="DB65" s="19">
        <f>RAW_T25_34_Margins!$DU986</f>
        <v/>
      </c>
      <c r="DC65" s="19">
        <f>SUM(RAW_T25_34_Margins!$D1101:$DN1101)</f>
        <v/>
      </c>
      <c r="DD65" s="19">
        <f>RAW_T25_34_Margins!$DO1101</f>
        <v/>
      </c>
      <c r="DE65" s="19">
        <f>RAW_T25_34_Margins!$DP1101</f>
        <v/>
      </c>
      <c r="DF65" s="19">
        <f>RAW_T25_34_Margins!$DQ1101</f>
        <v/>
      </c>
      <c r="DG65" s="19">
        <f>RAW_T25_34_Margins!$DR1101</f>
        <v/>
      </c>
      <c r="DH65" s="19">
        <f>RAW_T25_34_Margins!$DS1101</f>
        <v/>
      </c>
      <c r="DI65" s="19">
        <f>RAW_T25_34_Margins!$DT1101</f>
        <v/>
      </c>
      <c r="DJ65" s="19">
        <f>RAW_T25_34_Margins!$DU1101</f>
        <v/>
      </c>
    </row>
    <row r="66">
      <c r="A66" s="2" t="inlineStr">
        <is>
          <t>2405</t>
        </is>
      </c>
      <c r="B66" s="2" t="inlineStr">
        <is>
          <t>Specialised and other machinery and equipment manufacturing</t>
        </is>
      </c>
      <c r="C66" s="19">
        <f>IF(Settings!$B$5="Aus",SUM(RAW_T5_Aus!$C67:$DM67),SUM(RAW_T5_State!$C67:$DM67))</f>
        <v/>
      </c>
      <c r="D66" s="19">
        <f>IF(Settings!$B$5="Aus",RAW_T5_Aus!$DN67,RAW_T5_State!$DN67)</f>
        <v/>
      </c>
      <c r="E66" s="19">
        <f>IF(Settings!$B$5="Aus",RAW_T5_Aus!$DO67,RAW_T5_State!$DO67)</f>
        <v/>
      </c>
      <c r="F66" s="19">
        <f>IF(Settings!$B$5="Aus",RAW_T5_Aus!$DP67,RAW_T5_State!$DP67)</f>
        <v/>
      </c>
      <c r="G66" s="19">
        <f>IF(Settings!$B$5="Aus",RAW_T5_Aus!$DQ67,RAW_T5_State!$DQ67)</f>
        <v/>
      </c>
      <c r="H66" s="19">
        <f>IF(Settings!$B$5="Aus",RAW_T5_Aus!$DR67,RAW_T5_State!$DR67)</f>
        <v/>
      </c>
      <c r="I66" s="19">
        <f>IF(Settings!$B$5="Aus",RAW_T5_Aus!$DS67,RAW_T5_State!$DS67)</f>
        <v/>
      </c>
      <c r="J66" s="19">
        <f>IF(Settings!$B$5="Aus",RAW_T5_Aus!$DT67,RAW_T5_State!$DT67)</f>
        <v/>
      </c>
      <c r="K66" s="19">
        <f>IF(Settings!$B$5="Aus",SUM(RAW_T8_Aus!$C67:$DM67)-SUM(RAW_T5_Aus!$C67:$DM67),SUM(RAW_T8_State!$C67:$DM67)-SUM(RAW_T5_State!$C67:$DM67))</f>
        <v/>
      </c>
      <c r="L66" s="19">
        <f>IF(Settings!$B$5="Aus",RAW_T8_Aus!$DN67-RAW_T5_Aus!$DN67,RAW_T8_State!$DN67-RAW_T5_State!$DN67)</f>
        <v/>
      </c>
      <c r="M66" s="19">
        <f>IF(Settings!$B$5="Aus",RAW_T8_Aus!$DO67-RAW_T5_Aus!$DO67,RAW_T8_State!$DO67-RAW_T5_State!$DO67)</f>
        <v/>
      </c>
      <c r="N66" s="19">
        <f>IF(Settings!$B$5="Aus",RAW_T8_Aus!$DP67-RAW_T5_Aus!$DP67,RAW_T8_State!$DP67-RAW_T5_State!$DP67)</f>
        <v/>
      </c>
      <c r="O66" s="19">
        <f>IF(Settings!$B$5="Aus",RAW_T8_Aus!$DQ67-RAW_T5_Aus!$DQ67,RAW_T8_State!$DQ67-RAW_T5_State!$DQ67)</f>
        <v/>
      </c>
      <c r="P66" s="19">
        <f>IF(Settings!$B$5="Aus",RAW_T8_Aus!$DR67-RAW_T5_Aus!$DR67,RAW_T8_State!$DR67-RAW_T5_State!$DR67)</f>
        <v/>
      </c>
      <c r="Q66" s="19">
        <f>IF(Settings!$B$5="Aus",RAW_T8_Aus!$DS67-RAW_T5_Aus!$DS67,RAW_T8_State!$DS67-RAW_T5_State!$DS67)</f>
        <v/>
      </c>
      <c r="R66" s="19">
        <f>IF(Settings!$B$5="Aus",RAW_T8_Aus!$DT67-RAW_T5_Aus!$DT67,RAW_T8_State!$DT67-RAW_T5_State!$DT67)</f>
        <v/>
      </c>
      <c r="S66" s="19">
        <f>SUM(RAW_T35_NetTaxes!$C67:$DM67)</f>
        <v/>
      </c>
      <c r="T66" s="19">
        <f>RAW_T35_NetTaxes!$DN67</f>
        <v/>
      </c>
      <c r="U66" s="19">
        <f>RAW_T35_NetTaxes!$DO67</f>
        <v/>
      </c>
      <c r="V66" s="19">
        <f>RAW_T35_NetTaxes!$DP67</f>
        <v/>
      </c>
      <c r="W66" s="19">
        <f>RAW_T35_NetTaxes!$DQ67</f>
        <v/>
      </c>
      <c r="X66" s="19">
        <f>RAW_T35_NetTaxes!$DR67</f>
        <v/>
      </c>
      <c r="Y66" s="19">
        <f>RAW_T35_NetTaxes!$DS67</f>
        <v/>
      </c>
      <c r="Z66" s="19">
        <f>RAW_T35_NetTaxes!$DT67</f>
        <v/>
      </c>
      <c r="AA66" s="19">
        <f>SUM(RAW_T23_Wholesale!$C67:$DM67)</f>
        <v/>
      </c>
      <c r="AB66" s="19">
        <f>RAW_T23_Wholesale!$DN67</f>
        <v/>
      </c>
      <c r="AC66" s="19">
        <f>RAW_T23_Wholesale!$DO67</f>
        <v/>
      </c>
      <c r="AD66" s="19">
        <f>RAW_T23_Wholesale!$DP67</f>
        <v/>
      </c>
      <c r="AE66" s="19">
        <f>RAW_T23_Wholesale!$DQ67</f>
        <v/>
      </c>
      <c r="AF66" s="19">
        <f>RAW_T23_Wholesale!$DR67</f>
        <v/>
      </c>
      <c r="AG66" s="19">
        <f>RAW_T23_Wholesale!$DS67</f>
        <v/>
      </c>
      <c r="AH66" s="19">
        <f>RAW_T23_Wholesale!$DT67</f>
        <v/>
      </c>
      <c r="AI66" s="19">
        <f>SUM(RAW_T24_Retail!$C67:$DM67)</f>
        <v/>
      </c>
      <c r="AJ66" s="19">
        <f>RAW_T24_Retail!$DN67</f>
        <v/>
      </c>
      <c r="AK66" s="19">
        <f>RAW_T24_Retail!$DO67</f>
        <v/>
      </c>
      <c r="AL66" s="19">
        <f>RAW_T24_Retail!$DP67</f>
        <v/>
      </c>
      <c r="AM66" s="19">
        <f>RAW_T24_Retail!$DQ67</f>
        <v/>
      </c>
      <c r="AN66" s="19">
        <f>RAW_T24_Retail!$DR67</f>
        <v/>
      </c>
      <c r="AO66" s="19">
        <f>RAW_T24_Retail!$DS67</f>
        <v/>
      </c>
      <c r="AP66" s="19">
        <f>RAW_T24_Retail!$DT67</f>
        <v/>
      </c>
      <c r="AQ66" s="19">
        <f>SUM(RAW_T25_34_Margins!$D67:$DN67)</f>
        <v/>
      </c>
      <c r="AR66" s="19">
        <f>RAW_T25_34_Margins!$DO67</f>
        <v/>
      </c>
      <c r="AS66" s="19">
        <f>RAW_T25_34_Margins!$DP67</f>
        <v/>
      </c>
      <c r="AT66" s="19">
        <f>RAW_T25_34_Margins!$DQ67</f>
        <v/>
      </c>
      <c r="AU66" s="19">
        <f>RAW_T25_34_Margins!$DR67</f>
        <v/>
      </c>
      <c r="AV66" s="19">
        <f>RAW_T25_34_Margins!$DS67</f>
        <v/>
      </c>
      <c r="AW66" s="19">
        <f>RAW_T25_34_Margins!$DT67</f>
        <v/>
      </c>
      <c r="AX66" s="19">
        <f>RAW_T25_34_Margins!$DU67</f>
        <v/>
      </c>
      <c r="AY66" s="19">
        <f>SUM(RAW_T25_34_Margins!$D182:$DN182)</f>
        <v/>
      </c>
      <c r="AZ66" s="19">
        <f>RAW_T25_34_Margins!$DO182</f>
        <v/>
      </c>
      <c r="BA66" s="19">
        <f>RAW_T25_34_Margins!$DP182</f>
        <v/>
      </c>
      <c r="BB66" s="19">
        <f>RAW_T25_34_Margins!$DQ182</f>
        <v/>
      </c>
      <c r="BC66" s="19">
        <f>RAW_T25_34_Margins!$DR182</f>
        <v/>
      </c>
      <c r="BD66" s="19">
        <f>RAW_T25_34_Margins!$DS182</f>
        <v/>
      </c>
      <c r="BE66" s="19">
        <f>RAW_T25_34_Margins!$DT182</f>
        <v/>
      </c>
      <c r="BF66" s="19">
        <f>RAW_T25_34_Margins!$DU182</f>
        <v/>
      </c>
      <c r="BG66" s="19">
        <f>SUM(RAW_T25_34_Margins!$D297:$DN297)</f>
        <v/>
      </c>
      <c r="BH66" s="19">
        <f>RAW_T25_34_Margins!$DO297</f>
        <v/>
      </c>
      <c r="BI66" s="19">
        <f>RAW_T25_34_Margins!$DP297</f>
        <v/>
      </c>
      <c r="BJ66" s="19">
        <f>RAW_T25_34_Margins!$DQ297</f>
        <v/>
      </c>
      <c r="BK66" s="19">
        <f>RAW_T25_34_Margins!$DR297</f>
        <v/>
      </c>
      <c r="BL66" s="19">
        <f>RAW_T25_34_Margins!$DS297</f>
        <v/>
      </c>
      <c r="BM66" s="19">
        <f>RAW_T25_34_Margins!$DT297</f>
        <v/>
      </c>
      <c r="BN66" s="19">
        <f>RAW_T25_34_Margins!$DU297</f>
        <v/>
      </c>
      <c r="BO66" s="19">
        <f>SUM(RAW_T25_34_Margins!$D412:$DN412)+SUM(RAW_T25_34_Margins!$D527:$DN527)</f>
        <v/>
      </c>
      <c r="BP66" s="19">
        <f>RAW_T25_34_Margins!$DO412+RAW_T25_34_Margins!$DO527</f>
        <v/>
      </c>
      <c r="BQ66" s="19">
        <f>RAW_T25_34_Margins!$DP412+RAW_T25_34_Margins!$DP527</f>
        <v/>
      </c>
      <c r="BR66" s="19">
        <f>RAW_T25_34_Margins!$DQ412+RAW_T25_34_Margins!$DQ527</f>
        <v/>
      </c>
      <c r="BS66" s="19">
        <f>RAW_T25_34_Margins!$DR412+RAW_T25_34_Margins!$DR527</f>
        <v/>
      </c>
      <c r="BT66" s="19">
        <f>RAW_T25_34_Margins!$DS412+RAW_T25_34_Margins!$DS527</f>
        <v/>
      </c>
      <c r="BU66" s="19">
        <f>RAW_T25_34_Margins!$DT412+RAW_T25_34_Margins!$DT527</f>
        <v/>
      </c>
      <c r="BV66" s="19">
        <f>RAW_T25_34_Margins!$DU412+RAW_T25_34_Margins!$DU527</f>
        <v/>
      </c>
      <c r="BW66" s="19">
        <f>SUM(RAW_T25_34_Margins!$D642:$DN642)</f>
        <v/>
      </c>
      <c r="BX66" s="19">
        <f>RAW_T25_34_Margins!$DO642</f>
        <v/>
      </c>
      <c r="BY66" s="19">
        <f>RAW_T25_34_Margins!$DP642</f>
        <v/>
      </c>
      <c r="BZ66" s="19">
        <f>RAW_T25_34_Margins!$DQ642</f>
        <v/>
      </c>
      <c r="CA66" s="19">
        <f>RAW_T25_34_Margins!$DR642</f>
        <v/>
      </c>
      <c r="CB66" s="19">
        <f>RAW_T25_34_Margins!$DS642</f>
        <v/>
      </c>
      <c r="CC66" s="19">
        <f>RAW_T25_34_Margins!$DT642</f>
        <v/>
      </c>
      <c r="CD66" s="19">
        <f>RAW_T25_34_Margins!$DU642</f>
        <v/>
      </c>
      <c r="CE66" s="19">
        <f>SUM(RAW_T25_34_Margins!$D757:$DN757)</f>
        <v/>
      </c>
      <c r="CF66" s="19">
        <f>RAW_T25_34_Margins!$DO757</f>
        <v/>
      </c>
      <c r="CG66" s="19">
        <f>RAW_T25_34_Margins!$DP757</f>
        <v/>
      </c>
      <c r="CH66" s="19">
        <f>RAW_T25_34_Margins!$DQ757</f>
        <v/>
      </c>
      <c r="CI66" s="19">
        <f>RAW_T25_34_Margins!$DR757</f>
        <v/>
      </c>
      <c r="CJ66" s="19">
        <f>RAW_T25_34_Margins!$DS757</f>
        <v/>
      </c>
      <c r="CK66" s="19">
        <f>RAW_T25_34_Margins!$DT757</f>
        <v/>
      </c>
      <c r="CL66" s="19">
        <f>RAW_T25_34_Margins!$DU757</f>
        <v/>
      </c>
      <c r="CM66" s="19">
        <f>SUM(RAW_T25_34_Margins!$D872:$DN872)</f>
        <v/>
      </c>
      <c r="CN66" s="19">
        <f>RAW_T25_34_Margins!$DO872</f>
        <v/>
      </c>
      <c r="CO66" s="19">
        <f>RAW_T25_34_Margins!$DP872</f>
        <v/>
      </c>
      <c r="CP66" s="19">
        <f>RAW_T25_34_Margins!$DQ872</f>
        <v/>
      </c>
      <c r="CQ66" s="19">
        <f>RAW_T25_34_Margins!$DR872</f>
        <v/>
      </c>
      <c r="CR66" s="19">
        <f>RAW_T25_34_Margins!$DS872</f>
        <v/>
      </c>
      <c r="CS66" s="19">
        <f>RAW_T25_34_Margins!$DT872</f>
        <v/>
      </c>
      <c r="CT66" s="19">
        <f>RAW_T25_34_Margins!$DU872</f>
        <v/>
      </c>
      <c r="CU66" s="19">
        <f>SUM(RAW_T25_34_Margins!$D987:$DN987)</f>
        <v/>
      </c>
      <c r="CV66" s="19">
        <f>RAW_T25_34_Margins!$DO987</f>
        <v/>
      </c>
      <c r="CW66" s="19">
        <f>RAW_T25_34_Margins!$DP987</f>
        <v/>
      </c>
      <c r="CX66" s="19">
        <f>RAW_T25_34_Margins!$DQ987</f>
        <v/>
      </c>
      <c r="CY66" s="19">
        <f>RAW_T25_34_Margins!$DR987</f>
        <v/>
      </c>
      <c r="CZ66" s="19">
        <f>RAW_T25_34_Margins!$DS987</f>
        <v/>
      </c>
      <c r="DA66" s="19">
        <f>RAW_T25_34_Margins!$DT987</f>
        <v/>
      </c>
      <c r="DB66" s="19">
        <f>RAW_T25_34_Margins!$DU987</f>
        <v/>
      </c>
      <c r="DC66" s="19">
        <f>SUM(RAW_T25_34_Margins!$D1102:$DN1102)</f>
        <v/>
      </c>
      <c r="DD66" s="19">
        <f>RAW_T25_34_Margins!$DO1102</f>
        <v/>
      </c>
      <c r="DE66" s="19">
        <f>RAW_T25_34_Margins!$DP1102</f>
        <v/>
      </c>
      <c r="DF66" s="19">
        <f>RAW_T25_34_Margins!$DQ1102</f>
        <v/>
      </c>
      <c r="DG66" s="19">
        <f>RAW_T25_34_Margins!$DR1102</f>
        <v/>
      </c>
      <c r="DH66" s="19">
        <f>RAW_T25_34_Margins!$DS1102</f>
        <v/>
      </c>
      <c r="DI66" s="19">
        <f>RAW_T25_34_Margins!$DT1102</f>
        <v/>
      </c>
      <c r="DJ66" s="19">
        <f>RAW_T25_34_Margins!$DU1102</f>
        <v/>
      </c>
    </row>
    <row r="67">
      <c r="A67" s="2" t="inlineStr">
        <is>
          <t>2501</t>
        </is>
      </c>
      <c r="B67" s="2" t="inlineStr">
        <is>
          <t>Furniture manufacturing</t>
        </is>
      </c>
      <c r="C67" s="19">
        <f>IF(Settings!$B$5="Aus",SUM(RAW_T5_Aus!$C68:$DM68),SUM(RAW_T5_State!$C68:$DM68))</f>
        <v/>
      </c>
      <c r="D67" s="19">
        <f>IF(Settings!$B$5="Aus",RAW_T5_Aus!$DN68,RAW_T5_State!$DN68)</f>
        <v/>
      </c>
      <c r="E67" s="19">
        <f>IF(Settings!$B$5="Aus",RAW_T5_Aus!$DO68,RAW_T5_State!$DO68)</f>
        <v/>
      </c>
      <c r="F67" s="19">
        <f>IF(Settings!$B$5="Aus",RAW_T5_Aus!$DP68,RAW_T5_State!$DP68)</f>
        <v/>
      </c>
      <c r="G67" s="19">
        <f>IF(Settings!$B$5="Aus",RAW_T5_Aus!$DQ68,RAW_T5_State!$DQ68)</f>
        <v/>
      </c>
      <c r="H67" s="19">
        <f>IF(Settings!$B$5="Aus",RAW_T5_Aus!$DR68,RAW_T5_State!$DR68)</f>
        <v/>
      </c>
      <c r="I67" s="19">
        <f>IF(Settings!$B$5="Aus",RAW_T5_Aus!$DS68,RAW_T5_State!$DS68)</f>
        <v/>
      </c>
      <c r="J67" s="19">
        <f>IF(Settings!$B$5="Aus",RAW_T5_Aus!$DT68,RAW_T5_State!$DT68)</f>
        <v/>
      </c>
      <c r="K67" s="19">
        <f>IF(Settings!$B$5="Aus",SUM(RAW_T8_Aus!$C68:$DM68)-SUM(RAW_T5_Aus!$C68:$DM68),SUM(RAW_T8_State!$C68:$DM68)-SUM(RAW_T5_State!$C68:$DM68))</f>
        <v/>
      </c>
      <c r="L67" s="19">
        <f>IF(Settings!$B$5="Aus",RAW_T8_Aus!$DN68-RAW_T5_Aus!$DN68,RAW_T8_State!$DN68-RAW_T5_State!$DN68)</f>
        <v/>
      </c>
      <c r="M67" s="19">
        <f>IF(Settings!$B$5="Aus",RAW_T8_Aus!$DO68-RAW_T5_Aus!$DO68,RAW_T8_State!$DO68-RAW_T5_State!$DO68)</f>
        <v/>
      </c>
      <c r="N67" s="19">
        <f>IF(Settings!$B$5="Aus",RAW_T8_Aus!$DP68-RAW_T5_Aus!$DP68,RAW_T8_State!$DP68-RAW_T5_State!$DP68)</f>
        <v/>
      </c>
      <c r="O67" s="19">
        <f>IF(Settings!$B$5="Aus",RAW_T8_Aus!$DQ68-RAW_T5_Aus!$DQ68,RAW_T8_State!$DQ68-RAW_T5_State!$DQ68)</f>
        <v/>
      </c>
      <c r="P67" s="19">
        <f>IF(Settings!$B$5="Aus",RAW_T8_Aus!$DR68-RAW_T5_Aus!$DR68,RAW_T8_State!$DR68-RAW_T5_State!$DR68)</f>
        <v/>
      </c>
      <c r="Q67" s="19">
        <f>IF(Settings!$B$5="Aus",RAW_T8_Aus!$DS68-RAW_T5_Aus!$DS68,RAW_T8_State!$DS68-RAW_T5_State!$DS68)</f>
        <v/>
      </c>
      <c r="R67" s="19">
        <f>IF(Settings!$B$5="Aus",RAW_T8_Aus!$DT68-RAW_T5_Aus!$DT68,RAW_T8_State!$DT68-RAW_T5_State!$DT68)</f>
        <v/>
      </c>
      <c r="S67" s="19">
        <f>SUM(RAW_T35_NetTaxes!$C68:$DM68)</f>
        <v/>
      </c>
      <c r="T67" s="19">
        <f>RAW_T35_NetTaxes!$DN68</f>
        <v/>
      </c>
      <c r="U67" s="19">
        <f>RAW_T35_NetTaxes!$DO68</f>
        <v/>
      </c>
      <c r="V67" s="19">
        <f>RAW_T35_NetTaxes!$DP68</f>
        <v/>
      </c>
      <c r="W67" s="19">
        <f>RAW_T35_NetTaxes!$DQ68</f>
        <v/>
      </c>
      <c r="X67" s="19">
        <f>RAW_T35_NetTaxes!$DR68</f>
        <v/>
      </c>
      <c r="Y67" s="19">
        <f>RAW_T35_NetTaxes!$DS68</f>
        <v/>
      </c>
      <c r="Z67" s="19">
        <f>RAW_T35_NetTaxes!$DT68</f>
        <v/>
      </c>
      <c r="AA67" s="19">
        <f>SUM(RAW_T23_Wholesale!$C68:$DM68)</f>
        <v/>
      </c>
      <c r="AB67" s="19">
        <f>RAW_T23_Wholesale!$DN68</f>
        <v/>
      </c>
      <c r="AC67" s="19">
        <f>RAW_T23_Wholesale!$DO68</f>
        <v/>
      </c>
      <c r="AD67" s="19">
        <f>RAW_T23_Wholesale!$DP68</f>
        <v/>
      </c>
      <c r="AE67" s="19">
        <f>RAW_T23_Wholesale!$DQ68</f>
        <v/>
      </c>
      <c r="AF67" s="19">
        <f>RAW_T23_Wholesale!$DR68</f>
        <v/>
      </c>
      <c r="AG67" s="19">
        <f>RAW_T23_Wholesale!$DS68</f>
        <v/>
      </c>
      <c r="AH67" s="19">
        <f>RAW_T23_Wholesale!$DT68</f>
        <v/>
      </c>
      <c r="AI67" s="19">
        <f>SUM(RAW_T24_Retail!$C68:$DM68)</f>
        <v/>
      </c>
      <c r="AJ67" s="19">
        <f>RAW_T24_Retail!$DN68</f>
        <v/>
      </c>
      <c r="AK67" s="19">
        <f>RAW_T24_Retail!$DO68</f>
        <v/>
      </c>
      <c r="AL67" s="19">
        <f>RAW_T24_Retail!$DP68</f>
        <v/>
      </c>
      <c r="AM67" s="19">
        <f>RAW_T24_Retail!$DQ68</f>
        <v/>
      </c>
      <c r="AN67" s="19">
        <f>RAW_T24_Retail!$DR68</f>
        <v/>
      </c>
      <c r="AO67" s="19">
        <f>RAW_T24_Retail!$DS68</f>
        <v/>
      </c>
      <c r="AP67" s="19">
        <f>RAW_T24_Retail!$DT68</f>
        <v/>
      </c>
      <c r="AQ67" s="19">
        <f>SUM(RAW_T25_34_Margins!$D68:$DN68)</f>
        <v/>
      </c>
      <c r="AR67" s="19">
        <f>RAW_T25_34_Margins!$DO68</f>
        <v/>
      </c>
      <c r="AS67" s="19">
        <f>RAW_T25_34_Margins!$DP68</f>
        <v/>
      </c>
      <c r="AT67" s="19">
        <f>RAW_T25_34_Margins!$DQ68</f>
        <v/>
      </c>
      <c r="AU67" s="19">
        <f>RAW_T25_34_Margins!$DR68</f>
        <v/>
      </c>
      <c r="AV67" s="19">
        <f>RAW_T25_34_Margins!$DS68</f>
        <v/>
      </c>
      <c r="AW67" s="19">
        <f>RAW_T25_34_Margins!$DT68</f>
        <v/>
      </c>
      <c r="AX67" s="19">
        <f>RAW_T25_34_Margins!$DU68</f>
        <v/>
      </c>
      <c r="AY67" s="19">
        <f>SUM(RAW_T25_34_Margins!$D183:$DN183)</f>
        <v/>
      </c>
      <c r="AZ67" s="19">
        <f>RAW_T25_34_Margins!$DO183</f>
        <v/>
      </c>
      <c r="BA67" s="19">
        <f>RAW_T25_34_Margins!$DP183</f>
        <v/>
      </c>
      <c r="BB67" s="19">
        <f>RAW_T25_34_Margins!$DQ183</f>
        <v/>
      </c>
      <c r="BC67" s="19">
        <f>RAW_T25_34_Margins!$DR183</f>
        <v/>
      </c>
      <c r="BD67" s="19">
        <f>RAW_T25_34_Margins!$DS183</f>
        <v/>
      </c>
      <c r="BE67" s="19">
        <f>RAW_T25_34_Margins!$DT183</f>
        <v/>
      </c>
      <c r="BF67" s="19">
        <f>RAW_T25_34_Margins!$DU183</f>
        <v/>
      </c>
      <c r="BG67" s="19">
        <f>SUM(RAW_T25_34_Margins!$D298:$DN298)</f>
        <v/>
      </c>
      <c r="BH67" s="19">
        <f>RAW_T25_34_Margins!$DO298</f>
        <v/>
      </c>
      <c r="BI67" s="19">
        <f>RAW_T25_34_Margins!$DP298</f>
        <v/>
      </c>
      <c r="BJ67" s="19">
        <f>RAW_T25_34_Margins!$DQ298</f>
        <v/>
      </c>
      <c r="BK67" s="19">
        <f>RAW_T25_34_Margins!$DR298</f>
        <v/>
      </c>
      <c r="BL67" s="19">
        <f>RAW_T25_34_Margins!$DS298</f>
        <v/>
      </c>
      <c r="BM67" s="19">
        <f>RAW_T25_34_Margins!$DT298</f>
        <v/>
      </c>
      <c r="BN67" s="19">
        <f>RAW_T25_34_Margins!$DU298</f>
        <v/>
      </c>
      <c r="BO67" s="19">
        <f>SUM(RAW_T25_34_Margins!$D413:$DN413)+SUM(RAW_T25_34_Margins!$D528:$DN528)</f>
        <v/>
      </c>
      <c r="BP67" s="19">
        <f>RAW_T25_34_Margins!$DO413+RAW_T25_34_Margins!$DO528</f>
        <v/>
      </c>
      <c r="BQ67" s="19">
        <f>RAW_T25_34_Margins!$DP413+RAW_T25_34_Margins!$DP528</f>
        <v/>
      </c>
      <c r="BR67" s="19">
        <f>RAW_T25_34_Margins!$DQ413+RAW_T25_34_Margins!$DQ528</f>
        <v/>
      </c>
      <c r="BS67" s="19">
        <f>RAW_T25_34_Margins!$DR413+RAW_T25_34_Margins!$DR528</f>
        <v/>
      </c>
      <c r="BT67" s="19">
        <f>RAW_T25_34_Margins!$DS413+RAW_T25_34_Margins!$DS528</f>
        <v/>
      </c>
      <c r="BU67" s="19">
        <f>RAW_T25_34_Margins!$DT413+RAW_T25_34_Margins!$DT528</f>
        <v/>
      </c>
      <c r="BV67" s="19">
        <f>RAW_T25_34_Margins!$DU413+RAW_T25_34_Margins!$DU528</f>
        <v/>
      </c>
      <c r="BW67" s="19">
        <f>SUM(RAW_T25_34_Margins!$D643:$DN643)</f>
        <v/>
      </c>
      <c r="BX67" s="19">
        <f>RAW_T25_34_Margins!$DO643</f>
        <v/>
      </c>
      <c r="BY67" s="19">
        <f>RAW_T25_34_Margins!$DP643</f>
        <v/>
      </c>
      <c r="BZ67" s="19">
        <f>RAW_T25_34_Margins!$DQ643</f>
        <v/>
      </c>
      <c r="CA67" s="19">
        <f>RAW_T25_34_Margins!$DR643</f>
        <v/>
      </c>
      <c r="CB67" s="19">
        <f>RAW_T25_34_Margins!$DS643</f>
        <v/>
      </c>
      <c r="CC67" s="19">
        <f>RAW_T25_34_Margins!$DT643</f>
        <v/>
      </c>
      <c r="CD67" s="19">
        <f>RAW_T25_34_Margins!$DU643</f>
        <v/>
      </c>
      <c r="CE67" s="19">
        <f>SUM(RAW_T25_34_Margins!$D758:$DN758)</f>
        <v/>
      </c>
      <c r="CF67" s="19">
        <f>RAW_T25_34_Margins!$DO758</f>
        <v/>
      </c>
      <c r="CG67" s="19">
        <f>RAW_T25_34_Margins!$DP758</f>
        <v/>
      </c>
      <c r="CH67" s="19">
        <f>RAW_T25_34_Margins!$DQ758</f>
        <v/>
      </c>
      <c r="CI67" s="19">
        <f>RAW_T25_34_Margins!$DR758</f>
        <v/>
      </c>
      <c r="CJ67" s="19">
        <f>RAW_T25_34_Margins!$DS758</f>
        <v/>
      </c>
      <c r="CK67" s="19">
        <f>RAW_T25_34_Margins!$DT758</f>
        <v/>
      </c>
      <c r="CL67" s="19">
        <f>RAW_T25_34_Margins!$DU758</f>
        <v/>
      </c>
      <c r="CM67" s="19">
        <f>SUM(RAW_T25_34_Margins!$D873:$DN873)</f>
        <v/>
      </c>
      <c r="CN67" s="19">
        <f>RAW_T25_34_Margins!$DO873</f>
        <v/>
      </c>
      <c r="CO67" s="19">
        <f>RAW_T25_34_Margins!$DP873</f>
        <v/>
      </c>
      <c r="CP67" s="19">
        <f>RAW_T25_34_Margins!$DQ873</f>
        <v/>
      </c>
      <c r="CQ67" s="19">
        <f>RAW_T25_34_Margins!$DR873</f>
        <v/>
      </c>
      <c r="CR67" s="19">
        <f>RAW_T25_34_Margins!$DS873</f>
        <v/>
      </c>
      <c r="CS67" s="19">
        <f>RAW_T25_34_Margins!$DT873</f>
        <v/>
      </c>
      <c r="CT67" s="19">
        <f>RAW_T25_34_Margins!$DU873</f>
        <v/>
      </c>
      <c r="CU67" s="19">
        <f>SUM(RAW_T25_34_Margins!$D988:$DN988)</f>
        <v/>
      </c>
      <c r="CV67" s="19">
        <f>RAW_T25_34_Margins!$DO988</f>
        <v/>
      </c>
      <c r="CW67" s="19">
        <f>RAW_T25_34_Margins!$DP988</f>
        <v/>
      </c>
      <c r="CX67" s="19">
        <f>RAW_T25_34_Margins!$DQ988</f>
        <v/>
      </c>
      <c r="CY67" s="19">
        <f>RAW_T25_34_Margins!$DR988</f>
        <v/>
      </c>
      <c r="CZ67" s="19">
        <f>RAW_T25_34_Margins!$DS988</f>
        <v/>
      </c>
      <c r="DA67" s="19">
        <f>RAW_T25_34_Margins!$DT988</f>
        <v/>
      </c>
      <c r="DB67" s="19">
        <f>RAW_T25_34_Margins!$DU988</f>
        <v/>
      </c>
      <c r="DC67" s="19">
        <f>SUM(RAW_T25_34_Margins!$D1103:$DN1103)</f>
        <v/>
      </c>
      <c r="DD67" s="19">
        <f>RAW_T25_34_Margins!$DO1103</f>
        <v/>
      </c>
      <c r="DE67" s="19">
        <f>RAW_T25_34_Margins!$DP1103</f>
        <v/>
      </c>
      <c r="DF67" s="19">
        <f>RAW_T25_34_Margins!$DQ1103</f>
        <v/>
      </c>
      <c r="DG67" s="19">
        <f>RAW_T25_34_Margins!$DR1103</f>
        <v/>
      </c>
      <c r="DH67" s="19">
        <f>RAW_T25_34_Margins!$DS1103</f>
        <v/>
      </c>
      <c r="DI67" s="19">
        <f>RAW_T25_34_Margins!$DT1103</f>
        <v/>
      </c>
      <c r="DJ67" s="19">
        <f>RAW_T25_34_Margins!$DU1103</f>
        <v/>
      </c>
    </row>
    <row r="68">
      <c r="A68" s="2" t="inlineStr">
        <is>
          <t>2502</t>
        </is>
      </c>
      <c r="B68" s="2" t="inlineStr">
        <is>
          <t>Other manufactured products</t>
        </is>
      </c>
      <c r="C68" s="19">
        <f>IF(Settings!$B$5="Aus",SUM(RAW_T5_Aus!$C69:$DM69),SUM(RAW_T5_State!$C69:$DM69))</f>
        <v/>
      </c>
      <c r="D68" s="19">
        <f>IF(Settings!$B$5="Aus",RAW_T5_Aus!$DN69,RAW_T5_State!$DN69)</f>
        <v/>
      </c>
      <c r="E68" s="19">
        <f>IF(Settings!$B$5="Aus",RAW_T5_Aus!$DO69,RAW_T5_State!$DO69)</f>
        <v/>
      </c>
      <c r="F68" s="19">
        <f>IF(Settings!$B$5="Aus",RAW_T5_Aus!$DP69,RAW_T5_State!$DP69)</f>
        <v/>
      </c>
      <c r="G68" s="19">
        <f>IF(Settings!$B$5="Aus",RAW_T5_Aus!$DQ69,RAW_T5_State!$DQ69)</f>
        <v/>
      </c>
      <c r="H68" s="19">
        <f>IF(Settings!$B$5="Aus",RAW_T5_Aus!$DR69,RAW_T5_State!$DR69)</f>
        <v/>
      </c>
      <c r="I68" s="19">
        <f>IF(Settings!$B$5="Aus",RAW_T5_Aus!$DS69,RAW_T5_State!$DS69)</f>
        <v/>
      </c>
      <c r="J68" s="19">
        <f>IF(Settings!$B$5="Aus",RAW_T5_Aus!$DT69,RAW_T5_State!$DT69)</f>
        <v/>
      </c>
      <c r="K68" s="19">
        <f>IF(Settings!$B$5="Aus",SUM(RAW_T8_Aus!$C69:$DM69)-SUM(RAW_T5_Aus!$C69:$DM69),SUM(RAW_T8_State!$C69:$DM69)-SUM(RAW_T5_State!$C69:$DM69))</f>
        <v/>
      </c>
      <c r="L68" s="19">
        <f>IF(Settings!$B$5="Aus",RAW_T8_Aus!$DN69-RAW_T5_Aus!$DN69,RAW_T8_State!$DN69-RAW_T5_State!$DN69)</f>
        <v/>
      </c>
      <c r="M68" s="19">
        <f>IF(Settings!$B$5="Aus",RAW_T8_Aus!$DO69-RAW_T5_Aus!$DO69,RAW_T8_State!$DO69-RAW_T5_State!$DO69)</f>
        <v/>
      </c>
      <c r="N68" s="19">
        <f>IF(Settings!$B$5="Aus",RAW_T8_Aus!$DP69-RAW_T5_Aus!$DP69,RAW_T8_State!$DP69-RAW_T5_State!$DP69)</f>
        <v/>
      </c>
      <c r="O68" s="19">
        <f>IF(Settings!$B$5="Aus",RAW_T8_Aus!$DQ69-RAW_T5_Aus!$DQ69,RAW_T8_State!$DQ69-RAW_T5_State!$DQ69)</f>
        <v/>
      </c>
      <c r="P68" s="19">
        <f>IF(Settings!$B$5="Aus",RAW_T8_Aus!$DR69-RAW_T5_Aus!$DR69,RAW_T8_State!$DR69-RAW_T5_State!$DR69)</f>
        <v/>
      </c>
      <c r="Q68" s="19">
        <f>IF(Settings!$B$5="Aus",RAW_T8_Aus!$DS69-RAW_T5_Aus!$DS69,RAW_T8_State!$DS69-RAW_T5_State!$DS69)</f>
        <v/>
      </c>
      <c r="R68" s="19">
        <f>IF(Settings!$B$5="Aus",RAW_T8_Aus!$DT69-RAW_T5_Aus!$DT69,RAW_T8_State!$DT69-RAW_T5_State!$DT69)</f>
        <v/>
      </c>
      <c r="S68" s="19">
        <f>SUM(RAW_T35_NetTaxes!$C69:$DM69)</f>
        <v/>
      </c>
      <c r="T68" s="19">
        <f>RAW_T35_NetTaxes!$DN69</f>
        <v/>
      </c>
      <c r="U68" s="19">
        <f>RAW_T35_NetTaxes!$DO69</f>
        <v/>
      </c>
      <c r="V68" s="19">
        <f>RAW_T35_NetTaxes!$DP69</f>
        <v/>
      </c>
      <c r="W68" s="19">
        <f>RAW_T35_NetTaxes!$DQ69</f>
        <v/>
      </c>
      <c r="X68" s="19">
        <f>RAW_T35_NetTaxes!$DR69</f>
        <v/>
      </c>
      <c r="Y68" s="19">
        <f>RAW_T35_NetTaxes!$DS69</f>
        <v/>
      </c>
      <c r="Z68" s="19">
        <f>RAW_T35_NetTaxes!$DT69</f>
        <v/>
      </c>
      <c r="AA68" s="19">
        <f>SUM(RAW_T23_Wholesale!$C69:$DM69)</f>
        <v/>
      </c>
      <c r="AB68" s="19">
        <f>RAW_T23_Wholesale!$DN69</f>
        <v/>
      </c>
      <c r="AC68" s="19">
        <f>RAW_T23_Wholesale!$DO69</f>
        <v/>
      </c>
      <c r="AD68" s="19">
        <f>RAW_T23_Wholesale!$DP69</f>
        <v/>
      </c>
      <c r="AE68" s="19">
        <f>RAW_T23_Wholesale!$DQ69</f>
        <v/>
      </c>
      <c r="AF68" s="19">
        <f>RAW_T23_Wholesale!$DR69</f>
        <v/>
      </c>
      <c r="AG68" s="19">
        <f>RAW_T23_Wholesale!$DS69</f>
        <v/>
      </c>
      <c r="AH68" s="19">
        <f>RAW_T23_Wholesale!$DT69</f>
        <v/>
      </c>
      <c r="AI68" s="19">
        <f>SUM(RAW_T24_Retail!$C69:$DM69)</f>
        <v/>
      </c>
      <c r="AJ68" s="19">
        <f>RAW_T24_Retail!$DN69</f>
        <v/>
      </c>
      <c r="AK68" s="19">
        <f>RAW_T24_Retail!$DO69</f>
        <v/>
      </c>
      <c r="AL68" s="19">
        <f>RAW_T24_Retail!$DP69</f>
        <v/>
      </c>
      <c r="AM68" s="19">
        <f>RAW_T24_Retail!$DQ69</f>
        <v/>
      </c>
      <c r="AN68" s="19">
        <f>RAW_T24_Retail!$DR69</f>
        <v/>
      </c>
      <c r="AO68" s="19">
        <f>RAW_T24_Retail!$DS69</f>
        <v/>
      </c>
      <c r="AP68" s="19">
        <f>RAW_T24_Retail!$DT69</f>
        <v/>
      </c>
      <c r="AQ68" s="19">
        <f>SUM(RAW_T25_34_Margins!$D69:$DN69)</f>
        <v/>
      </c>
      <c r="AR68" s="19">
        <f>RAW_T25_34_Margins!$DO69</f>
        <v/>
      </c>
      <c r="AS68" s="19">
        <f>RAW_T25_34_Margins!$DP69</f>
        <v/>
      </c>
      <c r="AT68" s="19">
        <f>RAW_T25_34_Margins!$DQ69</f>
        <v/>
      </c>
      <c r="AU68" s="19">
        <f>RAW_T25_34_Margins!$DR69</f>
        <v/>
      </c>
      <c r="AV68" s="19">
        <f>RAW_T25_34_Margins!$DS69</f>
        <v/>
      </c>
      <c r="AW68" s="19">
        <f>RAW_T25_34_Margins!$DT69</f>
        <v/>
      </c>
      <c r="AX68" s="19">
        <f>RAW_T25_34_Margins!$DU69</f>
        <v/>
      </c>
      <c r="AY68" s="19">
        <f>SUM(RAW_T25_34_Margins!$D184:$DN184)</f>
        <v/>
      </c>
      <c r="AZ68" s="19">
        <f>RAW_T25_34_Margins!$DO184</f>
        <v/>
      </c>
      <c r="BA68" s="19">
        <f>RAW_T25_34_Margins!$DP184</f>
        <v/>
      </c>
      <c r="BB68" s="19">
        <f>RAW_T25_34_Margins!$DQ184</f>
        <v/>
      </c>
      <c r="BC68" s="19">
        <f>RAW_T25_34_Margins!$DR184</f>
        <v/>
      </c>
      <c r="BD68" s="19">
        <f>RAW_T25_34_Margins!$DS184</f>
        <v/>
      </c>
      <c r="BE68" s="19">
        <f>RAW_T25_34_Margins!$DT184</f>
        <v/>
      </c>
      <c r="BF68" s="19">
        <f>RAW_T25_34_Margins!$DU184</f>
        <v/>
      </c>
      <c r="BG68" s="19">
        <f>SUM(RAW_T25_34_Margins!$D299:$DN299)</f>
        <v/>
      </c>
      <c r="BH68" s="19">
        <f>RAW_T25_34_Margins!$DO299</f>
        <v/>
      </c>
      <c r="BI68" s="19">
        <f>RAW_T25_34_Margins!$DP299</f>
        <v/>
      </c>
      <c r="BJ68" s="19">
        <f>RAW_T25_34_Margins!$DQ299</f>
        <v/>
      </c>
      <c r="BK68" s="19">
        <f>RAW_T25_34_Margins!$DR299</f>
        <v/>
      </c>
      <c r="BL68" s="19">
        <f>RAW_T25_34_Margins!$DS299</f>
        <v/>
      </c>
      <c r="BM68" s="19">
        <f>RAW_T25_34_Margins!$DT299</f>
        <v/>
      </c>
      <c r="BN68" s="19">
        <f>RAW_T25_34_Margins!$DU299</f>
        <v/>
      </c>
      <c r="BO68" s="19">
        <f>SUM(RAW_T25_34_Margins!$D414:$DN414)+SUM(RAW_T25_34_Margins!$D529:$DN529)</f>
        <v/>
      </c>
      <c r="BP68" s="19">
        <f>RAW_T25_34_Margins!$DO414+RAW_T25_34_Margins!$DO529</f>
        <v/>
      </c>
      <c r="BQ68" s="19">
        <f>RAW_T25_34_Margins!$DP414+RAW_T25_34_Margins!$DP529</f>
        <v/>
      </c>
      <c r="BR68" s="19">
        <f>RAW_T25_34_Margins!$DQ414+RAW_T25_34_Margins!$DQ529</f>
        <v/>
      </c>
      <c r="BS68" s="19">
        <f>RAW_T25_34_Margins!$DR414+RAW_T25_34_Margins!$DR529</f>
        <v/>
      </c>
      <c r="BT68" s="19">
        <f>RAW_T25_34_Margins!$DS414+RAW_T25_34_Margins!$DS529</f>
        <v/>
      </c>
      <c r="BU68" s="19">
        <f>RAW_T25_34_Margins!$DT414+RAW_T25_34_Margins!$DT529</f>
        <v/>
      </c>
      <c r="BV68" s="19">
        <f>RAW_T25_34_Margins!$DU414+RAW_T25_34_Margins!$DU529</f>
        <v/>
      </c>
      <c r="BW68" s="19">
        <f>SUM(RAW_T25_34_Margins!$D644:$DN644)</f>
        <v/>
      </c>
      <c r="BX68" s="19">
        <f>RAW_T25_34_Margins!$DO644</f>
        <v/>
      </c>
      <c r="BY68" s="19">
        <f>RAW_T25_34_Margins!$DP644</f>
        <v/>
      </c>
      <c r="BZ68" s="19">
        <f>RAW_T25_34_Margins!$DQ644</f>
        <v/>
      </c>
      <c r="CA68" s="19">
        <f>RAW_T25_34_Margins!$DR644</f>
        <v/>
      </c>
      <c r="CB68" s="19">
        <f>RAW_T25_34_Margins!$DS644</f>
        <v/>
      </c>
      <c r="CC68" s="19">
        <f>RAW_T25_34_Margins!$DT644</f>
        <v/>
      </c>
      <c r="CD68" s="19">
        <f>RAW_T25_34_Margins!$DU644</f>
        <v/>
      </c>
      <c r="CE68" s="19">
        <f>SUM(RAW_T25_34_Margins!$D759:$DN759)</f>
        <v/>
      </c>
      <c r="CF68" s="19">
        <f>RAW_T25_34_Margins!$DO759</f>
        <v/>
      </c>
      <c r="CG68" s="19">
        <f>RAW_T25_34_Margins!$DP759</f>
        <v/>
      </c>
      <c r="CH68" s="19">
        <f>RAW_T25_34_Margins!$DQ759</f>
        <v/>
      </c>
      <c r="CI68" s="19">
        <f>RAW_T25_34_Margins!$DR759</f>
        <v/>
      </c>
      <c r="CJ68" s="19">
        <f>RAW_T25_34_Margins!$DS759</f>
        <v/>
      </c>
      <c r="CK68" s="19">
        <f>RAW_T25_34_Margins!$DT759</f>
        <v/>
      </c>
      <c r="CL68" s="19">
        <f>RAW_T25_34_Margins!$DU759</f>
        <v/>
      </c>
      <c r="CM68" s="19">
        <f>SUM(RAW_T25_34_Margins!$D874:$DN874)</f>
        <v/>
      </c>
      <c r="CN68" s="19">
        <f>RAW_T25_34_Margins!$DO874</f>
        <v/>
      </c>
      <c r="CO68" s="19">
        <f>RAW_T25_34_Margins!$DP874</f>
        <v/>
      </c>
      <c r="CP68" s="19">
        <f>RAW_T25_34_Margins!$DQ874</f>
        <v/>
      </c>
      <c r="CQ68" s="19">
        <f>RAW_T25_34_Margins!$DR874</f>
        <v/>
      </c>
      <c r="CR68" s="19">
        <f>RAW_T25_34_Margins!$DS874</f>
        <v/>
      </c>
      <c r="CS68" s="19">
        <f>RAW_T25_34_Margins!$DT874</f>
        <v/>
      </c>
      <c r="CT68" s="19">
        <f>RAW_T25_34_Margins!$DU874</f>
        <v/>
      </c>
      <c r="CU68" s="19">
        <f>SUM(RAW_T25_34_Margins!$D989:$DN989)</f>
        <v/>
      </c>
      <c r="CV68" s="19">
        <f>RAW_T25_34_Margins!$DO989</f>
        <v/>
      </c>
      <c r="CW68" s="19">
        <f>RAW_T25_34_Margins!$DP989</f>
        <v/>
      </c>
      <c r="CX68" s="19">
        <f>RAW_T25_34_Margins!$DQ989</f>
        <v/>
      </c>
      <c r="CY68" s="19">
        <f>RAW_T25_34_Margins!$DR989</f>
        <v/>
      </c>
      <c r="CZ68" s="19">
        <f>RAW_T25_34_Margins!$DS989</f>
        <v/>
      </c>
      <c r="DA68" s="19">
        <f>RAW_T25_34_Margins!$DT989</f>
        <v/>
      </c>
      <c r="DB68" s="19">
        <f>RAW_T25_34_Margins!$DU989</f>
        <v/>
      </c>
      <c r="DC68" s="19">
        <f>SUM(RAW_T25_34_Margins!$D1104:$DN1104)</f>
        <v/>
      </c>
      <c r="DD68" s="19">
        <f>RAW_T25_34_Margins!$DO1104</f>
        <v/>
      </c>
      <c r="DE68" s="19">
        <f>RAW_T25_34_Margins!$DP1104</f>
        <v/>
      </c>
      <c r="DF68" s="19">
        <f>RAW_T25_34_Margins!$DQ1104</f>
        <v/>
      </c>
      <c r="DG68" s="19">
        <f>RAW_T25_34_Margins!$DR1104</f>
        <v/>
      </c>
      <c r="DH68" s="19">
        <f>RAW_T25_34_Margins!$DS1104</f>
        <v/>
      </c>
      <c r="DI68" s="19">
        <f>RAW_T25_34_Margins!$DT1104</f>
        <v/>
      </c>
      <c r="DJ68" s="19">
        <f>RAW_T25_34_Margins!$DU1104</f>
        <v/>
      </c>
    </row>
    <row r="69">
      <c r="A69" s="2" t="inlineStr">
        <is>
          <t>2601</t>
        </is>
      </c>
      <c r="B69" s="2" t="inlineStr">
        <is>
          <t>Electricity generation</t>
        </is>
      </c>
      <c r="C69" s="19">
        <f>IF(Settings!$B$5="Aus",SUM(RAW_T5_Aus!$C70:$DM70),SUM(RAW_T5_State!$C70:$DM70))</f>
        <v/>
      </c>
      <c r="D69" s="19">
        <f>IF(Settings!$B$5="Aus",RAW_T5_Aus!$DN70,RAW_T5_State!$DN70)</f>
        <v/>
      </c>
      <c r="E69" s="19">
        <f>IF(Settings!$B$5="Aus",RAW_T5_Aus!$DO70,RAW_T5_State!$DO70)</f>
        <v/>
      </c>
      <c r="F69" s="19">
        <f>IF(Settings!$B$5="Aus",RAW_T5_Aus!$DP70,RAW_T5_State!$DP70)</f>
        <v/>
      </c>
      <c r="G69" s="19">
        <f>IF(Settings!$B$5="Aus",RAW_T5_Aus!$DQ70,RAW_T5_State!$DQ70)</f>
        <v/>
      </c>
      <c r="H69" s="19">
        <f>IF(Settings!$B$5="Aus",RAW_T5_Aus!$DR70,RAW_T5_State!$DR70)</f>
        <v/>
      </c>
      <c r="I69" s="19">
        <f>IF(Settings!$B$5="Aus",RAW_T5_Aus!$DS70,RAW_T5_State!$DS70)</f>
        <v/>
      </c>
      <c r="J69" s="19">
        <f>IF(Settings!$B$5="Aus",RAW_T5_Aus!$DT70,RAW_T5_State!$DT70)</f>
        <v/>
      </c>
      <c r="K69" s="19">
        <f>IF(Settings!$B$5="Aus",SUM(RAW_T8_Aus!$C70:$DM70)-SUM(RAW_T5_Aus!$C70:$DM70),SUM(RAW_T8_State!$C70:$DM70)-SUM(RAW_T5_State!$C70:$DM70))</f>
        <v/>
      </c>
      <c r="L69" s="19">
        <f>IF(Settings!$B$5="Aus",RAW_T8_Aus!$DN70-RAW_T5_Aus!$DN70,RAW_T8_State!$DN70-RAW_T5_State!$DN70)</f>
        <v/>
      </c>
      <c r="M69" s="19">
        <f>IF(Settings!$B$5="Aus",RAW_T8_Aus!$DO70-RAW_T5_Aus!$DO70,RAW_T8_State!$DO70-RAW_T5_State!$DO70)</f>
        <v/>
      </c>
      <c r="N69" s="19">
        <f>IF(Settings!$B$5="Aus",RAW_T8_Aus!$DP70-RAW_T5_Aus!$DP70,RAW_T8_State!$DP70-RAW_T5_State!$DP70)</f>
        <v/>
      </c>
      <c r="O69" s="19">
        <f>IF(Settings!$B$5="Aus",RAW_T8_Aus!$DQ70-RAW_T5_Aus!$DQ70,RAW_T8_State!$DQ70-RAW_T5_State!$DQ70)</f>
        <v/>
      </c>
      <c r="P69" s="19">
        <f>IF(Settings!$B$5="Aus",RAW_T8_Aus!$DR70-RAW_T5_Aus!$DR70,RAW_T8_State!$DR70-RAW_T5_State!$DR70)</f>
        <v/>
      </c>
      <c r="Q69" s="19">
        <f>IF(Settings!$B$5="Aus",RAW_T8_Aus!$DS70-RAW_T5_Aus!$DS70,RAW_T8_State!$DS70-RAW_T5_State!$DS70)</f>
        <v/>
      </c>
      <c r="R69" s="19">
        <f>IF(Settings!$B$5="Aus",RAW_T8_Aus!$DT70-RAW_T5_Aus!$DT70,RAW_T8_State!$DT70-RAW_T5_State!$DT70)</f>
        <v/>
      </c>
      <c r="S69" s="19">
        <f>SUM(RAW_T35_NetTaxes!$C70:$DM70)</f>
        <v/>
      </c>
      <c r="T69" s="19">
        <f>RAW_T35_NetTaxes!$DN70</f>
        <v/>
      </c>
      <c r="U69" s="19">
        <f>RAW_T35_NetTaxes!$DO70</f>
        <v/>
      </c>
      <c r="V69" s="19">
        <f>RAW_T35_NetTaxes!$DP70</f>
        <v/>
      </c>
      <c r="W69" s="19">
        <f>RAW_T35_NetTaxes!$DQ70</f>
        <v/>
      </c>
      <c r="X69" s="19">
        <f>RAW_T35_NetTaxes!$DR70</f>
        <v/>
      </c>
      <c r="Y69" s="19">
        <f>RAW_T35_NetTaxes!$DS70</f>
        <v/>
      </c>
      <c r="Z69" s="19">
        <f>RAW_T35_NetTaxes!$DT70</f>
        <v/>
      </c>
      <c r="AA69" s="19">
        <f>SUM(RAW_T23_Wholesale!$C70:$DM70)</f>
        <v/>
      </c>
      <c r="AB69" s="19">
        <f>RAW_T23_Wholesale!$DN70</f>
        <v/>
      </c>
      <c r="AC69" s="19">
        <f>RAW_T23_Wholesale!$DO70</f>
        <v/>
      </c>
      <c r="AD69" s="19">
        <f>RAW_T23_Wholesale!$DP70</f>
        <v/>
      </c>
      <c r="AE69" s="19">
        <f>RAW_T23_Wholesale!$DQ70</f>
        <v/>
      </c>
      <c r="AF69" s="19">
        <f>RAW_T23_Wholesale!$DR70</f>
        <v/>
      </c>
      <c r="AG69" s="19">
        <f>RAW_T23_Wholesale!$DS70</f>
        <v/>
      </c>
      <c r="AH69" s="19">
        <f>RAW_T23_Wholesale!$DT70</f>
        <v/>
      </c>
      <c r="AI69" s="19">
        <f>SUM(RAW_T24_Retail!$C70:$DM70)</f>
        <v/>
      </c>
      <c r="AJ69" s="19">
        <f>RAW_T24_Retail!$DN70</f>
        <v/>
      </c>
      <c r="AK69" s="19">
        <f>RAW_T24_Retail!$DO70</f>
        <v/>
      </c>
      <c r="AL69" s="19">
        <f>RAW_T24_Retail!$DP70</f>
        <v/>
      </c>
      <c r="AM69" s="19">
        <f>RAW_T24_Retail!$DQ70</f>
        <v/>
      </c>
      <c r="AN69" s="19">
        <f>RAW_T24_Retail!$DR70</f>
        <v/>
      </c>
      <c r="AO69" s="19">
        <f>RAW_T24_Retail!$DS70</f>
        <v/>
      </c>
      <c r="AP69" s="19">
        <f>RAW_T24_Retail!$DT70</f>
        <v/>
      </c>
      <c r="AQ69" s="19">
        <f>SUM(RAW_T25_34_Margins!$D70:$DN70)</f>
        <v/>
      </c>
      <c r="AR69" s="19">
        <f>RAW_T25_34_Margins!$DO70</f>
        <v/>
      </c>
      <c r="AS69" s="19">
        <f>RAW_T25_34_Margins!$DP70</f>
        <v/>
      </c>
      <c r="AT69" s="19">
        <f>RAW_T25_34_Margins!$DQ70</f>
        <v/>
      </c>
      <c r="AU69" s="19">
        <f>RAW_T25_34_Margins!$DR70</f>
        <v/>
      </c>
      <c r="AV69" s="19">
        <f>RAW_T25_34_Margins!$DS70</f>
        <v/>
      </c>
      <c r="AW69" s="19">
        <f>RAW_T25_34_Margins!$DT70</f>
        <v/>
      </c>
      <c r="AX69" s="19">
        <f>RAW_T25_34_Margins!$DU70</f>
        <v/>
      </c>
      <c r="AY69" s="19">
        <f>SUM(RAW_T25_34_Margins!$D185:$DN185)</f>
        <v/>
      </c>
      <c r="AZ69" s="19">
        <f>RAW_T25_34_Margins!$DO185</f>
        <v/>
      </c>
      <c r="BA69" s="19">
        <f>RAW_T25_34_Margins!$DP185</f>
        <v/>
      </c>
      <c r="BB69" s="19">
        <f>RAW_T25_34_Margins!$DQ185</f>
        <v/>
      </c>
      <c r="BC69" s="19">
        <f>RAW_T25_34_Margins!$DR185</f>
        <v/>
      </c>
      <c r="BD69" s="19">
        <f>RAW_T25_34_Margins!$DS185</f>
        <v/>
      </c>
      <c r="BE69" s="19">
        <f>RAW_T25_34_Margins!$DT185</f>
        <v/>
      </c>
      <c r="BF69" s="19">
        <f>RAW_T25_34_Margins!$DU185</f>
        <v/>
      </c>
      <c r="BG69" s="19">
        <f>SUM(RAW_T25_34_Margins!$D300:$DN300)</f>
        <v/>
      </c>
      <c r="BH69" s="19">
        <f>RAW_T25_34_Margins!$DO300</f>
        <v/>
      </c>
      <c r="BI69" s="19">
        <f>RAW_T25_34_Margins!$DP300</f>
        <v/>
      </c>
      <c r="BJ69" s="19">
        <f>RAW_T25_34_Margins!$DQ300</f>
        <v/>
      </c>
      <c r="BK69" s="19">
        <f>RAW_T25_34_Margins!$DR300</f>
        <v/>
      </c>
      <c r="BL69" s="19">
        <f>RAW_T25_34_Margins!$DS300</f>
        <v/>
      </c>
      <c r="BM69" s="19">
        <f>RAW_T25_34_Margins!$DT300</f>
        <v/>
      </c>
      <c r="BN69" s="19">
        <f>RAW_T25_34_Margins!$DU300</f>
        <v/>
      </c>
      <c r="BO69" s="19">
        <f>SUM(RAW_T25_34_Margins!$D415:$DN415)+SUM(RAW_T25_34_Margins!$D530:$DN530)</f>
        <v/>
      </c>
      <c r="BP69" s="19">
        <f>RAW_T25_34_Margins!$DO415+RAW_T25_34_Margins!$DO530</f>
        <v/>
      </c>
      <c r="BQ69" s="19">
        <f>RAW_T25_34_Margins!$DP415+RAW_T25_34_Margins!$DP530</f>
        <v/>
      </c>
      <c r="BR69" s="19">
        <f>RAW_T25_34_Margins!$DQ415+RAW_T25_34_Margins!$DQ530</f>
        <v/>
      </c>
      <c r="BS69" s="19">
        <f>RAW_T25_34_Margins!$DR415+RAW_T25_34_Margins!$DR530</f>
        <v/>
      </c>
      <c r="BT69" s="19">
        <f>RAW_T25_34_Margins!$DS415+RAW_T25_34_Margins!$DS530</f>
        <v/>
      </c>
      <c r="BU69" s="19">
        <f>RAW_T25_34_Margins!$DT415+RAW_T25_34_Margins!$DT530</f>
        <v/>
      </c>
      <c r="BV69" s="19">
        <f>RAW_T25_34_Margins!$DU415+RAW_T25_34_Margins!$DU530</f>
        <v/>
      </c>
      <c r="BW69" s="19">
        <f>SUM(RAW_T25_34_Margins!$D645:$DN645)</f>
        <v/>
      </c>
      <c r="BX69" s="19">
        <f>RAW_T25_34_Margins!$DO645</f>
        <v/>
      </c>
      <c r="BY69" s="19">
        <f>RAW_T25_34_Margins!$DP645</f>
        <v/>
      </c>
      <c r="BZ69" s="19">
        <f>RAW_T25_34_Margins!$DQ645</f>
        <v/>
      </c>
      <c r="CA69" s="19">
        <f>RAW_T25_34_Margins!$DR645</f>
        <v/>
      </c>
      <c r="CB69" s="19">
        <f>RAW_T25_34_Margins!$DS645</f>
        <v/>
      </c>
      <c r="CC69" s="19">
        <f>RAW_T25_34_Margins!$DT645</f>
        <v/>
      </c>
      <c r="CD69" s="19">
        <f>RAW_T25_34_Margins!$DU645</f>
        <v/>
      </c>
      <c r="CE69" s="19">
        <f>SUM(RAW_T25_34_Margins!$D760:$DN760)</f>
        <v/>
      </c>
      <c r="CF69" s="19">
        <f>RAW_T25_34_Margins!$DO760</f>
        <v/>
      </c>
      <c r="CG69" s="19">
        <f>RAW_T25_34_Margins!$DP760</f>
        <v/>
      </c>
      <c r="CH69" s="19">
        <f>RAW_T25_34_Margins!$DQ760</f>
        <v/>
      </c>
      <c r="CI69" s="19">
        <f>RAW_T25_34_Margins!$DR760</f>
        <v/>
      </c>
      <c r="CJ69" s="19">
        <f>RAW_T25_34_Margins!$DS760</f>
        <v/>
      </c>
      <c r="CK69" s="19">
        <f>RAW_T25_34_Margins!$DT760</f>
        <v/>
      </c>
      <c r="CL69" s="19">
        <f>RAW_T25_34_Margins!$DU760</f>
        <v/>
      </c>
      <c r="CM69" s="19">
        <f>SUM(RAW_T25_34_Margins!$D875:$DN875)</f>
        <v/>
      </c>
      <c r="CN69" s="19">
        <f>RAW_T25_34_Margins!$DO875</f>
        <v/>
      </c>
      <c r="CO69" s="19">
        <f>RAW_T25_34_Margins!$DP875</f>
        <v/>
      </c>
      <c r="CP69" s="19">
        <f>RAW_T25_34_Margins!$DQ875</f>
        <v/>
      </c>
      <c r="CQ69" s="19">
        <f>RAW_T25_34_Margins!$DR875</f>
        <v/>
      </c>
      <c r="CR69" s="19">
        <f>RAW_T25_34_Margins!$DS875</f>
        <v/>
      </c>
      <c r="CS69" s="19">
        <f>RAW_T25_34_Margins!$DT875</f>
        <v/>
      </c>
      <c r="CT69" s="19">
        <f>RAW_T25_34_Margins!$DU875</f>
        <v/>
      </c>
      <c r="CU69" s="19">
        <f>SUM(RAW_T25_34_Margins!$D990:$DN990)</f>
        <v/>
      </c>
      <c r="CV69" s="19">
        <f>RAW_T25_34_Margins!$DO990</f>
        <v/>
      </c>
      <c r="CW69" s="19">
        <f>RAW_T25_34_Margins!$DP990</f>
        <v/>
      </c>
      <c r="CX69" s="19">
        <f>RAW_T25_34_Margins!$DQ990</f>
        <v/>
      </c>
      <c r="CY69" s="19">
        <f>RAW_T25_34_Margins!$DR990</f>
        <v/>
      </c>
      <c r="CZ69" s="19">
        <f>RAW_T25_34_Margins!$DS990</f>
        <v/>
      </c>
      <c r="DA69" s="19">
        <f>RAW_T25_34_Margins!$DT990</f>
        <v/>
      </c>
      <c r="DB69" s="19">
        <f>RAW_T25_34_Margins!$DU990</f>
        <v/>
      </c>
      <c r="DC69" s="19">
        <f>SUM(RAW_T25_34_Margins!$D1105:$DN1105)</f>
        <v/>
      </c>
      <c r="DD69" s="19">
        <f>RAW_T25_34_Margins!$DO1105</f>
        <v/>
      </c>
      <c r="DE69" s="19">
        <f>RAW_T25_34_Margins!$DP1105</f>
        <v/>
      </c>
      <c r="DF69" s="19">
        <f>RAW_T25_34_Margins!$DQ1105</f>
        <v/>
      </c>
      <c r="DG69" s="19">
        <f>RAW_T25_34_Margins!$DR1105</f>
        <v/>
      </c>
      <c r="DH69" s="19">
        <f>RAW_T25_34_Margins!$DS1105</f>
        <v/>
      </c>
      <c r="DI69" s="19">
        <f>RAW_T25_34_Margins!$DT1105</f>
        <v/>
      </c>
      <c r="DJ69" s="19">
        <f>RAW_T25_34_Margins!$DU1105</f>
        <v/>
      </c>
    </row>
    <row r="70">
      <c r="A70" s="2" t="inlineStr">
        <is>
          <t>2605</t>
        </is>
      </c>
      <c r="B70" s="2" t="inlineStr">
        <is>
          <t>Electricity transmission, distribution, on selling and electricity market operation</t>
        </is>
      </c>
      <c r="C70" s="19">
        <f>IF(Settings!$B$5="Aus",SUM(RAW_T5_Aus!$C71:$DM71),SUM(RAW_T5_State!$C71:$DM71))</f>
        <v/>
      </c>
      <c r="D70" s="19">
        <f>IF(Settings!$B$5="Aus",RAW_T5_Aus!$DN71,RAW_T5_State!$DN71)</f>
        <v/>
      </c>
      <c r="E70" s="19">
        <f>IF(Settings!$B$5="Aus",RAW_T5_Aus!$DO71,RAW_T5_State!$DO71)</f>
        <v/>
      </c>
      <c r="F70" s="19">
        <f>IF(Settings!$B$5="Aus",RAW_T5_Aus!$DP71,RAW_T5_State!$DP71)</f>
        <v/>
      </c>
      <c r="G70" s="19">
        <f>IF(Settings!$B$5="Aus",RAW_T5_Aus!$DQ71,RAW_T5_State!$DQ71)</f>
        <v/>
      </c>
      <c r="H70" s="19">
        <f>IF(Settings!$B$5="Aus",RAW_T5_Aus!$DR71,RAW_T5_State!$DR71)</f>
        <v/>
      </c>
      <c r="I70" s="19">
        <f>IF(Settings!$B$5="Aus",RAW_T5_Aus!$DS71,RAW_T5_State!$DS71)</f>
        <v/>
      </c>
      <c r="J70" s="19">
        <f>IF(Settings!$B$5="Aus",RAW_T5_Aus!$DT71,RAW_T5_State!$DT71)</f>
        <v/>
      </c>
      <c r="K70" s="19">
        <f>IF(Settings!$B$5="Aus",SUM(RAW_T8_Aus!$C71:$DM71)-SUM(RAW_T5_Aus!$C71:$DM71),SUM(RAW_T8_State!$C71:$DM71)-SUM(RAW_T5_State!$C71:$DM71))</f>
        <v/>
      </c>
      <c r="L70" s="19">
        <f>IF(Settings!$B$5="Aus",RAW_T8_Aus!$DN71-RAW_T5_Aus!$DN71,RAW_T8_State!$DN71-RAW_T5_State!$DN71)</f>
        <v/>
      </c>
      <c r="M70" s="19">
        <f>IF(Settings!$B$5="Aus",RAW_T8_Aus!$DO71-RAW_T5_Aus!$DO71,RAW_T8_State!$DO71-RAW_T5_State!$DO71)</f>
        <v/>
      </c>
      <c r="N70" s="19">
        <f>IF(Settings!$B$5="Aus",RAW_T8_Aus!$DP71-RAW_T5_Aus!$DP71,RAW_T8_State!$DP71-RAW_T5_State!$DP71)</f>
        <v/>
      </c>
      <c r="O70" s="19">
        <f>IF(Settings!$B$5="Aus",RAW_T8_Aus!$DQ71-RAW_T5_Aus!$DQ71,RAW_T8_State!$DQ71-RAW_T5_State!$DQ71)</f>
        <v/>
      </c>
      <c r="P70" s="19">
        <f>IF(Settings!$B$5="Aus",RAW_T8_Aus!$DR71-RAW_T5_Aus!$DR71,RAW_T8_State!$DR71-RAW_T5_State!$DR71)</f>
        <v/>
      </c>
      <c r="Q70" s="19">
        <f>IF(Settings!$B$5="Aus",RAW_T8_Aus!$DS71-RAW_T5_Aus!$DS71,RAW_T8_State!$DS71-RAW_T5_State!$DS71)</f>
        <v/>
      </c>
      <c r="R70" s="19">
        <f>IF(Settings!$B$5="Aus",RAW_T8_Aus!$DT71-RAW_T5_Aus!$DT71,RAW_T8_State!$DT71-RAW_T5_State!$DT71)</f>
        <v/>
      </c>
      <c r="S70" s="19">
        <f>SUM(RAW_T35_NetTaxes!$C71:$DM71)</f>
        <v/>
      </c>
      <c r="T70" s="19">
        <f>RAW_T35_NetTaxes!$DN71</f>
        <v/>
      </c>
      <c r="U70" s="19">
        <f>RAW_T35_NetTaxes!$DO71</f>
        <v/>
      </c>
      <c r="V70" s="19">
        <f>RAW_T35_NetTaxes!$DP71</f>
        <v/>
      </c>
      <c r="W70" s="19">
        <f>RAW_T35_NetTaxes!$DQ71</f>
        <v/>
      </c>
      <c r="X70" s="19">
        <f>RAW_T35_NetTaxes!$DR71</f>
        <v/>
      </c>
      <c r="Y70" s="19">
        <f>RAW_T35_NetTaxes!$DS71</f>
        <v/>
      </c>
      <c r="Z70" s="19">
        <f>RAW_T35_NetTaxes!$DT71</f>
        <v/>
      </c>
      <c r="AA70" s="19">
        <f>SUM(RAW_T23_Wholesale!$C71:$DM71)</f>
        <v/>
      </c>
      <c r="AB70" s="19">
        <f>RAW_T23_Wholesale!$DN71</f>
        <v/>
      </c>
      <c r="AC70" s="19">
        <f>RAW_T23_Wholesale!$DO71</f>
        <v/>
      </c>
      <c r="AD70" s="19">
        <f>RAW_T23_Wholesale!$DP71</f>
        <v/>
      </c>
      <c r="AE70" s="19">
        <f>RAW_T23_Wholesale!$DQ71</f>
        <v/>
      </c>
      <c r="AF70" s="19">
        <f>RAW_T23_Wholesale!$DR71</f>
        <v/>
      </c>
      <c r="AG70" s="19">
        <f>RAW_T23_Wholesale!$DS71</f>
        <v/>
      </c>
      <c r="AH70" s="19">
        <f>RAW_T23_Wholesale!$DT71</f>
        <v/>
      </c>
      <c r="AI70" s="19">
        <f>SUM(RAW_T24_Retail!$C71:$DM71)</f>
        <v/>
      </c>
      <c r="AJ70" s="19">
        <f>RAW_T24_Retail!$DN71</f>
        <v/>
      </c>
      <c r="AK70" s="19">
        <f>RAW_T24_Retail!$DO71</f>
        <v/>
      </c>
      <c r="AL70" s="19">
        <f>RAW_T24_Retail!$DP71</f>
        <v/>
      </c>
      <c r="AM70" s="19">
        <f>RAW_T24_Retail!$DQ71</f>
        <v/>
      </c>
      <c r="AN70" s="19">
        <f>RAW_T24_Retail!$DR71</f>
        <v/>
      </c>
      <c r="AO70" s="19">
        <f>RAW_T24_Retail!$DS71</f>
        <v/>
      </c>
      <c r="AP70" s="19">
        <f>RAW_T24_Retail!$DT71</f>
        <v/>
      </c>
      <c r="AQ70" s="19">
        <f>SUM(RAW_T25_34_Margins!$D71:$DN71)</f>
        <v/>
      </c>
      <c r="AR70" s="19">
        <f>RAW_T25_34_Margins!$DO71</f>
        <v/>
      </c>
      <c r="AS70" s="19">
        <f>RAW_T25_34_Margins!$DP71</f>
        <v/>
      </c>
      <c r="AT70" s="19">
        <f>RAW_T25_34_Margins!$DQ71</f>
        <v/>
      </c>
      <c r="AU70" s="19">
        <f>RAW_T25_34_Margins!$DR71</f>
        <v/>
      </c>
      <c r="AV70" s="19">
        <f>RAW_T25_34_Margins!$DS71</f>
        <v/>
      </c>
      <c r="AW70" s="19">
        <f>RAW_T25_34_Margins!$DT71</f>
        <v/>
      </c>
      <c r="AX70" s="19">
        <f>RAW_T25_34_Margins!$DU71</f>
        <v/>
      </c>
      <c r="AY70" s="19">
        <f>SUM(RAW_T25_34_Margins!$D186:$DN186)</f>
        <v/>
      </c>
      <c r="AZ70" s="19">
        <f>RAW_T25_34_Margins!$DO186</f>
        <v/>
      </c>
      <c r="BA70" s="19">
        <f>RAW_T25_34_Margins!$DP186</f>
        <v/>
      </c>
      <c r="BB70" s="19">
        <f>RAW_T25_34_Margins!$DQ186</f>
        <v/>
      </c>
      <c r="BC70" s="19">
        <f>RAW_T25_34_Margins!$DR186</f>
        <v/>
      </c>
      <c r="BD70" s="19">
        <f>RAW_T25_34_Margins!$DS186</f>
        <v/>
      </c>
      <c r="BE70" s="19">
        <f>RAW_T25_34_Margins!$DT186</f>
        <v/>
      </c>
      <c r="BF70" s="19">
        <f>RAW_T25_34_Margins!$DU186</f>
        <v/>
      </c>
      <c r="BG70" s="19">
        <f>SUM(RAW_T25_34_Margins!$D301:$DN301)</f>
        <v/>
      </c>
      <c r="BH70" s="19">
        <f>RAW_T25_34_Margins!$DO301</f>
        <v/>
      </c>
      <c r="BI70" s="19">
        <f>RAW_T25_34_Margins!$DP301</f>
        <v/>
      </c>
      <c r="BJ70" s="19">
        <f>RAW_T25_34_Margins!$DQ301</f>
        <v/>
      </c>
      <c r="BK70" s="19">
        <f>RAW_T25_34_Margins!$DR301</f>
        <v/>
      </c>
      <c r="BL70" s="19">
        <f>RAW_T25_34_Margins!$DS301</f>
        <v/>
      </c>
      <c r="BM70" s="19">
        <f>RAW_T25_34_Margins!$DT301</f>
        <v/>
      </c>
      <c r="BN70" s="19">
        <f>RAW_T25_34_Margins!$DU301</f>
        <v/>
      </c>
      <c r="BO70" s="19">
        <f>SUM(RAW_T25_34_Margins!$D416:$DN416)+SUM(RAW_T25_34_Margins!$D531:$DN531)</f>
        <v/>
      </c>
      <c r="BP70" s="19">
        <f>RAW_T25_34_Margins!$DO416+RAW_T25_34_Margins!$DO531</f>
        <v/>
      </c>
      <c r="BQ70" s="19">
        <f>RAW_T25_34_Margins!$DP416+RAW_T25_34_Margins!$DP531</f>
        <v/>
      </c>
      <c r="BR70" s="19">
        <f>RAW_T25_34_Margins!$DQ416+RAW_T25_34_Margins!$DQ531</f>
        <v/>
      </c>
      <c r="BS70" s="19">
        <f>RAW_T25_34_Margins!$DR416+RAW_T25_34_Margins!$DR531</f>
        <v/>
      </c>
      <c r="BT70" s="19">
        <f>RAW_T25_34_Margins!$DS416+RAW_T25_34_Margins!$DS531</f>
        <v/>
      </c>
      <c r="BU70" s="19">
        <f>RAW_T25_34_Margins!$DT416+RAW_T25_34_Margins!$DT531</f>
        <v/>
      </c>
      <c r="BV70" s="19">
        <f>RAW_T25_34_Margins!$DU416+RAW_T25_34_Margins!$DU531</f>
        <v/>
      </c>
      <c r="BW70" s="19">
        <f>SUM(RAW_T25_34_Margins!$D646:$DN646)</f>
        <v/>
      </c>
      <c r="BX70" s="19">
        <f>RAW_T25_34_Margins!$DO646</f>
        <v/>
      </c>
      <c r="BY70" s="19">
        <f>RAW_T25_34_Margins!$DP646</f>
        <v/>
      </c>
      <c r="BZ70" s="19">
        <f>RAW_T25_34_Margins!$DQ646</f>
        <v/>
      </c>
      <c r="CA70" s="19">
        <f>RAW_T25_34_Margins!$DR646</f>
        <v/>
      </c>
      <c r="CB70" s="19">
        <f>RAW_T25_34_Margins!$DS646</f>
        <v/>
      </c>
      <c r="CC70" s="19">
        <f>RAW_T25_34_Margins!$DT646</f>
        <v/>
      </c>
      <c r="CD70" s="19">
        <f>RAW_T25_34_Margins!$DU646</f>
        <v/>
      </c>
      <c r="CE70" s="19">
        <f>SUM(RAW_T25_34_Margins!$D761:$DN761)</f>
        <v/>
      </c>
      <c r="CF70" s="19">
        <f>RAW_T25_34_Margins!$DO761</f>
        <v/>
      </c>
      <c r="CG70" s="19">
        <f>RAW_T25_34_Margins!$DP761</f>
        <v/>
      </c>
      <c r="CH70" s="19">
        <f>RAW_T25_34_Margins!$DQ761</f>
        <v/>
      </c>
      <c r="CI70" s="19">
        <f>RAW_T25_34_Margins!$DR761</f>
        <v/>
      </c>
      <c r="CJ70" s="19">
        <f>RAW_T25_34_Margins!$DS761</f>
        <v/>
      </c>
      <c r="CK70" s="19">
        <f>RAW_T25_34_Margins!$DT761</f>
        <v/>
      </c>
      <c r="CL70" s="19">
        <f>RAW_T25_34_Margins!$DU761</f>
        <v/>
      </c>
      <c r="CM70" s="19">
        <f>SUM(RAW_T25_34_Margins!$D876:$DN876)</f>
        <v/>
      </c>
      <c r="CN70" s="19">
        <f>RAW_T25_34_Margins!$DO876</f>
        <v/>
      </c>
      <c r="CO70" s="19">
        <f>RAW_T25_34_Margins!$DP876</f>
        <v/>
      </c>
      <c r="CP70" s="19">
        <f>RAW_T25_34_Margins!$DQ876</f>
        <v/>
      </c>
      <c r="CQ70" s="19">
        <f>RAW_T25_34_Margins!$DR876</f>
        <v/>
      </c>
      <c r="CR70" s="19">
        <f>RAW_T25_34_Margins!$DS876</f>
        <v/>
      </c>
      <c r="CS70" s="19">
        <f>RAW_T25_34_Margins!$DT876</f>
        <v/>
      </c>
      <c r="CT70" s="19">
        <f>RAW_T25_34_Margins!$DU876</f>
        <v/>
      </c>
      <c r="CU70" s="19">
        <f>SUM(RAW_T25_34_Margins!$D991:$DN991)</f>
        <v/>
      </c>
      <c r="CV70" s="19">
        <f>RAW_T25_34_Margins!$DO991</f>
        <v/>
      </c>
      <c r="CW70" s="19">
        <f>RAW_T25_34_Margins!$DP991</f>
        <v/>
      </c>
      <c r="CX70" s="19">
        <f>RAW_T25_34_Margins!$DQ991</f>
        <v/>
      </c>
      <c r="CY70" s="19">
        <f>RAW_T25_34_Margins!$DR991</f>
        <v/>
      </c>
      <c r="CZ70" s="19">
        <f>RAW_T25_34_Margins!$DS991</f>
        <v/>
      </c>
      <c r="DA70" s="19">
        <f>RAW_T25_34_Margins!$DT991</f>
        <v/>
      </c>
      <c r="DB70" s="19">
        <f>RAW_T25_34_Margins!$DU991</f>
        <v/>
      </c>
      <c r="DC70" s="19">
        <f>SUM(RAW_T25_34_Margins!$D1106:$DN1106)</f>
        <v/>
      </c>
      <c r="DD70" s="19">
        <f>RAW_T25_34_Margins!$DO1106</f>
        <v/>
      </c>
      <c r="DE70" s="19">
        <f>RAW_T25_34_Margins!$DP1106</f>
        <v/>
      </c>
      <c r="DF70" s="19">
        <f>RAW_T25_34_Margins!$DQ1106</f>
        <v/>
      </c>
      <c r="DG70" s="19">
        <f>RAW_T25_34_Margins!$DR1106</f>
        <v/>
      </c>
      <c r="DH70" s="19">
        <f>RAW_T25_34_Margins!$DS1106</f>
        <v/>
      </c>
      <c r="DI70" s="19">
        <f>RAW_T25_34_Margins!$DT1106</f>
        <v/>
      </c>
      <c r="DJ70" s="19">
        <f>RAW_T25_34_Margins!$DU1106</f>
        <v/>
      </c>
    </row>
    <row r="71">
      <c r="A71" s="2" t="inlineStr">
        <is>
          <t>2701</t>
        </is>
      </c>
      <c r="B71" s="2" t="inlineStr">
        <is>
          <t>Gas supply</t>
        </is>
      </c>
      <c r="C71" s="19">
        <f>IF(Settings!$B$5="Aus",SUM(RAW_T5_Aus!$C72:$DM72),SUM(RAW_T5_State!$C72:$DM72))</f>
        <v/>
      </c>
      <c r="D71" s="19">
        <f>IF(Settings!$B$5="Aus",RAW_T5_Aus!$DN72,RAW_T5_State!$DN72)</f>
        <v/>
      </c>
      <c r="E71" s="19">
        <f>IF(Settings!$B$5="Aus",RAW_T5_Aus!$DO72,RAW_T5_State!$DO72)</f>
        <v/>
      </c>
      <c r="F71" s="19">
        <f>IF(Settings!$B$5="Aus",RAW_T5_Aus!$DP72,RAW_T5_State!$DP72)</f>
        <v/>
      </c>
      <c r="G71" s="19">
        <f>IF(Settings!$B$5="Aus",RAW_T5_Aus!$DQ72,RAW_T5_State!$DQ72)</f>
        <v/>
      </c>
      <c r="H71" s="19">
        <f>IF(Settings!$B$5="Aus",RAW_T5_Aus!$DR72,RAW_T5_State!$DR72)</f>
        <v/>
      </c>
      <c r="I71" s="19">
        <f>IF(Settings!$B$5="Aus",RAW_T5_Aus!$DS72,RAW_T5_State!$DS72)</f>
        <v/>
      </c>
      <c r="J71" s="19">
        <f>IF(Settings!$B$5="Aus",RAW_T5_Aus!$DT72,RAW_T5_State!$DT72)</f>
        <v/>
      </c>
      <c r="K71" s="19">
        <f>IF(Settings!$B$5="Aus",SUM(RAW_T8_Aus!$C72:$DM72)-SUM(RAW_T5_Aus!$C72:$DM72),SUM(RAW_T8_State!$C72:$DM72)-SUM(RAW_T5_State!$C72:$DM72))</f>
        <v/>
      </c>
      <c r="L71" s="19">
        <f>IF(Settings!$B$5="Aus",RAW_T8_Aus!$DN72-RAW_T5_Aus!$DN72,RAW_T8_State!$DN72-RAW_T5_State!$DN72)</f>
        <v/>
      </c>
      <c r="M71" s="19">
        <f>IF(Settings!$B$5="Aus",RAW_T8_Aus!$DO72-RAW_T5_Aus!$DO72,RAW_T8_State!$DO72-RAW_T5_State!$DO72)</f>
        <v/>
      </c>
      <c r="N71" s="19">
        <f>IF(Settings!$B$5="Aus",RAW_T8_Aus!$DP72-RAW_T5_Aus!$DP72,RAW_T8_State!$DP72-RAW_T5_State!$DP72)</f>
        <v/>
      </c>
      <c r="O71" s="19">
        <f>IF(Settings!$B$5="Aus",RAW_T8_Aus!$DQ72-RAW_T5_Aus!$DQ72,RAW_T8_State!$DQ72-RAW_T5_State!$DQ72)</f>
        <v/>
      </c>
      <c r="P71" s="19">
        <f>IF(Settings!$B$5="Aus",RAW_T8_Aus!$DR72-RAW_T5_Aus!$DR72,RAW_T8_State!$DR72-RAW_T5_State!$DR72)</f>
        <v/>
      </c>
      <c r="Q71" s="19">
        <f>IF(Settings!$B$5="Aus",RAW_T8_Aus!$DS72-RAW_T5_Aus!$DS72,RAW_T8_State!$DS72-RAW_T5_State!$DS72)</f>
        <v/>
      </c>
      <c r="R71" s="19">
        <f>IF(Settings!$B$5="Aus",RAW_T8_Aus!$DT72-RAW_T5_Aus!$DT72,RAW_T8_State!$DT72-RAW_T5_State!$DT72)</f>
        <v/>
      </c>
      <c r="S71" s="19">
        <f>SUM(RAW_T35_NetTaxes!$C72:$DM72)</f>
        <v/>
      </c>
      <c r="T71" s="19">
        <f>RAW_T35_NetTaxes!$DN72</f>
        <v/>
      </c>
      <c r="U71" s="19">
        <f>RAW_T35_NetTaxes!$DO72</f>
        <v/>
      </c>
      <c r="V71" s="19">
        <f>RAW_T35_NetTaxes!$DP72</f>
        <v/>
      </c>
      <c r="W71" s="19">
        <f>RAW_T35_NetTaxes!$DQ72</f>
        <v/>
      </c>
      <c r="X71" s="19">
        <f>RAW_T35_NetTaxes!$DR72</f>
        <v/>
      </c>
      <c r="Y71" s="19">
        <f>RAW_T35_NetTaxes!$DS72</f>
        <v/>
      </c>
      <c r="Z71" s="19">
        <f>RAW_T35_NetTaxes!$DT72</f>
        <v/>
      </c>
      <c r="AA71" s="19">
        <f>SUM(RAW_T23_Wholesale!$C72:$DM72)</f>
        <v/>
      </c>
      <c r="AB71" s="19">
        <f>RAW_T23_Wholesale!$DN72</f>
        <v/>
      </c>
      <c r="AC71" s="19">
        <f>RAW_T23_Wholesale!$DO72</f>
        <v/>
      </c>
      <c r="AD71" s="19">
        <f>RAW_T23_Wholesale!$DP72</f>
        <v/>
      </c>
      <c r="AE71" s="19">
        <f>RAW_T23_Wholesale!$DQ72</f>
        <v/>
      </c>
      <c r="AF71" s="19">
        <f>RAW_T23_Wholesale!$DR72</f>
        <v/>
      </c>
      <c r="AG71" s="19">
        <f>RAW_T23_Wholesale!$DS72</f>
        <v/>
      </c>
      <c r="AH71" s="19">
        <f>RAW_T23_Wholesale!$DT72</f>
        <v/>
      </c>
      <c r="AI71" s="19">
        <f>SUM(RAW_T24_Retail!$C72:$DM72)</f>
        <v/>
      </c>
      <c r="AJ71" s="19">
        <f>RAW_T24_Retail!$DN72</f>
        <v/>
      </c>
      <c r="AK71" s="19">
        <f>RAW_T24_Retail!$DO72</f>
        <v/>
      </c>
      <c r="AL71" s="19">
        <f>RAW_T24_Retail!$DP72</f>
        <v/>
      </c>
      <c r="AM71" s="19">
        <f>RAW_T24_Retail!$DQ72</f>
        <v/>
      </c>
      <c r="AN71" s="19">
        <f>RAW_T24_Retail!$DR72</f>
        <v/>
      </c>
      <c r="AO71" s="19">
        <f>RAW_T24_Retail!$DS72</f>
        <v/>
      </c>
      <c r="AP71" s="19">
        <f>RAW_T24_Retail!$DT72</f>
        <v/>
      </c>
      <c r="AQ71" s="19">
        <f>SUM(RAW_T25_34_Margins!$D72:$DN72)</f>
        <v/>
      </c>
      <c r="AR71" s="19">
        <f>RAW_T25_34_Margins!$DO72</f>
        <v/>
      </c>
      <c r="AS71" s="19">
        <f>RAW_T25_34_Margins!$DP72</f>
        <v/>
      </c>
      <c r="AT71" s="19">
        <f>RAW_T25_34_Margins!$DQ72</f>
        <v/>
      </c>
      <c r="AU71" s="19">
        <f>RAW_T25_34_Margins!$DR72</f>
        <v/>
      </c>
      <c r="AV71" s="19">
        <f>RAW_T25_34_Margins!$DS72</f>
        <v/>
      </c>
      <c r="AW71" s="19">
        <f>RAW_T25_34_Margins!$DT72</f>
        <v/>
      </c>
      <c r="AX71" s="19">
        <f>RAW_T25_34_Margins!$DU72</f>
        <v/>
      </c>
      <c r="AY71" s="19">
        <f>SUM(RAW_T25_34_Margins!$D187:$DN187)</f>
        <v/>
      </c>
      <c r="AZ71" s="19">
        <f>RAW_T25_34_Margins!$DO187</f>
        <v/>
      </c>
      <c r="BA71" s="19">
        <f>RAW_T25_34_Margins!$DP187</f>
        <v/>
      </c>
      <c r="BB71" s="19">
        <f>RAW_T25_34_Margins!$DQ187</f>
        <v/>
      </c>
      <c r="BC71" s="19">
        <f>RAW_T25_34_Margins!$DR187</f>
        <v/>
      </c>
      <c r="BD71" s="19">
        <f>RAW_T25_34_Margins!$DS187</f>
        <v/>
      </c>
      <c r="BE71" s="19">
        <f>RAW_T25_34_Margins!$DT187</f>
        <v/>
      </c>
      <c r="BF71" s="19">
        <f>RAW_T25_34_Margins!$DU187</f>
        <v/>
      </c>
      <c r="BG71" s="19">
        <f>SUM(RAW_T25_34_Margins!$D302:$DN302)</f>
        <v/>
      </c>
      <c r="BH71" s="19">
        <f>RAW_T25_34_Margins!$DO302</f>
        <v/>
      </c>
      <c r="BI71" s="19">
        <f>RAW_T25_34_Margins!$DP302</f>
        <v/>
      </c>
      <c r="BJ71" s="19">
        <f>RAW_T25_34_Margins!$DQ302</f>
        <v/>
      </c>
      <c r="BK71" s="19">
        <f>RAW_T25_34_Margins!$DR302</f>
        <v/>
      </c>
      <c r="BL71" s="19">
        <f>RAW_T25_34_Margins!$DS302</f>
        <v/>
      </c>
      <c r="BM71" s="19">
        <f>RAW_T25_34_Margins!$DT302</f>
        <v/>
      </c>
      <c r="BN71" s="19">
        <f>RAW_T25_34_Margins!$DU302</f>
        <v/>
      </c>
      <c r="BO71" s="19">
        <f>SUM(RAW_T25_34_Margins!$D417:$DN417)+SUM(RAW_T25_34_Margins!$D532:$DN532)</f>
        <v/>
      </c>
      <c r="BP71" s="19">
        <f>RAW_T25_34_Margins!$DO417+RAW_T25_34_Margins!$DO532</f>
        <v/>
      </c>
      <c r="BQ71" s="19">
        <f>RAW_T25_34_Margins!$DP417+RAW_T25_34_Margins!$DP532</f>
        <v/>
      </c>
      <c r="BR71" s="19">
        <f>RAW_T25_34_Margins!$DQ417+RAW_T25_34_Margins!$DQ532</f>
        <v/>
      </c>
      <c r="BS71" s="19">
        <f>RAW_T25_34_Margins!$DR417+RAW_T25_34_Margins!$DR532</f>
        <v/>
      </c>
      <c r="BT71" s="19">
        <f>RAW_T25_34_Margins!$DS417+RAW_T25_34_Margins!$DS532</f>
        <v/>
      </c>
      <c r="BU71" s="19">
        <f>RAW_T25_34_Margins!$DT417+RAW_T25_34_Margins!$DT532</f>
        <v/>
      </c>
      <c r="BV71" s="19">
        <f>RAW_T25_34_Margins!$DU417+RAW_T25_34_Margins!$DU532</f>
        <v/>
      </c>
      <c r="BW71" s="19">
        <f>SUM(RAW_T25_34_Margins!$D647:$DN647)</f>
        <v/>
      </c>
      <c r="BX71" s="19">
        <f>RAW_T25_34_Margins!$DO647</f>
        <v/>
      </c>
      <c r="BY71" s="19">
        <f>RAW_T25_34_Margins!$DP647</f>
        <v/>
      </c>
      <c r="BZ71" s="19">
        <f>RAW_T25_34_Margins!$DQ647</f>
        <v/>
      </c>
      <c r="CA71" s="19">
        <f>RAW_T25_34_Margins!$DR647</f>
        <v/>
      </c>
      <c r="CB71" s="19">
        <f>RAW_T25_34_Margins!$DS647</f>
        <v/>
      </c>
      <c r="CC71" s="19">
        <f>RAW_T25_34_Margins!$DT647</f>
        <v/>
      </c>
      <c r="CD71" s="19">
        <f>RAW_T25_34_Margins!$DU647</f>
        <v/>
      </c>
      <c r="CE71" s="19">
        <f>SUM(RAW_T25_34_Margins!$D762:$DN762)</f>
        <v/>
      </c>
      <c r="CF71" s="19">
        <f>RAW_T25_34_Margins!$DO762</f>
        <v/>
      </c>
      <c r="CG71" s="19">
        <f>RAW_T25_34_Margins!$DP762</f>
        <v/>
      </c>
      <c r="CH71" s="19">
        <f>RAW_T25_34_Margins!$DQ762</f>
        <v/>
      </c>
      <c r="CI71" s="19">
        <f>RAW_T25_34_Margins!$DR762</f>
        <v/>
      </c>
      <c r="CJ71" s="19">
        <f>RAW_T25_34_Margins!$DS762</f>
        <v/>
      </c>
      <c r="CK71" s="19">
        <f>RAW_T25_34_Margins!$DT762</f>
        <v/>
      </c>
      <c r="CL71" s="19">
        <f>RAW_T25_34_Margins!$DU762</f>
        <v/>
      </c>
      <c r="CM71" s="19">
        <f>SUM(RAW_T25_34_Margins!$D877:$DN877)</f>
        <v/>
      </c>
      <c r="CN71" s="19">
        <f>RAW_T25_34_Margins!$DO877</f>
        <v/>
      </c>
      <c r="CO71" s="19">
        <f>RAW_T25_34_Margins!$DP877</f>
        <v/>
      </c>
      <c r="CP71" s="19">
        <f>RAW_T25_34_Margins!$DQ877</f>
        <v/>
      </c>
      <c r="CQ71" s="19">
        <f>RAW_T25_34_Margins!$DR877</f>
        <v/>
      </c>
      <c r="CR71" s="19">
        <f>RAW_T25_34_Margins!$DS877</f>
        <v/>
      </c>
      <c r="CS71" s="19">
        <f>RAW_T25_34_Margins!$DT877</f>
        <v/>
      </c>
      <c r="CT71" s="19">
        <f>RAW_T25_34_Margins!$DU877</f>
        <v/>
      </c>
      <c r="CU71" s="19">
        <f>SUM(RAW_T25_34_Margins!$D992:$DN992)</f>
        <v/>
      </c>
      <c r="CV71" s="19">
        <f>RAW_T25_34_Margins!$DO992</f>
        <v/>
      </c>
      <c r="CW71" s="19">
        <f>RAW_T25_34_Margins!$DP992</f>
        <v/>
      </c>
      <c r="CX71" s="19">
        <f>RAW_T25_34_Margins!$DQ992</f>
        <v/>
      </c>
      <c r="CY71" s="19">
        <f>RAW_T25_34_Margins!$DR992</f>
        <v/>
      </c>
      <c r="CZ71" s="19">
        <f>RAW_T25_34_Margins!$DS992</f>
        <v/>
      </c>
      <c r="DA71" s="19">
        <f>RAW_T25_34_Margins!$DT992</f>
        <v/>
      </c>
      <c r="DB71" s="19">
        <f>RAW_T25_34_Margins!$DU992</f>
        <v/>
      </c>
      <c r="DC71" s="19">
        <f>SUM(RAW_T25_34_Margins!$D1107:$DN1107)</f>
        <v/>
      </c>
      <c r="DD71" s="19">
        <f>RAW_T25_34_Margins!$DO1107</f>
        <v/>
      </c>
      <c r="DE71" s="19">
        <f>RAW_T25_34_Margins!$DP1107</f>
        <v/>
      </c>
      <c r="DF71" s="19">
        <f>RAW_T25_34_Margins!$DQ1107</f>
        <v/>
      </c>
      <c r="DG71" s="19">
        <f>RAW_T25_34_Margins!$DR1107</f>
        <v/>
      </c>
      <c r="DH71" s="19">
        <f>RAW_T25_34_Margins!$DS1107</f>
        <v/>
      </c>
      <c r="DI71" s="19">
        <f>RAW_T25_34_Margins!$DT1107</f>
        <v/>
      </c>
      <c r="DJ71" s="19">
        <f>RAW_T25_34_Margins!$DU1107</f>
        <v/>
      </c>
    </row>
    <row r="72">
      <c r="A72" s="2" t="inlineStr">
        <is>
          <t>2801</t>
        </is>
      </c>
      <c r="B72" s="2" t="inlineStr">
        <is>
          <t>Water supply, sewerage and drainage services</t>
        </is>
      </c>
      <c r="C72" s="19">
        <f>IF(Settings!$B$5="Aus",SUM(RAW_T5_Aus!$C73:$DM73),SUM(RAW_T5_State!$C73:$DM73))</f>
        <v/>
      </c>
      <c r="D72" s="19">
        <f>IF(Settings!$B$5="Aus",RAW_T5_Aus!$DN73,RAW_T5_State!$DN73)</f>
        <v/>
      </c>
      <c r="E72" s="19">
        <f>IF(Settings!$B$5="Aus",RAW_T5_Aus!$DO73,RAW_T5_State!$DO73)</f>
        <v/>
      </c>
      <c r="F72" s="19">
        <f>IF(Settings!$B$5="Aus",RAW_T5_Aus!$DP73,RAW_T5_State!$DP73)</f>
        <v/>
      </c>
      <c r="G72" s="19">
        <f>IF(Settings!$B$5="Aus",RAW_T5_Aus!$DQ73,RAW_T5_State!$DQ73)</f>
        <v/>
      </c>
      <c r="H72" s="19">
        <f>IF(Settings!$B$5="Aus",RAW_T5_Aus!$DR73,RAW_T5_State!$DR73)</f>
        <v/>
      </c>
      <c r="I72" s="19">
        <f>IF(Settings!$B$5="Aus",RAW_T5_Aus!$DS73,RAW_T5_State!$DS73)</f>
        <v/>
      </c>
      <c r="J72" s="19">
        <f>IF(Settings!$B$5="Aus",RAW_T5_Aus!$DT73,RAW_T5_State!$DT73)</f>
        <v/>
      </c>
      <c r="K72" s="19">
        <f>IF(Settings!$B$5="Aus",SUM(RAW_T8_Aus!$C73:$DM73)-SUM(RAW_T5_Aus!$C73:$DM73),SUM(RAW_T8_State!$C73:$DM73)-SUM(RAW_T5_State!$C73:$DM73))</f>
        <v/>
      </c>
      <c r="L72" s="19">
        <f>IF(Settings!$B$5="Aus",RAW_T8_Aus!$DN73-RAW_T5_Aus!$DN73,RAW_T8_State!$DN73-RAW_T5_State!$DN73)</f>
        <v/>
      </c>
      <c r="M72" s="19">
        <f>IF(Settings!$B$5="Aus",RAW_T8_Aus!$DO73-RAW_T5_Aus!$DO73,RAW_T8_State!$DO73-RAW_T5_State!$DO73)</f>
        <v/>
      </c>
      <c r="N72" s="19">
        <f>IF(Settings!$B$5="Aus",RAW_T8_Aus!$DP73-RAW_T5_Aus!$DP73,RAW_T8_State!$DP73-RAW_T5_State!$DP73)</f>
        <v/>
      </c>
      <c r="O72" s="19">
        <f>IF(Settings!$B$5="Aus",RAW_T8_Aus!$DQ73-RAW_T5_Aus!$DQ73,RAW_T8_State!$DQ73-RAW_T5_State!$DQ73)</f>
        <v/>
      </c>
      <c r="P72" s="19">
        <f>IF(Settings!$B$5="Aus",RAW_T8_Aus!$DR73-RAW_T5_Aus!$DR73,RAW_T8_State!$DR73-RAW_T5_State!$DR73)</f>
        <v/>
      </c>
      <c r="Q72" s="19">
        <f>IF(Settings!$B$5="Aus",RAW_T8_Aus!$DS73-RAW_T5_Aus!$DS73,RAW_T8_State!$DS73-RAW_T5_State!$DS73)</f>
        <v/>
      </c>
      <c r="R72" s="19">
        <f>IF(Settings!$B$5="Aus",RAW_T8_Aus!$DT73-RAW_T5_Aus!$DT73,RAW_T8_State!$DT73-RAW_T5_State!$DT73)</f>
        <v/>
      </c>
      <c r="S72" s="19">
        <f>SUM(RAW_T35_NetTaxes!$C73:$DM73)</f>
        <v/>
      </c>
      <c r="T72" s="19">
        <f>RAW_T35_NetTaxes!$DN73</f>
        <v/>
      </c>
      <c r="U72" s="19">
        <f>RAW_T35_NetTaxes!$DO73</f>
        <v/>
      </c>
      <c r="V72" s="19">
        <f>RAW_T35_NetTaxes!$DP73</f>
        <v/>
      </c>
      <c r="W72" s="19">
        <f>RAW_T35_NetTaxes!$DQ73</f>
        <v/>
      </c>
      <c r="X72" s="19">
        <f>RAW_T35_NetTaxes!$DR73</f>
        <v/>
      </c>
      <c r="Y72" s="19">
        <f>RAW_T35_NetTaxes!$DS73</f>
        <v/>
      </c>
      <c r="Z72" s="19">
        <f>RAW_T35_NetTaxes!$DT73</f>
        <v/>
      </c>
      <c r="AA72" s="19">
        <f>SUM(RAW_T23_Wholesale!$C73:$DM73)</f>
        <v/>
      </c>
      <c r="AB72" s="19">
        <f>RAW_T23_Wholesale!$DN73</f>
        <v/>
      </c>
      <c r="AC72" s="19">
        <f>RAW_T23_Wholesale!$DO73</f>
        <v/>
      </c>
      <c r="AD72" s="19">
        <f>RAW_T23_Wholesale!$DP73</f>
        <v/>
      </c>
      <c r="AE72" s="19">
        <f>RAW_T23_Wholesale!$DQ73</f>
        <v/>
      </c>
      <c r="AF72" s="19">
        <f>RAW_T23_Wholesale!$DR73</f>
        <v/>
      </c>
      <c r="AG72" s="19">
        <f>RAW_T23_Wholesale!$DS73</f>
        <v/>
      </c>
      <c r="AH72" s="19">
        <f>RAW_T23_Wholesale!$DT73</f>
        <v/>
      </c>
      <c r="AI72" s="19">
        <f>SUM(RAW_T24_Retail!$C73:$DM73)</f>
        <v/>
      </c>
      <c r="AJ72" s="19">
        <f>RAW_T24_Retail!$DN73</f>
        <v/>
      </c>
      <c r="AK72" s="19">
        <f>RAW_T24_Retail!$DO73</f>
        <v/>
      </c>
      <c r="AL72" s="19">
        <f>RAW_T24_Retail!$DP73</f>
        <v/>
      </c>
      <c r="AM72" s="19">
        <f>RAW_T24_Retail!$DQ73</f>
        <v/>
      </c>
      <c r="AN72" s="19">
        <f>RAW_T24_Retail!$DR73</f>
        <v/>
      </c>
      <c r="AO72" s="19">
        <f>RAW_T24_Retail!$DS73</f>
        <v/>
      </c>
      <c r="AP72" s="19">
        <f>RAW_T24_Retail!$DT73</f>
        <v/>
      </c>
      <c r="AQ72" s="19">
        <f>SUM(RAW_T25_34_Margins!$D73:$DN73)</f>
        <v/>
      </c>
      <c r="AR72" s="19">
        <f>RAW_T25_34_Margins!$DO73</f>
        <v/>
      </c>
      <c r="AS72" s="19">
        <f>RAW_T25_34_Margins!$DP73</f>
        <v/>
      </c>
      <c r="AT72" s="19">
        <f>RAW_T25_34_Margins!$DQ73</f>
        <v/>
      </c>
      <c r="AU72" s="19">
        <f>RAW_T25_34_Margins!$DR73</f>
        <v/>
      </c>
      <c r="AV72" s="19">
        <f>RAW_T25_34_Margins!$DS73</f>
        <v/>
      </c>
      <c r="AW72" s="19">
        <f>RAW_T25_34_Margins!$DT73</f>
        <v/>
      </c>
      <c r="AX72" s="19">
        <f>RAW_T25_34_Margins!$DU73</f>
        <v/>
      </c>
      <c r="AY72" s="19">
        <f>SUM(RAW_T25_34_Margins!$D188:$DN188)</f>
        <v/>
      </c>
      <c r="AZ72" s="19">
        <f>RAW_T25_34_Margins!$DO188</f>
        <v/>
      </c>
      <c r="BA72" s="19">
        <f>RAW_T25_34_Margins!$DP188</f>
        <v/>
      </c>
      <c r="BB72" s="19">
        <f>RAW_T25_34_Margins!$DQ188</f>
        <v/>
      </c>
      <c r="BC72" s="19">
        <f>RAW_T25_34_Margins!$DR188</f>
        <v/>
      </c>
      <c r="BD72" s="19">
        <f>RAW_T25_34_Margins!$DS188</f>
        <v/>
      </c>
      <c r="BE72" s="19">
        <f>RAW_T25_34_Margins!$DT188</f>
        <v/>
      </c>
      <c r="BF72" s="19">
        <f>RAW_T25_34_Margins!$DU188</f>
        <v/>
      </c>
      <c r="BG72" s="19">
        <f>SUM(RAW_T25_34_Margins!$D303:$DN303)</f>
        <v/>
      </c>
      <c r="BH72" s="19">
        <f>RAW_T25_34_Margins!$DO303</f>
        <v/>
      </c>
      <c r="BI72" s="19">
        <f>RAW_T25_34_Margins!$DP303</f>
        <v/>
      </c>
      <c r="BJ72" s="19">
        <f>RAW_T25_34_Margins!$DQ303</f>
        <v/>
      </c>
      <c r="BK72" s="19">
        <f>RAW_T25_34_Margins!$DR303</f>
        <v/>
      </c>
      <c r="BL72" s="19">
        <f>RAW_T25_34_Margins!$DS303</f>
        <v/>
      </c>
      <c r="BM72" s="19">
        <f>RAW_T25_34_Margins!$DT303</f>
        <v/>
      </c>
      <c r="BN72" s="19">
        <f>RAW_T25_34_Margins!$DU303</f>
        <v/>
      </c>
      <c r="BO72" s="19">
        <f>SUM(RAW_T25_34_Margins!$D418:$DN418)+SUM(RAW_T25_34_Margins!$D533:$DN533)</f>
        <v/>
      </c>
      <c r="BP72" s="19">
        <f>RAW_T25_34_Margins!$DO418+RAW_T25_34_Margins!$DO533</f>
        <v/>
      </c>
      <c r="BQ72" s="19">
        <f>RAW_T25_34_Margins!$DP418+RAW_T25_34_Margins!$DP533</f>
        <v/>
      </c>
      <c r="BR72" s="19">
        <f>RAW_T25_34_Margins!$DQ418+RAW_T25_34_Margins!$DQ533</f>
        <v/>
      </c>
      <c r="BS72" s="19">
        <f>RAW_T25_34_Margins!$DR418+RAW_T25_34_Margins!$DR533</f>
        <v/>
      </c>
      <c r="BT72" s="19">
        <f>RAW_T25_34_Margins!$DS418+RAW_T25_34_Margins!$DS533</f>
        <v/>
      </c>
      <c r="BU72" s="19">
        <f>RAW_T25_34_Margins!$DT418+RAW_T25_34_Margins!$DT533</f>
        <v/>
      </c>
      <c r="BV72" s="19">
        <f>RAW_T25_34_Margins!$DU418+RAW_T25_34_Margins!$DU533</f>
        <v/>
      </c>
      <c r="BW72" s="19">
        <f>SUM(RAW_T25_34_Margins!$D648:$DN648)</f>
        <v/>
      </c>
      <c r="BX72" s="19">
        <f>RAW_T25_34_Margins!$DO648</f>
        <v/>
      </c>
      <c r="BY72" s="19">
        <f>RAW_T25_34_Margins!$DP648</f>
        <v/>
      </c>
      <c r="BZ72" s="19">
        <f>RAW_T25_34_Margins!$DQ648</f>
        <v/>
      </c>
      <c r="CA72" s="19">
        <f>RAW_T25_34_Margins!$DR648</f>
        <v/>
      </c>
      <c r="CB72" s="19">
        <f>RAW_T25_34_Margins!$DS648</f>
        <v/>
      </c>
      <c r="CC72" s="19">
        <f>RAW_T25_34_Margins!$DT648</f>
        <v/>
      </c>
      <c r="CD72" s="19">
        <f>RAW_T25_34_Margins!$DU648</f>
        <v/>
      </c>
      <c r="CE72" s="19">
        <f>SUM(RAW_T25_34_Margins!$D763:$DN763)</f>
        <v/>
      </c>
      <c r="CF72" s="19">
        <f>RAW_T25_34_Margins!$DO763</f>
        <v/>
      </c>
      <c r="CG72" s="19">
        <f>RAW_T25_34_Margins!$DP763</f>
        <v/>
      </c>
      <c r="CH72" s="19">
        <f>RAW_T25_34_Margins!$DQ763</f>
        <v/>
      </c>
      <c r="CI72" s="19">
        <f>RAW_T25_34_Margins!$DR763</f>
        <v/>
      </c>
      <c r="CJ72" s="19">
        <f>RAW_T25_34_Margins!$DS763</f>
        <v/>
      </c>
      <c r="CK72" s="19">
        <f>RAW_T25_34_Margins!$DT763</f>
        <v/>
      </c>
      <c r="CL72" s="19">
        <f>RAW_T25_34_Margins!$DU763</f>
        <v/>
      </c>
      <c r="CM72" s="19">
        <f>SUM(RAW_T25_34_Margins!$D878:$DN878)</f>
        <v/>
      </c>
      <c r="CN72" s="19">
        <f>RAW_T25_34_Margins!$DO878</f>
        <v/>
      </c>
      <c r="CO72" s="19">
        <f>RAW_T25_34_Margins!$DP878</f>
        <v/>
      </c>
      <c r="CP72" s="19">
        <f>RAW_T25_34_Margins!$DQ878</f>
        <v/>
      </c>
      <c r="CQ72" s="19">
        <f>RAW_T25_34_Margins!$DR878</f>
        <v/>
      </c>
      <c r="CR72" s="19">
        <f>RAW_T25_34_Margins!$DS878</f>
        <v/>
      </c>
      <c r="CS72" s="19">
        <f>RAW_T25_34_Margins!$DT878</f>
        <v/>
      </c>
      <c r="CT72" s="19">
        <f>RAW_T25_34_Margins!$DU878</f>
        <v/>
      </c>
      <c r="CU72" s="19">
        <f>SUM(RAW_T25_34_Margins!$D993:$DN993)</f>
        <v/>
      </c>
      <c r="CV72" s="19">
        <f>RAW_T25_34_Margins!$DO993</f>
        <v/>
      </c>
      <c r="CW72" s="19">
        <f>RAW_T25_34_Margins!$DP993</f>
        <v/>
      </c>
      <c r="CX72" s="19">
        <f>RAW_T25_34_Margins!$DQ993</f>
        <v/>
      </c>
      <c r="CY72" s="19">
        <f>RAW_T25_34_Margins!$DR993</f>
        <v/>
      </c>
      <c r="CZ72" s="19">
        <f>RAW_T25_34_Margins!$DS993</f>
        <v/>
      </c>
      <c r="DA72" s="19">
        <f>RAW_T25_34_Margins!$DT993</f>
        <v/>
      </c>
      <c r="DB72" s="19">
        <f>RAW_T25_34_Margins!$DU993</f>
        <v/>
      </c>
      <c r="DC72" s="19">
        <f>SUM(RAW_T25_34_Margins!$D1108:$DN1108)</f>
        <v/>
      </c>
      <c r="DD72" s="19">
        <f>RAW_T25_34_Margins!$DO1108</f>
        <v/>
      </c>
      <c r="DE72" s="19">
        <f>RAW_T25_34_Margins!$DP1108</f>
        <v/>
      </c>
      <c r="DF72" s="19">
        <f>RAW_T25_34_Margins!$DQ1108</f>
        <v/>
      </c>
      <c r="DG72" s="19">
        <f>RAW_T25_34_Margins!$DR1108</f>
        <v/>
      </c>
      <c r="DH72" s="19">
        <f>RAW_T25_34_Margins!$DS1108</f>
        <v/>
      </c>
      <c r="DI72" s="19">
        <f>RAW_T25_34_Margins!$DT1108</f>
        <v/>
      </c>
      <c r="DJ72" s="19">
        <f>RAW_T25_34_Margins!$DU1108</f>
        <v/>
      </c>
    </row>
    <row r="73">
      <c r="A73" s="2" t="inlineStr">
        <is>
          <t>2901</t>
        </is>
      </c>
      <c r="B73" s="2" t="inlineStr">
        <is>
          <t>Waste collection, treatment and disposal services</t>
        </is>
      </c>
      <c r="C73" s="19">
        <f>IF(Settings!$B$5="Aus",SUM(RAW_T5_Aus!$C74:$DM74),SUM(RAW_T5_State!$C74:$DM74))</f>
        <v/>
      </c>
      <c r="D73" s="19">
        <f>IF(Settings!$B$5="Aus",RAW_T5_Aus!$DN74,RAW_T5_State!$DN74)</f>
        <v/>
      </c>
      <c r="E73" s="19">
        <f>IF(Settings!$B$5="Aus",RAW_T5_Aus!$DO74,RAW_T5_State!$DO74)</f>
        <v/>
      </c>
      <c r="F73" s="19">
        <f>IF(Settings!$B$5="Aus",RAW_T5_Aus!$DP74,RAW_T5_State!$DP74)</f>
        <v/>
      </c>
      <c r="G73" s="19">
        <f>IF(Settings!$B$5="Aus",RAW_T5_Aus!$DQ74,RAW_T5_State!$DQ74)</f>
        <v/>
      </c>
      <c r="H73" s="19">
        <f>IF(Settings!$B$5="Aus",RAW_T5_Aus!$DR74,RAW_T5_State!$DR74)</f>
        <v/>
      </c>
      <c r="I73" s="19">
        <f>IF(Settings!$B$5="Aus",RAW_T5_Aus!$DS74,RAW_T5_State!$DS74)</f>
        <v/>
      </c>
      <c r="J73" s="19">
        <f>IF(Settings!$B$5="Aus",RAW_T5_Aus!$DT74,RAW_T5_State!$DT74)</f>
        <v/>
      </c>
      <c r="K73" s="19">
        <f>IF(Settings!$B$5="Aus",SUM(RAW_T8_Aus!$C74:$DM74)-SUM(RAW_T5_Aus!$C74:$DM74),SUM(RAW_T8_State!$C74:$DM74)-SUM(RAW_T5_State!$C74:$DM74))</f>
        <v/>
      </c>
      <c r="L73" s="19">
        <f>IF(Settings!$B$5="Aus",RAW_T8_Aus!$DN74-RAW_T5_Aus!$DN74,RAW_T8_State!$DN74-RAW_T5_State!$DN74)</f>
        <v/>
      </c>
      <c r="M73" s="19">
        <f>IF(Settings!$B$5="Aus",RAW_T8_Aus!$DO74-RAW_T5_Aus!$DO74,RAW_T8_State!$DO74-RAW_T5_State!$DO74)</f>
        <v/>
      </c>
      <c r="N73" s="19">
        <f>IF(Settings!$B$5="Aus",RAW_T8_Aus!$DP74-RAW_T5_Aus!$DP74,RAW_T8_State!$DP74-RAW_T5_State!$DP74)</f>
        <v/>
      </c>
      <c r="O73" s="19">
        <f>IF(Settings!$B$5="Aus",RAW_T8_Aus!$DQ74-RAW_T5_Aus!$DQ74,RAW_T8_State!$DQ74-RAW_T5_State!$DQ74)</f>
        <v/>
      </c>
      <c r="P73" s="19">
        <f>IF(Settings!$B$5="Aus",RAW_T8_Aus!$DR74-RAW_T5_Aus!$DR74,RAW_T8_State!$DR74-RAW_T5_State!$DR74)</f>
        <v/>
      </c>
      <c r="Q73" s="19">
        <f>IF(Settings!$B$5="Aus",RAW_T8_Aus!$DS74-RAW_T5_Aus!$DS74,RAW_T8_State!$DS74-RAW_T5_State!$DS74)</f>
        <v/>
      </c>
      <c r="R73" s="19">
        <f>IF(Settings!$B$5="Aus",RAW_T8_Aus!$DT74-RAW_T5_Aus!$DT74,RAW_T8_State!$DT74-RAW_T5_State!$DT74)</f>
        <v/>
      </c>
      <c r="S73" s="19">
        <f>SUM(RAW_T35_NetTaxes!$C74:$DM74)</f>
        <v/>
      </c>
      <c r="T73" s="19">
        <f>RAW_T35_NetTaxes!$DN74</f>
        <v/>
      </c>
      <c r="U73" s="19">
        <f>RAW_T35_NetTaxes!$DO74</f>
        <v/>
      </c>
      <c r="V73" s="19">
        <f>RAW_T35_NetTaxes!$DP74</f>
        <v/>
      </c>
      <c r="W73" s="19">
        <f>RAW_T35_NetTaxes!$DQ74</f>
        <v/>
      </c>
      <c r="X73" s="19">
        <f>RAW_T35_NetTaxes!$DR74</f>
        <v/>
      </c>
      <c r="Y73" s="19">
        <f>RAW_T35_NetTaxes!$DS74</f>
        <v/>
      </c>
      <c r="Z73" s="19">
        <f>RAW_T35_NetTaxes!$DT74</f>
        <v/>
      </c>
      <c r="AA73" s="19">
        <f>SUM(RAW_T23_Wholesale!$C74:$DM74)</f>
        <v/>
      </c>
      <c r="AB73" s="19">
        <f>RAW_T23_Wholesale!$DN74</f>
        <v/>
      </c>
      <c r="AC73" s="19">
        <f>RAW_T23_Wholesale!$DO74</f>
        <v/>
      </c>
      <c r="AD73" s="19">
        <f>RAW_T23_Wholesale!$DP74</f>
        <v/>
      </c>
      <c r="AE73" s="19">
        <f>RAW_T23_Wholesale!$DQ74</f>
        <v/>
      </c>
      <c r="AF73" s="19">
        <f>RAW_T23_Wholesale!$DR74</f>
        <v/>
      </c>
      <c r="AG73" s="19">
        <f>RAW_T23_Wholesale!$DS74</f>
        <v/>
      </c>
      <c r="AH73" s="19">
        <f>RAW_T23_Wholesale!$DT74</f>
        <v/>
      </c>
      <c r="AI73" s="19">
        <f>SUM(RAW_T24_Retail!$C74:$DM74)</f>
        <v/>
      </c>
      <c r="AJ73" s="19">
        <f>RAW_T24_Retail!$DN74</f>
        <v/>
      </c>
      <c r="AK73" s="19">
        <f>RAW_T24_Retail!$DO74</f>
        <v/>
      </c>
      <c r="AL73" s="19">
        <f>RAW_T24_Retail!$DP74</f>
        <v/>
      </c>
      <c r="AM73" s="19">
        <f>RAW_T24_Retail!$DQ74</f>
        <v/>
      </c>
      <c r="AN73" s="19">
        <f>RAW_T24_Retail!$DR74</f>
        <v/>
      </c>
      <c r="AO73" s="19">
        <f>RAW_T24_Retail!$DS74</f>
        <v/>
      </c>
      <c r="AP73" s="19">
        <f>RAW_T24_Retail!$DT74</f>
        <v/>
      </c>
      <c r="AQ73" s="19">
        <f>SUM(RAW_T25_34_Margins!$D74:$DN74)</f>
        <v/>
      </c>
      <c r="AR73" s="19">
        <f>RAW_T25_34_Margins!$DO74</f>
        <v/>
      </c>
      <c r="AS73" s="19">
        <f>RAW_T25_34_Margins!$DP74</f>
        <v/>
      </c>
      <c r="AT73" s="19">
        <f>RAW_T25_34_Margins!$DQ74</f>
        <v/>
      </c>
      <c r="AU73" s="19">
        <f>RAW_T25_34_Margins!$DR74</f>
        <v/>
      </c>
      <c r="AV73" s="19">
        <f>RAW_T25_34_Margins!$DS74</f>
        <v/>
      </c>
      <c r="AW73" s="19">
        <f>RAW_T25_34_Margins!$DT74</f>
        <v/>
      </c>
      <c r="AX73" s="19">
        <f>RAW_T25_34_Margins!$DU74</f>
        <v/>
      </c>
      <c r="AY73" s="19">
        <f>SUM(RAW_T25_34_Margins!$D189:$DN189)</f>
        <v/>
      </c>
      <c r="AZ73" s="19">
        <f>RAW_T25_34_Margins!$DO189</f>
        <v/>
      </c>
      <c r="BA73" s="19">
        <f>RAW_T25_34_Margins!$DP189</f>
        <v/>
      </c>
      <c r="BB73" s="19">
        <f>RAW_T25_34_Margins!$DQ189</f>
        <v/>
      </c>
      <c r="BC73" s="19">
        <f>RAW_T25_34_Margins!$DR189</f>
        <v/>
      </c>
      <c r="BD73" s="19">
        <f>RAW_T25_34_Margins!$DS189</f>
        <v/>
      </c>
      <c r="BE73" s="19">
        <f>RAW_T25_34_Margins!$DT189</f>
        <v/>
      </c>
      <c r="BF73" s="19">
        <f>RAW_T25_34_Margins!$DU189</f>
        <v/>
      </c>
      <c r="BG73" s="19">
        <f>SUM(RAW_T25_34_Margins!$D304:$DN304)</f>
        <v/>
      </c>
      <c r="BH73" s="19">
        <f>RAW_T25_34_Margins!$DO304</f>
        <v/>
      </c>
      <c r="BI73" s="19">
        <f>RAW_T25_34_Margins!$DP304</f>
        <v/>
      </c>
      <c r="BJ73" s="19">
        <f>RAW_T25_34_Margins!$DQ304</f>
        <v/>
      </c>
      <c r="BK73" s="19">
        <f>RAW_T25_34_Margins!$DR304</f>
        <v/>
      </c>
      <c r="BL73" s="19">
        <f>RAW_T25_34_Margins!$DS304</f>
        <v/>
      </c>
      <c r="BM73" s="19">
        <f>RAW_T25_34_Margins!$DT304</f>
        <v/>
      </c>
      <c r="BN73" s="19">
        <f>RAW_T25_34_Margins!$DU304</f>
        <v/>
      </c>
      <c r="BO73" s="19">
        <f>SUM(RAW_T25_34_Margins!$D419:$DN419)+SUM(RAW_T25_34_Margins!$D534:$DN534)</f>
        <v/>
      </c>
      <c r="BP73" s="19">
        <f>RAW_T25_34_Margins!$DO419+RAW_T25_34_Margins!$DO534</f>
        <v/>
      </c>
      <c r="BQ73" s="19">
        <f>RAW_T25_34_Margins!$DP419+RAW_T25_34_Margins!$DP534</f>
        <v/>
      </c>
      <c r="BR73" s="19">
        <f>RAW_T25_34_Margins!$DQ419+RAW_T25_34_Margins!$DQ534</f>
        <v/>
      </c>
      <c r="BS73" s="19">
        <f>RAW_T25_34_Margins!$DR419+RAW_T25_34_Margins!$DR534</f>
        <v/>
      </c>
      <c r="BT73" s="19">
        <f>RAW_T25_34_Margins!$DS419+RAW_T25_34_Margins!$DS534</f>
        <v/>
      </c>
      <c r="BU73" s="19">
        <f>RAW_T25_34_Margins!$DT419+RAW_T25_34_Margins!$DT534</f>
        <v/>
      </c>
      <c r="BV73" s="19">
        <f>RAW_T25_34_Margins!$DU419+RAW_T25_34_Margins!$DU534</f>
        <v/>
      </c>
      <c r="BW73" s="19">
        <f>SUM(RAW_T25_34_Margins!$D649:$DN649)</f>
        <v/>
      </c>
      <c r="BX73" s="19">
        <f>RAW_T25_34_Margins!$DO649</f>
        <v/>
      </c>
      <c r="BY73" s="19">
        <f>RAW_T25_34_Margins!$DP649</f>
        <v/>
      </c>
      <c r="BZ73" s="19">
        <f>RAW_T25_34_Margins!$DQ649</f>
        <v/>
      </c>
      <c r="CA73" s="19">
        <f>RAW_T25_34_Margins!$DR649</f>
        <v/>
      </c>
      <c r="CB73" s="19">
        <f>RAW_T25_34_Margins!$DS649</f>
        <v/>
      </c>
      <c r="CC73" s="19">
        <f>RAW_T25_34_Margins!$DT649</f>
        <v/>
      </c>
      <c r="CD73" s="19">
        <f>RAW_T25_34_Margins!$DU649</f>
        <v/>
      </c>
      <c r="CE73" s="19">
        <f>SUM(RAW_T25_34_Margins!$D764:$DN764)</f>
        <v/>
      </c>
      <c r="CF73" s="19">
        <f>RAW_T25_34_Margins!$DO764</f>
        <v/>
      </c>
      <c r="CG73" s="19">
        <f>RAW_T25_34_Margins!$DP764</f>
        <v/>
      </c>
      <c r="CH73" s="19">
        <f>RAW_T25_34_Margins!$DQ764</f>
        <v/>
      </c>
      <c r="CI73" s="19">
        <f>RAW_T25_34_Margins!$DR764</f>
        <v/>
      </c>
      <c r="CJ73" s="19">
        <f>RAW_T25_34_Margins!$DS764</f>
        <v/>
      </c>
      <c r="CK73" s="19">
        <f>RAW_T25_34_Margins!$DT764</f>
        <v/>
      </c>
      <c r="CL73" s="19">
        <f>RAW_T25_34_Margins!$DU764</f>
        <v/>
      </c>
      <c r="CM73" s="19">
        <f>SUM(RAW_T25_34_Margins!$D879:$DN879)</f>
        <v/>
      </c>
      <c r="CN73" s="19">
        <f>RAW_T25_34_Margins!$DO879</f>
        <v/>
      </c>
      <c r="CO73" s="19">
        <f>RAW_T25_34_Margins!$DP879</f>
        <v/>
      </c>
      <c r="CP73" s="19">
        <f>RAW_T25_34_Margins!$DQ879</f>
        <v/>
      </c>
      <c r="CQ73" s="19">
        <f>RAW_T25_34_Margins!$DR879</f>
        <v/>
      </c>
      <c r="CR73" s="19">
        <f>RAW_T25_34_Margins!$DS879</f>
        <v/>
      </c>
      <c r="CS73" s="19">
        <f>RAW_T25_34_Margins!$DT879</f>
        <v/>
      </c>
      <c r="CT73" s="19">
        <f>RAW_T25_34_Margins!$DU879</f>
        <v/>
      </c>
      <c r="CU73" s="19">
        <f>SUM(RAW_T25_34_Margins!$D994:$DN994)</f>
        <v/>
      </c>
      <c r="CV73" s="19">
        <f>RAW_T25_34_Margins!$DO994</f>
        <v/>
      </c>
      <c r="CW73" s="19">
        <f>RAW_T25_34_Margins!$DP994</f>
        <v/>
      </c>
      <c r="CX73" s="19">
        <f>RAW_T25_34_Margins!$DQ994</f>
        <v/>
      </c>
      <c r="CY73" s="19">
        <f>RAW_T25_34_Margins!$DR994</f>
        <v/>
      </c>
      <c r="CZ73" s="19">
        <f>RAW_T25_34_Margins!$DS994</f>
        <v/>
      </c>
      <c r="DA73" s="19">
        <f>RAW_T25_34_Margins!$DT994</f>
        <v/>
      </c>
      <c r="DB73" s="19">
        <f>RAW_T25_34_Margins!$DU994</f>
        <v/>
      </c>
      <c r="DC73" s="19">
        <f>SUM(RAW_T25_34_Margins!$D1109:$DN1109)</f>
        <v/>
      </c>
      <c r="DD73" s="19">
        <f>RAW_T25_34_Margins!$DO1109</f>
        <v/>
      </c>
      <c r="DE73" s="19">
        <f>RAW_T25_34_Margins!$DP1109</f>
        <v/>
      </c>
      <c r="DF73" s="19">
        <f>RAW_T25_34_Margins!$DQ1109</f>
        <v/>
      </c>
      <c r="DG73" s="19">
        <f>RAW_T25_34_Margins!$DR1109</f>
        <v/>
      </c>
      <c r="DH73" s="19">
        <f>RAW_T25_34_Margins!$DS1109</f>
        <v/>
      </c>
      <c r="DI73" s="19">
        <f>RAW_T25_34_Margins!$DT1109</f>
        <v/>
      </c>
      <c r="DJ73" s="19">
        <f>RAW_T25_34_Margins!$DU1109</f>
        <v/>
      </c>
    </row>
    <row r="74">
      <c r="A74" s="2" t="inlineStr">
        <is>
          <t>3001</t>
        </is>
      </c>
      <c r="B74" s="2" t="inlineStr">
        <is>
          <t>Residential building construction</t>
        </is>
      </c>
      <c r="C74" s="19">
        <f>IF(Settings!$B$5="Aus",SUM(RAW_T5_Aus!$C75:$DM75),SUM(RAW_T5_State!$C75:$DM75))</f>
        <v/>
      </c>
      <c r="D74" s="19">
        <f>IF(Settings!$B$5="Aus",RAW_T5_Aus!$DN75,RAW_T5_State!$DN75)</f>
        <v/>
      </c>
      <c r="E74" s="19">
        <f>IF(Settings!$B$5="Aus",RAW_T5_Aus!$DO75,RAW_T5_State!$DO75)</f>
        <v/>
      </c>
      <c r="F74" s="19">
        <f>IF(Settings!$B$5="Aus",RAW_T5_Aus!$DP75,RAW_T5_State!$DP75)</f>
        <v/>
      </c>
      <c r="G74" s="19">
        <f>IF(Settings!$B$5="Aus",RAW_T5_Aus!$DQ75,RAW_T5_State!$DQ75)</f>
        <v/>
      </c>
      <c r="H74" s="19">
        <f>IF(Settings!$B$5="Aus",RAW_T5_Aus!$DR75,RAW_T5_State!$DR75)</f>
        <v/>
      </c>
      <c r="I74" s="19">
        <f>IF(Settings!$B$5="Aus",RAW_T5_Aus!$DS75,RAW_T5_State!$DS75)</f>
        <v/>
      </c>
      <c r="J74" s="19">
        <f>IF(Settings!$B$5="Aus",RAW_T5_Aus!$DT75,RAW_T5_State!$DT75)</f>
        <v/>
      </c>
      <c r="K74" s="19">
        <f>IF(Settings!$B$5="Aus",SUM(RAW_T8_Aus!$C75:$DM75)-SUM(RAW_T5_Aus!$C75:$DM75),SUM(RAW_T8_State!$C75:$DM75)-SUM(RAW_T5_State!$C75:$DM75))</f>
        <v/>
      </c>
      <c r="L74" s="19">
        <f>IF(Settings!$B$5="Aus",RAW_T8_Aus!$DN75-RAW_T5_Aus!$DN75,RAW_T8_State!$DN75-RAW_T5_State!$DN75)</f>
        <v/>
      </c>
      <c r="M74" s="19">
        <f>IF(Settings!$B$5="Aus",RAW_T8_Aus!$DO75-RAW_T5_Aus!$DO75,RAW_T8_State!$DO75-RAW_T5_State!$DO75)</f>
        <v/>
      </c>
      <c r="N74" s="19">
        <f>IF(Settings!$B$5="Aus",RAW_T8_Aus!$DP75-RAW_T5_Aus!$DP75,RAW_T8_State!$DP75-RAW_T5_State!$DP75)</f>
        <v/>
      </c>
      <c r="O74" s="19">
        <f>IF(Settings!$B$5="Aus",RAW_T8_Aus!$DQ75-RAW_T5_Aus!$DQ75,RAW_T8_State!$DQ75-RAW_T5_State!$DQ75)</f>
        <v/>
      </c>
      <c r="P74" s="19">
        <f>IF(Settings!$B$5="Aus",RAW_T8_Aus!$DR75-RAW_T5_Aus!$DR75,RAW_T8_State!$DR75-RAW_T5_State!$DR75)</f>
        <v/>
      </c>
      <c r="Q74" s="19">
        <f>IF(Settings!$B$5="Aus",RAW_T8_Aus!$DS75-RAW_T5_Aus!$DS75,RAW_T8_State!$DS75-RAW_T5_State!$DS75)</f>
        <v/>
      </c>
      <c r="R74" s="19">
        <f>IF(Settings!$B$5="Aus",RAW_T8_Aus!$DT75-RAW_T5_Aus!$DT75,RAW_T8_State!$DT75-RAW_T5_State!$DT75)</f>
        <v/>
      </c>
      <c r="S74" s="19">
        <f>SUM(RAW_T35_NetTaxes!$C75:$DM75)</f>
        <v/>
      </c>
      <c r="T74" s="19">
        <f>RAW_T35_NetTaxes!$DN75</f>
        <v/>
      </c>
      <c r="U74" s="19">
        <f>RAW_T35_NetTaxes!$DO75</f>
        <v/>
      </c>
      <c r="V74" s="19">
        <f>RAW_T35_NetTaxes!$DP75</f>
        <v/>
      </c>
      <c r="W74" s="19">
        <f>RAW_T35_NetTaxes!$DQ75</f>
        <v/>
      </c>
      <c r="X74" s="19">
        <f>RAW_T35_NetTaxes!$DR75</f>
        <v/>
      </c>
      <c r="Y74" s="19">
        <f>RAW_T35_NetTaxes!$DS75</f>
        <v/>
      </c>
      <c r="Z74" s="19">
        <f>RAW_T35_NetTaxes!$DT75</f>
        <v/>
      </c>
      <c r="AA74" s="19">
        <f>SUM(RAW_T23_Wholesale!$C75:$DM75)</f>
        <v/>
      </c>
      <c r="AB74" s="19">
        <f>RAW_T23_Wholesale!$DN75</f>
        <v/>
      </c>
      <c r="AC74" s="19">
        <f>RAW_T23_Wholesale!$DO75</f>
        <v/>
      </c>
      <c r="AD74" s="19">
        <f>RAW_T23_Wholesale!$DP75</f>
        <v/>
      </c>
      <c r="AE74" s="19">
        <f>RAW_T23_Wholesale!$DQ75</f>
        <v/>
      </c>
      <c r="AF74" s="19">
        <f>RAW_T23_Wholesale!$DR75</f>
        <v/>
      </c>
      <c r="AG74" s="19">
        <f>RAW_T23_Wholesale!$DS75</f>
        <v/>
      </c>
      <c r="AH74" s="19">
        <f>RAW_T23_Wholesale!$DT75</f>
        <v/>
      </c>
      <c r="AI74" s="19">
        <f>SUM(RAW_T24_Retail!$C75:$DM75)</f>
        <v/>
      </c>
      <c r="AJ74" s="19">
        <f>RAW_T24_Retail!$DN75</f>
        <v/>
      </c>
      <c r="AK74" s="19">
        <f>RAW_T24_Retail!$DO75</f>
        <v/>
      </c>
      <c r="AL74" s="19">
        <f>RAW_T24_Retail!$DP75</f>
        <v/>
      </c>
      <c r="AM74" s="19">
        <f>RAW_T24_Retail!$DQ75</f>
        <v/>
      </c>
      <c r="AN74" s="19">
        <f>RAW_T24_Retail!$DR75</f>
        <v/>
      </c>
      <c r="AO74" s="19">
        <f>RAW_T24_Retail!$DS75</f>
        <v/>
      </c>
      <c r="AP74" s="19">
        <f>RAW_T24_Retail!$DT75</f>
        <v/>
      </c>
      <c r="AQ74" s="19">
        <f>SUM(RAW_T25_34_Margins!$D75:$DN75)</f>
        <v/>
      </c>
      <c r="AR74" s="19">
        <f>RAW_T25_34_Margins!$DO75</f>
        <v/>
      </c>
      <c r="AS74" s="19">
        <f>RAW_T25_34_Margins!$DP75</f>
        <v/>
      </c>
      <c r="AT74" s="19">
        <f>RAW_T25_34_Margins!$DQ75</f>
        <v/>
      </c>
      <c r="AU74" s="19">
        <f>RAW_T25_34_Margins!$DR75</f>
        <v/>
      </c>
      <c r="AV74" s="19">
        <f>RAW_T25_34_Margins!$DS75</f>
        <v/>
      </c>
      <c r="AW74" s="19">
        <f>RAW_T25_34_Margins!$DT75</f>
        <v/>
      </c>
      <c r="AX74" s="19">
        <f>RAW_T25_34_Margins!$DU75</f>
        <v/>
      </c>
      <c r="AY74" s="19">
        <f>SUM(RAW_T25_34_Margins!$D190:$DN190)</f>
        <v/>
      </c>
      <c r="AZ74" s="19">
        <f>RAW_T25_34_Margins!$DO190</f>
        <v/>
      </c>
      <c r="BA74" s="19">
        <f>RAW_T25_34_Margins!$DP190</f>
        <v/>
      </c>
      <c r="BB74" s="19">
        <f>RAW_T25_34_Margins!$DQ190</f>
        <v/>
      </c>
      <c r="BC74" s="19">
        <f>RAW_T25_34_Margins!$DR190</f>
        <v/>
      </c>
      <c r="BD74" s="19">
        <f>RAW_T25_34_Margins!$DS190</f>
        <v/>
      </c>
      <c r="BE74" s="19">
        <f>RAW_T25_34_Margins!$DT190</f>
        <v/>
      </c>
      <c r="BF74" s="19">
        <f>RAW_T25_34_Margins!$DU190</f>
        <v/>
      </c>
      <c r="BG74" s="19">
        <f>SUM(RAW_T25_34_Margins!$D305:$DN305)</f>
        <v/>
      </c>
      <c r="BH74" s="19">
        <f>RAW_T25_34_Margins!$DO305</f>
        <v/>
      </c>
      <c r="BI74" s="19">
        <f>RAW_T25_34_Margins!$DP305</f>
        <v/>
      </c>
      <c r="BJ74" s="19">
        <f>RAW_T25_34_Margins!$DQ305</f>
        <v/>
      </c>
      <c r="BK74" s="19">
        <f>RAW_T25_34_Margins!$DR305</f>
        <v/>
      </c>
      <c r="BL74" s="19">
        <f>RAW_T25_34_Margins!$DS305</f>
        <v/>
      </c>
      <c r="BM74" s="19">
        <f>RAW_T25_34_Margins!$DT305</f>
        <v/>
      </c>
      <c r="BN74" s="19">
        <f>RAW_T25_34_Margins!$DU305</f>
        <v/>
      </c>
      <c r="BO74" s="19">
        <f>SUM(RAW_T25_34_Margins!$D420:$DN420)+SUM(RAW_T25_34_Margins!$D535:$DN535)</f>
        <v/>
      </c>
      <c r="BP74" s="19">
        <f>RAW_T25_34_Margins!$DO420+RAW_T25_34_Margins!$DO535</f>
        <v/>
      </c>
      <c r="BQ74" s="19">
        <f>RAW_T25_34_Margins!$DP420+RAW_T25_34_Margins!$DP535</f>
        <v/>
      </c>
      <c r="BR74" s="19">
        <f>RAW_T25_34_Margins!$DQ420+RAW_T25_34_Margins!$DQ535</f>
        <v/>
      </c>
      <c r="BS74" s="19">
        <f>RAW_T25_34_Margins!$DR420+RAW_T25_34_Margins!$DR535</f>
        <v/>
      </c>
      <c r="BT74" s="19">
        <f>RAW_T25_34_Margins!$DS420+RAW_T25_34_Margins!$DS535</f>
        <v/>
      </c>
      <c r="BU74" s="19">
        <f>RAW_T25_34_Margins!$DT420+RAW_T25_34_Margins!$DT535</f>
        <v/>
      </c>
      <c r="BV74" s="19">
        <f>RAW_T25_34_Margins!$DU420+RAW_T25_34_Margins!$DU535</f>
        <v/>
      </c>
      <c r="BW74" s="19">
        <f>SUM(RAW_T25_34_Margins!$D650:$DN650)</f>
        <v/>
      </c>
      <c r="BX74" s="19">
        <f>RAW_T25_34_Margins!$DO650</f>
        <v/>
      </c>
      <c r="BY74" s="19">
        <f>RAW_T25_34_Margins!$DP650</f>
        <v/>
      </c>
      <c r="BZ74" s="19">
        <f>RAW_T25_34_Margins!$DQ650</f>
        <v/>
      </c>
      <c r="CA74" s="19">
        <f>RAW_T25_34_Margins!$DR650</f>
        <v/>
      </c>
      <c r="CB74" s="19">
        <f>RAW_T25_34_Margins!$DS650</f>
        <v/>
      </c>
      <c r="CC74" s="19">
        <f>RAW_T25_34_Margins!$DT650</f>
        <v/>
      </c>
      <c r="CD74" s="19">
        <f>RAW_T25_34_Margins!$DU650</f>
        <v/>
      </c>
      <c r="CE74" s="19">
        <f>SUM(RAW_T25_34_Margins!$D765:$DN765)</f>
        <v/>
      </c>
      <c r="CF74" s="19">
        <f>RAW_T25_34_Margins!$DO765</f>
        <v/>
      </c>
      <c r="CG74" s="19">
        <f>RAW_T25_34_Margins!$DP765</f>
        <v/>
      </c>
      <c r="CH74" s="19">
        <f>RAW_T25_34_Margins!$DQ765</f>
        <v/>
      </c>
      <c r="CI74" s="19">
        <f>RAW_T25_34_Margins!$DR765</f>
        <v/>
      </c>
      <c r="CJ74" s="19">
        <f>RAW_T25_34_Margins!$DS765</f>
        <v/>
      </c>
      <c r="CK74" s="19">
        <f>RAW_T25_34_Margins!$DT765</f>
        <v/>
      </c>
      <c r="CL74" s="19">
        <f>RAW_T25_34_Margins!$DU765</f>
        <v/>
      </c>
      <c r="CM74" s="19">
        <f>SUM(RAW_T25_34_Margins!$D880:$DN880)</f>
        <v/>
      </c>
      <c r="CN74" s="19">
        <f>RAW_T25_34_Margins!$DO880</f>
        <v/>
      </c>
      <c r="CO74" s="19">
        <f>RAW_T25_34_Margins!$DP880</f>
        <v/>
      </c>
      <c r="CP74" s="19">
        <f>RAW_T25_34_Margins!$DQ880</f>
        <v/>
      </c>
      <c r="CQ74" s="19">
        <f>RAW_T25_34_Margins!$DR880</f>
        <v/>
      </c>
      <c r="CR74" s="19">
        <f>RAW_T25_34_Margins!$DS880</f>
        <v/>
      </c>
      <c r="CS74" s="19">
        <f>RAW_T25_34_Margins!$DT880</f>
        <v/>
      </c>
      <c r="CT74" s="19">
        <f>RAW_T25_34_Margins!$DU880</f>
        <v/>
      </c>
      <c r="CU74" s="19">
        <f>SUM(RAW_T25_34_Margins!$D995:$DN995)</f>
        <v/>
      </c>
      <c r="CV74" s="19">
        <f>RAW_T25_34_Margins!$DO995</f>
        <v/>
      </c>
      <c r="CW74" s="19">
        <f>RAW_T25_34_Margins!$DP995</f>
        <v/>
      </c>
      <c r="CX74" s="19">
        <f>RAW_T25_34_Margins!$DQ995</f>
        <v/>
      </c>
      <c r="CY74" s="19">
        <f>RAW_T25_34_Margins!$DR995</f>
        <v/>
      </c>
      <c r="CZ74" s="19">
        <f>RAW_T25_34_Margins!$DS995</f>
        <v/>
      </c>
      <c r="DA74" s="19">
        <f>RAW_T25_34_Margins!$DT995</f>
        <v/>
      </c>
      <c r="DB74" s="19">
        <f>RAW_T25_34_Margins!$DU995</f>
        <v/>
      </c>
      <c r="DC74" s="19">
        <f>SUM(RAW_T25_34_Margins!$D1110:$DN1110)</f>
        <v/>
      </c>
      <c r="DD74" s="19">
        <f>RAW_T25_34_Margins!$DO1110</f>
        <v/>
      </c>
      <c r="DE74" s="19">
        <f>RAW_T25_34_Margins!$DP1110</f>
        <v/>
      </c>
      <c r="DF74" s="19">
        <f>RAW_T25_34_Margins!$DQ1110</f>
        <v/>
      </c>
      <c r="DG74" s="19">
        <f>RAW_T25_34_Margins!$DR1110</f>
        <v/>
      </c>
      <c r="DH74" s="19">
        <f>RAW_T25_34_Margins!$DS1110</f>
        <v/>
      </c>
      <c r="DI74" s="19">
        <f>RAW_T25_34_Margins!$DT1110</f>
        <v/>
      </c>
      <c r="DJ74" s="19">
        <f>RAW_T25_34_Margins!$DU1110</f>
        <v/>
      </c>
    </row>
    <row r="75">
      <c r="A75" s="2" t="inlineStr">
        <is>
          <t>3002</t>
        </is>
      </c>
      <c r="B75" s="2" t="inlineStr">
        <is>
          <t>Non-residential building construction</t>
        </is>
      </c>
      <c r="C75" s="19">
        <f>IF(Settings!$B$5="Aus",SUM(RAW_T5_Aus!$C76:$DM76),SUM(RAW_T5_State!$C76:$DM76))</f>
        <v/>
      </c>
      <c r="D75" s="19">
        <f>IF(Settings!$B$5="Aus",RAW_T5_Aus!$DN76,RAW_T5_State!$DN76)</f>
        <v/>
      </c>
      <c r="E75" s="19">
        <f>IF(Settings!$B$5="Aus",RAW_T5_Aus!$DO76,RAW_T5_State!$DO76)</f>
        <v/>
      </c>
      <c r="F75" s="19">
        <f>IF(Settings!$B$5="Aus",RAW_T5_Aus!$DP76,RAW_T5_State!$DP76)</f>
        <v/>
      </c>
      <c r="G75" s="19">
        <f>IF(Settings!$B$5="Aus",RAW_T5_Aus!$DQ76,RAW_T5_State!$DQ76)</f>
        <v/>
      </c>
      <c r="H75" s="19">
        <f>IF(Settings!$B$5="Aus",RAW_T5_Aus!$DR76,RAW_T5_State!$DR76)</f>
        <v/>
      </c>
      <c r="I75" s="19">
        <f>IF(Settings!$B$5="Aus",RAW_T5_Aus!$DS76,RAW_T5_State!$DS76)</f>
        <v/>
      </c>
      <c r="J75" s="19">
        <f>IF(Settings!$B$5="Aus",RAW_T5_Aus!$DT76,RAW_T5_State!$DT76)</f>
        <v/>
      </c>
      <c r="K75" s="19">
        <f>IF(Settings!$B$5="Aus",SUM(RAW_T8_Aus!$C76:$DM76)-SUM(RAW_T5_Aus!$C76:$DM76),SUM(RAW_T8_State!$C76:$DM76)-SUM(RAW_T5_State!$C76:$DM76))</f>
        <v/>
      </c>
      <c r="L75" s="19">
        <f>IF(Settings!$B$5="Aus",RAW_T8_Aus!$DN76-RAW_T5_Aus!$DN76,RAW_T8_State!$DN76-RAW_T5_State!$DN76)</f>
        <v/>
      </c>
      <c r="M75" s="19">
        <f>IF(Settings!$B$5="Aus",RAW_T8_Aus!$DO76-RAW_T5_Aus!$DO76,RAW_T8_State!$DO76-RAW_T5_State!$DO76)</f>
        <v/>
      </c>
      <c r="N75" s="19">
        <f>IF(Settings!$B$5="Aus",RAW_T8_Aus!$DP76-RAW_T5_Aus!$DP76,RAW_T8_State!$DP76-RAW_T5_State!$DP76)</f>
        <v/>
      </c>
      <c r="O75" s="19">
        <f>IF(Settings!$B$5="Aus",RAW_T8_Aus!$DQ76-RAW_T5_Aus!$DQ76,RAW_T8_State!$DQ76-RAW_T5_State!$DQ76)</f>
        <v/>
      </c>
      <c r="P75" s="19">
        <f>IF(Settings!$B$5="Aus",RAW_T8_Aus!$DR76-RAW_T5_Aus!$DR76,RAW_T8_State!$DR76-RAW_T5_State!$DR76)</f>
        <v/>
      </c>
      <c r="Q75" s="19">
        <f>IF(Settings!$B$5="Aus",RAW_T8_Aus!$DS76-RAW_T5_Aus!$DS76,RAW_T8_State!$DS76-RAW_T5_State!$DS76)</f>
        <v/>
      </c>
      <c r="R75" s="19">
        <f>IF(Settings!$B$5="Aus",RAW_T8_Aus!$DT76-RAW_T5_Aus!$DT76,RAW_T8_State!$DT76-RAW_T5_State!$DT76)</f>
        <v/>
      </c>
      <c r="S75" s="19">
        <f>SUM(RAW_T35_NetTaxes!$C76:$DM76)</f>
        <v/>
      </c>
      <c r="T75" s="19">
        <f>RAW_T35_NetTaxes!$DN76</f>
        <v/>
      </c>
      <c r="U75" s="19">
        <f>RAW_T35_NetTaxes!$DO76</f>
        <v/>
      </c>
      <c r="V75" s="19">
        <f>RAW_T35_NetTaxes!$DP76</f>
        <v/>
      </c>
      <c r="W75" s="19">
        <f>RAW_T35_NetTaxes!$DQ76</f>
        <v/>
      </c>
      <c r="X75" s="19">
        <f>RAW_T35_NetTaxes!$DR76</f>
        <v/>
      </c>
      <c r="Y75" s="19">
        <f>RAW_T35_NetTaxes!$DS76</f>
        <v/>
      </c>
      <c r="Z75" s="19">
        <f>RAW_T35_NetTaxes!$DT76</f>
        <v/>
      </c>
      <c r="AA75" s="19">
        <f>SUM(RAW_T23_Wholesale!$C76:$DM76)</f>
        <v/>
      </c>
      <c r="AB75" s="19">
        <f>RAW_T23_Wholesale!$DN76</f>
        <v/>
      </c>
      <c r="AC75" s="19">
        <f>RAW_T23_Wholesale!$DO76</f>
        <v/>
      </c>
      <c r="AD75" s="19">
        <f>RAW_T23_Wholesale!$DP76</f>
        <v/>
      </c>
      <c r="AE75" s="19">
        <f>RAW_T23_Wholesale!$DQ76</f>
        <v/>
      </c>
      <c r="AF75" s="19">
        <f>RAW_T23_Wholesale!$DR76</f>
        <v/>
      </c>
      <c r="AG75" s="19">
        <f>RAW_T23_Wholesale!$DS76</f>
        <v/>
      </c>
      <c r="AH75" s="19">
        <f>RAW_T23_Wholesale!$DT76</f>
        <v/>
      </c>
      <c r="AI75" s="19">
        <f>SUM(RAW_T24_Retail!$C76:$DM76)</f>
        <v/>
      </c>
      <c r="AJ75" s="19">
        <f>RAW_T24_Retail!$DN76</f>
        <v/>
      </c>
      <c r="AK75" s="19">
        <f>RAW_T24_Retail!$DO76</f>
        <v/>
      </c>
      <c r="AL75" s="19">
        <f>RAW_T24_Retail!$DP76</f>
        <v/>
      </c>
      <c r="AM75" s="19">
        <f>RAW_T24_Retail!$DQ76</f>
        <v/>
      </c>
      <c r="AN75" s="19">
        <f>RAW_T24_Retail!$DR76</f>
        <v/>
      </c>
      <c r="AO75" s="19">
        <f>RAW_T24_Retail!$DS76</f>
        <v/>
      </c>
      <c r="AP75" s="19">
        <f>RAW_T24_Retail!$DT76</f>
        <v/>
      </c>
      <c r="AQ75" s="19">
        <f>SUM(RAW_T25_34_Margins!$D76:$DN76)</f>
        <v/>
      </c>
      <c r="AR75" s="19">
        <f>RAW_T25_34_Margins!$DO76</f>
        <v/>
      </c>
      <c r="AS75" s="19">
        <f>RAW_T25_34_Margins!$DP76</f>
        <v/>
      </c>
      <c r="AT75" s="19">
        <f>RAW_T25_34_Margins!$DQ76</f>
        <v/>
      </c>
      <c r="AU75" s="19">
        <f>RAW_T25_34_Margins!$DR76</f>
        <v/>
      </c>
      <c r="AV75" s="19">
        <f>RAW_T25_34_Margins!$DS76</f>
        <v/>
      </c>
      <c r="AW75" s="19">
        <f>RAW_T25_34_Margins!$DT76</f>
        <v/>
      </c>
      <c r="AX75" s="19">
        <f>RAW_T25_34_Margins!$DU76</f>
        <v/>
      </c>
      <c r="AY75" s="19">
        <f>SUM(RAW_T25_34_Margins!$D191:$DN191)</f>
        <v/>
      </c>
      <c r="AZ75" s="19">
        <f>RAW_T25_34_Margins!$DO191</f>
        <v/>
      </c>
      <c r="BA75" s="19">
        <f>RAW_T25_34_Margins!$DP191</f>
        <v/>
      </c>
      <c r="BB75" s="19">
        <f>RAW_T25_34_Margins!$DQ191</f>
        <v/>
      </c>
      <c r="BC75" s="19">
        <f>RAW_T25_34_Margins!$DR191</f>
        <v/>
      </c>
      <c r="BD75" s="19">
        <f>RAW_T25_34_Margins!$DS191</f>
        <v/>
      </c>
      <c r="BE75" s="19">
        <f>RAW_T25_34_Margins!$DT191</f>
        <v/>
      </c>
      <c r="BF75" s="19">
        <f>RAW_T25_34_Margins!$DU191</f>
        <v/>
      </c>
      <c r="BG75" s="19">
        <f>SUM(RAW_T25_34_Margins!$D306:$DN306)</f>
        <v/>
      </c>
      <c r="BH75" s="19">
        <f>RAW_T25_34_Margins!$DO306</f>
        <v/>
      </c>
      <c r="BI75" s="19">
        <f>RAW_T25_34_Margins!$DP306</f>
        <v/>
      </c>
      <c r="BJ75" s="19">
        <f>RAW_T25_34_Margins!$DQ306</f>
        <v/>
      </c>
      <c r="BK75" s="19">
        <f>RAW_T25_34_Margins!$DR306</f>
        <v/>
      </c>
      <c r="BL75" s="19">
        <f>RAW_T25_34_Margins!$DS306</f>
        <v/>
      </c>
      <c r="BM75" s="19">
        <f>RAW_T25_34_Margins!$DT306</f>
        <v/>
      </c>
      <c r="BN75" s="19">
        <f>RAW_T25_34_Margins!$DU306</f>
        <v/>
      </c>
      <c r="BO75" s="19">
        <f>SUM(RAW_T25_34_Margins!$D421:$DN421)+SUM(RAW_T25_34_Margins!$D536:$DN536)</f>
        <v/>
      </c>
      <c r="BP75" s="19">
        <f>RAW_T25_34_Margins!$DO421+RAW_T25_34_Margins!$DO536</f>
        <v/>
      </c>
      <c r="BQ75" s="19">
        <f>RAW_T25_34_Margins!$DP421+RAW_T25_34_Margins!$DP536</f>
        <v/>
      </c>
      <c r="BR75" s="19">
        <f>RAW_T25_34_Margins!$DQ421+RAW_T25_34_Margins!$DQ536</f>
        <v/>
      </c>
      <c r="BS75" s="19">
        <f>RAW_T25_34_Margins!$DR421+RAW_T25_34_Margins!$DR536</f>
        <v/>
      </c>
      <c r="BT75" s="19">
        <f>RAW_T25_34_Margins!$DS421+RAW_T25_34_Margins!$DS536</f>
        <v/>
      </c>
      <c r="BU75" s="19">
        <f>RAW_T25_34_Margins!$DT421+RAW_T25_34_Margins!$DT536</f>
        <v/>
      </c>
      <c r="BV75" s="19">
        <f>RAW_T25_34_Margins!$DU421+RAW_T25_34_Margins!$DU536</f>
        <v/>
      </c>
      <c r="BW75" s="19">
        <f>SUM(RAW_T25_34_Margins!$D651:$DN651)</f>
        <v/>
      </c>
      <c r="BX75" s="19">
        <f>RAW_T25_34_Margins!$DO651</f>
        <v/>
      </c>
      <c r="BY75" s="19">
        <f>RAW_T25_34_Margins!$DP651</f>
        <v/>
      </c>
      <c r="BZ75" s="19">
        <f>RAW_T25_34_Margins!$DQ651</f>
        <v/>
      </c>
      <c r="CA75" s="19">
        <f>RAW_T25_34_Margins!$DR651</f>
        <v/>
      </c>
      <c r="CB75" s="19">
        <f>RAW_T25_34_Margins!$DS651</f>
        <v/>
      </c>
      <c r="CC75" s="19">
        <f>RAW_T25_34_Margins!$DT651</f>
        <v/>
      </c>
      <c r="CD75" s="19">
        <f>RAW_T25_34_Margins!$DU651</f>
        <v/>
      </c>
      <c r="CE75" s="19">
        <f>SUM(RAW_T25_34_Margins!$D766:$DN766)</f>
        <v/>
      </c>
      <c r="CF75" s="19">
        <f>RAW_T25_34_Margins!$DO766</f>
        <v/>
      </c>
      <c r="CG75" s="19">
        <f>RAW_T25_34_Margins!$DP766</f>
        <v/>
      </c>
      <c r="CH75" s="19">
        <f>RAW_T25_34_Margins!$DQ766</f>
        <v/>
      </c>
      <c r="CI75" s="19">
        <f>RAW_T25_34_Margins!$DR766</f>
        <v/>
      </c>
      <c r="CJ75" s="19">
        <f>RAW_T25_34_Margins!$DS766</f>
        <v/>
      </c>
      <c r="CK75" s="19">
        <f>RAW_T25_34_Margins!$DT766</f>
        <v/>
      </c>
      <c r="CL75" s="19">
        <f>RAW_T25_34_Margins!$DU766</f>
        <v/>
      </c>
      <c r="CM75" s="19">
        <f>SUM(RAW_T25_34_Margins!$D881:$DN881)</f>
        <v/>
      </c>
      <c r="CN75" s="19">
        <f>RAW_T25_34_Margins!$DO881</f>
        <v/>
      </c>
      <c r="CO75" s="19">
        <f>RAW_T25_34_Margins!$DP881</f>
        <v/>
      </c>
      <c r="CP75" s="19">
        <f>RAW_T25_34_Margins!$DQ881</f>
        <v/>
      </c>
      <c r="CQ75" s="19">
        <f>RAW_T25_34_Margins!$DR881</f>
        <v/>
      </c>
      <c r="CR75" s="19">
        <f>RAW_T25_34_Margins!$DS881</f>
        <v/>
      </c>
      <c r="CS75" s="19">
        <f>RAW_T25_34_Margins!$DT881</f>
        <v/>
      </c>
      <c r="CT75" s="19">
        <f>RAW_T25_34_Margins!$DU881</f>
        <v/>
      </c>
      <c r="CU75" s="19">
        <f>SUM(RAW_T25_34_Margins!$D996:$DN996)</f>
        <v/>
      </c>
      <c r="CV75" s="19">
        <f>RAW_T25_34_Margins!$DO996</f>
        <v/>
      </c>
      <c r="CW75" s="19">
        <f>RAW_T25_34_Margins!$DP996</f>
        <v/>
      </c>
      <c r="CX75" s="19">
        <f>RAW_T25_34_Margins!$DQ996</f>
        <v/>
      </c>
      <c r="CY75" s="19">
        <f>RAW_T25_34_Margins!$DR996</f>
        <v/>
      </c>
      <c r="CZ75" s="19">
        <f>RAW_T25_34_Margins!$DS996</f>
        <v/>
      </c>
      <c r="DA75" s="19">
        <f>RAW_T25_34_Margins!$DT996</f>
        <v/>
      </c>
      <c r="DB75" s="19">
        <f>RAW_T25_34_Margins!$DU996</f>
        <v/>
      </c>
      <c r="DC75" s="19">
        <f>SUM(RAW_T25_34_Margins!$D1111:$DN1111)</f>
        <v/>
      </c>
      <c r="DD75" s="19">
        <f>RAW_T25_34_Margins!$DO1111</f>
        <v/>
      </c>
      <c r="DE75" s="19">
        <f>RAW_T25_34_Margins!$DP1111</f>
        <v/>
      </c>
      <c r="DF75" s="19">
        <f>RAW_T25_34_Margins!$DQ1111</f>
        <v/>
      </c>
      <c r="DG75" s="19">
        <f>RAW_T25_34_Margins!$DR1111</f>
        <v/>
      </c>
      <c r="DH75" s="19">
        <f>RAW_T25_34_Margins!$DS1111</f>
        <v/>
      </c>
      <c r="DI75" s="19">
        <f>RAW_T25_34_Margins!$DT1111</f>
        <v/>
      </c>
      <c r="DJ75" s="19">
        <f>RAW_T25_34_Margins!$DU1111</f>
        <v/>
      </c>
    </row>
    <row r="76">
      <c r="A76" s="2" t="inlineStr">
        <is>
          <t>3101</t>
        </is>
      </c>
      <c r="B76" s="2" t="inlineStr">
        <is>
          <t>Heavy and civil engineering construction</t>
        </is>
      </c>
      <c r="C76" s="19">
        <f>IF(Settings!$B$5="Aus",SUM(RAW_T5_Aus!$C77:$DM77),SUM(RAW_T5_State!$C77:$DM77))</f>
        <v/>
      </c>
      <c r="D76" s="19">
        <f>IF(Settings!$B$5="Aus",RAW_T5_Aus!$DN77,RAW_T5_State!$DN77)</f>
        <v/>
      </c>
      <c r="E76" s="19">
        <f>IF(Settings!$B$5="Aus",RAW_T5_Aus!$DO77,RAW_T5_State!$DO77)</f>
        <v/>
      </c>
      <c r="F76" s="19">
        <f>IF(Settings!$B$5="Aus",RAW_T5_Aus!$DP77,RAW_T5_State!$DP77)</f>
        <v/>
      </c>
      <c r="G76" s="19">
        <f>IF(Settings!$B$5="Aus",RAW_T5_Aus!$DQ77,RAW_T5_State!$DQ77)</f>
        <v/>
      </c>
      <c r="H76" s="19">
        <f>IF(Settings!$B$5="Aus",RAW_T5_Aus!$DR77,RAW_T5_State!$DR77)</f>
        <v/>
      </c>
      <c r="I76" s="19">
        <f>IF(Settings!$B$5="Aus",RAW_T5_Aus!$DS77,RAW_T5_State!$DS77)</f>
        <v/>
      </c>
      <c r="J76" s="19">
        <f>IF(Settings!$B$5="Aus",RAW_T5_Aus!$DT77,RAW_T5_State!$DT77)</f>
        <v/>
      </c>
      <c r="K76" s="19">
        <f>IF(Settings!$B$5="Aus",SUM(RAW_T8_Aus!$C77:$DM77)-SUM(RAW_T5_Aus!$C77:$DM77),SUM(RAW_T8_State!$C77:$DM77)-SUM(RAW_T5_State!$C77:$DM77))</f>
        <v/>
      </c>
      <c r="L76" s="19">
        <f>IF(Settings!$B$5="Aus",RAW_T8_Aus!$DN77-RAW_T5_Aus!$DN77,RAW_T8_State!$DN77-RAW_T5_State!$DN77)</f>
        <v/>
      </c>
      <c r="M76" s="19">
        <f>IF(Settings!$B$5="Aus",RAW_T8_Aus!$DO77-RAW_T5_Aus!$DO77,RAW_T8_State!$DO77-RAW_T5_State!$DO77)</f>
        <v/>
      </c>
      <c r="N76" s="19">
        <f>IF(Settings!$B$5="Aus",RAW_T8_Aus!$DP77-RAW_T5_Aus!$DP77,RAW_T8_State!$DP77-RAW_T5_State!$DP77)</f>
        <v/>
      </c>
      <c r="O76" s="19">
        <f>IF(Settings!$B$5="Aus",RAW_T8_Aus!$DQ77-RAW_T5_Aus!$DQ77,RAW_T8_State!$DQ77-RAW_T5_State!$DQ77)</f>
        <v/>
      </c>
      <c r="P76" s="19">
        <f>IF(Settings!$B$5="Aus",RAW_T8_Aus!$DR77-RAW_T5_Aus!$DR77,RAW_T8_State!$DR77-RAW_T5_State!$DR77)</f>
        <v/>
      </c>
      <c r="Q76" s="19">
        <f>IF(Settings!$B$5="Aus",RAW_T8_Aus!$DS77-RAW_T5_Aus!$DS77,RAW_T8_State!$DS77-RAW_T5_State!$DS77)</f>
        <v/>
      </c>
      <c r="R76" s="19">
        <f>IF(Settings!$B$5="Aus",RAW_T8_Aus!$DT77-RAW_T5_Aus!$DT77,RAW_T8_State!$DT77-RAW_T5_State!$DT77)</f>
        <v/>
      </c>
      <c r="S76" s="19">
        <f>SUM(RAW_T35_NetTaxes!$C77:$DM77)</f>
        <v/>
      </c>
      <c r="T76" s="19">
        <f>RAW_T35_NetTaxes!$DN77</f>
        <v/>
      </c>
      <c r="U76" s="19">
        <f>RAW_T35_NetTaxes!$DO77</f>
        <v/>
      </c>
      <c r="V76" s="19">
        <f>RAW_T35_NetTaxes!$DP77</f>
        <v/>
      </c>
      <c r="W76" s="19">
        <f>RAW_T35_NetTaxes!$DQ77</f>
        <v/>
      </c>
      <c r="X76" s="19">
        <f>RAW_T35_NetTaxes!$DR77</f>
        <v/>
      </c>
      <c r="Y76" s="19">
        <f>RAW_T35_NetTaxes!$DS77</f>
        <v/>
      </c>
      <c r="Z76" s="19">
        <f>RAW_T35_NetTaxes!$DT77</f>
        <v/>
      </c>
      <c r="AA76" s="19">
        <f>SUM(RAW_T23_Wholesale!$C77:$DM77)</f>
        <v/>
      </c>
      <c r="AB76" s="19">
        <f>RAW_T23_Wholesale!$DN77</f>
        <v/>
      </c>
      <c r="AC76" s="19">
        <f>RAW_T23_Wholesale!$DO77</f>
        <v/>
      </c>
      <c r="AD76" s="19">
        <f>RAW_T23_Wholesale!$DP77</f>
        <v/>
      </c>
      <c r="AE76" s="19">
        <f>RAW_T23_Wholesale!$DQ77</f>
        <v/>
      </c>
      <c r="AF76" s="19">
        <f>RAW_T23_Wholesale!$DR77</f>
        <v/>
      </c>
      <c r="AG76" s="19">
        <f>RAW_T23_Wholesale!$DS77</f>
        <v/>
      </c>
      <c r="AH76" s="19">
        <f>RAW_T23_Wholesale!$DT77</f>
        <v/>
      </c>
      <c r="AI76" s="19">
        <f>SUM(RAW_T24_Retail!$C77:$DM77)</f>
        <v/>
      </c>
      <c r="AJ76" s="19">
        <f>RAW_T24_Retail!$DN77</f>
        <v/>
      </c>
      <c r="AK76" s="19">
        <f>RAW_T24_Retail!$DO77</f>
        <v/>
      </c>
      <c r="AL76" s="19">
        <f>RAW_T24_Retail!$DP77</f>
        <v/>
      </c>
      <c r="AM76" s="19">
        <f>RAW_T24_Retail!$DQ77</f>
        <v/>
      </c>
      <c r="AN76" s="19">
        <f>RAW_T24_Retail!$DR77</f>
        <v/>
      </c>
      <c r="AO76" s="19">
        <f>RAW_T24_Retail!$DS77</f>
        <v/>
      </c>
      <c r="AP76" s="19">
        <f>RAW_T24_Retail!$DT77</f>
        <v/>
      </c>
      <c r="AQ76" s="19">
        <f>SUM(RAW_T25_34_Margins!$D77:$DN77)</f>
        <v/>
      </c>
      <c r="AR76" s="19">
        <f>RAW_T25_34_Margins!$DO77</f>
        <v/>
      </c>
      <c r="AS76" s="19">
        <f>RAW_T25_34_Margins!$DP77</f>
        <v/>
      </c>
      <c r="AT76" s="19">
        <f>RAW_T25_34_Margins!$DQ77</f>
        <v/>
      </c>
      <c r="AU76" s="19">
        <f>RAW_T25_34_Margins!$DR77</f>
        <v/>
      </c>
      <c r="AV76" s="19">
        <f>RAW_T25_34_Margins!$DS77</f>
        <v/>
      </c>
      <c r="AW76" s="19">
        <f>RAW_T25_34_Margins!$DT77</f>
        <v/>
      </c>
      <c r="AX76" s="19">
        <f>RAW_T25_34_Margins!$DU77</f>
        <v/>
      </c>
      <c r="AY76" s="19">
        <f>SUM(RAW_T25_34_Margins!$D192:$DN192)</f>
        <v/>
      </c>
      <c r="AZ76" s="19">
        <f>RAW_T25_34_Margins!$DO192</f>
        <v/>
      </c>
      <c r="BA76" s="19">
        <f>RAW_T25_34_Margins!$DP192</f>
        <v/>
      </c>
      <c r="BB76" s="19">
        <f>RAW_T25_34_Margins!$DQ192</f>
        <v/>
      </c>
      <c r="BC76" s="19">
        <f>RAW_T25_34_Margins!$DR192</f>
        <v/>
      </c>
      <c r="BD76" s="19">
        <f>RAW_T25_34_Margins!$DS192</f>
        <v/>
      </c>
      <c r="BE76" s="19">
        <f>RAW_T25_34_Margins!$DT192</f>
        <v/>
      </c>
      <c r="BF76" s="19">
        <f>RAW_T25_34_Margins!$DU192</f>
        <v/>
      </c>
      <c r="BG76" s="19">
        <f>SUM(RAW_T25_34_Margins!$D307:$DN307)</f>
        <v/>
      </c>
      <c r="BH76" s="19">
        <f>RAW_T25_34_Margins!$DO307</f>
        <v/>
      </c>
      <c r="BI76" s="19">
        <f>RAW_T25_34_Margins!$DP307</f>
        <v/>
      </c>
      <c r="BJ76" s="19">
        <f>RAW_T25_34_Margins!$DQ307</f>
        <v/>
      </c>
      <c r="BK76" s="19">
        <f>RAW_T25_34_Margins!$DR307</f>
        <v/>
      </c>
      <c r="BL76" s="19">
        <f>RAW_T25_34_Margins!$DS307</f>
        <v/>
      </c>
      <c r="BM76" s="19">
        <f>RAW_T25_34_Margins!$DT307</f>
        <v/>
      </c>
      <c r="BN76" s="19">
        <f>RAW_T25_34_Margins!$DU307</f>
        <v/>
      </c>
      <c r="BO76" s="19">
        <f>SUM(RAW_T25_34_Margins!$D422:$DN422)+SUM(RAW_T25_34_Margins!$D537:$DN537)</f>
        <v/>
      </c>
      <c r="BP76" s="19">
        <f>RAW_T25_34_Margins!$DO422+RAW_T25_34_Margins!$DO537</f>
        <v/>
      </c>
      <c r="BQ76" s="19">
        <f>RAW_T25_34_Margins!$DP422+RAW_T25_34_Margins!$DP537</f>
        <v/>
      </c>
      <c r="BR76" s="19">
        <f>RAW_T25_34_Margins!$DQ422+RAW_T25_34_Margins!$DQ537</f>
        <v/>
      </c>
      <c r="BS76" s="19">
        <f>RAW_T25_34_Margins!$DR422+RAW_T25_34_Margins!$DR537</f>
        <v/>
      </c>
      <c r="BT76" s="19">
        <f>RAW_T25_34_Margins!$DS422+RAW_T25_34_Margins!$DS537</f>
        <v/>
      </c>
      <c r="BU76" s="19">
        <f>RAW_T25_34_Margins!$DT422+RAW_T25_34_Margins!$DT537</f>
        <v/>
      </c>
      <c r="BV76" s="19">
        <f>RAW_T25_34_Margins!$DU422+RAW_T25_34_Margins!$DU537</f>
        <v/>
      </c>
      <c r="BW76" s="19">
        <f>SUM(RAW_T25_34_Margins!$D652:$DN652)</f>
        <v/>
      </c>
      <c r="BX76" s="19">
        <f>RAW_T25_34_Margins!$DO652</f>
        <v/>
      </c>
      <c r="BY76" s="19">
        <f>RAW_T25_34_Margins!$DP652</f>
        <v/>
      </c>
      <c r="BZ76" s="19">
        <f>RAW_T25_34_Margins!$DQ652</f>
        <v/>
      </c>
      <c r="CA76" s="19">
        <f>RAW_T25_34_Margins!$DR652</f>
        <v/>
      </c>
      <c r="CB76" s="19">
        <f>RAW_T25_34_Margins!$DS652</f>
        <v/>
      </c>
      <c r="CC76" s="19">
        <f>RAW_T25_34_Margins!$DT652</f>
        <v/>
      </c>
      <c r="CD76" s="19">
        <f>RAW_T25_34_Margins!$DU652</f>
        <v/>
      </c>
      <c r="CE76" s="19">
        <f>SUM(RAW_T25_34_Margins!$D767:$DN767)</f>
        <v/>
      </c>
      <c r="CF76" s="19">
        <f>RAW_T25_34_Margins!$DO767</f>
        <v/>
      </c>
      <c r="CG76" s="19">
        <f>RAW_T25_34_Margins!$DP767</f>
        <v/>
      </c>
      <c r="CH76" s="19">
        <f>RAW_T25_34_Margins!$DQ767</f>
        <v/>
      </c>
      <c r="CI76" s="19">
        <f>RAW_T25_34_Margins!$DR767</f>
        <v/>
      </c>
      <c r="CJ76" s="19">
        <f>RAW_T25_34_Margins!$DS767</f>
        <v/>
      </c>
      <c r="CK76" s="19">
        <f>RAW_T25_34_Margins!$DT767</f>
        <v/>
      </c>
      <c r="CL76" s="19">
        <f>RAW_T25_34_Margins!$DU767</f>
        <v/>
      </c>
      <c r="CM76" s="19">
        <f>SUM(RAW_T25_34_Margins!$D882:$DN882)</f>
        <v/>
      </c>
      <c r="CN76" s="19">
        <f>RAW_T25_34_Margins!$DO882</f>
        <v/>
      </c>
      <c r="CO76" s="19">
        <f>RAW_T25_34_Margins!$DP882</f>
        <v/>
      </c>
      <c r="CP76" s="19">
        <f>RAW_T25_34_Margins!$DQ882</f>
        <v/>
      </c>
      <c r="CQ76" s="19">
        <f>RAW_T25_34_Margins!$DR882</f>
        <v/>
      </c>
      <c r="CR76" s="19">
        <f>RAW_T25_34_Margins!$DS882</f>
        <v/>
      </c>
      <c r="CS76" s="19">
        <f>RAW_T25_34_Margins!$DT882</f>
        <v/>
      </c>
      <c r="CT76" s="19">
        <f>RAW_T25_34_Margins!$DU882</f>
        <v/>
      </c>
      <c r="CU76" s="19">
        <f>SUM(RAW_T25_34_Margins!$D997:$DN997)</f>
        <v/>
      </c>
      <c r="CV76" s="19">
        <f>RAW_T25_34_Margins!$DO997</f>
        <v/>
      </c>
      <c r="CW76" s="19">
        <f>RAW_T25_34_Margins!$DP997</f>
        <v/>
      </c>
      <c r="CX76" s="19">
        <f>RAW_T25_34_Margins!$DQ997</f>
        <v/>
      </c>
      <c r="CY76" s="19">
        <f>RAW_T25_34_Margins!$DR997</f>
        <v/>
      </c>
      <c r="CZ76" s="19">
        <f>RAW_T25_34_Margins!$DS997</f>
        <v/>
      </c>
      <c r="DA76" s="19">
        <f>RAW_T25_34_Margins!$DT997</f>
        <v/>
      </c>
      <c r="DB76" s="19">
        <f>RAW_T25_34_Margins!$DU997</f>
        <v/>
      </c>
      <c r="DC76" s="19">
        <f>SUM(RAW_T25_34_Margins!$D1112:$DN1112)</f>
        <v/>
      </c>
      <c r="DD76" s="19">
        <f>RAW_T25_34_Margins!$DO1112</f>
        <v/>
      </c>
      <c r="DE76" s="19">
        <f>RAW_T25_34_Margins!$DP1112</f>
        <v/>
      </c>
      <c r="DF76" s="19">
        <f>RAW_T25_34_Margins!$DQ1112</f>
        <v/>
      </c>
      <c r="DG76" s="19">
        <f>RAW_T25_34_Margins!$DR1112</f>
        <v/>
      </c>
      <c r="DH76" s="19">
        <f>RAW_T25_34_Margins!$DS1112</f>
        <v/>
      </c>
      <c r="DI76" s="19">
        <f>RAW_T25_34_Margins!$DT1112</f>
        <v/>
      </c>
      <c r="DJ76" s="19">
        <f>RAW_T25_34_Margins!$DU1112</f>
        <v/>
      </c>
    </row>
    <row r="77">
      <c r="A77" s="2" t="inlineStr">
        <is>
          <t>3201</t>
        </is>
      </c>
      <c r="B77" s="2" t="inlineStr">
        <is>
          <t>Construction services</t>
        </is>
      </c>
      <c r="C77" s="19">
        <f>IF(Settings!$B$5="Aus",SUM(RAW_T5_Aus!$C78:$DM78),SUM(RAW_T5_State!$C78:$DM78))</f>
        <v/>
      </c>
      <c r="D77" s="19">
        <f>IF(Settings!$B$5="Aus",RAW_T5_Aus!$DN78,RAW_T5_State!$DN78)</f>
        <v/>
      </c>
      <c r="E77" s="19">
        <f>IF(Settings!$B$5="Aus",RAW_T5_Aus!$DO78,RAW_T5_State!$DO78)</f>
        <v/>
      </c>
      <c r="F77" s="19">
        <f>IF(Settings!$B$5="Aus",RAW_T5_Aus!$DP78,RAW_T5_State!$DP78)</f>
        <v/>
      </c>
      <c r="G77" s="19">
        <f>IF(Settings!$B$5="Aus",RAW_T5_Aus!$DQ78,RAW_T5_State!$DQ78)</f>
        <v/>
      </c>
      <c r="H77" s="19">
        <f>IF(Settings!$B$5="Aus",RAW_T5_Aus!$DR78,RAW_T5_State!$DR78)</f>
        <v/>
      </c>
      <c r="I77" s="19">
        <f>IF(Settings!$B$5="Aus",RAW_T5_Aus!$DS78,RAW_T5_State!$DS78)</f>
        <v/>
      </c>
      <c r="J77" s="19">
        <f>IF(Settings!$B$5="Aus",RAW_T5_Aus!$DT78,RAW_T5_State!$DT78)</f>
        <v/>
      </c>
      <c r="K77" s="19">
        <f>IF(Settings!$B$5="Aus",SUM(RAW_T8_Aus!$C78:$DM78)-SUM(RAW_T5_Aus!$C78:$DM78),SUM(RAW_T8_State!$C78:$DM78)-SUM(RAW_T5_State!$C78:$DM78))</f>
        <v/>
      </c>
      <c r="L77" s="19">
        <f>IF(Settings!$B$5="Aus",RAW_T8_Aus!$DN78-RAW_T5_Aus!$DN78,RAW_T8_State!$DN78-RAW_T5_State!$DN78)</f>
        <v/>
      </c>
      <c r="M77" s="19">
        <f>IF(Settings!$B$5="Aus",RAW_T8_Aus!$DO78-RAW_T5_Aus!$DO78,RAW_T8_State!$DO78-RAW_T5_State!$DO78)</f>
        <v/>
      </c>
      <c r="N77" s="19">
        <f>IF(Settings!$B$5="Aus",RAW_T8_Aus!$DP78-RAW_T5_Aus!$DP78,RAW_T8_State!$DP78-RAW_T5_State!$DP78)</f>
        <v/>
      </c>
      <c r="O77" s="19">
        <f>IF(Settings!$B$5="Aus",RAW_T8_Aus!$DQ78-RAW_T5_Aus!$DQ78,RAW_T8_State!$DQ78-RAW_T5_State!$DQ78)</f>
        <v/>
      </c>
      <c r="P77" s="19">
        <f>IF(Settings!$B$5="Aus",RAW_T8_Aus!$DR78-RAW_T5_Aus!$DR78,RAW_T8_State!$DR78-RAW_T5_State!$DR78)</f>
        <v/>
      </c>
      <c r="Q77" s="19">
        <f>IF(Settings!$B$5="Aus",RAW_T8_Aus!$DS78-RAW_T5_Aus!$DS78,RAW_T8_State!$DS78-RAW_T5_State!$DS78)</f>
        <v/>
      </c>
      <c r="R77" s="19">
        <f>IF(Settings!$B$5="Aus",RAW_T8_Aus!$DT78-RAW_T5_Aus!$DT78,RAW_T8_State!$DT78-RAW_T5_State!$DT78)</f>
        <v/>
      </c>
      <c r="S77" s="19">
        <f>SUM(RAW_T35_NetTaxes!$C78:$DM78)</f>
        <v/>
      </c>
      <c r="T77" s="19">
        <f>RAW_T35_NetTaxes!$DN78</f>
        <v/>
      </c>
      <c r="U77" s="19">
        <f>RAW_T35_NetTaxes!$DO78</f>
        <v/>
      </c>
      <c r="V77" s="19">
        <f>RAW_T35_NetTaxes!$DP78</f>
        <v/>
      </c>
      <c r="W77" s="19">
        <f>RAW_T35_NetTaxes!$DQ78</f>
        <v/>
      </c>
      <c r="X77" s="19">
        <f>RAW_T35_NetTaxes!$DR78</f>
        <v/>
      </c>
      <c r="Y77" s="19">
        <f>RAW_T35_NetTaxes!$DS78</f>
        <v/>
      </c>
      <c r="Z77" s="19">
        <f>RAW_T35_NetTaxes!$DT78</f>
        <v/>
      </c>
      <c r="AA77" s="19">
        <f>SUM(RAW_T23_Wholesale!$C78:$DM78)</f>
        <v/>
      </c>
      <c r="AB77" s="19">
        <f>RAW_T23_Wholesale!$DN78</f>
        <v/>
      </c>
      <c r="AC77" s="19">
        <f>RAW_T23_Wholesale!$DO78</f>
        <v/>
      </c>
      <c r="AD77" s="19">
        <f>RAW_T23_Wholesale!$DP78</f>
        <v/>
      </c>
      <c r="AE77" s="19">
        <f>RAW_T23_Wholesale!$DQ78</f>
        <v/>
      </c>
      <c r="AF77" s="19">
        <f>RAW_T23_Wholesale!$DR78</f>
        <v/>
      </c>
      <c r="AG77" s="19">
        <f>RAW_T23_Wholesale!$DS78</f>
        <v/>
      </c>
      <c r="AH77" s="19">
        <f>RAW_T23_Wholesale!$DT78</f>
        <v/>
      </c>
      <c r="AI77" s="19">
        <f>SUM(RAW_T24_Retail!$C78:$DM78)</f>
        <v/>
      </c>
      <c r="AJ77" s="19">
        <f>RAW_T24_Retail!$DN78</f>
        <v/>
      </c>
      <c r="AK77" s="19">
        <f>RAW_T24_Retail!$DO78</f>
        <v/>
      </c>
      <c r="AL77" s="19">
        <f>RAW_T24_Retail!$DP78</f>
        <v/>
      </c>
      <c r="AM77" s="19">
        <f>RAW_T24_Retail!$DQ78</f>
        <v/>
      </c>
      <c r="AN77" s="19">
        <f>RAW_T24_Retail!$DR78</f>
        <v/>
      </c>
      <c r="AO77" s="19">
        <f>RAW_T24_Retail!$DS78</f>
        <v/>
      </c>
      <c r="AP77" s="19">
        <f>RAW_T24_Retail!$DT78</f>
        <v/>
      </c>
      <c r="AQ77" s="19">
        <f>SUM(RAW_T25_34_Margins!$D78:$DN78)</f>
        <v/>
      </c>
      <c r="AR77" s="19">
        <f>RAW_T25_34_Margins!$DO78</f>
        <v/>
      </c>
      <c r="AS77" s="19">
        <f>RAW_T25_34_Margins!$DP78</f>
        <v/>
      </c>
      <c r="AT77" s="19">
        <f>RAW_T25_34_Margins!$DQ78</f>
        <v/>
      </c>
      <c r="AU77" s="19">
        <f>RAW_T25_34_Margins!$DR78</f>
        <v/>
      </c>
      <c r="AV77" s="19">
        <f>RAW_T25_34_Margins!$DS78</f>
        <v/>
      </c>
      <c r="AW77" s="19">
        <f>RAW_T25_34_Margins!$DT78</f>
        <v/>
      </c>
      <c r="AX77" s="19">
        <f>RAW_T25_34_Margins!$DU78</f>
        <v/>
      </c>
      <c r="AY77" s="19">
        <f>SUM(RAW_T25_34_Margins!$D193:$DN193)</f>
        <v/>
      </c>
      <c r="AZ77" s="19">
        <f>RAW_T25_34_Margins!$DO193</f>
        <v/>
      </c>
      <c r="BA77" s="19">
        <f>RAW_T25_34_Margins!$DP193</f>
        <v/>
      </c>
      <c r="BB77" s="19">
        <f>RAW_T25_34_Margins!$DQ193</f>
        <v/>
      </c>
      <c r="BC77" s="19">
        <f>RAW_T25_34_Margins!$DR193</f>
        <v/>
      </c>
      <c r="BD77" s="19">
        <f>RAW_T25_34_Margins!$DS193</f>
        <v/>
      </c>
      <c r="BE77" s="19">
        <f>RAW_T25_34_Margins!$DT193</f>
        <v/>
      </c>
      <c r="BF77" s="19">
        <f>RAW_T25_34_Margins!$DU193</f>
        <v/>
      </c>
      <c r="BG77" s="19">
        <f>SUM(RAW_T25_34_Margins!$D308:$DN308)</f>
        <v/>
      </c>
      <c r="BH77" s="19">
        <f>RAW_T25_34_Margins!$DO308</f>
        <v/>
      </c>
      <c r="BI77" s="19">
        <f>RAW_T25_34_Margins!$DP308</f>
        <v/>
      </c>
      <c r="BJ77" s="19">
        <f>RAW_T25_34_Margins!$DQ308</f>
        <v/>
      </c>
      <c r="BK77" s="19">
        <f>RAW_T25_34_Margins!$DR308</f>
        <v/>
      </c>
      <c r="BL77" s="19">
        <f>RAW_T25_34_Margins!$DS308</f>
        <v/>
      </c>
      <c r="BM77" s="19">
        <f>RAW_T25_34_Margins!$DT308</f>
        <v/>
      </c>
      <c r="BN77" s="19">
        <f>RAW_T25_34_Margins!$DU308</f>
        <v/>
      </c>
      <c r="BO77" s="19">
        <f>SUM(RAW_T25_34_Margins!$D423:$DN423)+SUM(RAW_T25_34_Margins!$D538:$DN538)</f>
        <v/>
      </c>
      <c r="BP77" s="19">
        <f>RAW_T25_34_Margins!$DO423+RAW_T25_34_Margins!$DO538</f>
        <v/>
      </c>
      <c r="BQ77" s="19">
        <f>RAW_T25_34_Margins!$DP423+RAW_T25_34_Margins!$DP538</f>
        <v/>
      </c>
      <c r="BR77" s="19">
        <f>RAW_T25_34_Margins!$DQ423+RAW_T25_34_Margins!$DQ538</f>
        <v/>
      </c>
      <c r="BS77" s="19">
        <f>RAW_T25_34_Margins!$DR423+RAW_T25_34_Margins!$DR538</f>
        <v/>
      </c>
      <c r="BT77" s="19">
        <f>RAW_T25_34_Margins!$DS423+RAW_T25_34_Margins!$DS538</f>
        <v/>
      </c>
      <c r="BU77" s="19">
        <f>RAW_T25_34_Margins!$DT423+RAW_T25_34_Margins!$DT538</f>
        <v/>
      </c>
      <c r="BV77" s="19">
        <f>RAW_T25_34_Margins!$DU423+RAW_T25_34_Margins!$DU538</f>
        <v/>
      </c>
      <c r="BW77" s="19">
        <f>SUM(RAW_T25_34_Margins!$D653:$DN653)</f>
        <v/>
      </c>
      <c r="BX77" s="19">
        <f>RAW_T25_34_Margins!$DO653</f>
        <v/>
      </c>
      <c r="BY77" s="19">
        <f>RAW_T25_34_Margins!$DP653</f>
        <v/>
      </c>
      <c r="BZ77" s="19">
        <f>RAW_T25_34_Margins!$DQ653</f>
        <v/>
      </c>
      <c r="CA77" s="19">
        <f>RAW_T25_34_Margins!$DR653</f>
        <v/>
      </c>
      <c r="CB77" s="19">
        <f>RAW_T25_34_Margins!$DS653</f>
        <v/>
      </c>
      <c r="CC77" s="19">
        <f>RAW_T25_34_Margins!$DT653</f>
        <v/>
      </c>
      <c r="CD77" s="19">
        <f>RAW_T25_34_Margins!$DU653</f>
        <v/>
      </c>
      <c r="CE77" s="19">
        <f>SUM(RAW_T25_34_Margins!$D768:$DN768)</f>
        <v/>
      </c>
      <c r="CF77" s="19">
        <f>RAW_T25_34_Margins!$DO768</f>
        <v/>
      </c>
      <c r="CG77" s="19">
        <f>RAW_T25_34_Margins!$DP768</f>
        <v/>
      </c>
      <c r="CH77" s="19">
        <f>RAW_T25_34_Margins!$DQ768</f>
        <v/>
      </c>
      <c r="CI77" s="19">
        <f>RAW_T25_34_Margins!$DR768</f>
        <v/>
      </c>
      <c r="CJ77" s="19">
        <f>RAW_T25_34_Margins!$DS768</f>
        <v/>
      </c>
      <c r="CK77" s="19">
        <f>RAW_T25_34_Margins!$DT768</f>
        <v/>
      </c>
      <c r="CL77" s="19">
        <f>RAW_T25_34_Margins!$DU768</f>
        <v/>
      </c>
      <c r="CM77" s="19">
        <f>SUM(RAW_T25_34_Margins!$D883:$DN883)</f>
        <v/>
      </c>
      <c r="CN77" s="19">
        <f>RAW_T25_34_Margins!$DO883</f>
        <v/>
      </c>
      <c r="CO77" s="19">
        <f>RAW_T25_34_Margins!$DP883</f>
        <v/>
      </c>
      <c r="CP77" s="19">
        <f>RAW_T25_34_Margins!$DQ883</f>
        <v/>
      </c>
      <c r="CQ77" s="19">
        <f>RAW_T25_34_Margins!$DR883</f>
        <v/>
      </c>
      <c r="CR77" s="19">
        <f>RAW_T25_34_Margins!$DS883</f>
        <v/>
      </c>
      <c r="CS77" s="19">
        <f>RAW_T25_34_Margins!$DT883</f>
        <v/>
      </c>
      <c r="CT77" s="19">
        <f>RAW_T25_34_Margins!$DU883</f>
        <v/>
      </c>
      <c r="CU77" s="19">
        <f>SUM(RAW_T25_34_Margins!$D998:$DN998)</f>
        <v/>
      </c>
      <c r="CV77" s="19">
        <f>RAW_T25_34_Margins!$DO998</f>
        <v/>
      </c>
      <c r="CW77" s="19">
        <f>RAW_T25_34_Margins!$DP998</f>
        <v/>
      </c>
      <c r="CX77" s="19">
        <f>RAW_T25_34_Margins!$DQ998</f>
        <v/>
      </c>
      <c r="CY77" s="19">
        <f>RAW_T25_34_Margins!$DR998</f>
        <v/>
      </c>
      <c r="CZ77" s="19">
        <f>RAW_T25_34_Margins!$DS998</f>
        <v/>
      </c>
      <c r="DA77" s="19">
        <f>RAW_T25_34_Margins!$DT998</f>
        <v/>
      </c>
      <c r="DB77" s="19">
        <f>RAW_T25_34_Margins!$DU998</f>
        <v/>
      </c>
      <c r="DC77" s="19">
        <f>SUM(RAW_T25_34_Margins!$D1113:$DN1113)</f>
        <v/>
      </c>
      <c r="DD77" s="19">
        <f>RAW_T25_34_Margins!$DO1113</f>
        <v/>
      </c>
      <c r="DE77" s="19">
        <f>RAW_T25_34_Margins!$DP1113</f>
        <v/>
      </c>
      <c r="DF77" s="19">
        <f>RAW_T25_34_Margins!$DQ1113</f>
        <v/>
      </c>
      <c r="DG77" s="19">
        <f>RAW_T25_34_Margins!$DR1113</f>
        <v/>
      </c>
      <c r="DH77" s="19">
        <f>RAW_T25_34_Margins!$DS1113</f>
        <v/>
      </c>
      <c r="DI77" s="19">
        <f>RAW_T25_34_Margins!$DT1113</f>
        <v/>
      </c>
      <c r="DJ77" s="19">
        <f>RAW_T25_34_Margins!$DU1113</f>
        <v/>
      </c>
    </row>
    <row r="78">
      <c r="A78" s="2" t="inlineStr">
        <is>
          <t>3301</t>
        </is>
      </c>
      <c r="B78" s="2" t="inlineStr">
        <is>
          <t>Wholesale trade</t>
        </is>
      </c>
      <c r="C78" s="19">
        <f>IF(Settings!$B$5="Aus",SUM(RAW_T5_Aus!$C79:$DM79),SUM(RAW_T5_State!$C79:$DM79))</f>
        <v/>
      </c>
      <c r="D78" s="19">
        <f>IF(Settings!$B$5="Aus",RAW_T5_Aus!$DN79,RAW_T5_State!$DN79)</f>
        <v/>
      </c>
      <c r="E78" s="19">
        <f>IF(Settings!$B$5="Aus",RAW_T5_Aus!$DO79,RAW_T5_State!$DO79)</f>
        <v/>
      </c>
      <c r="F78" s="19">
        <f>IF(Settings!$B$5="Aus",RAW_T5_Aus!$DP79,RAW_T5_State!$DP79)</f>
        <v/>
      </c>
      <c r="G78" s="19">
        <f>IF(Settings!$B$5="Aus",RAW_T5_Aus!$DQ79,RAW_T5_State!$DQ79)</f>
        <v/>
      </c>
      <c r="H78" s="19">
        <f>IF(Settings!$B$5="Aus",RAW_T5_Aus!$DR79,RAW_T5_State!$DR79)</f>
        <v/>
      </c>
      <c r="I78" s="19">
        <f>IF(Settings!$B$5="Aus",RAW_T5_Aus!$DS79,RAW_T5_State!$DS79)</f>
        <v/>
      </c>
      <c r="J78" s="19">
        <f>IF(Settings!$B$5="Aus",RAW_T5_Aus!$DT79,RAW_T5_State!$DT79)</f>
        <v/>
      </c>
      <c r="K78" s="19">
        <f>IF(Settings!$B$5="Aus",SUM(RAW_T8_Aus!$C79:$DM79)-SUM(RAW_T5_Aus!$C79:$DM79),SUM(RAW_T8_State!$C79:$DM79)-SUM(RAW_T5_State!$C79:$DM79))</f>
        <v/>
      </c>
      <c r="L78" s="19">
        <f>IF(Settings!$B$5="Aus",RAW_T8_Aus!$DN79-RAW_T5_Aus!$DN79,RAW_T8_State!$DN79-RAW_T5_State!$DN79)</f>
        <v/>
      </c>
      <c r="M78" s="19">
        <f>IF(Settings!$B$5="Aus",RAW_T8_Aus!$DO79-RAW_T5_Aus!$DO79,RAW_T8_State!$DO79-RAW_T5_State!$DO79)</f>
        <v/>
      </c>
      <c r="N78" s="19">
        <f>IF(Settings!$B$5="Aus",RAW_T8_Aus!$DP79-RAW_T5_Aus!$DP79,RAW_T8_State!$DP79-RAW_T5_State!$DP79)</f>
        <v/>
      </c>
      <c r="O78" s="19">
        <f>IF(Settings!$B$5="Aus",RAW_T8_Aus!$DQ79-RAW_T5_Aus!$DQ79,RAW_T8_State!$DQ79-RAW_T5_State!$DQ79)</f>
        <v/>
      </c>
      <c r="P78" s="19">
        <f>IF(Settings!$B$5="Aus",RAW_T8_Aus!$DR79-RAW_T5_Aus!$DR79,RAW_T8_State!$DR79-RAW_T5_State!$DR79)</f>
        <v/>
      </c>
      <c r="Q78" s="19">
        <f>IF(Settings!$B$5="Aus",RAW_T8_Aus!$DS79-RAW_T5_Aus!$DS79,RAW_T8_State!$DS79-RAW_T5_State!$DS79)</f>
        <v/>
      </c>
      <c r="R78" s="19">
        <f>IF(Settings!$B$5="Aus",RAW_T8_Aus!$DT79-RAW_T5_Aus!$DT79,RAW_T8_State!$DT79-RAW_T5_State!$DT79)</f>
        <v/>
      </c>
      <c r="S78" s="19">
        <f>SUM(RAW_T35_NetTaxes!$C79:$DM79)</f>
        <v/>
      </c>
      <c r="T78" s="19">
        <f>RAW_T35_NetTaxes!$DN79</f>
        <v/>
      </c>
      <c r="U78" s="19">
        <f>RAW_T35_NetTaxes!$DO79</f>
        <v/>
      </c>
      <c r="V78" s="19">
        <f>RAW_T35_NetTaxes!$DP79</f>
        <v/>
      </c>
      <c r="W78" s="19">
        <f>RAW_T35_NetTaxes!$DQ79</f>
        <v/>
      </c>
      <c r="X78" s="19">
        <f>RAW_T35_NetTaxes!$DR79</f>
        <v/>
      </c>
      <c r="Y78" s="19">
        <f>RAW_T35_NetTaxes!$DS79</f>
        <v/>
      </c>
      <c r="Z78" s="19">
        <f>RAW_T35_NetTaxes!$DT79</f>
        <v/>
      </c>
      <c r="AA78" s="19">
        <f>SUM(RAW_T23_Wholesale!$C79:$DM79)</f>
        <v/>
      </c>
      <c r="AB78" s="19">
        <f>RAW_T23_Wholesale!$DN79</f>
        <v/>
      </c>
      <c r="AC78" s="19">
        <f>RAW_T23_Wholesale!$DO79</f>
        <v/>
      </c>
      <c r="AD78" s="19">
        <f>RAW_T23_Wholesale!$DP79</f>
        <v/>
      </c>
      <c r="AE78" s="19">
        <f>RAW_T23_Wholesale!$DQ79</f>
        <v/>
      </c>
      <c r="AF78" s="19">
        <f>RAW_T23_Wholesale!$DR79</f>
        <v/>
      </c>
      <c r="AG78" s="19">
        <f>RAW_T23_Wholesale!$DS79</f>
        <v/>
      </c>
      <c r="AH78" s="19">
        <f>RAW_T23_Wholesale!$DT79</f>
        <v/>
      </c>
      <c r="AI78" s="19">
        <f>SUM(RAW_T24_Retail!$C79:$DM79)</f>
        <v/>
      </c>
      <c r="AJ78" s="19">
        <f>RAW_T24_Retail!$DN79</f>
        <v/>
      </c>
      <c r="AK78" s="19">
        <f>RAW_T24_Retail!$DO79</f>
        <v/>
      </c>
      <c r="AL78" s="19">
        <f>RAW_T24_Retail!$DP79</f>
        <v/>
      </c>
      <c r="AM78" s="19">
        <f>RAW_T24_Retail!$DQ79</f>
        <v/>
      </c>
      <c r="AN78" s="19">
        <f>RAW_T24_Retail!$DR79</f>
        <v/>
      </c>
      <c r="AO78" s="19">
        <f>RAW_T24_Retail!$DS79</f>
        <v/>
      </c>
      <c r="AP78" s="19">
        <f>RAW_T24_Retail!$DT79</f>
        <v/>
      </c>
      <c r="AQ78" s="19">
        <f>SUM(RAW_T25_34_Margins!$D79:$DN79)</f>
        <v/>
      </c>
      <c r="AR78" s="19">
        <f>RAW_T25_34_Margins!$DO79</f>
        <v/>
      </c>
      <c r="AS78" s="19">
        <f>RAW_T25_34_Margins!$DP79</f>
        <v/>
      </c>
      <c r="AT78" s="19">
        <f>RAW_T25_34_Margins!$DQ79</f>
        <v/>
      </c>
      <c r="AU78" s="19">
        <f>RAW_T25_34_Margins!$DR79</f>
        <v/>
      </c>
      <c r="AV78" s="19">
        <f>RAW_T25_34_Margins!$DS79</f>
        <v/>
      </c>
      <c r="AW78" s="19">
        <f>RAW_T25_34_Margins!$DT79</f>
        <v/>
      </c>
      <c r="AX78" s="19">
        <f>RAW_T25_34_Margins!$DU79</f>
        <v/>
      </c>
      <c r="AY78" s="19">
        <f>SUM(RAW_T25_34_Margins!$D194:$DN194)</f>
        <v/>
      </c>
      <c r="AZ78" s="19">
        <f>RAW_T25_34_Margins!$DO194</f>
        <v/>
      </c>
      <c r="BA78" s="19">
        <f>RAW_T25_34_Margins!$DP194</f>
        <v/>
      </c>
      <c r="BB78" s="19">
        <f>RAW_T25_34_Margins!$DQ194</f>
        <v/>
      </c>
      <c r="BC78" s="19">
        <f>RAW_T25_34_Margins!$DR194</f>
        <v/>
      </c>
      <c r="BD78" s="19">
        <f>RAW_T25_34_Margins!$DS194</f>
        <v/>
      </c>
      <c r="BE78" s="19">
        <f>RAW_T25_34_Margins!$DT194</f>
        <v/>
      </c>
      <c r="BF78" s="19">
        <f>RAW_T25_34_Margins!$DU194</f>
        <v/>
      </c>
      <c r="BG78" s="19">
        <f>SUM(RAW_T25_34_Margins!$D309:$DN309)</f>
        <v/>
      </c>
      <c r="BH78" s="19">
        <f>RAW_T25_34_Margins!$DO309</f>
        <v/>
      </c>
      <c r="BI78" s="19">
        <f>RAW_T25_34_Margins!$DP309</f>
        <v/>
      </c>
      <c r="BJ78" s="19">
        <f>RAW_T25_34_Margins!$DQ309</f>
        <v/>
      </c>
      <c r="BK78" s="19">
        <f>RAW_T25_34_Margins!$DR309</f>
        <v/>
      </c>
      <c r="BL78" s="19">
        <f>RAW_T25_34_Margins!$DS309</f>
        <v/>
      </c>
      <c r="BM78" s="19">
        <f>RAW_T25_34_Margins!$DT309</f>
        <v/>
      </c>
      <c r="BN78" s="19">
        <f>RAW_T25_34_Margins!$DU309</f>
        <v/>
      </c>
      <c r="BO78" s="19">
        <f>SUM(RAW_T25_34_Margins!$D424:$DN424)+SUM(RAW_T25_34_Margins!$D539:$DN539)</f>
        <v/>
      </c>
      <c r="BP78" s="19">
        <f>RAW_T25_34_Margins!$DO424+RAW_T25_34_Margins!$DO539</f>
        <v/>
      </c>
      <c r="BQ78" s="19">
        <f>RAW_T25_34_Margins!$DP424+RAW_T25_34_Margins!$DP539</f>
        <v/>
      </c>
      <c r="BR78" s="19">
        <f>RAW_T25_34_Margins!$DQ424+RAW_T25_34_Margins!$DQ539</f>
        <v/>
      </c>
      <c r="BS78" s="19">
        <f>RAW_T25_34_Margins!$DR424+RAW_T25_34_Margins!$DR539</f>
        <v/>
      </c>
      <c r="BT78" s="19">
        <f>RAW_T25_34_Margins!$DS424+RAW_T25_34_Margins!$DS539</f>
        <v/>
      </c>
      <c r="BU78" s="19">
        <f>RAW_T25_34_Margins!$DT424+RAW_T25_34_Margins!$DT539</f>
        <v/>
      </c>
      <c r="BV78" s="19">
        <f>RAW_T25_34_Margins!$DU424+RAW_T25_34_Margins!$DU539</f>
        <v/>
      </c>
      <c r="BW78" s="19">
        <f>SUM(RAW_T25_34_Margins!$D654:$DN654)</f>
        <v/>
      </c>
      <c r="BX78" s="19">
        <f>RAW_T25_34_Margins!$DO654</f>
        <v/>
      </c>
      <c r="BY78" s="19">
        <f>RAW_T25_34_Margins!$DP654</f>
        <v/>
      </c>
      <c r="BZ78" s="19">
        <f>RAW_T25_34_Margins!$DQ654</f>
        <v/>
      </c>
      <c r="CA78" s="19">
        <f>RAW_T25_34_Margins!$DR654</f>
        <v/>
      </c>
      <c r="CB78" s="19">
        <f>RAW_T25_34_Margins!$DS654</f>
        <v/>
      </c>
      <c r="CC78" s="19">
        <f>RAW_T25_34_Margins!$DT654</f>
        <v/>
      </c>
      <c r="CD78" s="19">
        <f>RAW_T25_34_Margins!$DU654</f>
        <v/>
      </c>
      <c r="CE78" s="19">
        <f>SUM(RAW_T25_34_Margins!$D769:$DN769)</f>
        <v/>
      </c>
      <c r="CF78" s="19">
        <f>RAW_T25_34_Margins!$DO769</f>
        <v/>
      </c>
      <c r="CG78" s="19">
        <f>RAW_T25_34_Margins!$DP769</f>
        <v/>
      </c>
      <c r="CH78" s="19">
        <f>RAW_T25_34_Margins!$DQ769</f>
        <v/>
      </c>
      <c r="CI78" s="19">
        <f>RAW_T25_34_Margins!$DR769</f>
        <v/>
      </c>
      <c r="CJ78" s="19">
        <f>RAW_T25_34_Margins!$DS769</f>
        <v/>
      </c>
      <c r="CK78" s="19">
        <f>RAW_T25_34_Margins!$DT769</f>
        <v/>
      </c>
      <c r="CL78" s="19">
        <f>RAW_T25_34_Margins!$DU769</f>
        <v/>
      </c>
      <c r="CM78" s="19">
        <f>SUM(RAW_T25_34_Margins!$D884:$DN884)</f>
        <v/>
      </c>
      <c r="CN78" s="19">
        <f>RAW_T25_34_Margins!$DO884</f>
        <v/>
      </c>
      <c r="CO78" s="19">
        <f>RAW_T25_34_Margins!$DP884</f>
        <v/>
      </c>
      <c r="CP78" s="19">
        <f>RAW_T25_34_Margins!$DQ884</f>
        <v/>
      </c>
      <c r="CQ78" s="19">
        <f>RAW_T25_34_Margins!$DR884</f>
        <v/>
      </c>
      <c r="CR78" s="19">
        <f>RAW_T25_34_Margins!$DS884</f>
        <v/>
      </c>
      <c r="CS78" s="19">
        <f>RAW_T25_34_Margins!$DT884</f>
        <v/>
      </c>
      <c r="CT78" s="19">
        <f>RAW_T25_34_Margins!$DU884</f>
        <v/>
      </c>
      <c r="CU78" s="19">
        <f>SUM(RAW_T25_34_Margins!$D999:$DN999)</f>
        <v/>
      </c>
      <c r="CV78" s="19">
        <f>RAW_T25_34_Margins!$DO999</f>
        <v/>
      </c>
      <c r="CW78" s="19">
        <f>RAW_T25_34_Margins!$DP999</f>
        <v/>
      </c>
      <c r="CX78" s="19">
        <f>RAW_T25_34_Margins!$DQ999</f>
        <v/>
      </c>
      <c r="CY78" s="19">
        <f>RAW_T25_34_Margins!$DR999</f>
        <v/>
      </c>
      <c r="CZ78" s="19">
        <f>RAW_T25_34_Margins!$DS999</f>
        <v/>
      </c>
      <c r="DA78" s="19">
        <f>RAW_T25_34_Margins!$DT999</f>
        <v/>
      </c>
      <c r="DB78" s="19">
        <f>RAW_T25_34_Margins!$DU999</f>
        <v/>
      </c>
      <c r="DC78" s="19">
        <f>SUM(RAW_T25_34_Margins!$D1114:$DN1114)</f>
        <v/>
      </c>
      <c r="DD78" s="19">
        <f>RAW_T25_34_Margins!$DO1114</f>
        <v/>
      </c>
      <c r="DE78" s="19">
        <f>RAW_T25_34_Margins!$DP1114</f>
        <v/>
      </c>
      <c r="DF78" s="19">
        <f>RAW_T25_34_Margins!$DQ1114</f>
        <v/>
      </c>
      <c r="DG78" s="19">
        <f>RAW_T25_34_Margins!$DR1114</f>
        <v/>
      </c>
      <c r="DH78" s="19">
        <f>RAW_T25_34_Margins!$DS1114</f>
        <v/>
      </c>
      <c r="DI78" s="19">
        <f>RAW_T25_34_Margins!$DT1114</f>
        <v/>
      </c>
      <c r="DJ78" s="19">
        <f>RAW_T25_34_Margins!$DU1114</f>
        <v/>
      </c>
    </row>
    <row r="79">
      <c r="A79" s="2" t="inlineStr">
        <is>
          <t>3901</t>
        </is>
      </c>
      <c r="B79" s="2" t="inlineStr">
        <is>
          <t>Retail trade</t>
        </is>
      </c>
      <c r="C79" s="19">
        <f>IF(Settings!$B$5="Aus",SUM(RAW_T5_Aus!$C80:$DM80),SUM(RAW_T5_State!$C80:$DM80))</f>
        <v/>
      </c>
      <c r="D79" s="19">
        <f>IF(Settings!$B$5="Aus",RAW_T5_Aus!$DN80,RAW_T5_State!$DN80)</f>
        <v/>
      </c>
      <c r="E79" s="19">
        <f>IF(Settings!$B$5="Aus",RAW_T5_Aus!$DO80,RAW_T5_State!$DO80)</f>
        <v/>
      </c>
      <c r="F79" s="19">
        <f>IF(Settings!$B$5="Aus",RAW_T5_Aus!$DP80,RAW_T5_State!$DP80)</f>
        <v/>
      </c>
      <c r="G79" s="19">
        <f>IF(Settings!$B$5="Aus",RAW_T5_Aus!$DQ80,RAW_T5_State!$DQ80)</f>
        <v/>
      </c>
      <c r="H79" s="19">
        <f>IF(Settings!$B$5="Aus",RAW_T5_Aus!$DR80,RAW_T5_State!$DR80)</f>
        <v/>
      </c>
      <c r="I79" s="19">
        <f>IF(Settings!$B$5="Aus",RAW_T5_Aus!$DS80,RAW_T5_State!$DS80)</f>
        <v/>
      </c>
      <c r="J79" s="19">
        <f>IF(Settings!$B$5="Aus",RAW_T5_Aus!$DT80,RAW_T5_State!$DT80)</f>
        <v/>
      </c>
      <c r="K79" s="19">
        <f>IF(Settings!$B$5="Aus",SUM(RAW_T8_Aus!$C80:$DM80)-SUM(RAW_T5_Aus!$C80:$DM80),SUM(RAW_T8_State!$C80:$DM80)-SUM(RAW_T5_State!$C80:$DM80))</f>
        <v/>
      </c>
      <c r="L79" s="19">
        <f>IF(Settings!$B$5="Aus",RAW_T8_Aus!$DN80-RAW_T5_Aus!$DN80,RAW_T8_State!$DN80-RAW_T5_State!$DN80)</f>
        <v/>
      </c>
      <c r="M79" s="19">
        <f>IF(Settings!$B$5="Aus",RAW_T8_Aus!$DO80-RAW_T5_Aus!$DO80,RAW_T8_State!$DO80-RAW_T5_State!$DO80)</f>
        <v/>
      </c>
      <c r="N79" s="19">
        <f>IF(Settings!$B$5="Aus",RAW_T8_Aus!$DP80-RAW_T5_Aus!$DP80,RAW_T8_State!$DP80-RAW_T5_State!$DP80)</f>
        <v/>
      </c>
      <c r="O79" s="19">
        <f>IF(Settings!$B$5="Aus",RAW_T8_Aus!$DQ80-RAW_T5_Aus!$DQ80,RAW_T8_State!$DQ80-RAW_T5_State!$DQ80)</f>
        <v/>
      </c>
      <c r="P79" s="19">
        <f>IF(Settings!$B$5="Aus",RAW_T8_Aus!$DR80-RAW_T5_Aus!$DR80,RAW_T8_State!$DR80-RAW_T5_State!$DR80)</f>
        <v/>
      </c>
      <c r="Q79" s="19">
        <f>IF(Settings!$B$5="Aus",RAW_T8_Aus!$DS80-RAW_T5_Aus!$DS80,RAW_T8_State!$DS80-RAW_T5_State!$DS80)</f>
        <v/>
      </c>
      <c r="R79" s="19">
        <f>IF(Settings!$B$5="Aus",RAW_T8_Aus!$DT80-RAW_T5_Aus!$DT80,RAW_T8_State!$DT80-RAW_T5_State!$DT80)</f>
        <v/>
      </c>
      <c r="S79" s="19">
        <f>SUM(RAW_T35_NetTaxes!$C80:$DM80)</f>
        <v/>
      </c>
      <c r="T79" s="19">
        <f>RAW_T35_NetTaxes!$DN80</f>
        <v/>
      </c>
      <c r="U79" s="19">
        <f>RAW_T35_NetTaxes!$DO80</f>
        <v/>
      </c>
      <c r="V79" s="19">
        <f>RAW_T35_NetTaxes!$DP80</f>
        <v/>
      </c>
      <c r="W79" s="19">
        <f>RAW_T35_NetTaxes!$DQ80</f>
        <v/>
      </c>
      <c r="X79" s="19">
        <f>RAW_T35_NetTaxes!$DR80</f>
        <v/>
      </c>
      <c r="Y79" s="19">
        <f>RAW_T35_NetTaxes!$DS80</f>
        <v/>
      </c>
      <c r="Z79" s="19">
        <f>RAW_T35_NetTaxes!$DT80</f>
        <v/>
      </c>
      <c r="AA79" s="19">
        <f>SUM(RAW_T23_Wholesale!$C80:$DM80)</f>
        <v/>
      </c>
      <c r="AB79" s="19">
        <f>RAW_T23_Wholesale!$DN80</f>
        <v/>
      </c>
      <c r="AC79" s="19">
        <f>RAW_T23_Wholesale!$DO80</f>
        <v/>
      </c>
      <c r="AD79" s="19">
        <f>RAW_T23_Wholesale!$DP80</f>
        <v/>
      </c>
      <c r="AE79" s="19">
        <f>RAW_T23_Wholesale!$DQ80</f>
        <v/>
      </c>
      <c r="AF79" s="19">
        <f>RAW_T23_Wholesale!$DR80</f>
        <v/>
      </c>
      <c r="AG79" s="19">
        <f>RAW_T23_Wholesale!$DS80</f>
        <v/>
      </c>
      <c r="AH79" s="19">
        <f>RAW_T23_Wholesale!$DT80</f>
        <v/>
      </c>
      <c r="AI79" s="19">
        <f>SUM(RAW_T24_Retail!$C80:$DM80)</f>
        <v/>
      </c>
      <c r="AJ79" s="19">
        <f>RAW_T24_Retail!$DN80</f>
        <v/>
      </c>
      <c r="AK79" s="19">
        <f>RAW_T24_Retail!$DO80</f>
        <v/>
      </c>
      <c r="AL79" s="19">
        <f>RAW_T24_Retail!$DP80</f>
        <v/>
      </c>
      <c r="AM79" s="19">
        <f>RAW_T24_Retail!$DQ80</f>
        <v/>
      </c>
      <c r="AN79" s="19">
        <f>RAW_T24_Retail!$DR80</f>
        <v/>
      </c>
      <c r="AO79" s="19">
        <f>RAW_T24_Retail!$DS80</f>
        <v/>
      </c>
      <c r="AP79" s="19">
        <f>RAW_T24_Retail!$DT80</f>
        <v/>
      </c>
      <c r="AQ79" s="19">
        <f>SUM(RAW_T25_34_Margins!$D80:$DN80)</f>
        <v/>
      </c>
      <c r="AR79" s="19">
        <f>RAW_T25_34_Margins!$DO80</f>
        <v/>
      </c>
      <c r="AS79" s="19">
        <f>RAW_T25_34_Margins!$DP80</f>
        <v/>
      </c>
      <c r="AT79" s="19">
        <f>RAW_T25_34_Margins!$DQ80</f>
        <v/>
      </c>
      <c r="AU79" s="19">
        <f>RAW_T25_34_Margins!$DR80</f>
        <v/>
      </c>
      <c r="AV79" s="19">
        <f>RAW_T25_34_Margins!$DS80</f>
        <v/>
      </c>
      <c r="AW79" s="19">
        <f>RAW_T25_34_Margins!$DT80</f>
        <v/>
      </c>
      <c r="AX79" s="19">
        <f>RAW_T25_34_Margins!$DU80</f>
        <v/>
      </c>
      <c r="AY79" s="19">
        <f>SUM(RAW_T25_34_Margins!$D195:$DN195)</f>
        <v/>
      </c>
      <c r="AZ79" s="19">
        <f>RAW_T25_34_Margins!$DO195</f>
        <v/>
      </c>
      <c r="BA79" s="19">
        <f>RAW_T25_34_Margins!$DP195</f>
        <v/>
      </c>
      <c r="BB79" s="19">
        <f>RAW_T25_34_Margins!$DQ195</f>
        <v/>
      </c>
      <c r="BC79" s="19">
        <f>RAW_T25_34_Margins!$DR195</f>
        <v/>
      </c>
      <c r="BD79" s="19">
        <f>RAW_T25_34_Margins!$DS195</f>
        <v/>
      </c>
      <c r="BE79" s="19">
        <f>RAW_T25_34_Margins!$DT195</f>
        <v/>
      </c>
      <c r="BF79" s="19">
        <f>RAW_T25_34_Margins!$DU195</f>
        <v/>
      </c>
      <c r="BG79" s="19">
        <f>SUM(RAW_T25_34_Margins!$D310:$DN310)</f>
        <v/>
      </c>
      <c r="BH79" s="19">
        <f>RAW_T25_34_Margins!$DO310</f>
        <v/>
      </c>
      <c r="BI79" s="19">
        <f>RAW_T25_34_Margins!$DP310</f>
        <v/>
      </c>
      <c r="BJ79" s="19">
        <f>RAW_T25_34_Margins!$DQ310</f>
        <v/>
      </c>
      <c r="BK79" s="19">
        <f>RAW_T25_34_Margins!$DR310</f>
        <v/>
      </c>
      <c r="BL79" s="19">
        <f>RAW_T25_34_Margins!$DS310</f>
        <v/>
      </c>
      <c r="BM79" s="19">
        <f>RAW_T25_34_Margins!$DT310</f>
        <v/>
      </c>
      <c r="BN79" s="19">
        <f>RAW_T25_34_Margins!$DU310</f>
        <v/>
      </c>
      <c r="BO79" s="19">
        <f>SUM(RAW_T25_34_Margins!$D425:$DN425)+SUM(RAW_T25_34_Margins!$D540:$DN540)</f>
        <v/>
      </c>
      <c r="BP79" s="19">
        <f>RAW_T25_34_Margins!$DO425+RAW_T25_34_Margins!$DO540</f>
        <v/>
      </c>
      <c r="BQ79" s="19">
        <f>RAW_T25_34_Margins!$DP425+RAW_T25_34_Margins!$DP540</f>
        <v/>
      </c>
      <c r="BR79" s="19">
        <f>RAW_T25_34_Margins!$DQ425+RAW_T25_34_Margins!$DQ540</f>
        <v/>
      </c>
      <c r="BS79" s="19">
        <f>RAW_T25_34_Margins!$DR425+RAW_T25_34_Margins!$DR540</f>
        <v/>
      </c>
      <c r="BT79" s="19">
        <f>RAW_T25_34_Margins!$DS425+RAW_T25_34_Margins!$DS540</f>
        <v/>
      </c>
      <c r="BU79" s="19">
        <f>RAW_T25_34_Margins!$DT425+RAW_T25_34_Margins!$DT540</f>
        <v/>
      </c>
      <c r="BV79" s="19">
        <f>RAW_T25_34_Margins!$DU425+RAW_T25_34_Margins!$DU540</f>
        <v/>
      </c>
      <c r="BW79" s="19">
        <f>SUM(RAW_T25_34_Margins!$D655:$DN655)</f>
        <v/>
      </c>
      <c r="BX79" s="19">
        <f>RAW_T25_34_Margins!$DO655</f>
        <v/>
      </c>
      <c r="BY79" s="19">
        <f>RAW_T25_34_Margins!$DP655</f>
        <v/>
      </c>
      <c r="BZ79" s="19">
        <f>RAW_T25_34_Margins!$DQ655</f>
        <v/>
      </c>
      <c r="CA79" s="19">
        <f>RAW_T25_34_Margins!$DR655</f>
        <v/>
      </c>
      <c r="CB79" s="19">
        <f>RAW_T25_34_Margins!$DS655</f>
        <v/>
      </c>
      <c r="CC79" s="19">
        <f>RAW_T25_34_Margins!$DT655</f>
        <v/>
      </c>
      <c r="CD79" s="19">
        <f>RAW_T25_34_Margins!$DU655</f>
        <v/>
      </c>
      <c r="CE79" s="19">
        <f>SUM(RAW_T25_34_Margins!$D770:$DN770)</f>
        <v/>
      </c>
      <c r="CF79" s="19">
        <f>RAW_T25_34_Margins!$DO770</f>
        <v/>
      </c>
      <c r="CG79" s="19">
        <f>RAW_T25_34_Margins!$DP770</f>
        <v/>
      </c>
      <c r="CH79" s="19">
        <f>RAW_T25_34_Margins!$DQ770</f>
        <v/>
      </c>
      <c r="CI79" s="19">
        <f>RAW_T25_34_Margins!$DR770</f>
        <v/>
      </c>
      <c r="CJ79" s="19">
        <f>RAW_T25_34_Margins!$DS770</f>
        <v/>
      </c>
      <c r="CK79" s="19">
        <f>RAW_T25_34_Margins!$DT770</f>
        <v/>
      </c>
      <c r="CL79" s="19">
        <f>RAW_T25_34_Margins!$DU770</f>
        <v/>
      </c>
      <c r="CM79" s="19">
        <f>SUM(RAW_T25_34_Margins!$D885:$DN885)</f>
        <v/>
      </c>
      <c r="CN79" s="19">
        <f>RAW_T25_34_Margins!$DO885</f>
        <v/>
      </c>
      <c r="CO79" s="19">
        <f>RAW_T25_34_Margins!$DP885</f>
        <v/>
      </c>
      <c r="CP79" s="19">
        <f>RAW_T25_34_Margins!$DQ885</f>
        <v/>
      </c>
      <c r="CQ79" s="19">
        <f>RAW_T25_34_Margins!$DR885</f>
        <v/>
      </c>
      <c r="CR79" s="19">
        <f>RAW_T25_34_Margins!$DS885</f>
        <v/>
      </c>
      <c r="CS79" s="19">
        <f>RAW_T25_34_Margins!$DT885</f>
        <v/>
      </c>
      <c r="CT79" s="19">
        <f>RAW_T25_34_Margins!$DU885</f>
        <v/>
      </c>
      <c r="CU79" s="19">
        <f>SUM(RAW_T25_34_Margins!$D1000:$DN1000)</f>
        <v/>
      </c>
      <c r="CV79" s="19">
        <f>RAW_T25_34_Margins!$DO1000</f>
        <v/>
      </c>
      <c r="CW79" s="19">
        <f>RAW_T25_34_Margins!$DP1000</f>
        <v/>
      </c>
      <c r="CX79" s="19">
        <f>RAW_T25_34_Margins!$DQ1000</f>
        <v/>
      </c>
      <c r="CY79" s="19">
        <f>RAW_T25_34_Margins!$DR1000</f>
        <v/>
      </c>
      <c r="CZ79" s="19">
        <f>RAW_T25_34_Margins!$DS1000</f>
        <v/>
      </c>
      <c r="DA79" s="19">
        <f>RAW_T25_34_Margins!$DT1000</f>
        <v/>
      </c>
      <c r="DB79" s="19">
        <f>RAW_T25_34_Margins!$DU1000</f>
        <v/>
      </c>
      <c r="DC79" s="19">
        <f>SUM(RAW_T25_34_Margins!$D1115:$DN1115)</f>
        <v/>
      </c>
      <c r="DD79" s="19">
        <f>RAW_T25_34_Margins!$DO1115</f>
        <v/>
      </c>
      <c r="DE79" s="19">
        <f>RAW_T25_34_Margins!$DP1115</f>
        <v/>
      </c>
      <c r="DF79" s="19">
        <f>RAW_T25_34_Margins!$DQ1115</f>
        <v/>
      </c>
      <c r="DG79" s="19">
        <f>RAW_T25_34_Margins!$DR1115</f>
        <v/>
      </c>
      <c r="DH79" s="19">
        <f>RAW_T25_34_Margins!$DS1115</f>
        <v/>
      </c>
      <c r="DI79" s="19">
        <f>RAW_T25_34_Margins!$DT1115</f>
        <v/>
      </c>
      <c r="DJ79" s="19">
        <f>RAW_T25_34_Margins!$DU1115</f>
        <v/>
      </c>
    </row>
    <row r="80">
      <c r="A80" s="2" t="inlineStr">
        <is>
          <t>4401</t>
        </is>
      </c>
      <c r="B80" s="2" t="inlineStr">
        <is>
          <t>Accommodation</t>
        </is>
      </c>
      <c r="C80" s="19">
        <f>IF(Settings!$B$5="Aus",SUM(RAW_T5_Aus!$C81:$DM81),SUM(RAW_T5_State!$C81:$DM81))</f>
        <v/>
      </c>
      <c r="D80" s="19">
        <f>IF(Settings!$B$5="Aus",RAW_T5_Aus!$DN81,RAW_T5_State!$DN81)</f>
        <v/>
      </c>
      <c r="E80" s="19">
        <f>IF(Settings!$B$5="Aus",RAW_T5_Aus!$DO81,RAW_T5_State!$DO81)</f>
        <v/>
      </c>
      <c r="F80" s="19">
        <f>IF(Settings!$B$5="Aus",RAW_T5_Aus!$DP81,RAW_T5_State!$DP81)</f>
        <v/>
      </c>
      <c r="G80" s="19">
        <f>IF(Settings!$B$5="Aus",RAW_T5_Aus!$DQ81,RAW_T5_State!$DQ81)</f>
        <v/>
      </c>
      <c r="H80" s="19">
        <f>IF(Settings!$B$5="Aus",RAW_T5_Aus!$DR81,RAW_T5_State!$DR81)</f>
        <v/>
      </c>
      <c r="I80" s="19">
        <f>IF(Settings!$B$5="Aus",RAW_T5_Aus!$DS81,RAW_T5_State!$DS81)</f>
        <v/>
      </c>
      <c r="J80" s="19">
        <f>IF(Settings!$B$5="Aus",RAW_T5_Aus!$DT81,RAW_T5_State!$DT81)</f>
        <v/>
      </c>
      <c r="K80" s="19">
        <f>IF(Settings!$B$5="Aus",SUM(RAW_T8_Aus!$C81:$DM81)-SUM(RAW_T5_Aus!$C81:$DM81),SUM(RAW_T8_State!$C81:$DM81)-SUM(RAW_T5_State!$C81:$DM81))</f>
        <v/>
      </c>
      <c r="L80" s="19">
        <f>IF(Settings!$B$5="Aus",RAW_T8_Aus!$DN81-RAW_T5_Aus!$DN81,RAW_T8_State!$DN81-RAW_T5_State!$DN81)</f>
        <v/>
      </c>
      <c r="M80" s="19">
        <f>IF(Settings!$B$5="Aus",RAW_T8_Aus!$DO81-RAW_T5_Aus!$DO81,RAW_T8_State!$DO81-RAW_T5_State!$DO81)</f>
        <v/>
      </c>
      <c r="N80" s="19">
        <f>IF(Settings!$B$5="Aus",RAW_T8_Aus!$DP81-RAW_T5_Aus!$DP81,RAW_T8_State!$DP81-RAW_T5_State!$DP81)</f>
        <v/>
      </c>
      <c r="O80" s="19">
        <f>IF(Settings!$B$5="Aus",RAW_T8_Aus!$DQ81-RAW_T5_Aus!$DQ81,RAW_T8_State!$DQ81-RAW_T5_State!$DQ81)</f>
        <v/>
      </c>
      <c r="P80" s="19">
        <f>IF(Settings!$B$5="Aus",RAW_T8_Aus!$DR81-RAW_T5_Aus!$DR81,RAW_T8_State!$DR81-RAW_T5_State!$DR81)</f>
        <v/>
      </c>
      <c r="Q80" s="19">
        <f>IF(Settings!$B$5="Aus",RAW_T8_Aus!$DS81-RAW_T5_Aus!$DS81,RAW_T8_State!$DS81-RAW_T5_State!$DS81)</f>
        <v/>
      </c>
      <c r="R80" s="19">
        <f>IF(Settings!$B$5="Aus",RAW_T8_Aus!$DT81-RAW_T5_Aus!$DT81,RAW_T8_State!$DT81-RAW_T5_State!$DT81)</f>
        <v/>
      </c>
      <c r="S80" s="19">
        <f>SUM(RAW_T35_NetTaxes!$C81:$DM81)</f>
        <v/>
      </c>
      <c r="T80" s="19">
        <f>RAW_T35_NetTaxes!$DN81</f>
        <v/>
      </c>
      <c r="U80" s="19">
        <f>RAW_T35_NetTaxes!$DO81</f>
        <v/>
      </c>
      <c r="V80" s="19">
        <f>RAW_T35_NetTaxes!$DP81</f>
        <v/>
      </c>
      <c r="W80" s="19">
        <f>RAW_T35_NetTaxes!$DQ81</f>
        <v/>
      </c>
      <c r="X80" s="19">
        <f>RAW_T35_NetTaxes!$DR81</f>
        <v/>
      </c>
      <c r="Y80" s="19">
        <f>RAW_T35_NetTaxes!$DS81</f>
        <v/>
      </c>
      <c r="Z80" s="19">
        <f>RAW_T35_NetTaxes!$DT81</f>
        <v/>
      </c>
      <c r="AA80" s="19">
        <f>SUM(RAW_T23_Wholesale!$C81:$DM81)</f>
        <v/>
      </c>
      <c r="AB80" s="19">
        <f>RAW_T23_Wholesale!$DN81</f>
        <v/>
      </c>
      <c r="AC80" s="19">
        <f>RAW_T23_Wholesale!$DO81</f>
        <v/>
      </c>
      <c r="AD80" s="19">
        <f>RAW_T23_Wholesale!$DP81</f>
        <v/>
      </c>
      <c r="AE80" s="19">
        <f>RAW_T23_Wholesale!$DQ81</f>
        <v/>
      </c>
      <c r="AF80" s="19">
        <f>RAW_T23_Wholesale!$DR81</f>
        <v/>
      </c>
      <c r="AG80" s="19">
        <f>RAW_T23_Wholesale!$DS81</f>
        <v/>
      </c>
      <c r="AH80" s="19">
        <f>RAW_T23_Wholesale!$DT81</f>
        <v/>
      </c>
      <c r="AI80" s="19">
        <f>SUM(RAW_T24_Retail!$C81:$DM81)</f>
        <v/>
      </c>
      <c r="AJ80" s="19">
        <f>RAW_T24_Retail!$DN81</f>
        <v/>
      </c>
      <c r="AK80" s="19">
        <f>RAW_T24_Retail!$DO81</f>
        <v/>
      </c>
      <c r="AL80" s="19">
        <f>RAW_T24_Retail!$DP81</f>
        <v/>
      </c>
      <c r="AM80" s="19">
        <f>RAW_T24_Retail!$DQ81</f>
        <v/>
      </c>
      <c r="AN80" s="19">
        <f>RAW_T24_Retail!$DR81</f>
        <v/>
      </c>
      <c r="AO80" s="19">
        <f>RAW_T24_Retail!$DS81</f>
        <v/>
      </c>
      <c r="AP80" s="19">
        <f>RAW_T24_Retail!$DT81</f>
        <v/>
      </c>
      <c r="AQ80" s="19">
        <f>SUM(RAW_T25_34_Margins!$D81:$DN81)</f>
        <v/>
      </c>
      <c r="AR80" s="19">
        <f>RAW_T25_34_Margins!$DO81</f>
        <v/>
      </c>
      <c r="AS80" s="19">
        <f>RAW_T25_34_Margins!$DP81</f>
        <v/>
      </c>
      <c r="AT80" s="19">
        <f>RAW_T25_34_Margins!$DQ81</f>
        <v/>
      </c>
      <c r="AU80" s="19">
        <f>RAW_T25_34_Margins!$DR81</f>
        <v/>
      </c>
      <c r="AV80" s="19">
        <f>RAW_T25_34_Margins!$DS81</f>
        <v/>
      </c>
      <c r="AW80" s="19">
        <f>RAW_T25_34_Margins!$DT81</f>
        <v/>
      </c>
      <c r="AX80" s="19">
        <f>RAW_T25_34_Margins!$DU81</f>
        <v/>
      </c>
      <c r="AY80" s="19">
        <f>SUM(RAW_T25_34_Margins!$D196:$DN196)</f>
        <v/>
      </c>
      <c r="AZ80" s="19">
        <f>RAW_T25_34_Margins!$DO196</f>
        <v/>
      </c>
      <c r="BA80" s="19">
        <f>RAW_T25_34_Margins!$DP196</f>
        <v/>
      </c>
      <c r="BB80" s="19">
        <f>RAW_T25_34_Margins!$DQ196</f>
        <v/>
      </c>
      <c r="BC80" s="19">
        <f>RAW_T25_34_Margins!$DR196</f>
        <v/>
      </c>
      <c r="BD80" s="19">
        <f>RAW_T25_34_Margins!$DS196</f>
        <v/>
      </c>
      <c r="BE80" s="19">
        <f>RAW_T25_34_Margins!$DT196</f>
        <v/>
      </c>
      <c r="BF80" s="19">
        <f>RAW_T25_34_Margins!$DU196</f>
        <v/>
      </c>
      <c r="BG80" s="19">
        <f>SUM(RAW_T25_34_Margins!$D311:$DN311)</f>
        <v/>
      </c>
      <c r="BH80" s="19">
        <f>RAW_T25_34_Margins!$DO311</f>
        <v/>
      </c>
      <c r="BI80" s="19">
        <f>RAW_T25_34_Margins!$DP311</f>
        <v/>
      </c>
      <c r="BJ80" s="19">
        <f>RAW_T25_34_Margins!$DQ311</f>
        <v/>
      </c>
      <c r="BK80" s="19">
        <f>RAW_T25_34_Margins!$DR311</f>
        <v/>
      </c>
      <c r="BL80" s="19">
        <f>RAW_T25_34_Margins!$DS311</f>
        <v/>
      </c>
      <c r="BM80" s="19">
        <f>RAW_T25_34_Margins!$DT311</f>
        <v/>
      </c>
      <c r="BN80" s="19">
        <f>RAW_T25_34_Margins!$DU311</f>
        <v/>
      </c>
      <c r="BO80" s="19">
        <f>SUM(RAW_T25_34_Margins!$D426:$DN426)+SUM(RAW_T25_34_Margins!$D541:$DN541)</f>
        <v/>
      </c>
      <c r="BP80" s="19">
        <f>RAW_T25_34_Margins!$DO426+RAW_T25_34_Margins!$DO541</f>
        <v/>
      </c>
      <c r="BQ80" s="19">
        <f>RAW_T25_34_Margins!$DP426+RAW_T25_34_Margins!$DP541</f>
        <v/>
      </c>
      <c r="BR80" s="19">
        <f>RAW_T25_34_Margins!$DQ426+RAW_T25_34_Margins!$DQ541</f>
        <v/>
      </c>
      <c r="BS80" s="19">
        <f>RAW_T25_34_Margins!$DR426+RAW_T25_34_Margins!$DR541</f>
        <v/>
      </c>
      <c r="BT80" s="19">
        <f>RAW_T25_34_Margins!$DS426+RAW_T25_34_Margins!$DS541</f>
        <v/>
      </c>
      <c r="BU80" s="19">
        <f>RAW_T25_34_Margins!$DT426+RAW_T25_34_Margins!$DT541</f>
        <v/>
      </c>
      <c r="BV80" s="19">
        <f>RAW_T25_34_Margins!$DU426+RAW_T25_34_Margins!$DU541</f>
        <v/>
      </c>
      <c r="BW80" s="19">
        <f>SUM(RAW_T25_34_Margins!$D656:$DN656)</f>
        <v/>
      </c>
      <c r="BX80" s="19">
        <f>RAW_T25_34_Margins!$DO656</f>
        <v/>
      </c>
      <c r="BY80" s="19">
        <f>RAW_T25_34_Margins!$DP656</f>
        <v/>
      </c>
      <c r="BZ80" s="19">
        <f>RAW_T25_34_Margins!$DQ656</f>
        <v/>
      </c>
      <c r="CA80" s="19">
        <f>RAW_T25_34_Margins!$DR656</f>
        <v/>
      </c>
      <c r="CB80" s="19">
        <f>RAW_T25_34_Margins!$DS656</f>
        <v/>
      </c>
      <c r="CC80" s="19">
        <f>RAW_T25_34_Margins!$DT656</f>
        <v/>
      </c>
      <c r="CD80" s="19">
        <f>RAW_T25_34_Margins!$DU656</f>
        <v/>
      </c>
      <c r="CE80" s="19">
        <f>SUM(RAW_T25_34_Margins!$D771:$DN771)</f>
        <v/>
      </c>
      <c r="CF80" s="19">
        <f>RAW_T25_34_Margins!$DO771</f>
        <v/>
      </c>
      <c r="CG80" s="19">
        <f>RAW_T25_34_Margins!$DP771</f>
        <v/>
      </c>
      <c r="CH80" s="19">
        <f>RAW_T25_34_Margins!$DQ771</f>
        <v/>
      </c>
      <c r="CI80" s="19">
        <f>RAW_T25_34_Margins!$DR771</f>
        <v/>
      </c>
      <c r="CJ80" s="19">
        <f>RAW_T25_34_Margins!$DS771</f>
        <v/>
      </c>
      <c r="CK80" s="19">
        <f>RAW_T25_34_Margins!$DT771</f>
        <v/>
      </c>
      <c r="CL80" s="19">
        <f>RAW_T25_34_Margins!$DU771</f>
        <v/>
      </c>
      <c r="CM80" s="19">
        <f>SUM(RAW_T25_34_Margins!$D886:$DN886)</f>
        <v/>
      </c>
      <c r="CN80" s="19">
        <f>RAW_T25_34_Margins!$DO886</f>
        <v/>
      </c>
      <c r="CO80" s="19">
        <f>RAW_T25_34_Margins!$DP886</f>
        <v/>
      </c>
      <c r="CP80" s="19">
        <f>RAW_T25_34_Margins!$DQ886</f>
        <v/>
      </c>
      <c r="CQ80" s="19">
        <f>RAW_T25_34_Margins!$DR886</f>
        <v/>
      </c>
      <c r="CR80" s="19">
        <f>RAW_T25_34_Margins!$DS886</f>
        <v/>
      </c>
      <c r="CS80" s="19">
        <f>RAW_T25_34_Margins!$DT886</f>
        <v/>
      </c>
      <c r="CT80" s="19">
        <f>RAW_T25_34_Margins!$DU886</f>
        <v/>
      </c>
      <c r="CU80" s="19">
        <f>SUM(RAW_T25_34_Margins!$D1001:$DN1001)</f>
        <v/>
      </c>
      <c r="CV80" s="19">
        <f>RAW_T25_34_Margins!$DO1001</f>
        <v/>
      </c>
      <c r="CW80" s="19">
        <f>RAW_T25_34_Margins!$DP1001</f>
        <v/>
      </c>
      <c r="CX80" s="19">
        <f>RAW_T25_34_Margins!$DQ1001</f>
        <v/>
      </c>
      <c r="CY80" s="19">
        <f>RAW_T25_34_Margins!$DR1001</f>
        <v/>
      </c>
      <c r="CZ80" s="19">
        <f>RAW_T25_34_Margins!$DS1001</f>
        <v/>
      </c>
      <c r="DA80" s="19">
        <f>RAW_T25_34_Margins!$DT1001</f>
        <v/>
      </c>
      <c r="DB80" s="19">
        <f>RAW_T25_34_Margins!$DU1001</f>
        <v/>
      </c>
      <c r="DC80" s="19">
        <f>SUM(RAW_T25_34_Margins!$D1116:$DN1116)</f>
        <v/>
      </c>
      <c r="DD80" s="19">
        <f>RAW_T25_34_Margins!$DO1116</f>
        <v/>
      </c>
      <c r="DE80" s="19">
        <f>RAW_T25_34_Margins!$DP1116</f>
        <v/>
      </c>
      <c r="DF80" s="19">
        <f>RAW_T25_34_Margins!$DQ1116</f>
        <v/>
      </c>
      <c r="DG80" s="19">
        <f>RAW_T25_34_Margins!$DR1116</f>
        <v/>
      </c>
      <c r="DH80" s="19">
        <f>RAW_T25_34_Margins!$DS1116</f>
        <v/>
      </c>
      <c r="DI80" s="19">
        <f>RAW_T25_34_Margins!$DT1116</f>
        <v/>
      </c>
      <c r="DJ80" s="19">
        <f>RAW_T25_34_Margins!$DU1116</f>
        <v/>
      </c>
    </row>
    <row r="81">
      <c r="A81" s="2" t="inlineStr">
        <is>
          <t>4501</t>
        </is>
      </c>
      <c r="B81" s="2" t="inlineStr">
        <is>
          <t>Food and beverage services</t>
        </is>
      </c>
      <c r="C81" s="19">
        <f>IF(Settings!$B$5="Aus",SUM(RAW_T5_Aus!$C82:$DM82),SUM(RAW_T5_State!$C82:$DM82))</f>
        <v/>
      </c>
      <c r="D81" s="19">
        <f>IF(Settings!$B$5="Aus",RAW_T5_Aus!$DN82,RAW_T5_State!$DN82)</f>
        <v/>
      </c>
      <c r="E81" s="19">
        <f>IF(Settings!$B$5="Aus",RAW_T5_Aus!$DO82,RAW_T5_State!$DO82)</f>
        <v/>
      </c>
      <c r="F81" s="19">
        <f>IF(Settings!$B$5="Aus",RAW_T5_Aus!$DP82,RAW_T5_State!$DP82)</f>
        <v/>
      </c>
      <c r="G81" s="19">
        <f>IF(Settings!$B$5="Aus",RAW_T5_Aus!$DQ82,RAW_T5_State!$DQ82)</f>
        <v/>
      </c>
      <c r="H81" s="19">
        <f>IF(Settings!$B$5="Aus",RAW_T5_Aus!$DR82,RAW_T5_State!$DR82)</f>
        <v/>
      </c>
      <c r="I81" s="19">
        <f>IF(Settings!$B$5="Aus",RAW_T5_Aus!$DS82,RAW_T5_State!$DS82)</f>
        <v/>
      </c>
      <c r="J81" s="19">
        <f>IF(Settings!$B$5="Aus",RAW_T5_Aus!$DT82,RAW_T5_State!$DT82)</f>
        <v/>
      </c>
      <c r="K81" s="19">
        <f>IF(Settings!$B$5="Aus",SUM(RAW_T8_Aus!$C82:$DM82)-SUM(RAW_T5_Aus!$C82:$DM82),SUM(RAW_T8_State!$C82:$DM82)-SUM(RAW_T5_State!$C82:$DM82))</f>
        <v/>
      </c>
      <c r="L81" s="19">
        <f>IF(Settings!$B$5="Aus",RAW_T8_Aus!$DN82-RAW_T5_Aus!$DN82,RAW_T8_State!$DN82-RAW_T5_State!$DN82)</f>
        <v/>
      </c>
      <c r="M81" s="19">
        <f>IF(Settings!$B$5="Aus",RAW_T8_Aus!$DO82-RAW_T5_Aus!$DO82,RAW_T8_State!$DO82-RAW_T5_State!$DO82)</f>
        <v/>
      </c>
      <c r="N81" s="19">
        <f>IF(Settings!$B$5="Aus",RAW_T8_Aus!$DP82-RAW_T5_Aus!$DP82,RAW_T8_State!$DP82-RAW_T5_State!$DP82)</f>
        <v/>
      </c>
      <c r="O81" s="19">
        <f>IF(Settings!$B$5="Aus",RAW_T8_Aus!$DQ82-RAW_T5_Aus!$DQ82,RAW_T8_State!$DQ82-RAW_T5_State!$DQ82)</f>
        <v/>
      </c>
      <c r="P81" s="19">
        <f>IF(Settings!$B$5="Aus",RAW_T8_Aus!$DR82-RAW_T5_Aus!$DR82,RAW_T8_State!$DR82-RAW_T5_State!$DR82)</f>
        <v/>
      </c>
      <c r="Q81" s="19">
        <f>IF(Settings!$B$5="Aus",RAW_T8_Aus!$DS82-RAW_T5_Aus!$DS82,RAW_T8_State!$DS82-RAW_T5_State!$DS82)</f>
        <v/>
      </c>
      <c r="R81" s="19">
        <f>IF(Settings!$B$5="Aus",RAW_T8_Aus!$DT82-RAW_T5_Aus!$DT82,RAW_T8_State!$DT82-RAW_T5_State!$DT82)</f>
        <v/>
      </c>
      <c r="S81" s="19">
        <f>SUM(RAW_T35_NetTaxes!$C82:$DM82)</f>
        <v/>
      </c>
      <c r="T81" s="19">
        <f>RAW_T35_NetTaxes!$DN82</f>
        <v/>
      </c>
      <c r="U81" s="19">
        <f>RAW_T35_NetTaxes!$DO82</f>
        <v/>
      </c>
      <c r="V81" s="19">
        <f>RAW_T35_NetTaxes!$DP82</f>
        <v/>
      </c>
      <c r="W81" s="19">
        <f>RAW_T35_NetTaxes!$DQ82</f>
        <v/>
      </c>
      <c r="X81" s="19">
        <f>RAW_T35_NetTaxes!$DR82</f>
        <v/>
      </c>
      <c r="Y81" s="19">
        <f>RAW_T35_NetTaxes!$DS82</f>
        <v/>
      </c>
      <c r="Z81" s="19">
        <f>RAW_T35_NetTaxes!$DT82</f>
        <v/>
      </c>
      <c r="AA81" s="19">
        <f>SUM(RAW_T23_Wholesale!$C82:$DM82)</f>
        <v/>
      </c>
      <c r="AB81" s="19">
        <f>RAW_T23_Wholesale!$DN82</f>
        <v/>
      </c>
      <c r="AC81" s="19">
        <f>RAW_T23_Wholesale!$DO82</f>
        <v/>
      </c>
      <c r="AD81" s="19">
        <f>RAW_T23_Wholesale!$DP82</f>
        <v/>
      </c>
      <c r="AE81" s="19">
        <f>RAW_T23_Wholesale!$DQ82</f>
        <v/>
      </c>
      <c r="AF81" s="19">
        <f>RAW_T23_Wholesale!$DR82</f>
        <v/>
      </c>
      <c r="AG81" s="19">
        <f>RAW_T23_Wholesale!$DS82</f>
        <v/>
      </c>
      <c r="AH81" s="19">
        <f>RAW_T23_Wholesale!$DT82</f>
        <v/>
      </c>
      <c r="AI81" s="19">
        <f>SUM(RAW_T24_Retail!$C82:$DM82)</f>
        <v/>
      </c>
      <c r="AJ81" s="19">
        <f>RAW_T24_Retail!$DN82</f>
        <v/>
      </c>
      <c r="AK81" s="19">
        <f>RAW_T24_Retail!$DO82</f>
        <v/>
      </c>
      <c r="AL81" s="19">
        <f>RAW_T24_Retail!$DP82</f>
        <v/>
      </c>
      <c r="AM81" s="19">
        <f>RAW_T24_Retail!$DQ82</f>
        <v/>
      </c>
      <c r="AN81" s="19">
        <f>RAW_T24_Retail!$DR82</f>
        <v/>
      </c>
      <c r="AO81" s="19">
        <f>RAW_T24_Retail!$DS82</f>
        <v/>
      </c>
      <c r="AP81" s="19">
        <f>RAW_T24_Retail!$DT82</f>
        <v/>
      </c>
      <c r="AQ81" s="19">
        <f>SUM(RAW_T25_34_Margins!$D82:$DN82)</f>
        <v/>
      </c>
      <c r="AR81" s="19">
        <f>RAW_T25_34_Margins!$DO82</f>
        <v/>
      </c>
      <c r="AS81" s="19">
        <f>RAW_T25_34_Margins!$DP82</f>
        <v/>
      </c>
      <c r="AT81" s="19">
        <f>RAW_T25_34_Margins!$DQ82</f>
        <v/>
      </c>
      <c r="AU81" s="19">
        <f>RAW_T25_34_Margins!$DR82</f>
        <v/>
      </c>
      <c r="AV81" s="19">
        <f>RAW_T25_34_Margins!$DS82</f>
        <v/>
      </c>
      <c r="AW81" s="19">
        <f>RAW_T25_34_Margins!$DT82</f>
        <v/>
      </c>
      <c r="AX81" s="19">
        <f>RAW_T25_34_Margins!$DU82</f>
        <v/>
      </c>
      <c r="AY81" s="19">
        <f>SUM(RAW_T25_34_Margins!$D197:$DN197)</f>
        <v/>
      </c>
      <c r="AZ81" s="19">
        <f>RAW_T25_34_Margins!$DO197</f>
        <v/>
      </c>
      <c r="BA81" s="19">
        <f>RAW_T25_34_Margins!$DP197</f>
        <v/>
      </c>
      <c r="BB81" s="19">
        <f>RAW_T25_34_Margins!$DQ197</f>
        <v/>
      </c>
      <c r="BC81" s="19">
        <f>RAW_T25_34_Margins!$DR197</f>
        <v/>
      </c>
      <c r="BD81" s="19">
        <f>RAW_T25_34_Margins!$DS197</f>
        <v/>
      </c>
      <c r="BE81" s="19">
        <f>RAW_T25_34_Margins!$DT197</f>
        <v/>
      </c>
      <c r="BF81" s="19">
        <f>RAW_T25_34_Margins!$DU197</f>
        <v/>
      </c>
      <c r="BG81" s="19">
        <f>SUM(RAW_T25_34_Margins!$D312:$DN312)</f>
        <v/>
      </c>
      <c r="BH81" s="19">
        <f>RAW_T25_34_Margins!$DO312</f>
        <v/>
      </c>
      <c r="BI81" s="19">
        <f>RAW_T25_34_Margins!$DP312</f>
        <v/>
      </c>
      <c r="BJ81" s="19">
        <f>RAW_T25_34_Margins!$DQ312</f>
        <v/>
      </c>
      <c r="BK81" s="19">
        <f>RAW_T25_34_Margins!$DR312</f>
        <v/>
      </c>
      <c r="BL81" s="19">
        <f>RAW_T25_34_Margins!$DS312</f>
        <v/>
      </c>
      <c r="BM81" s="19">
        <f>RAW_T25_34_Margins!$DT312</f>
        <v/>
      </c>
      <c r="BN81" s="19">
        <f>RAW_T25_34_Margins!$DU312</f>
        <v/>
      </c>
      <c r="BO81" s="19">
        <f>SUM(RAW_T25_34_Margins!$D427:$DN427)+SUM(RAW_T25_34_Margins!$D542:$DN542)</f>
        <v/>
      </c>
      <c r="BP81" s="19">
        <f>RAW_T25_34_Margins!$DO427+RAW_T25_34_Margins!$DO542</f>
        <v/>
      </c>
      <c r="BQ81" s="19">
        <f>RAW_T25_34_Margins!$DP427+RAW_T25_34_Margins!$DP542</f>
        <v/>
      </c>
      <c r="BR81" s="19">
        <f>RAW_T25_34_Margins!$DQ427+RAW_T25_34_Margins!$DQ542</f>
        <v/>
      </c>
      <c r="BS81" s="19">
        <f>RAW_T25_34_Margins!$DR427+RAW_T25_34_Margins!$DR542</f>
        <v/>
      </c>
      <c r="BT81" s="19">
        <f>RAW_T25_34_Margins!$DS427+RAW_T25_34_Margins!$DS542</f>
        <v/>
      </c>
      <c r="BU81" s="19">
        <f>RAW_T25_34_Margins!$DT427+RAW_T25_34_Margins!$DT542</f>
        <v/>
      </c>
      <c r="BV81" s="19">
        <f>RAW_T25_34_Margins!$DU427+RAW_T25_34_Margins!$DU542</f>
        <v/>
      </c>
      <c r="BW81" s="19">
        <f>SUM(RAW_T25_34_Margins!$D657:$DN657)</f>
        <v/>
      </c>
      <c r="BX81" s="19">
        <f>RAW_T25_34_Margins!$DO657</f>
        <v/>
      </c>
      <c r="BY81" s="19">
        <f>RAW_T25_34_Margins!$DP657</f>
        <v/>
      </c>
      <c r="BZ81" s="19">
        <f>RAW_T25_34_Margins!$DQ657</f>
        <v/>
      </c>
      <c r="CA81" s="19">
        <f>RAW_T25_34_Margins!$DR657</f>
        <v/>
      </c>
      <c r="CB81" s="19">
        <f>RAW_T25_34_Margins!$DS657</f>
        <v/>
      </c>
      <c r="CC81" s="19">
        <f>RAW_T25_34_Margins!$DT657</f>
        <v/>
      </c>
      <c r="CD81" s="19">
        <f>RAW_T25_34_Margins!$DU657</f>
        <v/>
      </c>
      <c r="CE81" s="19">
        <f>SUM(RAW_T25_34_Margins!$D772:$DN772)</f>
        <v/>
      </c>
      <c r="CF81" s="19">
        <f>RAW_T25_34_Margins!$DO772</f>
        <v/>
      </c>
      <c r="CG81" s="19">
        <f>RAW_T25_34_Margins!$DP772</f>
        <v/>
      </c>
      <c r="CH81" s="19">
        <f>RAW_T25_34_Margins!$DQ772</f>
        <v/>
      </c>
      <c r="CI81" s="19">
        <f>RAW_T25_34_Margins!$DR772</f>
        <v/>
      </c>
      <c r="CJ81" s="19">
        <f>RAW_T25_34_Margins!$DS772</f>
        <v/>
      </c>
      <c r="CK81" s="19">
        <f>RAW_T25_34_Margins!$DT772</f>
        <v/>
      </c>
      <c r="CL81" s="19">
        <f>RAW_T25_34_Margins!$DU772</f>
        <v/>
      </c>
      <c r="CM81" s="19">
        <f>SUM(RAW_T25_34_Margins!$D887:$DN887)</f>
        <v/>
      </c>
      <c r="CN81" s="19">
        <f>RAW_T25_34_Margins!$DO887</f>
        <v/>
      </c>
      <c r="CO81" s="19">
        <f>RAW_T25_34_Margins!$DP887</f>
        <v/>
      </c>
      <c r="CP81" s="19">
        <f>RAW_T25_34_Margins!$DQ887</f>
        <v/>
      </c>
      <c r="CQ81" s="19">
        <f>RAW_T25_34_Margins!$DR887</f>
        <v/>
      </c>
      <c r="CR81" s="19">
        <f>RAW_T25_34_Margins!$DS887</f>
        <v/>
      </c>
      <c r="CS81" s="19">
        <f>RAW_T25_34_Margins!$DT887</f>
        <v/>
      </c>
      <c r="CT81" s="19">
        <f>RAW_T25_34_Margins!$DU887</f>
        <v/>
      </c>
      <c r="CU81" s="19">
        <f>SUM(RAW_T25_34_Margins!$D1002:$DN1002)</f>
        <v/>
      </c>
      <c r="CV81" s="19">
        <f>RAW_T25_34_Margins!$DO1002</f>
        <v/>
      </c>
      <c r="CW81" s="19">
        <f>RAW_T25_34_Margins!$DP1002</f>
        <v/>
      </c>
      <c r="CX81" s="19">
        <f>RAW_T25_34_Margins!$DQ1002</f>
        <v/>
      </c>
      <c r="CY81" s="19">
        <f>RAW_T25_34_Margins!$DR1002</f>
        <v/>
      </c>
      <c r="CZ81" s="19">
        <f>RAW_T25_34_Margins!$DS1002</f>
        <v/>
      </c>
      <c r="DA81" s="19">
        <f>RAW_T25_34_Margins!$DT1002</f>
        <v/>
      </c>
      <c r="DB81" s="19">
        <f>RAW_T25_34_Margins!$DU1002</f>
        <v/>
      </c>
      <c r="DC81" s="19">
        <f>SUM(RAW_T25_34_Margins!$D1117:$DN1117)</f>
        <v/>
      </c>
      <c r="DD81" s="19">
        <f>RAW_T25_34_Margins!$DO1117</f>
        <v/>
      </c>
      <c r="DE81" s="19">
        <f>RAW_T25_34_Margins!$DP1117</f>
        <v/>
      </c>
      <c r="DF81" s="19">
        <f>RAW_T25_34_Margins!$DQ1117</f>
        <v/>
      </c>
      <c r="DG81" s="19">
        <f>RAW_T25_34_Margins!$DR1117</f>
        <v/>
      </c>
      <c r="DH81" s="19">
        <f>RAW_T25_34_Margins!$DS1117</f>
        <v/>
      </c>
      <c r="DI81" s="19">
        <f>RAW_T25_34_Margins!$DT1117</f>
        <v/>
      </c>
      <c r="DJ81" s="19">
        <f>RAW_T25_34_Margins!$DU1117</f>
        <v/>
      </c>
    </row>
    <row r="82">
      <c r="A82" s="2" t="inlineStr">
        <is>
          <t>4601</t>
        </is>
      </c>
      <c r="B82" s="2" t="inlineStr">
        <is>
          <t>Road transport</t>
        </is>
      </c>
      <c r="C82" s="19">
        <f>IF(Settings!$B$5="Aus",SUM(RAW_T5_Aus!$C83:$DM83),SUM(RAW_T5_State!$C83:$DM83))</f>
        <v/>
      </c>
      <c r="D82" s="19">
        <f>IF(Settings!$B$5="Aus",RAW_T5_Aus!$DN83,RAW_T5_State!$DN83)</f>
        <v/>
      </c>
      <c r="E82" s="19">
        <f>IF(Settings!$B$5="Aus",RAW_T5_Aus!$DO83,RAW_T5_State!$DO83)</f>
        <v/>
      </c>
      <c r="F82" s="19">
        <f>IF(Settings!$B$5="Aus",RAW_T5_Aus!$DP83,RAW_T5_State!$DP83)</f>
        <v/>
      </c>
      <c r="G82" s="19">
        <f>IF(Settings!$B$5="Aus",RAW_T5_Aus!$DQ83,RAW_T5_State!$DQ83)</f>
        <v/>
      </c>
      <c r="H82" s="19">
        <f>IF(Settings!$B$5="Aus",RAW_T5_Aus!$DR83,RAW_T5_State!$DR83)</f>
        <v/>
      </c>
      <c r="I82" s="19">
        <f>IF(Settings!$B$5="Aus",RAW_T5_Aus!$DS83,RAW_T5_State!$DS83)</f>
        <v/>
      </c>
      <c r="J82" s="19">
        <f>IF(Settings!$B$5="Aus",RAW_T5_Aus!$DT83,RAW_T5_State!$DT83)</f>
        <v/>
      </c>
      <c r="K82" s="19">
        <f>IF(Settings!$B$5="Aus",SUM(RAW_T8_Aus!$C83:$DM83)-SUM(RAW_T5_Aus!$C83:$DM83),SUM(RAW_T8_State!$C83:$DM83)-SUM(RAW_T5_State!$C83:$DM83))</f>
        <v/>
      </c>
      <c r="L82" s="19">
        <f>IF(Settings!$B$5="Aus",RAW_T8_Aus!$DN83-RAW_T5_Aus!$DN83,RAW_T8_State!$DN83-RAW_T5_State!$DN83)</f>
        <v/>
      </c>
      <c r="M82" s="19">
        <f>IF(Settings!$B$5="Aus",RAW_T8_Aus!$DO83-RAW_T5_Aus!$DO83,RAW_T8_State!$DO83-RAW_T5_State!$DO83)</f>
        <v/>
      </c>
      <c r="N82" s="19">
        <f>IF(Settings!$B$5="Aus",RAW_T8_Aus!$DP83-RAW_T5_Aus!$DP83,RAW_T8_State!$DP83-RAW_T5_State!$DP83)</f>
        <v/>
      </c>
      <c r="O82" s="19">
        <f>IF(Settings!$B$5="Aus",RAW_T8_Aus!$DQ83-RAW_T5_Aus!$DQ83,RAW_T8_State!$DQ83-RAW_T5_State!$DQ83)</f>
        <v/>
      </c>
      <c r="P82" s="19">
        <f>IF(Settings!$B$5="Aus",RAW_T8_Aus!$DR83-RAW_T5_Aus!$DR83,RAW_T8_State!$DR83-RAW_T5_State!$DR83)</f>
        <v/>
      </c>
      <c r="Q82" s="19">
        <f>IF(Settings!$B$5="Aus",RAW_T8_Aus!$DS83-RAW_T5_Aus!$DS83,RAW_T8_State!$DS83-RAW_T5_State!$DS83)</f>
        <v/>
      </c>
      <c r="R82" s="19">
        <f>IF(Settings!$B$5="Aus",RAW_T8_Aus!$DT83-RAW_T5_Aus!$DT83,RAW_T8_State!$DT83-RAW_T5_State!$DT83)</f>
        <v/>
      </c>
      <c r="S82" s="19">
        <f>SUM(RAW_T35_NetTaxes!$C83:$DM83)</f>
        <v/>
      </c>
      <c r="T82" s="19">
        <f>RAW_T35_NetTaxes!$DN83</f>
        <v/>
      </c>
      <c r="U82" s="19">
        <f>RAW_T35_NetTaxes!$DO83</f>
        <v/>
      </c>
      <c r="V82" s="19">
        <f>RAW_T35_NetTaxes!$DP83</f>
        <v/>
      </c>
      <c r="W82" s="19">
        <f>RAW_T35_NetTaxes!$DQ83</f>
        <v/>
      </c>
      <c r="X82" s="19">
        <f>RAW_T35_NetTaxes!$DR83</f>
        <v/>
      </c>
      <c r="Y82" s="19">
        <f>RAW_T35_NetTaxes!$DS83</f>
        <v/>
      </c>
      <c r="Z82" s="19">
        <f>RAW_T35_NetTaxes!$DT83</f>
        <v/>
      </c>
      <c r="AA82" s="19">
        <f>SUM(RAW_T23_Wholesale!$C83:$DM83)</f>
        <v/>
      </c>
      <c r="AB82" s="19">
        <f>RAW_T23_Wholesale!$DN83</f>
        <v/>
      </c>
      <c r="AC82" s="19">
        <f>RAW_T23_Wholesale!$DO83</f>
        <v/>
      </c>
      <c r="AD82" s="19">
        <f>RAW_T23_Wholesale!$DP83</f>
        <v/>
      </c>
      <c r="AE82" s="19">
        <f>RAW_T23_Wholesale!$DQ83</f>
        <v/>
      </c>
      <c r="AF82" s="19">
        <f>RAW_T23_Wholesale!$DR83</f>
        <v/>
      </c>
      <c r="AG82" s="19">
        <f>RAW_T23_Wholesale!$DS83</f>
        <v/>
      </c>
      <c r="AH82" s="19">
        <f>RAW_T23_Wholesale!$DT83</f>
        <v/>
      </c>
      <c r="AI82" s="19">
        <f>SUM(RAW_T24_Retail!$C83:$DM83)</f>
        <v/>
      </c>
      <c r="AJ82" s="19">
        <f>RAW_T24_Retail!$DN83</f>
        <v/>
      </c>
      <c r="AK82" s="19">
        <f>RAW_T24_Retail!$DO83</f>
        <v/>
      </c>
      <c r="AL82" s="19">
        <f>RAW_T24_Retail!$DP83</f>
        <v/>
      </c>
      <c r="AM82" s="19">
        <f>RAW_T24_Retail!$DQ83</f>
        <v/>
      </c>
      <c r="AN82" s="19">
        <f>RAW_T24_Retail!$DR83</f>
        <v/>
      </c>
      <c r="AO82" s="19">
        <f>RAW_T24_Retail!$DS83</f>
        <v/>
      </c>
      <c r="AP82" s="19">
        <f>RAW_T24_Retail!$DT83</f>
        <v/>
      </c>
      <c r="AQ82" s="19">
        <f>SUM(RAW_T25_34_Margins!$D83:$DN83)</f>
        <v/>
      </c>
      <c r="AR82" s="19">
        <f>RAW_T25_34_Margins!$DO83</f>
        <v/>
      </c>
      <c r="AS82" s="19">
        <f>RAW_T25_34_Margins!$DP83</f>
        <v/>
      </c>
      <c r="AT82" s="19">
        <f>RAW_T25_34_Margins!$DQ83</f>
        <v/>
      </c>
      <c r="AU82" s="19">
        <f>RAW_T25_34_Margins!$DR83</f>
        <v/>
      </c>
      <c r="AV82" s="19">
        <f>RAW_T25_34_Margins!$DS83</f>
        <v/>
      </c>
      <c r="AW82" s="19">
        <f>RAW_T25_34_Margins!$DT83</f>
        <v/>
      </c>
      <c r="AX82" s="19">
        <f>RAW_T25_34_Margins!$DU83</f>
        <v/>
      </c>
      <c r="AY82" s="19">
        <f>SUM(RAW_T25_34_Margins!$D198:$DN198)</f>
        <v/>
      </c>
      <c r="AZ82" s="19">
        <f>RAW_T25_34_Margins!$DO198</f>
        <v/>
      </c>
      <c r="BA82" s="19">
        <f>RAW_T25_34_Margins!$DP198</f>
        <v/>
      </c>
      <c r="BB82" s="19">
        <f>RAW_T25_34_Margins!$DQ198</f>
        <v/>
      </c>
      <c r="BC82" s="19">
        <f>RAW_T25_34_Margins!$DR198</f>
        <v/>
      </c>
      <c r="BD82" s="19">
        <f>RAW_T25_34_Margins!$DS198</f>
        <v/>
      </c>
      <c r="BE82" s="19">
        <f>RAW_T25_34_Margins!$DT198</f>
        <v/>
      </c>
      <c r="BF82" s="19">
        <f>RAW_T25_34_Margins!$DU198</f>
        <v/>
      </c>
      <c r="BG82" s="19">
        <f>SUM(RAW_T25_34_Margins!$D313:$DN313)</f>
        <v/>
      </c>
      <c r="BH82" s="19">
        <f>RAW_T25_34_Margins!$DO313</f>
        <v/>
      </c>
      <c r="BI82" s="19">
        <f>RAW_T25_34_Margins!$DP313</f>
        <v/>
      </c>
      <c r="BJ82" s="19">
        <f>RAW_T25_34_Margins!$DQ313</f>
        <v/>
      </c>
      <c r="BK82" s="19">
        <f>RAW_T25_34_Margins!$DR313</f>
        <v/>
      </c>
      <c r="BL82" s="19">
        <f>RAW_T25_34_Margins!$DS313</f>
        <v/>
      </c>
      <c r="BM82" s="19">
        <f>RAW_T25_34_Margins!$DT313</f>
        <v/>
      </c>
      <c r="BN82" s="19">
        <f>RAW_T25_34_Margins!$DU313</f>
        <v/>
      </c>
      <c r="BO82" s="19">
        <f>SUM(RAW_T25_34_Margins!$D428:$DN428)+SUM(RAW_T25_34_Margins!$D543:$DN543)</f>
        <v/>
      </c>
      <c r="BP82" s="19">
        <f>RAW_T25_34_Margins!$DO428+RAW_T25_34_Margins!$DO543</f>
        <v/>
      </c>
      <c r="BQ82" s="19">
        <f>RAW_T25_34_Margins!$DP428+RAW_T25_34_Margins!$DP543</f>
        <v/>
      </c>
      <c r="BR82" s="19">
        <f>RAW_T25_34_Margins!$DQ428+RAW_T25_34_Margins!$DQ543</f>
        <v/>
      </c>
      <c r="BS82" s="19">
        <f>RAW_T25_34_Margins!$DR428+RAW_T25_34_Margins!$DR543</f>
        <v/>
      </c>
      <c r="BT82" s="19">
        <f>RAW_T25_34_Margins!$DS428+RAW_T25_34_Margins!$DS543</f>
        <v/>
      </c>
      <c r="BU82" s="19">
        <f>RAW_T25_34_Margins!$DT428+RAW_T25_34_Margins!$DT543</f>
        <v/>
      </c>
      <c r="BV82" s="19">
        <f>RAW_T25_34_Margins!$DU428+RAW_T25_34_Margins!$DU543</f>
        <v/>
      </c>
      <c r="BW82" s="19">
        <f>SUM(RAW_T25_34_Margins!$D658:$DN658)</f>
        <v/>
      </c>
      <c r="BX82" s="19">
        <f>RAW_T25_34_Margins!$DO658</f>
        <v/>
      </c>
      <c r="BY82" s="19">
        <f>RAW_T25_34_Margins!$DP658</f>
        <v/>
      </c>
      <c r="BZ82" s="19">
        <f>RAW_T25_34_Margins!$DQ658</f>
        <v/>
      </c>
      <c r="CA82" s="19">
        <f>RAW_T25_34_Margins!$DR658</f>
        <v/>
      </c>
      <c r="CB82" s="19">
        <f>RAW_T25_34_Margins!$DS658</f>
        <v/>
      </c>
      <c r="CC82" s="19">
        <f>RAW_T25_34_Margins!$DT658</f>
        <v/>
      </c>
      <c r="CD82" s="19">
        <f>RAW_T25_34_Margins!$DU658</f>
        <v/>
      </c>
      <c r="CE82" s="19">
        <f>SUM(RAW_T25_34_Margins!$D773:$DN773)</f>
        <v/>
      </c>
      <c r="CF82" s="19">
        <f>RAW_T25_34_Margins!$DO773</f>
        <v/>
      </c>
      <c r="CG82" s="19">
        <f>RAW_T25_34_Margins!$DP773</f>
        <v/>
      </c>
      <c r="CH82" s="19">
        <f>RAW_T25_34_Margins!$DQ773</f>
        <v/>
      </c>
      <c r="CI82" s="19">
        <f>RAW_T25_34_Margins!$DR773</f>
        <v/>
      </c>
      <c r="CJ82" s="19">
        <f>RAW_T25_34_Margins!$DS773</f>
        <v/>
      </c>
      <c r="CK82" s="19">
        <f>RAW_T25_34_Margins!$DT773</f>
        <v/>
      </c>
      <c r="CL82" s="19">
        <f>RAW_T25_34_Margins!$DU773</f>
        <v/>
      </c>
      <c r="CM82" s="19">
        <f>SUM(RAW_T25_34_Margins!$D888:$DN888)</f>
        <v/>
      </c>
      <c r="CN82" s="19">
        <f>RAW_T25_34_Margins!$DO888</f>
        <v/>
      </c>
      <c r="CO82" s="19">
        <f>RAW_T25_34_Margins!$DP888</f>
        <v/>
      </c>
      <c r="CP82" s="19">
        <f>RAW_T25_34_Margins!$DQ888</f>
        <v/>
      </c>
      <c r="CQ82" s="19">
        <f>RAW_T25_34_Margins!$DR888</f>
        <v/>
      </c>
      <c r="CR82" s="19">
        <f>RAW_T25_34_Margins!$DS888</f>
        <v/>
      </c>
      <c r="CS82" s="19">
        <f>RAW_T25_34_Margins!$DT888</f>
        <v/>
      </c>
      <c r="CT82" s="19">
        <f>RAW_T25_34_Margins!$DU888</f>
        <v/>
      </c>
      <c r="CU82" s="19">
        <f>SUM(RAW_T25_34_Margins!$D1003:$DN1003)</f>
        <v/>
      </c>
      <c r="CV82" s="19">
        <f>RAW_T25_34_Margins!$DO1003</f>
        <v/>
      </c>
      <c r="CW82" s="19">
        <f>RAW_T25_34_Margins!$DP1003</f>
        <v/>
      </c>
      <c r="CX82" s="19">
        <f>RAW_T25_34_Margins!$DQ1003</f>
        <v/>
      </c>
      <c r="CY82" s="19">
        <f>RAW_T25_34_Margins!$DR1003</f>
        <v/>
      </c>
      <c r="CZ82" s="19">
        <f>RAW_T25_34_Margins!$DS1003</f>
        <v/>
      </c>
      <c r="DA82" s="19">
        <f>RAW_T25_34_Margins!$DT1003</f>
        <v/>
      </c>
      <c r="DB82" s="19">
        <f>RAW_T25_34_Margins!$DU1003</f>
        <v/>
      </c>
      <c r="DC82" s="19">
        <f>SUM(RAW_T25_34_Margins!$D1118:$DN1118)</f>
        <v/>
      </c>
      <c r="DD82" s="19">
        <f>RAW_T25_34_Margins!$DO1118</f>
        <v/>
      </c>
      <c r="DE82" s="19">
        <f>RAW_T25_34_Margins!$DP1118</f>
        <v/>
      </c>
      <c r="DF82" s="19">
        <f>RAW_T25_34_Margins!$DQ1118</f>
        <v/>
      </c>
      <c r="DG82" s="19">
        <f>RAW_T25_34_Margins!$DR1118</f>
        <v/>
      </c>
      <c r="DH82" s="19">
        <f>RAW_T25_34_Margins!$DS1118</f>
        <v/>
      </c>
      <c r="DI82" s="19">
        <f>RAW_T25_34_Margins!$DT1118</f>
        <v/>
      </c>
      <c r="DJ82" s="19">
        <f>RAW_T25_34_Margins!$DU1118</f>
        <v/>
      </c>
    </row>
    <row r="83">
      <c r="A83" s="2" t="inlineStr">
        <is>
          <t>4701</t>
        </is>
      </c>
      <c r="B83" s="2" t="inlineStr">
        <is>
          <t>Rail transport</t>
        </is>
      </c>
      <c r="C83" s="19">
        <f>IF(Settings!$B$5="Aus",SUM(RAW_T5_Aus!$C84:$DM84),SUM(RAW_T5_State!$C84:$DM84))</f>
        <v/>
      </c>
      <c r="D83" s="19">
        <f>IF(Settings!$B$5="Aus",RAW_T5_Aus!$DN84,RAW_T5_State!$DN84)</f>
        <v/>
      </c>
      <c r="E83" s="19">
        <f>IF(Settings!$B$5="Aus",RAW_T5_Aus!$DO84,RAW_T5_State!$DO84)</f>
        <v/>
      </c>
      <c r="F83" s="19">
        <f>IF(Settings!$B$5="Aus",RAW_T5_Aus!$DP84,RAW_T5_State!$DP84)</f>
        <v/>
      </c>
      <c r="G83" s="19">
        <f>IF(Settings!$B$5="Aus",RAW_T5_Aus!$DQ84,RAW_T5_State!$DQ84)</f>
        <v/>
      </c>
      <c r="H83" s="19">
        <f>IF(Settings!$B$5="Aus",RAW_T5_Aus!$DR84,RAW_T5_State!$DR84)</f>
        <v/>
      </c>
      <c r="I83" s="19">
        <f>IF(Settings!$B$5="Aus",RAW_T5_Aus!$DS84,RAW_T5_State!$DS84)</f>
        <v/>
      </c>
      <c r="J83" s="19">
        <f>IF(Settings!$B$5="Aus",RAW_T5_Aus!$DT84,RAW_T5_State!$DT84)</f>
        <v/>
      </c>
      <c r="K83" s="19">
        <f>IF(Settings!$B$5="Aus",SUM(RAW_T8_Aus!$C84:$DM84)-SUM(RAW_T5_Aus!$C84:$DM84),SUM(RAW_T8_State!$C84:$DM84)-SUM(RAW_T5_State!$C84:$DM84))</f>
        <v/>
      </c>
      <c r="L83" s="19">
        <f>IF(Settings!$B$5="Aus",RAW_T8_Aus!$DN84-RAW_T5_Aus!$DN84,RAW_T8_State!$DN84-RAW_T5_State!$DN84)</f>
        <v/>
      </c>
      <c r="M83" s="19">
        <f>IF(Settings!$B$5="Aus",RAW_T8_Aus!$DO84-RAW_T5_Aus!$DO84,RAW_T8_State!$DO84-RAW_T5_State!$DO84)</f>
        <v/>
      </c>
      <c r="N83" s="19">
        <f>IF(Settings!$B$5="Aus",RAW_T8_Aus!$DP84-RAW_T5_Aus!$DP84,RAW_T8_State!$DP84-RAW_T5_State!$DP84)</f>
        <v/>
      </c>
      <c r="O83" s="19">
        <f>IF(Settings!$B$5="Aus",RAW_T8_Aus!$DQ84-RAW_T5_Aus!$DQ84,RAW_T8_State!$DQ84-RAW_T5_State!$DQ84)</f>
        <v/>
      </c>
      <c r="P83" s="19">
        <f>IF(Settings!$B$5="Aus",RAW_T8_Aus!$DR84-RAW_T5_Aus!$DR84,RAW_T8_State!$DR84-RAW_T5_State!$DR84)</f>
        <v/>
      </c>
      <c r="Q83" s="19">
        <f>IF(Settings!$B$5="Aus",RAW_T8_Aus!$DS84-RAW_T5_Aus!$DS84,RAW_T8_State!$DS84-RAW_T5_State!$DS84)</f>
        <v/>
      </c>
      <c r="R83" s="19">
        <f>IF(Settings!$B$5="Aus",RAW_T8_Aus!$DT84-RAW_T5_Aus!$DT84,RAW_T8_State!$DT84-RAW_T5_State!$DT84)</f>
        <v/>
      </c>
      <c r="S83" s="19">
        <f>SUM(RAW_T35_NetTaxes!$C84:$DM84)</f>
        <v/>
      </c>
      <c r="T83" s="19">
        <f>RAW_T35_NetTaxes!$DN84</f>
        <v/>
      </c>
      <c r="U83" s="19">
        <f>RAW_T35_NetTaxes!$DO84</f>
        <v/>
      </c>
      <c r="V83" s="19">
        <f>RAW_T35_NetTaxes!$DP84</f>
        <v/>
      </c>
      <c r="W83" s="19">
        <f>RAW_T35_NetTaxes!$DQ84</f>
        <v/>
      </c>
      <c r="X83" s="19">
        <f>RAW_T35_NetTaxes!$DR84</f>
        <v/>
      </c>
      <c r="Y83" s="19">
        <f>RAW_T35_NetTaxes!$DS84</f>
        <v/>
      </c>
      <c r="Z83" s="19">
        <f>RAW_T35_NetTaxes!$DT84</f>
        <v/>
      </c>
      <c r="AA83" s="19">
        <f>SUM(RAW_T23_Wholesale!$C84:$DM84)</f>
        <v/>
      </c>
      <c r="AB83" s="19">
        <f>RAW_T23_Wholesale!$DN84</f>
        <v/>
      </c>
      <c r="AC83" s="19">
        <f>RAW_T23_Wholesale!$DO84</f>
        <v/>
      </c>
      <c r="AD83" s="19">
        <f>RAW_T23_Wholesale!$DP84</f>
        <v/>
      </c>
      <c r="AE83" s="19">
        <f>RAW_T23_Wholesale!$DQ84</f>
        <v/>
      </c>
      <c r="AF83" s="19">
        <f>RAW_T23_Wholesale!$DR84</f>
        <v/>
      </c>
      <c r="AG83" s="19">
        <f>RAW_T23_Wholesale!$DS84</f>
        <v/>
      </c>
      <c r="AH83" s="19">
        <f>RAW_T23_Wholesale!$DT84</f>
        <v/>
      </c>
      <c r="AI83" s="19">
        <f>SUM(RAW_T24_Retail!$C84:$DM84)</f>
        <v/>
      </c>
      <c r="AJ83" s="19">
        <f>RAW_T24_Retail!$DN84</f>
        <v/>
      </c>
      <c r="AK83" s="19">
        <f>RAW_T24_Retail!$DO84</f>
        <v/>
      </c>
      <c r="AL83" s="19">
        <f>RAW_T24_Retail!$DP84</f>
        <v/>
      </c>
      <c r="AM83" s="19">
        <f>RAW_T24_Retail!$DQ84</f>
        <v/>
      </c>
      <c r="AN83" s="19">
        <f>RAW_T24_Retail!$DR84</f>
        <v/>
      </c>
      <c r="AO83" s="19">
        <f>RAW_T24_Retail!$DS84</f>
        <v/>
      </c>
      <c r="AP83" s="19">
        <f>RAW_T24_Retail!$DT84</f>
        <v/>
      </c>
      <c r="AQ83" s="19">
        <f>SUM(RAW_T25_34_Margins!$D84:$DN84)</f>
        <v/>
      </c>
      <c r="AR83" s="19">
        <f>RAW_T25_34_Margins!$DO84</f>
        <v/>
      </c>
      <c r="AS83" s="19">
        <f>RAW_T25_34_Margins!$DP84</f>
        <v/>
      </c>
      <c r="AT83" s="19">
        <f>RAW_T25_34_Margins!$DQ84</f>
        <v/>
      </c>
      <c r="AU83" s="19">
        <f>RAW_T25_34_Margins!$DR84</f>
        <v/>
      </c>
      <c r="AV83" s="19">
        <f>RAW_T25_34_Margins!$DS84</f>
        <v/>
      </c>
      <c r="AW83" s="19">
        <f>RAW_T25_34_Margins!$DT84</f>
        <v/>
      </c>
      <c r="AX83" s="19">
        <f>RAW_T25_34_Margins!$DU84</f>
        <v/>
      </c>
      <c r="AY83" s="19">
        <f>SUM(RAW_T25_34_Margins!$D199:$DN199)</f>
        <v/>
      </c>
      <c r="AZ83" s="19">
        <f>RAW_T25_34_Margins!$DO199</f>
        <v/>
      </c>
      <c r="BA83" s="19">
        <f>RAW_T25_34_Margins!$DP199</f>
        <v/>
      </c>
      <c r="BB83" s="19">
        <f>RAW_T25_34_Margins!$DQ199</f>
        <v/>
      </c>
      <c r="BC83" s="19">
        <f>RAW_T25_34_Margins!$DR199</f>
        <v/>
      </c>
      <c r="BD83" s="19">
        <f>RAW_T25_34_Margins!$DS199</f>
        <v/>
      </c>
      <c r="BE83" s="19">
        <f>RAW_T25_34_Margins!$DT199</f>
        <v/>
      </c>
      <c r="BF83" s="19">
        <f>RAW_T25_34_Margins!$DU199</f>
        <v/>
      </c>
      <c r="BG83" s="19">
        <f>SUM(RAW_T25_34_Margins!$D314:$DN314)</f>
        <v/>
      </c>
      <c r="BH83" s="19">
        <f>RAW_T25_34_Margins!$DO314</f>
        <v/>
      </c>
      <c r="BI83" s="19">
        <f>RAW_T25_34_Margins!$DP314</f>
        <v/>
      </c>
      <c r="BJ83" s="19">
        <f>RAW_T25_34_Margins!$DQ314</f>
        <v/>
      </c>
      <c r="BK83" s="19">
        <f>RAW_T25_34_Margins!$DR314</f>
        <v/>
      </c>
      <c r="BL83" s="19">
        <f>RAW_T25_34_Margins!$DS314</f>
        <v/>
      </c>
      <c r="BM83" s="19">
        <f>RAW_T25_34_Margins!$DT314</f>
        <v/>
      </c>
      <c r="BN83" s="19">
        <f>RAW_T25_34_Margins!$DU314</f>
        <v/>
      </c>
      <c r="BO83" s="19">
        <f>SUM(RAW_T25_34_Margins!$D429:$DN429)+SUM(RAW_T25_34_Margins!$D544:$DN544)</f>
        <v/>
      </c>
      <c r="BP83" s="19">
        <f>RAW_T25_34_Margins!$DO429+RAW_T25_34_Margins!$DO544</f>
        <v/>
      </c>
      <c r="BQ83" s="19">
        <f>RAW_T25_34_Margins!$DP429+RAW_T25_34_Margins!$DP544</f>
        <v/>
      </c>
      <c r="BR83" s="19">
        <f>RAW_T25_34_Margins!$DQ429+RAW_T25_34_Margins!$DQ544</f>
        <v/>
      </c>
      <c r="BS83" s="19">
        <f>RAW_T25_34_Margins!$DR429+RAW_T25_34_Margins!$DR544</f>
        <v/>
      </c>
      <c r="BT83" s="19">
        <f>RAW_T25_34_Margins!$DS429+RAW_T25_34_Margins!$DS544</f>
        <v/>
      </c>
      <c r="BU83" s="19">
        <f>RAW_T25_34_Margins!$DT429+RAW_T25_34_Margins!$DT544</f>
        <v/>
      </c>
      <c r="BV83" s="19">
        <f>RAW_T25_34_Margins!$DU429+RAW_T25_34_Margins!$DU544</f>
        <v/>
      </c>
      <c r="BW83" s="19">
        <f>SUM(RAW_T25_34_Margins!$D659:$DN659)</f>
        <v/>
      </c>
      <c r="BX83" s="19">
        <f>RAW_T25_34_Margins!$DO659</f>
        <v/>
      </c>
      <c r="BY83" s="19">
        <f>RAW_T25_34_Margins!$DP659</f>
        <v/>
      </c>
      <c r="BZ83" s="19">
        <f>RAW_T25_34_Margins!$DQ659</f>
        <v/>
      </c>
      <c r="CA83" s="19">
        <f>RAW_T25_34_Margins!$DR659</f>
        <v/>
      </c>
      <c r="CB83" s="19">
        <f>RAW_T25_34_Margins!$DS659</f>
        <v/>
      </c>
      <c r="CC83" s="19">
        <f>RAW_T25_34_Margins!$DT659</f>
        <v/>
      </c>
      <c r="CD83" s="19">
        <f>RAW_T25_34_Margins!$DU659</f>
        <v/>
      </c>
      <c r="CE83" s="19">
        <f>SUM(RAW_T25_34_Margins!$D774:$DN774)</f>
        <v/>
      </c>
      <c r="CF83" s="19">
        <f>RAW_T25_34_Margins!$DO774</f>
        <v/>
      </c>
      <c r="CG83" s="19">
        <f>RAW_T25_34_Margins!$DP774</f>
        <v/>
      </c>
      <c r="CH83" s="19">
        <f>RAW_T25_34_Margins!$DQ774</f>
        <v/>
      </c>
      <c r="CI83" s="19">
        <f>RAW_T25_34_Margins!$DR774</f>
        <v/>
      </c>
      <c r="CJ83" s="19">
        <f>RAW_T25_34_Margins!$DS774</f>
        <v/>
      </c>
      <c r="CK83" s="19">
        <f>RAW_T25_34_Margins!$DT774</f>
        <v/>
      </c>
      <c r="CL83" s="19">
        <f>RAW_T25_34_Margins!$DU774</f>
        <v/>
      </c>
      <c r="CM83" s="19">
        <f>SUM(RAW_T25_34_Margins!$D889:$DN889)</f>
        <v/>
      </c>
      <c r="CN83" s="19">
        <f>RAW_T25_34_Margins!$DO889</f>
        <v/>
      </c>
      <c r="CO83" s="19">
        <f>RAW_T25_34_Margins!$DP889</f>
        <v/>
      </c>
      <c r="CP83" s="19">
        <f>RAW_T25_34_Margins!$DQ889</f>
        <v/>
      </c>
      <c r="CQ83" s="19">
        <f>RAW_T25_34_Margins!$DR889</f>
        <v/>
      </c>
      <c r="CR83" s="19">
        <f>RAW_T25_34_Margins!$DS889</f>
        <v/>
      </c>
      <c r="CS83" s="19">
        <f>RAW_T25_34_Margins!$DT889</f>
        <v/>
      </c>
      <c r="CT83" s="19">
        <f>RAW_T25_34_Margins!$DU889</f>
        <v/>
      </c>
      <c r="CU83" s="19">
        <f>SUM(RAW_T25_34_Margins!$D1004:$DN1004)</f>
        <v/>
      </c>
      <c r="CV83" s="19">
        <f>RAW_T25_34_Margins!$DO1004</f>
        <v/>
      </c>
      <c r="CW83" s="19">
        <f>RAW_T25_34_Margins!$DP1004</f>
        <v/>
      </c>
      <c r="CX83" s="19">
        <f>RAW_T25_34_Margins!$DQ1004</f>
        <v/>
      </c>
      <c r="CY83" s="19">
        <f>RAW_T25_34_Margins!$DR1004</f>
        <v/>
      </c>
      <c r="CZ83" s="19">
        <f>RAW_T25_34_Margins!$DS1004</f>
        <v/>
      </c>
      <c r="DA83" s="19">
        <f>RAW_T25_34_Margins!$DT1004</f>
        <v/>
      </c>
      <c r="DB83" s="19">
        <f>RAW_T25_34_Margins!$DU1004</f>
        <v/>
      </c>
      <c r="DC83" s="19">
        <f>SUM(RAW_T25_34_Margins!$D1119:$DN1119)</f>
        <v/>
      </c>
      <c r="DD83" s="19">
        <f>RAW_T25_34_Margins!$DO1119</f>
        <v/>
      </c>
      <c r="DE83" s="19">
        <f>RAW_T25_34_Margins!$DP1119</f>
        <v/>
      </c>
      <c r="DF83" s="19">
        <f>RAW_T25_34_Margins!$DQ1119</f>
        <v/>
      </c>
      <c r="DG83" s="19">
        <f>RAW_T25_34_Margins!$DR1119</f>
        <v/>
      </c>
      <c r="DH83" s="19">
        <f>RAW_T25_34_Margins!$DS1119</f>
        <v/>
      </c>
      <c r="DI83" s="19">
        <f>RAW_T25_34_Margins!$DT1119</f>
        <v/>
      </c>
      <c r="DJ83" s="19">
        <f>RAW_T25_34_Margins!$DU1119</f>
        <v/>
      </c>
    </row>
    <row r="84">
      <c r="A84" s="2" t="inlineStr">
        <is>
          <t>4801</t>
        </is>
      </c>
      <c r="B84" s="2" t="inlineStr">
        <is>
          <t>Water, pipeline and other transport</t>
        </is>
      </c>
      <c r="C84" s="19">
        <f>IF(Settings!$B$5="Aus",SUM(RAW_T5_Aus!$C85:$DM85),SUM(RAW_T5_State!$C85:$DM85))</f>
        <v/>
      </c>
      <c r="D84" s="19">
        <f>IF(Settings!$B$5="Aus",RAW_T5_Aus!$DN85,RAW_T5_State!$DN85)</f>
        <v/>
      </c>
      <c r="E84" s="19">
        <f>IF(Settings!$B$5="Aus",RAW_T5_Aus!$DO85,RAW_T5_State!$DO85)</f>
        <v/>
      </c>
      <c r="F84" s="19">
        <f>IF(Settings!$B$5="Aus",RAW_T5_Aus!$DP85,RAW_T5_State!$DP85)</f>
        <v/>
      </c>
      <c r="G84" s="19">
        <f>IF(Settings!$B$5="Aus",RAW_T5_Aus!$DQ85,RAW_T5_State!$DQ85)</f>
        <v/>
      </c>
      <c r="H84" s="19">
        <f>IF(Settings!$B$5="Aus",RAW_T5_Aus!$DR85,RAW_T5_State!$DR85)</f>
        <v/>
      </c>
      <c r="I84" s="19">
        <f>IF(Settings!$B$5="Aus",RAW_T5_Aus!$DS85,RAW_T5_State!$DS85)</f>
        <v/>
      </c>
      <c r="J84" s="19">
        <f>IF(Settings!$B$5="Aus",RAW_T5_Aus!$DT85,RAW_T5_State!$DT85)</f>
        <v/>
      </c>
      <c r="K84" s="19">
        <f>IF(Settings!$B$5="Aus",SUM(RAW_T8_Aus!$C85:$DM85)-SUM(RAW_T5_Aus!$C85:$DM85),SUM(RAW_T8_State!$C85:$DM85)-SUM(RAW_T5_State!$C85:$DM85))</f>
        <v/>
      </c>
      <c r="L84" s="19">
        <f>IF(Settings!$B$5="Aus",RAW_T8_Aus!$DN85-RAW_T5_Aus!$DN85,RAW_T8_State!$DN85-RAW_T5_State!$DN85)</f>
        <v/>
      </c>
      <c r="M84" s="19">
        <f>IF(Settings!$B$5="Aus",RAW_T8_Aus!$DO85-RAW_T5_Aus!$DO85,RAW_T8_State!$DO85-RAW_T5_State!$DO85)</f>
        <v/>
      </c>
      <c r="N84" s="19">
        <f>IF(Settings!$B$5="Aus",RAW_T8_Aus!$DP85-RAW_T5_Aus!$DP85,RAW_T8_State!$DP85-RAW_T5_State!$DP85)</f>
        <v/>
      </c>
      <c r="O84" s="19">
        <f>IF(Settings!$B$5="Aus",RAW_T8_Aus!$DQ85-RAW_T5_Aus!$DQ85,RAW_T8_State!$DQ85-RAW_T5_State!$DQ85)</f>
        <v/>
      </c>
      <c r="P84" s="19">
        <f>IF(Settings!$B$5="Aus",RAW_T8_Aus!$DR85-RAW_T5_Aus!$DR85,RAW_T8_State!$DR85-RAW_T5_State!$DR85)</f>
        <v/>
      </c>
      <c r="Q84" s="19">
        <f>IF(Settings!$B$5="Aus",RAW_T8_Aus!$DS85-RAW_T5_Aus!$DS85,RAW_T8_State!$DS85-RAW_T5_State!$DS85)</f>
        <v/>
      </c>
      <c r="R84" s="19">
        <f>IF(Settings!$B$5="Aus",RAW_T8_Aus!$DT85-RAW_T5_Aus!$DT85,RAW_T8_State!$DT85-RAW_T5_State!$DT85)</f>
        <v/>
      </c>
      <c r="S84" s="19">
        <f>SUM(RAW_T35_NetTaxes!$C85:$DM85)</f>
        <v/>
      </c>
      <c r="T84" s="19">
        <f>RAW_T35_NetTaxes!$DN85</f>
        <v/>
      </c>
      <c r="U84" s="19">
        <f>RAW_T35_NetTaxes!$DO85</f>
        <v/>
      </c>
      <c r="V84" s="19">
        <f>RAW_T35_NetTaxes!$DP85</f>
        <v/>
      </c>
      <c r="W84" s="19">
        <f>RAW_T35_NetTaxes!$DQ85</f>
        <v/>
      </c>
      <c r="X84" s="19">
        <f>RAW_T35_NetTaxes!$DR85</f>
        <v/>
      </c>
      <c r="Y84" s="19">
        <f>RAW_T35_NetTaxes!$DS85</f>
        <v/>
      </c>
      <c r="Z84" s="19">
        <f>RAW_T35_NetTaxes!$DT85</f>
        <v/>
      </c>
      <c r="AA84" s="19">
        <f>SUM(RAW_T23_Wholesale!$C85:$DM85)</f>
        <v/>
      </c>
      <c r="AB84" s="19">
        <f>RAW_T23_Wholesale!$DN85</f>
        <v/>
      </c>
      <c r="AC84" s="19">
        <f>RAW_T23_Wholesale!$DO85</f>
        <v/>
      </c>
      <c r="AD84" s="19">
        <f>RAW_T23_Wholesale!$DP85</f>
        <v/>
      </c>
      <c r="AE84" s="19">
        <f>RAW_T23_Wholesale!$DQ85</f>
        <v/>
      </c>
      <c r="AF84" s="19">
        <f>RAW_T23_Wholesale!$DR85</f>
        <v/>
      </c>
      <c r="AG84" s="19">
        <f>RAW_T23_Wholesale!$DS85</f>
        <v/>
      </c>
      <c r="AH84" s="19">
        <f>RAW_T23_Wholesale!$DT85</f>
        <v/>
      </c>
      <c r="AI84" s="19">
        <f>SUM(RAW_T24_Retail!$C85:$DM85)</f>
        <v/>
      </c>
      <c r="AJ84" s="19">
        <f>RAW_T24_Retail!$DN85</f>
        <v/>
      </c>
      <c r="AK84" s="19">
        <f>RAW_T24_Retail!$DO85</f>
        <v/>
      </c>
      <c r="AL84" s="19">
        <f>RAW_T24_Retail!$DP85</f>
        <v/>
      </c>
      <c r="AM84" s="19">
        <f>RAW_T24_Retail!$DQ85</f>
        <v/>
      </c>
      <c r="AN84" s="19">
        <f>RAW_T24_Retail!$DR85</f>
        <v/>
      </c>
      <c r="AO84" s="19">
        <f>RAW_T24_Retail!$DS85</f>
        <v/>
      </c>
      <c r="AP84" s="19">
        <f>RAW_T24_Retail!$DT85</f>
        <v/>
      </c>
      <c r="AQ84" s="19">
        <f>SUM(RAW_T25_34_Margins!$D85:$DN85)</f>
        <v/>
      </c>
      <c r="AR84" s="19">
        <f>RAW_T25_34_Margins!$DO85</f>
        <v/>
      </c>
      <c r="AS84" s="19">
        <f>RAW_T25_34_Margins!$DP85</f>
        <v/>
      </c>
      <c r="AT84" s="19">
        <f>RAW_T25_34_Margins!$DQ85</f>
        <v/>
      </c>
      <c r="AU84" s="19">
        <f>RAW_T25_34_Margins!$DR85</f>
        <v/>
      </c>
      <c r="AV84" s="19">
        <f>RAW_T25_34_Margins!$DS85</f>
        <v/>
      </c>
      <c r="AW84" s="19">
        <f>RAW_T25_34_Margins!$DT85</f>
        <v/>
      </c>
      <c r="AX84" s="19">
        <f>RAW_T25_34_Margins!$DU85</f>
        <v/>
      </c>
      <c r="AY84" s="19">
        <f>SUM(RAW_T25_34_Margins!$D200:$DN200)</f>
        <v/>
      </c>
      <c r="AZ84" s="19">
        <f>RAW_T25_34_Margins!$DO200</f>
        <v/>
      </c>
      <c r="BA84" s="19">
        <f>RAW_T25_34_Margins!$DP200</f>
        <v/>
      </c>
      <c r="BB84" s="19">
        <f>RAW_T25_34_Margins!$DQ200</f>
        <v/>
      </c>
      <c r="BC84" s="19">
        <f>RAW_T25_34_Margins!$DR200</f>
        <v/>
      </c>
      <c r="BD84" s="19">
        <f>RAW_T25_34_Margins!$DS200</f>
        <v/>
      </c>
      <c r="BE84" s="19">
        <f>RAW_T25_34_Margins!$DT200</f>
        <v/>
      </c>
      <c r="BF84" s="19">
        <f>RAW_T25_34_Margins!$DU200</f>
        <v/>
      </c>
      <c r="BG84" s="19">
        <f>SUM(RAW_T25_34_Margins!$D315:$DN315)</f>
        <v/>
      </c>
      <c r="BH84" s="19">
        <f>RAW_T25_34_Margins!$DO315</f>
        <v/>
      </c>
      <c r="BI84" s="19">
        <f>RAW_T25_34_Margins!$DP315</f>
        <v/>
      </c>
      <c r="BJ84" s="19">
        <f>RAW_T25_34_Margins!$DQ315</f>
        <v/>
      </c>
      <c r="BK84" s="19">
        <f>RAW_T25_34_Margins!$DR315</f>
        <v/>
      </c>
      <c r="BL84" s="19">
        <f>RAW_T25_34_Margins!$DS315</f>
        <v/>
      </c>
      <c r="BM84" s="19">
        <f>RAW_T25_34_Margins!$DT315</f>
        <v/>
      </c>
      <c r="BN84" s="19">
        <f>RAW_T25_34_Margins!$DU315</f>
        <v/>
      </c>
      <c r="BO84" s="19">
        <f>SUM(RAW_T25_34_Margins!$D430:$DN430)+SUM(RAW_T25_34_Margins!$D545:$DN545)</f>
        <v/>
      </c>
      <c r="BP84" s="19">
        <f>RAW_T25_34_Margins!$DO430+RAW_T25_34_Margins!$DO545</f>
        <v/>
      </c>
      <c r="BQ84" s="19">
        <f>RAW_T25_34_Margins!$DP430+RAW_T25_34_Margins!$DP545</f>
        <v/>
      </c>
      <c r="BR84" s="19">
        <f>RAW_T25_34_Margins!$DQ430+RAW_T25_34_Margins!$DQ545</f>
        <v/>
      </c>
      <c r="BS84" s="19">
        <f>RAW_T25_34_Margins!$DR430+RAW_T25_34_Margins!$DR545</f>
        <v/>
      </c>
      <c r="BT84" s="19">
        <f>RAW_T25_34_Margins!$DS430+RAW_T25_34_Margins!$DS545</f>
        <v/>
      </c>
      <c r="BU84" s="19">
        <f>RAW_T25_34_Margins!$DT430+RAW_T25_34_Margins!$DT545</f>
        <v/>
      </c>
      <c r="BV84" s="19">
        <f>RAW_T25_34_Margins!$DU430+RAW_T25_34_Margins!$DU545</f>
        <v/>
      </c>
      <c r="BW84" s="19">
        <f>SUM(RAW_T25_34_Margins!$D660:$DN660)</f>
        <v/>
      </c>
      <c r="BX84" s="19">
        <f>RAW_T25_34_Margins!$DO660</f>
        <v/>
      </c>
      <c r="BY84" s="19">
        <f>RAW_T25_34_Margins!$DP660</f>
        <v/>
      </c>
      <c r="BZ84" s="19">
        <f>RAW_T25_34_Margins!$DQ660</f>
        <v/>
      </c>
      <c r="CA84" s="19">
        <f>RAW_T25_34_Margins!$DR660</f>
        <v/>
      </c>
      <c r="CB84" s="19">
        <f>RAW_T25_34_Margins!$DS660</f>
        <v/>
      </c>
      <c r="CC84" s="19">
        <f>RAW_T25_34_Margins!$DT660</f>
        <v/>
      </c>
      <c r="CD84" s="19">
        <f>RAW_T25_34_Margins!$DU660</f>
        <v/>
      </c>
      <c r="CE84" s="19">
        <f>SUM(RAW_T25_34_Margins!$D775:$DN775)</f>
        <v/>
      </c>
      <c r="CF84" s="19">
        <f>RAW_T25_34_Margins!$DO775</f>
        <v/>
      </c>
      <c r="CG84" s="19">
        <f>RAW_T25_34_Margins!$DP775</f>
        <v/>
      </c>
      <c r="CH84" s="19">
        <f>RAW_T25_34_Margins!$DQ775</f>
        <v/>
      </c>
      <c r="CI84" s="19">
        <f>RAW_T25_34_Margins!$DR775</f>
        <v/>
      </c>
      <c r="CJ84" s="19">
        <f>RAW_T25_34_Margins!$DS775</f>
        <v/>
      </c>
      <c r="CK84" s="19">
        <f>RAW_T25_34_Margins!$DT775</f>
        <v/>
      </c>
      <c r="CL84" s="19">
        <f>RAW_T25_34_Margins!$DU775</f>
        <v/>
      </c>
      <c r="CM84" s="19">
        <f>SUM(RAW_T25_34_Margins!$D890:$DN890)</f>
        <v/>
      </c>
      <c r="CN84" s="19">
        <f>RAW_T25_34_Margins!$DO890</f>
        <v/>
      </c>
      <c r="CO84" s="19">
        <f>RAW_T25_34_Margins!$DP890</f>
        <v/>
      </c>
      <c r="CP84" s="19">
        <f>RAW_T25_34_Margins!$DQ890</f>
        <v/>
      </c>
      <c r="CQ84" s="19">
        <f>RAW_T25_34_Margins!$DR890</f>
        <v/>
      </c>
      <c r="CR84" s="19">
        <f>RAW_T25_34_Margins!$DS890</f>
        <v/>
      </c>
      <c r="CS84" s="19">
        <f>RAW_T25_34_Margins!$DT890</f>
        <v/>
      </c>
      <c r="CT84" s="19">
        <f>RAW_T25_34_Margins!$DU890</f>
        <v/>
      </c>
      <c r="CU84" s="19">
        <f>SUM(RAW_T25_34_Margins!$D1005:$DN1005)</f>
        <v/>
      </c>
      <c r="CV84" s="19">
        <f>RAW_T25_34_Margins!$DO1005</f>
        <v/>
      </c>
      <c r="CW84" s="19">
        <f>RAW_T25_34_Margins!$DP1005</f>
        <v/>
      </c>
      <c r="CX84" s="19">
        <f>RAW_T25_34_Margins!$DQ1005</f>
        <v/>
      </c>
      <c r="CY84" s="19">
        <f>RAW_T25_34_Margins!$DR1005</f>
        <v/>
      </c>
      <c r="CZ84" s="19">
        <f>RAW_T25_34_Margins!$DS1005</f>
        <v/>
      </c>
      <c r="DA84" s="19">
        <f>RAW_T25_34_Margins!$DT1005</f>
        <v/>
      </c>
      <c r="DB84" s="19">
        <f>RAW_T25_34_Margins!$DU1005</f>
        <v/>
      </c>
      <c r="DC84" s="19">
        <f>SUM(RAW_T25_34_Margins!$D1120:$DN1120)</f>
        <v/>
      </c>
      <c r="DD84" s="19">
        <f>RAW_T25_34_Margins!$DO1120</f>
        <v/>
      </c>
      <c r="DE84" s="19">
        <f>RAW_T25_34_Margins!$DP1120</f>
        <v/>
      </c>
      <c r="DF84" s="19">
        <f>RAW_T25_34_Margins!$DQ1120</f>
        <v/>
      </c>
      <c r="DG84" s="19">
        <f>RAW_T25_34_Margins!$DR1120</f>
        <v/>
      </c>
      <c r="DH84" s="19">
        <f>RAW_T25_34_Margins!$DS1120</f>
        <v/>
      </c>
      <c r="DI84" s="19">
        <f>RAW_T25_34_Margins!$DT1120</f>
        <v/>
      </c>
      <c r="DJ84" s="19">
        <f>RAW_T25_34_Margins!$DU1120</f>
        <v/>
      </c>
    </row>
    <row r="85">
      <c r="A85" s="2" t="inlineStr">
        <is>
          <t>4901</t>
        </is>
      </c>
      <c r="B85" s="2" t="inlineStr">
        <is>
          <t>Air and space transport</t>
        </is>
      </c>
      <c r="C85" s="19">
        <f>IF(Settings!$B$5="Aus",SUM(RAW_T5_Aus!$C86:$DM86),SUM(RAW_T5_State!$C86:$DM86))</f>
        <v/>
      </c>
      <c r="D85" s="19">
        <f>IF(Settings!$B$5="Aus",RAW_T5_Aus!$DN86,RAW_T5_State!$DN86)</f>
        <v/>
      </c>
      <c r="E85" s="19">
        <f>IF(Settings!$B$5="Aus",RAW_T5_Aus!$DO86,RAW_T5_State!$DO86)</f>
        <v/>
      </c>
      <c r="F85" s="19">
        <f>IF(Settings!$B$5="Aus",RAW_T5_Aus!$DP86,RAW_T5_State!$DP86)</f>
        <v/>
      </c>
      <c r="G85" s="19">
        <f>IF(Settings!$B$5="Aus",RAW_T5_Aus!$DQ86,RAW_T5_State!$DQ86)</f>
        <v/>
      </c>
      <c r="H85" s="19">
        <f>IF(Settings!$B$5="Aus",RAW_T5_Aus!$DR86,RAW_T5_State!$DR86)</f>
        <v/>
      </c>
      <c r="I85" s="19">
        <f>IF(Settings!$B$5="Aus",RAW_T5_Aus!$DS86,RAW_T5_State!$DS86)</f>
        <v/>
      </c>
      <c r="J85" s="19">
        <f>IF(Settings!$B$5="Aus",RAW_T5_Aus!$DT86,RAW_T5_State!$DT86)</f>
        <v/>
      </c>
      <c r="K85" s="19">
        <f>IF(Settings!$B$5="Aus",SUM(RAW_T8_Aus!$C86:$DM86)-SUM(RAW_T5_Aus!$C86:$DM86),SUM(RAW_T8_State!$C86:$DM86)-SUM(RAW_T5_State!$C86:$DM86))</f>
        <v/>
      </c>
      <c r="L85" s="19">
        <f>IF(Settings!$B$5="Aus",RAW_T8_Aus!$DN86-RAW_T5_Aus!$DN86,RAW_T8_State!$DN86-RAW_T5_State!$DN86)</f>
        <v/>
      </c>
      <c r="M85" s="19">
        <f>IF(Settings!$B$5="Aus",RAW_T8_Aus!$DO86-RAW_T5_Aus!$DO86,RAW_T8_State!$DO86-RAW_T5_State!$DO86)</f>
        <v/>
      </c>
      <c r="N85" s="19">
        <f>IF(Settings!$B$5="Aus",RAW_T8_Aus!$DP86-RAW_T5_Aus!$DP86,RAW_T8_State!$DP86-RAW_T5_State!$DP86)</f>
        <v/>
      </c>
      <c r="O85" s="19">
        <f>IF(Settings!$B$5="Aus",RAW_T8_Aus!$DQ86-RAW_T5_Aus!$DQ86,RAW_T8_State!$DQ86-RAW_T5_State!$DQ86)</f>
        <v/>
      </c>
      <c r="P85" s="19">
        <f>IF(Settings!$B$5="Aus",RAW_T8_Aus!$DR86-RAW_T5_Aus!$DR86,RAW_T8_State!$DR86-RAW_T5_State!$DR86)</f>
        <v/>
      </c>
      <c r="Q85" s="19">
        <f>IF(Settings!$B$5="Aus",RAW_T8_Aus!$DS86-RAW_T5_Aus!$DS86,RAW_T8_State!$DS86-RAW_T5_State!$DS86)</f>
        <v/>
      </c>
      <c r="R85" s="19">
        <f>IF(Settings!$B$5="Aus",RAW_T8_Aus!$DT86-RAW_T5_Aus!$DT86,RAW_T8_State!$DT86-RAW_T5_State!$DT86)</f>
        <v/>
      </c>
      <c r="S85" s="19">
        <f>SUM(RAW_T35_NetTaxes!$C86:$DM86)</f>
        <v/>
      </c>
      <c r="T85" s="19">
        <f>RAW_T35_NetTaxes!$DN86</f>
        <v/>
      </c>
      <c r="U85" s="19">
        <f>RAW_T35_NetTaxes!$DO86</f>
        <v/>
      </c>
      <c r="V85" s="19">
        <f>RAW_T35_NetTaxes!$DP86</f>
        <v/>
      </c>
      <c r="W85" s="19">
        <f>RAW_T35_NetTaxes!$DQ86</f>
        <v/>
      </c>
      <c r="X85" s="19">
        <f>RAW_T35_NetTaxes!$DR86</f>
        <v/>
      </c>
      <c r="Y85" s="19">
        <f>RAW_T35_NetTaxes!$DS86</f>
        <v/>
      </c>
      <c r="Z85" s="19">
        <f>RAW_T35_NetTaxes!$DT86</f>
        <v/>
      </c>
      <c r="AA85" s="19">
        <f>SUM(RAW_T23_Wholesale!$C86:$DM86)</f>
        <v/>
      </c>
      <c r="AB85" s="19">
        <f>RAW_T23_Wholesale!$DN86</f>
        <v/>
      </c>
      <c r="AC85" s="19">
        <f>RAW_T23_Wholesale!$DO86</f>
        <v/>
      </c>
      <c r="AD85" s="19">
        <f>RAW_T23_Wholesale!$DP86</f>
        <v/>
      </c>
      <c r="AE85" s="19">
        <f>RAW_T23_Wholesale!$DQ86</f>
        <v/>
      </c>
      <c r="AF85" s="19">
        <f>RAW_T23_Wholesale!$DR86</f>
        <v/>
      </c>
      <c r="AG85" s="19">
        <f>RAW_T23_Wholesale!$DS86</f>
        <v/>
      </c>
      <c r="AH85" s="19">
        <f>RAW_T23_Wholesale!$DT86</f>
        <v/>
      </c>
      <c r="AI85" s="19">
        <f>SUM(RAW_T24_Retail!$C86:$DM86)</f>
        <v/>
      </c>
      <c r="AJ85" s="19">
        <f>RAW_T24_Retail!$DN86</f>
        <v/>
      </c>
      <c r="AK85" s="19">
        <f>RAW_T24_Retail!$DO86</f>
        <v/>
      </c>
      <c r="AL85" s="19">
        <f>RAW_T24_Retail!$DP86</f>
        <v/>
      </c>
      <c r="AM85" s="19">
        <f>RAW_T24_Retail!$DQ86</f>
        <v/>
      </c>
      <c r="AN85" s="19">
        <f>RAW_T24_Retail!$DR86</f>
        <v/>
      </c>
      <c r="AO85" s="19">
        <f>RAW_T24_Retail!$DS86</f>
        <v/>
      </c>
      <c r="AP85" s="19">
        <f>RAW_T24_Retail!$DT86</f>
        <v/>
      </c>
      <c r="AQ85" s="19">
        <f>SUM(RAW_T25_34_Margins!$D86:$DN86)</f>
        <v/>
      </c>
      <c r="AR85" s="19">
        <f>RAW_T25_34_Margins!$DO86</f>
        <v/>
      </c>
      <c r="AS85" s="19">
        <f>RAW_T25_34_Margins!$DP86</f>
        <v/>
      </c>
      <c r="AT85" s="19">
        <f>RAW_T25_34_Margins!$DQ86</f>
        <v/>
      </c>
      <c r="AU85" s="19">
        <f>RAW_T25_34_Margins!$DR86</f>
        <v/>
      </c>
      <c r="AV85" s="19">
        <f>RAW_T25_34_Margins!$DS86</f>
        <v/>
      </c>
      <c r="AW85" s="19">
        <f>RAW_T25_34_Margins!$DT86</f>
        <v/>
      </c>
      <c r="AX85" s="19">
        <f>RAW_T25_34_Margins!$DU86</f>
        <v/>
      </c>
      <c r="AY85" s="19">
        <f>SUM(RAW_T25_34_Margins!$D201:$DN201)</f>
        <v/>
      </c>
      <c r="AZ85" s="19">
        <f>RAW_T25_34_Margins!$DO201</f>
        <v/>
      </c>
      <c r="BA85" s="19">
        <f>RAW_T25_34_Margins!$DP201</f>
        <v/>
      </c>
      <c r="BB85" s="19">
        <f>RAW_T25_34_Margins!$DQ201</f>
        <v/>
      </c>
      <c r="BC85" s="19">
        <f>RAW_T25_34_Margins!$DR201</f>
        <v/>
      </c>
      <c r="BD85" s="19">
        <f>RAW_T25_34_Margins!$DS201</f>
        <v/>
      </c>
      <c r="BE85" s="19">
        <f>RAW_T25_34_Margins!$DT201</f>
        <v/>
      </c>
      <c r="BF85" s="19">
        <f>RAW_T25_34_Margins!$DU201</f>
        <v/>
      </c>
      <c r="BG85" s="19">
        <f>SUM(RAW_T25_34_Margins!$D316:$DN316)</f>
        <v/>
      </c>
      <c r="BH85" s="19">
        <f>RAW_T25_34_Margins!$DO316</f>
        <v/>
      </c>
      <c r="BI85" s="19">
        <f>RAW_T25_34_Margins!$DP316</f>
        <v/>
      </c>
      <c r="BJ85" s="19">
        <f>RAW_T25_34_Margins!$DQ316</f>
        <v/>
      </c>
      <c r="BK85" s="19">
        <f>RAW_T25_34_Margins!$DR316</f>
        <v/>
      </c>
      <c r="BL85" s="19">
        <f>RAW_T25_34_Margins!$DS316</f>
        <v/>
      </c>
      <c r="BM85" s="19">
        <f>RAW_T25_34_Margins!$DT316</f>
        <v/>
      </c>
      <c r="BN85" s="19">
        <f>RAW_T25_34_Margins!$DU316</f>
        <v/>
      </c>
      <c r="BO85" s="19">
        <f>SUM(RAW_T25_34_Margins!$D431:$DN431)+SUM(RAW_T25_34_Margins!$D546:$DN546)</f>
        <v/>
      </c>
      <c r="BP85" s="19">
        <f>RAW_T25_34_Margins!$DO431+RAW_T25_34_Margins!$DO546</f>
        <v/>
      </c>
      <c r="BQ85" s="19">
        <f>RAW_T25_34_Margins!$DP431+RAW_T25_34_Margins!$DP546</f>
        <v/>
      </c>
      <c r="BR85" s="19">
        <f>RAW_T25_34_Margins!$DQ431+RAW_T25_34_Margins!$DQ546</f>
        <v/>
      </c>
      <c r="BS85" s="19">
        <f>RAW_T25_34_Margins!$DR431+RAW_T25_34_Margins!$DR546</f>
        <v/>
      </c>
      <c r="BT85" s="19">
        <f>RAW_T25_34_Margins!$DS431+RAW_T25_34_Margins!$DS546</f>
        <v/>
      </c>
      <c r="BU85" s="19">
        <f>RAW_T25_34_Margins!$DT431+RAW_T25_34_Margins!$DT546</f>
        <v/>
      </c>
      <c r="BV85" s="19">
        <f>RAW_T25_34_Margins!$DU431+RAW_T25_34_Margins!$DU546</f>
        <v/>
      </c>
      <c r="BW85" s="19">
        <f>SUM(RAW_T25_34_Margins!$D661:$DN661)</f>
        <v/>
      </c>
      <c r="BX85" s="19">
        <f>RAW_T25_34_Margins!$DO661</f>
        <v/>
      </c>
      <c r="BY85" s="19">
        <f>RAW_T25_34_Margins!$DP661</f>
        <v/>
      </c>
      <c r="BZ85" s="19">
        <f>RAW_T25_34_Margins!$DQ661</f>
        <v/>
      </c>
      <c r="CA85" s="19">
        <f>RAW_T25_34_Margins!$DR661</f>
        <v/>
      </c>
      <c r="CB85" s="19">
        <f>RAW_T25_34_Margins!$DS661</f>
        <v/>
      </c>
      <c r="CC85" s="19">
        <f>RAW_T25_34_Margins!$DT661</f>
        <v/>
      </c>
      <c r="CD85" s="19">
        <f>RAW_T25_34_Margins!$DU661</f>
        <v/>
      </c>
      <c r="CE85" s="19">
        <f>SUM(RAW_T25_34_Margins!$D776:$DN776)</f>
        <v/>
      </c>
      <c r="CF85" s="19">
        <f>RAW_T25_34_Margins!$DO776</f>
        <v/>
      </c>
      <c r="CG85" s="19">
        <f>RAW_T25_34_Margins!$DP776</f>
        <v/>
      </c>
      <c r="CH85" s="19">
        <f>RAW_T25_34_Margins!$DQ776</f>
        <v/>
      </c>
      <c r="CI85" s="19">
        <f>RAW_T25_34_Margins!$DR776</f>
        <v/>
      </c>
      <c r="CJ85" s="19">
        <f>RAW_T25_34_Margins!$DS776</f>
        <v/>
      </c>
      <c r="CK85" s="19">
        <f>RAW_T25_34_Margins!$DT776</f>
        <v/>
      </c>
      <c r="CL85" s="19">
        <f>RAW_T25_34_Margins!$DU776</f>
        <v/>
      </c>
      <c r="CM85" s="19">
        <f>SUM(RAW_T25_34_Margins!$D891:$DN891)</f>
        <v/>
      </c>
      <c r="CN85" s="19">
        <f>RAW_T25_34_Margins!$DO891</f>
        <v/>
      </c>
      <c r="CO85" s="19">
        <f>RAW_T25_34_Margins!$DP891</f>
        <v/>
      </c>
      <c r="CP85" s="19">
        <f>RAW_T25_34_Margins!$DQ891</f>
        <v/>
      </c>
      <c r="CQ85" s="19">
        <f>RAW_T25_34_Margins!$DR891</f>
        <v/>
      </c>
      <c r="CR85" s="19">
        <f>RAW_T25_34_Margins!$DS891</f>
        <v/>
      </c>
      <c r="CS85" s="19">
        <f>RAW_T25_34_Margins!$DT891</f>
        <v/>
      </c>
      <c r="CT85" s="19">
        <f>RAW_T25_34_Margins!$DU891</f>
        <v/>
      </c>
      <c r="CU85" s="19">
        <f>SUM(RAW_T25_34_Margins!$D1006:$DN1006)</f>
        <v/>
      </c>
      <c r="CV85" s="19">
        <f>RAW_T25_34_Margins!$DO1006</f>
        <v/>
      </c>
      <c r="CW85" s="19">
        <f>RAW_T25_34_Margins!$DP1006</f>
        <v/>
      </c>
      <c r="CX85" s="19">
        <f>RAW_T25_34_Margins!$DQ1006</f>
        <v/>
      </c>
      <c r="CY85" s="19">
        <f>RAW_T25_34_Margins!$DR1006</f>
        <v/>
      </c>
      <c r="CZ85" s="19">
        <f>RAW_T25_34_Margins!$DS1006</f>
        <v/>
      </c>
      <c r="DA85" s="19">
        <f>RAW_T25_34_Margins!$DT1006</f>
        <v/>
      </c>
      <c r="DB85" s="19">
        <f>RAW_T25_34_Margins!$DU1006</f>
        <v/>
      </c>
      <c r="DC85" s="19">
        <f>SUM(RAW_T25_34_Margins!$D1121:$DN1121)</f>
        <v/>
      </c>
      <c r="DD85" s="19">
        <f>RAW_T25_34_Margins!$DO1121</f>
        <v/>
      </c>
      <c r="DE85" s="19">
        <f>RAW_T25_34_Margins!$DP1121</f>
        <v/>
      </c>
      <c r="DF85" s="19">
        <f>RAW_T25_34_Margins!$DQ1121</f>
        <v/>
      </c>
      <c r="DG85" s="19">
        <f>RAW_T25_34_Margins!$DR1121</f>
        <v/>
      </c>
      <c r="DH85" s="19">
        <f>RAW_T25_34_Margins!$DS1121</f>
        <v/>
      </c>
      <c r="DI85" s="19">
        <f>RAW_T25_34_Margins!$DT1121</f>
        <v/>
      </c>
      <c r="DJ85" s="19">
        <f>RAW_T25_34_Margins!$DU1121</f>
        <v/>
      </c>
    </row>
    <row r="86">
      <c r="A86" s="2" t="inlineStr">
        <is>
          <t>5101</t>
        </is>
      </c>
      <c r="B86" s="2" t="inlineStr">
        <is>
          <t>Postal and courier pick-up and delivery service</t>
        </is>
      </c>
      <c r="C86" s="19">
        <f>IF(Settings!$B$5="Aus",SUM(RAW_T5_Aus!$C87:$DM87),SUM(RAW_T5_State!$C87:$DM87))</f>
        <v/>
      </c>
      <c r="D86" s="19">
        <f>IF(Settings!$B$5="Aus",RAW_T5_Aus!$DN87,RAW_T5_State!$DN87)</f>
        <v/>
      </c>
      <c r="E86" s="19">
        <f>IF(Settings!$B$5="Aus",RAW_T5_Aus!$DO87,RAW_T5_State!$DO87)</f>
        <v/>
      </c>
      <c r="F86" s="19">
        <f>IF(Settings!$B$5="Aus",RAW_T5_Aus!$DP87,RAW_T5_State!$DP87)</f>
        <v/>
      </c>
      <c r="G86" s="19">
        <f>IF(Settings!$B$5="Aus",RAW_T5_Aus!$DQ87,RAW_T5_State!$DQ87)</f>
        <v/>
      </c>
      <c r="H86" s="19">
        <f>IF(Settings!$B$5="Aus",RAW_T5_Aus!$DR87,RAW_T5_State!$DR87)</f>
        <v/>
      </c>
      <c r="I86" s="19">
        <f>IF(Settings!$B$5="Aus",RAW_T5_Aus!$DS87,RAW_T5_State!$DS87)</f>
        <v/>
      </c>
      <c r="J86" s="19">
        <f>IF(Settings!$B$5="Aus",RAW_T5_Aus!$DT87,RAW_T5_State!$DT87)</f>
        <v/>
      </c>
      <c r="K86" s="19">
        <f>IF(Settings!$B$5="Aus",SUM(RAW_T8_Aus!$C87:$DM87)-SUM(RAW_T5_Aus!$C87:$DM87),SUM(RAW_T8_State!$C87:$DM87)-SUM(RAW_T5_State!$C87:$DM87))</f>
        <v/>
      </c>
      <c r="L86" s="19">
        <f>IF(Settings!$B$5="Aus",RAW_T8_Aus!$DN87-RAW_T5_Aus!$DN87,RAW_T8_State!$DN87-RAW_T5_State!$DN87)</f>
        <v/>
      </c>
      <c r="M86" s="19">
        <f>IF(Settings!$B$5="Aus",RAW_T8_Aus!$DO87-RAW_T5_Aus!$DO87,RAW_T8_State!$DO87-RAW_T5_State!$DO87)</f>
        <v/>
      </c>
      <c r="N86" s="19">
        <f>IF(Settings!$B$5="Aus",RAW_T8_Aus!$DP87-RAW_T5_Aus!$DP87,RAW_T8_State!$DP87-RAW_T5_State!$DP87)</f>
        <v/>
      </c>
      <c r="O86" s="19">
        <f>IF(Settings!$B$5="Aus",RAW_T8_Aus!$DQ87-RAW_T5_Aus!$DQ87,RAW_T8_State!$DQ87-RAW_T5_State!$DQ87)</f>
        <v/>
      </c>
      <c r="P86" s="19">
        <f>IF(Settings!$B$5="Aus",RAW_T8_Aus!$DR87-RAW_T5_Aus!$DR87,RAW_T8_State!$DR87-RAW_T5_State!$DR87)</f>
        <v/>
      </c>
      <c r="Q86" s="19">
        <f>IF(Settings!$B$5="Aus",RAW_T8_Aus!$DS87-RAW_T5_Aus!$DS87,RAW_T8_State!$DS87-RAW_T5_State!$DS87)</f>
        <v/>
      </c>
      <c r="R86" s="19">
        <f>IF(Settings!$B$5="Aus",RAW_T8_Aus!$DT87-RAW_T5_Aus!$DT87,RAW_T8_State!$DT87-RAW_T5_State!$DT87)</f>
        <v/>
      </c>
      <c r="S86" s="19">
        <f>SUM(RAW_T35_NetTaxes!$C87:$DM87)</f>
        <v/>
      </c>
      <c r="T86" s="19">
        <f>RAW_T35_NetTaxes!$DN87</f>
        <v/>
      </c>
      <c r="U86" s="19">
        <f>RAW_T35_NetTaxes!$DO87</f>
        <v/>
      </c>
      <c r="V86" s="19">
        <f>RAW_T35_NetTaxes!$DP87</f>
        <v/>
      </c>
      <c r="W86" s="19">
        <f>RAW_T35_NetTaxes!$DQ87</f>
        <v/>
      </c>
      <c r="X86" s="19">
        <f>RAW_T35_NetTaxes!$DR87</f>
        <v/>
      </c>
      <c r="Y86" s="19">
        <f>RAW_T35_NetTaxes!$DS87</f>
        <v/>
      </c>
      <c r="Z86" s="19">
        <f>RAW_T35_NetTaxes!$DT87</f>
        <v/>
      </c>
      <c r="AA86" s="19">
        <f>SUM(RAW_T23_Wholesale!$C87:$DM87)</f>
        <v/>
      </c>
      <c r="AB86" s="19">
        <f>RAW_T23_Wholesale!$DN87</f>
        <v/>
      </c>
      <c r="AC86" s="19">
        <f>RAW_T23_Wholesale!$DO87</f>
        <v/>
      </c>
      <c r="AD86" s="19">
        <f>RAW_T23_Wholesale!$DP87</f>
        <v/>
      </c>
      <c r="AE86" s="19">
        <f>RAW_T23_Wholesale!$DQ87</f>
        <v/>
      </c>
      <c r="AF86" s="19">
        <f>RAW_T23_Wholesale!$DR87</f>
        <v/>
      </c>
      <c r="AG86" s="19">
        <f>RAW_T23_Wholesale!$DS87</f>
        <v/>
      </c>
      <c r="AH86" s="19">
        <f>RAW_T23_Wholesale!$DT87</f>
        <v/>
      </c>
      <c r="AI86" s="19">
        <f>SUM(RAW_T24_Retail!$C87:$DM87)</f>
        <v/>
      </c>
      <c r="AJ86" s="19">
        <f>RAW_T24_Retail!$DN87</f>
        <v/>
      </c>
      <c r="AK86" s="19">
        <f>RAW_T24_Retail!$DO87</f>
        <v/>
      </c>
      <c r="AL86" s="19">
        <f>RAW_T24_Retail!$DP87</f>
        <v/>
      </c>
      <c r="AM86" s="19">
        <f>RAW_T24_Retail!$DQ87</f>
        <v/>
      </c>
      <c r="AN86" s="19">
        <f>RAW_T24_Retail!$DR87</f>
        <v/>
      </c>
      <c r="AO86" s="19">
        <f>RAW_T24_Retail!$DS87</f>
        <v/>
      </c>
      <c r="AP86" s="19">
        <f>RAW_T24_Retail!$DT87</f>
        <v/>
      </c>
      <c r="AQ86" s="19">
        <f>SUM(RAW_T25_34_Margins!$D87:$DN87)</f>
        <v/>
      </c>
      <c r="AR86" s="19">
        <f>RAW_T25_34_Margins!$DO87</f>
        <v/>
      </c>
      <c r="AS86" s="19">
        <f>RAW_T25_34_Margins!$DP87</f>
        <v/>
      </c>
      <c r="AT86" s="19">
        <f>RAW_T25_34_Margins!$DQ87</f>
        <v/>
      </c>
      <c r="AU86" s="19">
        <f>RAW_T25_34_Margins!$DR87</f>
        <v/>
      </c>
      <c r="AV86" s="19">
        <f>RAW_T25_34_Margins!$DS87</f>
        <v/>
      </c>
      <c r="AW86" s="19">
        <f>RAW_T25_34_Margins!$DT87</f>
        <v/>
      </c>
      <c r="AX86" s="19">
        <f>RAW_T25_34_Margins!$DU87</f>
        <v/>
      </c>
      <c r="AY86" s="19">
        <f>SUM(RAW_T25_34_Margins!$D202:$DN202)</f>
        <v/>
      </c>
      <c r="AZ86" s="19">
        <f>RAW_T25_34_Margins!$DO202</f>
        <v/>
      </c>
      <c r="BA86" s="19">
        <f>RAW_T25_34_Margins!$DP202</f>
        <v/>
      </c>
      <c r="BB86" s="19">
        <f>RAW_T25_34_Margins!$DQ202</f>
        <v/>
      </c>
      <c r="BC86" s="19">
        <f>RAW_T25_34_Margins!$DR202</f>
        <v/>
      </c>
      <c r="BD86" s="19">
        <f>RAW_T25_34_Margins!$DS202</f>
        <v/>
      </c>
      <c r="BE86" s="19">
        <f>RAW_T25_34_Margins!$DT202</f>
        <v/>
      </c>
      <c r="BF86" s="19">
        <f>RAW_T25_34_Margins!$DU202</f>
        <v/>
      </c>
      <c r="BG86" s="19">
        <f>SUM(RAW_T25_34_Margins!$D317:$DN317)</f>
        <v/>
      </c>
      <c r="BH86" s="19">
        <f>RAW_T25_34_Margins!$DO317</f>
        <v/>
      </c>
      <c r="BI86" s="19">
        <f>RAW_T25_34_Margins!$DP317</f>
        <v/>
      </c>
      <c r="BJ86" s="19">
        <f>RAW_T25_34_Margins!$DQ317</f>
        <v/>
      </c>
      <c r="BK86" s="19">
        <f>RAW_T25_34_Margins!$DR317</f>
        <v/>
      </c>
      <c r="BL86" s="19">
        <f>RAW_T25_34_Margins!$DS317</f>
        <v/>
      </c>
      <c r="BM86" s="19">
        <f>RAW_T25_34_Margins!$DT317</f>
        <v/>
      </c>
      <c r="BN86" s="19">
        <f>RAW_T25_34_Margins!$DU317</f>
        <v/>
      </c>
      <c r="BO86" s="19">
        <f>SUM(RAW_T25_34_Margins!$D432:$DN432)+SUM(RAW_T25_34_Margins!$D547:$DN547)</f>
        <v/>
      </c>
      <c r="BP86" s="19">
        <f>RAW_T25_34_Margins!$DO432+RAW_T25_34_Margins!$DO547</f>
        <v/>
      </c>
      <c r="BQ86" s="19">
        <f>RAW_T25_34_Margins!$DP432+RAW_T25_34_Margins!$DP547</f>
        <v/>
      </c>
      <c r="BR86" s="19">
        <f>RAW_T25_34_Margins!$DQ432+RAW_T25_34_Margins!$DQ547</f>
        <v/>
      </c>
      <c r="BS86" s="19">
        <f>RAW_T25_34_Margins!$DR432+RAW_T25_34_Margins!$DR547</f>
        <v/>
      </c>
      <c r="BT86" s="19">
        <f>RAW_T25_34_Margins!$DS432+RAW_T25_34_Margins!$DS547</f>
        <v/>
      </c>
      <c r="BU86" s="19">
        <f>RAW_T25_34_Margins!$DT432+RAW_T25_34_Margins!$DT547</f>
        <v/>
      </c>
      <c r="BV86" s="19">
        <f>RAW_T25_34_Margins!$DU432+RAW_T25_34_Margins!$DU547</f>
        <v/>
      </c>
      <c r="BW86" s="19">
        <f>SUM(RAW_T25_34_Margins!$D662:$DN662)</f>
        <v/>
      </c>
      <c r="BX86" s="19">
        <f>RAW_T25_34_Margins!$DO662</f>
        <v/>
      </c>
      <c r="BY86" s="19">
        <f>RAW_T25_34_Margins!$DP662</f>
        <v/>
      </c>
      <c r="BZ86" s="19">
        <f>RAW_T25_34_Margins!$DQ662</f>
        <v/>
      </c>
      <c r="CA86" s="19">
        <f>RAW_T25_34_Margins!$DR662</f>
        <v/>
      </c>
      <c r="CB86" s="19">
        <f>RAW_T25_34_Margins!$DS662</f>
        <v/>
      </c>
      <c r="CC86" s="19">
        <f>RAW_T25_34_Margins!$DT662</f>
        <v/>
      </c>
      <c r="CD86" s="19">
        <f>RAW_T25_34_Margins!$DU662</f>
        <v/>
      </c>
      <c r="CE86" s="19">
        <f>SUM(RAW_T25_34_Margins!$D777:$DN777)</f>
        <v/>
      </c>
      <c r="CF86" s="19">
        <f>RAW_T25_34_Margins!$DO777</f>
        <v/>
      </c>
      <c r="CG86" s="19">
        <f>RAW_T25_34_Margins!$DP777</f>
        <v/>
      </c>
      <c r="CH86" s="19">
        <f>RAW_T25_34_Margins!$DQ777</f>
        <v/>
      </c>
      <c r="CI86" s="19">
        <f>RAW_T25_34_Margins!$DR777</f>
        <v/>
      </c>
      <c r="CJ86" s="19">
        <f>RAW_T25_34_Margins!$DS777</f>
        <v/>
      </c>
      <c r="CK86" s="19">
        <f>RAW_T25_34_Margins!$DT777</f>
        <v/>
      </c>
      <c r="CL86" s="19">
        <f>RAW_T25_34_Margins!$DU777</f>
        <v/>
      </c>
      <c r="CM86" s="19">
        <f>SUM(RAW_T25_34_Margins!$D892:$DN892)</f>
        <v/>
      </c>
      <c r="CN86" s="19">
        <f>RAW_T25_34_Margins!$DO892</f>
        <v/>
      </c>
      <c r="CO86" s="19">
        <f>RAW_T25_34_Margins!$DP892</f>
        <v/>
      </c>
      <c r="CP86" s="19">
        <f>RAW_T25_34_Margins!$DQ892</f>
        <v/>
      </c>
      <c r="CQ86" s="19">
        <f>RAW_T25_34_Margins!$DR892</f>
        <v/>
      </c>
      <c r="CR86" s="19">
        <f>RAW_T25_34_Margins!$DS892</f>
        <v/>
      </c>
      <c r="CS86" s="19">
        <f>RAW_T25_34_Margins!$DT892</f>
        <v/>
      </c>
      <c r="CT86" s="19">
        <f>RAW_T25_34_Margins!$DU892</f>
        <v/>
      </c>
      <c r="CU86" s="19">
        <f>SUM(RAW_T25_34_Margins!$D1007:$DN1007)</f>
        <v/>
      </c>
      <c r="CV86" s="19">
        <f>RAW_T25_34_Margins!$DO1007</f>
        <v/>
      </c>
      <c r="CW86" s="19">
        <f>RAW_T25_34_Margins!$DP1007</f>
        <v/>
      </c>
      <c r="CX86" s="19">
        <f>RAW_T25_34_Margins!$DQ1007</f>
        <v/>
      </c>
      <c r="CY86" s="19">
        <f>RAW_T25_34_Margins!$DR1007</f>
        <v/>
      </c>
      <c r="CZ86" s="19">
        <f>RAW_T25_34_Margins!$DS1007</f>
        <v/>
      </c>
      <c r="DA86" s="19">
        <f>RAW_T25_34_Margins!$DT1007</f>
        <v/>
      </c>
      <c r="DB86" s="19">
        <f>RAW_T25_34_Margins!$DU1007</f>
        <v/>
      </c>
      <c r="DC86" s="19">
        <f>SUM(RAW_T25_34_Margins!$D1122:$DN1122)</f>
        <v/>
      </c>
      <c r="DD86" s="19">
        <f>RAW_T25_34_Margins!$DO1122</f>
        <v/>
      </c>
      <c r="DE86" s="19">
        <f>RAW_T25_34_Margins!$DP1122</f>
        <v/>
      </c>
      <c r="DF86" s="19">
        <f>RAW_T25_34_Margins!$DQ1122</f>
        <v/>
      </c>
      <c r="DG86" s="19">
        <f>RAW_T25_34_Margins!$DR1122</f>
        <v/>
      </c>
      <c r="DH86" s="19">
        <f>RAW_T25_34_Margins!$DS1122</f>
        <v/>
      </c>
      <c r="DI86" s="19">
        <f>RAW_T25_34_Margins!$DT1122</f>
        <v/>
      </c>
      <c r="DJ86" s="19">
        <f>RAW_T25_34_Margins!$DU1122</f>
        <v/>
      </c>
    </row>
    <row r="87">
      <c r="A87" s="2" t="inlineStr">
        <is>
          <t>5201</t>
        </is>
      </c>
      <c r="B87" s="2" t="inlineStr">
        <is>
          <t>Transport support services and storage</t>
        </is>
      </c>
      <c r="C87" s="19">
        <f>IF(Settings!$B$5="Aus",SUM(RAW_T5_Aus!$C88:$DM88),SUM(RAW_T5_State!$C88:$DM88))</f>
        <v/>
      </c>
      <c r="D87" s="19">
        <f>IF(Settings!$B$5="Aus",RAW_T5_Aus!$DN88,RAW_T5_State!$DN88)</f>
        <v/>
      </c>
      <c r="E87" s="19">
        <f>IF(Settings!$B$5="Aus",RAW_T5_Aus!$DO88,RAW_T5_State!$DO88)</f>
        <v/>
      </c>
      <c r="F87" s="19">
        <f>IF(Settings!$B$5="Aus",RAW_T5_Aus!$DP88,RAW_T5_State!$DP88)</f>
        <v/>
      </c>
      <c r="G87" s="19">
        <f>IF(Settings!$B$5="Aus",RAW_T5_Aus!$DQ88,RAW_T5_State!$DQ88)</f>
        <v/>
      </c>
      <c r="H87" s="19">
        <f>IF(Settings!$B$5="Aus",RAW_T5_Aus!$DR88,RAW_T5_State!$DR88)</f>
        <v/>
      </c>
      <c r="I87" s="19">
        <f>IF(Settings!$B$5="Aus",RAW_T5_Aus!$DS88,RAW_T5_State!$DS88)</f>
        <v/>
      </c>
      <c r="J87" s="19">
        <f>IF(Settings!$B$5="Aus",RAW_T5_Aus!$DT88,RAW_T5_State!$DT88)</f>
        <v/>
      </c>
      <c r="K87" s="19">
        <f>IF(Settings!$B$5="Aus",SUM(RAW_T8_Aus!$C88:$DM88)-SUM(RAW_T5_Aus!$C88:$DM88),SUM(RAW_T8_State!$C88:$DM88)-SUM(RAW_T5_State!$C88:$DM88))</f>
        <v/>
      </c>
      <c r="L87" s="19">
        <f>IF(Settings!$B$5="Aus",RAW_T8_Aus!$DN88-RAW_T5_Aus!$DN88,RAW_T8_State!$DN88-RAW_T5_State!$DN88)</f>
        <v/>
      </c>
      <c r="M87" s="19">
        <f>IF(Settings!$B$5="Aus",RAW_T8_Aus!$DO88-RAW_T5_Aus!$DO88,RAW_T8_State!$DO88-RAW_T5_State!$DO88)</f>
        <v/>
      </c>
      <c r="N87" s="19">
        <f>IF(Settings!$B$5="Aus",RAW_T8_Aus!$DP88-RAW_T5_Aus!$DP88,RAW_T8_State!$DP88-RAW_T5_State!$DP88)</f>
        <v/>
      </c>
      <c r="O87" s="19">
        <f>IF(Settings!$B$5="Aus",RAW_T8_Aus!$DQ88-RAW_T5_Aus!$DQ88,RAW_T8_State!$DQ88-RAW_T5_State!$DQ88)</f>
        <v/>
      </c>
      <c r="P87" s="19">
        <f>IF(Settings!$B$5="Aus",RAW_T8_Aus!$DR88-RAW_T5_Aus!$DR88,RAW_T8_State!$DR88-RAW_T5_State!$DR88)</f>
        <v/>
      </c>
      <c r="Q87" s="19">
        <f>IF(Settings!$B$5="Aus",RAW_T8_Aus!$DS88-RAW_T5_Aus!$DS88,RAW_T8_State!$DS88-RAW_T5_State!$DS88)</f>
        <v/>
      </c>
      <c r="R87" s="19">
        <f>IF(Settings!$B$5="Aus",RAW_T8_Aus!$DT88-RAW_T5_Aus!$DT88,RAW_T8_State!$DT88-RAW_T5_State!$DT88)</f>
        <v/>
      </c>
      <c r="S87" s="19">
        <f>SUM(RAW_T35_NetTaxes!$C88:$DM88)</f>
        <v/>
      </c>
      <c r="T87" s="19">
        <f>RAW_T35_NetTaxes!$DN88</f>
        <v/>
      </c>
      <c r="U87" s="19">
        <f>RAW_T35_NetTaxes!$DO88</f>
        <v/>
      </c>
      <c r="V87" s="19">
        <f>RAW_T35_NetTaxes!$DP88</f>
        <v/>
      </c>
      <c r="W87" s="19">
        <f>RAW_T35_NetTaxes!$DQ88</f>
        <v/>
      </c>
      <c r="X87" s="19">
        <f>RAW_T35_NetTaxes!$DR88</f>
        <v/>
      </c>
      <c r="Y87" s="19">
        <f>RAW_T35_NetTaxes!$DS88</f>
        <v/>
      </c>
      <c r="Z87" s="19">
        <f>RAW_T35_NetTaxes!$DT88</f>
        <v/>
      </c>
      <c r="AA87" s="19">
        <f>SUM(RAW_T23_Wholesale!$C88:$DM88)</f>
        <v/>
      </c>
      <c r="AB87" s="19">
        <f>RAW_T23_Wholesale!$DN88</f>
        <v/>
      </c>
      <c r="AC87" s="19">
        <f>RAW_T23_Wholesale!$DO88</f>
        <v/>
      </c>
      <c r="AD87" s="19">
        <f>RAW_T23_Wholesale!$DP88</f>
        <v/>
      </c>
      <c r="AE87" s="19">
        <f>RAW_T23_Wholesale!$DQ88</f>
        <v/>
      </c>
      <c r="AF87" s="19">
        <f>RAW_T23_Wholesale!$DR88</f>
        <v/>
      </c>
      <c r="AG87" s="19">
        <f>RAW_T23_Wholesale!$DS88</f>
        <v/>
      </c>
      <c r="AH87" s="19">
        <f>RAW_T23_Wholesale!$DT88</f>
        <v/>
      </c>
      <c r="AI87" s="19">
        <f>SUM(RAW_T24_Retail!$C88:$DM88)</f>
        <v/>
      </c>
      <c r="AJ87" s="19">
        <f>RAW_T24_Retail!$DN88</f>
        <v/>
      </c>
      <c r="AK87" s="19">
        <f>RAW_T24_Retail!$DO88</f>
        <v/>
      </c>
      <c r="AL87" s="19">
        <f>RAW_T24_Retail!$DP88</f>
        <v/>
      </c>
      <c r="AM87" s="19">
        <f>RAW_T24_Retail!$DQ88</f>
        <v/>
      </c>
      <c r="AN87" s="19">
        <f>RAW_T24_Retail!$DR88</f>
        <v/>
      </c>
      <c r="AO87" s="19">
        <f>RAW_T24_Retail!$DS88</f>
        <v/>
      </c>
      <c r="AP87" s="19">
        <f>RAW_T24_Retail!$DT88</f>
        <v/>
      </c>
      <c r="AQ87" s="19">
        <f>SUM(RAW_T25_34_Margins!$D88:$DN88)</f>
        <v/>
      </c>
      <c r="AR87" s="19">
        <f>RAW_T25_34_Margins!$DO88</f>
        <v/>
      </c>
      <c r="AS87" s="19">
        <f>RAW_T25_34_Margins!$DP88</f>
        <v/>
      </c>
      <c r="AT87" s="19">
        <f>RAW_T25_34_Margins!$DQ88</f>
        <v/>
      </c>
      <c r="AU87" s="19">
        <f>RAW_T25_34_Margins!$DR88</f>
        <v/>
      </c>
      <c r="AV87" s="19">
        <f>RAW_T25_34_Margins!$DS88</f>
        <v/>
      </c>
      <c r="AW87" s="19">
        <f>RAW_T25_34_Margins!$DT88</f>
        <v/>
      </c>
      <c r="AX87" s="19">
        <f>RAW_T25_34_Margins!$DU88</f>
        <v/>
      </c>
      <c r="AY87" s="19">
        <f>SUM(RAW_T25_34_Margins!$D203:$DN203)</f>
        <v/>
      </c>
      <c r="AZ87" s="19">
        <f>RAW_T25_34_Margins!$DO203</f>
        <v/>
      </c>
      <c r="BA87" s="19">
        <f>RAW_T25_34_Margins!$DP203</f>
        <v/>
      </c>
      <c r="BB87" s="19">
        <f>RAW_T25_34_Margins!$DQ203</f>
        <v/>
      </c>
      <c r="BC87" s="19">
        <f>RAW_T25_34_Margins!$DR203</f>
        <v/>
      </c>
      <c r="BD87" s="19">
        <f>RAW_T25_34_Margins!$DS203</f>
        <v/>
      </c>
      <c r="BE87" s="19">
        <f>RAW_T25_34_Margins!$DT203</f>
        <v/>
      </c>
      <c r="BF87" s="19">
        <f>RAW_T25_34_Margins!$DU203</f>
        <v/>
      </c>
      <c r="BG87" s="19">
        <f>SUM(RAW_T25_34_Margins!$D318:$DN318)</f>
        <v/>
      </c>
      <c r="BH87" s="19">
        <f>RAW_T25_34_Margins!$DO318</f>
        <v/>
      </c>
      <c r="BI87" s="19">
        <f>RAW_T25_34_Margins!$DP318</f>
        <v/>
      </c>
      <c r="BJ87" s="19">
        <f>RAW_T25_34_Margins!$DQ318</f>
        <v/>
      </c>
      <c r="BK87" s="19">
        <f>RAW_T25_34_Margins!$DR318</f>
        <v/>
      </c>
      <c r="BL87" s="19">
        <f>RAW_T25_34_Margins!$DS318</f>
        <v/>
      </c>
      <c r="BM87" s="19">
        <f>RAW_T25_34_Margins!$DT318</f>
        <v/>
      </c>
      <c r="BN87" s="19">
        <f>RAW_T25_34_Margins!$DU318</f>
        <v/>
      </c>
      <c r="BO87" s="19">
        <f>SUM(RAW_T25_34_Margins!$D433:$DN433)+SUM(RAW_T25_34_Margins!$D548:$DN548)</f>
        <v/>
      </c>
      <c r="BP87" s="19">
        <f>RAW_T25_34_Margins!$DO433+RAW_T25_34_Margins!$DO548</f>
        <v/>
      </c>
      <c r="BQ87" s="19">
        <f>RAW_T25_34_Margins!$DP433+RAW_T25_34_Margins!$DP548</f>
        <v/>
      </c>
      <c r="BR87" s="19">
        <f>RAW_T25_34_Margins!$DQ433+RAW_T25_34_Margins!$DQ548</f>
        <v/>
      </c>
      <c r="BS87" s="19">
        <f>RAW_T25_34_Margins!$DR433+RAW_T25_34_Margins!$DR548</f>
        <v/>
      </c>
      <c r="BT87" s="19">
        <f>RAW_T25_34_Margins!$DS433+RAW_T25_34_Margins!$DS548</f>
        <v/>
      </c>
      <c r="BU87" s="19">
        <f>RAW_T25_34_Margins!$DT433+RAW_T25_34_Margins!$DT548</f>
        <v/>
      </c>
      <c r="BV87" s="19">
        <f>RAW_T25_34_Margins!$DU433+RAW_T25_34_Margins!$DU548</f>
        <v/>
      </c>
      <c r="BW87" s="19">
        <f>SUM(RAW_T25_34_Margins!$D663:$DN663)</f>
        <v/>
      </c>
      <c r="BX87" s="19">
        <f>RAW_T25_34_Margins!$DO663</f>
        <v/>
      </c>
      <c r="BY87" s="19">
        <f>RAW_T25_34_Margins!$DP663</f>
        <v/>
      </c>
      <c r="BZ87" s="19">
        <f>RAW_T25_34_Margins!$DQ663</f>
        <v/>
      </c>
      <c r="CA87" s="19">
        <f>RAW_T25_34_Margins!$DR663</f>
        <v/>
      </c>
      <c r="CB87" s="19">
        <f>RAW_T25_34_Margins!$DS663</f>
        <v/>
      </c>
      <c r="CC87" s="19">
        <f>RAW_T25_34_Margins!$DT663</f>
        <v/>
      </c>
      <c r="CD87" s="19">
        <f>RAW_T25_34_Margins!$DU663</f>
        <v/>
      </c>
      <c r="CE87" s="19">
        <f>SUM(RAW_T25_34_Margins!$D778:$DN778)</f>
        <v/>
      </c>
      <c r="CF87" s="19">
        <f>RAW_T25_34_Margins!$DO778</f>
        <v/>
      </c>
      <c r="CG87" s="19">
        <f>RAW_T25_34_Margins!$DP778</f>
        <v/>
      </c>
      <c r="CH87" s="19">
        <f>RAW_T25_34_Margins!$DQ778</f>
        <v/>
      </c>
      <c r="CI87" s="19">
        <f>RAW_T25_34_Margins!$DR778</f>
        <v/>
      </c>
      <c r="CJ87" s="19">
        <f>RAW_T25_34_Margins!$DS778</f>
        <v/>
      </c>
      <c r="CK87" s="19">
        <f>RAW_T25_34_Margins!$DT778</f>
        <v/>
      </c>
      <c r="CL87" s="19">
        <f>RAW_T25_34_Margins!$DU778</f>
        <v/>
      </c>
      <c r="CM87" s="19">
        <f>SUM(RAW_T25_34_Margins!$D893:$DN893)</f>
        <v/>
      </c>
      <c r="CN87" s="19">
        <f>RAW_T25_34_Margins!$DO893</f>
        <v/>
      </c>
      <c r="CO87" s="19">
        <f>RAW_T25_34_Margins!$DP893</f>
        <v/>
      </c>
      <c r="CP87" s="19">
        <f>RAW_T25_34_Margins!$DQ893</f>
        <v/>
      </c>
      <c r="CQ87" s="19">
        <f>RAW_T25_34_Margins!$DR893</f>
        <v/>
      </c>
      <c r="CR87" s="19">
        <f>RAW_T25_34_Margins!$DS893</f>
        <v/>
      </c>
      <c r="CS87" s="19">
        <f>RAW_T25_34_Margins!$DT893</f>
        <v/>
      </c>
      <c r="CT87" s="19">
        <f>RAW_T25_34_Margins!$DU893</f>
        <v/>
      </c>
      <c r="CU87" s="19">
        <f>SUM(RAW_T25_34_Margins!$D1008:$DN1008)</f>
        <v/>
      </c>
      <c r="CV87" s="19">
        <f>RAW_T25_34_Margins!$DO1008</f>
        <v/>
      </c>
      <c r="CW87" s="19">
        <f>RAW_T25_34_Margins!$DP1008</f>
        <v/>
      </c>
      <c r="CX87" s="19">
        <f>RAW_T25_34_Margins!$DQ1008</f>
        <v/>
      </c>
      <c r="CY87" s="19">
        <f>RAW_T25_34_Margins!$DR1008</f>
        <v/>
      </c>
      <c r="CZ87" s="19">
        <f>RAW_T25_34_Margins!$DS1008</f>
        <v/>
      </c>
      <c r="DA87" s="19">
        <f>RAW_T25_34_Margins!$DT1008</f>
        <v/>
      </c>
      <c r="DB87" s="19">
        <f>RAW_T25_34_Margins!$DU1008</f>
        <v/>
      </c>
      <c r="DC87" s="19">
        <f>SUM(RAW_T25_34_Margins!$D1123:$DN1123)</f>
        <v/>
      </c>
      <c r="DD87" s="19">
        <f>RAW_T25_34_Margins!$DO1123</f>
        <v/>
      </c>
      <c r="DE87" s="19">
        <f>RAW_T25_34_Margins!$DP1123</f>
        <v/>
      </c>
      <c r="DF87" s="19">
        <f>RAW_T25_34_Margins!$DQ1123</f>
        <v/>
      </c>
      <c r="DG87" s="19">
        <f>RAW_T25_34_Margins!$DR1123</f>
        <v/>
      </c>
      <c r="DH87" s="19">
        <f>RAW_T25_34_Margins!$DS1123</f>
        <v/>
      </c>
      <c r="DI87" s="19">
        <f>RAW_T25_34_Margins!$DT1123</f>
        <v/>
      </c>
      <c r="DJ87" s="19">
        <f>RAW_T25_34_Margins!$DU1123</f>
        <v/>
      </c>
    </row>
    <row r="88">
      <c r="A88" s="2" t="inlineStr">
        <is>
          <t>5401</t>
        </is>
      </c>
      <c r="B88" s="2" t="inlineStr">
        <is>
          <t>Publishing (except internet and music publishing)</t>
        </is>
      </c>
      <c r="C88" s="19">
        <f>IF(Settings!$B$5="Aus",SUM(RAW_T5_Aus!$C89:$DM89),SUM(RAW_T5_State!$C89:$DM89))</f>
        <v/>
      </c>
      <c r="D88" s="19">
        <f>IF(Settings!$B$5="Aus",RAW_T5_Aus!$DN89,RAW_T5_State!$DN89)</f>
        <v/>
      </c>
      <c r="E88" s="19">
        <f>IF(Settings!$B$5="Aus",RAW_T5_Aus!$DO89,RAW_T5_State!$DO89)</f>
        <v/>
      </c>
      <c r="F88" s="19">
        <f>IF(Settings!$B$5="Aus",RAW_T5_Aus!$DP89,RAW_T5_State!$DP89)</f>
        <v/>
      </c>
      <c r="G88" s="19">
        <f>IF(Settings!$B$5="Aus",RAW_T5_Aus!$DQ89,RAW_T5_State!$DQ89)</f>
        <v/>
      </c>
      <c r="H88" s="19">
        <f>IF(Settings!$B$5="Aus",RAW_T5_Aus!$DR89,RAW_T5_State!$DR89)</f>
        <v/>
      </c>
      <c r="I88" s="19">
        <f>IF(Settings!$B$5="Aus",RAW_T5_Aus!$DS89,RAW_T5_State!$DS89)</f>
        <v/>
      </c>
      <c r="J88" s="19">
        <f>IF(Settings!$B$5="Aus",RAW_T5_Aus!$DT89,RAW_T5_State!$DT89)</f>
        <v/>
      </c>
      <c r="K88" s="19">
        <f>IF(Settings!$B$5="Aus",SUM(RAW_T8_Aus!$C89:$DM89)-SUM(RAW_T5_Aus!$C89:$DM89),SUM(RAW_T8_State!$C89:$DM89)-SUM(RAW_T5_State!$C89:$DM89))</f>
        <v/>
      </c>
      <c r="L88" s="19">
        <f>IF(Settings!$B$5="Aus",RAW_T8_Aus!$DN89-RAW_T5_Aus!$DN89,RAW_T8_State!$DN89-RAW_T5_State!$DN89)</f>
        <v/>
      </c>
      <c r="M88" s="19">
        <f>IF(Settings!$B$5="Aus",RAW_T8_Aus!$DO89-RAW_T5_Aus!$DO89,RAW_T8_State!$DO89-RAW_T5_State!$DO89)</f>
        <v/>
      </c>
      <c r="N88" s="19">
        <f>IF(Settings!$B$5="Aus",RAW_T8_Aus!$DP89-RAW_T5_Aus!$DP89,RAW_T8_State!$DP89-RAW_T5_State!$DP89)</f>
        <v/>
      </c>
      <c r="O88" s="19">
        <f>IF(Settings!$B$5="Aus",RAW_T8_Aus!$DQ89-RAW_T5_Aus!$DQ89,RAW_T8_State!$DQ89-RAW_T5_State!$DQ89)</f>
        <v/>
      </c>
      <c r="P88" s="19">
        <f>IF(Settings!$B$5="Aus",RAW_T8_Aus!$DR89-RAW_T5_Aus!$DR89,RAW_T8_State!$DR89-RAW_T5_State!$DR89)</f>
        <v/>
      </c>
      <c r="Q88" s="19">
        <f>IF(Settings!$B$5="Aus",RAW_T8_Aus!$DS89-RAW_T5_Aus!$DS89,RAW_T8_State!$DS89-RAW_T5_State!$DS89)</f>
        <v/>
      </c>
      <c r="R88" s="19">
        <f>IF(Settings!$B$5="Aus",RAW_T8_Aus!$DT89-RAW_T5_Aus!$DT89,RAW_T8_State!$DT89-RAW_T5_State!$DT89)</f>
        <v/>
      </c>
      <c r="S88" s="19">
        <f>SUM(RAW_T35_NetTaxes!$C89:$DM89)</f>
        <v/>
      </c>
      <c r="T88" s="19">
        <f>RAW_T35_NetTaxes!$DN89</f>
        <v/>
      </c>
      <c r="U88" s="19">
        <f>RAW_T35_NetTaxes!$DO89</f>
        <v/>
      </c>
      <c r="V88" s="19">
        <f>RAW_T35_NetTaxes!$DP89</f>
        <v/>
      </c>
      <c r="W88" s="19">
        <f>RAW_T35_NetTaxes!$DQ89</f>
        <v/>
      </c>
      <c r="X88" s="19">
        <f>RAW_T35_NetTaxes!$DR89</f>
        <v/>
      </c>
      <c r="Y88" s="19">
        <f>RAW_T35_NetTaxes!$DS89</f>
        <v/>
      </c>
      <c r="Z88" s="19">
        <f>RAW_T35_NetTaxes!$DT89</f>
        <v/>
      </c>
      <c r="AA88" s="19">
        <f>SUM(RAW_T23_Wholesale!$C89:$DM89)</f>
        <v/>
      </c>
      <c r="AB88" s="19">
        <f>RAW_T23_Wholesale!$DN89</f>
        <v/>
      </c>
      <c r="AC88" s="19">
        <f>RAW_T23_Wholesale!$DO89</f>
        <v/>
      </c>
      <c r="AD88" s="19">
        <f>RAW_T23_Wholesale!$DP89</f>
        <v/>
      </c>
      <c r="AE88" s="19">
        <f>RAW_T23_Wholesale!$DQ89</f>
        <v/>
      </c>
      <c r="AF88" s="19">
        <f>RAW_T23_Wholesale!$DR89</f>
        <v/>
      </c>
      <c r="AG88" s="19">
        <f>RAW_T23_Wholesale!$DS89</f>
        <v/>
      </c>
      <c r="AH88" s="19">
        <f>RAW_T23_Wholesale!$DT89</f>
        <v/>
      </c>
      <c r="AI88" s="19">
        <f>SUM(RAW_T24_Retail!$C89:$DM89)</f>
        <v/>
      </c>
      <c r="AJ88" s="19">
        <f>RAW_T24_Retail!$DN89</f>
        <v/>
      </c>
      <c r="AK88" s="19">
        <f>RAW_T24_Retail!$DO89</f>
        <v/>
      </c>
      <c r="AL88" s="19">
        <f>RAW_T24_Retail!$DP89</f>
        <v/>
      </c>
      <c r="AM88" s="19">
        <f>RAW_T24_Retail!$DQ89</f>
        <v/>
      </c>
      <c r="AN88" s="19">
        <f>RAW_T24_Retail!$DR89</f>
        <v/>
      </c>
      <c r="AO88" s="19">
        <f>RAW_T24_Retail!$DS89</f>
        <v/>
      </c>
      <c r="AP88" s="19">
        <f>RAW_T24_Retail!$DT89</f>
        <v/>
      </c>
      <c r="AQ88" s="19">
        <f>SUM(RAW_T25_34_Margins!$D89:$DN89)</f>
        <v/>
      </c>
      <c r="AR88" s="19">
        <f>RAW_T25_34_Margins!$DO89</f>
        <v/>
      </c>
      <c r="AS88" s="19">
        <f>RAW_T25_34_Margins!$DP89</f>
        <v/>
      </c>
      <c r="AT88" s="19">
        <f>RAW_T25_34_Margins!$DQ89</f>
        <v/>
      </c>
      <c r="AU88" s="19">
        <f>RAW_T25_34_Margins!$DR89</f>
        <v/>
      </c>
      <c r="AV88" s="19">
        <f>RAW_T25_34_Margins!$DS89</f>
        <v/>
      </c>
      <c r="AW88" s="19">
        <f>RAW_T25_34_Margins!$DT89</f>
        <v/>
      </c>
      <c r="AX88" s="19">
        <f>RAW_T25_34_Margins!$DU89</f>
        <v/>
      </c>
      <c r="AY88" s="19">
        <f>SUM(RAW_T25_34_Margins!$D204:$DN204)</f>
        <v/>
      </c>
      <c r="AZ88" s="19">
        <f>RAW_T25_34_Margins!$DO204</f>
        <v/>
      </c>
      <c r="BA88" s="19">
        <f>RAW_T25_34_Margins!$DP204</f>
        <v/>
      </c>
      <c r="BB88" s="19">
        <f>RAW_T25_34_Margins!$DQ204</f>
        <v/>
      </c>
      <c r="BC88" s="19">
        <f>RAW_T25_34_Margins!$DR204</f>
        <v/>
      </c>
      <c r="BD88" s="19">
        <f>RAW_T25_34_Margins!$DS204</f>
        <v/>
      </c>
      <c r="BE88" s="19">
        <f>RAW_T25_34_Margins!$DT204</f>
        <v/>
      </c>
      <c r="BF88" s="19">
        <f>RAW_T25_34_Margins!$DU204</f>
        <v/>
      </c>
      <c r="BG88" s="19">
        <f>SUM(RAW_T25_34_Margins!$D319:$DN319)</f>
        <v/>
      </c>
      <c r="BH88" s="19">
        <f>RAW_T25_34_Margins!$DO319</f>
        <v/>
      </c>
      <c r="BI88" s="19">
        <f>RAW_T25_34_Margins!$DP319</f>
        <v/>
      </c>
      <c r="BJ88" s="19">
        <f>RAW_T25_34_Margins!$DQ319</f>
        <v/>
      </c>
      <c r="BK88" s="19">
        <f>RAW_T25_34_Margins!$DR319</f>
        <v/>
      </c>
      <c r="BL88" s="19">
        <f>RAW_T25_34_Margins!$DS319</f>
        <v/>
      </c>
      <c r="BM88" s="19">
        <f>RAW_T25_34_Margins!$DT319</f>
        <v/>
      </c>
      <c r="BN88" s="19">
        <f>RAW_T25_34_Margins!$DU319</f>
        <v/>
      </c>
      <c r="BO88" s="19">
        <f>SUM(RAW_T25_34_Margins!$D434:$DN434)+SUM(RAW_T25_34_Margins!$D549:$DN549)</f>
        <v/>
      </c>
      <c r="BP88" s="19">
        <f>RAW_T25_34_Margins!$DO434+RAW_T25_34_Margins!$DO549</f>
        <v/>
      </c>
      <c r="BQ88" s="19">
        <f>RAW_T25_34_Margins!$DP434+RAW_T25_34_Margins!$DP549</f>
        <v/>
      </c>
      <c r="BR88" s="19">
        <f>RAW_T25_34_Margins!$DQ434+RAW_T25_34_Margins!$DQ549</f>
        <v/>
      </c>
      <c r="BS88" s="19">
        <f>RAW_T25_34_Margins!$DR434+RAW_T25_34_Margins!$DR549</f>
        <v/>
      </c>
      <c r="BT88" s="19">
        <f>RAW_T25_34_Margins!$DS434+RAW_T25_34_Margins!$DS549</f>
        <v/>
      </c>
      <c r="BU88" s="19">
        <f>RAW_T25_34_Margins!$DT434+RAW_T25_34_Margins!$DT549</f>
        <v/>
      </c>
      <c r="BV88" s="19">
        <f>RAW_T25_34_Margins!$DU434+RAW_T25_34_Margins!$DU549</f>
        <v/>
      </c>
      <c r="BW88" s="19">
        <f>SUM(RAW_T25_34_Margins!$D664:$DN664)</f>
        <v/>
      </c>
      <c r="BX88" s="19">
        <f>RAW_T25_34_Margins!$DO664</f>
        <v/>
      </c>
      <c r="BY88" s="19">
        <f>RAW_T25_34_Margins!$DP664</f>
        <v/>
      </c>
      <c r="BZ88" s="19">
        <f>RAW_T25_34_Margins!$DQ664</f>
        <v/>
      </c>
      <c r="CA88" s="19">
        <f>RAW_T25_34_Margins!$DR664</f>
        <v/>
      </c>
      <c r="CB88" s="19">
        <f>RAW_T25_34_Margins!$DS664</f>
        <v/>
      </c>
      <c r="CC88" s="19">
        <f>RAW_T25_34_Margins!$DT664</f>
        <v/>
      </c>
      <c r="CD88" s="19">
        <f>RAW_T25_34_Margins!$DU664</f>
        <v/>
      </c>
      <c r="CE88" s="19">
        <f>SUM(RAW_T25_34_Margins!$D779:$DN779)</f>
        <v/>
      </c>
      <c r="CF88" s="19">
        <f>RAW_T25_34_Margins!$DO779</f>
        <v/>
      </c>
      <c r="CG88" s="19">
        <f>RAW_T25_34_Margins!$DP779</f>
        <v/>
      </c>
      <c r="CH88" s="19">
        <f>RAW_T25_34_Margins!$DQ779</f>
        <v/>
      </c>
      <c r="CI88" s="19">
        <f>RAW_T25_34_Margins!$DR779</f>
        <v/>
      </c>
      <c r="CJ88" s="19">
        <f>RAW_T25_34_Margins!$DS779</f>
        <v/>
      </c>
      <c r="CK88" s="19">
        <f>RAW_T25_34_Margins!$DT779</f>
        <v/>
      </c>
      <c r="CL88" s="19">
        <f>RAW_T25_34_Margins!$DU779</f>
        <v/>
      </c>
      <c r="CM88" s="19">
        <f>SUM(RAW_T25_34_Margins!$D894:$DN894)</f>
        <v/>
      </c>
      <c r="CN88" s="19">
        <f>RAW_T25_34_Margins!$DO894</f>
        <v/>
      </c>
      <c r="CO88" s="19">
        <f>RAW_T25_34_Margins!$DP894</f>
        <v/>
      </c>
      <c r="CP88" s="19">
        <f>RAW_T25_34_Margins!$DQ894</f>
        <v/>
      </c>
      <c r="CQ88" s="19">
        <f>RAW_T25_34_Margins!$DR894</f>
        <v/>
      </c>
      <c r="CR88" s="19">
        <f>RAW_T25_34_Margins!$DS894</f>
        <v/>
      </c>
      <c r="CS88" s="19">
        <f>RAW_T25_34_Margins!$DT894</f>
        <v/>
      </c>
      <c r="CT88" s="19">
        <f>RAW_T25_34_Margins!$DU894</f>
        <v/>
      </c>
      <c r="CU88" s="19">
        <f>SUM(RAW_T25_34_Margins!$D1009:$DN1009)</f>
        <v/>
      </c>
      <c r="CV88" s="19">
        <f>RAW_T25_34_Margins!$DO1009</f>
        <v/>
      </c>
      <c r="CW88" s="19">
        <f>RAW_T25_34_Margins!$DP1009</f>
        <v/>
      </c>
      <c r="CX88" s="19">
        <f>RAW_T25_34_Margins!$DQ1009</f>
        <v/>
      </c>
      <c r="CY88" s="19">
        <f>RAW_T25_34_Margins!$DR1009</f>
        <v/>
      </c>
      <c r="CZ88" s="19">
        <f>RAW_T25_34_Margins!$DS1009</f>
        <v/>
      </c>
      <c r="DA88" s="19">
        <f>RAW_T25_34_Margins!$DT1009</f>
        <v/>
      </c>
      <c r="DB88" s="19">
        <f>RAW_T25_34_Margins!$DU1009</f>
        <v/>
      </c>
      <c r="DC88" s="19">
        <f>SUM(RAW_T25_34_Margins!$D1124:$DN1124)</f>
        <v/>
      </c>
      <c r="DD88" s="19">
        <f>RAW_T25_34_Margins!$DO1124</f>
        <v/>
      </c>
      <c r="DE88" s="19">
        <f>RAW_T25_34_Margins!$DP1124</f>
        <v/>
      </c>
      <c r="DF88" s="19">
        <f>RAW_T25_34_Margins!$DQ1124</f>
        <v/>
      </c>
      <c r="DG88" s="19">
        <f>RAW_T25_34_Margins!$DR1124</f>
        <v/>
      </c>
      <c r="DH88" s="19">
        <f>RAW_T25_34_Margins!$DS1124</f>
        <v/>
      </c>
      <c r="DI88" s="19">
        <f>RAW_T25_34_Margins!$DT1124</f>
        <v/>
      </c>
      <c r="DJ88" s="19">
        <f>RAW_T25_34_Margins!$DU1124</f>
        <v/>
      </c>
    </row>
    <row r="89">
      <c r="A89" s="2" t="inlineStr">
        <is>
          <t>5501</t>
        </is>
      </c>
      <c r="B89" s="2" t="inlineStr">
        <is>
          <t>Motion picture and sound recording</t>
        </is>
      </c>
      <c r="C89" s="19">
        <f>IF(Settings!$B$5="Aus",SUM(RAW_T5_Aus!$C90:$DM90),SUM(RAW_T5_State!$C90:$DM90))</f>
        <v/>
      </c>
      <c r="D89" s="19">
        <f>IF(Settings!$B$5="Aus",RAW_T5_Aus!$DN90,RAW_T5_State!$DN90)</f>
        <v/>
      </c>
      <c r="E89" s="19">
        <f>IF(Settings!$B$5="Aus",RAW_T5_Aus!$DO90,RAW_T5_State!$DO90)</f>
        <v/>
      </c>
      <c r="F89" s="19">
        <f>IF(Settings!$B$5="Aus",RAW_T5_Aus!$DP90,RAW_T5_State!$DP90)</f>
        <v/>
      </c>
      <c r="G89" s="19">
        <f>IF(Settings!$B$5="Aus",RAW_T5_Aus!$DQ90,RAW_T5_State!$DQ90)</f>
        <v/>
      </c>
      <c r="H89" s="19">
        <f>IF(Settings!$B$5="Aus",RAW_T5_Aus!$DR90,RAW_T5_State!$DR90)</f>
        <v/>
      </c>
      <c r="I89" s="19">
        <f>IF(Settings!$B$5="Aus",RAW_T5_Aus!$DS90,RAW_T5_State!$DS90)</f>
        <v/>
      </c>
      <c r="J89" s="19">
        <f>IF(Settings!$B$5="Aus",RAW_T5_Aus!$DT90,RAW_T5_State!$DT90)</f>
        <v/>
      </c>
      <c r="K89" s="19">
        <f>IF(Settings!$B$5="Aus",SUM(RAW_T8_Aus!$C90:$DM90)-SUM(RAW_T5_Aus!$C90:$DM90),SUM(RAW_T8_State!$C90:$DM90)-SUM(RAW_T5_State!$C90:$DM90))</f>
        <v/>
      </c>
      <c r="L89" s="19">
        <f>IF(Settings!$B$5="Aus",RAW_T8_Aus!$DN90-RAW_T5_Aus!$DN90,RAW_T8_State!$DN90-RAW_T5_State!$DN90)</f>
        <v/>
      </c>
      <c r="M89" s="19">
        <f>IF(Settings!$B$5="Aus",RAW_T8_Aus!$DO90-RAW_T5_Aus!$DO90,RAW_T8_State!$DO90-RAW_T5_State!$DO90)</f>
        <v/>
      </c>
      <c r="N89" s="19">
        <f>IF(Settings!$B$5="Aus",RAW_T8_Aus!$DP90-RAW_T5_Aus!$DP90,RAW_T8_State!$DP90-RAW_T5_State!$DP90)</f>
        <v/>
      </c>
      <c r="O89" s="19">
        <f>IF(Settings!$B$5="Aus",RAW_T8_Aus!$DQ90-RAW_T5_Aus!$DQ90,RAW_T8_State!$DQ90-RAW_T5_State!$DQ90)</f>
        <v/>
      </c>
      <c r="P89" s="19">
        <f>IF(Settings!$B$5="Aus",RAW_T8_Aus!$DR90-RAW_T5_Aus!$DR90,RAW_T8_State!$DR90-RAW_T5_State!$DR90)</f>
        <v/>
      </c>
      <c r="Q89" s="19">
        <f>IF(Settings!$B$5="Aus",RAW_T8_Aus!$DS90-RAW_T5_Aus!$DS90,RAW_T8_State!$DS90-RAW_T5_State!$DS90)</f>
        <v/>
      </c>
      <c r="R89" s="19">
        <f>IF(Settings!$B$5="Aus",RAW_T8_Aus!$DT90-RAW_T5_Aus!$DT90,RAW_T8_State!$DT90-RAW_T5_State!$DT90)</f>
        <v/>
      </c>
      <c r="S89" s="19">
        <f>SUM(RAW_T35_NetTaxes!$C90:$DM90)</f>
        <v/>
      </c>
      <c r="T89" s="19">
        <f>RAW_T35_NetTaxes!$DN90</f>
        <v/>
      </c>
      <c r="U89" s="19">
        <f>RAW_T35_NetTaxes!$DO90</f>
        <v/>
      </c>
      <c r="V89" s="19">
        <f>RAW_T35_NetTaxes!$DP90</f>
        <v/>
      </c>
      <c r="W89" s="19">
        <f>RAW_T35_NetTaxes!$DQ90</f>
        <v/>
      </c>
      <c r="X89" s="19">
        <f>RAW_T35_NetTaxes!$DR90</f>
        <v/>
      </c>
      <c r="Y89" s="19">
        <f>RAW_T35_NetTaxes!$DS90</f>
        <v/>
      </c>
      <c r="Z89" s="19">
        <f>RAW_T35_NetTaxes!$DT90</f>
        <v/>
      </c>
      <c r="AA89" s="19">
        <f>SUM(RAW_T23_Wholesale!$C90:$DM90)</f>
        <v/>
      </c>
      <c r="AB89" s="19">
        <f>RAW_T23_Wholesale!$DN90</f>
        <v/>
      </c>
      <c r="AC89" s="19">
        <f>RAW_T23_Wholesale!$DO90</f>
        <v/>
      </c>
      <c r="AD89" s="19">
        <f>RAW_T23_Wholesale!$DP90</f>
        <v/>
      </c>
      <c r="AE89" s="19">
        <f>RAW_T23_Wholesale!$DQ90</f>
        <v/>
      </c>
      <c r="AF89" s="19">
        <f>RAW_T23_Wholesale!$DR90</f>
        <v/>
      </c>
      <c r="AG89" s="19">
        <f>RAW_T23_Wholesale!$DS90</f>
        <v/>
      </c>
      <c r="AH89" s="19">
        <f>RAW_T23_Wholesale!$DT90</f>
        <v/>
      </c>
      <c r="AI89" s="19">
        <f>SUM(RAW_T24_Retail!$C90:$DM90)</f>
        <v/>
      </c>
      <c r="AJ89" s="19">
        <f>RAW_T24_Retail!$DN90</f>
        <v/>
      </c>
      <c r="AK89" s="19">
        <f>RAW_T24_Retail!$DO90</f>
        <v/>
      </c>
      <c r="AL89" s="19">
        <f>RAW_T24_Retail!$DP90</f>
        <v/>
      </c>
      <c r="AM89" s="19">
        <f>RAW_T24_Retail!$DQ90</f>
        <v/>
      </c>
      <c r="AN89" s="19">
        <f>RAW_T24_Retail!$DR90</f>
        <v/>
      </c>
      <c r="AO89" s="19">
        <f>RAW_T24_Retail!$DS90</f>
        <v/>
      </c>
      <c r="AP89" s="19">
        <f>RAW_T24_Retail!$DT90</f>
        <v/>
      </c>
      <c r="AQ89" s="19">
        <f>SUM(RAW_T25_34_Margins!$D90:$DN90)</f>
        <v/>
      </c>
      <c r="AR89" s="19">
        <f>RAW_T25_34_Margins!$DO90</f>
        <v/>
      </c>
      <c r="AS89" s="19">
        <f>RAW_T25_34_Margins!$DP90</f>
        <v/>
      </c>
      <c r="AT89" s="19">
        <f>RAW_T25_34_Margins!$DQ90</f>
        <v/>
      </c>
      <c r="AU89" s="19">
        <f>RAW_T25_34_Margins!$DR90</f>
        <v/>
      </c>
      <c r="AV89" s="19">
        <f>RAW_T25_34_Margins!$DS90</f>
        <v/>
      </c>
      <c r="AW89" s="19">
        <f>RAW_T25_34_Margins!$DT90</f>
        <v/>
      </c>
      <c r="AX89" s="19">
        <f>RAW_T25_34_Margins!$DU90</f>
        <v/>
      </c>
      <c r="AY89" s="19">
        <f>SUM(RAW_T25_34_Margins!$D205:$DN205)</f>
        <v/>
      </c>
      <c r="AZ89" s="19">
        <f>RAW_T25_34_Margins!$DO205</f>
        <v/>
      </c>
      <c r="BA89" s="19">
        <f>RAW_T25_34_Margins!$DP205</f>
        <v/>
      </c>
      <c r="BB89" s="19">
        <f>RAW_T25_34_Margins!$DQ205</f>
        <v/>
      </c>
      <c r="BC89" s="19">
        <f>RAW_T25_34_Margins!$DR205</f>
        <v/>
      </c>
      <c r="BD89" s="19">
        <f>RAW_T25_34_Margins!$DS205</f>
        <v/>
      </c>
      <c r="BE89" s="19">
        <f>RAW_T25_34_Margins!$DT205</f>
        <v/>
      </c>
      <c r="BF89" s="19">
        <f>RAW_T25_34_Margins!$DU205</f>
        <v/>
      </c>
      <c r="BG89" s="19">
        <f>SUM(RAW_T25_34_Margins!$D320:$DN320)</f>
        <v/>
      </c>
      <c r="BH89" s="19">
        <f>RAW_T25_34_Margins!$DO320</f>
        <v/>
      </c>
      <c r="BI89" s="19">
        <f>RAW_T25_34_Margins!$DP320</f>
        <v/>
      </c>
      <c r="BJ89" s="19">
        <f>RAW_T25_34_Margins!$DQ320</f>
        <v/>
      </c>
      <c r="BK89" s="19">
        <f>RAW_T25_34_Margins!$DR320</f>
        <v/>
      </c>
      <c r="BL89" s="19">
        <f>RAW_T25_34_Margins!$DS320</f>
        <v/>
      </c>
      <c r="BM89" s="19">
        <f>RAW_T25_34_Margins!$DT320</f>
        <v/>
      </c>
      <c r="BN89" s="19">
        <f>RAW_T25_34_Margins!$DU320</f>
        <v/>
      </c>
      <c r="BO89" s="19">
        <f>SUM(RAW_T25_34_Margins!$D435:$DN435)+SUM(RAW_T25_34_Margins!$D550:$DN550)</f>
        <v/>
      </c>
      <c r="BP89" s="19">
        <f>RAW_T25_34_Margins!$DO435+RAW_T25_34_Margins!$DO550</f>
        <v/>
      </c>
      <c r="BQ89" s="19">
        <f>RAW_T25_34_Margins!$DP435+RAW_T25_34_Margins!$DP550</f>
        <v/>
      </c>
      <c r="BR89" s="19">
        <f>RAW_T25_34_Margins!$DQ435+RAW_T25_34_Margins!$DQ550</f>
        <v/>
      </c>
      <c r="BS89" s="19">
        <f>RAW_T25_34_Margins!$DR435+RAW_T25_34_Margins!$DR550</f>
        <v/>
      </c>
      <c r="BT89" s="19">
        <f>RAW_T25_34_Margins!$DS435+RAW_T25_34_Margins!$DS550</f>
        <v/>
      </c>
      <c r="BU89" s="19">
        <f>RAW_T25_34_Margins!$DT435+RAW_T25_34_Margins!$DT550</f>
        <v/>
      </c>
      <c r="BV89" s="19">
        <f>RAW_T25_34_Margins!$DU435+RAW_T25_34_Margins!$DU550</f>
        <v/>
      </c>
      <c r="BW89" s="19">
        <f>SUM(RAW_T25_34_Margins!$D665:$DN665)</f>
        <v/>
      </c>
      <c r="BX89" s="19">
        <f>RAW_T25_34_Margins!$DO665</f>
        <v/>
      </c>
      <c r="BY89" s="19">
        <f>RAW_T25_34_Margins!$DP665</f>
        <v/>
      </c>
      <c r="BZ89" s="19">
        <f>RAW_T25_34_Margins!$DQ665</f>
        <v/>
      </c>
      <c r="CA89" s="19">
        <f>RAW_T25_34_Margins!$DR665</f>
        <v/>
      </c>
      <c r="CB89" s="19">
        <f>RAW_T25_34_Margins!$DS665</f>
        <v/>
      </c>
      <c r="CC89" s="19">
        <f>RAW_T25_34_Margins!$DT665</f>
        <v/>
      </c>
      <c r="CD89" s="19">
        <f>RAW_T25_34_Margins!$DU665</f>
        <v/>
      </c>
      <c r="CE89" s="19">
        <f>SUM(RAW_T25_34_Margins!$D780:$DN780)</f>
        <v/>
      </c>
      <c r="CF89" s="19">
        <f>RAW_T25_34_Margins!$DO780</f>
        <v/>
      </c>
      <c r="CG89" s="19">
        <f>RAW_T25_34_Margins!$DP780</f>
        <v/>
      </c>
      <c r="CH89" s="19">
        <f>RAW_T25_34_Margins!$DQ780</f>
        <v/>
      </c>
      <c r="CI89" s="19">
        <f>RAW_T25_34_Margins!$DR780</f>
        <v/>
      </c>
      <c r="CJ89" s="19">
        <f>RAW_T25_34_Margins!$DS780</f>
        <v/>
      </c>
      <c r="CK89" s="19">
        <f>RAW_T25_34_Margins!$DT780</f>
        <v/>
      </c>
      <c r="CL89" s="19">
        <f>RAW_T25_34_Margins!$DU780</f>
        <v/>
      </c>
      <c r="CM89" s="19">
        <f>SUM(RAW_T25_34_Margins!$D895:$DN895)</f>
        <v/>
      </c>
      <c r="CN89" s="19">
        <f>RAW_T25_34_Margins!$DO895</f>
        <v/>
      </c>
      <c r="CO89" s="19">
        <f>RAW_T25_34_Margins!$DP895</f>
        <v/>
      </c>
      <c r="CP89" s="19">
        <f>RAW_T25_34_Margins!$DQ895</f>
        <v/>
      </c>
      <c r="CQ89" s="19">
        <f>RAW_T25_34_Margins!$DR895</f>
        <v/>
      </c>
      <c r="CR89" s="19">
        <f>RAW_T25_34_Margins!$DS895</f>
        <v/>
      </c>
      <c r="CS89" s="19">
        <f>RAW_T25_34_Margins!$DT895</f>
        <v/>
      </c>
      <c r="CT89" s="19">
        <f>RAW_T25_34_Margins!$DU895</f>
        <v/>
      </c>
      <c r="CU89" s="19">
        <f>SUM(RAW_T25_34_Margins!$D1010:$DN1010)</f>
        <v/>
      </c>
      <c r="CV89" s="19">
        <f>RAW_T25_34_Margins!$DO1010</f>
        <v/>
      </c>
      <c r="CW89" s="19">
        <f>RAW_T25_34_Margins!$DP1010</f>
        <v/>
      </c>
      <c r="CX89" s="19">
        <f>RAW_T25_34_Margins!$DQ1010</f>
        <v/>
      </c>
      <c r="CY89" s="19">
        <f>RAW_T25_34_Margins!$DR1010</f>
        <v/>
      </c>
      <c r="CZ89" s="19">
        <f>RAW_T25_34_Margins!$DS1010</f>
        <v/>
      </c>
      <c r="DA89" s="19">
        <f>RAW_T25_34_Margins!$DT1010</f>
        <v/>
      </c>
      <c r="DB89" s="19">
        <f>RAW_T25_34_Margins!$DU1010</f>
        <v/>
      </c>
      <c r="DC89" s="19">
        <f>SUM(RAW_T25_34_Margins!$D1125:$DN1125)</f>
        <v/>
      </c>
      <c r="DD89" s="19">
        <f>RAW_T25_34_Margins!$DO1125</f>
        <v/>
      </c>
      <c r="DE89" s="19">
        <f>RAW_T25_34_Margins!$DP1125</f>
        <v/>
      </c>
      <c r="DF89" s="19">
        <f>RAW_T25_34_Margins!$DQ1125</f>
        <v/>
      </c>
      <c r="DG89" s="19">
        <f>RAW_T25_34_Margins!$DR1125</f>
        <v/>
      </c>
      <c r="DH89" s="19">
        <f>RAW_T25_34_Margins!$DS1125</f>
        <v/>
      </c>
      <c r="DI89" s="19">
        <f>RAW_T25_34_Margins!$DT1125</f>
        <v/>
      </c>
      <c r="DJ89" s="19">
        <f>RAW_T25_34_Margins!$DU1125</f>
        <v/>
      </c>
    </row>
    <row r="90">
      <c r="A90" s="2" t="inlineStr">
        <is>
          <t>5601</t>
        </is>
      </c>
      <c r="B90" s="2" t="inlineStr">
        <is>
          <t>Broadcasting (except internet)</t>
        </is>
      </c>
      <c r="C90" s="19">
        <f>IF(Settings!$B$5="Aus",SUM(RAW_T5_Aus!$C91:$DM91),SUM(RAW_T5_State!$C91:$DM91))</f>
        <v/>
      </c>
      <c r="D90" s="19">
        <f>IF(Settings!$B$5="Aus",RAW_T5_Aus!$DN91,RAW_T5_State!$DN91)</f>
        <v/>
      </c>
      <c r="E90" s="19">
        <f>IF(Settings!$B$5="Aus",RAW_T5_Aus!$DO91,RAW_T5_State!$DO91)</f>
        <v/>
      </c>
      <c r="F90" s="19">
        <f>IF(Settings!$B$5="Aus",RAW_T5_Aus!$DP91,RAW_T5_State!$DP91)</f>
        <v/>
      </c>
      <c r="G90" s="19">
        <f>IF(Settings!$B$5="Aus",RAW_T5_Aus!$DQ91,RAW_T5_State!$DQ91)</f>
        <v/>
      </c>
      <c r="H90" s="19">
        <f>IF(Settings!$B$5="Aus",RAW_T5_Aus!$DR91,RAW_T5_State!$DR91)</f>
        <v/>
      </c>
      <c r="I90" s="19">
        <f>IF(Settings!$B$5="Aus",RAW_T5_Aus!$DS91,RAW_T5_State!$DS91)</f>
        <v/>
      </c>
      <c r="J90" s="19">
        <f>IF(Settings!$B$5="Aus",RAW_T5_Aus!$DT91,RAW_T5_State!$DT91)</f>
        <v/>
      </c>
      <c r="K90" s="19">
        <f>IF(Settings!$B$5="Aus",SUM(RAW_T8_Aus!$C91:$DM91)-SUM(RAW_T5_Aus!$C91:$DM91),SUM(RAW_T8_State!$C91:$DM91)-SUM(RAW_T5_State!$C91:$DM91))</f>
        <v/>
      </c>
      <c r="L90" s="19">
        <f>IF(Settings!$B$5="Aus",RAW_T8_Aus!$DN91-RAW_T5_Aus!$DN91,RAW_T8_State!$DN91-RAW_T5_State!$DN91)</f>
        <v/>
      </c>
      <c r="M90" s="19">
        <f>IF(Settings!$B$5="Aus",RAW_T8_Aus!$DO91-RAW_T5_Aus!$DO91,RAW_T8_State!$DO91-RAW_T5_State!$DO91)</f>
        <v/>
      </c>
      <c r="N90" s="19">
        <f>IF(Settings!$B$5="Aus",RAW_T8_Aus!$DP91-RAW_T5_Aus!$DP91,RAW_T8_State!$DP91-RAW_T5_State!$DP91)</f>
        <v/>
      </c>
      <c r="O90" s="19">
        <f>IF(Settings!$B$5="Aus",RAW_T8_Aus!$DQ91-RAW_T5_Aus!$DQ91,RAW_T8_State!$DQ91-RAW_T5_State!$DQ91)</f>
        <v/>
      </c>
      <c r="P90" s="19">
        <f>IF(Settings!$B$5="Aus",RAW_T8_Aus!$DR91-RAW_T5_Aus!$DR91,RAW_T8_State!$DR91-RAW_T5_State!$DR91)</f>
        <v/>
      </c>
      <c r="Q90" s="19">
        <f>IF(Settings!$B$5="Aus",RAW_T8_Aus!$DS91-RAW_T5_Aus!$DS91,RAW_T8_State!$DS91-RAW_T5_State!$DS91)</f>
        <v/>
      </c>
      <c r="R90" s="19">
        <f>IF(Settings!$B$5="Aus",RAW_T8_Aus!$DT91-RAW_T5_Aus!$DT91,RAW_T8_State!$DT91-RAW_T5_State!$DT91)</f>
        <v/>
      </c>
      <c r="S90" s="19">
        <f>SUM(RAW_T35_NetTaxes!$C91:$DM91)</f>
        <v/>
      </c>
      <c r="T90" s="19">
        <f>RAW_T35_NetTaxes!$DN91</f>
        <v/>
      </c>
      <c r="U90" s="19">
        <f>RAW_T35_NetTaxes!$DO91</f>
        <v/>
      </c>
      <c r="V90" s="19">
        <f>RAW_T35_NetTaxes!$DP91</f>
        <v/>
      </c>
      <c r="W90" s="19">
        <f>RAW_T35_NetTaxes!$DQ91</f>
        <v/>
      </c>
      <c r="X90" s="19">
        <f>RAW_T35_NetTaxes!$DR91</f>
        <v/>
      </c>
      <c r="Y90" s="19">
        <f>RAW_T35_NetTaxes!$DS91</f>
        <v/>
      </c>
      <c r="Z90" s="19">
        <f>RAW_T35_NetTaxes!$DT91</f>
        <v/>
      </c>
      <c r="AA90" s="19">
        <f>SUM(RAW_T23_Wholesale!$C91:$DM91)</f>
        <v/>
      </c>
      <c r="AB90" s="19">
        <f>RAW_T23_Wholesale!$DN91</f>
        <v/>
      </c>
      <c r="AC90" s="19">
        <f>RAW_T23_Wholesale!$DO91</f>
        <v/>
      </c>
      <c r="AD90" s="19">
        <f>RAW_T23_Wholesale!$DP91</f>
        <v/>
      </c>
      <c r="AE90" s="19">
        <f>RAW_T23_Wholesale!$DQ91</f>
        <v/>
      </c>
      <c r="AF90" s="19">
        <f>RAW_T23_Wholesale!$DR91</f>
        <v/>
      </c>
      <c r="AG90" s="19">
        <f>RAW_T23_Wholesale!$DS91</f>
        <v/>
      </c>
      <c r="AH90" s="19">
        <f>RAW_T23_Wholesale!$DT91</f>
        <v/>
      </c>
      <c r="AI90" s="19">
        <f>SUM(RAW_T24_Retail!$C91:$DM91)</f>
        <v/>
      </c>
      <c r="AJ90" s="19">
        <f>RAW_T24_Retail!$DN91</f>
        <v/>
      </c>
      <c r="AK90" s="19">
        <f>RAW_T24_Retail!$DO91</f>
        <v/>
      </c>
      <c r="AL90" s="19">
        <f>RAW_T24_Retail!$DP91</f>
        <v/>
      </c>
      <c r="AM90" s="19">
        <f>RAW_T24_Retail!$DQ91</f>
        <v/>
      </c>
      <c r="AN90" s="19">
        <f>RAW_T24_Retail!$DR91</f>
        <v/>
      </c>
      <c r="AO90" s="19">
        <f>RAW_T24_Retail!$DS91</f>
        <v/>
      </c>
      <c r="AP90" s="19">
        <f>RAW_T24_Retail!$DT91</f>
        <v/>
      </c>
      <c r="AQ90" s="19">
        <f>SUM(RAW_T25_34_Margins!$D91:$DN91)</f>
        <v/>
      </c>
      <c r="AR90" s="19">
        <f>RAW_T25_34_Margins!$DO91</f>
        <v/>
      </c>
      <c r="AS90" s="19">
        <f>RAW_T25_34_Margins!$DP91</f>
        <v/>
      </c>
      <c r="AT90" s="19">
        <f>RAW_T25_34_Margins!$DQ91</f>
        <v/>
      </c>
      <c r="AU90" s="19">
        <f>RAW_T25_34_Margins!$DR91</f>
        <v/>
      </c>
      <c r="AV90" s="19">
        <f>RAW_T25_34_Margins!$DS91</f>
        <v/>
      </c>
      <c r="AW90" s="19">
        <f>RAW_T25_34_Margins!$DT91</f>
        <v/>
      </c>
      <c r="AX90" s="19">
        <f>RAW_T25_34_Margins!$DU91</f>
        <v/>
      </c>
      <c r="AY90" s="19">
        <f>SUM(RAW_T25_34_Margins!$D206:$DN206)</f>
        <v/>
      </c>
      <c r="AZ90" s="19">
        <f>RAW_T25_34_Margins!$DO206</f>
        <v/>
      </c>
      <c r="BA90" s="19">
        <f>RAW_T25_34_Margins!$DP206</f>
        <v/>
      </c>
      <c r="BB90" s="19">
        <f>RAW_T25_34_Margins!$DQ206</f>
        <v/>
      </c>
      <c r="BC90" s="19">
        <f>RAW_T25_34_Margins!$DR206</f>
        <v/>
      </c>
      <c r="BD90" s="19">
        <f>RAW_T25_34_Margins!$DS206</f>
        <v/>
      </c>
      <c r="BE90" s="19">
        <f>RAW_T25_34_Margins!$DT206</f>
        <v/>
      </c>
      <c r="BF90" s="19">
        <f>RAW_T25_34_Margins!$DU206</f>
        <v/>
      </c>
      <c r="BG90" s="19">
        <f>SUM(RAW_T25_34_Margins!$D321:$DN321)</f>
        <v/>
      </c>
      <c r="BH90" s="19">
        <f>RAW_T25_34_Margins!$DO321</f>
        <v/>
      </c>
      <c r="BI90" s="19">
        <f>RAW_T25_34_Margins!$DP321</f>
        <v/>
      </c>
      <c r="BJ90" s="19">
        <f>RAW_T25_34_Margins!$DQ321</f>
        <v/>
      </c>
      <c r="BK90" s="19">
        <f>RAW_T25_34_Margins!$DR321</f>
        <v/>
      </c>
      <c r="BL90" s="19">
        <f>RAW_T25_34_Margins!$DS321</f>
        <v/>
      </c>
      <c r="BM90" s="19">
        <f>RAW_T25_34_Margins!$DT321</f>
        <v/>
      </c>
      <c r="BN90" s="19">
        <f>RAW_T25_34_Margins!$DU321</f>
        <v/>
      </c>
      <c r="BO90" s="19">
        <f>SUM(RAW_T25_34_Margins!$D436:$DN436)+SUM(RAW_T25_34_Margins!$D551:$DN551)</f>
        <v/>
      </c>
      <c r="BP90" s="19">
        <f>RAW_T25_34_Margins!$DO436+RAW_T25_34_Margins!$DO551</f>
        <v/>
      </c>
      <c r="BQ90" s="19">
        <f>RAW_T25_34_Margins!$DP436+RAW_T25_34_Margins!$DP551</f>
        <v/>
      </c>
      <c r="BR90" s="19">
        <f>RAW_T25_34_Margins!$DQ436+RAW_T25_34_Margins!$DQ551</f>
        <v/>
      </c>
      <c r="BS90" s="19">
        <f>RAW_T25_34_Margins!$DR436+RAW_T25_34_Margins!$DR551</f>
        <v/>
      </c>
      <c r="BT90" s="19">
        <f>RAW_T25_34_Margins!$DS436+RAW_T25_34_Margins!$DS551</f>
        <v/>
      </c>
      <c r="BU90" s="19">
        <f>RAW_T25_34_Margins!$DT436+RAW_T25_34_Margins!$DT551</f>
        <v/>
      </c>
      <c r="BV90" s="19">
        <f>RAW_T25_34_Margins!$DU436+RAW_T25_34_Margins!$DU551</f>
        <v/>
      </c>
      <c r="BW90" s="19">
        <f>SUM(RAW_T25_34_Margins!$D666:$DN666)</f>
        <v/>
      </c>
      <c r="BX90" s="19">
        <f>RAW_T25_34_Margins!$DO666</f>
        <v/>
      </c>
      <c r="BY90" s="19">
        <f>RAW_T25_34_Margins!$DP666</f>
        <v/>
      </c>
      <c r="BZ90" s="19">
        <f>RAW_T25_34_Margins!$DQ666</f>
        <v/>
      </c>
      <c r="CA90" s="19">
        <f>RAW_T25_34_Margins!$DR666</f>
        <v/>
      </c>
      <c r="CB90" s="19">
        <f>RAW_T25_34_Margins!$DS666</f>
        <v/>
      </c>
      <c r="CC90" s="19">
        <f>RAW_T25_34_Margins!$DT666</f>
        <v/>
      </c>
      <c r="CD90" s="19">
        <f>RAW_T25_34_Margins!$DU666</f>
        <v/>
      </c>
      <c r="CE90" s="19">
        <f>SUM(RAW_T25_34_Margins!$D781:$DN781)</f>
        <v/>
      </c>
      <c r="CF90" s="19">
        <f>RAW_T25_34_Margins!$DO781</f>
        <v/>
      </c>
      <c r="CG90" s="19">
        <f>RAW_T25_34_Margins!$DP781</f>
        <v/>
      </c>
      <c r="CH90" s="19">
        <f>RAW_T25_34_Margins!$DQ781</f>
        <v/>
      </c>
      <c r="CI90" s="19">
        <f>RAW_T25_34_Margins!$DR781</f>
        <v/>
      </c>
      <c r="CJ90" s="19">
        <f>RAW_T25_34_Margins!$DS781</f>
        <v/>
      </c>
      <c r="CK90" s="19">
        <f>RAW_T25_34_Margins!$DT781</f>
        <v/>
      </c>
      <c r="CL90" s="19">
        <f>RAW_T25_34_Margins!$DU781</f>
        <v/>
      </c>
      <c r="CM90" s="19">
        <f>SUM(RAW_T25_34_Margins!$D896:$DN896)</f>
        <v/>
      </c>
      <c r="CN90" s="19">
        <f>RAW_T25_34_Margins!$DO896</f>
        <v/>
      </c>
      <c r="CO90" s="19">
        <f>RAW_T25_34_Margins!$DP896</f>
        <v/>
      </c>
      <c r="CP90" s="19">
        <f>RAW_T25_34_Margins!$DQ896</f>
        <v/>
      </c>
      <c r="CQ90" s="19">
        <f>RAW_T25_34_Margins!$DR896</f>
        <v/>
      </c>
      <c r="CR90" s="19">
        <f>RAW_T25_34_Margins!$DS896</f>
        <v/>
      </c>
      <c r="CS90" s="19">
        <f>RAW_T25_34_Margins!$DT896</f>
        <v/>
      </c>
      <c r="CT90" s="19">
        <f>RAW_T25_34_Margins!$DU896</f>
        <v/>
      </c>
      <c r="CU90" s="19">
        <f>SUM(RAW_T25_34_Margins!$D1011:$DN1011)</f>
        <v/>
      </c>
      <c r="CV90" s="19">
        <f>RAW_T25_34_Margins!$DO1011</f>
        <v/>
      </c>
      <c r="CW90" s="19">
        <f>RAW_T25_34_Margins!$DP1011</f>
        <v/>
      </c>
      <c r="CX90" s="19">
        <f>RAW_T25_34_Margins!$DQ1011</f>
        <v/>
      </c>
      <c r="CY90" s="19">
        <f>RAW_T25_34_Margins!$DR1011</f>
        <v/>
      </c>
      <c r="CZ90" s="19">
        <f>RAW_T25_34_Margins!$DS1011</f>
        <v/>
      </c>
      <c r="DA90" s="19">
        <f>RAW_T25_34_Margins!$DT1011</f>
        <v/>
      </c>
      <c r="DB90" s="19">
        <f>RAW_T25_34_Margins!$DU1011</f>
        <v/>
      </c>
      <c r="DC90" s="19">
        <f>SUM(RAW_T25_34_Margins!$D1126:$DN1126)</f>
        <v/>
      </c>
      <c r="DD90" s="19">
        <f>RAW_T25_34_Margins!$DO1126</f>
        <v/>
      </c>
      <c r="DE90" s="19">
        <f>RAW_T25_34_Margins!$DP1126</f>
        <v/>
      </c>
      <c r="DF90" s="19">
        <f>RAW_T25_34_Margins!$DQ1126</f>
        <v/>
      </c>
      <c r="DG90" s="19">
        <f>RAW_T25_34_Margins!$DR1126</f>
        <v/>
      </c>
      <c r="DH90" s="19">
        <f>RAW_T25_34_Margins!$DS1126</f>
        <v/>
      </c>
      <c r="DI90" s="19">
        <f>RAW_T25_34_Margins!$DT1126</f>
        <v/>
      </c>
      <c r="DJ90" s="19">
        <f>RAW_T25_34_Margins!$DU1126</f>
        <v/>
      </c>
    </row>
    <row r="91">
      <c r="A91" s="2" t="inlineStr">
        <is>
          <t>5701</t>
        </is>
      </c>
      <c r="B91" s="2" t="inlineStr">
        <is>
          <t>Internet service providers, internet publishing and broadcasting, websearch portals and data processing</t>
        </is>
      </c>
      <c r="C91" s="19">
        <f>IF(Settings!$B$5="Aus",SUM(RAW_T5_Aus!$C92:$DM92),SUM(RAW_T5_State!$C92:$DM92))</f>
        <v/>
      </c>
      <c r="D91" s="19">
        <f>IF(Settings!$B$5="Aus",RAW_T5_Aus!$DN92,RAW_T5_State!$DN92)</f>
        <v/>
      </c>
      <c r="E91" s="19">
        <f>IF(Settings!$B$5="Aus",RAW_T5_Aus!$DO92,RAW_T5_State!$DO92)</f>
        <v/>
      </c>
      <c r="F91" s="19">
        <f>IF(Settings!$B$5="Aus",RAW_T5_Aus!$DP92,RAW_T5_State!$DP92)</f>
        <v/>
      </c>
      <c r="G91" s="19">
        <f>IF(Settings!$B$5="Aus",RAW_T5_Aus!$DQ92,RAW_T5_State!$DQ92)</f>
        <v/>
      </c>
      <c r="H91" s="19">
        <f>IF(Settings!$B$5="Aus",RAW_T5_Aus!$DR92,RAW_T5_State!$DR92)</f>
        <v/>
      </c>
      <c r="I91" s="19">
        <f>IF(Settings!$B$5="Aus",RAW_T5_Aus!$DS92,RAW_T5_State!$DS92)</f>
        <v/>
      </c>
      <c r="J91" s="19">
        <f>IF(Settings!$B$5="Aus",RAW_T5_Aus!$DT92,RAW_T5_State!$DT92)</f>
        <v/>
      </c>
      <c r="K91" s="19">
        <f>IF(Settings!$B$5="Aus",SUM(RAW_T8_Aus!$C92:$DM92)-SUM(RAW_T5_Aus!$C92:$DM92),SUM(RAW_T8_State!$C92:$DM92)-SUM(RAW_T5_State!$C92:$DM92))</f>
        <v/>
      </c>
      <c r="L91" s="19">
        <f>IF(Settings!$B$5="Aus",RAW_T8_Aus!$DN92-RAW_T5_Aus!$DN92,RAW_T8_State!$DN92-RAW_T5_State!$DN92)</f>
        <v/>
      </c>
      <c r="M91" s="19">
        <f>IF(Settings!$B$5="Aus",RAW_T8_Aus!$DO92-RAW_T5_Aus!$DO92,RAW_T8_State!$DO92-RAW_T5_State!$DO92)</f>
        <v/>
      </c>
      <c r="N91" s="19">
        <f>IF(Settings!$B$5="Aus",RAW_T8_Aus!$DP92-RAW_T5_Aus!$DP92,RAW_T8_State!$DP92-RAW_T5_State!$DP92)</f>
        <v/>
      </c>
      <c r="O91" s="19">
        <f>IF(Settings!$B$5="Aus",RAW_T8_Aus!$DQ92-RAW_T5_Aus!$DQ92,RAW_T8_State!$DQ92-RAW_T5_State!$DQ92)</f>
        <v/>
      </c>
      <c r="P91" s="19">
        <f>IF(Settings!$B$5="Aus",RAW_T8_Aus!$DR92-RAW_T5_Aus!$DR92,RAW_T8_State!$DR92-RAW_T5_State!$DR92)</f>
        <v/>
      </c>
      <c r="Q91" s="19">
        <f>IF(Settings!$B$5="Aus",RAW_T8_Aus!$DS92-RAW_T5_Aus!$DS92,RAW_T8_State!$DS92-RAW_T5_State!$DS92)</f>
        <v/>
      </c>
      <c r="R91" s="19">
        <f>IF(Settings!$B$5="Aus",RAW_T8_Aus!$DT92-RAW_T5_Aus!$DT92,RAW_T8_State!$DT92-RAW_T5_State!$DT92)</f>
        <v/>
      </c>
      <c r="S91" s="19">
        <f>SUM(RAW_T35_NetTaxes!$C92:$DM92)</f>
        <v/>
      </c>
      <c r="T91" s="19">
        <f>RAW_T35_NetTaxes!$DN92</f>
        <v/>
      </c>
      <c r="U91" s="19">
        <f>RAW_T35_NetTaxes!$DO92</f>
        <v/>
      </c>
      <c r="V91" s="19">
        <f>RAW_T35_NetTaxes!$DP92</f>
        <v/>
      </c>
      <c r="W91" s="19">
        <f>RAW_T35_NetTaxes!$DQ92</f>
        <v/>
      </c>
      <c r="X91" s="19">
        <f>RAW_T35_NetTaxes!$DR92</f>
        <v/>
      </c>
      <c r="Y91" s="19">
        <f>RAW_T35_NetTaxes!$DS92</f>
        <v/>
      </c>
      <c r="Z91" s="19">
        <f>RAW_T35_NetTaxes!$DT92</f>
        <v/>
      </c>
      <c r="AA91" s="19">
        <f>SUM(RAW_T23_Wholesale!$C92:$DM92)</f>
        <v/>
      </c>
      <c r="AB91" s="19">
        <f>RAW_T23_Wholesale!$DN92</f>
        <v/>
      </c>
      <c r="AC91" s="19">
        <f>RAW_T23_Wholesale!$DO92</f>
        <v/>
      </c>
      <c r="AD91" s="19">
        <f>RAW_T23_Wholesale!$DP92</f>
        <v/>
      </c>
      <c r="AE91" s="19">
        <f>RAW_T23_Wholesale!$DQ92</f>
        <v/>
      </c>
      <c r="AF91" s="19">
        <f>RAW_T23_Wholesale!$DR92</f>
        <v/>
      </c>
      <c r="AG91" s="19">
        <f>RAW_T23_Wholesale!$DS92</f>
        <v/>
      </c>
      <c r="AH91" s="19">
        <f>RAW_T23_Wholesale!$DT92</f>
        <v/>
      </c>
      <c r="AI91" s="19">
        <f>SUM(RAW_T24_Retail!$C92:$DM92)</f>
        <v/>
      </c>
      <c r="AJ91" s="19">
        <f>RAW_T24_Retail!$DN92</f>
        <v/>
      </c>
      <c r="AK91" s="19">
        <f>RAW_T24_Retail!$DO92</f>
        <v/>
      </c>
      <c r="AL91" s="19">
        <f>RAW_T24_Retail!$DP92</f>
        <v/>
      </c>
      <c r="AM91" s="19">
        <f>RAW_T24_Retail!$DQ92</f>
        <v/>
      </c>
      <c r="AN91" s="19">
        <f>RAW_T24_Retail!$DR92</f>
        <v/>
      </c>
      <c r="AO91" s="19">
        <f>RAW_T24_Retail!$DS92</f>
        <v/>
      </c>
      <c r="AP91" s="19">
        <f>RAW_T24_Retail!$DT92</f>
        <v/>
      </c>
      <c r="AQ91" s="19">
        <f>SUM(RAW_T25_34_Margins!$D92:$DN92)</f>
        <v/>
      </c>
      <c r="AR91" s="19">
        <f>RAW_T25_34_Margins!$DO92</f>
        <v/>
      </c>
      <c r="AS91" s="19">
        <f>RAW_T25_34_Margins!$DP92</f>
        <v/>
      </c>
      <c r="AT91" s="19">
        <f>RAW_T25_34_Margins!$DQ92</f>
        <v/>
      </c>
      <c r="AU91" s="19">
        <f>RAW_T25_34_Margins!$DR92</f>
        <v/>
      </c>
      <c r="AV91" s="19">
        <f>RAW_T25_34_Margins!$DS92</f>
        <v/>
      </c>
      <c r="AW91" s="19">
        <f>RAW_T25_34_Margins!$DT92</f>
        <v/>
      </c>
      <c r="AX91" s="19">
        <f>RAW_T25_34_Margins!$DU92</f>
        <v/>
      </c>
      <c r="AY91" s="19">
        <f>SUM(RAW_T25_34_Margins!$D207:$DN207)</f>
        <v/>
      </c>
      <c r="AZ91" s="19">
        <f>RAW_T25_34_Margins!$DO207</f>
        <v/>
      </c>
      <c r="BA91" s="19">
        <f>RAW_T25_34_Margins!$DP207</f>
        <v/>
      </c>
      <c r="BB91" s="19">
        <f>RAW_T25_34_Margins!$DQ207</f>
        <v/>
      </c>
      <c r="BC91" s="19">
        <f>RAW_T25_34_Margins!$DR207</f>
        <v/>
      </c>
      <c r="BD91" s="19">
        <f>RAW_T25_34_Margins!$DS207</f>
        <v/>
      </c>
      <c r="BE91" s="19">
        <f>RAW_T25_34_Margins!$DT207</f>
        <v/>
      </c>
      <c r="BF91" s="19">
        <f>RAW_T25_34_Margins!$DU207</f>
        <v/>
      </c>
      <c r="BG91" s="19">
        <f>SUM(RAW_T25_34_Margins!$D322:$DN322)</f>
        <v/>
      </c>
      <c r="BH91" s="19">
        <f>RAW_T25_34_Margins!$DO322</f>
        <v/>
      </c>
      <c r="BI91" s="19">
        <f>RAW_T25_34_Margins!$DP322</f>
        <v/>
      </c>
      <c r="BJ91" s="19">
        <f>RAW_T25_34_Margins!$DQ322</f>
        <v/>
      </c>
      <c r="BK91" s="19">
        <f>RAW_T25_34_Margins!$DR322</f>
        <v/>
      </c>
      <c r="BL91" s="19">
        <f>RAW_T25_34_Margins!$DS322</f>
        <v/>
      </c>
      <c r="BM91" s="19">
        <f>RAW_T25_34_Margins!$DT322</f>
        <v/>
      </c>
      <c r="BN91" s="19">
        <f>RAW_T25_34_Margins!$DU322</f>
        <v/>
      </c>
      <c r="BO91" s="19">
        <f>SUM(RAW_T25_34_Margins!$D437:$DN437)+SUM(RAW_T25_34_Margins!$D552:$DN552)</f>
        <v/>
      </c>
      <c r="BP91" s="19">
        <f>RAW_T25_34_Margins!$DO437+RAW_T25_34_Margins!$DO552</f>
        <v/>
      </c>
      <c r="BQ91" s="19">
        <f>RAW_T25_34_Margins!$DP437+RAW_T25_34_Margins!$DP552</f>
        <v/>
      </c>
      <c r="BR91" s="19">
        <f>RAW_T25_34_Margins!$DQ437+RAW_T25_34_Margins!$DQ552</f>
        <v/>
      </c>
      <c r="BS91" s="19">
        <f>RAW_T25_34_Margins!$DR437+RAW_T25_34_Margins!$DR552</f>
        <v/>
      </c>
      <c r="BT91" s="19">
        <f>RAW_T25_34_Margins!$DS437+RAW_T25_34_Margins!$DS552</f>
        <v/>
      </c>
      <c r="BU91" s="19">
        <f>RAW_T25_34_Margins!$DT437+RAW_T25_34_Margins!$DT552</f>
        <v/>
      </c>
      <c r="BV91" s="19">
        <f>RAW_T25_34_Margins!$DU437+RAW_T25_34_Margins!$DU552</f>
        <v/>
      </c>
      <c r="BW91" s="19">
        <f>SUM(RAW_T25_34_Margins!$D667:$DN667)</f>
        <v/>
      </c>
      <c r="BX91" s="19">
        <f>RAW_T25_34_Margins!$DO667</f>
        <v/>
      </c>
      <c r="BY91" s="19">
        <f>RAW_T25_34_Margins!$DP667</f>
        <v/>
      </c>
      <c r="BZ91" s="19">
        <f>RAW_T25_34_Margins!$DQ667</f>
        <v/>
      </c>
      <c r="CA91" s="19">
        <f>RAW_T25_34_Margins!$DR667</f>
        <v/>
      </c>
      <c r="CB91" s="19">
        <f>RAW_T25_34_Margins!$DS667</f>
        <v/>
      </c>
      <c r="CC91" s="19">
        <f>RAW_T25_34_Margins!$DT667</f>
        <v/>
      </c>
      <c r="CD91" s="19">
        <f>RAW_T25_34_Margins!$DU667</f>
        <v/>
      </c>
      <c r="CE91" s="19">
        <f>SUM(RAW_T25_34_Margins!$D782:$DN782)</f>
        <v/>
      </c>
      <c r="CF91" s="19">
        <f>RAW_T25_34_Margins!$DO782</f>
        <v/>
      </c>
      <c r="CG91" s="19">
        <f>RAW_T25_34_Margins!$DP782</f>
        <v/>
      </c>
      <c r="CH91" s="19">
        <f>RAW_T25_34_Margins!$DQ782</f>
        <v/>
      </c>
      <c r="CI91" s="19">
        <f>RAW_T25_34_Margins!$DR782</f>
        <v/>
      </c>
      <c r="CJ91" s="19">
        <f>RAW_T25_34_Margins!$DS782</f>
        <v/>
      </c>
      <c r="CK91" s="19">
        <f>RAW_T25_34_Margins!$DT782</f>
        <v/>
      </c>
      <c r="CL91" s="19">
        <f>RAW_T25_34_Margins!$DU782</f>
        <v/>
      </c>
      <c r="CM91" s="19">
        <f>SUM(RAW_T25_34_Margins!$D897:$DN897)</f>
        <v/>
      </c>
      <c r="CN91" s="19">
        <f>RAW_T25_34_Margins!$DO897</f>
        <v/>
      </c>
      <c r="CO91" s="19">
        <f>RAW_T25_34_Margins!$DP897</f>
        <v/>
      </c>
      <c r="CP91" s="19">
        <f>RAW_T25_34_Margins!$DQ897</f>
        <v/>
      </c>
      <c r="CQ91" s="19">
        <f>RAW_T25_34_Margins!$DR897</f>
        <v/>
      </c>
      <c r="CR91" s="19">
        <f>RAW_T25_34_Margins!$DS897</f>
        <v/>
      </c>
      <c r="CS91" s="19">
        <f>RAW_T25_34_Margins!$DT897</f>
        <v/>
      </c>
      <c r="CT91" s="19">
        <f>RAW_T25_34_Margins!$DU897</f>
        <v/>
      </c>
      <c r="CU91" s="19">
        <f>SUM(RAW_T25_34_Margins!$D1012:$DN1012)</f>
        <v/>
      </c>
      <c r="CV91" s="19">
        <f>RAW_T25_34_Margins!$DO1012</f>
        <v/>
      </c>
      <c r="CW91" s="19">
        <f>RAW_T25_34_Margins!$DP1012</f>
        <v/>
      </c>
      <c r="CX91" s="19">
        <f>RAW_T25_34_Margins!$DQ1012</f>
        <v/>
      </c>
      <c r="CY91" s="19">
        <f>RAW_T25_34_Margins!$DR1012</f>
        <v/>
      </c>
      <c r="CZ91" s="19">
        <f>RAW_T25_34_Margins!$DS1012</f>
        <v/>
      </c>
      <c r="DA91" s="19">
        <f>RAW_T25_34_Margins!$DT1012</f>
        <v/>
      </c>
      <c r="DB91" s="19">
        <f>RAW_T25_34_Margins!$DU1012</f>
        <v/>
      </c>
      <c r="DC91" s="19">
        <f>SUM(RAW_T25_34_Margins!$D1127:$DN1127)</f>
        <v/>
      </c>
      <c r="DD91" s="19">
        <f>RAW_T25_34_Margins!$DO1127</f>
        <v/>
      </c>
      <c r="DE91" s="19">
        <f>RAW_T25_34_Margins!$DP1127</f>
        <v/>
      </c>
      <c r="DF91" s="19">
        <f>RAW_T25_34_Margins!$DQ1127</f>
        <v/>
      </c>
      <c r="DG91" s="19">
        <f>RAW_T25_34_Margins!$DR1127</f>
        <v/>
      </c>
      <c r="DH91" s="19">
        <f>RAW_T25_34_Margins!$DS1127</f>
        <v/>
      </c>
      <c r="DI91" s="19">
        <f>RAW_T25_34_Margins!$DT1127</f>
        <v/>
      </c>
      <c r="DJ91" s="19">
        <f>RAW_T25_34_Margins!$DU1127</f>
        <v/>
      </c>
    </row>
    <row r="92">
      <c r="A92" s="2" t="inlineStr">
        <is>
          <t>5801</t>
        </is>
      </c>
      <c r="B92" s="2" t="inlineStr">
        <is>
          <t>Telecommunication services</t>
        </is>
      </c>
      <c r="C92" s="19">
        <f>IF(Settings!$B$5="Aus",SUM(RAW_T5_Aus!$C93:$DM93),SUM(RAW_T5_State!$C93:$DM93))</f>
        <v/>
      </c>
      <c r="D92" s="19">
        <f>IF(Settings!$B$5="Aus",RAW_T5_Aus!$DN93,RAW_T5_State!$DN93)</f>
        <v/>
      </c>
      <c r="E92" s="19">
        <f>IF(Settings!$B$5="Aus",RAW_T5_Aus!$DO93,RAW_T5_State!$DO93)</f>
        <v/>
      </c>
      <c r="F92" s="19">
        <f>IF(Settings!$B$5="Aus",RAW_T5_Aus!$DP93,RAW_T5_State!$DP93)</f>
        <v/>
      </c>
      <c r="G92" s="19">
        <f>IF(Settings!$B$5="Aus",RAW_T5_Aus!$DQ93,RAW_T5_State!$DQ93)</f>
        <v/>
      </c>
      <c r="H92" s="19">
        <f>IF(Settings!$B$5="Aus",RAW_T5_Aus!$DR93,RAW_T5_State!$DR93)</f>
        <v/>
      </c>
      <c r="I92" s="19">
        <f>IF(Settings!$B$5="Aus",RAW_T5_Aus!$DS93,RAW_T5_State!$DS93)</f>
        <v/>
      </c>
      <c r="J92" s="19">
        <f>IF(Settings!$B$5="Aus",RAW_T5_Aus!$DT93,RAW_T5_State!$DT93)</f>
        <v/>
      </c>
      <c r="K92" s="19">
        <f>IF(Settings!$B$5="Aus",SUM(RAW_T8_Aus!$C93:$DM93)-SUM(RAW_T5_Aus!$C93:$DM93),SUM(RAW_T8_State!$C93:$DM93)-SUM(RAW_T5_State!$C93:$DM93))</f>
        <v/>
      </c>
      <c r="L92" s="19">
        <f>IF(Settings!$B$5="Aus",RAW_T8_Aus!$DN93-RAW_T5_Aus!$DN93,RAW_T8_State!$DN93-RAW_T5_State!$DN93)</f>
        <v/>
      </c>
      <c r="M92" s="19">
        <f>IF(Settings!$B$5="Aus",RAW_T8_Aus!$DO93-RAW_T5_Aus!$DO93,RAW_T8_State!$DO93-RAW_T5_State!$DO93)</f>
        <v/>
      </c>
      <c r="N92" s="19">
        <f>IF(Settings!$B$5="Aus",RAW_T8_Aus!$DP93-RAW_T5_Aus!$DP93,RAW_T8_State!$DP93-RAW_T5_State!$DP93)</f>
        <v/>
      </c>
      <c r="O92" s="19">
        <f>IF(Settings!$B$5="Aus",RAW_T8_Aus!$DQ93-RAW_T5_Aus!$DQ93,RAW_T8_State!$DQ93-RAW_T5_State!$DQ93)</f>
        <v/>
      </c>
      <c r="P92" s="19">
        <f>IF(Settings!$B$5="Aus",RAW_T8_Aus!$DR93-RAW_T5_Aus!$DR93,RAW_T8_State!$DR93-RAW_T5_State!$DR93)</f>
        <v/>
      </c>
      <c r="Q92" s="19">
        <f>IF(Settings!$B$5="Aus",RAW_T8_Aus!$DS93-RAW_T5_Aus!$DS93,RAW_T8_State!$DS93-RAW_T5_State!$DS93)</f>
        <v/>
      </c>
      <c r="R92" s="19">
        <f>IF(Settings!$B$5="Aus",RAW_T8_Aus!$DT93-RAW_T5_Aus!$DT93,RAW_T8_State!$DT93-RAW_T5_State!$DT93)</f>
        <v/>
      </c>
      <c r="S92" s="19">
        <f>SUM(RAW_T35_NetTaxes!$C93:$DM93)</f>
        <v/>
      </c>
      <c r="T92" s="19">
        <f>RAW_T35_NetTaxes!$DN93</f>
        <v/>
      </c>
      <c r="U92" s="19">
        <f>RAW_T35_NetTaxes!$DO93</f>
        <v/>
      </c>
      <c r="V92" s="19">
        <f>RAW_T35_NetTaxes!$DP93</f>
        <v/>
      </c>
      <c r="W92" s="19">
        <f>RAW_T35_NetTaxes!$DQ93</f>
        <v/>
      </c>
      <c r="X92" s="19">
        <f>RAW_T35_NetTaxes!$DR93</f>
        <v/>
      </c>
      <c r="Y92" s="19">
        <f>RAW_T35_NetTaxes!$DS93</f>
        <v/>
      </c>
      <c r="Z92" s="19">
        <f>RAW_T35_NetTaxes!$DT93</f>
        <v/>
      </c>
      <c r="AA92" s="19">
        <f>SUM(RAW_T23_Wholesale!$C93:$DM93)</f>
        <v/>
      </c>
      <c r="AB92" s="19">
        <f>RAW_T23_Wholesale!$DN93</f>
        <v/>
      </c>
      <c r="AC92" s="19">
        <f>RAW_T23_Wholesale!$DO93</f>
        <v/>
      </c>
      <c r="AD92" s="19">
        <f>RAW_T23_Wholesale!$DP93</f>
        <v/>
      </c>
      <c r="AE92" s="19">
        <f>RAW_T23_Wholesale!$DQ93</f>
        <v/>
      </c>
      <c r="AF92" s="19">
        <f>RAW_T23_Wholesale!$DR93</f>
        <v/>
      </c>
      <c r="AG92" s="19">
        <f>RAW_T23_Wholesale!$DS93</f>
        <v/>
      </c>
      <c r="AH92" s="19">
        <f>RAW_T23_Wholesale!$DT93</f>
        <v/>
      </c>
      <c r="AI92" s="19">
        <f>SUM(RAW_T24_Retail!$C93:$DM93)</f>
        <v/>
      </c>
      <c r="AJ92" s="19">
        <f>RAW_T24_Retail!$DN93</f>
        <v/>
      </c>
      <c r="AK92" s="19">
        <f>RAW_T24_Retail!$DO93</f>
        <v/>
      </c>
      <c r="AL92" s="19">
        <f>RAW_T24_Retail!$DP93</f>
        <v/>
      </c>
      <c r="AM92" s="19">
        <f>RAW_T24_Retail!$DQ93</f>
        <v/>
      </c>
      <c r="AN92" s="19">
        <f>RAW_T24_Retail!$DR93</f>
        <v/>
      </c>
      <c r="AO92" s="19">
        <f>RAW_T24_Retail!$DS93</f>
        <v/>
      </c>
      <c r="AP92" s="19">
        <f>RAW_T24_Retail!$DT93</f>
        <v/>
      </c>
      <c r="AQ92" s="19">
        <f>SUM(RAW_T25_34_Margins!$D93:$DN93)</f>
        <v/>
      </c>
      <c r="AR92" s="19">
        <f>RAW_T25_34_Margins!$DO93</f>
        <v/>
      </c>
      <c r="AS92" s="19">
        <f>RAW_T25_34_Margins!$DP93</f>
        <v/>
      </c>
      <c r="AT92" s="19">
        <f>RAW_T25_34_Margins!$DQ93</f>
        <v/>
      </c>
      <c r="AU92" s="19">
        <f>RAW_T25_34_Margins!$DR93</f>
        <v/>
      </c>
      <c r="AV92" s="19">
        <f>RAW_T25_34_Margins!$DS93</f>
        <v/>
      </c>
      <c r="AW92" s="19">
        <f>RAW_T25_34_Margins!$DT93</f>
        <v/>
      </c>
      <c r="AX92" s="19">
        <f>RAW_T25_34_Margins!$DU93</f>
        <v/>
      </c>
      <c r="AY92" s="19">
        <f>SUM(RAW_T25_34_Margins!$D208:$DN208)</f>
        <v/>
      </c>
      <c r="AZ92" s="19">
        <f>RAW_T25_34_Margins!$DO208</f>
        <v/>
      </c>
      <c r="BA92" s="19">
        <f>RAW_T25_34_Margins!$DP208</f>
        <v/>
      </c>
      <c r="BB92" s="19">
        <f>RAW_T25_34_Margins!$DQ208</f>
        <v/>
      </c>
      <c r="BC92" s="19">
        <f>RAW_T25_34_Margins!$DR208</f>
        <v/>
      </c>
      <c r="BD92" s="19">
        <f>RAW_T25_34_Margins!$DS208</f>
        <v/>
      </c>
      <c r="BE92" s="19">
        <f>RAW_T25_34_Margins!$DT208</f>
        <v/>
      </c>
      <c r="BF92" s="19">
        <f>RAW_T25_34_Margins!$DU208</f>
        <v/>
      </c>
      <c r="BG92" s="19">
        <f>SUM(RAW_T25_34_Margins!$D323:$DN323)</f>
        <v/>
      </c>
      <c r="BH92" s="19">
        <f>RAW_T25_34_Margins!$DO323</f>
        <v/>
      </c>
      <c r="BI92" s="19">
        <f>RAW_T25_34_Margins!$DP323</f>
        <v/>
      </c>
      <c r="BJ92" s="19">
        <f>RAW_T25_34_Margins!$DQ323</f>
        <v/>
      </c>
      <c r="BK92" s="19">
        <f>RAW_T25_34_Margins!$DR323</f>
        <v/>
      </c>
      <c r="BL92" s="19">
        <f>RAW_T25_34_Margins!$DS323</f>
        <v/>
      </c>
      <c r="BM92" s="19">
        <f>RAW_T25_34_Margins!$DT323</f>
        <v/>
      </c>
      <c r="BN92" s="19">
        <f>RAW_T25_34_Margins!$DU323</f>
        <v/>
      </c>
      <c r="BO92" s="19">
        <f>SUM(RAW_T25_34_Margins!$D438:$DN438)+SUM(RAW_T25_34_Margins!$D553:$DN553)</f>
        <v/>
      </c>
      <c r="BP92" s="19">
        <f>RAW_T25_34_Margins!$DO438+RAW_T25_34_Margins!$DO553</f>
        <v/>
      </c>
      <c r="BQ92" s="19">
        <f>RAW_T25_34_Margins!$DP438+RAW_T25_34_Margins!$DP553</f>
        <v/>
      </c>
      <c r="BR92" s="19">
        <f>RAW_T25_34_Margins!$DQ438+RAW_T25_34_Margins!$DQ553</f>
        <v/>
      </c>
      <c r="BS92" s="19">
        <f>RAW_T25_34_Margins!$DR438+RAW_T25_34_Margins!$DR553</f>
        <v/>
      </c>
      <c r="BT92" s="19">
        <f>RAW_T25_34_Margins!$DS438+RAW_T25_34_Margins!$DS553</f>
        <v/>
      </c>
      <c r="BU92" s="19">
        <f>RAW_T25_34_Margins!$DT438+RAW_T25_34_Margins!$DT553</f>
        <v/>
      </c>
      <c r="BV92" s="19">
        <f>RAW_T25_34_Margins!$DU438+RAW_T25_34_Margins!$DU553</f>
        <v/>
      </c>
      <c r="BW92" s="19">
        <f>SUM(RAW_T25_34_Margins!$D668:$DN668)</f>
        <v/>
      </c>
      <c r="BX92" s="19">
        <f>RAW_T25_34_Margins!$DO668</f>
        <v/>
      </c>
      <c r="BY92" s="19">
        <f>RAW_T25_34_Margins!$DP668</f>
        <v/>
      </c>
      <c r="BZ92" s="19">
        <f>RAW_T25_34_Margins!$DQ668</f>
        <v/>
      </c>
      <c r="CA92" s="19">
        <f>RAW_T25_34_Margins!$DR668</f>
        <v/>
      </c>
      <c r="CB92" s="19">
        <f>RAW_T25_34_Margins!$DS668</f>
        <v/>
      </c>
      <c r="CC92" s="19">
        <f>RAW_T25_34_Margins!$DT668</f>
        <v/>
      </c>
      <c r="CD92" s="19">
        <f>RAW_T25_34_Margins!$DU668</f>
        <v/>
      </c>
      <c r="CE92" s="19">
        <f>SUM(RAW_T25_34_Margins!$D783:$DN783)</f>
        <v/>
      </c>
      <c r="CF92" s="19">
        <f>RAW_T25_34_Margins!$DO783</f>
        <v/>
      </c>
      <c r="CG92" s="19">
        <f>RAW_T25_34_Margins!$DP783</f>
        <v/>
      </c>
      <c r="CH92" s="19">
        <f>RAW_T25_34_Margins!$DQ783</f>
        <v/>
      </c>
      <c r="CI92" s="19">
        <f>RAW_T25_34_Margins!$DR783</f>
        <v/>
      </c>
      <c r="CJ92" s="19">
        <f>RAW_T25_34_Margins!$DS783</f>
        <v/>
      </c>
      <c r="CK92" s="19">
        <f>RAW_T25_34_Margins!$DT783</f>
        <v/>
      </c>
      <c r="CL92" s="19">
        <f>RAW_T25_34_Margins!$DU783</f>
        <v/>
      </c>
      <c r="CM92" s="19">
        <f>SUM(RAW_T25_34_Margins!$D898:$DN898)</f>
        <v/>
      </c>
      <c r="CN92" s="19">
        <f>RAW_T25_34_Margins!$DO898</f>
        <v/>
      </c>
      <c r="CO92" s="19">
        <f>RAW_T25_34_Margins!$DP898</f>
        <v/>
      </c>
      <c r="CP92" s="19">
        <f>RAW_T25_34_Margins!$DQ898</f>
        <v/>
      </c>
      <c r="CQ92" s="19">
        <f>RAW_T25_34_Margins!$DR898</f>
        <v/>
      </c>
      <c r="CR92" s="19">
        <f>RAW_T25_34_Margins!$DS898</f>
        <v/>
      </c>
      <c r="CS92" s="19">
        <f>RAW_T25_34_Margins!$DT898</f>
        <v/>
      </c>
      <c r="CT92" s="19">
        <f>RAW_T25_34_Margins!$DU898</f>
        <v/>
      </c>
      <c r="CU92" s="19">
        <f>SUM(RAW_T25_34_Margins!$D1013:$DN1013)</f>
        <v/>
      </c>
      <c r="CV92" s="19">
        <f>RAW_T25_34_Margins!$DO1013</f>
        <v/>
      </c>
      <c r="CW92" s="19">
        <f>RAW_T25_34_Margins!$DP1013</f>
        <v/>
      </c>
      <c r="CX92" s="19">
        <f>RAW_T25_34_Margins!$DQ1013</f>
        <v/>
      </c>
      <c r="CY92" s="19">
        <f>RAW_T25_34_Margins!$DR1013</f>
        <v/>
      </c>
      <c r="CZ92" s="19">
        <f>RAW_T25_34_Margins!$DS1013</f>
        <v/>
      </c>
      <c r="DA92" s="19">
        <f>RAW_T25_34_Margins!$DT1013</f>
        <v/>
      </c>
      <c r="DB92" s="19">
        <f>RAW_T25_34_Margins!$DU1013</f>
        <v/>
      </c>
      <c r="DC92" s="19">
        <f>SUM(RAW_T25_34_Margins!$D1128:$DN1128)</f>
        <v/>
      </c>
      <c r="DD92" s="19">
        <f>RAW_T25_34_Margins!$DO1128</f>
        <v/>
      </c>
      <c r="DE92" s="19">
        <f>RAW_T25_34_Margins!$DP1128</f>
        <v/>
      </c>
      <c r="DF92" s="19">
        <f>RAW_T25_34_Margins!$DQ1128</f>
        <v/>
      </c>
      <c r="DG92" s="19">
        <f>RAW_T25_34_Margins!$DR1128</f>
        <v/>
      </c>
      <c r="DH92" s="19">
        <f>RAW_T25_34_Margins!$DS1128</f>
        <v/>
      </c>
      <c r="DI92" s="19">
        <f>RAW_T25_34_Margins!$DT1128</f>
        <v/>
      </c>
      <c r="DJ92" s="19">
        <f>RAW_T25_34_Margins!$DU1128</f>
        <v/>
      </c>
    </row>
    <row r="93">
      <c r="A93" s="2" t="inlineStr">
        <is>
          <t>6001</t>
        </is>
      </c>
      <c r="B93" s="2" t="inlineStr">
        <is>
          <t>Library and other information services</t>
        </is>
      </c>
      <c r="C93" s="19">
        <f>IF(Settings!$B$5="Aus",SUM(RAW_T5_Aus!$C94:$DM94),SUM(RAW_T5_State!$C94:$DM94))</f>
        <v/>
      </c>
      <c r="D93" s="19">
        <f>IF(Settings!$B$5="Aus",RAW_T5_Aus!$DN94,RAW_T5_State!$DN94)</f>
        <v/>
      </c>
      <c r="E93" s="19">
        <f>IF(Settings!$B$5="Aus",RAW_T5_Aus!$DO94,RAW_T5_State!$DO94)</f>
        <v/>
      </c>
      <c r="F93" s="19">
        <f>IF(Settings!$B$5="Aus",RAW_T5_Aus!$DP94,RAW_T5_State!$DP94)</f>
        <v/>
      </c>
      <c r="G93" s="19">
        <f>IF(Settings!$B$5="Aus",RAW_T5_Aus!$DQ94,RAW_T5_State!$DQ94)</f>
        <v/>
      </c>
      <c r="H93" s="19">
        <f>IF(Settings!$B$5="Aus",RAW_T5_Aus!$DR94,RAW_T5_State!$DR94)</f>
        <v/>
      </c>
      <c r="I93" s="19">
        <f>IF(Settings!$B$5="Aus",RAW_T5_Aus!$DS94,RAW_T5_State!$DS94)</f>
        <v/>
      </c>
      <c r="J93" s="19">
        <f>IF(Settings!$B$5="Aus",RAW_T5_Aus!$DT94,RAW_T5_State!$DT94)</f>
        <v/>
      </c>
      <c r="K93" s="19">
        <f>IF(Settings!$B$5="Aus",SUM(RAW_T8_Aus!$C94:$DM94)-SUM(RAW_T5_Aus!$C94:$DM94),SUM(RAW_T8_State!$C94:$DM94)-SUM(RAW_T5_State!$C94:$DM94))</f>
        <v/>
      </c>
      <c r="L93" s="19">
        <f>IF(Settings!$B$5="Aus",RAW_T8_Aus!$DN94-RAW_T5_Aus!$DN94,RAW_T8_State!$DN94-RAW_T5_State!$DN94)</f>
        <v/>
      </c>
      <c r="M93" s="19">
        <f>IF(Settings!$B$5="Aus",RAW_T8_Aus!$DO94-RAW_T5_Aus!$DO94,RAW_T8_State!$DO94-RAW_T5_State!$DO94)</f>
        <v/>
      </c>
      <c r="N93" s="19">
        <f>IF(Settings!$B$5="Aus",RAW_T8_Aus!$DP94-RAW_T5_Aus!$DP94,RAW_T8_State!$DP94-RAW_T5_State!$DP94)</f>
        <v/>
      </c>
      <c r="O93" s="19">
        <f>IF(Settings!$B$5="Aus",RAW_T8_Aus!$DQ94-RAW_T5_Aus!$DQ94,RAW_T8_State!$DQ94-RAW_T5_State!$DQ94)</f>
        <v/>
      </c>
      <c r="P93" s="19">
        <f>IF(Settings!$B$5="Aus",RAW_T8_Aus!$DR94-RAW_T5_Aus!$DR94,RAW_T8_State!$DR94-RAW_T5_State!$DR94)</f>
        <v/>
      </c>
      <c r="Q93" s="19">
        <f>IF(Settings!$B$5="Aus",RAW_T8_Aus!$DS94-RAW_T5_Aus!$DS94,RAW_T8_State!$DS94-RAW_T5_State!$DS94)</f>
        <v/>
      </c>
      <c r="R93" s="19">
        <f>IF(Settings!$B$5="Aus",RAW_T8_Aus!$DT94-RAW_T5_Aus!$DT94,RAW_T8_State!$DT94-RAW_T5_State!$DT94)</f>
        <v/>
      </c>
      <c r="S93" s="19">
        <f>SUM(RAW_T35_NetTaxes!$C94:$DM94)</f>
        <v/>
      </c>
      <c r="T93" s="19">
        <f>RAW_T35_NetTaxes!$DN94</f>
        <v/>
      </c>
      <c r="U93" s="19">
        <f>RAW_T35_NetTaxes!$DO94</f>
        <v/>
      </c>
      <c r="V93" s="19">
        <f>RAW_T35_NetTaxes!$DP94</f>
        <v/>
      </c>
      <c r="W93" s="19">
        <f>RAW_T35_NetTaxes!$DQ94</f>
        <v/>
      </c>
      <c r="X93" s="19">
        <f>RAW_T35_NetTaxes!$DR94</f>
        <v/>
      </c>
      <c r="Y93" s="19">
        <f>RAW_T35_NetTaxes!$DS94</f>
        <v/>
      </c>
      <c r="Z93" s="19">
        <f>RAW_T35_NetTaxes!$DT94</f>
        <v/>
      </c>
      <c r="AA93" s="19">
        <f>SUM(RAW_T23_Wholesale!$C94:$DM94)</f>
        <v/>
      </c>
      <c r="AB93" s="19">
        <f>RAW_T23_Wholesale!$DN94</f>
        <v/>
      </c>
      <c r="AC93" s="19">
        <f>RAW_T23_Wholesale!$DO94</f>
        <v/>
      </c>
      <c r="AD93" s="19">
        <f>RAW_T23_Wholesale!$DP94</f>
        <v/>
      </c>
      <c r="AE93" s="19">
        <f>RAW_T23_Wholesale!$DQ94</f>
        <v/>
      </c>
      <c r="AF93" s="19">
        <f>RAW_T23_Wholesale!$DR94</f>
        <v/>
      </c>
      <c r="AG93" s="19">
        <f>RAW_T23_Wholesale!$DS94</f>
        <v/>
      </c>
      <c r="AH93" s="19">
        <f>RAW_T23_Wholesale!$DT94</f>
        <v/>
      </c>
      <c r="AI93" s="19">
        <f>SUM(RAW_T24_Retail!$C94:$DM94)</f>
        <v/>
      </c>
      <c r="AJ93" s="19">
        <f>RAW_T24_Retail!$DN94</f>
        <v/>
      </c>
      <c r="AK93" s="19">
        <f>RAW_T24_Retail!$DO94</f>
        <v/>
      </c>
      <c r="AL93" s="19">
        <f>RAW_T24_Retail!$DP94</f>
        <v/>
      </c>
      <c r="AM93" s="19">
        <f>RAW_T24_Retail!$DQ94</f>
        <v/>
      </c>
      <c r="AN93" s="19">
        <f>RAW_T24_Retail!$DR94</f>
        <v/>
      </c>
      <c r="AO93" s="19">
        <f>RAW_T24_Retail!$DS94</f>
        <v/>
      </c>
      <c r="AP93" s="19">
        <f>RAW_T24_Retail!$DT94</f>
        <v/>
      </c>
      <c r="AQ93" s="19">
        <f>SUM(RAW_T25_34_Margins!$D94:$DN94)</f>
        <v/>
      </c>
      <c r="AR93" s="19">
        <f>RAW_T25_34_Margins!$DO94</f>
        <v/>
      </c>
      <c r="AS93" s="19">
        <f>RAW_T25_34_Margins!$DP94</f>
        <v/>
      </c>
      <c r="AT93" s="19">
        <f>RAW_T25_34_Margins!$DQ94</f>
        <v/>
      </c>
      <c r="AU93" s="19">
        <f>RAW_T25_34_Margins!$DR94</f>
        <v/>
      </c>
      <c r="AV93" s="19">
        <f>RAW_T25_34_Margins!$DS94</f>
        <v/>
      </c>
      <c r="AW93" s="19">
        <f>RAW_T25_34_Margins!$DT94</f>
        <v/>
      </c>
      <c r="AX93" s="19">
        <f>RAW_T25_34_Margins!$DU94</f>
        <v/>
      </c>
      <c r="AY93" s="19">
        <f>SUM(RAW_T25_34_Margins!$D209:$DN209)</f>
        <v/>
      </c>
      <c r="AZ93" s="19">
        <f>RAW_T25_34_Margins!$DO209</f>
        <v/>
      </c>
      <c r="BA93" s="19">
        <f>RAW_T25_34_Margins!$DP209</f>
        <v/>
      </c>
      <c r="BB93" s="19">
        <f>RAW_T25_34_Margins!$DQ209</f>
        <v/>
      </c>
      <c r="BC93" s="19">
        <f>RAW_T25_34_Margins!$DR209</f>
        <v/>
      </c>
      <c r="BD93" s="19">
        <f>RAW_T25_34_Margins!$DS209</f>
        <v/>
      </c>
      <c r="BE93" s="19">
        <f>RAW_T25_34_Margins!$DT209</f>
        <v/>
      </c>
      <c r="BF93" s="19">
        <f>RAW_T25_34_Margins!$DU209</f>
        <v/>
      </c>
      <c r="BG93" s="19">
        <f>SUM(RAW_T25_34_Margins!$D324:$DN324)</f>
        <v/>
      </c>
      <c r="BH93" s="19">
        <f>RAW_T25_34_Margins!$DO324</f>
        <v/>
      </c>
      <c r="BI93" s="19">
        <f>RAW_T25_34_Margins!$DP324</f>
        <v/>
      </c>
      <c r="BJ93" s="19">
        <f>RAW_T25_34_Margins!$DQ324</f>
        <v/>
      </c>
      <c r="BK93" s="19">
        <f>RAW_T25_34_Margins!$DR324</f>
        <v/>
      </c>
      <c r="BL93" s="19">
        <f>RAW_T25_34_Margins!$DS324</f>
        <v/>
      </c>
      <c r="BM93" s="19">
        <f>RAW_T25_34_Margins!$DT324</f>
        <v/>
      </c>
      <c r="BN93" s="19">
        <f>RAW_T25_34_Margins!$DU324</f>
        <v/>
      </c>
      <c r="BO93" s="19">
        <f>SUM(RAW_T25_34_Margins!$D439:$DN439)+SUM(RAW_T25_34_Margins!$D554:$DN554)</f>
        <v/>
      </c>
      <c r="BP93" s="19">
        <f>RAW_T25_34_Margins!$DO439+RAW_T25_34_Margins!$DO554</f>
        <v/>
      </c>
      <c r="BQ93" s="19">
        <f>RAW_T25_34_Margins!$DP439+RAW_T25_34_Margins!$DP554</f>
        <v/>
      </c>
      <c r="BR93" s="19">
        <f>RAW_T25_34_Margins!$DQ439+RAW_T25_34_Margins!$DQ554</f>
        <v/>
      </c>
      <c r="BS93" s="19">
        <f>RAW_T25_34_Margins!$DR439+RAW_T25_34_Margins!$DR554</f>
        <v/>
      </c>
      <c r="BT93" s="19">
        <f>RAW_T25_34_Margins!$DS439+RAW_T25_34_Margins!$DS554</f>
        <v/>
      </c>
      <c r="BU93" s="19">
        <f>RAW_T25_34_Margins!$DT439+RAW_T25_34_Margins!$DT554</f>
        <v/>
      </c>
      <c r="BV93" s="19">
        <f>RAW_T25_34_Margins!$DU439+RAW_T25_34_Margins!$DU554</f>
        <v/>
      </c>
      <c r="BW93" s="19">
        <f>SUM(RAW_T25_34_Margins!$D669:$DN669)</f>
        <v/>
      </c>
      <c r="BX93" s="19">
        <f>RAW_T25_34_Margins!$DO669</f>
        <v/>
      </c>
      <c r="BY93" s="19">
        <f>RAW_T25_34_Margins!$DP669</f>
        <v/>
      </c>
      <c r="BZ93" s="19">
        <f>RAW_T25_34_Margins!$DQ669</f>
        <v/>
      </c>
      <c r="CA93" s="19">
        <f>RAW_T25_34_Margins!$DR669</f>
        <v/>
      </c>
      <c r="CB93" s="19">
        <f>RAW_T25_34_Margins!$DS669</f>
        <v/>
      </c>
      <c r="CC93" s="19">
        <f>RAW_T25_34_Margins!$DT669</f>
        <v/>
      </c>
      <c r="CD93" s="19">
        <f>RAW_T25_34_Margins!$DU669</f>
        <v/>
      </c>
      <c r="CE93" s="19">
        <f>SUM(RAW_T25_34_Margins!$D784:$DN784)</f>
        <v/>
      </c>
      <c r="CF93" s="19">
        <f>RAW_T25_34_Margins!$DO784</f>
        <v/>
      </c>
      <c r="CG93" s="19">
        <f>RAW_T25_34_Margins!$DP784</f>
        <v/>
      </c>
      <c r="CH93" s="19">
        <f>RAW_T25_34_Margins!$DQ784</f>
        <v/>
      </c>
      <c r="CI93" s="19">
        <f>RAW_T25_34_Margins!$DR784</f>
        <v/>
      </c>
      <c r="CJ93" s="19">
        <f>RAW_T25_34_Margins!$DS784</f>
        <v/>
      </c>
      <c r="CK93" s="19">
        <f>RAW_T25_34_Margins!$DT784</f>
        <v/>
      </c>
      <c r="CL93" s="19">
        <f>RAW_T25_34_Margins!$DU784</f>
        <v/>
      </c>
      <c r="CM93" s="19">
        <f>SUM(RAW_T25_34_Margins!$D899:$DN899)</f>
        <v/>
      </c>
      <c r="CN93" s="19">
        <f>RAW_T25_34_Margins!$DO899</f>
        <v/>
      </c>
      <c r="CO93" s="19">
        <f>RAW_T25_34_Margins!$DP899</f>
        <v/>
      </c>
      <c r="CP93" s="19">
        <f>RAW_T25_34_Margins!$DQ899</f>
        <v/>
      </c>
      <c r="CQ93" s="19">
        <f>RAW_T25_34_Margins!$DR899</f>
        <v/>
      </c>
      <c r="CR93" s="19">
        <f>RAW_T25_34_Margins!$DS899</f>
        <v/>
      </c>
      <c r="CS93" s="19">
        <f>RAW_T25_34_Margins!$DT899</f>
        <v/>
      </c>
      <c r="CT93" s="19">
        <f>RAW_T25_34_Margins!$DU899</f>
        <v/>
      </c>
      <c r="CU93" s="19">
        <f>SUM(RAW_T25_34_Margins!$D1014:$DN1014)</f>
        <v/>
      </c>
      <c r="CV93" s="19">
        <f>RAW_T25_34_Margins!$DO1014</f>
        <v/>
      </c>
      <c r="CW93" s="19">
        <f>RAW_T25_34_Margins!$DP1014</f>
        <v/>
      </c>
      <c r="CX93" s="19">
        <f>RAW_T25_34_Margins!$DQ1014</f>
        <v/>
      </c>
      <c r="CY93" s="19">
        <f>RAW_T25_34_Margins!$DR1014</f>
        <v/>
      </c>
      <c r="CZ93" s="19">
        <f>RAW_T25_34_Margins!$DS1014</f>
        <v/>
      </c>
      <c r="DA93" s="19">
        <f>RAW_T25_34_Margins!$DT1014</f>
        <v/>
      </c>
      <c r="DB93" s="19">
        <f>RAW_T25_34_Margins!$DU1014</f>
        <v/>
      </c>
      <c r="DC93" s="19">
        <f>SUM(RAW_T25_34_Margins!$D1129:$DN1129)</f>
        <v/>
      </c>
      <c r="DD93" s="19">
        <f>RAW_T25_34_Margins!$DO1129</f>
        <v/>
      </c>
      <c r="DE93" s="19">
        <f>RAW_T25_34_Margins!$DP1129</f>
        <v/>
      </c>
      <c r="DF93" s="19">
        <f>RAW_T25_34_Margins!$DQ1129</f>
        <v/>
      </c>
      <c r="DG93" s="19">
        <f>RAW_T25_34_Margins!$DR1129</f>
        <v/>
      </c>
      <c r="DH93" s="19">
        <f>RAW_T25_34_Margins!$DS1129</f>
        <v/>
      </c>
      <c r="DI93" s="19">
        <f>RAW_T25_34_Margins!$DT1129</f>
        <v/>
      </c>
      <c r="DJ93" s="19">
        <f>RAW_T25_34_Margins!$DU1129</f>
        <v/>
      </c>
    </row>
    <row r="94">
      <c r="A94" s="2" t="inlineStr">
        <is>
          <t>6201</t>
        </is>
      </c>
      <c r="B94" s="2" t="inlineStr">
        <is>
          <t>Finance</t>
        </is>
      </c>
      <c r="C94" s="19">
        <f>IF(Settings!$B$5="Aus",SUM(RAW_T5_Aus!$C95:$DM95),SUM(RAW_T5_State!$C95:$DM95))</f>
        <v/>
      </c>
      <c r="D94" s="19">
        <f>IF(Settings!$B$5="Aus",RAW_T5_Aus!$DN95,RAW_T5_State!$DN95)</f>
        <v/>
      </c>
      <c r="E94" s="19">
        <f>IF(Settings!$B$5="Aus",RAW_T5_Aus!$DO95,RAW_T5_State!$DO95)</f>
        <v/>
      </c>
      <c r="F94" s="19">
        <f>IF(Settings!$B$5="Aus",RAW_T5_Aus!$DP95,RAW_T5_State!$DP95)</f>
        <v/>
      </c>
      <c r="G94" s="19">
        <f>IF(Settings!$B$5="Aus",RAW_T5_Aus!$DQ95,RAW_T5_State!$DQ95)</f>
        <v/>
      </c>
      <c r="H94" s="19">
        <f>IF(Settings!$B$5="Aus",RAW_T5_Aus!$DR95,RAW_T5_State!$DR95)</f>
        <v/>
      </c>
      <c r="I94" s="19">
        <f>IF(Settings!$B$5="Aus",RAW_T5_Aus!$DS95,RAW_T5_State!$DS95)</f>
        <v/>
      </c>
      <c r="J94" s="19">
        <f>IF(Settings!$B$5="Aus",RAW_T5_Aus!$DT95,RAW_T5_State!$DT95)</f>
        <v/>
      </c>
      <c r="K94" s="19">
        <f>IF(Settings!$B$5="Aus",SUM(RAW_T8_Aus!$C95:$DM95)-SUM(RAW_T5_Aus!$C95:$DM95),SUM(RAW_T8_State!$C95:$DM95)-SUM(RAW_T5_State!$C95:$DM95))</f>
        <v/>
      </c>
      <c r="L94" s="19">
        <f>IF(Settings!$B$5="Aus",RAW_T8_Aus!$DN95-RAW_T5_Aus!$DN95,RAW_T8_State!$DN95-RAW_T5_State!$DN95)</f>
        <v/>
      </c>
      <c r="M94" s="19">
        <f>IF(Settings!$B$5="Aus",RAW_T8_Aus!$DO95-RAW_T5_Aus!$DO95,RAW_T8_State!$DO95-RAW_T5_State!$DO95)</f>
        <v/>
      </c>
      <c r="N94" s="19">
        <f>IF(Settings!$B$5="Aus",RAW_T8_Aus!$DP95-RAW_T5_Aus!$DP95,RAW_T8_State!$DP95-RAW_T5_State!$DP95)</f>
        <v/>
      </c>
      <c r="O94" s="19">
        <f>IF(Settings!$B$5="Aus",RAW_T8_Aus!$DQ95-RAW_T5_Aus!$DQ95,RAW_T8_State!$DQ95-RAW_T5_State!$DQ95)</f>
        <v/>
      </c>
      <c r="P94" s="19">
        <f>IF(Settings!$B$5="Aus",RAW_T8_Aus!$DR95-RAW_T5_Aus!$DR95,RAW_T8_State!$DR95-RAW_T5_State!$DR95)</f>
        <v/>
      </c>
      <c r="Q94" s="19">
        <f>IF(Settings!$B$5="Aus",RAW_T8_Aus!$DS95-RAW_T5_Aus!$DS95,RAW_T8_State!$DS95-RAW_T5_State!$DS95)</f>
        <v/>
      </c>
      <c r="R94" s="19">
        <f>IF(Settings!$B$5="Aus",RAW_T8_Aus!$DT95-RAW_T5_Aus!$DT95,RAW_T8_State!$DT95-RAW_T5_State!$DT95)</f>
        <v/>
      </c>
      <c r="S94" s="19">
        <f>SUM(RAW_T35_NetTaxes!$C95:$DM95)</f>
        <v/>
      </c>
      <c r="T94" s="19">
        <f>RAW_T35_NetTaxes!$DN95</f>
        <v/>
      </c>
      <c r="U94" s="19">
        <f>RAW_T35_NetTaxes!$DO95</f>
        <v/>
      </c>
      <c r="V94" s="19">
        <f>RAW_T35_NetTaxes!$DP95</f>
        <v/>
      </c>
      <c r="W94" s="19">
        <f>RAW_T35_NetTaxes!$DQ95</f>
        <v/>
      </c>
      <c r="X94" s="19">
        <f>RAW_T35_NetTaxes!$DR95</f>
        <v/>
      </c>
      <c r="Y94" s="19">
        <f>RAW_T35_NetTaxes!$DS95</f>
        <v/>
      </c>
      <c r="Z94" s="19">
        <f>RAW_T35_NetTaxes!$DT95</f>
        <v/>
      </c>
      <c r="AA94" s="19">
        <f>SUM(RAW_T23_Wholesale!$C95:$DM95)</f>
        <v/>
      </c>
      <c r="AB94" s="19">
        <f>RAW_T23_Wholesale!$DN95</f>
        <v/>
      </c>
      <c r="AC94" s="19">
        <f>RAW_T23_Wholesale!$DO95</f>
        <v/>
      </c>
      <c r="AD94" s="19">
        <f>RAW_T23_Wholesale!$DP95</f>
        <v/>
      </c>
      <c r="AE94" s="19">
        <f>RAW_T23_Wholesale!$DQ95</f>
        <v/>
      </c>
      <c r="AF94" s="19">
        <f>RAW_T23_Wholesale!$DR95</f>
        <v/>
      </c>
      <c r="AG94" s="19">
        <f>RAW_T23_Wholesale!$DS95</f>
        <v/>
      </c>
      <c r="AH94" s="19">
        <f>RAW_T23_Wholesale!$DT95</f>
        <v/>
      </c>
      <c r="AI94" s="19">
        <f>SUM(RAW_T24_Retail!$C95:$DM95)</f>
        <v/>
      </c>
      <c r="AJ94" s="19">
        <f>RAW_T24_Retail!$DN95</f>
        <v/>
      </c>
      <c r="AK94" s="19">
        <f>RAW_T24_Retail!$DO95</f>
        <v/>
      </c>
      <c r="AL94" s="19">
        <f>RAW_T24_Retail!$DP95</f>
        <v/>
      </c>
      <c r="AM94" s="19">
        <f>RAW_T24_Retail!$DQ95</f>
        <v/>
      </c>
      <c r="AN94" s="19">
        <f>RAW_T24_Retail!$DR95</f>
        <v/>
      </c>
      <c r="AO94" s="19">
        <f>RAW_T24_Retail!$DS95</f>
        <v/>
      </c>
      <c r="AP94" s="19">
        <f>RAW_T24_Retail!$DT95</f>
        <v/>
      </c>
      <c r="AQ94" s="19">
        <f>SUM(RAW_T25_34_Margins!$D95:$DN95)</f>
        <v/>
      </c>
      <c r="AR94" s="19">
        <f>RAW_T25_34_Margins!$DO95</f>
        <v/>
      </c>
      <c r="AS94" s="19">
        <f>RAW_T25_34_Margins!$DP95</f>
        <v/>
      </c>
      <c r="AT94" s="19">
        <f>RAW_T25_34_Margins!$DQ95</f>
        <v/>
      </c>
      <c r="AU94" s="19">
        <f>RAW_T25_34_Margins!$DR95</f>
        <v/>
      </c>
      <c r="AV94" s="19">
        <f>RAW_T25_34_Margins!$DS95</f>
        <v/>
      </c>
      <c r="AW94" s="19">
        <f>RAW_T25_34_Margins!$DT95</f>
        <v/>
      </c>
      <c r="AX94" s="19">
        <f>RAW_T25_34_Margins!$DU95</f>
        <v/>
      </c>
      <c r="AY94" s="19">
        <f>SUM(RAW_T25_34_Margins!$D210:$DN210)</f>
        <v/>
      </c>
      <c r="AZ94" s="19">
        <f>RAW_T25_34_Margins!$DO210</f>
        <v/>
      </c>
      <c r="BA94" s="19">
        <f>RAW_T25_34_Margins!$DP210</f>
        <v/>
      </c>
      <c r="BB94" s="19">
        <f>RAW_T25_34_Margins!$DQ210</f>
        <v/>
      </c>
      <c r="BC94" s="19">
        <f>RAW_T25_34_Margins!$DR210</f>
        <v/>
      </c>
      <c r="BD94" s="19">
        <f>RAW_T25_34_Margins!$DS210</f>
        <v/>
      </c>
      <c r="BE94" s="19">
        <f>RAW_T25_34_Margins!$DT210</f>
        <v/>
      </c>
      <c r="BF94" s="19">
        <f>RAW_T25_34_Margins!$DU210</f>
        <v/>
      </c>
      <c r="BG94" s="19">
        <f>SUM(RAW_T25_34_Margins!$D325:$DN325)</f>
        <v/>
      </c>
      <c r="BH94" s="19">
        <f>RAW_T25_34_Margins!$DO325</f>
        <v/>
      </c>
      <c r="BI94" s="19">
        <f>RAW_T25_34_Margins!$DP325</f>
        <v/>
      </c>
      <c r="BJ94" s="19">
        <f>RAW_T25_34_Margins!$DQ325</f>
        <v/>
      </c>
      <c r="BK94" s="19">
        <f>RAW_T25_34_Margins!$DR325</f>
        <v/>
      </c>
      <c r="BL94" s="19">
        <f>RAW_T25_34_Margins!$DS325</f>
        <v/>
      </c>
      <c r="BM94" s="19">
        <f>RAW_T25_34_Margins!$DT325</f>
        <v/>
      </c>
      <c r="BN94" s="19">
        <f>RAW_T25_34_Margins!$DU325</f>
        <v/>
      </c>
      <c r="BO94" s="19">
        <f>SUM(RAW_T25_34_Margins!$D440:$DN440)+SUM(RAW_T25_34_Margins!$D555:$DN555)</f>
        <v/>
      </c>
      <c r="BP94" s="19">
        <f>RAW_T25_34_Margins!$DO440+RAW_T25_34_Margins!$DO555</f>
        <v/>
      </c>
      <c r="BQ94" s="19">
        <f>RAW_T25_34_Margins!$DP440+RAW_T25_34_Margins!$DP555</f>
        <v/>
      </c>
      <c r="BR94" s="19">
        <f>RAW_T25_34_Margins!$DQ440+RAW_T25_34_Margins!$DQ555</f>
        <v/>
      </c>
      <c r="BS94" s="19">
        <f>RAW_T25_34_Margins!$DR440+RAW_T25_34_Margins!$DR555</f>
        <v/>
      </c>
      <c r="BT94" s="19">
        <f>RAW_T25_34_Margins!$DS440+RAW_T25_34_Margins!$DS555</f>
        <v/>
      </c>
      <c r="BU94" s="19">
        <f>RAW_T25_34_Margins!$DT440+RAW_T25_34_Margins!$DT555</f>
        <v/>
      </c>
      <c r="BV94" s="19">
        <f>RAW_T25_34_Margins!$DU440+RAW_T25_34_Margins!$DU555</f>
        <v/>
      </c>
      <c r="BW94" s="19">
        <f>SUM(RAW_T25_34_Margins!$D670:$DN670)</f>
        <v/>
      </c>
      <c r="BX94" s="19">
        <f>RAW_T25_34_Margins!$DO670</f>
        <v/>
      </c>
      <c r="BY94" s="19">
        <f>RAW_T25_34_Margins!$DP670</f>
        <v/>
      </c>
      <c r="BZ94" s="19">
        <f>RAW_T25_34_Margins!$DQ670</f>
        <v/>
      </c>
      <c r="CA94" s="19">
        <f>RAW_T25_34_Margins!$DR670</f>
        <v/>
      </c>
      <c r="CB94" s="19">
        <f>RAW_T25_34_Margins!$DS670</f>
        <v/>
      </c>
      <c r="CC94" s="19">
        <f>RAW_T25_34_Margins!$DT670</f>
        <v/>
      </c>
      <c r="CD94" s="19">
        <f>RAW_T25_34_Margins!$DU670</f>
        <v/>
      </c>
      <c r="CE94" s="19">
        <f>SUM(RAW_T25_34_Margins!$D785:$DN785)</f>
        <v/>
      </c>
      <c r="CF94" s="19">
        <f>RAW_T25_34_Margins!$DO785</f>
        <v/>
      </c>
      <c r="CG94" s="19">
        <f>RAW_T25_34_Margins!$DP785</f>
        <v/>
      </c>
      <c r="CH94" s="19">
        <f>RAW_T25_34_Margins!$DQ785</f>
        <v/>
      </c>
      <c r="CI94" s="19">
        <f>RAW_T25_34_Margins!$DR785</f>
        <v/>
      </c>
      <c r="CJ94" s="19">
        <f>RAW_T25_34_Margins!$DS785</f>
        <v/>
      </c>
      <c r="CK94" s="19">
        <f>RAW_T25_34_Margins!$DT785</f>
        <v/>
      </c>
      <c r="CL94" s="19">
        <f>RAW_T25_34_Margins!$DU785</f>
        <v/>
      </c>
      <c r="CM94" s="19">
        <f>SUM(RAW_T25_34_Margins!$D900:$DN900)</f>
        <v/>
      </c>
      <c r="CN94" s="19">
        <f>RAW_T25_34_Margins!$DO900</f>
        <v/>
      </c>
      <c r="CO94" s="19">
        <f>RAW_T25_34_Margins!$DP900</f>
        <v/>
      </c>
      <c r="CP94" s="19">
        <f>RAW_T25_34_Margins!$DQ900</f>
        <v/>
      </c>
      <c r="CQ94" s="19">
        <f>RAW_T25_34_Margins!$DR900</f>
        <v/>
      </c>
      <c r="CR94" s="19">
        <f>RAW_T25_34_Margins!$DS900</f>
        <v/>
      </c>
      <c r="CS94" s="19">
        <f>RAW_T25_34_Margins!$DT900</f>
        <v/>
      </c>
      <c r="CT94" s="19">
        <f>RAW_T25_34_Margins!$DU900</f>
        <v/>
      </c>
      <c r="CU94" s="19">
        <f>SUM(RAW_T25_34_Margins!$D1015:$DN1015)</f>
        <v/>
      </c>
      <c r="CV94" s="19">
        <f>RAW_T25_34_Margins!$DO1015</f>
        <v/>
      </c>
      <c r="CW94" s="19">
        <f>RAW_T25_34_Margins!$DP1015</f>
        <v/>
      </c>
      <c r="CX94" s="19">
        <f>RAW_T25_34_Margins!$DQ1015</f>
        <v/>
      </c>
      <c r="CY94" s="19">
        <f>RAW_T25_34_Margins!$DR1015</f>
        <v/>
      </c>
      <c r="CZ94" s="19">
        <f>RAW_T25_34_Margins!$DS1015</f>
        <v/>
      </c>
      <c r="DA94" s="19">
        <f>RAW_T25_34_Margins!$DT1015</f>
        <v/>
      </c>
      <c r="DB94" s="19">
        <f>RAW_T25_34_Margins!$DU1015</f>
        <v/>
      </c>
      <c r="DC94" s="19">
        <f>SUM(RAW_T25_34_Margins!$D1130:$DN1130)</f>
        <v/>
      </c>
      <c r="DD94" s="19">
        <f>RAW_T25_34_Margins!$DO1130</f>
        <v/>
      </c>
      <c r="DE94" s="19">
        <f>RAW_T25_34_Margins!$DP1130</f>
        <v/>
      </c>
      <c r="DF94" s="19">
        <f>RAW_T25_34_Margins!$DQ1130</f>
        <v/>
      </c>
      <c r="DG94" s="19">
        <f>RAW_T25_34_Margins!$DR1130</f>
        <v/>
      </c>
      <c r="DH94" s="19">
        <f>RAW_T25_34_Margins!$DS1130</f>
        <v/>
      </c>
      <c r="DI94" s="19">
        <f>RAW_T25_34_Margins!$DT1130</f>
        <v/>
      </c>
      <c r="DJ94" s="19">
        <f>RAW_T25_34_Margins!$DU1130</f>
        <v/>
      </c>
    </row>
    <row r="95">
      <c r="A95" s="2" t="inlineStr">
        <is>
          <t>6301</t>
        </is>
      </c>
      <c r="B95" s="2" t="inlineStr">
        <is>
          <t>Insurance and superannuation funds</t>
        </is>
      </c>
      <c r="C95" s="19">
        <f>IF(Settings!$B$5="Aus",SUM(RAW_T5_Aus!$C96:$DM96),SUM(RAW_T5_State!$C96:$DM96))</f>
        <v/>
      </c>
      <c r="D95" s="19">
        <f>IF(Settings!$B$5="Aus",RAW_T5_Aus!$DN96,RAW_T5_State!$DN96)</f>
        <v/>
      </c>
      <c r="E95" s="19">
        <f>IF(Settings!$B$5="Aus",RAW_T5_Aus!$DO96,RAW_T5_State!$DO96)</f>
        <v/>
      </c>
      <c r="F95" s="19">
        <f>IF(Settings!$B$5="Aus",RAW_T5_Aus!$DP96,RAW_T5_State!$DP96)</f>
        <v/>
      </c>
      <c r="G95" s="19">
        <f>IF(Settings!$B$5="Aus",RAW_T5_Aus!$DQ96,RAW_T5_State!$DQ96)</f>
        <v/>
      </c>
      <c r="H95" s="19">
        <f>IF(Settings!$B$5="Aus",RAW_T5_Aus!$DR96,RAW_T5_State!$DR96)</f>
        <v/>
      </c>
      <c r="I95" s="19">
        <f>IF(Settings!$B$5="Aus",RAW_T5_Aus!$DS96,RAW_T5_State!$DS96)</f>
        <v/>
      </c>
      <c r="J95" s="19">
        <f>IF(Settings!$B$5="Aus",RAW_T5_Aus!$DT96,RAW_T5_State!$DT96)</f>
        <v/>
      </c>
      <c r="K95" s="19">
        <f>IF(Settings!$B$5="Aus",SUM(RAW_T8_Aus!$C96:$DM96)-SUM(RAW_T5_Aus!$C96:$DM96),SUM(RAW_T8_State!$C96:$DM96)-SUM(RAW_T5_State!$C96:$DM96))</f>
        <v/>
      </c>
      <c r="L95" s="19">
        <f>IF(Settings!$B$5="Aus",RAW_T8_Aus!$DN96-RAW_T5_Aus!$DN96,RAW_T8_State!$DN96-RAW_T5_State!$DN96)</f>
        <v/>
      </c>
      <c r="M95" s="19">
        <f>IF(Settings!$B$5="Aus",RAW_T8_Aus!$DO96-RAW_T5_Aus!$DO96,RAW_T8_State!$DO96-RAW_T5_State!$DO96)</f>
        <v/>
      </c>
      <c r="N95" s="19">
        <f>IF(Settings!$B$5="Aus",RAW_T8_Aus!$DP96-RAW_T5_Aus!$DP96,RAW_T8_State!$DP96-RAW_T5_State!$DP96)</f>
        <v/>
      </c>
      <c r="O95" s="19">
        <f>IF(Settings!$B$5="Aus",RAW_T8_Aus!$DQ96-RAW_T5_Aus!$DQ96,RAW_T8_State!$DQ96-RAW_T5_State!$DQ96)</f>
        <v/>
      </c>
      <c r="P95" s="19">
        <f>IF(Settings!$B$5="Aus",RAW_T8_Aus!$DR96-RAW_T5_Aus!$DR96,RAW_T8_State!$DR96-RAW_T5_State!$DR96)</f>
        <v/>
      </c>
      <c r="Q95" s="19">
        <f>IF(Settings!$B$5="Aus",RAW_T8_Aus!$DS96-RAW_T5_Aus!$DS96,RAW_T8_State!$DS96-RAW_T5_State!$DS96)</f>
        <v/>
      </c>
      <c r="R95" s="19">
        <f>IF(Settings!$B$5="Aus",RAW_T8_Aus!$DT96-RAW_T5_Aus!$DT96,RAW_T8_State!$DT96-RAW_T5_State!$DT96)</f>
        <v/>
      </c>
      <c r="S95" s="19">
        <f>SUM(RAW_T35_NetTaxes!$C96:$DM96)</f>
        <v/>
      </c>
      <c r="T95" s="19">
        <f>RAW_T35_NetTaxes!$DN96</f>
        <v/>
      </c>
      <c r="U95" s="19">
        <f>RAW_T35_NetTaxes!$DO96</f>
        <v/>
      </c>
      <c r="V95" s="19">
        <f>RAW_T35_NetTaxes!$DP96</f>
        <v/>
      </c>
      <c r="W95" s="19">
        <f>RAW_T35_NetTaxes!$DQ96</f>
        <v/>
      </c>
      <c r="X95" s="19">
        <f>RAW_T35_NetTaxes!$DR96</f>
        <v/>
      </c>
      <c r="Y95" s="19">
        <f>RAW_T35_NetTaxes!$DS96</f>
        <v/>
      </c>
      <c r="Z95" s="19">
        <f>RAW_T35_NetTaxes!$DT96</f>
        <v/>
      </c>
      <c r="AA95" s="19">
        <f>SUM(RAW_T23_Wholesale!$C96:$DM96)</f>
        <v/>
      </c>
      <c r="AB95" s="19">
        <f>RAW_T23_Wholesale!$DN96</f>
        <v/>
      </c>
      <c r="AC95" s="19">
        <f>RAW_T23_Wholesale!$DO96</f>
        <v/>
      </c>
      <c r="AD95" s="19">
        <f>RAW_T23_Wholesale!$DP96</f>
        <v/>
      </c>
      <c r="AE95" s="19">
        <f>RAW_T23_Wholesale!$DQ96</f>
        <v/>
      </c>
      <c r="AF95" s="19">
        <f>RAW_T23_Wholesale!$DR96</f>
        <v/>
      </c>
      <c r="AG95" s="19">
        <f>RAW_T23_Wholesale!$DS96</f>
        <v/>
      </c>
      <c r="AH95" s="19">
        <f>RAW_T23_Wholesale!$DT96</f>
        <v/>
      </c>
      <c r="AI95" s="19">
        <f>SUM(RAW_T24_Retail!$C96:$DM96)</f>
        <v/>
      </c>
      <c r="AJ95" s="19">
        <f>RAW_T24_Retail!$DN96</f>
        <v/>
      </c>
      <c r="AK95" s="19">
        <f>RAW_T24_Retail!$DO96</f>
        <v/>
      </c>
      <c r="AL95" s="19">
        <f>RAW_T24_Retail!$DP96</f>
        <v/>
      </c>
      <c r="AM95" s="19">
        <f>RAW_T24_Retail!$DQ96</f>
        <v/>
      </c>
      <c r="AN95" s="19">
        <f>RAW_T24_Retail!$DR96</f>
        <v/>
      </c>
      <c r="AO95" s="19">
        <f>RAW_T24_Retail!$DS96</f>
        <v/>
      </c>
      <c r="AP95" s="19">
        <f>RAW_T24_Retail!$DT96</f>
        <v/>
      </c>
      <c r="AQ95" s="19">
        <f>SUM(RAW_T25_34_Margins!$D96:$DN96)</f>
        <v/>
      </c>
      <c r="AR95" s="19">
        <f>RAW_T25_34_Margins!$DO96</f>
        <v/>
      </c>
      <c r="AS95" s="19">
        <f>RAW_T25_34_Margins!$DP96</f>
        <v/>
      </c>
      <c r="AT95" s="19">
        <f>RAW_T25_34_Margins!$DQ96</f>
        <v/>
      </c>
      <c r="AU95" s="19">
        <f>RAW_T25_34_Margins!$DR96</f>
        <v/>
      </c>
      <c r="AV95" s="19">
        <f>RAW_T25_34_Margins!$DS96</f>
        <v/>
      </c>
      <c r="AW95" s="19">
        <f>RAW_T25_34_Margins!$DT96</f>
        <v/>
      </c>
      <c r="AX95" s="19">
        <f>RAW_T25_34_Margins!$DU96</f>
        <v/>
      </c>
      <c r="AY95" s="19">
        <f>SUM(RAW_T25_34_Margins!$D211:$DN211)</f>
        <v/>
      </c>
      <c r="AZ95" s="19">
        <f>RAW_T25_34_Margins!$DO211</f>
        <v/>
      </c>
      <c r="BA95" s="19">
        <f>RAW_T25_34_Margins!$DP211</f>
        <v/>
      </c>
      <c r="BB95" s="19">
        <f>RAW_T25_34_Margins!$DQ211</f>
        <v/>
      </c>
      <c r="BC95" s="19">
        <f>RAW_T25_34_Margins!$DR211</f>
        <v/>
      </c>
      <c r="BD95" s="19">
        <f>RAW_T25_34_Margins!$DS211</f>
        <v/>
      </c>
      <c r="BE95" s="19">
        <f>RAW_T25_34_Margins!$DT211</f>
        <v/>
      </c>
      <c r="BF95" s="19">
        <f>RAW_T25_34_Margins!$DU211</f>
        <v/>
      </c>
      <c r="BG95" s="19">
        <f>SUM(RAW_T25_34_Margins!$D326:$DN326)</f>
        <v/>
      </c>
      <c r="BH95" s="19">
        <f>RAW_T25_34_Margins!$DO326</f>
        <v/>
      </c>
      <c r="BI95" s="19">
        <f>RAW_T25_34_Margins!$DP326</f>
        <v/>
      </c>
      <c r="BJ95" s="19">
        <f>RAW_T25_34_Margins!$DQ326</f>
        <v/>
      </c>
      <c r="BK95" s="19">
        <f>RAW_T25_34_Margins!$DR326</f>
        <v/>
      </c>
      <c r="BL95" s="19">
        <f>RAW_T25_34_Margins!$DS326</f>
        <v/>
      </c>
      <c r="BM95" s="19">
        <f>RAW_T25_34_Margins!$DT326</f>
        <v/>
      </c>
      <c r="BN95" s="19">
        <f>RAW_T25_34_Margins!$DU326</f>
        <v/>
      </c>
      <c r="BO95" s="19">
        <f>SUM(RAW_T25_34_Margins!$D441:$DN441)+SUM(RAW_T25_34_Margins!$D556:$DN556)</f>
        <v/>
      </c>
      <c r="BP95" s="19">
        <f>RAW_T25_34_Margins!$DO441+RAW_T25_34_Margins!$DO556</f>
        <v/>
      </c>
      <c r="BQ95" s="19">
        <f>RAW_T25_34_Margins!$DP441+RAW_T25_34_Margins!$DP556</f>
        <v/>
      </c>
      <c r="BR95" s="19">
        <f>RAW_T25_34_Margins!$DQ441+RAW_T25_34_Margins!$DQ556</f>
        <v/>
      </c>
      <c r="BS95" s="19">
        <f>RAW_T25_34_Margins!$DR441+RAW_T25_34_Margins!$DR556</f>
        <v/>
      </c>
      <c r="BT95" s="19">
        <f>RAW_T25_34_Margins!$DS441+RAW_T25_34_Margins!$DS556</f>
        <v/>
      </c>
      <c r="BU95" s="19">
        <f>RAW_T25_34_Margins!$DT441+RAW_T25_34_Margins!$DT556</f>
        <v/>
      </c>
      <c r="BV95" s="19">
        <f>RAW_T25_34_Margins!$DU441+RAW_T25_34_Margins!$DU556</f>
        <v/>
      </c>
      <c r="BW95" s="19">
        <f>SUM(RAW_T25_34_Margins!$D671:$DN671)</f>
        <v/>
      </c>
      <c r="BX95" s="19">
        <f>RAW_T25_34_Margins!$DO671</f>
        <v/>
      </c>
      <c r="BY95" s="19">
        <f>RAW_T25_34_Margins!$DP671</f>
        <v/>
      </c>
      <c r="BZ95" s="19">
        <f>RAW_T25_34_Margins!$DQ671</f>
        <v/>
      </c>
      <c r="CA95" s="19">
        <f>RAW_T25_34_Margins!$DR671</f>
        <v/>
      </c>
      <c r="CB95" s="19">
        <f>RAW_T25_34_Margins!$DS671</f>
        <v/>
      </c>
      <c r="CC95" s="19">
        <f>RAW_T25_34_Margins!$DT671</f>
        <v/>
      </c>
      <c r="CD95" s="19">
        <f>RAW_T25_34_Margins!$DU671</f>
        <v/>
      </c>
      <c r="CE95" s="19">
        <f>SUM(RAW_T25_34_Margins!$D786:$DN786)</f>
        <v/>
      </c>
      <c r="CF95" s="19">
        <f>RAW_T25_34_Margins!$DO786</f>
        <v/>
      </c>
      <c r="CG95" s="19">
        <f>RAW_T25_34_Margins!$DP786</f>
        <v/>
      </c>
      <c r="CH95" s="19">
        <f>RAW_T25_34_Margins!$DQ786</f>
        <v/>
      </c>
      <c r="CI95" s="19">
        <f>RAW_T25_34_Margins!$DR786</f>
        <v/>
      </c>
      <c r="CJ95" s="19">
        <f>RAW_T25_34_Margins!$DS786</f>
        <v/>
      </c>
      <c r="CK95" s="19">
        <f>RAW_T25_34_Margins!$DT786</f>
        <v/>
      </c>
      <c r="CL95" s="19">
        <f>RAW_T25_34_Margins!$DU786</f>
        <v/>
      </c>
      <c r="CM95" s="19">
        <f>SUM(RAW_T25_34_Margins!$D901:$DN901)</f>
        <v/>
      </c>
      <c r="CN95" s="19">
        <f>RAW_T25_34_Margins!$DO901</f>
        <v/>
      </c>
      <c r="CO95" s="19">
        <f>RAW_T25_34_Margins!$DP901</f>
        <v/>
      </c>
      <c r="CP95" s="19">
        <f>RAW_T25_34_Margins!$DQ901</f>
        <v/>
      </c>
      <c r="CQ95" s="19">
        <f>RAW_T25_34_Margins!$DR901</f>
        <v/>
      </c>
      <c r="CR95" s="19">
        <f>RAW_T25_34_Margins!$DS901</f>
        <v/>
      </c>
      <c r="CS95" s="19">
        <f>RAW_T25_34_Margins!$DT901</f>
        <v/>
      </c>
      <c r="CT95" s="19">
        <f>RAW_T25_34_Margins!$DU901</f>
        <v/>
      </c>
      <c r="CU95" s="19">
        <f>SUM(RAW_T25_34_Margins!$D1016:$DN1016)</f>
        <v/>
      </c>
      <c r="CV95" s="19">
        <f>RAW_T25_34_Margins!$DO1016</f>
        <v/>
      </c>
      <c r="CW95" s="19">
        <f>RAW_T25_34_Margins!$DP1016</f>
        <v/>
      </c>
      <c r="CX95" s="19">
        <f>RAW_T25_34_Margins!$DQ1016</f>
        <v/>
      </c>
      <c r="CY95" s="19">
        <f>RAW_T25_34_Margins!$DR1016</f>
        <v/>
      </c>
      <c r="CZ95" s="19">
        <f>RAW_T25_34_Margins!$DS1016</f>
        <v/>
      </c>
      <c r="DA95" s="19">
        <f>RAW_T25_34_Margins!$DT1016</f>
        <v/>
      </c>
      <c r="DB95" s="19">
        <f>RAW_T25_34_Margins!$DU1016</f>
        <v/>
      </c>
      <c r="DC95" s="19">
        <f>SUM(RAW_T25_34_Margins!$D1131:$DN1131)</f>
        <v/>
      </c>
      <c r="DD95" s="19">
        <f>RAW_T25_34_Margins!$DO1131</f>
        <v/>
      </c>
      <c r="DE95" s="19">
        <f>RAW_T25_34_Margins!$DP1131</f>
        <v/>
      </c>
      <c r="DF95" s="19">
        <f>RAW_T25_34_Margins!$DQ1131</f>
        <v/>
      </c>
      <c r="DG95" s="19">
        <f>RAW_T25_34_Margins!$DR1131</f>
        <v/>
      </c>
      <c r="DH95" s="19">
        <f>RAW_T25_34_Margins!$DS1131</f>
        <v/>
      </c>
      <c r="DI95" s="19">
        <f>RAW_T25_34_Margins!$DT1131</f>
        <v/>
      </c>
      <c r="DJ95" s="19">
        <f>RAW_T25_34_Margins!$DU1131</f>
        <v/>
      </c>
    </row>
    <row r="96">
      <c r="A96" s="2" t="inlineStr">
        <is>
          <t>6401</t>
        </is>
      </c>
      <c r="B96" s="2" t="inlineStr">
        <is>
          <t>Auxiliary finance and insurance services</t>
        </is>
      </c>
      <c r="C96" s="19">
        <f>IF(Settings!$B$5="Aus",SUM(RAW_T5_Aus!$C97:$DM97),SUM(RAW_T5_State!$C97:$DM97))</f>
        <v/>
      </c>
      <c r="D96" s="19">
        <f>IF(Settings!$B$5="Aus",RAW_T5_Aus!$DN97,RAW_T5_State!$DN97)</f>
        <v/>
      </c>
      <c r="E96" s="19">
        <f>IF(Settings!$B$5="Aus",RAW_T5_Aus!$DO97,RAW_T5_State!$DO97)</f>
        <v/>
      </c>
      <c r="F96" s="19">
        <f>IF(Settings!$B$5="Aus",RAW_T5_Aus!$DP97,RAW_T5_State!$DP97)</f>
        <v/>
      </c>
      <c r="G96" s="19">
        <f>IF(Settings!$B$5="Aus",RAW_T5_Aus!$DQ97,RAW_T5_State!$DQ97)</f>
        <v/>
      </c>
      <c r="H96" s="19">
        <f>IF(Settings!$B$5="Aus",RAW_T5_Aus!$DR97,RAW_T5_State!$DR97)</f>
        <v/>
      </c>
      <c r="I96" s="19">
        <f>IF(Settings!$B$5="Aus",RAW_T5_Aus!$DS97,RAW_T5_State!$DS97)</f>
        <v/>
      </c>
      <c r="J96" s="19">
        <f>IF(Settings!$B$5="Aus",RAW_T5_Aus!$DT97,RAW_T5_State!$DT97)</f>
        <v/>
      </c>
      <c r="K96" s="19">
        <f>IF(Settings!$B$5="Aus",SUM(RAW_T8_Aus!$C97:$DM97)-SUM(RAW_T5_Aus!$C97:$DM97),SUM(RAW_T8_State!$C97:$DM97)-SUM(RAW_T5_State!$C97:$DM97))</f>
        <v/>
      </c>
      <c r="L96" s="19">
        <f>IF(Settings!$B$5="Aus",RAW_T8_Aus!$DN97-RAW_T5_Aus!$DN97,RAW_T8_State!$DN97-RAW_T5_State!$DN97)</f>
        <v/>
      </c>
      <c r="M96" s="19">
        <f>IF(Settings!$B$5="Aus",RAW_T8_Aus!$DO97-RAW_T5_Aus!$DO97,RAW_T8_State!$DO97-RAW_T5_State!$DO97)</f>
        <v/>
      </c>
      <c r="N96" s="19">
        <f>IF(Settings!$B$5="Aus",RAW_T8_Aus!$DP97-RAW_T5_Aus!$DP97,RAW_T8_State!$DP97-RAW_T5_State!$DP97)</f>
        <v/>
      </c>
      <c r="O96" s="19">
        <f>IF(Settings!$B$5="Aus",RAW_T8_Aus!$DQ97-RAW_T5_Aus!$DQ97,RAW_T8_State!$DQ97-RAW_T5_State!$DQ97)</f>
        <v/>
      </c>
      <c r="P96" s="19">
        <f>IF(Settings!$B$5="Aus",RAW_T8_Aus!$DR97-RAW_T5_Aus!$DR97,RAW_T8_State!$DR97-RAW_T5_State!$DR97)</f>
        <v/>
      </c>
      <c r="Q96" s="19">
        <f>IF(Settings!$B$5="Aus",RAW_T8_Aus!$DS97-RAW_T5_Aus!$DS97,RAW_T8_State!$DS97-RAW_T5_State!$DS97)</f>
        <v/>
      </c>
      <c r="R96" s="19">
        <f>IF(Settings!$B$5="Aus",RAW_T8_Aus!$DT97-RAW_T5_Aus!$DT97,RAW_T8_State!$DT97-RAW_T5_State!$DT97)</f>
        <v/>
      </c>
      <c r="S96" s="19">
        <f>SUM(RAW_T35_NetTaxes!$C97:$DM97)</f>
        <v/>
      </c>
      <c r="T96" s="19">
        <f>RAW_T35_NetTaxes!$DN97</f>
        <v/>
      </c>
      <c r="U96" s="19">
        <f>RAW_T35_NetTaxes!$DO97</f>
        <v/>
      </c>
      <c r="V96" s="19">
        <f>RAW_T35_NetTaxes!$DP97</f>
        <v/>
      </c>
      <c r="W96" s="19">
        <f>RAW_T35_NetTaxes!$DQ97</f>
        <v/>
      </c>
      <c r="X96" s="19">
        <f>RAW_T35_NetTaxes!$DR97</f>
        <v/>
      </c>
      <c r="Y96" s="19">
        <f>RAW_T35_NetTaxes!$DS97</f>
        <v/>
      </c>
      <c r="Z96" s="19">
        <f>RAW_T35_NetTaxes!$DT97</f>
        <v/>
      </c>
      <c r="AA96" s="19">
        <f>SUM(RAW_T23_Wholesale!$C97:$DM97)</f>
        <v/>
      </c>
      <c r="AB96" s="19">
        <f>RAW_T23_Wholesale!$DN97</f>
        <v/>
      </c>
      <c r="AC96" s="19">
        <f>RAW_T23_Wholesale!$DO97</f>
        <v/>
      </c>
      <c r="AD96" s="19">
        <f>RAW_T23_Wholesale!$DP97</f>
        <v/>
      </c>
      <c r="AE96" s="19">
        <f>RAW_T23_Wholesale!$DQ97</f>
        <v/>
      </c>
      <c r="AF96" s="19">
        <f>RAW_T23_Wholesale!$DR97</f>
        <v/>
      </c>
      <c r="AG96" s="19">
        <f>RAW_T23_Wholesale!$DS97</f>
        <v/>
      </c>
      <c r="AH96" s="19">
        <f>RAW_T23_Wholesale!$DT97</f>
        <v/>
      </c>
      <c r="AI96" s="19">
        <f>SUM(RAW_T24_Retail!$C97:$DM97)</f>
        <v/>
      </c>
      <c r="AJ96" s="19">
        <f>RAW_T24_Retail!$DN97</f>
        <v/>
      </c>
      <c r="AK96" s="19">
        <f>RAW_T24_Retail!$DO97</f>
        <v/>
      </c>
      <c r="AL96" s="19">
        <f>RAW_T24_Retail!$DP97</f>
        <v/>
      </c>
      <c r="AM96" s="19">
        <f>RAW_T24_Retail!$DQ97</f>
        <v/>
      </c>
      <c r="AN96" s="19">
        <f>RAW_T24_Retail!$DR97</f>
        <v/>
      </c>
      <c r="AO96" s="19">
        <f>RAW_T24_Retail!$DS97</f>
        <v/>
      </c>
      <c r="AP96" s="19">
        <f>RAW_T24_Retail!$DT97</f>
        <v/>
      </c>
      <c r="AQ96" s="19">
        <f>SUM(RAW_T25_34_Margins!$D97:$DN97)</f>
        <v/>
      </c>
      <c r="AR96" s="19">
        <f>RAW_T25_34_Margins!$DO97</f>
        <v/>
      </c>
      <c r="AS96" s="19">
        <f>RAW_T25_34_Margins!$DP97</f>
        <v/>
      </c>
      <c r="AT96" s="19">
        <f>RAW_T25_34_Margins!$DQ97</f>
        <v/>
      </c>
      <c r="AU96" s="19">
        <f>RAW_T25_34_Margins!$DR97</f>
        <v/>
      </c>
      <c r="AV96" s="19">
        <f>RAW_T25_34_Margins!$DS97</f>
        <v/>
      </c>
      <c r="AW96" s="19">
        <f>RAW_T25_34_Margins!$DT97</f>
        <v/>
      </c>
      <c r="AX96" s="19">
        <f>RAW_T25_34_Margins!$DU97</f>
        <v/>
      </c>
      <c r="AY96" s="19">
        <f>SUM(RAW_T25_34_Margins!$D212:$DN212)</f>
        <v/>
      </c>
      <c r="AZ96" s="19">
        <f>RAW_T25_34_Margins!$DO212</f>
        <v/>
      </c>
      <c r="BA96" s="19">
        <f>RAW_T25_34_Margins!$DP212</f>
        <v/>
      </c>
      <c r="BB96" s="19">
        <f>RAW_T25_34_Margins!$DQ212</f>
        <v/>
      </c>
      <c r="BC96" s="19">
        <f>RAW_T25_34_Margins!$DR212</f>
        <v/>
      </c>
      <c r="BD96" s="19">
        <f>RAW_T25_34_Margins!$DS212</f>
        <v/>
      </c>
      <c r="BE96" s="19">
        <f>RAW_T25_34_Margins!$DT212</f>
        <v/>
      </c>
      <c r="BF96" s="19">
        <f>RAW_T25_34_Margins!$DU212</f>
        <v/>
      </c>
      <c r="BG96" s="19">
        <f>SUM(RAW_T25_34_Margins!$D327:$DN327)</f>
        <v/>
      </c>
      <c r="BH96" s="19">
        <f>RAW_T25_34_Margins!$DO327</f>
        <v/>
      </c>
      <c r="BI96" s="19">
        <f>RAW_T25_34_Margins!$DP327</f>
        <v/>
      </c>
      <c r="BJ96" s="19">
        <f>RAW_T25_34_Margins!$DQ327</f>
        <v/>
      </c>
      <c r="BK96" s="19">
        <f>RAW_T25_34_Margins!$DR327</f>
        <v/>
      </c>
      <c r="BL96" s="19">
        <f>RAW_T25_34_Margins!$DS327</f>
        <v/>
      </c>
      <c r="BM96" s="19">
        <f>RAW_T25_34_Margins!$DT327</f>
        <v/>
      </c>
      <c r="BN96" s="19">
        <f>RAW_T25_34_Margins!$DU327</f>
        <v/>
      </c>
      <c r="BO96" s="19">
        <f>SUM(RAW_T25_34_Margins!$D442:$DN442)+SUM(RAW_T25_34_Margins!$D557:$DN557)</f>
        <v/>
      </c>
      <c r="BP96" s="19">
        <f>RAW_T25_34_Margins!$DO442+RAW_T25_34_Margins!$DO557</f>
        <v/>
      </c>
      <c r="BQ96" s="19">
        <f>RAW_T25_34_Margins!$DP442+RAW_T25_34_Margins!$DP557</f>
        <v/>
      </c>
      <c r="BR96" s="19">
        <f>RAW_T25_34_Margins!$DQ442+RAW_T25_34_Margins!$DQ557</f>
        <v/>
      </c>
      <c r="BS96" s="19">
        <f>RAW_T25_34_Margins!$DR442+RAW_T25_34_Margins!$DR557</f>
        <v/>
      </c>
      <c r="BT96" s="19">
        <f>RAW_T25_34_Margins!$DS442+RAW_T25_34_Margins!$DS557</f>
        <v/>
      </c>
      <c r="BU96" s="19">
        <f>RAW_T25_34_Margins!$DT442+RAW_T25_34_Margins!$DT557</f>
        <v/>
      </c>
      <c r="BV96" s="19">
        <f>RAW_T25_34_Margins!$DU442+RAW_T25_34_Margins!$DU557</f>
        <v/>
      </c>
      <c r="BW96" s="19">
        <f>SUM(RAW_T25_34_Margins!$D672:$DN672)</f>
        <v/>
      </c>
      <c r="BX96" s="19">
        <f>RAW_T25_34_Margins!$DO672</f>
        <v/>
      </c>
      <c r="BY96" s="19">
        <f>RAW_T25_34_Margins!$DP672</f>
        <v/>
      </c>
      <c r="BZ96" s="19">
        <f>RAW_T25_34_Margins!$DQ672</f>
        <v/>
      </c>
      <c r="CA96" s="19">
        <f>RAW_T25_34_Margins!$DR672</f>
        <v/>
      </c>
      <c r="CB96" s="19">
        <f>RAW_T25_34_Margins!$DS672</f>
        <v/>
      </c>
      <c r="CC96" s="19">
        <f>RAW_T25_34_Margins!$DT672</f>
        <v/>
      </c>
      <c r="CD96" s="19">
        <f>RAW_T25_34_Margins!$DU672</f>
        <v/>
      </c>
      <c r="CE96" s="19">
        <f>SUM(RAW_T25_34_Margins!$D787:$DN787)</f>
        <v/>
      </c>
      <c r="CF96" s="19">
        <f>RAW_T25_34_Margins!$DO787</f>
        <v/>
      </c>
      <c r="CG96" s="19">
        <f>RAW_T25_34_Margins!$DP787</f>
        <v/>
      </c>
      <c r="CH96" s="19">
        <f>RAW_T25_34_Margins!$DQ787</f>
        <v/>
      </c>
      <c r="CI96" s="19">
        <f>RAW_T25_34_Margins!$DR787</f>
        <v/>
      </c>
      <c r="CJ96" s="19">
        <f>RAW_T25_34_Margins!$DS787</f>
        <v/>
      </c>
      <c r="CK96" s="19">
        <f>RAW_T25_34_Margins!$DT787</f>
        <v/>
      </c>
      <c r="CL96" s="19">
        <f>RAW_T25_34_Margins!$DU787</f>
        <v/>
      </c>
      <c r="CM96" s="19">
        <f>SUM(RAW_T25_34_Margins!$D902:$DN902)</f>
        <v/>
      </c>
      <c r="CN96" s="19">
        <f>RAW_T25_34_Margins!$DO902</f>
        <v/>
      </c>
      <c r="CO96" s="19">
        <f>RAW_T25_34_Margins!$DP902</f>
        <v/>
      </c>
      <c r="CP96" s="19">
        <f>RAW_T25_34_Margins!$DQ902</f>
        <v/>
      </c>
      <c r="CQ96" s="19">
        <f>RAW_T25_34_Margins!$DR902</f>
        <v/>
      </c>
      <c r="CR96" s="19">
        <f>RAW_T25_34_Margins!$DS902</f>
        <v/>
      </c>
      <c r="CS96" s="19">
        <f>RAW_T25_34_Margins!$DT902</f>
        <v/>
      </c>
      <c r="CT96" s="19">
        <f>RAW_T25_34_Margins!$DU902</f>
        <v/>
      </c>
      <c r="CU96" s="19">
        <f>SUM(RAW_T25_34_Margins!$D1017:$DN1017)</f>
        <v/>
      </c>
      <c r="CV96" s="19">
        <f>RAW_T25_34_Margins!$DO1017</f>
        <v/>
      </c>
      <c r="CW96" s="19">
        <f>RAW_T25_34_Margins!$DP1017</f>
        <v/>
      </c>
      <c r="CX96" s="19">
        <f>RAW_T25_34_Margins!$DQ1017</f>
        <v/>
      </c>
      <c r="CY96" s="19">
        <f>RAW_T25_34_Margins!$DR1017</f>
        <v/>
      </c>
      <c r="CZ96" s="19">
        <f>RAW_T25_34_Margins!$DS1017</f>
        <v/>
      </c>
      <c r="DA96" s="19">
        <f>RAW_T25_34_Margins!$DT1017</f>
        <v/>
      </c>
      <c r="DB96" s="19">
        <f>RAW_T25_34_Margins!$DU1017</f>
        <v/>
      </c>
      <c r="DC96" s="19">
        <f>SUM(RAW_T25_34_Margins!$D1132:$DN1132)</f>
        <v/>
      </c>
      <c r="DD96" s="19">
        <f>RAW_T25_34_Margins!$DO1132</f>
        <v/>
      </c>
      <c r="DE96" s="19">
        <f>RAW_T25_34_Margins!$DP1132</f>
        <v/>
      </c>
      <c r="DF96" s="19">
        <f>RAW_T25_34_Margins!$DQ1132</f>
        <v/>
      </c>
      <c r="DG96" s="19">
        <f>RAW_T25_34_Margins!$DR1132</f>
        <v/>
      </c>
      <c r="DH96" s="19">
        <f>RAW_T25_34_Margins!$DS1132</f>
        <v/>
      </c>
      <c r="DI96" s="19">
        <f>RAW_T25_34_Margins!$DT1132</f>
        <v/>
      </c>
      <c r="DJ96" s="19">
        <f>RAW_T25_34_Margins!$DU1132</f>
        <v/>
      </c>
    </row>
    <row r="97">
      <c r="A97" s="2" t="inlineStr">
        <is>
          <t>6601</t>
        </is>
      </c>
      <c r="B97" s="2" t="inlineStr">
        <is>
          <t>Rental and hiring services (except real estate)</t>
        </is>
      </c>
      <c r="C97" s="19">
        <f>IF(Settings!$B$5="Aus",SUM(RAW_T5_Aus!$C98:$DM98),SUM(RAW_T5_State!$C98:$DM98))</f>
        <v/>
      </c>
      <c r="D97" s="19">
        <f>IF(Settings!$B$5="Aus",RAW_T5_Aus!$DN98,RAW_T5_State!$DN98)</f>
        <v/>
      </c>
      <c r="E97" s="19">
        <f>IF(Settings!$B$5="Aus",RAW_T5_Aus!$DO98,RAW_T5_State!$DO98)</f>
        <v/>
      </c>
      <c r="F97" s="19">
        <f>IF(Settings!$B$5="Aus",RAW_T5_Aus!$DP98,RAW_T5_State!$DP98)</f>
        <v/>
      </c>
      <c r="G97" s="19">
        <f>IF(Settings!$B$5="Aus",RAW_T5_Aus!$DQ98,RAW_T5_State!$DQ98)</f>
        <v/>
      </c>
      <c r="H97" s="19">
        <f>IF(Settings!$B$5="Aus",RAW_T5_Aus!$DR98,RAW_T5_State!$DR98)</f>
        <v/>
      </c>
      <c r="I97" s="19">
        <f>IF(Settings!$B$5="Aus",RAW_T5_Aus!$DS98,RAW_T5_State!$DS98)</f>
        <v/>
      </c>
      <c r="J97" s="19">
        <f>IF(Settings!$B$5="Aus",RAW_T5_Aus!$DT98,RAW_T5_State!$DT98)</f>
        <v/>
      </c>
      <c r="K97" s="19">
        <f>IF(Settings!$B$5="Aus",SUM(RAW_T8_Aus!$C98:$DM98)-SUM(RAW_T5_Aus!$C98:$DM98),SUM(RAW_T8_State!$C98:$DM98)-SUM(RAW_T5_State!$C98:$DM98))</f>
        <v/>
      </c>
      <c r="L97" s="19">
        <f>IF(Settings!$B$5="Aus",RAW_T8_Aus!$DN98-RAW_T5_Aus!$DN98,RAW_T8_State!$DN98-RAW_T5_State!$DN98)</f>
        <v/>
      </c>
      <c r="M97" s="19">
        <f>IF(Settings!$B$5="Aus",RAW_T8_Aus!$DO98-RAW_T5_Aus!$DO98,RAW_T8_State!$DO98-RAW_T5_State!$DO98)</f>
        <v/>
      </c>
      <c r="N97" s="19">
        <f>IF(Settings!$B$5="Aus",RAW_T8_Aus!$DP98-RAW_T5_Aus!$DP98,RAW_T8_State!$DP98-RAW_T5_State!$DP98)</f>
        <v/>
      </c>
      <c r="O97" s="19">
        <f>IF(Settings!$B$5="Aus",RAW_T8_Aus!$DQ98-RAW_T5_Aus!$DQ98,RAW_T8_State!$DQ98-RAW_T5_State!$DQ98)</f>
        <v/>
      </c>
      <c r="P97" s="19">
        <f>IF(Settings!$B$5="Aus",RAW_T8_Aus!$DR98-RAW_T5_Aus!$DR98,RAW_T8_State!$DR98-RAW_T5_State!$DR98)</f>
        <v/>
      </c>
      <c r="Q97" s="19">
        <f>IF(Settings!$B$5="Aus",RAW_T8_Aus!$DS98-RAW_T5_Aus!$DS98,RAW_T8_State!$DS98-RAW_T5_State!$DS98)</f>
        <v/>
      </c>
      <c r="R97" s="19">
        <f>IF(Settings!$B$5="Aus",RAW_T8_Aus!$DT98-RAW_T5_Aus!$DT98,RAW_T8_State!$DT98-RAW_T5_State!$DT98)</f>
        <v/>
      </c>
      <c r="S97" s="19">
        <f>SUM(RAW_T35_NetTaxes!$C98:$DM98)</f>
        <v/>
      </c>
      <c r="T97" s="19">
        <f>RAW_T35_NetTaxes!$DN98</f>
        <v/>
      </c>
      <c r="U97" s="19">
        <f>RAW_T35_NetTaxes!$DO98</f>
        <v/>
      </c>
      <c r="V97" s="19">
        <f>RAW_T35_NetTaxes!$DP98</f>
        <v/>
      </c>
      <c r="W97" s="19">
        <f>RAW_T35_NetTaxes!$DQ98</f>
        <v/>
      </c>
      <c r="X97" s="19">
        <f>RAW_T35_NetTaxes!$DR98</f>
        <v/>
      </c>
      <c r="Y97" s="19">
        <f>RAW_T35_NetTaxes!$DS98</f>
        <v/>
      </c>
      <c r="Z97" s="19">
        <f>RAW_T35_NetTaxes!$DT98</f>
        <v/>
      </c>
      <c r="AA97" s="19">
        <f>SUM(RAW_T23_Wholesale!$C98:$DM98)</f>
        <v/>
      </c>
      <c r="AB97" s="19">
        <f>RAW_T23_Wholesale!$DN98</f>
        <v/>
      </c>
      <c r="AC97" s="19">
        <f>RAW_T23_Wholesale!$DO98</f>
        <v/>
      </c>
      <c r="AD97" s="19">
        <f>RAW_T23_Wholesale!$DP98</f>
        <v/>
      </c>
      <c r="AE97" s="19">
        <f>RAW_T23_Wholesale!$DQ98</f>
        <v/>
      </c>
      <c r="AF97" s="19">
        <f>RAW_T23_Wholesale!$DR98</f>
        <v/>
      </c>
      <c r="AG97" s="19">
        <f>RAW_T23_Wholesale!$DS98</f>
        <v/>
      </c>
      <c r="AH97" s="19">
        <f>RAW_T23_Wholesale!$DT98</f>
        <v/>
      </c>
      <c r="AI97" s="19">
        <f>SUM(RAW_T24_Retail!$C98:$DM98)</f>
        <v/>
      </c>
      <c r="AJ97" s="19">
        <f>RAW_T24_Retail!$DN98</f>
        <v/>
      </c>
      <c r="AK97" s="19">
        <f>RAW_T24_Retail!$DO98</f>
        <v/>
      </c>
      <c r="AL97" s="19">
        <f>RAW_T24_Retail!$DP98</f>
        <v/>
      </c>
      <c r="AM97" s="19">
        <f>RAW_T24_Retail!$DQ98</f>
        <v/>
      </c>
      <c r="AN97" s="19">
        <f>RAW_T24_Retail!$DR98</f>
        <v/>
      </c>
      <c r="AO97" s="19">
        <f>RAW_T24_Retail!$DS98</f>
        <v/>
      </c>
      <c r="AP97" s="19">
        <f>RAW_T24_Retail!$DT98</f>
        <v/>
      </c>
      <c r="AQ97" s="19">
        <f>SUM(RAW_T25_34_Margins!$D98:$DN98)</f>
        <v/>
      </c>
      <c r="AR97" s="19">
        <f>RAW_T25_34_Margins!$DO98</f>
        <v/>
      </c>
      <c r="AS97" s="19">
        <f>RAW_T25_34_Margins!$DP98</f>
        <v/>
      </c>
      <c r="AT97" s="19">
        <f>RAW_T25_34_Margins!$DQ98</f>
        <v/>
      </c>
      <c r="AU97" s="19">
        <f>RAW_T25_34_Margins!$DR98</f>
        <v/>
      </c>
      <c r="AV97" s="19">
        <f>RAW_T25_34_Margins!$DS98</f>
        <v/>
      </c>
      <c r="AW97" s="19">
        <f>RAW_T25_34_Margins!$DT98</f>
        <v/>
      </c>
      <c r="AX97" s="19">
        <f>RAW_T25_34_Margins!$DU98</f>
        <v/>
      </c>
      <c r="AY97" s="19">
        <f>SUM(RAW_T25_34_Margins!$D213:$DN213)</f>
        <v/>
      </c>
      <c r="AZ97" s="19">
        <f>RAW_T25_34_Margins!$DO213</f>
        <v/>
      </c>
      <c r="BA97" s="19">
        <f>RAW_T25_34_Margins!$DP213</f>
        <v/>
      </c>
      <c r="BB97" s="19">
        <f>RAW_T25_34_Margins!$DQ213</f>
        <v/>
      </c>
      <c r="BC97" s="19">
        <f>RAW_T25_34_Margins!$DR213</f>
        <v/>
      </c>
      <c r="BD97" s="19">
        <f>RAW_T25_34_Margins!$DS213</f>
        <v/>
      </c>
      <c r="BE97" s="19">
        <f>RAW_T25_34_Margins!$DT213</f>
        <v/>
      </c>
      <c r="BF97" s="19">
        <f>RAW_T25_34_Margins!$DU213</f>
        <v/>
      </c>
      <c r="BG97" s="19">
        <f>SUM(RAW_T25_34_Margins!$D328:$DN328)</f>
        <v/>
      </c>
      <c r="BH97" s="19">
        <f>RAW_T25_34_Margins!$DO328</f>
        <v/>
      </c>
      <c r="BI97" s="19">
        <f>RAW_T25_34_Margins!$DP328</f>
        <v/>
      </c>
      <c r="BJ97" s="19">
        <f>RAW_T25_34_Margins!$DQ328</f>
        <v/>
      </c>
      <c r="BK97" s="19">
        <f>RAW_T25_34_Margins!$DR328</f>
        <v/>
      </c>
      <c r="BL97" s="19">
        <f>RAW_T25_34_Margins!$DS328</f>
        <v/>
      </c>
      <c r="BM97" s="19">
        <f>RAW_T25_34_Margins!$DT328</f>
        <v/>
      </c>
      <c r="BN97" s="19">
        <f>RAW_T25_34_Margins!$DU328</f>
        <v/>
      </c>
      <c r="BO97" s="19">
        <f>SUM(RAW_T25_34_Margins!$D443:$DN443)+SUM(RAW_T25_34_Margins!$D558:$DN558)</f>
        <v/>
      </c>
      <c r="BP97" s="19">
        <f>RAW_T25_34_Margins!$DO443+RAW_T25_34_Margins!$DO558</f>
        <v/>
      </c>
      <c r="BQ97" s="19">
        <f>RAW_T25_34_Margins!$DP443+RAW_T25_34_Margins!$DP558</f>
        <v/>
      </c>
      <c r="BR97" s="19">
        <f>RAW_T25_34_Margins!$DQ443+RAW_T25_34_Margins!$DQ558</f>
        <v/>
      </c>
      <c r="BS97" s="19">
        <f>RAW_T25_34_Margins!$DR443+RAW_T25_34_Margins!$DR558</f>
        <v/>
      </c>
      <c r="BT97" s="19">
        <f>RAW_T25_34_Margins!$DS443+RAW_T25_34_Margins!$DS558</f>
        <v/>
      </c>
      <c r="BU97" s="19">
        <f>RAW_T25_34_Margins!$DT443+RAW_T25_34_Margins!$DT558</f>
        <v/>
      </c>
      <c r="BV97" s="19">
        <f>RAW_T25_34_Margins!$DU443+RAW_T25_34_Margins!$DU558</f>
        <v/>
      </c>
      <c r="BW97" s="19">
        <f>SUM(RAW_T25_34_Margins!$D673:$DN673)</f>
        <v/>
      </c>
      <c r="BX97" s="19">
        <f>RAW_T25_34_Margins!$DO673</f>
        <v/>
      </c>
      <c r="BY97" s="19">
        <f>RAW_T25_34_Margins!$DP673</f>
        <v/>
      </c>
      <c r="BZ97" s="19">
        <f>RAW_T25_34_Margins!$DQ673</f>
        <v/>
      </c>
      <c r="CA97" s="19">
        <f>RAW_T25_34_Margins!$DR673</f>
        <v/>
      </c>
      <c r="CB97" s="19">
        <f>RAW_T25_34_Margins!$DS673</f>
        <v/>
      </c>
      <c r="CC97" s="19">
        <f>RAW_T25_34_Margins!$DT673</f>
        <v/>
      </c>
      <c r="CD97" s="19">
        <f>RAW_T25_34_Margins!$DU673</f>
        <v/>
      </c>
      <c r="CE97" s="19">
        <f>SUM(RAW_T25_34_Margins!$D788:$DN788)</f>
        <v/>
      </c>
      <c r="CF97" s="19">
        <f>RAW_T25_34_Margins!$DO788</f>
        <v/>
      </c>
      <c r="CG97" s="19">
        <f>RAW_T25_34_Margins!$DP788</f>
        <v/>
      </c>
      <c r="CH97" s="19">
        <f>RAW_T25_34_Margins!$DQ788</f>
        <v/>
      </c>
      <c r="CI97" s="19">
        <f>RAW_T25_34_Margins!$DR788</f>
        <v/>
      </c>
      <c r="CJ97" s="19">
        <f>RAW_T25_34_Margins!$DS788</f>
        <v/>
      </c>
      <c r="CK97" s="19">
        <f>RAW_T25_34_Margins!$DT788</f>
        <v/>
      </c>
      <c r="CL97" s="19">
        <f>RAW_T25_34_Margins!$DU788</f>
        <v/>
      </c>
      <c r="CM97" s="19">
        <f>SUM(RAW_T25_34_Margins!$D903:$DN903)</f>
        <v/>
      </c>
      <c r="CN97" s="19">
        <f>RAW_T25_34_Margins!$DO903</f>
        <v/>
      </c>
      <c r="CO97" s="19">
        <f>RAW_T25_34_Margins!$DP903</f>
        <v/>
      </c>
      <c r="CP97" s="19">
        <f>RAW_T25_34_Margins!$DQ903</f>
        <v/>
      </c>
      <c r="CQ97" s="19">
        <f>RAW_T25_34_Margins!$DR903</f>
        <v/>
      </c>
      <c r="CR97" s="19">
        <f>RAW_T25_34_Margins!$DS903</f>
        <v/>
      </c>
      <c r="CS97" s="19">
        <f>RAW_T25_34_Margins!$DT903</f>
        <v/>
      </c>
      <c r="CT97" s="19">
        <f>RAW_T25_34_Margins!$DU903</f>
        <v/>
      </c>
      <c r="CU97" s="19">
        <f>SUM(RAW_T25_34_Margins!$D1018:$DN1018)</f>
        <v/>
      </c>
      <c r="CV97" s="19">
        <f>RAW_T25_34_Margins!$DO1018</f>
        <v/>
      </c>
      <c r="CW97" s="19">
        <f>RAW_T25_34_Margins!$DP1018</f>
        <v/>
      </c>
      <c r="CX97" s="19">
        <f>RAW_T25_34_Margins!$DQ1018</f>
        <v/>
      </c>
      <c r="CY97" s="19">
        <f>RAW_T25_34_Margins!$DR1018</f>
        <v/>
      </c>
      <c r="CZ97" s="19">
        <f>RAW_T25_34_Margins!$DS1018</f>
        <v/>
      </c>
      <c r="DA97" s="19">
        <f>RAW_T25_34_Margins!$DT1018</f>
        <v/>
      </c>
      <c r="DB97" s="19">
        <f>RAW_T25_34_Margins!$DU1018</f>
        <v/>
      </c>
      <c r="DC97" s="19">
        <f>SUM(RAW_T25_34_Margins!$D1133:$DN1133)</f>
        <v/>
      </c>
      <c r="DD97" s="19">
        <f>RAW_T25_34_Margins!$DO1133</f>
        <v/>
      </c>
      <c r="DE97" s="19">
        <f>RAW_T25_34_Margins!$DP1133</f>
        <v/>
      </c>
      <c r="DF97" s="19">
        <f>RAW_T25_34_Margins!$DQ1133</f>
        <v/>
      </c>
      <c r="DG97" s="19">
        <f>RAW_T25_34_Margins!$DR1133</f>
        <v/>
      </c>
      <c r="DH97" s="19">
        <f>RAW_T25_34_Margins!$DS1133</f>
        <v/>
      </c>
      <c r="DI97" s="19">
        <f>RAW_T25_34_Margins!$DT1133</f>
        <v/>
      </c>
      <c r="DJ97" s="19">
        <f>RAW_T25_34_Margins!$DU1133</f>
        <v/>
      </c>
    </row>
    <row r="98">
      <c r="A98" s="2" t="inlineStr">
        <is>
          <t>6700</t>
        </is>
      </c>
      <c r="B98" s="2" t="inlineStr">
        <is>
          <t>Imputed rent for owner-occupiers</t>
        </is>
      </c>
      <c r="C98" s="19">
        <f>IF(Settings!$B$5="Aus",SUM(RAW_T5_Aus!$C99:$DM99),SUM(RAW_T5_State!$C99:$DM99))</f>
        <v/>
      </c>
      <c r="D98" s="19">
        <f>IF(Settings!$B$5="Aus",RAW_T5_Aus!$DN99,RAW_T5_State!$DN99)</f>
        <v/>
      </c>
      <c r="E98" s="19">
        <f>IF(Settings!$B$5="Aus",RAW_T5_Aus!$DO99,RAW_T5_State!$DO99)</f>
        <v/>
      </c>
      <c r="F98" s="19">
        <f>IF(Settings!$B$5="Aus",RAW_T5_Aus!$DP99,RAW_T5_State!$DP99)</f>
        <v/>
      </c>
      <c r="G98" s="19">
        <f>IF(Settings!$B$5="Aus",RAW_T5_Aus!$DQ99,RAW_T5_State!$DQ99)</f>
        <v/>
      </c>
      <c r="H98" s="19">
        <f>IF(Settings!$B$5="Aus",RAW_T5_Aus!$DR99,RAW_T5_State!$DR99)</f>
        <v/>
      </c>
      <c r="I98" s="19">
        <f>IF(Settings!$B$5="Aus",RAW_T5_Aus!$DS99,RAW_T5_State!$DS99)</f>
        <v/>
      </c>
      <c r="J98" s="19">
        <f>IF(Settings!$B$5="Aus",RAW_T5_Aus!$DT99,RAW_T5_State!$DT99)</f>
        <v/>
      </c>
      <c r="K98" s="19">
        <f>IF(Settings!$B$5="Aus",SUM(RAW_T8_Aus!$C99:$DM99)-SUM(RAW_T5_Aus!$C99:$DM99),SUM(RAW_T8_State!$C99:$DM99)-SUM(RAW_T5_State!$C99:$DM99))</f>
        <v/>
      </c>
      <c r="L98" s="19">
        <f>IF(Settings!$B$5="Aus",RAW_T8_Aus!$DN99-RAW_T5_Aus!$DN99,RAW_T8_State!$DN99-RAW_T5_State!$DN99)</f>
        <v/>
      </c>
      <c r="M98" s="19">
        <f>IF(Settings!$B$5="Aus",RAW_T8_Aus!$DO99-RAW_T5_Aus!$DO99,RAW_T8_State!$DO99-RAW_T5_State!$DO99)</f>
        <v/>
      </c>
      <c r="N98" s="19">
        <f>IF(Settings!$B$5="Aus",RAW_T8_Aus!$DP99-RAW_T5_Aus!$DP99,RAW_T8_State!$DP99-RAW_T5_State!$DP99)</f>
        <v/>
      </c>
      <c r="O98" s="19">
        <f>IF(Settings!$B$5="Aus",RAW_T8_Aus!$DQ99-RAW_T5_Aus!$DQ99,RAW_T8_State!$DQ99-RAW_T5_State!$DQ99)</f>
        <v/>
      </c>
      <c r="P98" s="19">
        <f>IF(Settings!$B$5="Aus",RAW_T8_Aus!$DR99-RAW_T5_Aus!$DR99,RAW_T8_State!$DR99-RAW_T5_State!$DR99)</f>
        <v/>
      </c>
      <c r="Q98" s="19">
        <f>IF(Settings!$B$5="Aus",RAW_T8_Aus!$DS99-RAW_T5_Aus!$DS99,RAW_T8_State!$DS99-RAW_T5_State!$DS99)</f>
        <v/>
      </c>
      <c r="R98" s="19">
        <f>IF(Settings!$B$5="Aus",RAW_T8_Aus!$DT99-RAW_T5_Aus!$DT99,RAW_T8_State!$DT99-RAW_T5_State!$DT99)</f>
        <v/>
      </c>
      <c r="S98" s="19">
        <f>SUM(RAW_T35_NetTaxes!$C99:$DM99)</f>
        <v/>
      </c>
      <c r="T98" s="19">
        <f>RAW_T35_NetTaxes!$DN99</f>
        <v/>
      </c>
      <c r="U98" s="19">
        <f>RAW_T35_NetTaxes!$DO99</f>
        <v/>
      </c>
      <c r="V98" s="19">
        <f>RAW_T35_NetTaxes!$DP99</f>
        <v/>
      </c>
      <c r="W98" s="19">
        <f>RAW_T35_NetTaxes!$DQ99</f>
        <v/>
      </c>
      <c r="X98" s="19">
        <f>RAW_T35_NetTaxes!$DR99</f>
        <v/>
      </c>
      <c r="Y98" s="19">
        <f>RAW_T35_NetTaxes!$DS99</f>
        <v/>
      </c>
      <c r="Z98" s="19">
        <f>RAW_T35_NetTaxes!$DT99</f>
        <v/>
      </c>
      <c r="AA98" s="19">
        <f>SUM(RAW_T23_Wholesale!$C99:$DM99)</f>
        <v/>
      </c>
      <c r="AB98" s="19">
        <f>RAW_T23_Wholesale!$DN99</f>
        <v/>
      </c>
      <c r="AC98" s="19">
        <f>RAW_T23_Wholesale!$DO99</f>
        <v/>
      </c>
      <c r="AD98" s="19">
        <f>RAW_T23_Wholesale!$DP99</f>
        <v/>
      </c>
      <c r="AE98" s="19">
        <f>RAW_T23_Wholesale!$DQ99</f>
        <v/>
      </c>
      <c r="AF98" s="19">
        <f>RAW_T23_Wholesale!$DR99</f>
        <v/>
      </c>
      <c r="AG98" s="19">
        <f>RAW_T23_Wholesale!$DS99</f>
        <v/>
      </c>
      <c r="AH98" s="19">
        <f>RAW_T23_Wholesale!$DT99</f>
        <v/>
      </c>
      <c r="AI98" s="19">
        <f>SUM(RAW_T24_Retail!$C99:$DM99)</f>
        <v/>
      </c>
      <c r="AJ98" s="19">
        <f>RAW_T24_Retail!$DN99</f>
        <v/>
      </c>
      <c r="AK98" s="19">
        <f>RAW_T24_Retail!$DO99</f>
        <v/>
      </c>
      <c r="AL98" s="19">
        <f>RAW_T24_Retail!$DP99</f>
        <v/>
      </c>
      <c r="AM98" s="19">
        <f>RAW_T24_Retail!$DQ99</f>
        <v/>
      </c>
      <c r="AN98" s="19">
        <f>RAW_T24_Retail!$DR99</f>
        <v/>
      </c>
      <c r="AO98" s="19">
        <f>RAW_T24_Retail!$DS99</f>
        <v/>
      </c>
      <c r="AP98" s="19">
        <f>RAW_T24_Retail!$DT99</f>
        <v/>
      </c>
      <c r="AQ98" s="19">
        <f>SUM(RAW_T25_34_Margins!$D99:$DN99)</f>
        <v/>
      </c>
      <c r="AR98" s="19">
        <f>RAW_T25_34_Margins!$DO99</f>
        <v/>
      </c>
      <c r="AS98" s="19">
        <f>RAW_T25_34_Margins!$DP99</f>
        <v/>
      </c>
      <c r="AT98" s="19">
        <f>RAW_T25_34_Margins!$DQ99</f>
        <v/>
      </c>
      <c r="AU98" s="19">
        <f>RAW_T25_34_Margins!$DR99</f>
        <v/>
      </c>
      <c r="AV98" s="19">
        <f>RAW_T25_34_Margins!$DS99</f>
        <v/>
      </c>
      <c r="AW98" s="19">
        <f>RAW_T25_34_Margins!$DT99</f>
        <v/>
      </c>
      <c r="AX98" s="19">
        <f>RAW_T25_34_Margins!$DU99</f>
        <v/>
      </c>
      <c r="AY98" s="19">
        <f>SUM(RAW_T25_34_Margins!$D214:$DN214)</f>
        <v/>
      </c>
      <c r="AZ98" s="19">
        <f>RAW_T25_34_Margins!$DO214</f>
        <v/>
      </c>
      <c r="BA98" s="19">
        <f>RAW_T25_34_Margins!$DP214</f>
        <v/>
      </c>
      <c r="BB98" s="19">
        <f>RAW_T25_34_Margins!$DQ214</f>
        <v/>
      </c>
      <c r="BC98" s="19">
        <f>RAW_T25_34_Margins!$DR214</f>
        <v/>
      </c>
      <c r="BD98" s="19">
        <f>RAW_T25_34_Margins!$DS214</f>
        <v/>
      </c>
      <c r="BE98" s="19">
        <f>RAW_T25_34_Margins!$DT214</f>
        <v/>
      </c>
      <c r="BF98" s="19">
        <f>RAW_T25_34_Margins!$DU214</f>
        <v/>
      </c>
      <c r="BG98" s="19">
        <f>SUM(RAW_T25_34_Margins!$D329:$DN329)</f>
        <v/>
      </c>
      <c r="BH98" s="19">
        <f>RAW_T25_34_Margins!$DO329</f>
        <v/>
      </c>
      <c r="BI98" s="19">
        <f>RAW_T25_34_Margins!$DP329</f>
        <v/>
      </c>
      <c r="BJ98" s="19">
        <f>RAW_T25_34_Margins!$DQ329</f>
        <v/>
      </c>
      <c r="BK98" s="19">
        <f>RAW_T25_34_Margins!$DR329</f>
        <v/>
      </c>
      <c r="BL98" s="19">
        <f>RAW_T25_34_Margins!$DS329</f>
        <v/>
      </c>
      <c r="BM98" s="19">
        <f>RAW_T25_34_Margins!$DT329</f>
        <v/>
      </c>
      <c r="BN98" s="19">
        <f>RAW_T25_34_Margins!$DU329</f>
        <v/>
      </c>
      <c r="BO98" s="19">
        <f>SUM(RAW_T25_34_Margins!$D444:$DN444)+SUM(RAW_T25_34_Margins!$D559:$DN559)</f>
        <v/>
      </c>
      <c r="BP98" s="19">
        <f>RAW_T25_34_Margins!$DO444+RAW_T25_34_Margins!$DO559</f>
        <v/>
      </c>
      <c r="BQ98" s="19">
        <f>RAW_T25_34_Margins!$DP444+RAW_T25_34_Margins!$DP559</f>
        <v/>
      </c>
      <c r="BR98" s="19">
        <f>RAW_T25_34_Margins!$DQ444+RAW_T25_34_Margins!$DQ559</f>
        <v/>
      </c>
      <c r="BS98" s="19">
        <f>RAW_T25_34_Margins!$DR444+RAW_T25_34_Margins!$DR559</f>
        <v/>
      </c>
      <c r="BT98" s="19">
        <f>RAW_T25_34_Margins!$DS444+RAW_T25_34_Margins!$DS559</f>
        <v/>
      </c>
      <c r="BU98" s="19">
        <f>RAW_T25_34_Margins!$DT444+RAW_T25_34_Margins!$DT559</f>
        <v/>
      </c>
      <c r="BV98" s="19">
        <f>RAW_T25_34_Margins!$DU444+RAW_T25_34_Margins!$DU559</f>
        <v/>
      </c>
      <c r="BW98" s="19">
        <f>SUM(RAW_T25_34_Margins!$D674:$DN674)</f>
        <v/>
      </c>
      <c r="BX98" s="19">
        <f>RAW_T25_34_Margins!$DO674</f>
        <v/>
      </c>
      <c r="BY98" s="19">
        <f>RAW_T25_34_Margins!$DP674</f>
        <v/>
      </c>
      <c r="BZ98" s="19">
        <f>RAW_T25_34_Margins!$DQ674</f>
        <v/>
      </c>
      <c r="CA98" s="19">
        <f>RAW_T25_34_Margins!$DR674</f>
        <v/>
      </c>
      <c r="CB98" s="19">
        <f>RAW_T25_34_Margins!$DS674</f>
        <v/>
      </c>
      <c r="CC98" s="19">
        <f>RAW_T25_34_Margins!$DT674</f>
        <v/>
      </c>
      <c r="CD98" s="19">
        <f>RAW_T25_34_Margins!$DU674</f>
        <v/>
      </c>
      <c r="CE98" s="19">
        <f>SUM(RAW_T25_34_Margins!$D789:$DN789)</f>
        <v/>
      </c>
      <c r="CF98" s="19">
        <f>RAW_T25_34_Margins!$DO789</f>
        <v/>
      </c>
      <c r="CG98" s="19">
        <f>RAW_T25_34_Margins!$DP789</f>
        <v/>
      </c>
      <c r="CH98" s="19">
        <f>RAW_T25_34_Margins!$DQ789</f>
        <v/>
      </c>
      <c r="CI98" s="19">
        <f>RAW_T25_34_Margins!$DR789</f>
        <v/>
      </c>
      <c r="CJ98" s="19">
        <f>RAW_T25_34_Margins!$DS789</f>
        <v/>
      </c>
      <c r="CK98" s="19">
        <f>RAW_T25_34_Margins!$DT789</f>
        <v/>
      </c>
      <c r="CL98" s="19">
        <f>RAW_T25_34_Margins!$DU789</f>
        <v/>
      </c>
      <c r="CM98" s="19">
        <f>SUM(RAW_T25_34_Margins!$D904:$DN904)</f>
        <v/>
      </c>
      <c r="CN98" s="19">
        <f>RAW_T25_34_Margins!$DO904</f>
        <v/>
      </c>
      <c r="CO98" s="19">
        <f>RAW_T25_34_Margins!$DP904</f>
        <v/>
      </c>
      <c r="CP98" s="19">
        <f>RAW_T25_34_Margins!$DQ904</f>
        <v/>
      </c>
      <c r="CQ98" s="19">
        <f>RAW_T25_34_Margins!$DR904</f>
        <v/>
      </c>
      <c r="CR98" s="19">
        <f>RAW_T25_34_Margins!$DS904</f>
        <v/>
      </c>
      <c r="CS98" s="19">
        <f>RAW_T25_34_Margins!$DT904</f>
        <v/>
      </c>
      <c r="CT98" s="19">
        <f>RAW_T25_34_Margins!$DU904</f>
        <v/>
      </c>
      <c r="CU98" s="19">
        <f>SUM(RAW_T25_34_Margins!$D1019:$DN1019)</f>
        <v/>
      </c>
      <c r="CV98" s="19">
        <f>RAW_T25_34_Margins!$DO1019</f>
        <v/>
      </c>
      <c r="CW98" s="19">
        <f>RAW_T25_34_Margins!$DP1019</f>
        <v/>
      </c>
      <c r="CX98" s="19">
        <f>RAW_T25_34_Margins!$DQ1019</f>
        <v/>
      </c>
      <c r="CY98" s="19">
        <f>RAW_T25_34_Margins!$DR1019</f>
        <v/>
      </c>
      <c r="CZ98" s="19">
        <f>RAW_T25_34_Margins!$DS1019</f>
        <v/>
      </c>
      <c r="DA98" s="19">
        <f>RAW_T25_34_Margins!$DT1019</f>
        <v/>
      </c>
      <c r="DB98" s="19">
        <f>RAW_T25_34_Margins!$DU1019</f>
        <v/>
      </c>
      <c r="DC98" s="19">
        <f>SUM(RAW_T25_34_Margins!$D1134:$DN1134)</f>
        <v/>
      </c>
      <c r="DD98" s="19">
        <f>RAW_T25_34_Margins!$DO1134</f>
        <v/>
      </c>
      <c r="DE98" s="19">
        <f>RAW_T25_34_Margins!$DP1134</f>
        <v/>
      </c>
      <c r="DF98" s="19">
        <f>RAW_T25_34_Margins!$DQ1134</f>
        <v/>
      </c>
      <c r="DG98" s="19">
        <f>RAW_T25_34_Margins!$DR1134</f>
        <v/>
      </c>
      <c r="DH98" s="19">
        <f>RAW_T25_34_Margins!$DS1134</f>
        <v/>
      </c>
      <c r="DI98" s="19">
        <f>RAW_T25_34_Margins!$DT1134</f>
        <v/>
      </c>
      <c r="DJ98" s="19">
        <f>RAW_T25_34_Margins!$DU1134</f>
        <v/>
      </c>
    </row>
    <row r="99">
      <c r="A99" s="2" t="inlineStr">
        <is>
          <t>6701</t>
        </is>
      </c>
      <c r="B99" s="2" t="inlineStr">
        <is>
          <t>Actual rent for housing</t>
        </is>
      </c>
      <c r="C99" s="19">
        <f>IF(Settings!$B$5="Aus",SUM(RAW_T5_Aus!$C100:$DM100),SUM(RAW_T5_State!$C100:$DM100))</f>
        <v/>
      </c>
      <c r="D99" s="19">
        <f>IF(Settings!$B$5="Aus",RAW_T5_Aus!$DN100,RAW_T5_State!$DN100)</f>
        <v/>
      </c>
      <c r="E99" s="19">
        <f>IF(Settings!$B$5="Aus",RAW_T5_Aus!$DO100,RAW_T5_State!$DO100)</f>
        <v/>
      </c>
      <c r="F99" s="19">
        <f>IF(Settings!$B$5="Aus",RAW_T5_Aus!$DP100,RAW_T5_State!$DP100)</f>
        <v/>
      </c>
      <c r="G99" s="19">
        <f>IF(Settings!$B$5="Aus",RAW_T5_Aus!$DQ100,RAW_T5_State!$DQ100)</f>
        <v/>
      </c>
      <c r="H99" s="19">
        <f>IF(Settings!$B$5="Aus",RAW_T5_Aus!$DR100,RAW_T5_State!$DR100)</f>
        <v/>
      </c>
      <c r="I99" s="19">
        <f>IF(Settings!$B$5="Aus",RAW_T5_Aus!$DS100,RAW_T5_State!$DS100)</f>
        <v/>
      </c>
      <c r="J99" s="19">
        <f>IF(Settings!$B$5="Aus",RAW_T5_Aus!$DT100,RAW_T5_State!$DT100)</f>
        <v/>
      </c>
      <c r="K99" s="19">
        <f>IF(Settings!$B$5="Aus",SUM(RAW_T8_Aus!$C100:$DM100)-SUM(RAW_T5_Aus!$C100:$DM100),SUM(RAW_T8_State!$C100:$DM100)-SUM(RAW_T5_State!$C100:$DM100))</f>
        <v/>
      </c>
      <c r="L99" s="19">
        <f>IF(Settings!$B$5="Aus",RAW_T8_Aus!$DN100-RAW_T5_Aus!$DN100,RAW_T8_State!$DN100-RAW_T5_State!$DN100)</f>
        <v/>
      </c>
      <c r="M99" s="19">
        <f>IF(Settings!$B$5="Aus",RAW_T8_Aus!$DO100-RAW_T5_Aus!$DO100,RAW_T8_State!$DO100-RAW_T5_State!$DO100)</f>
        <v/>
      </c>
      <c r="N99" s="19">
        <f>IF(Settings!$B$5="Aus",RAW_T8_Aus!$DP100-RAW_T5_Aus!$DP100,RAW_T8_State!$DP100-RAW_T5_State!$DP100)</f>
        <v/>
      </c>
      <c r="O99" s="19">
        <f>IF(Settings!$B$5="Aus",RAW_T8_Aus!$DQ100-RAW_T5_Aus!$DQ100,RAW_T8_State!$DQ100-RAW_T5_State!$DQ100)</f>
        <v/>
      </c>
      <c r="P99" s="19">
        <f>IF(Settings!$B$5="Aus",RAW_T8_Aus!$DR100-RAW_T5_Aus!$DR100,RAW_T8_State!$DR100-RAW_T5_State!$DR100)</f>
        <v/>
      </c>
      <c r="Q99" s="19">
        <f>IF(Settings!$B$5="Aus",RAW_T8_Aus!$DS100-RAW_T5_Aus!$DS100,RAW_T8_State!$DS100-RAW_T5_State!$DS100)</f>
        <v/>
      </c>
      <c r="R99" s="19">
        <f>IF(Settings!$B$5="Aus",RAW_T8_Aus!$DT100-RAW_T5_Aus!$DT100,RAW_T8_State!$DT100-RAW_T5_State!$DT100)</f>
        <v/>
      </c>
      <c r="S99" s="19">
        <f>SUM(RAW_T35_NetTaxes!$C100:$DM100)</f>
        <v/>
      </c>
      <c r="T99" s="19">
        <f>RAW_T35_NetTaxes!$DN100</f>
        <v/>
      </c>
      <c r="U99" s="19">
        <f>RAW_T35_NetTaxes!$DO100</f>
        <v/>
      </c>
      <c r="V99" s="19">
        <f>RAW_T35_NetTaxes!$DP100</f>
        <v/>
      </c>
      <c r="W99" s="19">
        <f>RAW_T35_NetTaxes!$DQ100</f>
        <v/>
      </c>
      <c r="X99" s="19">
        <f>RAW_T35_NetTaxes!$DR100</f>
        <v/>
      </c>
      <c r="Y99" s="19">
        <f>RAW_T35_NetTaxes!$DS100</f>
        <v/>
      </c>
      <c r="Z99" s="19">
        <f>RAW_T35_NetTaxes!$DT100</f>
        <v/>
      </c>
      <c r="AA99" s="19">
        <f>SUM(RAW_T23_Wholesale!$C100:$DM100)</f>
        <v/>
      </c>
      <c r="AB99" s="19">
        <f>RAW_T23_Wholesale!$DN100</f>
        <v/>
      </c>
      <c r="AC99" s="19">
        <f>RAW_T23_Wholesale!$DO100</f>
        <v/>
      </c>
      <c r="AD99" s="19">
        <f>RAW_T23_Wholesale!$DP100</f>
        <v/>
      </c>
      <c r="AE99" s="19">
        <f>RAW_T23_Wholesale!$DQ100</f>
        <v/>
      </c>
      <c r="AF99" s="19">
        <f>RAW_T23_Wholesale!$DR100</f>
        <v/>
      </c>
      <c r="AG99" s="19">
        <f>RAW_T23_Wholesale!$DS100</f>
        <v/>
      </c>
      <c r="AH99" s="19">
        <f>RAW_T23_Wholesale!$DT100</f>
        <v/>
      </c>
      <c r="AI99" s="19">
        <f>SUM(RAW_T24_Retail!$C100:$DM100)</f>
        <v/>
      </c>
      <c r="AJ99" s="19">
        <f>RAW_T24_Retail!$DN100</f>
        <v/>
      </c>
      <c r="AK99" s="19">
        <f>RAW_T24_Retail!$DO100</f>
        <v/>
      </c>
      <c r="AL99" s="19">
        <f>RAW_T24_Retail!$DP100</f>
        <v/>
      </c>
      <c r="AM99" s="19">
        <f>RAW_T24_Retail!$DQ100</f>
        <v/>
      </c>
      <c r="AN99" s="19">
        <f>RAW_T24_Retail!$DR100</f>
        <v/>
      </c>
      <c r="AO99" s="19">
        <f>RAW_T24_Retail!$DS100</f>
        <v/>
      </c>
      <c r="AP99" s="19">
        <f>RAW_T24_Retail!$DT100</f>
        <v/>
      </c>
      <c r="AQ99" s="19">
        <f>SUM(RAW_T25_34_Margins!$D100:$DN100)</f>
        <v/>
      </c>
      <c r="AR99" s="19">
        <f>RAW_T25_34_Margins!$DO100</f>
        <v/>
      </c>
      <c r="AS99" s="19">
        <f>RAW_T25_34_Margins!$DP100</f>
        <v/>
      </c>
      <c r="AT99" s="19">
        <f>RAW_T25_34_Margins!$DQ100</f>
        <v/>
      </c>
      <c r="AU99" s="19">
        <f>RAW_T25_34_Margins!$DR100</f>
        <v/>
      </c>
      <c r="AV99" s="19">
        <f>RAW_T25_34_Margins!$DS100</f>
        <v/>
      </c>
      <c r="AW99" s="19">
        <f>RAW_T25_34_Margins!$DT100</f>
        <v/>
      </c>
      <c r="AX99" s="19">
        <f>RAW_T25_34_Margins!$DU100</f>
        <v/>
      </c>
      <c r="AY99" s="19">
        <f>SUM(RAW_T25_34_Margins!$D215:$DN215)</f>
        <v/>
      </c>
      <c r="AZ99" s="19">
        <f>RAW_T25_34_Margins!$DO215</f>
        <v/>
      </c>
      <c r="BA99" s="19">
        <f>RAW_T25_34_Margins!$DP215</f>
        <v/>
      </c>
      <c r="BB99" s="19">
        <f>RAW_T25_34_Margins!$DQ215</f>
        <v/>
      </c>
      <c r="BC99" s="19">
        <f>RAW_T25_34_Margins!$DR215</f>
        <v/>
      </c>
      <c r="BD99" s="19">
        <f>RAW_T25_34_Margins!$DS215</f>
        <v/>
      </c>
      <c r="BE99" s="19">
        <f>RAW_T25_34_Margins!$DT215</f>
        <v/>
      </c>
      <c r="BF99" s="19">
        <f>RAW_T25_34_Margins!$DU215</f>
        <v/>
      </c>
      <c r="BG99" s="19">
        <f>SUM(RAW_T25_34_Margins!$D330:$DN330)</f>
        <v/>
      </c>
      <c r="BH99" s="19">
        <f>RAW_T25_34_Margins!$DO330</f>
        <v/>
      </c>
      <c r="BI99" s="19">
        <f>RAW_T25_34_Margins!$DP330</f>
        <v/>
      </c>
      <c r="BJ99" s="19">
        <f>RAW_T25_34_Margins!$DQ330</f>
        <v/>
      </c>
      <c r="BK99" s="19">
        <f>RAW_T25_34_Margins!$DR330</f>
        <v/>
      </c>
      <c r="BL99" s="19">
        <f>RAW_T25_34_Margins!$DS330</f>
        <v/>
      </c>
      <c r="BM99" s="19">
        <f>RAW_T25_34_Margins!$DT330</f>
        <v/>
      </c>
      <c r="BN99" s="19">
        <f>RAW_T25_34_Margins!$DU330</f>
        <v/>
      </c>
      <c r="BO99" s="19">
        <f>SUM(RAW_T25_34_Margins!$D445:$DN445)+SUM(RAW_T25_34_Margins!$D560:$DN560)</f>
        <v/>
      </c>
      <c r="BP99" s="19">
        <f>RAW_T25_34_Margins!$DO445+RAW_T25_34_Margins!$DO560</f>
        <v/>
      </c>
      <c r="BQ99" s="19">
        <f>RAW_T25_34_Margins!$DP445+RAW_T25_34_Margins!$DP560</f>
        <v/>
      </c>
      <c r="BR99" s="19">
        <f>RAW_T25_34_Margins!$DQ445+RAW_T25_34_Margins!$DQ560</f>
        <v/>
      </c>
      <c r="BS99" s="19">
        <f>RAW_T25_34_Margins!$DR445+RAW_T25_34_Margins!$DR560</f>
        <v/>
      </c>
      <c r="BT99" s="19">
        <f>RAW_T25_34_Margins!$DS445+RAW_T25_34_Margins!$DS560</f>
        <v/>
      </c>
      <c r="BU99" s="19">
        <f>RAW_T25_34_Margins!$DT445+RAW_T25_34_Margins!$DT560</f>
        <v/>
      </c>
      <c r="BV99" s="19">
        <f>RAW_T25_34_Margins!$DU445+RAW_T25_34_Margins!$DU560</f>
        <v/>
      </c>
      <c r="BW99" s="19">
        <f>SUM(RAW_T25_34_Margins!$D675:$DN675)</f>
        <v/>
      </c>
      <c r="BX99" s="19">
        <f>RAW_T25_34_Margins!$DO675</f>
        <v/>
      </c>
      <c r="BY99" s="19">
        <f>RAW_T25_34_Margins!$DP675</f>
        <v/>
      </c>
      <c r="BZ99" s="19">
        <f>RAW_T25_34_Margins!$DQ675</f>
        <v/>
      </c>
      <c r="CA99" s="19">
        <f>RAW_T25_34_Margins!$DR675</f>
        <v/>
      </c>
      <c r="CB99" s="19">
        <f>RAW_T25_34_Margins!$DS675</f>
        <v/>
      </c>
      <c r="CC99" s="19">
        <f>RAW_T25_34_Margins!$DT675</f>
        <v/>
      </c>
      <c r="CD99" s="19">
        <f>RAW_T25_34_Margins!$DU675</f>
        <v/>
      </c>
      <c r="CE99" s="19">
        <f>SUM(RAW_T25_34_Margins!$D790:$DN790)</f>
        <v/>
      </c>
      <c r="CF99" s="19">
        <f>RAW_T25_34_Margins!$DO790</f>
        <v/>
      </c>
      <c r="CG99" s="19">
        <f>RAW_T25_34_Margins!$DP790</f>
        <v/>
      </c>
      <c r="CH99" s="19">
        <f>RAW_T25_34_Margins!$DQ790</f>
        <v/>
      </c>
      <c r="CI99" s="19">
        <f>RAW_T25_34_Margins!$DR790</f>
        <v/>
      </c>
      <c r="CJ99" s="19">
        <f>RAW_T25_34_Margins!$DS790</f>
        <v/>
      </c>
      <c r="CK99" s="19">
        <f>RAW_T25_34_Margins!$DT790</f>
        <v/>
      </c>
      <c r="CL99" s="19">
        <f>RAW_T25_34_Margins!$DU790</f>
        <v/>
      </c>
      <c r="CM99" s="19">
        <f>SUM(RAW_T25_34_Margins!$D905:$DN905)</f>
        <v/>
      </c>
      <c r="CN99" s="19">
        <f>RAW_T25_34_Margins!$DO905</f>
        <v/>
      </c>
      <c r="CO99" s="19">
        <f>RAW_T25_34_Margins!$DP905</f>
        <v/>
      </c>
      <c r="CP99" s="19">
        <f>RAW_T25_34_Margins!$DQ905</f>
        <v/>
      </c>
      <c r="CQ99" s="19">
        <f>RAW_T25_34_Margins!$DR905</f>
        <v/>
      </c>
      <c r="CR99" s="19">
        <f>RAW_T25_34_Margins!$DS905</f>
        <v/>
      </c>
      <c r="CS99" s="19">
        <f>RAW_T25_34_Margins!$DT905</f>
        <v/>
      </c>
      <c r="CT99" s="19">
        <f>RAW_T25_34_Margins!$DU905</f>
        <v/>
      </c>
      <c r="CU99" s="19">
        <f>SUM(RAW_T25_34_Margins!$D1020:$DN1020)</f>
        <v/>
      </c>
      <c r="CV99" s="19">
        <f>RAW_T25_34_Margins!$DO1020</f>
        <v/>
      </c>
      <c r="CW99" s="19">
        <f>RAW_T25_34_Margins!$DP1020</f>
        <v/>
      </c>
      <c r="CX99" s="19">
        <f>RAW_T25_34_Margins!$DQ1020</f>
        <v/>
      </c>
      <c r="CY99" s="19">
        <f>RAW_T25_34_Margins!$DR1020</f>
        <v/>
      </c>
      <c r="CZ99" s="19">
        <f>RAW_T25_34_Margins!$DS1020</f>
        <v/>
      </c>
      <c r="DA99" s="19">
        <f>RAW_T25_34_Margins!$DT1020</f>
        <v/>
      </c>
      <c r="DB99" s="19">
        <f>RAW_T25_34_Margins!$DU1020</f>
        <v/>
      </c>
      <c r="DC99" s="19">
        <f>SUM(RAW_T25_34_Margins!$D1135:$DN1135)</f>
        <v/>
      </c>
      <c r="DD99" s="19">
        <f>RAW_T25_34_Margins!$DO1135</f>
        <v/>
      </c>
      <c r="DE99" s="19">
        <f>RAW_T25_34_Margins!$DP1135</f>
        <v/>
      </c>
      <c r="DF99" s="19">
        <f>RAW_T25_34_Margins!$DQ1135</f>
        <v/>
      </c>
      <c r="DG99" s="19">
        <f>RAW_T25_34_Margins!$DR1135</f>
        <v/>
      </c>
      <c r="DH99" s="19">
        <f>RAW_T25_34_Margins!$DS1135</f>
        <v/>
      </c>
      <c r="DI99" s="19">
        <f>RAW_T25_34_Margins!$DT1135</f>
        <v/>
      </c>
      <c r="DJ99" s="19">
        <f>RAW_T25_34_Margins!$DU1135</f>
        <v/>
      </c>
    </row>
    <row r="100">
      <c r="A100" s="2" t="inlineStr">
        <is>
          <t>6702</t>
        </is>
      </c>
      <c r="B100" s="2" t="inlineStr">
        <is>
          <t>Non-residential property operators and real estate services</t>
        </is>
      </c>
      <c r="C100" s="19">
        <f>IF(Settings!$B$5="Aus",SUM(RAW_T5_Aus!$C101:$DM101),SUM(RAW_T5_State!$C101:$DM101))</f>
        <v/>
      </c>
      <c r="D100" s="19">
        <f>IF(Settings!$B$5="Aus",RAW_T5_Aus!$DN101,RAW_T5_State!$DN101)</f>
        <v/>
      </c>
      <c r="E100" s="19">
        <f>IF(Settings!$B$5="Aus",RAW_T5_Aus!$DO101,RAW_T5_State!$DO101)</f>
        <v/>
      </c>
      <c r="F100" s="19">
        <f>IF(Settings!$B$5="Aus",RAW_T5_Aus!$DP101,RAW_T5_State!$DP101)</f>
        <v/>
      </c>
      <c r="G100" s="19">
        <f>IF(Settings!$B$5="Aus",RAW_T5_Aus!$DQ101,RAW_T5_State!$DQ101)</f>
        <v/>
      </c>
      <c r="H100" s="19">
        <f>IF(Settings!$B$5="Aus",RAW_T5_Aus!$DR101,RAW_T5_State!$DR101)</f>
        <v/>
      </c>
      <c r="I100" s="19">
        <f>IF(Settings!$B$5="Aus",RAW_T5_Aus!$DS101,RAW_T5_State!$DS101)</f>
        <v/>
      </c>
      <c r="J100" s="19">
        <f>IF(Settings!$B$5="Aus",RAW_T5_Aus!$DT101,RAW_T5_State!$DT101)</f>
        <v/>
      </c>
      <c r="K100" s="19">
        <f>IF(Settings!$B$5="Aus",SUM(RAW_T8_Aus!$C101:$DM101)-SUM(RAW_T5_Aus!$C101:$DM101),SUM(RAW_T8_State!$C101:$DM101)-SUM(RAW_T5_State!$C101:$DM101))</f>
        <v/>
      </c>
      <c r="L100" s="19">
        <f>IF(Settings!$B$5="Aus",RAW_T8_Aus!$DN101-RAW_T5_Aus!$DN101,RAW_T8_State!$DN101-RAW_T5_State!$DN101)</f>
        <v/>
      </c>
      <c r="M100" s="19">
        <f>IF(Settings!$B$5="Aus",RAW_T8_Aus!$DO101-RAW_T5_Aus!$DO101,RAW_T8_State!$DO101-RAW_T5_State!$DO101)</f>
        <v/>
      </c>
      <c r="N100" s="19">
        <f>IF(Settings!$B$5="Aus",RAW_T8_Aus!$DP101-RAW_T5_Aus!$DP101,RAW_T8_State!$DP101-RAW_T5_State!$DP101)</f>
        <v/>
      </c>
      <c r="O100" s="19">
        <f>IF(Settings!$B$5="Aus",RAW_T8_Aus!$DQ101-RAW_T5_Aus!$DQ101,RAW_T8_State!$DQ101-RAW_T5_State!$DQ101)</f>
        <v/>
      </c>
      <c r="P100" s="19">
        <f>IF(Settings!$B$5="Aus",RAW_T8_Aus!$DR101-RAW_T5_Aus!$DR101,RAW_T8_State!$DR101-RAW_T5_State!$DR101)</f>
        <v/>
      </c>
      <c r="Q100" s="19">
        <f>IF(Settings!$B$5="Aus",RAW_T8_Aus!$DS101-RAW_T5_Aus!$DS101,RAW_T8_State!$DS101-RAW_T5_State!$DS101)</f>
        <v/>
      </c>
      <c r="R100" s="19">
        <f>IF(Settings!$B$5="Aus",RAW_T8_Aus!$DT101-RAW_T5_Aus!$DT101,RAW_T8_State!$DT101-RAW_T5_State!$DT101)</f>
        <v/>
      </c>
      <c r="S100" s="19">
        <f>SUM(RAW_T35_NetTaxes!$C101:$DM101)</f>
        <v/>
      </c>
      <c r="T100" s="19">
        <f>RAW_T35_NetTaxes!$DN101</f>
        <v/>
      </c>
      <c r="U100" s="19">
        <f>RAW_T35_NetTaxes!$DO101</f>
        <v/>
      </c>
      <c r="V100" s="19">
        <f>RAW_T35_NetTaxes!$DP101</f>
        <v/>
      </c>
      <c r="W100" s="19">
        <f>RAW_T35_NetTaxes!$DQ101</f>
        <v/>
      </c>
      <c r="X100" s="19">
        <f>RAW_T35_NetTaxes!$DR101</f>
        <v/>
      </c>
      <c r="Y100" s="19">
        <f>RAW_T35_NetTaxes!$DS101</f>
        <v/>
      </c>
      <c r="Z100" s="19">
        <f>RAW_T35_NetTaxes!$DT101</f>
        <v/>
      </c>
      <c r="AA100" s="19">
        <f>SUM(RAW_T23_Wholesale!$C101:$DM101)</f>
        <v/>
      </c>
      <c r="AB100" s="19">
        <f>RAW_T23_Wholesale!$DN101</f>
        <v/>
      </c>
      <c r="AC100" s="19">
        <f>RAW_T23_Wholesale!$DO101</f>
        <v/>
      </c>
      <c r="AD100" s="19">
        <f>RAW_T23_Wholesale!$DP101</f>
        <v/>
      </c>
      <c r="AE100" s="19">
        <f>RAW_T23_Wholesale!$DQ101</f>
        <v/>
      </c>
      <c r="AF100" s="19">
        <f>RAW_T23_Wholesale!$DR101</f>
        <v/>
      </c>
      <c r="AG100" s="19">
        <f>RAW_T23_Wholesale!$DS101</f>
        <v/>
      </c>
      <c r="AH100" s="19">
        <f>RAW_T23_Wholesale!$DT101</f>
        <v/>
      </c>
      <c r="AI100" s="19">
        <f>SUM(RAW_T24_Retail!$C101:$DM101)</f>
        <v/>
      </c>
      <c r="AJ100" s="19">
        <f>RAW_T24_Retail!$DN101</f>
        <v/>
      </c>
      <c r="AK100" s="19">
        <f>RAW_T24_Retail!$DO101</f>
        <v/>
      </c>
      <c r="AL100" s="19">
        <f>RAW_T24_Retail!$DP101</f>
        <v/>
      </c>
      <c r="AM100" s="19">
        <f>RAW_T24_Retail!$DQ101</f>
        <v/>
      </c>
      <c r="AN100" s="19">
        <f>RAW_T24_Retail!$DR101</f>
        <v/>
      </c>
      <c r="AO100" s="19">
        <f>RAW_T24_Retail!$DS101</f>
        <v/>
      </c>
      <c r="AP100" s="19">
        <f>RAW_T24_Retail!$DT101</f>
        <v/>
      </c>
      <c r="AQ100" s="19">
        <f>SUM(RAW_T25_34_Margins!$D101:$DN101)</f>
        <v/>
      </c>
      <c r="AR100" s="19">
        <f>RAW_T25_34_Margins!$DO101</f>
        <v/>
      </c>
      <c r="AS100" s="19">
        <f>RAW_T25_34_Margins!$DP101</f>
        <v/>
      </c>
      <c r="AT100" s="19">
        <f>RAW_T25_34_Margins!$DQ101</f>
        <v/>
      </c>
      <c r="AU100" s="19">
        <f>RAW_T25_34_Margins!$DR101</f>
        <v/>
      </c>
      <c r="AV100" s="19">
        <f>RAW_T25_34_Margins!$DS101</f>
        <v/>
      </c>
      <c r="AW100" s="19">
        <f>RAW_T25_34_Margins!$DT101</f>
        <v/>
      </c>
      <c r="AX100" s="19">
        <f>RAW_T25_34_Margins!$DU101</f>
        <v/>
      </c>
      <c r="AY100" s="19">
        <f>SUM(RAW_T25_34_Margins!$D216:$DN216)</f>
        <v/>
      </c>
      <c r="AZ100" s="19">
        <f>RAW_T25_34_Margins!$DO216</f>
        <v/>
      </c>
      <c r="BA100" s="19">
        <f>RAW_T25_34_Margins!$DP216</f>
        <v/>
      </c>
      <c r="BB100" s="19">
        <f>RAW_T25_34_Margins!$DQ216</f>
        <v/>
      </c>
      <c r="BC100" s="19">
        <f>RAW_T25_34_Margins!$DR216</f>
        <v/>
      </c>
      <c r="BD100" s="19">
        <f>RAW_T25_34_Margins!$DS216</f>
        <v/>
      </c>
      <c r="BE100" s="19">
        <f>RAW_T25_34_Margins!$DT216</f>
        <v/>
      </c>
      <c r="BF100" s="19">
        <f>RAW_T25_34_Margins!$DU216</f>
        <v/>
      </c>
      <c r="BG100" s="19">
        <f>SUM(RAW_T25_34_Margins!$D331:$DN331)</f>
        <v/>
      </c>
      <c r="BH100" s="19">
        <f>RAW_T25_34_Margins!$DO331</f>
        <v/>
      </c>
      <c r="BI100" s="19">
        <f>RAW_T25_34_Margins!$DP331</f>
        <v/>
      </c>
      <c r="BJ100" s="19">
        <f>RAW_T25_34_Margins!$DQ331</f>
        <v/>
      </c>
      <c r="BK100" s="19">
        <f>RAW_T25_34_Margins!$DR331</f>
        <v/>
      </c>
      <c r="BL100" s="19">
        <f>RAW_T25_34_Margins!$DS331</f>
        <v/>
      </c>
      <c r="BM100" s="19">
        <f>RAW_T25_34_Margins!$DT331</f>
        <v/>
      </c>
      <c r="BN100" s="19">
        <f>RAW_T25_34_Margins!$DU331</f>
        <v/>
      </c>
      <c r="BO100" s="19">
        <f>SUM(RAW_T25_34_Margins!$D446:$DN446)+SUM(RAW_T25_34_Margins!$D561:$DN561)</f>
        <v/>
      </c>
      <c r="BP100" s="19">
        <f>RAW_T25_34_Margins!$DO446+RAW_T25_34_Margins!$DO561</f>
        <v/>
      </c>
      <c r="BQ100" s="19">
        <f>RAW_T25_34_Margins!$DP446+RAW_T25_34_Margins!$DP561</f>
        <v/>
      </c>
      <c r="BR100" s="19">
        <f>RAW_T25_34_Margins!$DQ446+RAW_T25_34_Margins!$DQ561</f>
        <v/>
      </c>
      <c r="BS100" s="19">
        <f>RAW_T25_34_Margins!$DR446+RAW_T25_34_Margins!$DR561</f>
        <v/>
      </c>
      <c r="BT100" s="19">
        <f>RAW_T25_34_Margins!$DS446+RAW_T25_34_Margins!$DS561</f>
        <v/>
      </c>
      <c r="BU100" s="19">
        <f>RAW_T25_34_Margins!$DT446+RAW_T25_34_Margins!$DT561</f>
        <v/>
      </c>
      <c r="BV100" s="19">
        <f>RAW_T25_34_Margins!$DU446+RAW_T25_34_Margins!$DU561</f>
        <v/>
      </c>
      <c r="BW100" s="19">
        <f>SUM(RAW_T25_34_Margins!$D676:$DN676)</f>
        <v/>
      </c>
      <c r="BX100" s="19">
        <f>RAW_T25_34_Margins!$DO676</f>
        <v/>
      </c>
      <c r="BY100" s="19">
        <f>RAW_T25_34_Margins!$DP676</f>
        <v/>
      </c>
      <c r="BZ100" s="19">
        <f>RAW_T25_34_Margins!$DQ676</f>
        <v/>
      </c>
      <c r="CA100" s="19">
        <f>RAW_T25_34_Margins!$DR676</f>
        <v/>
      </c>
      <c r="CB100" s="19">
        <f>RAW_T25_34_Margins!$DS676</f>
        <v/>
      </c>
      <c r="CC100" s="19">
        <f>RAW_T25_34_Margins!$DT676</f>
        <v/>
      </c>
      <c r="CD100" s="19">
        <f>RAW_T25_34_Margins!$DU676</f>
        <v/>
      </c>
      <c r="CE100" s="19">
        <f>SUM(RAW_T25_34_Margins!$D791:$DN791)</f>
        <v/>
      </c>
      <c r="CF100" s="19">
        <f>RAW_T25_34_Margins!$DO791</f>
        <v/>
      </c>
      <c r="CG100" s="19">
        <f>RAW_T25_34_Margins!$DP791</f>
        <v/>
      </c>
      <c r="CH100" s="19">
        <f>RAW_T25_34_Margins!$DQ791</f>
        <v/>
      </c>
      <c r="CI100" s="19">
        <f>RAW_T25_34_Margins!$DR791</f>
        <v/>
      </c>
      <c r="CJ100" s="19">
        <f>RAW_T25_34_Margins!$DS791</f>
        <v/>
      </c>
      <c r="CK100" s="19">
        <f>RAW_T25_34_Margins!$DT791</f>
        <v/>
      </c>
      <c r="CL100" s="19">
        <f>RAW_T25_34_Margins!$DU791</f>
        <v/>
      </c>
      <c r="CM100" s="19">
        <f>SUM(RAW_T25_34_Margins!$D906:$DN906)</f>
        <v/>
      </c>
      <c r="CN100" s="19">
        <f>RAW_T25_34_Margins!$DO906</f>
        <v/>
      </c>
      <c r="CO100" s="19">
        <f>RAW_T25_34_Margins!$DP906</f>
        <v/>
      </c>
      <c r="CP100" s="19">
        <f>RAW_T25_34_Margins!$DQ906</f>
        <v/>
      </c>
      <c r="CQ100" s="19">
        <f>RAW_T25_34_Margins!$DR906</f>
        <v/>
      </c>
      <c r="CR100" s="19">
        <f>RAW_T25_34_Margins!$DS906</f>
        <v/>
      </c>
      <c r="CS100" s="19">
        <f>RAW_T25_34_Margins!$DT906</f>
        <v/>
      </c>
      <c r="CT100" s="19">
        <f>RAW_T25_34_Margins!$DU906</f>
        <v/>
      </c>
      <c r="CU100" s="19">
        <f>SUM(RAW_T25_34_Margins!$D1021:$DN1021)</f>
        <v/>
      </c>
      <c r="CV100" s="19">
        <f>RAW_T25_34_Margins!$DO1021</f>
        <v/>
      </c>
      <c r="CW100" s="19">
        <f>RAW_T25_34_Margins!$DP1021</f>
        <v/>
      </c>
      <c r="CX100" s="19">
        <f>RAW_T25_34_Margins!$DQ1021</f>
        <v/>
      </c>
      <c r="CY100" s="19">
        <f>RAW_T25_34_Margins!$DR1021</f>
        <v/>
      </c>
      <c r="CZ100" s="19">
        <f>RAW_T25_34_Margins!$DS1021</f>
        <v/>
      </c>
      <c r="DA100" s="19">
        <f>RAW_T25_34_Margins!$DT1021</f>
        <v/>
      </c>
      <c r="DB100" s="19">
        <f>RAW_T25_34_Margins!$DU1021</f>
        <v/>
      </c>
      <c r="DC100" s="19">
        <f>SUM(RAW_T25_34_Margins!$D1136:$DN1136)</f>
        <v/>
      </c>
      <c r="DD100" s="19">
        <f>RAW_T25_34_Margins!$DO1136</f>
        <v/>
      </c>
      <c r="DE100" s="19">
        <f>RAW_T25_34_Margins!$DP1136</f>
        <v/>
      </c>
      <c r="DF100" s="19">
        <f>RAW_T25_34_Margins!$DQ1136</f>
        <v/>
      </c>
      <c r="DG100" s="19">
        <f>RAW_T25_34_Margins!$DR1136</f>
        <v/>
      </c>
      <c r="DH100" s="19">
        <f>RAW_T25_34_Margins!$DS1136</f>
        <v/>
      </c>
      <c r="DI100" s="19">
        <f>RAW_T25_34_Margins!$DT1136</f>
        <v/>
      </c>
      <c r="DJ100" s="19">
        <f>RAW_T25_34_Margins!$DU1136</f>
        <v/>
      </c>
    </row>
    <row r="101">
      <c r="A101" s="2" t="inlineStr">
        <is>
          <t>6901</t>
        </is>
      </c>
      <c r="B101" s="2" t="inlineStr">
        <is>
          <t>Professional, scientific and technical services</t>
        </is>
      </c>
      <c r="C101" s="19">
        <f>IF(Settings!$B$5="Aus",SUM(RAW_T5_Aus!$C102:$DM102),SUM(RAW_T5_State!$C102:$DM102))</f>
        <v/>
      </c>
      <c r="D101" s="19">
        <f>IF(Settings!$B$5="Aus",RAW_T5_Aus!$DN102,RAW_T5_State!$DN102)</f>
        <v/>
      </c>
      <c r="E101" s="19">
        <f>IF(Settings!$B$5="Aus",RAW_T5_Aus!$DO102,RAW_T5_State!$DO102)</f>
        <v/>
      </c>
      <c r="F101" s="19">
        <f>IF(Settings!$B$5="Aus",RAW_T5_Aus!$DP102,RAW_T5_State!$DP102)</f>
        <v/>
      </c>
      <c r="G101" s="19">
        <f>IF(Settings!$B$5="Aus",RAW_T5_Aus!$DQ102,RAW_T5_State!$DQ102)</f>
        <v/>
      </c>
      <c r="H101" s="19">
        <f>IF(Settings!$B$5="Aus",RAW_T5_Aus!$DR102,RAW_T5_State!$DR102)</f>
        <v/>
      </c>
      <c r="I101" s="19">
        <f>IF(Settings!$B$5="Aus",RAW_T5_Aus!$DS102,RAW_T5_State!$DS102)</f>
        <v/>
      </c>
      <c r="J101" s="19">
        <f>IF(Settings!$B$5="Aus",RAW_T5_Aus!$DT102,RAW_T5_State!$DT102)</f>
        <v/>
      </c>
      <c r="K101" s="19">
        <f>IF(Settings!$B$5="Aus",SUM(RAW_T8_Aus!$C102:$DM102)-SUM(RAW_T5_Aus!$C102:$DM102),SUM(RAW_T8_State!$C102:$DM102)-SUM(RAW_T5_State!$C102:$DM102))</f>
        <v/>
      </c>
      <c r="L101" s="19">
        <f>IF(Settings!$B$5="Aus",RAW_T8_Aus!$DN102-RAW_T5_Aus!$DN102,RAW_T8_State!$DN102-RAW_T5_State!$DN102)</f>
        <v/>
      </c>
      <c r="M101" s="19">
        <f>IF(Settings!$B$5="Aus",RAW_T8_Aus!$DO102-RAW_T5_Aus!$DO102,RAW_T8_State!$DO102-RAW_T5_State!$DO102)</f>
        <v/>
      </c>
      <c r="N101" s="19">
        <f>IF(Settings!$B$5="Aus",RAW_T8_Aus!$DP102-RAW_T5_Aus!$DP102,RAW_T8_State!$DP102-RAW_T5_State!$DP102)</f>
        <v/>
      </c>
      <c r="O101" s="19">
        <f>IF(Settings!$B$5="Aus",RAW_T8_Aus!$DQ102-RAW_T5_Aus!$DQ102,RAW_T8_State!$DQ102-RAW_T5_State!$DQ102)</f>
        <v/>
      </c>
      <c r="P101" s="19">
        <f>IF(Settings!$B$5="Aus",RAW_T8_Aus!$DR102-RAW_T5_Aus!$DR102,RAW_T8_State!$DR102-RAW_T5_State!$DR102)</f>
        <v/>
      </c>
      <c r="Q101" s="19">
        <f>IF(Settings!$B$5="Aus",RAW_T8_Aus!$DS102-RAW_T5_Aus!$DS102,RAW_T8_State!$DS102-RAW_T5_State!$DS102)</f>
        <v/>
      </c>
      <c r="R101" s="19">
        <f>IF(Settings!$B$5="Aus",RAW_T8_Aus!$DT102-RAW_T5_Aus!$DT102,RAW_T8_State!$DT102-RAW_T5_State!$DT102)</f>
        <v/>
      </c>
      <c r="S101" s="19">
        <f>SUM(RAW_T35_NetTaxes!$C102:$DM102)</f>
        <v/>
      </c>
      <c r="T101" s="19">
        <f>RAW_T35_NetTaxes!$DN102</f>
        <v/>
      </c>
      <c r="U101" s="19">
        <f>RAW_T35_NetTaxes!$DO102</f>
        <v/>
      </c>
      <c r="V101" s="19">
        <f>RAW_T35_NetTaxes!$DP102</f>
        <v/>
      </c>
      <c r="W101" s="19">
        <f>RAW_T35_NetTaxes!$DQ102</f>
        <v/>
      </c>
      <c r="X101" s="19">
        <f>RAW_T35_NetTaxes!$DR102</f>
        <v/>
      </c>
      <c r="Y101" s="19">
        <f>RAW_T35_NetTaxes!$DS102</f>
        <v/>
      </c>
      <c r="Z101" s="19">
        <f>RAW_T35_NetTaxes!$DT102</f>
        <v/>
      </c>
      <c r="AA101" s="19">
        <f>SUM(RAW_T23_Wholesale!$C102:$DM102)</f>
        <v/>
      </c>
      <c r="AB101" s="19">
        <f>RAW_T23_Wholesale!$DN102</f>
        <v/>
      </c>
      <c r="AC101" s="19">
        <f>RAW_T23_Wholesale!$DO102</f>
        <v/>
      </c>
      <c r="AD101" s="19">
        <f>RAW_T23_Wholesale!$DP102</f>
        <v/>
      </c>
      <c r="AE101" s="19">
        <f>RAW_T23_Wholesale!$DQ102</f>
        <v/>
      </c>
      <c r="AF101" s="19">
        <f>RAW_T23_Wholesale!$DR102</f>
        <v/>
      </c>
      <c r="AG101" s="19">
        <f>RAW_T23_Wholesale!$DS102</f>
        <v/>
      </c>
      <c r="AH101" s="19">
        <f>RAW_T23_Wholesale!$DT102</f>
        <v/>
      </c>
      <c r="AI101" s="19">
        <f>SUM(RAW_T24_Retail!$C102:$DM102)</f>
        <v/>
      </c>
      <c r="AJ101" s="19">
        <f>RAW_T24_Retail!$DN102</f>
        <v/>
      </c>
      <c r="AK101" s="19">
        <f>RAW_T24_Retail!$DO102</f>
        <v/>
      </c>
      <c r="AL101" s="19">
        <f>RAW_T24_Retail!$DP102</f>
        <v/>
      </c>
      <c r="AM101" s="19">
        <f>RAW_T24_Retail!$DQ102</f>
        <v/>
      </c>
      <c r="AN101" s="19">
        <f>RAW_T24_Retail!$DR102</f>
        <v/>
      </c>
      <c r="AO101" s="19">
        <f>RAW_T24_Retail!$DS102</f>
        <v/>
      </c>
      <c r="AP101" s="19">
        <f>RAW_T24_Retail!$DT102</f>
        <v/>
      </c>
      <c r="AQ101" s="19">
        <f>SUM(RAW_T25_34_Margins!$D102:$DN102)</f>
        <v/>
      </c>
      <c r="AR101" s="19">
        <f>RAW_T25_34_Margins!$DO102</f>
        <v/>
      </c>
      <c r="AS101" s="19">
        <f>RAW_T25_34_Margins!$DP102</f>
        <v/>
      </c>
      <c r="AT101" s="19">
        <f>RAW_T25_34_Margins!$DQ102</f>
        <v/>
      </c>
      <c r="AU101" s="19">
        <f>RAW_T25_34_Margins!$DR102</f>
        <v/>
      </c>
      <c r="AV101" s="19">
        <f>RAW_T25_34_Margins!$DS102</f>
        <v/>
      </c>
      <c r="AW101" s="19">
        <f>RAW_T25_34_Margins!$DT102</f>
        <v/>
      </c>
      <c r="AX101" s="19">
        <f>RAW_T25_34_Margins!$DU102</f>
        <v/>
      </c>
      <c r="AY101" s="19">
        <f>SUM(RAW_T25_34_Margins!$D217:$DN217)</f>
        <v/>
      </c>
      <c r="AZ101" s="19">
        <f>RAW_T25_34_Margins!$DO217</f>
        <v/>
      </c>
      <c r="BA101" s="19">
        <f>RAW_T25_34_Margins!$DP217</f>
        <v/>
      </c>
      <c r="BB101" s="19">
        <f>RAW_T25_34_Margins!$DQ217</f>
        <v/>
      </c>
      <c r="BC101" s="19">
        <f>RAW_T25_34_Margins!$DR217</f>
        <v/>
      </c>
      <c r="BD101" s="19">
        <f>RAW_T25_34_Margins!$DS217</f>
        <v/>
      </c>
      <c r="BE101" s="19">
        <f>RAW_T25_34_Margins!$DT217</f>
        <v/>
      </c>
      <c r="BF101" s="19">
        <f>RAW_T25_34_Margins!$DU217</f>
        <v/>
      </c>
      <c r="BG101" s="19">
        <f>SUM(RAW_T25_34_Margins!$D332:$DN332)</f>
        <v/>
      </c>
      <c r="BH101" s="19">
        <f>RAW_T25_34_Margins!$DO332</f>
        <v/>
      </c>
      <c r="BI101" s="19">
        <f>RAW_T25_34_Margins!$DP332</f>
        <v/>
      </c>
      <c r="BJ101" s="19">
        <f>RAW_T25_34_Margins!$DQ332</f>
        <v/>
      </c>
      <c r="BK101" s="19">
        <f>RAW_T25_34_Margins!$DR332</f>
        <v/>
      </c>
      <c r="BL101" s="19">
        <f>RAW_T25_34_Margins!$DS332</f>
        <v/>
      </c>
      <c r="BM101" s="19">
        <f>RAW_T25_34_Margins!$DT332</f>
        <v/>
      </c>
      <c r="BN101" s="19">
        <f>RAW_T25_34_Margins!$DU332</f>
        <v/>
      </c>
      <c r="BO101" s="19">
        <f>SUM(RAW_T25_34_Margins!$D447:$DN447)+SUM(RAW_T25_34_Margins!$D562:$DN562)</f>
        <v/>
      </c>
      <c r="BP101" s="19">
        <f>RAW_T25_34_Margins!$DO447+RAW_T25_34_Margins!$DO562</f>
        <v/>
      </c>
      <c r="BQ101" s="19">
        <f>RAW_T25_34_Margins!$DP447+RAW_T25_34_Margins!$DP562</f>
        <v/>
      </c>
      <c r="BR101" s="19">
        <f>RAW_T25_34_Margins!$DQ447+RAW_T25_34_Margins!$DQ562</f>
        <v/>
      </c>
      <c r="BS101" s="19">
        <f>RAW_T25_34_Margins!$DR447+RAW_T25_34_Margins!$DR562</f>
        <v/>
      </c>
      <c r="BT101" s="19">
        <f>RAW_T25_34_Margins!$DS447+RAW_T25_34_Margins!$DS562</f>
        <v/>
      </c>
      <c r="BU101" s="19">
        <f>RAW_T25_34_Margins!$DT447+RAW_T25_34_Margins!$DT562</f>
        <v/>
      </c>
      <c r="BV101" s="19">
        <f>RAW_T25_34_Margins!$DU447+RAW_T25_34_Margins!$DU562</f>
        <v/>
      </c>
      <c r="BW101" s="19">
        <f>SUM(RAW_T25_34_Margins!$D677:$DN677)</f>
        <v/>
      </c>
      <c r="BX101" s="19">
        <f>RAW_T25_34_Margins!$DO677</f>
        <v/>
      </c>
      <c r="BY101" s="19">
        <f>RAW_T25_34_Margins!$DP677</f>
        <v/>
      </c>
      <c r="BZ101" s="19">
        <f>RAW_T25_34_Margins!$DQ677</f>
        <v/>
      </c>
      <c r="CA101" s="19">
        <f>RAW_T25_34_Margins!$DR677</f>
        <v/>
      </c>
      <c r="CB101" s="19">
        <f>RAW_T25_34_Margins!$DS677</f>
        <v/>
      </c>
      <c r="CC101" s="19">
        <f>RAW_T25_34_Margins!$DT677</f>
        <v/>
      </c>
      <c r="CD101" s="19">
        <f>RAW_T25_34_Margins!$DU677</f>
        <v/>
      </c>
      <c r="CE101" s="19">
        <f>SUM(RAW_T25_34_Margins!$D792:$DN792)</f>
        <v/>
      </c>
      <c r="CF101" s="19">
        <f>RAW_T25_34_Margins!$DO792</f>
        <v/>
      </c>
      <c r="CG101" s="19">
        <f>RAW_T25_34_Margins!$DP792</f>
        <v/>
      </c>
      <c r="CH101" s="19">
        <f>RAW_T25_34_Margins!$DQ792</f>
        <v/>
      </c>
      <c r="CI101" s="19">
        <f>RAW_T25_34_Margins!$DR792</f>
        <v/>
      </c>
      <c r="CJ101" s="19">
        <f>RAW_T25_34_Margins!$DS792</f>
        <v/>
      </c>
      <c r="CK101" s="19">
        <f>RAW_T25_34_Margins!$DT792</f>
        <v/>
      </c>
      <c r="CL101" s="19">
        <f>RAW_T25_34_Margins!$DU792</f>
        <v/>
      </c>
      <c r="CM101" s="19">
        <f>SUM(RAW_T25_34_Margins!$D907:$DN907)</f>
        <v/>
      </c>
      <c r="CN101" s="19">
        <f>RAW_T25_34_Margins!$DO907</f>
        <v/>
      </c>
      <c r="CO101" s="19">
        <f>RAW_T25_34_Margins!$DP907</f>
        <v/>
      </c>
      <c r="CP101" s="19">
        <f>RAW_T25_34_Margins!$DQ907</f>
        <v/>
      </c>
      <c r="CQ101" s="19">
        <f>RAW_T25_34_Margins!$DR907</f>
        <v/>
      </c>
      <c r="CR101" s="19">
        <f>RAW_T25_34_Margins!$DS907</f>
        <v/>
      </c>
      <c r="CS101" s="19">
        <f>RAW_T25_34_Margins!$DT907</f>
        <v/>
      </c>
      <c r="CT101" s="19">
        <f>RAW_T25_34_Margins!$DU907</f>
        <v/>
      </c>
      <c r="CU101" s="19">
        <f>SUM(RAW_T25_34_Margins!$D1022:$DN1022)</f>
        <v/>
      </c>
      <c r="CV101" s="19">
        <f>RAW_T25_34_Margins!$DO1022</f>
        <v/>
      </c>
      <c r="CW101" s="19">
        <f>RAW_T25_34_Margins!$DP1022</f>
        <v/>
      </c>
      <c r="CX101" s="19">
        <f>RAW_T25_34_Margins!$DQ1022</f>
        <v/>
      </c>
      <c r="CY101" s="19">
        <f>RAW_T25_34_Margins!$DR1022</f>
        <v/>
      </c>
      <c r="CZ101" s="19">
        <f>RAW_T25_34_Margins!$DS1022</f>
        <v/>
      </c>
      <c r="DA101" s="19">
        <f>RAW_T25_34_Margins!$DT1022</f>
        <v/>
      </c>
      <c r="DB101" s="19">
        <f>RAW_T25_34_Margins!$DU1022</f>
        <v/>
      </c>
      <c r="DC101" s="19">
        <f>SUM(RAW_T25_34_Margins!$D1137:$DN1137)</f>
        <v/>
      </c>
      <c r="DD101" s="19">
        <f>RAW_T25_34_Margins!$DO1137</f>
        <v/>
      </c>
      <c r="DE101" s="19">
        <f>RAW_T25_34_Margins!$DP1137</f>
        <v/>
      </c>
      <c r="DF101" s="19">
        <f>RAW_T25_34_Margins!$DQ1137</f>
        <v/>
      </c>
      <c r="DG101" s="19">
        <f>RAW_T25_34_Margins!$DR1137</f>
        <v/>
      </c>
      <c r="DH101" s="19">
        <f>RAW_T25_34_Margins!$DS1137</f>
        <v/>
      </c>
      <c r="DI101" s="19">
        <f>RAW_T25_34_Margins!$DT1137</f>
        <v/>
      </c>
      <c r="DJ101" s="19">
        <f>RAW_T25_34_Margins!$DU1137</f>
        <v/>
      </c>
    </row>
    <row r="102">
      <c r="A102" s="2" t="inlineStr">
        <is>
          <t>7001</t>
        </is>
      </c>
      <c r="B102" s="2" t="inlineStr">
        <is>
          <t>Computer systems design and related services</t>
        </is>
      </c>
      <c r="C102" s="19">
        <f>IF(Settings!$B$5="Aus",SUM(RAW_T5_Aus!$C103:$DM103),SUM(RAW_T5_State!$C103:$DM103))</f>
        <v/>
      </c>
      <c r="D102" s="19">
        <f>IF(Settings!$B$5="Aus",RAW_T5_Aus!$DN103,RAW_T5_State!$DN103)</f>
        <v/>
      </c>
      <c r="E102" s="19">
        <f>IF(Settings!$B$5="Aus",RAW_T5_Aus!$DO103,RAW_T5_State!$DO103)</f>
        <v/>
      </c>
      <c r="F102" s="19">
        <f>IF(Settings!$B$5="Aus",RAW_T5_Aus!$DP103,RAW_T5_State!$DP103)</f>
        <v/>
      </c>
      <c r="G102" s="19">
        <f>IF(Settings!$B$5="Aus",RAW_T5_Aus!$DQ103,RAW_T5_State!$DQ103)</f>
        <v/>
      </c>
      <c r="H102" s="19">
        <f>IF(Settings!$B$5="Aus",RAW_T5_Aus!$DR103,RAW_T5_State!$DR103)</f>
        <v/>
      </c>
      <c r="I102" s="19">
        <f>IF(Settings!$B$5="Aus",RAW_T5_Aus!$DS103,RAW_T5_State!$DS103)</f>
        <v/>
      </c>
      <c r="J102" s="19">
        <f>IF(Settings!$B$5="Aus",RAW_T5_Aus!$DT103,RAW_T5_State!$DT103)</f>
        <v/>
      </c>
      <c r="K102" s="19">
        <f>IF(Settings!$B$5="Aus",SUM(RAW_T8_Aus!$C103:$DM103)-SUM(RAW_T5_Aus!$C103:$DM103),SUM(RAW_T8_State!$C103:$DM103)-SUM(RAW_T5_State!$C103:$DM103))</f>
        <v/>
      </c>
      <c r="L102" s="19">
        <f>IF(Settings!$B$5="Aus",RAW_T8_Aus!$DN103-RAW_T5_Aus!$DN103,RAW_T8_State!$DN103-RAW_T5_State!$DN103)</f>
        <v/>
      </c>
      <c r="M102" s="19">
        <f>IF(Settings!$B$5="Aus",RAW_T8_Aus!$DO103-RAW_T5_Aus!$DO103,RAW_T8_State!$DO103-RAW_T5_State!$DO103)</f>
        <v/>
      </c>
      <c r="N102" s="19">
        <f>IF(Settings!$B$5="Aus",RAW_T8_Aus!$DP103-RAW_T5_Aus!$DP103,RAW_T8_State!$DP103-RAW_T5_State!$DP103)</f>
        <v/>
      </c>
      <c r="O102" s="19">
        <f>IF(Settings!$B$5="Aus",RAW_T8_Aus!$DQ103-RAW_T5_Aus!$DQ103,RAW_T8_State!$DQ103-RAW_T5_State!$DQ103)</f>
        <v/>
      </c>
      <c r="P102" s="19">
        <f>IF(Settings!$B$5="Aus",RAW_T8_Aus!$DR103-RAW_T5_Aus!$DR103,RAW_T8_State!$DR103-RAW_T5_State!$DR103)</f>
        <v/>
      </c>
      <c r="Q102" s="19">
        <f>IF(Settings!$B$5="Aus",RAW_T8_Aus!$DS103-RAW_T5_Aus!$DS103,RAW_T8_State!$DS103-RAW_T5_State!$DS103)</f>
        <v/>
      </c>
      <c r="R102" s="19">
        <f>IF(Settings!$B$5="Aus",RAW_T8_Aus!$DT103-RAW_T5_Aus!$DT103,RAW_T8_State!$DT103-RAW_T5_State!$DT103)</f>
        <v/>
      </c>
      <c r="S102" s="19">
        <f>SUM(RAW_T35_NetTaxes!$C103:$DM103)</f>
        <v/>
      </c>
      <c r="T102" s="19">
        <f>RAW_T35_NetTaxes!$DN103</f>
        <v/>
      </c>
      <c r="U102" s="19">
        <f>RAW_T35_NetTaxes!$DO103</f>
        <v/>
      </c>
      <c r="V102" s="19">
        <f>RAW_T35_NetTaxes!$DP103</f>
        <v/>
      </c>
      <c r="W102" s="19">
        <f>RAW_T35_NetTaxes!$DQ103</f>
        <v/>
      </c>
      <c r="X102" s="19">
        <f>RAW_T35_NetTaxes!$DR103</f>
        <v/>
      </c>
      <c r="Y102" s="19">
        <f>RAW_T35_NetTaxes!$DS103</f>
        <v/>
      </c>
      <c r="Z102" s="19">
        <f>RAW_T35_NetTaxes!$DT103</f>
        <v/>
      </c>
      <c r="AA102" s="19">
        <f>SUM(RAW_T23_Wholesale!$C103:$DM103)</f>
        <v/>
      </c>
      <c r="AB102" s="19">
        <f>RAW_T23_Wholesale!$DN103</f>
        <v/>
      </c>
      <c r="AC102" s="19">
        <f>RAW_T23_Wholesale!$DO103</f>
        <v/>
      </c>
      <c r="AD102" s="19">
        <f>RAW_T23_Wholesale!$DP103</f>
        <v/>
      </c>
      <c r="AE102" s="19">
        <f>RAW_T23_Wholesale!$DQ103</f>
        <v/>
      </c>
      <c r="AF102" s="19">
        <f>RAW_T23_Wholesale!$DR103</f>
        <v/>
      </c>
      <c r="AG102" s="19">
        <f>RAW_T23_Wholesale!$DS103</f>
        <v/>
      </c>
      <c r="AH102" s="19">
        <f>RAW_T23_Wholesale!$DT103</f>
        <v/>
      </c>
      <c r="AI102" s="19">
        <f>SUM(RAW_T24_Retail!$C103:$DM103)</f>
        <v/>
      </c>
      <c r="AJ102" s="19">
        <f>RAW_T24_Retail!$DN103</f>
        <v/>
      </c>
      <c r="AK102" s="19">
        <f>RAW_T24_Retail!$DO103</f>
        <v/>
      </c>
      <c r="AL102" s="19">
        <f>RAW_T24_Retail!$DP103</f>
        <v/>
      </c>
      <c r="AM102" s="19">
        <f>RAW_T24_Retail!$DQ103</f>
        <v/>
      </c>
      <c r="AN102" s="19">
        <f>RAW_T24_Retail!$DR103</f>
        <v/>
      </c>
      <c r="AO102" s="19">
        <f>RAW_T24_Retail!$DS103</f>
        <v/>
      </c>
      <c r="AP102" s="19">
        <f>RAW_T24_Retail!$DT103</f>
        <v/>
      </c>
      <c r="AQ102" s="19">
        <f>SUM(RAW_T25_34_Margins!$D103:$DN103)</f>
        <v/>
      </c>
      <c r="AR102" s="19">
        <f>RAW_T25_34_Margins!$DO103</f>
        <v/>
      </c>
      <c r="AS102" s="19">
        <f>RAW_T25_34_Margins!$DP103</f>
        <v/>
      </c>
      <c r="AT102" s="19">
        <f>RAW_T25_34_Margins!$DQ103</f>
        <v/>
      </c>
      <c r="AU102" s="19">
        <f>RAW_T25_34_Margins!$DR103</f>
        <v/>
      </c>
      <c r="AV102" s="19">
        <f>RAW_T25_34_Margins!$DS103</f>
        <v/>
      </c>
      <c r="AW102" s="19">
        <f>RAW_T25_34_Margins!$DT103</f>
        <v/>
      </c>
      <c r="AX102" s="19">
        <f>RAW_T25_34_Margins!$DU103</f>
        <v/>
      </c>
      <c r="AY102" s="19">
        <f>SUM(RAW_T25_34_Margins!$D218:$DN218)</f>
        <v/>
      </c>
      <c r="AZ102" s="19">
        <f>RAW_T25_34_Margins!$DO218</f>
        <v/>
      </c>
      <c r="BA102" s="19">
        <f>RAW_T25_34_Margins!$DP218</f>
        <v/>
      </c>
      <c r="BB102" s="19">
        <f>RAW_T25_34_Margins!$DQ218</f>
        <v/>
      </c>
      <c r="BC102" s="19">
        <f>RAW_T25_34_Margins!$DR218</f>
        <v/>
      </c>
      <c r="BD102" s="19">
        <f>RAW_T25_34_Margins!$DS218</f>
        <v/>
      </c>
      <c r="BE102" s="19">
        <f>RAW_T25_34_Margins!$DT218</f>
        <v/>
      </c>
      <c r="BF102" s="19">
        <f>RAW_T25_34_Margins!$DU218</f>
        <v/>
      </c>
      <c r="BG102" s="19">
        <f>SUM(RAW_T25_34_Margins!$D333:$DN333)</f>
        <v/>
      </c>
      <c r="BH102" s="19">
        <f>RAW_T25_34_Margins!$DO333</f>
        <v/>
      </c>
      <c r="BI102" s="19">
        <f>RAW_T25_34_Margins!$DP333</f>
        <v/>
      </c>
      <c r="BJ102" s="19">
        <f>RAW_T25_34_Margins!$DQ333</f>
        <v/>
      </c>
      <c r="BK102" s="19">
        <f>RAW_T25_34_Margins!$DR333</f>
        <v/>
      </c>
      <c r="BL102" s="19">
        <f>RAW_T25_34_Margins!$DS333</f>
        <v/>
      </c>
      <c r="BM102" s="19">
        <f>RAW_T25_34_Margins!$DT333</f>
        <v/>
      </c>
      <c r="BN102" s="19">
        <f>RAW_T25_34_Margins!$DU333</f>
        <v/>
      </c>
      <c r="BO102" s="19">
        <f>SUM(RAW_T25_34_Margins!$D448:$DN448)+SUM(RAW_T25_34_Margins!$D563:$DN563)</f>
        <v/>
      </c>
      <c r="BP102" s="19">
        <f>RAW_T25_34_Margins!$DO448+RAW_T25_34_Margins!$DO563</f>
        <v/>
      </c>
      <c r="BQ102" s="19">
        <f>RAW_T25_34_Margins!$DP448+RAW_T25_34_Margins!$DP563</f>
        <v/>
      </c>
      <c r="BR102" s="19">
        <f>RAW_T25_34_Margins!$DQ448+RAW_T25_34_Margins!$DQ563</f>
        <v/>
      </c>
      <c r="BS102" s="19">
        <f>RAW_T25_34_Margins!$DR448+RAW_T25_34_Margins!$DR563</f>
        <v/>
      </c>
      <c r="BT102" s="19">
        <f>RAW_T25_34_Margins!$DS448+RAW_T25_34_Margins!$DS563</f>
        <v/>
      </c>
      <c r="BU102" s="19">
        <f>RAW_T25_34_Margins!$DT448+RAW_T25_34_Margins!$DT563</f>
        <v/>
      </c>
      <c r="BV102" s="19">
        <f>RAW_T25_34_Margins!$DU448+RAW_T25_34_Margins!$DU563</f>
        <v/>
      </c>
      <c r="BW102" s="19">
        <f>SUM(RAW_T25_34_Margins!$D678:$DN678)</f>
        <v/>
      </c>
      <c r="BX102" s="19">
        <f>RAW_T25_34_Margins!$DO678</f>
        <v/>
      </c>
      <c r="BY102" s="19">
        <f>RAW_T25_34_Margins!$DP678</f>
        <v/>
      </c>
      <c r="BZ102" s="19">
        <f>RAW_T25_34_Margins!$DQ678</f>
        <v/>
      </c>
      <c r="CA102" s="19">
        <f>RAW_T25_34_Margins!$DR678</f>
        <v/>
      </c>
      <c r="CB102" s="19">
        <f>RAW_T25_34_Margins!$DS678</f>
        <v/>
      </c>
      <c r="CC102" s="19">
        <f>RAW_T25_34_Margins!$DT678</f>
        <v/>
      </c>
      <c r="CD102" s="19">
        <f>RAW_T25_34_Margins!$DU678</f>
        <v/>
      </c>
      <c r="CE102" s="19">
        <f>SUM(RAW_T25_34_Margins!$D793:$DN793)</f>
        <v/>
      </c>
      <c r="CF102" s="19">
        <f>RAW_T25_34_Margins!$DO793</f>
        <v/>
      </c>
      <c r="CG102" s="19">
        <f>RAW_T25_34_Margins!$DP793</f>
        <v/>
      </c>
      <c r="CH102" s="19">
        <f>RAW_T25_34_Margins!$DQ793</f>
        <v/>
      </c>
      <c r="CI102" s="19">
        <f>RAW_T25_34_Margins!$DR793</f>
        <v/>
      </c>
      <c r="CJ102" s="19">
        <f>RAW_T25_34_Margins!$DS793</f>
        <v/>
      </c>
      <c r="CK102" s="19">
        <f>RAW_T25_34_Margins!$DT793</f>
        <v/>
      </c>
      <c r="CL102" s="19">
        <f>RAW_T25_34_Margins!$DU793</f>
        <v/>
      </c>
      <c r="CM102" s="19">
        <f>SUM(RAW_T25_34_Margins!$D908:$DN908)</f>
        <v/>
      </c>
      <c r="CN102" s="19">
        <f>RAW_T25_34_Margins!$DO908</f>
        <v/>
      </c>
      <c r="CO102" s="19">
        <f>RAW_T25_34_Margins!$DP908</f>
        <v/>
      </c>
      <c r="CP102" s="19">
        <f>RAW_T25_34_Margins!$DQ908</f>
        <v/>
      </c>
      <c r="CQ102" s="19">
        <f>RAW_T25_34_Margins!$DR908</f>
        <v/>
      </c>
      <c r="CR102" s="19">
        <f>RAW_T25_34_Margins!$DS908</f>
        <v/>
      </c>
      <c r="CS102" s="19">
        <f>RAW_T25_34_Margins!$DT908</f>
        <v/>
      </c>
      <c r="CT102" s="19">
        <f>RAW_T25_34_Margins!$DU908</f>
        <v/>
      </c>
      <c r="CU102" s="19">
        <f>SUM(RAW_T25_34_Margins!$D1023:$DN1023)</f>
        <v/>
      </c>
      <c r="CV102" s="19">
        <f>RAW_T25_34_Margins!$DO1023</f>
        <v/>
      </c>
      <c r="CW102" s="19">
        <f>RAW_T25_34_Margins!$DP1023</f>
        <v/>
      </c>
      <c r="CX102" s="19">
        <f>RAW_T25_34_Margins!$DQ1023</f>
        <v/>
      </c>
      <c r="CY102" s="19">
        <f>RAW_T25_34_Margins!$DR1023</f>
        <v/>
      </c>
      <c r="CZ102" s="19">
        <f>RAW_T25_34_Margins!$DS1023</f>
        <v/>
      </c>
      <c r="DA102" s="19">
        <f>RAW_T25_34_Margins!$DT1023</f>
        <v/>
      </c>
      <c r="DB102" s="19">
        <f>RAW_T25_34_Margins!$DU1023</f>
        <v/>
      </c>
      <c r="DC102" s="19">
        <f>SUM(RAW_T25_34_Margins!$D1138:$DN1138)</f>
        <v/>
      </c>
      <c r="DD102" s="19">
        <f>RAW_T25_34_Margins!$DO1138</f>
        <v/>
      </c>
      <c r="DE102" s="19">
        <f>RAW_T25_34_Margins!$DP1138</f>
        <v/>
      </c>
      <c r="DF102" s="19">
        <f>RAW_T25_34_Margins!$DQ1138</f>
        <v/>
      </c>
      <c r="DG102" s="19">
        <f>RAW_T25_34_Margins!$DR1138</f>
        <v/>
      </c>
      <c r="DH102" s="19">
        <f>RAW_T25_34_Margins!$DS1138</f>
        <v/>
      </c>
      <c r="DI102" s="19">
        <f>RAW_T25_34_Margins!$DT1138</f>
        <v/>
      </c>
      <c r="DJ102" s="19">
        <f>RAW_T25_34_Margins!$DU1138</f>
        <v/>
      </c>
    </row>
    <row r="103">
      <c r="A103" s="2" t="inlineStr">
        <is>
          <t>7210</t>
        </is>
      </c>
      <c r="B103" s="2" t="inlineStr">
        <is>
          <t>Employment, travel agency and other administrative services</t>
        </is>
      </c>
      <c r="C103" s="19">
        <f>IF(Settings!$B$5="Aus",SUM(RAW_T5_Aus!$C104:$DM104),SUM(RAW_T5_State!$C104:$DM104))</f>
        <v/>
      </c>
      <c r="D103" s="19">
        <f>IF(Settings!$B$5="Aus",RAW_T5_Aus!$DN104,RAW_T5_State!$DN104)</f>
        <v/>
      </c>
      <c r="E103" s="19">
        <f>IF(Settings!$B$5="Aus",RAW_T5_Aus!$DO104,RAW_T5_State!$DO104)</f>
        <v/>
      </c>
      <c r="F103" s="19">
        <f>IF(Settings!$B$5="Aus",RAW_T5_Aus!$DP104,RAW_T5_State!$DP104)</f>
        <v/>
      </c>
      <c r="G103" s="19">
        <f>IF(Settings!$B$5="Aus",RAW_T5_Aus!$DQ104,RAW_T5_State!$DQ104)</f>
        <v/>
      </c>
      <c r="H103" s="19">
        <f>IF(Settings!$B$5="Aus",RAW_T5_Aus!$DR104,RAW_T5_State!$DR104)</f>
        <v/>
      </c>
      <c r="I103" s="19">
        <f>IF(Settings!$B$5="Aus",RAW_T5_Aus!$DS104,RAW_T5_State!$DS104)</f>
        <v/>
      </c>
      <c r="J103" s="19">
        <f>IF(Settings!$B$5="Aus",RAW_T5_Aus!$DT104,RAW_T5_State!$DT104)</f>
        <v/>
      </c>
      <c r="K103" s="19">
        <f>IF(Settings!$B$5="Aus",SUM(RAW_T8_Aus!$C104:$DM104)-SUM(RAW_T5_Aus!$C104:$DM104),SUM(RAW_T8_State!$C104:$DM104)-SUM(RAW_T5_State!$C104:$DM104))</f>
        <v/>
      </c>
      <c r="L103" s="19">
        <f>IF(Settings!$B$5="Aus",RAW_T8_Aus!$DN104-RAW_T5_Aus!$DN104,RAW_T8_State!$DN104-RAW_T5_State!$DN104)</f>
        <v/>
      </c>
      <c r="M103" s="19">
        <f>IF(Settings!$B$5="Aus",RAW_T8_Aus!$DO104-RAW_T5_Aus!$DO104,RAW_T8_State!$DO104-RAW_T5_State!$DO104)</f>
        <v/>
      </c>
      <c r="N103" s="19">
        <f>IF(Settings!$B$5="Aus",RAW_T8_Aus!$DP104-RAW_T5_Aus!$DP104,RAW_T8_State!$DP104-RAW_T5_State!$DP104)</f>
        <v/>
      </c>
      <c r="O103" s="19">
        <f>IF(Settings!$B$5="Aus",RAW_T8_Aus!$DQ104-RAW_T5_Aus!$DQ104,RAW_T8_State!$DQ104-RAW_T5_State!$DQ104)</f>
        <v/>
      </c>
      <c r="P103" s="19">
        <f>IF(Settings!$B$5="Aus",RAW_T8_Aus!$DR104-RAW_T5_Aus!$DR104,RAW_T8_State!$DR104-RAW_T5_State!$DR104)</f>
        <v/>
      </c>
      <c r="Q103" s="19">
        <f>IF(Settings!$B$5="Aus",RAW_T8_Aus!$DS104-RAW_T5_Aus!$DS104,RAW_T8_State!$DS104-RAW_T5_State!$DS104)</f>
        <v/>
      </c>
      <c r="R103" s="19">
        <f>IF(Settings!$B$5="Aus",RAW_T8_Aus!$DT104-RAW_T5_Aus!$DT104,RAW_T8_State!$DT104-RAW_T5_State!$DT104)</f>
        <v/>
      </c>
      <c r="S103" s="19">
        <f>SUM(RAW_T35_NetTaxes!$C104:$DM104)</f>
        <v/>
      </c>
      <c r="T103" s="19">
        <f>RAW_T35_NetTaxes!$DN104</f>
        <v/>
      </c>
      <c r="U103" s="19">
        <f>RAW_T35_NetTaxes!$DO104</f>
        <v/>
      </c>
      <c r="V103" s="19">
        <f>RAW_T35_NetTaxes!$DP104</f>
        <v/>
      </c>
      <c r="W103" s="19">
        <f>RAW_T35_NetTaxes!$DQ104</f>
        <v/>
      </c>
      <c r="X103" s="19">
        <f>RAW_T35_NetTaxes!$DR104</f>
        <v/>
      </c>
      <c r="Y103" s="19">
        <f>RAW_T35_NetTaxes!$DS104</f>
        <v/>
      </c>
      <c r="Z103" s="19">
        <f>RAW_T35_NetTaxes!$DT104</f>
        <v/>
      </c>
      <c r="AA103" s="19">
        <f>SUM(RAW_T23_Wholesale!$C104:$DM104)</f>
        <v/>
      </c>
      <c r="AB103" s="19">
        <f>RAW_T23_Wholesale!$DN104</f>
        <v/>
      </c>
      <c r="AC103" s="19">
        <f>RAW_T23_Wholesale!$DO104</f>
        <v/>
      </c>
      <c r="AD103" s="19">
        <f>RAW_T23_Wholesale!$DP104</f>
        <v/>
      </c>
      <c r="AE103" s="19">
        <f>RAW_T23_Wholesale!$DQ104</f>
        <v/>
      </c>
      <c r="AF103" s="19">
        <f>RAW_T23_Wholesale!$DR104</f>
        <v/>
      </c>
      <c r="AG103" s="19">
        <f>RAW_T23_Wholesale!$DS104</f>
        <v/>
      </c>
      <c r="AH103" s="19">
        <f>RAW_T23_Wholesale!$DT104</f>
        <v/>
      </c>
      <c r="AI103" s="19">
        <f>SUM(RAW_T24_Retail!$C104:$DM104)</f>
        <v/>
      </c>
      <c r="AJ103" s="19">
        <f>RAW_T24_Retail!$DN104</f>
        <v/>
      </c>
      <c r="AK103" s="19">
        <f>RAW_T24_Retail!$DO104</f>
        <v/>
      </c>
      <c r="AL103" s="19">
        <f>RAW_T24_Retail!$DP104</f>
        <v/>
      </c>
      <c r="AM103" s="19">
        <f>RAW_T24_Retail!$DQ104</f>
        <v/>
      </c>
      <c r="AN103" s="19">
        <f>RAW_T24_Retail!$DR104</f>
        <v/>
      </c>
      <c r="AO103" s="19">
        <f>RAW_T24_Retail!$DS104</f>
        <v/>
      </c>
      <c r="AP103" s="19">
        <f>RAW_T24_Retail!$DT104</f>
        <v/>
      </c>
      <c r="AQ103" s="19">
        <f>SUM(RAW_T25_34_Margins!$D104:$DN104)</f>
        <v/>
      </c>
      <c r="AR103" s="19">
        <f>RAW_T25_34_Margins!$DO104</f>
        <v/>
      </c>
      <c r="AS103" s="19">
        <f>RAW_T25_34_Margins!$DP104</f>
        <v/>
      </c>
      <c r="AT103" s="19">
        <f>RAW_T25_34_Margins!$DQ104</f>
        <v/>
      </c>
      <c r="AU103" s="19">
        <f>RAW_T25_34_Margins!$DR104</f>
        <v/>
      </c>
      <c r="AV103" s="19">
        <f>RAW_T25_34_Margins!$DS104</f>
        <v/>
      </c>
      <c r="AW103" s="19">
        <f>RAW_T25_34_Margins!$DT104</f>
        <v/>
      </c>
      <c r="AX103" s="19">
        <f>RAW_T25_34_Margins!$DU104</f>
        <v/>
      </c>
      <c r="AY103" s="19">
        <f>SUM(RAW_T25_34_Margins!$D219:$DN219)</f>
        <v/>
      </c>
      <c r="AZ103" s="19">
        <f>RAW_T25_34_Margins!$DO219</f>
        <v/>
      </c>
      <c r="BA103" s="19">
        <f>RAW_T25_34_Margins!$DP219</f>
        <v/>
      </c>
      <c r="BB103" s="19">
        <f>RAW_T25_34_Margins!$DQ219</f>
        <v/>
      </c>
      <c r="BC103" s="19">
        <f>RAW_T25_34_Margins!$DR219</f>
        <v/>
      </c>
      <c r="BD103" s="19">
        <f>RAW_T25_34_Margins!$DS219</f>
        <v/>
      </c>
      <c r="BE103" s="19">
        <f>RAW_T25_34_Margins!$DT219</f>
        <v/>
      </c>
      <c r="BF103" s="19">
        <f>RAW_T25_34_Margins!$DU219</f>
        <v/>
      </c>
      <c r="BG103" s="19">
        <f>SUM(RAW_T25_34_Margins!$D334:$DN334)</f>
        <v/>
      </c>
      <c r="BH103" s="19">
        <f>RAW_T25_34_Margins!$DO334</f>
        <v/>
      </c>
      <c r="BI103" s="19">
        <f>RAW_T25_34_Margins!$DP334</f>
        <v/>
      </c>
      <c r="BJ103" s="19">
        <f>RAW_T25_34_Margins!$DQ334</f>
        <v/>
      </c>
      <c r="BK103" s="19">
        <f>RAW_T25_34_Margins!$DR334</f>
        <v/>
      </c>
      <c r="BL103" s="19">
        <f>RAW_T25_34_Margins!$DS334</f>
        <v/>
      </c>
      <c r="BM103" s="19">
        <f>RAW_T25_34_Margins!$DT334</f>
        <v/>
      </c>
      <c r="BN103" s="19">
        <f>RAW_T25_34_Margins!$DU334</f>
        <v/>
      </c>
      <c r="BO103" s="19">
        <f>SUM(RAW_T25_34_Margins!$D449:$DN449)+SUM(RAW_T25_34_Margins!$D564:$DN564)</f>
        <v/>
      </c>
      <c r="BP103" s="19">
        <f>RAW_T25_34_Margins!$DO449+RAW_T25_34_Margins!$DO564</f>
        <v/>
      </c>
      <c r="BQ103" s="19">
        <f>RAW_T25_34_Margins!$DP449+RAW_T25_34_Margins!$DP564</f>
        <v/>
      </c>
      <c r="BR103" s="19">
        <f>RAW_T25_34_Margins!$DQ449+RAW_T25_34_Margins!$DQ564</f>
        <v/>
      </c>
      <c r="BS103" s="19">
        <f>RAW_T25_34_Margins!$DR449+RAW_T25_34_Margins!$DR564</f>
        <v/>
      </c>
      <c r="BT103" s="19">
        <f>RAW_T25_34_Margins!$DS449+RAW_T25_34_Margins!$DS564</f>
        <v/>
      </c>
      <c r="BU103" s="19">
        <f>RAW_T25_34_Margins!$DT449+RAW_T25_34_Margins!$DT564</f>
        <v/>
      </c>
      <c r="BV103" s="19">
        <f>RAW_T25_34_Margins!$DU449+RAW_T25_34_Margins!$DU564</f>
        <v/>
      </c>
      <c r="BW103" s="19">
        <f>SUM(RAW_T25_34_Margins!$D679:$DN679)</f>
        <v/>
      </c>
      <c r="BX103" s="19">
        <f>RAW_T25_34_Margins!$DO679</f>
        <v/>
      </c>
      <c r="BY103" s="19">
        <f>RAW_T25_34_Margins!$DP679</f>
        <v/>
      </c>
      <c r="BZ103" s="19">
        <f>RAW_T25_34_Margins!$DQ679</f>
        <v/>
      </c>
      <c r="CA103" s="19">
        <f>RAW_T25_34_Margins!$DR679</f>
        <v/>
      </c>
      <c r="CB103" s="19">
        <f>RAW_T25_34_Margins!$DS679</f>
        <v/>
      </c>
      <c r="CC103" s="19">
        <f>RAW_T25_34_Margins!$DT679</f>
        <v/>
      </c>
      <c r="CD103" s="19">
        <f>RAW_T25_34_Margins!$DU679</f>
        <v/>
      </c>
      <c r="CE103" s="19">
        <f>SUM(RAW_T25_34_Margins!$D794:$DN794)</f>
        <v/>
      </c>
      <c r="CF103" s="19">
        <f>RAW_T25_34_Margins!$DO794</f>
        <v/>
      </c>
      <c r="CG103" s="19">
        <f>RAW_T25_34_Margins!$DP794</f>
        <v/>
      </c>
      <c r="CH103" s="19">
        <f>RAW_T25_34_Margins!$DQ794</f>
        <v/>
      </c>
      <c r="CI103" s="19">
        <f>RAW_T25_34_Margins!$DR794</f>
        <v/>
      </c>
      <c r="CJ103" s="19">
        <f>RAW_T25_34_Margins!$DS794</f>
        <v/>
      </c>
      <c r="CK103" s="19">
        <f>RAW_T25_34_Margins!$DT794</f>
        <v/>
      </c>
      <c r="CL103" s="19">
        <f>RAW_T25_34_Margins!$DU794</f>
        <v/>
      </c>
      <c r="CM103" s="19">
        <f>SUM(RAW_T25_34_Margins!$D909:$DN909)</f>
        <v/>
      </c>
      <c r="CN103" s="19">
        <f>RAW_T25_34_Margins!$DO909</f>
        <v/>
      </c>
      <c r="CO103" s="19">
        <f>RAW_T25_34_Margins!$DP909</f>
        <v/>
      </c>
      <c r="CP103" s="19">
        <f>RAW_T25_34_Margins!$DQ909</f>
        <v/>
      </c>
      <c r="CQ103" s="19">
        <f>RAW_T25_34_Margins!$DR909</f>
        <v/>
      </c>
      <c r="CR103" s="19">
        <f>RAW_T25_34_Margins!$DS909</f>
        <v/>
      </c>
      <c r="CS103" s="19">
        <f>RAW_T25_34_Margins!$DT909</f>
        <v/>
      </c>
      <c r="CT103" s="19">
        <f>RAW_T25_34_Margins!$DU909</f>
        <v/>
      </c>
      <c r="CU103" s="19">
        <f>SUM(RAW_T25_34_Margins!$D1024:$DN1024)</f>
        <v/>
      </c>
      <c r="CV103" s="19">
        <f>RAW_T25_34_Margins!$DO1024</f>
        <v/>
      </c>
      <c r="CW103" s="19">
        <f>RAW_T25_34_Margins!$DP1024</f>
        <v/>
      </c>
      <c r="CX103" s="19">
        <f>RAW_T25_34_Margins!$DQ1024</f>
        <v/>
      </c>
      <c r="CY103" s="19">
        <f>RAW_T25_34_Margins!$DR1024</f>
        <v/>
      </c>
      <c r="CZ103" s="19">
        <f>RAW_T25_34_Margins!$DS1024</f>
        <v/>
      </c>
      <c r="DA103" s="19">
        <f>RAW_T25_34_Margins!$DT1024</f>
        <v/>
      </c>
      <c r="DB103" s="19">
        <f>RAW_T25_34_Margins!$DU1024</f>
        <v/>
      </c>
      <c r="DC103" s="19">
        <f>SUM(RAW_T25_34_Margins!$D1139:$DN1139)</f>
        <v/>
      </c>
      <c r="DD103" s="19">
        <f>RAW_T25_34_Margins!$DO1139</f>
        <v/>
      </c>
      <c r="DE103" s="19">
        <f>RAW_T25_34_Margins!$DP1139</f>
        <v/>
      </c>
      <c r="DF103" s="19">
        <f>RAW_T25_34_Margins!$DQ1139</f>
        <v/>
      </c>
      <c r="DG103" s="19">
        <f>RAW_T25_34_Margins!$DR1139</f>
        <v/>
      </c>
      <c r="DH103" s="19">
        <f>RAW_T25_34_Margins!$DS1139</f>
        <v/>
      </c>
      <c r="DI103" s="19">
        <f>RAW_T25_34_Margins!$DT1139</f>
        <v/>
      </c>
      <c r="DJ103" s="19">
        <f>RAW_T25_34_Margins!$DU1139</f>
        <v/>
      </c>
    </row>
    <row r="104">
      <c r="A104" s="2" t="inlineStr">
        <is>
          <t>7310</t>
        </is>
      </c>
      <c r="B104" s="2" t="inlineStr">
        <is>
          <t>Building cleaning, pest control and other support services</t>
        </is>
      </c>
      <c r="C104" s="19">
        <f>IF(Settings!$B$5="Aus",SUM(RAW_T5_Aus!$C105:$DM105),SUM(RAW_T5_State!$C105:$DM105))</f>
        <v/>
      </c>
      <c r="D104" s="19">
        <f>IF(Settings!$B$5="Aus",RAW_T5_Aus!$DN105,RAW_T5_State!$DN105)</f>
        <v/>
      </c>
      <c r="E104" s="19">
        <f>IF(Settings!$B$5="Aus",RAW_T5_Aus!$DO105,RAW_T5_State!$DO105)</f>
        <v/>
      </c>
      <c r="F104" s="19">
        <f>IF(Settings!$B$5="Aus",RAW_T5_Aus!$DP105,RAW_T5_State!$DP105)</f>
        <v/>
      </c>
      <c r="G104" s="19">
        <f>IF(Settings!$B$5="Aus",RAW_T5_Aus!$DQ105,RAW_T5_State!$DQ105)</f>
        <v/>
      </c>
      <c r="H104" s="19">
        <f>IF(Settings!$B$5="Aus",RAW_T5_Aus!$DR105,RAW_T5_State!$DR105)</f>
        <v/>
      </c>
      <c r="I104" s="19">
        <f>IF(Settings!$B$5="Aus",RAW_T5_Aus!$DS105,RAW_T5_State!$DS105)</f>
        <v/>
      </c>
      <c r="J104" s="19">
        <f>IF(Settings!$B$5="Aus",RAW_T5_Aus!$DT105,RAW_T5_State!$DT105)</f>
        <v/>
      </c>
      <c r="K104" s="19">
        <f>IF(Settings!$B$5="Aus",SUM(RAW_T8_Aus!$C105:$DM105)-SUM(RAW_T5_Aus!$C105:$DM105),SUM(RAW_T8_State!$C105:$DM105)-SUM(RAW_T5_State!$C105:$DM105))</f>
        <v/>
      </c>
      <c r="L104" s="19">
        <f>IF(Settings!$B$5="Aus",RAW_T8_Aus!$DN105-RAW_T5_Aus!$DN105,RAW_T8_State!$DN105-RAW_T5_State!$DN105)</f>
        <v/>
      </c>
      <c r="M104" s="19">
        <f>IF(Settings!$B$5="Aus",RAW_T8_Aus!$DO105-RAW_T5_Aus!$DO105,RAW_T8_State!$DO105-RAW_T5_State!$DO105)</f>
        <v/>
      </c>
      <c r="N104" s="19">
        <f>IF(Settings!$B$5="Aus",RAW_T8_Aus!$DP105-RAW_T5_Aus!$DP105,RAW_T8_State!$DP105-RAW_T5_State!$DP105)</f>
        <v/>
      </c>
      <c r="O104" s="19">
        <f>IF(Settings!$B$5="Aus",RAW_T8_Aus!$DQ105-RAW_T5_Aus!$DQ105,RAW_T8_State!$DQ105-RAW_T5_State!$DQ105)</f>
        <v/>
      </c>
      <c r="P104" s="19">
        <f>IF(Settings!$B$5="Aus",RAW_T8_Aus!$DR105-RAW_T5_Aus!$DR105,RAW_T8_State!$DR105-RAW_T5_State!$DR105)</f>
        <v/>
      </c>
      <c r="Q104" s="19">
        <f>IF(Settings!$B$5="Aus",RAW_T8_Aus!$DS105-RAW_T5_Aus!$DS105,RAW_T8_State!$DS105-RAW_T5_State!$DS105)</f>
        <v/>
      </c>
      <c r="R104" s="19">
        <f>IF(Settings!$B$5="Aus",RAW_T8_Aus!$DT105-RAW_T5_Aus!$DT105,RAW_T8_State!$DT105-RAW_T5_State!$DT105)</f>
        <v/>
      </c>
      <c r="S104" s="19">
        <f>SUM(RAW_T35_NetTaxes!$C105:$DM105)</f>
        <v/>
      </c>
      <c r="T104" s="19">
        <f>RAW_T35_NetTaxes!$DN105</f>
        <v/>
      </c>
      <c r="U104" s="19">
        <f>RAW_T35_NetTaxes!$DO105</f>
        <v/>
      </c>
      <c r="V104" s="19">
        <f>RAW_T35_NetTaxes!$DP105</f>
        <v/>
      </c>
      <c r="W104" s="19">
        <f>RAW_T35_NetTaxes!$DQ105</f>
        <v/>
      </c>
      <c r="X104" s="19">
        <f>RAW_T35_NetTaxes!$DR105</f>
        <v/>
      </c>
      <c r="Y104" s="19">
        <f>RAW_T35_NetTaxes!$DS105</f>
        <v/>
      </c>
      <c r="Z104" s="19">
        <f>RAW_T35_NetTaxes!$DT105</f>
        <v/>
      </c>
      <c r="AA104" s="19">
        <f>SUM(RAW_T23_Wholesale!$C105:$DM105)</f>
        <v/>
      </c>
      <c r="AB104" s="19">
        <f>RAW_T23_Wholesale!$DN105</f>
        <v/>
      </c>
      <c r="AC104" s="19">
        <f>RAW_T23_Wholesale!$DO105</f>
        <v/>
      </c>
      <c r="AD104" s="19">
        <f>RAW_T23_Wholesale!$DP105</f>
        <v/>
      </c>
      <c r="AE104" s="19">
        <f>RAW_T23_Wholesale!$DQ105</f>
        <v/>
      </c>
      <c r="AF104" s="19">
        <f>RAW_T23_Wholesale!$DR105</f>
        <v/>
      </c>
      <c r="AG104" s="19">
        <f>RAW_T23_Wholesale!$DS105</f>
        <v/>
      </c>
      <c r="AH104" s="19">
        <f>RAW_T23_Wholesale!$DT105</f>
        <v/>
      </c>
      <c r="AI104" s="19">
        <f>SUM(RAW_T24_Retail!$C105:$DM105)</f>
        <v/>
      </c>
      <c r="AJ104" s="19">
        <f>RAW_T24_Retail!$DN105</f>
        <v/>
      </c>
      <c r="AK104" s="19">
        <f>RAW_T24_Retail!$DO105</f>
        <v/>
      </c>
      <c r="AL104" s="19">
        <f>RAW_T24_Retail!$DP105</f>
        <v/>
      </c>
      <c r="AM104" s="19">
        <f>RAW_T24_Retail!$DQ105</f>
        <v/>
      </c>
      <c r="AN104" s="19">
        <f>RAW_T24_Retail!$DR105</f>
        <v/>
      </c>
      <c r="AO104" s="19">
        <f>RAW_T24_Retail!$DS105</f>
        <v/>
      </c>
      <c r="AP104" s="19">
        <f>RAW_T24_Retail!$DT105</f>
        <v/>
      </c>
      <c r="AQ104" s="19">
        <f>SUM(RAW_T25_34_Margins!$D105:$DN105)</f>
        <v/>
      </c>
      <c r="AR104" s="19">
        <f>RAW_T25_34_Margins!$DO105</f>
        <v/>
      </c>
      <c r="AS104" s="19">
        <f>RAW_T25_34_Margins!$DP105</f>
        <v/>
      </c>
      <c r="AT104" s="19">
        <f>RAW_T25_34_Margins!$DQ105</f>
        <v/>
      </c>
      <c r="AU104" s="19">
        <f>RAW_T25_34_Margins!$DR105</f>
        <v/>
      </c>
      <c r="AV104" s="19">
        <f>RAW_T25_34_Margins!$DS105</f>
        <v/>
      </c>
      <c r="AW104" s="19">
        <f>RAW_T25_34_Margins!$DT105</f>
        <v/>
      </c>
      <c r="AX104" s="19">
        <f>RAW_T25_34_Margins!$DU105</f>
        <v/>
      </c>
      <c r="AY104" s="19">
        <f>SUM(RAW_T25_34_Margins!$D220:$DN220)</f>
        <v/>
      </c>
      <c r="AZ104" s="19">
        <f>RAW_T25_34_Margins!$DO220</f>
        <v/>
      </c>
      <c r="BA104" s="19">
        <f>RAW_T25_34_Margins!$DP220</f>
        <v/>
      </c>
      <c r="BB104" s="19">
        <f>RAW_T25_34_Margins!$DQ220</f>
        <v/>
      </c>
      <c r="BC104" s="19">
        <f>RAW_T25_34_Margins!$DR220</f>
        <v/>
      </c>
      <c r="BD104" s="19">
        <f>RAW_T25_34_Margins!$DS220</f>
        <v/>
      </c>
      <c r="BE104" s="19">
        <f>RAW_T25_34_Margins!$DT220</f>
        <v/>
      </c>
      <c r="BF104" s="19">
        <f>RAW_T25_34_Margins!$DU220</f>
        <v/>
      </c>
      <c r="BG104" s="19">
        <f>SUM(RAW_T25_34_Margins!$D335:$DN335)</f>
        <v/>
      </c>
      <c r="BH104" s="19">
        <f>RAW_T25_34_Margins!$DO335</f>
        <v/>
      </c>
      <c r="BI104" s="19">
        <f>RAW_T25_34_Margins!$DP335</f>
        <v/>
      </c>
      <c r="BJ104" s="19">
        <f>RAW_T25_34_Margins!$DQ335</f>
        <v/>
      </c>
      <c r="BK104" s="19">
        <f>RAW_T25_34_Margins!$DR335</f>
        <v/>
      </c>
      <c r="BL104" s="19">
        <f>RAW_T25_34_Margins!$DS335</f>
        <v/>
      </c>
      <c r="BM104" s="19">
        <f>RAW_T25_34_Margins!$DT335</f>
        <v/>
      </c>
      <c r="BN104" s="19">
        <f>RAW_T25_34_Margins!$DU335</f>
        <v/>
      </c>
      <c r="BO104" s="19">
        <f>SUM(RAW_T25_34_Margins!$D450:$DN450)+SUM(RAW_T25_34_Margins!$D565:$DN565)</f>
        <v/>
      </c>
      <c r="BP104" s="19">
        <f>RAW_T25_34_Margins!$DO450+RAW_T25_34_Margins!$DO565</f>
        <v/>
      </c>
      <c r="BQ104" s="19">
        <f>RAW_T25_34_Margins!$DP450+RAW_T25_34_Margins!$DP565</f>
        <v/>
      </c>
      <c r="BR104" s="19">
        <f>RAW_T25_34_Margins!$DQ450+RAW_T25_34_Margins!$DQ565</f>
        <v/>
      </c>
      <c r="BS104" s="19">
        <f>RAW_T25_34_Margins!$DR450+RAW_T25_34_Margins!$DR565</f>
        <v/>
      </c>
      <c r="BT104" s="19">
        <f>RAW_T25_34_Margins!$DS450+RAW_T25_34_Margins!$DS565</f>
        <v/>
      </c>
      <c r="BU104" s="19">
        <f>RAW_T25_34_Margins!$DT450+RAW_T25_34_Margins!$DT565</f>
        <v/>
      </c>
      <c r="BV104" s="19">
        <f>RAW_T25_34_Margins!$DU450+RAW_T25_34_Margins!$DU565</f>
        <v/>
      </c>
      <c r="BW104" s="19">
        <f>SUM(RAW_T25_34_Margins!$D680:$DN680)</f>
        <v/>
      </c>
      <c r="BX104" s="19">
        <f>RAW_T25_34_Margins!$DO680</f>
        <v/>
      </c>
      <c r="BY104" s="19">
        <f>RAW_T25_34_Margins!$DP680</f>
        <v/>
      </c>
      <c r="BZ104" s="19">
        <f>RAW_T25_34_Margins!$DQ680</f>
        <v/>
      </c>
      <c r="CA104" s="19">
        <f>RAW_T25_34_Margins!$DR680</f>
        <v/>
      </c>
      <c r="CB104" s="19">
        <f>RAW_T25_34_Margins!$DS680</f>
        <v/>
      </c>
      <c r="CC104" s="19">
        <f>RAW_T25_34_Margins!$DT680</f>
        <v/>
      </c>
      <c r="CD104" s="19">
        <f>RAW_T25_34_Margins!$DU680</f>
        <v/>
      </c>
      <c r="CE104" s="19">
        <f>SUM(RAW_T25_34_Margins!$D795:$DN795)</f>
        <v/>
      </c>
      <c r="CF104" s="19">
        <f>RAW_T25_34_Margins!$DO795</f>
        <v/>
      </c>
      <c r="CG104" s="19">
        <f>RAW_T25_34_Margins!$DP795</f>
        <v/>
      </c>
      <c r="CH104" s="19">
        <f>RAW_T25_34_Margins!$DQ795</f>
        <v/>
      </c>
      <c r="CI104" s="19">
        <f>RAW_T25_34_Margins!$DR795</f>
        <v/>
      </c>
      <c r="CJ104" s="19">
        <f>RAW_T25_34_Margins!$DS795</f>
        <v/>
      </c>
      <c r="CK104" s="19">
        <f>RAW_T25_34_Margins!$DT795</f>
        <v/>
      </c>
      <c r="CL104" s="19">
        <f>RAW_T25_34_Margins!$DU795</f>
        <v/>
      </c>
      <c r="CM104" s="19">
        <f>SUM(RAW_T25_34_Margins!$D910:$DN910)</f>
        <v/>
      </c>
      <c r="CN104" s="19">
        <f>RAW_T25_34_Margins!$DO910</f>
        <v/>
      </c>
      <c r="CO104" s="19">
        <f>RAW_T25_34_Margins!$DP910</f>
        <v/>
      </c>
      <c r="CP104" s="19">
        <f>RAW_T25_34_Margins!$DQ910</f>
        <v/>
      </c>
      <c r="CQ104" s="19">
        <f>RAW_T25_34_Margins!$DR910</f>
        <v/>
      </c>
      <c r="CR104" s="19">
        <f>RAW_T25_34_Margins!$DS910</f>
        <v/>
      </c>
      <c r="CS104" s="19">
        <f>RAW_T25_34_Margins!$DT910</f>
        <v/>
      </c>
      <c r="CT104" s="19">
        <f>RAW_T25_34_Margins!$DU910</f>
        <v/>
      </c>
      <c r="CU104" s="19">
        <f>SUM(RAW_T25_34_Margins!$D1025:$DN1025)</f>
        <v/>
      </c>
      <c r="CV104" s="19">
        <f>RAW_T25_34_Margins!$DO1025</f>
        <v/>
      </c>
      <c r="CW104" s="19">
        <f>RAW_T25_34_Margins!$DP1025</f>
        <v/>
      </c>
      <c r="CX104" s="19">
        <f>RAW_T25_34_Margins!$DQ1025</f>
        <v/>
      </c>
      <c r="CY104" s="19">
        <f>RAW_T25_34_Margins!$DR1025</f>
        <v/>
      </c>
      <c r="CZ104" s="19">
        <f>RAW_T25_34_Margins!$DS1025</f>
        <v/>
      </c>
      <c r="DA104" s="19">
        <f>RAW_T25_34_Margins!$DT1025</f>
        <v/>
      </c>
      <c r="DB104" s="19">
        <f>RAW_T25_34_Margins!$DU1025</f>
        <v/>
      </c>
      <c r="DC104" s="19">
        <f>SUM(RAW_T25_34_Margins!$D1140:$DN1140)</f>
        <v/>
      </c>
      <c r="DD104" s="19">
        <f>RAW_T25_34_Margins!$DO1140</f>
        <v/>
      </c>
      <c r="DE104" s="19">
        <f>RAW_T25_34_Margins!$DP1140</f>
        <v/>
      </c>
      <c r="DF104" s="19">
        <f>RAW_T25_34_Margins!$DQ1140</f>
        <v/>
      </c>
      <c r="DG104" s="19">
        <f>RAW_T25_34_Margins!$DR1140</f>
        <v/>
      </c>
      <c r="DH104" s="19">
        <f>RAW_T25_34_Margins!$DS1140</f>
        <v/>
      </c>
      <c r="DI104" s="19">
        <f>RAW_T25_34_Margins!$DT1140</f>
        <v/>
      </c>
      <c r="DJ104" s="19">
        <f>RAW_T25_34_Margins!$DU1140</f>
        <v/>
      </c>
    </row>
    <row r="105">
      <c r="A105" s="2" t="inlineStr">
        <is>
          <t>7501</t>
        </is>
      </c>
      <c r="B105" s="2" t="inlineStr">
        <is>
          <t>Public administration and regulatory services</t>
        </is>
      </c>
      <c r="C105" s="19">
        <f>IF(Settings!$B$5="Aus",SUM(RAW_T5_Aus!$C106:$DM106),SUM(RAW_T5_State!$C106:$DM106))</f>
        <v/>
      </c>
      <c r="D105" s="19">
        <f>IF(Settings!$B$5="Aus",RAW_T5_Aus!$DN106,RAW_T5_State!$DN106)</f>
        <v/>
      </c>
      <c r="E105" s="19">
        <f>IF(Settings!$B$5="Aus",RAW_T5_Aus!$DO106,RAW_T5_State!$DO106)</f>
        <v/>
      </c>
      <c r="F105" s="19">
        <f>IF(Settings!$B$5="Aus",RAW_T5_Aus!$DP106,RAW_T5_State!$DP106)</f>
        <v/>
      </c>
      <c r="G105" s="19">
        <f>IF(Settings!$B$5="Aus",RAW_T5_Aus!$DQ106,RAW_T5_State!$DQ106)</f>
        <v/>
      </c>
      <c r="H105" s="19">
        <f>IF(Settings!$B$5="Aus",RAW_T5_Aus!$DR106,RAW_T5_State!$DR106)</f>
        <v/>
      </c>
      <c r="I105" s="19">
        <f>IF(Settings!$B$5="Aus",RAW_T5_Aus!$DS106,RAW_T5_State!$DS106)</f>
        <v/>
      </c>
      <c r="J105" s="19">
        <f>IF(Settings!$B$5="Aus",RAW_T5_Aus!$DT106,RAW_T5_State!$DT106)</f>
        <v/>
      </c>
      <c r="K105" s="19">
        <f>IF(Settings!$B$5="Aus",SUM(RAW_T8_Aus!$C106:$DM106)-SUM(RAW_T5_Aus!$C106:$DM106),SUM(RAW_T8_State!$C106:$DM106)-SUM(RAW_T5_State!$C106:$DM106))</f>
        <v/>
      </c>
      <c r="L105" s="19">
        <f>IF(Settings!$B$5="Aus",RAW_T8_Aus!$DN106-RAW_T5_Aus!$DN106,RAW_T8_State!$DN106-RAW_T5_State!$DN106)</f>
        <v/>
      </c>
      <c r="M105" s="19">
        <f>IF(Settings!$B$5="Aus",RAW_T8_Aus!$DO106-RAW_T5_Aus!$DO106,RAW_T8_State!$DO106-RAW_T5_State!$DO106)</f>
        <v/>
      </c>
      <c r="N105" s="19">
        <f>IF(Settings!$B$5="Aus",RAW_T8_Aus!$DP106-RAW_T5_Aus!$DP106,RAW_T8_State!$DP106-RAW_T5_State!$DP106)</f>
        <v/>
      </c>
      <c r="O105" s="19">
        <f>IF(Settings!$B$5="Aus",RAW_T8_Aus!$DQ106-RAW_T5_Aus!$DQ106,RAW_T8_State!$DQ106-RAW_T5_State!$DQ106)</f>
        <v/>
      </c>
      <c r="P105" s="19">
        <f>IF(Settings!$B$5="Aus",RAW_T8_Aus!$DR106-RAW_T5_Aus!$DR106,RAW_T8_State!$DR106-RAW_T5_State!$DR106)</f>
        <v/>
      </c>
      <c r="Q105" s="19">
        <f>IF(Settings!$B$5="Aus",RAW_T8_Aus!$DS106-RAW_T5_Aus!$DS106,RAW_T8_State!$DS106-RAW_T5_State!$DS106)</f>
        <v/>
      </c>
      <c r="R105" s="19">
        <f>IF(Settings!$B$5="Aus",RAW_T8_Aus!$DT106-RAW_T5_Aus!$DT106,RAW_T8_State!$DT106-RAW_T5_State!$DT106)</f>
        <v/>
      </c>
      <c r="S105" s="19">
        <f>SUM(RAW_T35_NetTaxes!$C106:$DM106)</f>
        <v/>
      </c>
      <c r="T105" s="19">
        <f>RAW_T35_NetTaxes!$DN106</f>
        <v/>
      </c>
      <c r="U105" s="19">
        <f>RAW_T35_NetTaxes!$DO106</f>
        <v/>
      </c>
      <c r="V105" s="19">
        <f>RAW_T35_NetTaxes!$DP106</f>
        <v/>
      </c>
      <c r="W105" s="19">
        <f>RAW_T35_NetTaxes!$DQ106</f>
        <v/>
      </c>
      <c r="X105" s="19">
        <f>RAW_T35_NetTaxes!$DR106</f>
        <v/>
      </c>
      <c r="Y105" s="19">
        <f>RAW_T35_NetTaxes!$DS106</f>
        <v/>
      </c>
      <c r="Z105" s="19">
        <f>RAW_T35_NetTaxes!$DT106</f>
        <v/>
      </c>
      <c r="AA105" s="19">
        <f>SUM(RAW_T23_Wholesale!$C106:$DM106)</f>
        <v/>
      </c>
      <c r="AB105" s="19">
        <f>RAW_T23_Wholesale!$DN106</f>
        <v/>
      </c>
      <c r="AC105" s="19">
        <f>RAW_T23_Wholesale!$DO106</f>
        <v/>
      </c>
      <c r="AD105" s="19">
        <f>RAW_T23_Wholesale!$DP106</f>
        <v/>
      </c>
      <c r="AE105" s="19">
        <f>RAW_T23_Wholesale!$DQ106</f>
        <v/>
      </c>
      <c r="AF105" s="19">
        <f>RAW_T23_Wholesale!$DR106</f>
        <v/>
      </c>
      <c r="AG105" s="19">
        <f>RAW_T23_Wholesale!$DS106</f>
        <v/>
      </c>
      <c r="AH105" s="19">
        <f>RAW_T23_Wholesale!$DT106</f>
        <v/>
      </c>
      <c r="AI105" s="19">
        <f>SUM(RAW_T24_Retail!$C106:$DM106)</f>
        <v/>
      </c>
      <c r="AJ105" s="19">
        <f>RAW_T24_Retail!$DN106</f>
        <v/>
      </c>
      <c r="AK105" s="19">
        <f>RAW_T24_Retail!$DO106</f>
        <v/>
      </c>
      <c r="AL105" s="19">
        <f>RAW_T24_Retail!$DP106</f>
        <v/>
      </c>
      <c r="AM105" s="19">
        <f>RAW_T24_Retail!$DQ106</f>
        <v/>
      </c>
      <c r="AN105" s="19">
        <f>RAW_T24_Retail!$DR106</f>
        <v/>
      </c>
      <c r="AO105" s="19">
        <f>RAW_T24_Retail!$DS106</f>
        <v/>
      </c>
      <c r="AP105" s="19">
        <f>RAW_T24_Retail!$DT106</f>
        <v/>
      </c>
      <c r="AQ105" s="19">
        <f>SUM(RAW_T25_34_Margins!$D106:$DN106)</f>
        <v/>
      </c>
      <c r="AR105" s="19">
        <f>RAW_T25_34_Margins!$DO106</f>
        <v/>
      </c>
      <c r="AS105" s="19">
        <f>RAW_T25_34_Margins!$DP106</f>
        <v/>
      </c>
      <c r="AT105" s="19">
        <f>RAW_T25_34_Margins!$DQ106</f>
        <v/>
      </c>
      <c r="AU105" s="19">
        <f>RAW_T25_34_Margins!$DR106</f>
        <v/>
      </c>
      <c r="AV105" s="19">
        <f>RAW_T25_34_Margins!$DS106</f>
        <v/>
      </c>
      <c r="AW105" s="19">
        <f>RAW_T25_34_Margins!$DT106</f>
        <v/>
      </c>
      <c r="AX105" s="19">
        <f>RAW_T25_34_Margins!$DU106</f>
        <v/>
      </c>
      <c r="AY105" s="19">
        <f>SUM(RAW_T25_34_Margins!$D221:$DN221)</f>
        <v/>
      </c>
      <c r="AZ105" s="19">
        <f>RAW_T25_34_Margins!$DO221</f>
        <v/>
      </c>
      <c r="BA105" s="19">
        <f>RAW_T25_34_Margins!$DP221</f>
        <v/>
      </c>
      <c r="BB105" s="19">
        <f>RAW_T25_34_Margins!$DQ221</f>
        <v/>
      </c>
      <c r="BC105" s="19">
        <f>RAW_T25_34_Margins!$DR221</f>
        <v/>
      </c>
      <c r="BD105" s="19">
        <f>RAW_T25_34_Margins!$DS221</f>
        <v/>
      </c>
      <c r="BE105" s="19">
        <f>RAW_T25_34_Margins!$DT221</f>
        <v/>
      </c>
      <c r="BF105" s="19">
        <f>RAW_T25_34_Margins!$DU221</f>
        <v/>
      </c>
      <c r="BG105" s="19">
        <f>SUM(RAW_T25_34_Margins!$D336:$DN336)</f>
        <v/>
      </c>
      <c r="BH105" s="19">
        <f>RAW_T25_34_Margins!$DO336</f>
        <v/>
      </c>
      <c r="BI105" s="19">
        <f>RAW_T25_34_Margins!$DP336</f>
        <v/>
      </c>
      <c r="BJ105" s="19">
        <f>RAW_T25_34_Margins!$DQ336</f>
        <v/>
      </c>
      <c r="BK105" s="19">
        <f>RAW_T25_34_Margins!$DR336</f>
        <v/>
      </c>
      <c r="BL105" s="19">
        <f>RAW_T25_34_Margins!$DS336</f>
        <v/>
      </c>
      <c r="BM105" s="19">
        <f>RAW_T25_34_Margins!$DT336</f>
        <v/>
      </c>
      <c r="BN105" s="19">
        <f>RAW_T25_34_Margins!$DU336</f>
        <v/>
      </c>
      <c r="BO105" s="19">
        <f>SUM(RAW_T25_34_Margins!$D451:$DN451)+SUM(RAW_T25_34_Margins!$D566:$DN566)</f>
        <v/>
      </c>
      <c r="BP105" s="19">
        <f>RAW_T25_34_Margins!$DO451+RAW_T25_34_Margins!$DO566</f>
        <v/>
      </c>
      <c r="BQ105" s="19">
        <f>RAW_T25_34_Margins!$DP451+RAW_T25_34_Margins!$DP566</f>
        <v/>
      </c>
      <c r="BR105" s="19">
        <f>RAW_T25_34_Margins!$DQ451+RAW_T25_34_Margins!$DQ566</f>
        <v/>
      </c>
      <c r="BS105" s="19">
        <f>RAW_T25_34_Margins!$DR451+RAW_T25_34_Margins!$DR566</f>
        <v/>
      </c>
      <c r="BT105" s="19">
        <f>RAW_T25_34_Margins!$DS451+RAW_T25_34_Margins!$DS566</f>
        <v/>
      </c>
      <c r="BU105" s="19">
        <f>RAW_T25_34_Margins!$DT451+RAW_T25_34_Margins!$DT566</f>
        <v/>
      </c>
      <c r="BV105" s="19">
        <f>RAW_T25_34_Margins!$DU451+RAW_T25_34_Margins!$DU566</f>
        <v/>
      </c>
      <c r="BW105" s="19">
        <f>SUM(RAW_T25_34_Margins!$D681:$DN681)</f>
        <v/>
      </c>
      <c r="BX105" s="19">
        <f>RAW_T25_34_Margins!$DO681</f>
        <v/>
      </c>
      <c r="BY105" s="19">
        <f>RAW_T25_34_Margins!$DP681</f>
        <v/>
      </c>
      <c r="BZ105" s="19">
        <f>RAW_T25_34_Margins!$DQ681</f>
        <v/>
      </c>
      <c r="CA105" s="19">
        <f>RAW_T25_34_Margins!$DR681</f>
        <v/>
      </c>
      <c r="CB105" s="19">
        <f>RAW_T25_34_Margins!$DS681</f>
        <v/>
      </c>
      <c r="CC105" s="19">
        <f>RAW_T25_34_Margins!$DT681</f>
        <v/>
      </c>
      <c r="CD105" s="19">
        <f>RAW_T25_34_Margins!$DU681</f>
        <v/>
      </c>
      <c r="CE105" s="19">
        <f>SUM(RAW_T25_34_Margins!$D796:$DN796)</f>
        <v/>
      </c>
      <c r="CF105" s="19">
        <f>RAW_T25_34_Margins!$DO796</f>
        <v/>
      </c>
      <c r="CG105" s="19">
        <f>RAW_T25_34_Margins!$DP796</f>
        <v/>
      </c>
      <c r="CH105" s="19">
        <f>RAW_T25_34_Margins!$DQ796</f>
        <v/>
      </c>
      <c r="CI105" s="19">
        <f>RAW_T25_34_Margins!$DR796</f>
        <v/>
      </c>
      <c r="CJ105" s="19">
        <f>RAW_T25_34_Margins!$DS796</f>
        <v/>
      </c>
      <c r="CK105" s="19">
        <f>RAW_T25_34_Margins!$DT796</f>
        <v/>
      </c>
      <c r="CL105" s="19">
        <f>RAW_T25_34_Margins!$DU796</f>
        <v/>
      </c>
      <c r="CM105" s="19">
        <f>SUM(RAW_T25_34_Margins!$D911:$DN911)</f>
        <v/>
      </c>
      <c r="CN105" s="19">
        <f>RAW_T25_34_Margins!$DO911</f>
        <v/>
      </c>
      <c r="CO105" s="19">
        <f>RAW_T25_34_Margins!$DP911</f>
        <v/>
      </c>
      <c r="CP105" s="19">
        <f>RAW_T25_34_Margins!$DQ911</f>
        <v/>
      </c>
      <c r="CQ105" s="19">
        <f>RAW_T25_34_Margins!$DR911</f>
        <v/>
      </c>
      <c r="CR105" s="19">
        <f>RAW_T25_34_Margins!$DS911</f>
        <v/>
      </c>
      <c r="CS105" s="19">
        <f>RAW_T25_34_Margins!$DT911</f>
        <v/>
      </c>
      <c r="CT105" s="19">
        <f>RAW_T25_34_Margins!$DU911</f>
        <v/>
      </c>
      <c r="CU105" s="19">
        <f>SUM(RAW_T25_34_Margins!$D1026:$DN1026)</f>
        <v/>
      </c>
      <c r="CV105" s="19">
        <f>RAW_T25_34_Margins!$DO1026</f>
        <v/>
      </c>
      <c r="CW105" s="19">
        <f>RAW_T25_34_Margins!$DP1026</f>
        <v/>
      </c>
      <c r="CX105" s="19">
        <f>RAW_T25_34_Margins!$DQ1026</f>
        <v/>
      </c>
      <c r="CY105" s="19">
        <f>RAW_T25_34_Margins!$DR1026</f>
        <v/>
      </c>
      <c r="CZ105" s="19">
        <f>RAW_T25_34_Margins!$DS1026</f>
        <v/>
      </c>
      <c r="DA105" s="19">
        <f>RAW_T25_34_Margins!$DT1026</f>
        <v/>
      </c>
      <c r="DB105" s="19">
        <f>RAW_T25_34_Margins!$DU1026</f>
        <v/>
      </c>
      <c r="DC105" s="19">
        <f>SUM(RAW_T25_34_Margins!$D1141:$DN1141)</f>
        <v/>
      </c>
      <c r="DD105" s="19">
        <f>RAW_T25_34_Margins!$DO1141</f>
        <v/>
      </c>
      <c r="DE105" s="19">
        <f>RAW_T25_34_Margins!$DP1141</f>
        <v/>
      </c>
      <c r="DF105" s="19">
        <f>RAW_T25_34_Margins!$DQ1141</f>
        <v/>
      </c>
      <c r="DG105" s="19">
        <f>RAW_T25_34_Margins!$DR1141</f>
        <v/>
      </c>
      <c r="DH105" s="19">
        <f>RAW_T25_34_Margins!$DS1141</f>
        <v/>
      </c>
      <c r="DI105" s="19">
        <f>RAW_T25_34_Margins!$DT1141</f>
        <v/>
      </c>
      <c r="DJ105" s="19">
        <f>RAW_T25_34_Margins!$DU1141</f>
        <v/>
      </c>
    </row>
    <row r="106">
      <c r="A106" s="2" t="inlineStr">
        <is>
          <t>7601</t>
        </is>
      </c>
      <c r="B106" s="2" t="inlineStr">
        <is>
          <t>Defence</t>
        </is>
      </c>
      <c r="C106" s="19">
        <f>IF(Settings!$B$5="Aus",SUM(RAW_T5_Aus!$C107:$DM107),SUM(RAW_T5_State!$C107:$DM107))</f>
        <v/>
      </c>
      <c r="D106" s="19">
        <f>IF(Settings!$B$5="Aus",RAW_T5_Aus!$DN107,RAW_T5_State!$DN107)</f>
        <v/>
      </c>
      <c r="E106" s="19">
        <f>IF(Settings!$B$5="Aus",RAW_T5_Aus!$DO107,RAW_T5_State!$DO107)</f>
        <v/>
      </c>
      <c r="F106" s="19">
        <f>IF(Settings!$B$5="Aus",RAW_T5_Aus!$DP107,RAW_T5_State!$DP107)</f>
        <v/>
      </c>
      <c r="G106" s="19">
        <f>IF(Settings!$B$5="Aus",RAW_T5_Aus!$DQ107,RAW_T5_State!$DQ107)</f>
        <v/>
      </c>
      <c r="H106" s="19">
        <f>IF(Settings!$B$5="Aus",RAW_T5_Aus!$DR107,RAW_T5_State!$DR107)</f>
        <v/>
      </c>
      <c r="I106" s="19">
        <f>IF(Settings!$B$5="Aus",RAW_T5_Aus!$DS107,RAW_T5_State!$DS107)</f>
        <v/>
      </c>
      <c r="J106" s="19">
        <f>IF(Settings!$B$5="Aus",RAW_T5_Aus!$DT107,RAW_T5_State!$DT107)</f>
        <v/>
      </c>
      <c r="K106" s="19">
        <f>IF(Settings!$B$5="Aus",SUM(RAW_T8_Aus!$C107:$DM107)-SUM(RAW_T5_Aus!$C107:$DM107),SUM(RAW_T8_State!$C107:$DM107)-SUM(RAW_T5_State!$C107:$DM107))</f>
        <v/>
      </c>
      <c r="L106" s="19">
        <f>IF(Settings!$B$5="Aus",RAW_T8_Aus!$DN107-RAW_T5_Aus!$DN107,RAW_T8_State!$DN107-RAW_T5_State!$DN107)</f>
        <v/>
      </c>
      <c r="M106" s="19">
        <f>IF(Settings!$B$5="Aus",RAW_T8_Aus!$DO107-RAW_T5_Aus!$DO107,RAW_T8_State!$DO107-RAW_T5_State!$DO107)</f>
        <v/>
      </c>
      <c r="N106" s="19">
        <f>IF(Settings!$B$5="Aus",RAW_T8_Aus!$DP107-RAW_T5_Aus!$DP107,RAW_T8_State!$DP107-RAW_T5_State!$DP107)</f>
        <v/>
      </c>
      <c r="O106" s="19">
        <f>IF(Settings!$B$5="Aus",RAW_T8_Aus!$DQ107-RAW_T5_Aus!$DQ107,RAW_T8_State!$DQ107-RAW_T5_State!$DQ107)</f>
        <v/>
      </c>
      <c r="P106" s="19">
        <f>IF(Settings!$B$5="Aus",RAW_T8_Aus!$DR107-RAW_T5_Aus!$DR107,RAW_T8_State!$DR107-RAW_T5_State!$DR107)</f>
        <v/>
      </c>
      <c r="Q106" s="19">
        <f>IF(Settings!$B$5="Aus",RAW_T8_Aus!$DS107-RAW_T5_Aus!$DS107,RAW_T8_State!$DS107-RAW_T5_State!$DS107)</f>
        <v/>
      </c>
      <c r="R106" s="19">
        <f>IF(Settings!$B$5="Aus",RAW_T8_Aus!$DT107-RAW_T5_Aus!$DT107,RAW_T8_State!$DT107-RAW_T5_State!$DT107)</f>
        <v/>
      </c>
      <c r="S106" s="19">
        <f>SUM(RAW_T35_NetTaxes!$C107:$DM107)</f>
        <v/>
      </c>
      <c r="T106" s="19">
        <f>RAW_T35_NetTaxes!$DN107</f>
        <v/>
      </c>
      <c r="U106" s="19">
        <f>RAW_T35_NetTaxes!$DO107</f>
        <v/>
      </c>
      <c r="V106" s="19">
        <f>RAW_T35_NetTaxes!$DP107</f>
        <v/>
      </c>
      <c r="W106" s="19">
        <f>RAW_T35_NetTaxes!$DQ107</f>
        <v/>
      </c>
      <c r="X106" s="19">
        <f>RAW_T35_NetTaxes!$DR107</f>
        <v/>
      </c>
      <c r="Y106" s="19">
        <f>RAW_T35_NetTaxes!$DS107</f>
        <v/>
      </c>
      <c r="Z106" s="19">
        <f>RAW_T35_NetTaxes!$DT107</f>
        <v/>
      </c>
      <c r="AA106" s="19">
        <f>SUM(RAW_T23_Wholesale!$C107:$DM107)</f>
        <v/>
      </c>
      <c r="AB106" s="19">
        <f>RAW_T23_Wholesale!$DN107</f>
        <v/>
      </c>
      <c r="AC106" s="19">
        <f>RAW_T23_Wholesale!$DO107</f>
        <v/>
      </c>
      <c r="AD106" s="19">
        <f>RAW_T23_Wholesale!$DP107</f>
        <v/>
      </c>
      <c r="AE106" s="19">
        <f>RAW_T23_Wholesale!$DQ107</f>
        <v/>
      </c>
      <c r="AF106" s="19">
        <f>RAW_T23_Wholesale!$DR107</f>
        <v/>
      </c>
      <c r="AG106" s="19">
        <f>RAW_T23_Wholesale!$DS107</f>
        <v/>
      </c>
      <c r="AH106" s="19">
        <f>RAW_T23_Wholesale!$DT107</f>
        <v/>
      </c>
      <c r="AI106" s="19">
        <f>SUM(RAW_T24_Retail!$C107:$DM107)</f>
        <v/>
      </c>
      <c r="AJ106" s="19">
        <f>RAW_T24_Retail!$DN107</f>
        <v/>
      </c>
      <c r="AK106" s="19">
        <f>RAW_T24_Retail!$DO107</f>
        <v/>
      </c>
      <c r="AL106" s="19">
        <f>RAW_T24_Retail!$DP107</f>
        <v/>
      </c>
      <c r="AM106" s="19">
        <f>RAW_T24_Retail!$DQ107</f>
        <v/>
      </c>
      <c r="AN106" s="19">
        <f>RAW_T24_Retail!$DR107</f>
        <v/>
      </c>
      <c r="AO106" s="19">
        <f>RAW_T24_Retail!$DS107</f>
        <v/>
      </c>
      <c r="AP106" s="19">
        <f>RAW_T24_Retail!$DT107</f>
        <v/>
      </c>
      <c r="AQ106" s="19">
        <f>SUM(RAW_T25_34_Margins!$D107:$DN107)</f>
        <v/>
      </c>
      <c r="AR106" s="19">
        <f>RAW_T25_34_Margins!$DO107</f>
        <v/>
      </c>
      <c r="AS106" s="19">
        <f>RAW_T25_34_Margins!$DP107</f>
        <v/>
      </c>
      <c r="AT106" s="19">
        <f>RAW_T25_34_Margins!$DQ107</f>
        <v/>
      </c>
      <c r="AU106" s="19">
        <f>RAW_T25_34_Margins!$DR107</f>
        <v/>
      </c>
      <c r="AV106" s="19">
        <f>RAW_T25_34_Margins!$DS107</f>
        <v/>
      </c>
      <c r="AW106" s="19">
        <f>RAW_T25_34_Margins!$DT107</f>
        <v/>
      </c>
      <c r="AX106" s="19">
        <f>RAW_T25_34_Margins!$DU107</f>
        <v/>
      </c>
      <c r="AY106" s="19">
        <f>SUM(RAW_T25_34_Margins!$D222:$DN222)</f>
        <v/>
      </c>
      <c r="AZ106" s="19">
        <f>RAW_T25_34_Margins!$DO222</f>
        <v/>
      </c>
      <c r="BA106" s="19">
        <f>RAW_T25_34_Margins!$DP222</f>
        <v/>
      </c>
      <c r="BB106" s="19">
        <f>RAW_T25_34_Margins!$DQ222</f>
        <v/>
      </c>
      <c r="BC106" s="19">
        <f>RAW_T25_34_Margins!$DR222</f>
        <v/>
      </c>
      <c r="BD106" s="19">
        <f>RAW_T25_34_Margins!$DS222</f>
        <v/>
      </c>
      <c r="BE106" s="19">
        <f>RAW_T25_34_Margins!$DT222</f>
        <v/>
      </c>
      <c r="BF106" s="19">
        <f>RAW_T25_34_Margins!$DU222</f>
        <v/>
      </c>
      <c r="BG106" s="19">
        <f>SUM(RAW_T25_34_Margins!$D337:$DN337)</f>
        <v/>
      </c>
      <c r="BH106" s="19">
        <f>RAW_T25_34_Margins!$DO337</f>
        <v/>
      </c>
      <c r="BI106" s="19">
        <f>RAW_T25_34_Margins!$DP337</f>
        <v/>
      </c>
      <c r="BJ106" s="19">
        <f>RAW_T25_34_Margins!$DQ337</f>
        <v/>
      </c>
      <c r="BK106" s="19">
        <f>RAW_T25_34_Margins!$DR337</f>
        <v/>
      </c>
      <c r="BL106" s="19">
        <f>RAW_T25_34_Margins!$DS337</f>
        <v/>
      </c>
      <c r="BM106" s="19">
        <f>RAW_T25_34_Margins!$DT337</f>
        <v/>
      </c>
      <c r="BN106" s="19">
        <f>RAW_T25_34_Margins!$DU337</f>
        <v/>
      </c>
      <c r="BO106" s="19">
        <f>SUM(RAW_T25_34_Margins!$D452:$DN452)+SUM(RAW_T25_34_Margins!$D567:$DN567)</f>
        <v/>
      </c>
      <c r="BP106" s="19">
        <f>RAW_T25_34_Margins!$DO452+RAW_T25_34_Margins!$DO567</f>
        <v/>
      </c>
      <c r="BQ106" s="19">
        <f>RAW_T25_34_Margins!$DP452+RAW_T25_34_Margins!$DP567</f>
        <v/>
      </c>
      <c r="BR106" s="19">
        <f>RAW_T25_34_Margins!$DQ452+RAW_T25_34_Margins!$DQ567</f>
        <v/>
      </c>
      <c r="BS106" s="19">
        <f>RAW_T25_34_Margins!$DR452+RAW_T25_34_Margins!$DR567</f>
        <v/>
      </c>
      <c r="BT106" s="19">
        <f>RAW_T25_34_Margins!$DS452+RAW_T25_34_Margins!$DS567</f>
        <v/>
      </c>
      <c r="BU106" s="19">
        <f>RAW_T25_34_Margins!$DT452+RAW_T25_34_Margins!$DT567</f>
        <v/>
      </c>
      <c r="BV106" s="19">
        <f>RAW_T25_34_Margins!$DU452+RAW_T25_34_Margins!$DU567</f>
        <v/>
      </c>
      <c r="BW106" s="19">
        <f>SUM(RAW_T25_34_Margins!$D682:$DN682)</f>
        <v/>
      </c>
      <c r="BX106" s="19">
        <f>RAW_T25_34_Margins!$DO682</f>
        <v/>
      </c>
      <c r="BY106" s="19">
        <f>RAW_T25_34_Margins!$DP682</f>
        <v/>
      </c>
      <c r="BZ106" s="19">
        <f>RAW_T25_34_Margins!$DQ682</f>
        <v/>
      </c>
      <c r="CA106" s="19">
        <f>RAW_T25_34_Margins!$DR682</f>
        <v/>
      </c>
      <c r="CB106" s="19">
        <f>RAW_T25_34_Margins!$DS682</f>
        <v/>
      </c>
      <c r="CC106" s="19">
        <f>RAW_T25_34_Margins!$DT682</f>
        <v/>
      </c>
      <c r="CD106" s="19">
        <f>RAW_T25_34_Margins!$DU682</f>
        <v/>
      </c>
      <c r="CE106" s="19">
        <f>SUM(RAW_T25_34_Margins!$D797:$DN797)</f>
        <v/>
      </c>
      <c r="CF106" s="19">
        <f>RAW_T25_34_Margins!$DO797</f>
        <v/>
      </c>
      <c r="CG106" s="19">
        <f>RAW_T25_34_Margins!$DP797</f>
        <v/>
      </c>
      <c r="CH106" s="19">
        <f>RAW_T25_34_Margins!$DQ797</f>
        <v/>
      </c>
      <c r="CI106" s="19">
        <f>RAW_T25_34_Margins!$DR797</f>
        <v/>
      </c>
      <c r="CJ106" s="19">
        <f>RAW_T25_34_Margins!$DS797</f>
        <v/>
      </c>
      <c r="CK106" s="19">
        <f>RAW_T25_34_Margins!$DT797</f>
        <v/>
      </c>
      <c r="CL106" s="19">
        <f>RAW_T25_34_Margins!$DU797</f>
        <v/>
      </c>
      <c r="CM106" s="19">
        <f>SUM(RAW_T25_34_Margins!$D912:$DN912)</f>
        <v/>
      </c>
      <c r="CN106" s="19">
        <f>RAW_T25_34_Margins!$DO912</f>
        <v/>
      </c>
      <c r="CO106" s="19">
        <f>RAW_T25_34_Margins!$DP912</f>
        <v/>
      </c>
      <c r="CP106" s="19">
        <f>RAW_T25_34_Margins!$DQ912</f>
        <v/>
      </c>
      <c r="CQ106" s="19">
        <f>RAW_T25_34_Margins!$DR912</f>
        <v/>
      </c>
      <c r="CR106" s="19">
        <f>RAW_T25_34_Margins!$DS912</f>
        <v/>
      </c>
      <c r="CS106" s="19">
        <f>RAW_T25_34_Margins!$DT912</f>
        <v/>
      </c>
      <c r="CT106" s="19">
        <f>RAW_T25_34_Margins!$DU912</f>
        <v/>
      </c>
      <c r="CU106" s="19">
        <f>SUM(RAW_T25_34_Margins!$D1027:$DN1027)</f>
        <v/>
      </c>
      <c r="CV106" s="19">
        <f>RAW_T25_34_Margins!$DO1027</f>
        <v/>
      </c>
      <c r="CW106" s="19">
        <f>RAW_T25_34_Margins!$DP1027</f>
        <v/>
      </c>
      <c r="CX106" s="19">
        <f>RAW_T25_34_Margins!$DQ1027</f>
        <v/>
      </c>
      <c r="CY106" s="19">
        <f>RAW_T25_34_Margins!$DR1027</f>
        <v/>
      </c>
      <c r="CZ106" s="19">
        <f>RAW_T25_34_Margins!$DS1027</f>
        <v/>
      </c>
      <c r="DA106" s="19">
        <f>RAW_T25_34_Margins!$DT1027</f>
        <v/>
      </c>
      <c r="DB106" s="19">
        <f>RAW_T25_34_Margins!$DU1027</f>
        <v/>
      </c>
      <c r="DC106" s="19">
        <f>SUM(RAW_T25_34_Margins!$D1142:$DN1142)</f>
        <v/>
      </c>
      <c r="DD106" s="19">
        <f>RAW_T25_34_Margins!$DO1142</f>
        <v/>
      </c>
      <c r="DE106" s="19">
        <f>RAW_T25_34_Margins!$DP1142</f>
        <v/>
      </c>
      <c r="DF106" s="19">
        <f>RAW_T25_34_Margins!$DQ1142</f>
        <v/>
      </c>
      <c r="DG106" s="19">
        <f>RAW_T25_34_Margins!$DR1142</f>
        <v/>
      </c>
      <c r="DH106" s="19">
        <f>RAW_T25_34_Margins!$DS1142</f>
        <v/>
      </c>
      <c r="DI106" s="19">
        <f>RAW_T25_34_Margins!$DT1142</f>
        <v/>
      </c>
      <c r="DJ106" s="19">
        <f>RAW_T25_34_Margins!$DU1142</f>
        <v/>
      </c>
    </row>
    <row r="107">
      <c r="A107" s="2" t="inlineStr">
        <is>
          <t>7701</t>
        </is>
      </c>
      <c r="B107" s="2" t="inlineStr">
        <is>
          <t>Public order and safety</t>
        </is>
      </c>
      <c r="C107" s="19">
        <f>IF(Settings!$B$5="Aus",SUM(RAW_T5_Aus!$C108:$DM108),SUM(RAW_T5_State!$C108:$DM108))</f>
        <v/>
      </c>
      <c r="D107" s="19">
        <f>IF(Settings!$B$5="Aus",RAW_T5_Aus!$DN108,RAW_T5_State!$DN108)</f>
        <v/>
      </c>
      <c r="E107" s="19">
        <f>IF(Settings!$B$5="Aus",RAW_T5_Aus!$DO108,RAW_T5_State!$DO108)</f>
        <v/>
      </c>
      <c r="F107" s="19">
        <f>IF(Settings!$B$5="Aus",RAW_T5_Aus!$DP108,RAW_T5_State!$DP108)</f>
        <v/>
      </c>
      <c r="G107" s="19">
        <f>IF(Settings!$B$5="Aus",RAW_T5_Aus!$DQ108,RAW_T5_State!$DQ108)</f>
        <v/>
      </c>
      <c r="H107" s="19">
        <f>IF(Settings!$B$5="Aus",RAW_T5_Aus!$DR108,RAW_T5_State!$DR108)</f>
        <v/>
      </c>
      <c r="I107" s="19">
        <f>IF(Settings!$B$5="Aus",RAW_T5_Aus!$DS108,RAW_T5_State!$DS108)</f>
        <v/>
      </c>
      <c r="J107" s="19">
        <f>IF(Settings!$B$5="Aus",RAW_T5_Aus!$DT108,RAW_T5_State!$DT108)</f>
        <v/>
      </c>
      <c r="K107" s="19">
        <f>IF(Settings!$B$5="Aus",SUM(RAW_T8_Aus!$C108:$DM108)-SUM(RAW_T5_Aus!$C108:$DM108),SUM(RAW_T8_State!$C108:$DM108)-SUM(RAW_T5_State!$C108:$DM108))</f>
        <v/>
      </c>
      <c r="L107" s="19">
        <f>IF(Settings!$B$5="Aus",RAW_T8_Aus!$DN108-RAW_T5_Aus!$DN108,RAW_T8_State!$DN108-RAW_T5_State!$DN108)</f>
        <v/>
      </c>
      <c r="M107" s="19">
        <f>IF(Settings!$B$5="Aus",RAW_T8_Aus!$DO108-RAW_T5_Aus!$DO108,RAW_T8_State!$DO108-RAW_T5_State!$DO108)</f>
        <v/>
      </c>
      <c r="N107" s="19">
        <f>IF(Settings!$B$5="Aus",RAW_T8_Aus!$DP108-RAW_T5_Aus!$DP108,RAW_T8_State!$DP108-RAW_T5_State!$DP108)</f>
        <v/>
      </c>
      <c r="O107" s="19">
        <f>IF(Settings!$B$5="Aus",RAW_T8_Aus!$DQ108-RAW_T5_Aus!$DQ108,RAW_T8_State!$DQ108-RAW_T5_State!$DQ108)</f>
        <v/>
      </c>
      <c r="P107" s="19">
        <f>IF(Settings!$B$5="Aus",RAW_T8_Aus!$DR108-RAW_T5_Aus!$DR108,RAW_T8_State!$DR108-RAW_T5_State!$DR108)</f>
        <v/>
      </c>
      <c r="Q107" s="19">
        <f>IF(Settings!$B$5="Aus",RAW_T8_Aus!$DS108-RAW_T5_Aus!$DS108,RAW_T8_State!$DS108-RAW_T5_State!$DS108)</f>
        <v/>
      </c>
      <c r="R107" s="19">
        <f>IF(Settings!$B$5="Aus",RAW_T8_Aus!$DT108-RAW_T5_Aus!$DT108,RAW_T8_State!$DT108-RAW_T5_State!$DT108)</f>
        <v/>
      </c>
      <c r="S107" s="19">
        <f>SUM(RAW_T35_NetTaxes!$C108:$DM108)</f>
        <v/>
      </c>
      <c r="T107" s="19">
        <f>RAW_T35_NetTaxes!$DN108</f>
        <v/>
      </c>
      <c r="U107" s="19">
        <f>RAW_T35_NetTaxes!$DO108</f>
        <v/>
      </c>
      <c r="V107" s="19">
        <f>RAW_T35_NetTaxes!$DP108</f>
        <v/>
      </c>
      <c r="W107" s="19">
        <f>RAW_T35_NetTaxes!$DQ108</f>
        <v/>
      </c>
      <c r="X107" s="19">
        <f>RAW_T35_NetTaxes!$DR108</f>
        <v/>
      </c>
      <c r="Y107" s="19">
        <f>RAW_T35_NetTaxes!$DS108</f>
        <v/>
      </c>
      <c r="Z107" s="19">
        <f>RAW_T35_NetTaxes!$DT108</f>
        <v/>
      </c>
      <c r="AA107" s="19">
        <f>SUM(RAW_T23_Wholesale!$C108:$DM108)</f>
        <v/>
      </c>
      <c r="AB107" s="19">
        <f>RAW_T23_Wholesale!$DN108</f>
        <v/>
      </c>
      <c r="AC107" s="19">
        <f>RAW_T23_Wholesale!$DO108</f>
        <v/>
      </c>
      <c r="AD107" s="19">
        <f>RAW_T23_Wholesale!$DP108</f>
        <v/>
      </c>
      <c r="AE107" s="19">
        <f>RAW_T23_Wholesale!$DQ108</f>
        <v/>
      </c>
      <c r="AF107" s="19">
        <f>RAW_T23_Wholesale!$DR108</f>
        <v/>
      </c>
      <c r="AG107" s="19">
        <f>RAW_T23_Wholesale!$DS108</f>
        <v/>
      </c>
      <c r="AH107" s="19">
        <f>RAW_T23_Wholesale!$DT108</f>
        <v/>
      </c>
      <c r="AI107" s="19">
        <f>SUM(RAW_T24_Retail!$C108:$DM108)</f>
        <v/>
      </c>
      <c r="AJ107" s="19">
        <f>RAW_T24_Retail!$DN108</f>
        <v/>
      </c>
      <c r="AK107" s="19">
        <f>RAW_T24_Retail!$DO108</f>
        <v/>
      </c>
      <c r="AL107" s="19">
        <f>RAW_T24_Retail!$DP108</f>
        <v/>
      </c>
      <c r="AM107" s="19">
        <f>RAW_T24_Retail!$DQ108</f>
        <v/>
      </c>
      <c r="AN107" s="19">
        <f>RAW_T24_Retail!$DR108</f>
        <v/>
      </c>
      <c r="AO107" s="19">
        <f>RAW_T24_Retail!$DS108</f>
        <v/>
      </c>
      <c r="AP107" s="19">
        <f>RAW_T24_Retail!$DT108</f>
        <v/>
      </c>
      <c r="AQ107" s="19">
        <f>SUM(RAW_T25_34_Margins!$D108:$DN108)</f>
        <v/>
      </c>
      <c r="AR107" s="19">
        <f>RAW_T25_34_Margins!$DO108</f>
        <v/>
      </c>
      <c r="AS107" s="19">
        <f>RAW_T25_34_Margins!$DP108</f>
        <v/>
      </c>
      <c r="AT107" s="19">
        <f>RAW_T25_34_Margins!$DQ108</f>
        <v/>
      </c>
      <c r="AU107" s="19">
        <f>RAW_T25_34_Margins!$DR108</f>
        <v/>
      </c>
      <c r="AV107" s="19">
        <f>RAW_T25_34_Margins!$DS108</f>
        <v/>
      </c>
      <c r="AW107" s="19">
        <f>RAW_T25_34_Margins!$DT108</f>
        <v/>
      </c>
      <c r="AX107" s="19">
        <f>RAW_T25_34_Margins!$DU108</f>
        <v/>
      </c>
      <c r="AY107" s="19">
        <f>SUM(RAW_T25_34_Margins!$D223:$DN223)</f>
        <v/>
      </c>
      <c r="AZ107" s="19">
        <f>RAW_T25_34_Margins!$DO223</f>
        <v/>
      </c>
      <c r="BA107" s="19">
        <f>RAW_T25_34_Margins!$DP223</f>
        <v/>
      </c>
      <c r="BB107" s="19">
        <f>RAW_T25_34_Margins!$DQ223</f>
        <v/>
      </c>
      <c r="BC107" s="19">
        <f>RAW_T25_34_Margins!$DR223</f>
        <v/>
      </c>
      <c r="BD107" s="19">
        <f>RAW_T25_34_Margins!$DS223</f>
        <v/>
      </c>
      <c r="BE107" s="19">
        <f>RAW_T25_34_Margins!$DT223</f>
        <v/>
      </c>
      <c r="BF107" s="19">
        <f>RAW_T25_34_Margins!$DU223</f>
        <v/>
      </c>
      <c r="BG107" s="19">
        <f>SUM(RAW_T25_34_Margins!$D338:$DN338)</f>
        <v/>
      </c>
      <c r="BH107" s="19">
        <f>RAW_T25_34_Margins!$DO338</f>
        <v/>
      </c>
      <c r="BI107" s="19">
        <f>RAW_T25_34_Margins!$DP338</f>
        <v/>
      </c>
      <c r="BJ107" s="19">
        <f>RAW_T25_34_Margins!$DQ338</f>
        <v/>
      </c>
      <c r="BK107" s="19">
        <f>RAW_T25_34_Margins!$DR338</f>
        <v/>
      </c>
      <c r="BL107" s="19">
        <f>RAW_T25_34_Margins!$DS338</f>
        <v/>
      </c>
      <c r="BM107" s="19">
        <f>RAW_T25_34_Margins!$DT338</f>
        <v/>
      </c>
      <c r="BN107" s="19">
        <f>RAW_T25_34_Margins!$DU338</f>
        <v/>
      </c>
      <c r="BO107" s="19">
        <f>SUM(RAW_T25_34_Margins!$D453:$DN453)+SUM(RAW_T25_34_Margins!$D568:$DN568)</f>
        <v/>
      </c>
      <c r="BP107" s="19">
        <f>RAW_T25_34_Margins!$DO453+RAW_T25_34_Margins!$DO568</f>
        <v/>
      </c>
      <c r="BQ107" s="19">
        <f>RAW_T25_34_Margins!$DP453+RAW_T25_34_Margins!$DP568</f>
        <v/>
      </c>
      <c r="BR107" s="19">
        <f>RAW_T25_34_Margins!$DQ453+RAW_T25_34_Margins!$DQ568</f>
        <v/>
      </c>
      <c r="BS107" s="19">
        <f>RAW_T25_34_Margins!$DR453+RAW_T25_34_Margins!$DR568</f>
        <v/>
      </c>
      <c r="BT107" s="19">
        <f>RAW_T25_34_Margins!$DS453+RAW_T25_34_Margins!$DS568</f>
        <v/>
      </c>
      <c r="BU107" s="19">
        <f>RAW_T25_34_Margins!$DT453+RAW_T25_34_Margins!$DT568</f>
        <v/>
      </c>
      <c r="BV107" s="19">
        <f>RAW_T25_34_Margins!$DU453+RAW_T25_34_Margins!$DU568</f>
        <v/>
      </c>
      <c r="BW107" s="19">
        <f>SUM(RAW_T25_34_Margins!$D683:$DN683)</f>
        <v/>
      </c>
      <c r="BX107" s="19">
        <f>RAW_T25_34_Margins!$DO683</f>
        <v/>
      </c>
      <c r="BY107" s="19">
        <f>RAW_T25_34_Margins!$DP683</f>
        <v/>
      </c>
      <c r="BZ107" s="19">
        <f>RAW_T25_34_Margins!$DQ683</f>
        <v/>
      </c>
      <c r="CA107" s="19">
        <f>RAW_T25_34_Margins!$DR683</f>
        <v/>
      </c>
      <c r="CB107" s="19">
        <f>RAW_T25_34_Margins!$DS683</f>
        <v/>
      </c>
      <c r="CC107" s="19">
        <f>RAW_T25_34_Margins!$DT683</f>
        <v/>
      </c>
      <c r="CD107" s="19">
        <f>RAW_T25_34_Margins!$DU683</f>
        <v/>
      </c>
      <c r="CE107" s="19">
        <f>SUM(RAW_T25_34_Margins!$D798:$DN798)</f>
        <v/>
      </c>
      <c r="CF107" s="19">
        <f>RAW_T25_34_Margins!$DO798</f>
        <v/>
      </c>
      <c r="CG107" s="19">
        <f>RAW_T25_34_Margins!$DP798</f>
        <v/>
      </c>
      <c r="CH107" s="19">
        <f>RAW_T25_34_Margins!$DQ798</f>
        <v/>
      </c>
      <c r="CI107" s="19">
        <f>RAW_T25_34_Margins!$DR798</f>
        <v/>
      </c>
      <c r="CJ107" s="19">
        <f>RAW_T25_34_Margins!$DS798</f>
        <v/>
      </c>
      <c r="CK107" s="19">
        <f>RAW_T25_34_Margins!$DT798</f>
        <v/>
      </c>
      <c r="CL107" s="19">
        <f>RAW_T25_34_Margins!$DU798</f>
        <v/>
      </c>
      <c r="CM107" s="19">
        <f>SUM(RAW_T25_34_Margins!$D913:$DN913)</f>
        <v/>
      </c>
      <c r="CN107" s="19">
        <f>RAW_T25_34_Margins!$DO913</f>
        <v/>
      </c>
      <c r="CO107" s="19">
        <f>RAW_T25_34_Margins!$DP913</f>
        <v/>
      </c>
      <c r="CP107" s="19">
        <f>RAW_T25_34_Margins!$DQ913</f>
        <v/>
      </c>
      <c r="CQ107" s="19">
        <f>RAW_T25_34_Margins!$DR913</f>
        <v/>
      </c>
      <c r="CR107" s="19">
        <f>RAW_T25_34_Margins!$DS913</f>
        <v/>
      </c>
      <c r="CS107" s="19">
        <f>RAW_T25_34_Margins!$DT913</f>
        <v/>
      </c>
      <c r="CT107" s="19">
        <f>RAW_T25_34_Margins!$DU913</f>
        <v/>
      </c>
      <c r="CU107" s="19">
        <f>SUM(RAW_T25_34_Margins!$D1028:$DN1028)</f>
        <v/>
      </c>
      <c r="CV107" s="19">
        <f>RAW_T25_34_Margins!$DO1028</f>
        <v/>
      </c>
      <c r="CW107" s="19">
        <f>RAW_T25_34_Margins!$DP1028</f>
        <v/>
      </c>
      <c r="CX107" s="19">
        <f>RAW_T25_34_Margins!$DQ1028</f>
        <v/>
      </c>
      <c r="CY107" s="19">
        <f>RAW_T25_34_Margins!$DR1028</f>
        <v/>
      </c>
      <c r="CZ107" s="19">
        <f>RAW_T25_34_Margins!$DS1028</f>
        <v/>
      </c>
      <c r="DA107" s="19">
        <f>RAW_T25_34_Margins!$DT1028</f>
        <v/>
      </c>
      <c r="DB107" s="19">
        <f>RAW_T25_34_Margins!$DU1028</f>
        <v/>
      </c>
      <c r="DC107" s="19">
        <f>SUM(RAW_T25_34_Margins!$D1143:$DN1143)</f>
        <v/>
      </c>
      <c r="DD107" s="19">
        <f>RAW_T25_34_Margins!$DO1143</f>
        <v/>
      </c>
      <c r="DE107" s="19">
        <f>RAW_T25_34_Margins!$DP1143</f>
        <v/>
      </c>
      <c r="DF107" s="19">
        <f>RAW_T25_34_Margins!$DQ1143</f>
        <v/>
      </c>
      <c r="DG107" s="19">
        <f>RAW_T25_34_Margins!$DR1143</f>
        <v/>
      </c>
      <c r="DH107" s="19">
        <f>RAW_T25_34_Margins!$DS1143</f>
        <v/>
      </c>
      <c r="DI107" s="19">
        <f>RAW_T25_34_Margins!$DT1143</f>
        <v/>
      </c>
      <c r="DJ107" s="19">
        <f>RAW_T25_34_Margins!$DU1143</f>
        <v/>
      </c>
    </row>
    <row r="108">
      <c r="A108" s="2" t="inlineStr">
        <is>
          <t>8010</t>
        </is>
      </c>
      <c r="B108" s="2" t="inlineStr">
        <is>
          <t>Primary and secondary education services (including pre-schools and special schools)</t>
        </is>
      </c>
      <c r="C108" s="19">
        <f>IF(Settings!$B$5="Aus",SUM(RAW_T5_Aus!$C109:$DM109),SUM(RAW_T5_State!$C109:$DM109))</f>
        <v/>
      </c>
      <c r="D108" s="19">
        <f>IF(Settings!$B$5="Aus",RAW_T5_Aus!$DN109,RAW_T5_State!$DN109)</f>
        <v/>
      </c>
      <c r="E108" s="19">
        <f>IF(Settings!$B$5="Aus",RAW_T5_Aus!$DO109,RAW_T5_State!$DO109)</f>
        <v/>
      </c>
      <c r="F108" s="19">
        <f>IF(Settings!$B$5="Aus",RAW_T5_Aus!$DP109,RAW_T5_State!$DP109)</f>
        <v/>
      </c>
      <c r="G108" s="19">
        <f>IF(Settings!$B$5="Aus",RAW_T5_Aus!$DQ109,RAW_T5_State!$DQ109)</f>
        <v/>
      </c>
      <c r="H108" s="19">
        <f>IF(Settings!$B$5="Aus",RAW_T5_Aus!$DR109,RAW_T5_State!$DR109)</f>
        <v/>
      </c>
      <c r="I108" s="19">
        <f>IF(Settings!$B$5="Aus",RAW_T5_Aus!$DS109,RAW_T5_State!$DS109)</f>
        <v/>
      </c>
      <c r="J108" s="19">
        <f>IF(Settings!$B$5="Aus",RAW_T5_Aus!$DT109,RAW_T5_State!$DT109)</f>
        <v/>
      </c>
      <c r="K108" s="19">
        <f>IF(Settings!$B$5="Aus",SUM(RAW_T8_Aus!$C109:$DM109)-SUM(RAW_T5_Aus!$C109:$DM109),SUM(RAW_T8_State!$C109:$DM109)-SUM(RAW_T5_State!$C109:$DM109))</f>
        <v/>
      </c>
      <c r="L108" s="19">
        <f>IF(Settings!$B$5="Aus",RAW_T8_Aus!$DN109-RAW_T5_Aus!$DN109,RAW_T8_State!$DN109-RAW_T5_State!$DN109)</f>
        <v/>
      </c>
      <c r="M108" s="19">
        <f>IF(Settings!$B$5="Aus",RAW_T8_Aus!$DO109-RAW_T5_Aus!$DO109,RAW_T8_State!$DO109-RAW_T5_State!$DO109)</f>
        <v/>
      </c>
      <c r="N108" s="19">
        <f>IF(Settings!$B$5="Aus",RAW_T8_Aus!$DP109-RAW_T5_Aus!$DP109,RAW_T8_State!$DP109-RAW_T5_State!$DP109)</f>
        <v/>
      </c>
      <c r="O108" s="19">
        <f>IF(Settings!$B$5="Aus",RAW_T8_Aus!$DQ109-RAW_T5_Aus!$DQ109,RAW_T8_State!$DQ109-RAW_T5_State!$DQ109)</f>
        <v/>
      </c>
      <c r="P108" s="19">
        <f>IF(Settings!$B$5="Aus",RAW_T8_Aus!$DR109-RAW_T5_Aus!$DR109,RAW_T8_State!$DR109-RAW_T5_State!$DR109)</f>
        <v/>
      </c>
      <c r="Q108" s="19">
        <f>IF(Settings!$B$5="Aus",RAW_T8_Aus!$DS109-RAW_T5_Aus!$DS109,RAW_T8_State!$DS109-RAW_T5_State!$DS109)</f>
        <v/>
      </c>
      <c r="R108" s="19">
        <f>IF(Settings!$B$5="Aus",RAW_T8_Aus!$DT109-RAW_T5_Aus!$DT109,RAW_T8_State!$DT109-RAW_T5_State!$DT109)</f>
        <v/>
      </c>
      <c r="S108" s="19">
        <f>SUM(RAW_T35_NetTaxes!$C109:$DM109)</f>
        <v/>
      </c>
      <c r="T108" s="19">
        <f>RAW_T35_NetTaxes!$DN109</f>
        <v/>
      </c>
      <c r="U108" s="19">
        <f>RAW_T35_NetTaxes!$DO109</f>
        <v/>
      </c>
      <c r="V108" s="19">
        <f>RAW_T35_NetTaxes!$DP109</f>
        <v/>
      </c>
      <c r="W108" s="19">
        <f>RAW_T35_NetTaxes!$DQ109</f>
        <v/>
      </c>
      <c r="X108" s="19">
        <f>RAW_T35_NetTaxes!$DR109</f>
        <v/>
      </c>
      <c r="Y108" s="19">
        <f>RAW_T35_NetTaxes!$DS109</f>
        <v/>
      </c>
      <c r="Z108" s="19">
        <f>RAW_T35_NetTaxes!$DT109</f>
        <v/>
      </c>
      <c r="AA108" s="19">
        <f>SUM(RAW_T23_Wholesale!$C109:$DM109)</f>
        <v/>
      </c>
      <c r="AB108" s="19">
        <f>RAW_T23_Wholesale!$DN109</f>
        <v/>
      </c>
      <c r="AC108" s="19">
        <f>RAW_T23_Wholesale!$DO109</f>
        <v/>
      </c>
      <c r="AD108" s="19">
        <f>RAW_T23_Wholesale!$DP109</f>
        <v/>
      </c>
      <c r="AE108" s="19">
        <f>RAW_T23_Wholesale!$DQ109</f>
        <v/>
      </c>
      <c r="AF108" s="19">
        <f>RAW_T23_Wholesale!$DR109</f>
        <v/>
      </c>
      <c r="AG108" s="19">
        <f>RAW_T23_Wholesale!$DS109</f>
        <v/>
      </c>
      <c r="AH108" s="19">
        <f>RAW_T23_Wholesale!$DT109</f>
        <v/>
      </c>
      <c r="AI108" s="19">
        <f>SUM(RAW_T24_Retail!$C109:$DM109)</f>
        <v/>
      </c>
      <c r="AJ108" s="19">
        <f>RAW_T24_Retail!$DN109</f>
        <v/>
      </c>
      <c r="AK108" s="19">
        <f>RAW_T24_Retail!$DO109</f>
        <v/>
      </c>
      <c r="AL108" s="19">
        <f>RAW_T24_Retail!$DP109</f>
        <v/>
      </c>
      <c r="AM108" s="19">
        <f>RAW_T24_Retail!$DQ109</f>
        <v/>
      </c>
      <c r="AN108" s="19">
        <f>RAW_T24_Retail!$DR109</f>
        <v/>
      </c>
      <c r="AO108" s="19">
        <f>RAW_T24_Retail!$DS109</f>
        <v/>
      </c>
      <c r="AP108" s="19">
        <f>RAW_T24_Retail!$DT109</f>
        <v/>
      </c>
      <c r="AQ108" s="19">
        <f>SUM(RAW_T25_34_Margins!$D109:$DN109)</f>
        <v/>
      </c>
      <c r="AR108" s="19">
        <f>RAW_T25_34_Margins!$DO109</f>
        <v/>
      </c>
      <c r="AS108" s="19">
        <f>RAW_T25_34_Margins!$DP109</f>
        <v/>
      </c>
      <c r="AT108" s="19">
        <f>RAW_T25_34_Margins!$DQ109</f>
        <v/>
      </c>
      <c r="AU108" s="19">
        <f>RAW_T25_34_Margins!$DR109</f>
        <v/>
      </c>
      <c r="AV108" s="19">
        <f>RAW_T25_34_Margins!$DS109</f>
        <v/>
      </c>
      <c r="AW108" s="19">
        <f>RAW_T25_34_Margins!$DT109</f>
        <v/>
      </c>
      <c r="AX108" s="19">
        <f>RAW_T25_34_Margins!$DU109</f>
        <v/>
      </c>
      <c r="AY108" s="19">
        <f>SUM(RAW_T25_34_Margins!$D224:$DN224)</f>
        <v/>
      </c>
      <c r="AZ108" s="19">
        <f>RAW_T25_34_Margins!$DO224</f>
        <v/>
      </c>
      <c r="BA108" s="19">
        <f>RAW_T25_34_Margins!$DP224</f>
        <v/>
      </c>
      <c r="BB108" s="19">
        <f>RAW_T25_34_Margins!$DQ224</f>
        <v/>
      </c>
      <c r="BC108" s="19">
        <f>RAW_T25_34_Margins!$DR224</f>
        <v/>
      </c>
      <c r="BD108" s="19">
        <f>RAW_T25_34_Margins!$DS224</f>
        <v/>
      </c>
      <c r="BE108" s="19">
        <f>RAW_T25_34_Margins!$DT224</f>
        <v/>
      </c>
      <c r="BF108" s="19">
        <f>RAW_T25_34_Margins!$DU224</f>
        <v/>
      </c>
      <c r="BG108" s="19">
        <f>SUM(RAW_T25_34_Margins!$D339:$DN339)</f>
        <v/>
      </c>
      <c r="BH108" s="19">
        <f>RAW_T25_34_Margins!$DO339</f>
        <v/>
      </c>
      <c r="BI108" s="19">
        <f>RAW_T25_34_Margins!$DP339</f>
        <v/>
      </c>
      <c r="BJ108" s="19">
        <f>RAW_T25_34_Margins!$DQ339</f>
        <v/>
      </c>
      <c r="BK108" s="19">
        <f>RAW_T25_34_Margins!$DR339</f>
        <v/>
      </c>
      <c r="BL108" s="19">
        <f>RAW_T25_34_Margins!$DS339</f>
        <v/>
      </c>
      <c r="BM108" s="19">
        <f>RAW_T25_34_Margins!$DT339</f>
        <v/>
      </c>
      <c r="BN108" s="19">
        <f>RAW_T25_34_Margins!$DU339</f>
        <v/>
      </c>
      <c r="BO108" s="19">
        <f>SUM(RAW_T25_34_Margins!$D454:$DN454)+SUM(RAW_T25_34_Margins!$D569:$DN569)</f>
        <v/>
      </c>
      <c r="BP108" s="19">
        <f>RAW_T25_34_Margins!$DO454+RAW_T25_34_Margins!$DO569</f>
        <v/>
      </c>
      <c r="BQ108" s="19">
        <f>RAW_T25_34_Margins!$DP454+RAW_T25_34_Margins!$DP569</f>
        <v/>
      </c>
      <c r="BR108" s="19">
        <f>RAW_T25_34_Margins!$DQ454+RAW_T25_34_Margins!$DQ569</f>
        <v/>
      </c>
      <c r="BS108" s="19">
        <f>RAW_T25_34_Margins!$DR454+RAW_T25_34_Margins!$DR569</f>
        <v/>
      </c>
      <c r="BT108" s="19">
        <f>RAW_T25_34_Margins!$DS454+RAW_T25_34_Margins!$DS569</f>
        <v/>
      </c>
      <c r="BU108" s="19">
        <f>RAW_T25_34_Margins!$DT454+RAW_T25_34_Margins!$DT569</f>
        <v/>
      </c>
      <c r="BV108" s="19">
        <f>RAW_T25_34_Margins!$DU454+RAW_T25_34_Margins!$DU569</f>
        <v/>
      </c>
      <c r="BW108" s="19">
        <f>SUM(RAW_T25_34_Margins!$D684:$DN684)</f>
        <v/>
      </c>
      <c r="BX108" s="19">
        <f>RAW_T25_34_Margins!$DO684</f>
        <v/>
      </c>
      <c r="BY108" s="19">
        <f>RAW_T25_34_Margins!$DP684</f>
        <v/>
      </c>
      <c r="BZ108" s="19">
        <f>RAW_T25_34_Margins!$DQ684</f>
        <v/>
      </c>
      <c r="CA108" s="19">
        <f>RAW_T25_34_Margins!$DR684</f>
        <v/>
      </c>
      <c r="CB108" s="19">
        <f>RAW_T25_34_Margins!$DS684</f>
        <v/>
      </c>
      <c r="CC108" s="19">
        <f>RAW_T25_34_Margins!$DT684</f>
        <v/>
      </c>
      <c r="CD108" s="19">
        <f>RAW_T25_34_Margins!$DU684</f>
        <v/>
      </c>
      <c r="CE108" s="19">
        <f>SUM(RAW_T25_34_Margins!$D799:$DN799)</f>
        <v/>
      </c>
      <c r="CF108" s="19">
        <f>RAW_T25_34_Margins!$DO799</f>
        <v/>
      </c>
      <c r="CG108" s="19">
        <f>RAW_T25_34_Margins!$DP799</f>
        <v/>
      </c>
      <c r="CH108" s="19">
        <f>RAW_T25_34_Margins!$DQ799</f>
        <v/>
      </c>
      <c r="CI108" s="19">
        <f>RAW_T25_34_Margins!$DR799</f>
        <v/>
      </c>
      <c r="CJ108" s="19">
        <f>RAW_T25_34_Margins!$DS799</f>
        <v/>
      </c>
      <c r="CK108" s="19">
        <f>RAW_T25_34_Margins!$DT799</f>
        <v/>
      </c>
      <c r="CL108" s="19">
        <f>RAW_T25_34_Margins!$DU799</f>
        <v/>
      </c>
      <c r="CM108" s="19">
        <f>SUM(RAW_T25_34_Margins!$D914:$DN914)</f>
        <v/>
      </c>
      <c r="CN108" s="19">
        <f>RAW_T25_34_Margins!$DO914</f>
        <v/>
      </c>
      <c r="CO108" s="19">
        <f>RAW_T25_34_Margins!$DP914</f>
        <v/>
      </c>
      <c r="CP108" s="19">
        <f>RAW_T25_34_Margins!$DQ914</f>
        <v/>
      </c>
      <c r="CQ108" s="19">
        <f>RAW_T25_34_Margins!$DR914</f>
        <v/>
      </c>
      <c r="CR108" s="19">
        <f>RAW_T25_34_Margins!$DS914</f>
        <v/>
      </c>
      <c r="CS108" s="19">
        <f>RAW_T25_34_Margins!$DT914</f>
        <v/>
      </c>
      <c r="CT108" s="19">
        <f>RAW_T25_34_Margins!$DU914</f>
        <v/>
      </c>
      <c r="CU108" s="19">
        <f>SUM(RAW_T25_34_Margins!$D1029:$DN1029)</f>
        <v/>
      </c>
      <c r="CV108" s="19">
        <f>RAW_T25_34_Margins!$DO1029</f>
        <v/>
      </c>
      <c r="CW108" s="19">
        <f>RAW_T25_34_Margins!$DP1029</f>
        <v/>
      </c>
      <c r="CX108" s="19">
        <f>RAW_T25_34_Margins!$DQ1029</f>
        <v/>
      </c>
      <c r="CY108" s="19">
        <f>RAW_T25_34_Margins!$DR1029</f>
        <v/>
      </c>
      <c r="CZ108" s="19">
        <f>RAW_T25_34_Margins!$DS1029</f>
        <v/>
      </c>
      <c r="DA108" s="19">
        <f>RAW_T25_34_Margins!$DT1029</f>
        <v/>
      </c>
      <c r="DB108" s="19">
        <f>RAW_T25_34_Margins!$DU1029</f>
        <v/>
      </c>
      <c r="DC108" s="19">
        <f>SUM(RAW_T25_34_Margins!$D1144:$DN1144)</f>
        <v/>
      </c>
      <c r="DD108" s="19">
        <f>RAW_T25_34_Margins!$DO1144</f>
        <v/>
      </c>
      <c r="DE108" s="19">
        <f>RAW_T25_34_Margins!$DP1144</f>
        <v/>
      </c>
      <c r="DF108" s="19">
        <f>RAW_T25_34_Margins!$DQ1144</f>
        <v/>
      </c>
      <c r="DG108" s="19">
        <f>RAW_T25_34_Margins!$DR1144</f>
        <v/>
      </c>
      <c r="DH108" s="19">
        <f>RAW_T25_34_Margins!$DS1144</f>
        <v/>
      </c>
      <c r="DI108" s="19">
        <f>RAW_T25_34_Margins!$DT1144</f>
        <v/>
      </c>
      <c r="DJ108" s="19">
        <f>RAW_T25_34_Margins!$DU1144</f>
        <v/>
      </c>
    </row>
    <row r="109">
      <c r="A109" s="2" t="inlineStr">
        <is>
          <t>8110</t>
        </is>
      </c>
      <c r="B109" s="2" t="inlineStr">
        <is>
          <t>Technical, vocational and tertiary education services (including undergraduate and postgraduate)</t>
        </is>
      </c>
      <c r="C109" s="19">
        <f>IF(Settings!$B$5="Aus",SUM(RAW_T5_Aus!$C110:$DM110),SUM(RAW_T5_State!$C110:$DM110))</f>
        <v/>
      </c>
      <c r="D109" s="19">
        <f>IF(Settings!$B$5="Aus",RAW_T5_Aus!$DN110,RAW_T5_State!$DN110)</f>
        <v/>
      </c>
      <c r="E109" s="19">
        <f>IF(Settings!$B$5="Aus",RAW_T5_Aus!$DO110,RAW_T5_State!$DO110)</f>
        <v/>
      </c>
      <c r="F109" s="19">
        <f>IF(Settings!$B$5="Aus",RAW_T5_Aus!$DP110,RAW_T5_State!$DP110)</f>
        <v/>
      </c>
      <c r="G109" s="19">
        <f>IF(Settings!$B$5="Aus",RAW_T5_Aus!$DQ110,RAW_T5_State!$DQ110)</f>
        <v/>
      </c>
      <c r="H109" s="19">
        <f>IF(Settings!$B$5="Aus",RAW_T5_Aus!$DR110,RAW_T5_State!$DR110)</f>
        <v/>
      </c>
      <c r="I109" s="19">
        <f>IF(Settings!$B$5="Aus",RAW_T5_Aus!$DS110,RAW_T5_State!$DS110)</f>
        <v/>
      </c>
      <c r="J109" s="19">
        <f>IF(Settings!$B$5="Aus",RAW_T5_Aus!$DT110,RAW_T5_State!$DT110)</f>
        <v/>
      </c>
      <c r="K109" s="19">
        <f>IF(Settings!$B$5="Aus",SUM(RAW_T8_Aus!$C110:$DM110)-SUM(RAW_T5_Aus!$C110:$DM110),SUM(RAW_T8_State!$C110:$DM110)-SUM(RAW_T5_State!$C110:$DM110))</f>
        <v/>
      </c>
      <c r="L109" s="19">
        <f>IF(Settings!$B$5="Aus",RAW_T8_Aus!$DN110-RAW_T5_Aus!$DN110,RAW_T8_State!$DN110-RAW_T5_State!$DN110)</f>
        <v/>
      </c>
      <c r="M109" s="19">
        <f>IF(Settings!$B$5="Aus",RAW_T8_Aus!$DO110-RAW_T5_Aus!$DO110,RAW_T8_State!$DO110-RAW_T5_State!$DO110)</f>
        <v/>
      </c>
      <c r="N109" s="19">
        <f>IF(Settings!$B$5="Aus",RAW_T8_Aus!$DP110-RAW_T5_Aus!$DP110,RAW_T8_State!$DP110-RAW_T5_State!$DP110)</f>
        <v/>
      </c>
      <c r="O109" s="19">
        <f>IF(Settings!$B$5="Aus",RAW_T8_Aus!$DQ110-RAW_T5_Aus!$DQ110,RAW_T8_State!$DQ110-RAW_T5_State!$DQ110)</f>
        <v/>
      </c>
      <c r="P109" s="19">
        <f>IF(Settings!$B$5="Aus",RAW_T8_Aus!$DR110-RAW_T5_Aus!$DR110,RAW_T8_State!$DR110-RAW_T5_State!$DR110)</f>
        <v/>
      </c>
      <c r="Q109" s="19">
        <f>IF(Settings!$B$5="Aus",RAW_T8_Aus!$DS110-RAW_T5_Aus!$DS110,RAW_T8_State!$DS110-RAW_T5_State!$DS110)</f>
        <v/>
      </c>
      <c r="R109" s="19">
        <f>IF(Settings!$B$5="Aus",RAW_T8_Aus!$DT110-RAW_T5_Aus!$DT110,RAW_T8_State!$DT110-RAW_T5_State!$DT110)</f>
        <v/>
      </c>
      <c r="S109" s="19">
        <f>SUM(RAW_T35_NetTaxes!$C110:$DM110)</f>
        <v/>
      </c>
      <c r="T109" s="19">
        <f>RAW_T35_NetTaxes!$DN110</f>
        <v/>
      </c>
      <c r="U109" s="19">
        <f>RAW_T35_NetTaxes!$DO110</f>
        <v/>
      </c>
      <c r="V109" s="19">
        <f>RAW_T35_NetTaxes!$DP110</f>
        <v/>
      </c>
      <c r="W109" s="19">
        <f>RAW_T35_NetTaxes!$DQ110</f>
        <v/>
      </c>
      <c r="X109" s="19">
        <f>RAW_T35_NetTaxes!$DR110</f>
        <v/>
      </c>
      <c r="Y109" s="19">
        <f>RAW_T35_NetTaxes!$DS110</f>
        <v/>
      </c>
      <c r="Z109" s="19">
        <f>RAW_T35_NetTaxes!$DT110</f>
        <v/>
      </c>
      <c r="AA109" s="19">
        <f>SUM(RAW_T23_Wholesale!$C110:$DM110)</f>
        <v/>
      </c>
      <c r="AB109" s="19">
        <f>RAW_T23_Wholesale!$DN110</f>
        <v/>
      </c>
      <c r="AC109" s="19">
        <f>RAW_T23_Wholesale!$DO110</f>
        <v/>
      </c>
      <c r="AD109" s="19">
        <f>RAW_T23_Wholesale!$DP110</f>
        <v/>
      </c>
      <c r="AE109" s="19">
        <f>RAW_T23_Wholesale!$DQ110</f>
        <v/>
      </c>
      <c r="AF109" s="19">
        <f>RAW_T23_Wholesale!$DR110</f>
        <v/>
      </c>
      <c r="AG109" s="19">
        <f>RAW_T23_Wholesale!$DS110</f>
        <v/>
      </c>
      <c r="AH109" s="19">
        <f>RAW_T23_Wholesale!$DT110</f>
        <v/>
      </c>
      <c r="AI109" s="19">
        <f>SUM(RAW_T24_Retail!$C110:$DM110)</f>
        <v/>
      </c>
      <c r="AJ109" s="19">
        <f>RAW_T24_Retail!$DN110</f>
        <v/>
      </c>
      <c r="AK109" s="19">
        <f>RAW_T24_Retail!$DO110</f>
        <v/>
      </c>
      <c r="AL109" s="19">
        <f>RAW_T24_Retail!$DP110</f>
        <v/>
      </c>
      <c r="AM109" s="19">
        <f>RAW_T24_Retail!$DQ110</f>
        <v/>
      </c>
      <c r="AN109" s="19">
        <f>RAW_T24_Retail!$DR110</f>
        <v/>
      </c>
      <c r="AO109" s="19">
        <f>RAW_T24_Retail!$DS110</f>
        <v/>
      </c>
      <c r="AP109" s="19">
        <f>RAW_T24_Retail!$DT110</f>
        <v/>
      </c>
      <c r="AQ109" s="19">
        <f>SUM(RAW_T25_34_Margins!$D110:$DN110)</f>
        <v/>
      </c>
      <c r="AR109" s="19">
        <f>RAW_T25_34_Margins!$DO110</f>
        <v/>
      </c>
      <c r="AS109" s="19">
        <f>RAW_T25_34_Margins!$DP110</f>
        <v/>
      </c>
      <c r="AT109" s="19">
        <f>RAW_T25_34_Margins!$DQ110</f>
        <v/>
      </c>
      <c r="AU109" s="19">
        <f>RAW_T25_34_Margins!$DR110</f>
        <v/>
      </c>
      <c r="AV109" s="19">
        <f>RAW_T25_34_Margins!$DS110</f>
        <v/>
      </c>
      <c r="AW109" s="19">
        <f>RAW_T25_34_Margins!$DT110</f>
        <v/>
      </c>
      <c r="AX109" s="19">
        <f>RAW_T25_34_Margins!$DU110</f>
        <v/>
      </c>
      <c r="AY109" s="19">
        <f>SUM(RAW_T25_34_Margins!$D225:$DN225)</f>
        <v/>
      </c>
      <c r="AZ109" s="19">
        <f>RAW_T25_34_Margins!$DO225</f>
        <v/>
      </c>
      <c r="BA109" s="19">
        <f>RAW_T25_34_Margins!$DP225</f>
        <v/>
      </c>
      <c r="BB109" s="19">
        <f>RAW_T25_34_Margins!$DQ225</f>
        <v/>
      </c>
      <c r="BC109" s="19">
        <f>RAW_T25_34_Margins!$DR225</f>
        <v/>
      </c>
      <c r="BD109" s="19">
        <f>RAW_T25_34_Margins!$DS225</f>
        <v/>
      </c>
      <c r="BE109" s="19">
        <f>RAW_T25_34_Margins!$DT225</f>
        <v/>
      </c>
      <c r="BF109" s="19">
        <f>RAW_T25_34_Margins!$DU225</f>
        <v/>
      </c>
      <c r="BG109" s="19">
        <f>SUM(RAW_T25_34_Margins!$D340:$DN340)</f>
        <v/>
      </c>
      <c r="BH109" s="19">
        <f>RAW_T25_34_Margins!$DO340</f>
        <v/>
      </c>
      <c r="BI109" s="19">
        <f>RAW_T25_34_Margins!$DP340</f>
        <v/>
      </c>
      <c r="BJ109" s="19">
        <f>RAW_T25_34_Margins!$DQ340</f>
        <v/>
      </c>
      <c r="BK109" s="19">
        <f>RAW_T25_34_Margins!$DR340</f>
        <v/>
      </c>
      <c r="BL109" s="19">
        <f>RAW_T25_34_Margins!$DS340</f>
        <v/>
      </c>
      <c r="BM109" s="19">
        <f>RAW_T25_34_Margins!$DT340</f>
        <v/>
      </c>
      <c r="BN109" s="19">
        <f>RAW_T25_34_Margins!$DU340</f>
        <v/>
      </c>
      <c r="BO109" s="19">
        <f>SUM(RAW_T25_34_Margins!$D455:$DN455)+SUM(RAW_T25_34_Margins!$D570:$DN570)</f>
        <v/>
      </c>
      <c r="BP109" s="19">
        <f>RAW_T25_34_Margins!$DO455+RAW_T25_34_Margins!$DO570</f>
        <v/>
      </c>
      <c r="BQ109" s="19">
        <f>RAW_T25_34_Margins!$DP455+RAW_T25_34_Margins!$DP570</f>
        <v/>
      </c>
      <c r="BR109" s="19">
        <f>RAW_T25_34_Margins!$DQ455+RAW_T25_34_Margins!$DQ570</f>
        <v/>
      </c>
      <c r="BS109" s="19">
        <f>RAW_T25_34_Margins!$DR455+RAW_T25_34_Margins!$DR570</f>
        <v/>
      </c>
      <c r="BT109" s="19">
        <f>RAW_T25_34_Margins!$DS455+RAW_T25_34_Margins!$DS570</f>
        <v/>
      </c>
      <c r="BU109" s="19">
        <f>RAW_T25_34_Margins!$DT455+RAW_T25_34_Margins!$DT570</f>
        <v/>
      </c>
      <c r="BV109" s="19">
        <f>RAW_T25_34_Margins!$DU455+RAW_T25_34_Margins!$DU570</f>
        <v/>
      </c>
      <c r="BW109" s="19">
        <f>SUM(RAW_T25_34_Margins!$D685:$DN685)</f>
        <v/>
      </c>
      <c r="BX109" s="19">
        <f>RAW_T25_34_Margins!$DO685</f>
        <v/>
      </c>
      <c r="BY109" s="19">
        <f>RAW_T25_34_Margins!$DP685</f>
        <v/>
      </c>
      <c r="BZ109" s="19">
        <f>RAW_T25_34_Margins!$DQ685</f>
        <v/>
      </c>
      <c r="CA109" s="19">
        <f>RAW_T25_34_Margins!$DR685</f>
        <v/>
      </c>
      <c r="CB109" s="19">
        <f>RAW_T25_34_Margins!$DS685</f>
        <v/>
      </c>
      <c r="CC109" s="19">
        <f>RAW_T25_34_Margins!$DT685</f>
        <v/>
      </c>
      <c r="CD109" s="19">
        <f>RAW_T25_34_Margins!$DU685</f>
        <v/>
      </c>
      <c r="CE109" s="19">
        <f>SUM(RAW_T25_34_Margins!$D800:$DN800)</f>
        <v/>
      </c>
      <c r="CF109" s="19">
        <f>RAW_T25_34_Margins!$DO800</f>
        <v/>
      </c>
      <c r="CG109" s="19">
        <f>RAW_T25_34_Margins!$DP800</f>
        <v/>
      </c>
      <c r="CH109" s="19">
        <f>RAW_T25_34_Margins!$DQ800</f>
        <v/>
      </c>
      <c r="CI109" s="19">
        <f>RAW_T25_34_Margins!$DR800</f>
        <v/>
      </c>
      <c r="CJ109" s="19">
        <f>RAW_T25_34_Margins!$DS800</f>
        <v/>
      </c>
      <c r="CK109" s="19">
        <f>RAW_T25_34_Margins!$DT800</f>
        <v/>
      </c>
      <c r="CL109" s="19">
        <f>RAW_T25_34_Margins!$DU800</f>
        <v/>
      </c>
      <c r="CM109" s="19">
        <f>SUM(RAW_T25_34_Margins!$D915:$DN915)</f>
        <v/>
      </c>
      <c r="CN109" s="19">
        <f>RAW_T25_34_Margins!$DO915</f>
        <v/>
      </c>
      <c r="CO109" s="19">
        <f>RAW_T25_34_Margins!$DP915</f>
        <v/>
      </c>
      <c r="CP109" s="19">
        <f>RAW_T25_34_Margins!$DQ915</f>
        <v/>
      </c>
      <c r="CQ109" s="19">
        <f>RAW_T25_34_Margins!$DR915</f>
        <v/>
      </c>
      <c r="CR109" s="19">
        <f>RAW_T25_34_Margins!$DS915</f>
        <v/>
      </c>
      <c r="CS109" s="19">
        <f>RAW_T25_34_Margins!$DT915</f>
        <v/>
      </c>
      <c r="CT109" s="19">
        <f>RAW_T25_34_Margins!$DU915</f>
        <v/>
      </c>
      <c r="CU109" s="19">
        <f>SUM(RAW_T25_34_Margins!$D1030:$DN1030)</f>
        <v/>
      </c>
      <c r="CV109" s="19">
        <f>RAW_T25_34_Margins!$DO1030</f>
        <v/>
      </c>
      <c r="CW109" s="19">
        <f>RAW_T25_34_Margins!$DP1030</f>
        <v/>
      </c>
      <c r="CX109" s="19">
        <f>RAW_T25_34_Margins!$DQ1030</f>
        <v/>
      </c>
      <c r="CY109" s="19">
        <f>RAW_T25_34_Margins!$DR1030</f>
        <v/>
      </c>
      <c r="CZ109" s="19">
        <f>RAW_T25_34_Margins!$DS1030</f>
        <v/>
      </c>
      <c r="DA109" s="19">
        <f>RAW_T25_34_Margins!$DT1030</f>
        <v/>
      </c>
      <c r="DB109" s="19">
        <f>RAW_T25_34_Margins!$DU1030</f>
        <v/>
      </c>
      <c r="DC109" s="19">
        <f>SUM(RAW_T25_34_Margins!$D1145:$DN1145)</f>
        <v/>
      </c>
      <c r="DD109" s="19">
        <f>RAW_T25_34_Margins!$DO1145</f>
        <v/>
      </c>
      <c r="DE109" s="19">
        <f>RAW_T25_34_Margins!$DP1145</f>
        <v/>
      </c>
      <c r="DF109" s="19">
        <f>RAW_T25_34_Margins!$DQ1145</f>
        <v/>
      </c>
      <c r="DG109" s="19">
        <f>RAW_T25_34_Margins!$DR1145</f>
        <v/>
      </c>
      <c r="DH109" s="19">
        <f>RAW_T25_34_Margins!$DS1145</f>
        <v/>
      </c>
      <c r="DI109" s="19">
        <f>RAW_T25_34_Margins!$DT1145</f>
        <v/>
      </c>
      <c r="DJ109" s="19">
        <f>RAW_T25_34_Margins!$DU1145</f>
        <v/>
      </c>
    </row>
    <row r="110">
      <c r="A110" s="2" t="inlineStr">
        <is>
          <t>8210</t>
        </is>
      </c>
      <c r="B110" s="2" t="inlineStr">
        <is>
          <t>Arts, sports, adult and other education services (including community education)</t>
        </is>
      </c>
      <c r="C110" s="19">
        <f>IF(Settings!$B$5="Aus",SUM(RAW_T5_Aus!$C111:$DM111),SUM(RAW_T5_State!$C111:$DM111))</f>
        <v/>
      </c>
      <c r="D110" s="19">
        <f>IF(Settings!$B$5="Aus",RAW_T5_Aus!$DN111,RAW_T5_State!$DN111)</f>
        <v/>
      </c>
      <c r="E110" s="19">
        <f>IF(Settings!$B$5="Aus",RAW_T5_Aus!$DO111,RAW_T5_State!$DO111)</f>
        <v/>
      </c>
      <c r="F110" s="19">
        <f>IF(Settings!$B$5="Aus",RAW_T5_Aus!$DP111,RAW_T5_State!$DP111)</f>
        <v/>
      </c>
      <c r="G110" s="19">
        <f>IF(Settings!$B$5="Aus",RAW_T5_Aus!$DQ111,RAW_T5_State!$DQ111)</f>
        <v/>
      </c>
      <c r="H110" s="19">
        <f>IF(Settings!$B$5="Aus",RAW_T5_Aus!$DR111,RAW_T5_State!$DR111)</f>
        <v/>
      </c>
      <c r="I110" s="19">
        <f>IF(Settings!$B$5="Aus",RAW_T5_Aus!$DS111,RAW_T5_State!$DS111)</f>
        <v/>
      </c>
      <c r="J110" s="19">
        <f>IF(Settings!$B$5="Aus",RAW_T5_Aus!$DT111,RAW_T5_State!$DT111)</f>
        <v/>
      </c>
      <c r="K110" s="19">
        <f>IF(Settings!$B$5="Aus",SUM(RAW_T8_Aus!$C111:$DM111)-SUM(RAW_T5_Aus!$C111:$DM111),SUM(RAW_T8_State!$C111:$DM111)-SUM(RAW_T5_State!$C111:$DM111))</f>
        <v/>
      </c>
      <c r="L110" s="19">
        <f>IF(Settings!$B$5="Aus",RAW_T8_Aus!$DN111-RAW_T5_Aus!$DN111,RAW_T8_State!$DN111-RAW_T5_State!$DN111)</f>
        <v/>
      </c>
      <c r="M110" s="19">
        <f>IF(Settings!$B$5="Aus",RAW_T8_Aus!$DO111-RAW_T5_Aus!$DO111,RAW_T8_State!$DO111-RAW_T5_State!$DO111)</f>
        <v/>
      </c>
      <c r="N110" s="19">
        <f>IF(Settings!$B$5="Aus",RAW_T8_Aus!$DP111-RAW_T5_Aus!$DP111,RAW_T8_State!$DP111-RAW_T5_State!$DP111)</f>
        <v/>
      </c>
      <c r="O110" s="19">
        <f>IF(Settings!$B$5="Aus",RAW_T8_Aus!$DQ111-RAW_T5_Aus!$DQ111,RAW_T8_State!$DQ111-RAW_T5_State!$DQ111)</f>
        <v/>
      </c>
      <c r="P110" s="19">
        <f>IF(Settings!$B$5="Aus",RAW_T8_Aus!$DR111-RAW_T5_Aus!$DR111,RAW_T8_State!$DR111-RAW_T5_State!$DR111)</f>
        <v/>
      </c>
      <c r="Q110" s="19">
        <f>IF(Settings!$B$5="Aus",RAW_T8_Aus!$DS111-RAW_T5_Aus!$DS111,RAW_T8_State!$DS111-RAW_T5_State!$DS111)</f>
        <v/>
      </c>
      <c r="R110" s="19">
        <f>IF(Settings!$B$5="Aus",RAW_T8_Aus!$DT111-RAW_T5_Aus!$DT111,RAW_T8_State!$DT111-RAW_T5_State!$DT111)</f>
        <v/>
      </c>
      <c r="S110" s="19">
        <f>SUM(RAW_T35_NetTaxes!$C111:$DM111)</f>
        <v/>
      </c>
      <c r="T110" s="19">
        <f>RAW_T35_NetTaxes!$DN111</f>
        <v/>
      </c>
      <c r="U110" s="19">
        <f>RAW_T35_NetTaxes!$DO111</f>
        <v/>
      </c>
      <c r="V110" s="19">
        <f>RAW_T35_NetTaxes!$DP111</f>
        <v/>
      </c>
      <c r="W110" s="19">
        <f>RAW_T35_NetTaxes!$DQ111</f>
        <v/>
      </c>
      <c r="X110" s="19">
        <f>RAW_T35_NetTaxes!$DR111</f>
        <v/>
      </c>
      <c r="Y110" s="19">
        <f>RAW_T35_NetTaxes!$DS111</f>
        <v/>
      </c>
      <c r="Z110" s="19">
        <f>RAW_T35_NetTaxes!$DT111</f>
        <v/>
      </c>
      <c r="AA110" s="19">
        <f>SUM(RAW_T23_Wholesale!$C111:$DM111)</f>
        <v/>
      </c>
      <c r="AB110" s="19">
        <f>RAW_T23_Wholesale!$DN111</f>
        <v/>
      </c>
      <c r="AC110" s="19">
        <f>RAW_T23_Wholesale!$DO111</f>
        <v/>
      </c>
      <c r="AD110" s="19">
        <f>RAW_T23_Wholesale!$DP111</f>
        <v/>
      </c>
      <c r="AE110" s="19">
        <f>RAW_T23_Wholesale!$DQ111</f>
        <v/>
      </c>
      <c r="AF110" s="19">
        <f>RAW_T23_Wholesale!$DR111</f>
        <v/>
      </c>
      <c r="AG110" s="19">
        <f>RAW_T23_Wholesale!$DS111</f>
        <v/>
      </c>
      <c r="AH110" s="19">
        <f>RAW_T23_Wholesale!$DT111</f>
        <v/>
      </c>
      <c r="AI110" s="19">
        <f>SUM(RAW_T24_Retail!$C111:$DM111)</f>
        <v/>
      </c>
      <c r="AJ110" s="19">
        <f>RAW_T24_Retail!$DN111</f>
        <v/>
      </c>
      <c r="AK110" s="19">
        <f>RAW_T24_Retail!$DO111</f>
        <v/>
      </c>
      <c r="AL110" s="19">
        <f>RAW_T24_Retail!$DP111</f>
        <v/>
      </c>
      <c r="AM110" s="19">
        <f>RAW_T24_Retail!$DQ111</f>
        <v/>
      </c>
      <c r="AN110" s="19">
        <f>RAW_T24_Retail!$DR111</f>
        <v/>
      </c>
      <c r="AO110" s="19">
        <f>RAW_T24_Retail!$DS111</f>
        <v/>
      </c>
      <c r="AP110" s="19">
        <f>RAW_T24_Retail!$DT111</f>
        <v/>
      </c>
      <c r="AQ110" s="19">
        <f>SUM(RAW_T25_34_Margins!$D111:$DN111)</f>
        <v/>
      </c>
      <c r="AR110" s="19">
        <f>RAW_T25_34_Margins!$DO111</f>
        <v/>
      </c>
      <c r="AS110" s="19">
        <f>RAW_T25_34_Margins!$DP111</f>
        <v/>
      </c>
      <c r="AT110" s="19">
        <f>RAW_T25_34_Margins!$DQ111</f>
        <v/>
      </c>
      <c r="AU110" s="19">
        <f>RAW_T25_34_Margins!$DR111</f>
        <v/>
      </c>
      <c r="AV110" s="19">
        <f>RAW_T25_34_Margins!$DS111</f>
        <v/>
      </c>
      <c r="AW110" s="19">
        <f>RAW_T25_34_Margins!$DT111</f>
        <v/>
      </c>
      <c r="AX110" s="19">
        <f>RAW_T25_34_Margins!$DU111</f>
        <v/>
      </c>
      <c r="AY110" s="19">
        <f>SUM(RAW_T25_34_Margins!$D226:$DN226)</f>
        <v/>
      </c>
      <c r="AZ110" s="19">
        <f>RAW_T25_34_Margins!$DO226</f>
        <v/>
      </c>
      <c r="BA110" s="19">
        <f>RAW_T25_34_Margins!$DP226</f>
        <v/>
      </c>
      <c r="BB110" s="19">
        <f>RAW_T25_34_Margins!$DQ226</f>
        <v/>
      </c>
      <c r="BC110" s="19">
        <f>RAW_T25_34_Margins!$DR226</f>
        <v/>
      </c>
      <c r="BD110" s="19">
        <f>RAW_T25_34_Margins!$DS226</f>
        <v/>
      </c>
      <c r="BE110" s="19">
        <f>RAW_T25_34_Margins!$DT226</f>
        <v/>
      </c>
      <c r="BF110" s="19">
        <f>RAW_T25_34_Margins!$DU226</f>
        <v/>
      </c>
      <c r="BG110" s="19">
        <f>SUM(RAW_T25_34_Margins!$D341:$DN341)</f>
        <v/>
      </c>
      <c r="BH110" s="19">
        <f>RAW_T25_34_Margins!$DO341</f>
        <v/>
      </c>
      <c r="BI110" s="19">
        <f>RAW_T25_34_Margins!$DP341</f>
        <v/>
      </c>
      <c r="BJ110" s="19">
        <f>RAW_T25_34_Margins!$DQ341</f>
        <v/>
      </c>
      <c r="BK110" s="19">
        <f>RAW_T25_34_Margins!$DR341</f>
        <v/>
      </c>
      <c r="BL110" s="19">
        <f>RAW_T25_34_Margins!$DS341</f>
        <v/>
      </c>
      <c r="BM110" s="19">
        <f>RAW_T25_34_Margins!$DT341</f>
        <v/>
      </c>
      <c r="BN110" s="19">
        <f>RAW_T25_34_Margins!$DU341</f>
        <v/>
      </c>
      <c r="BO110" s="19">
        <f>SUM(RAW_T25_34_Margins!$D456:$DN456)+SUM(RAW_T25_34_Margins!$D571:$DN571)</f>
        <v/>
      </c>
      <c r="BP110" s="19">
        <f>RAW_T25_34_Margins!$DO456+RAW_T25_34_Margins!$DO571</f>
        <v/>
      </c>
      <c r="BQ110" s="19">
        <f>RAW_T25_34_Margins!$DP456+RAW_T25_34_Margins!$DP571</f>
        <v/>
      </c>
      <c r="BR110" s="19">
        <f>RAW_T25_34_Margins!$DQ456+RAW_T25_34_Margins!$DQ571</f>
        <v/>
      </c>
      <c r="BS110" s="19">
        <f>RAW_T25_34_Margins!$DR456+RAW_T25_34_Margins!$DR571</f>
        <v/>
      </c>
      <c r="BT110" s="19">
        <f>RAW_T25_34_Margins!$DS456+RAW_T25_34_Margins!$DS571</f>
        <v/>
      </c>
      <c r="BU110" s="19">
        <f>RAW_T25_34_Margins!$DT456+RAW_T25_34_Margins!$DT571</f>
        <v/>
      </c>
      <c r="BV110" s="19">
        <f>RAW_T25_34_Margins!$DU456+RAW_T25_34_Margins!$DU571</f>
        <v/>
      </c>
      <c r="BW110" s="19">
        <f>SUM(RAW_T25_34_Margins!$D686:$DN686)</f>
        <v/>
      </c>
      <c r="BX110" s="19">
        <f>RAW_T25_34_Margins!$DO686</f>
        <v/>
      </c>
      <c r="BY110" s="19">
        <f>RAW_T25_34_Margins!$DP686</f>
        <v/>
      </c>
      <c r="BZ110" s="19">
        <f>RAW_T25_34_Margins!$DQ686</f>
        <v/>
      </c>
      <c r="CA110" s="19">
        <f>RAW_T25_34_Margins!$DR686</f>
        <v/>
      </c>
      <c r="CB110" s="19">
        <f>RAW_T25_34_Margins!$DS686</f>
        <v/>
      </c>
      <c r="CC110" s="19">
        <f>RAW_T25_34_Margins!$DT686</f>
        <v/>
      </c>
      <c r="CD110" s="19">
        <f>RAW_T25_34_Margins!$DU686</f>
        <v/>
      </c>
      <c r="CE110" s="19">
        <f>SUM(RAW_T25_34_Margins!$D801:$DN801)</f>
        <v/>
      </c>
      <c r="CF110" s="19">
        <f>RAW_T25_34_Margins!$DO801</f>
        <v/>
      </c>
      <c r="CG110" s="19">
        <f>RAW_T25_34_Margins!$DP801</f>
        <v/>
      </c>
      <c r="CH110" s="19">
        <f>RAW_T25_34_Margins!$DQ801</f>
        <v/>
      </c>
      <c r="CI110" s="19">
        <f>RAW_T25_34_Margins!$DR801</f>
        <v/>
      </c>
      <c r="CJ110" s="19">
        <f>RAW_T25_34_Margins!$DS801</f>
        <v/>
      </c>
      <c r="CK110" s="19">
        <f>RAW_T25_34_Margins!$DT801</f>
        <v/>
      </c>
      <c r="CL110" s="19">
        <f>RAW_T25_34_Margins!$DU801</f>
        <v/>
      </c>
      <c r="CM110" s="19">
        <f>SUM(RAW_T25_34_Margins!$D916:$DN916)</f>
        <v/>
      </c>
      <c r="CN110" s="19">
        <f>RAW_T25_34_Margins!$DO916</f>
        <v/>
      </c>
      <c r="CO110" s="19">
        <f>RAW_T25_34_Margins!$DP916</f>
        <v/>
      </c>
      <c r="CP110" s="19">
        <f>RAW_T25_34_Margins!$DQ916</f>
        <v/>
      </c>
      <c r="CQ110" s="19">
        <f>RAW_T25_34_Margins!$DR916</f>
        <v/>
      </c>
      <c r="CR110" s="19">
        <f>RAW_T25_34_Margins!$DS916</f>
        <v/>
      </c>
      <c r="CS110" s="19">
        <f>RAW_T25_34_Margins!$DT916</f>
        <v/>
      </c>
      <c r="CT110" s="19">
        <f>RAW_T25_34_Margins!$DU916</f>
        <v/>
      </c>
      <c r="CU110" s="19">
        <f>SUM(RAW_T25_34_Margins!$D1031:$DN1031)</f>
        <v/>
      </c>
      <c r="CV110" s="19">
        <f>RAW_T25_34_Margins!$DO1031</f>
        <v/>
      </c>
      <c r="CW110" s="19">
        <f>RAW_T25_34_Margins!$DP1031</f>
        <v/>
      </c>
      <c r="CX110" s="19">
        <f>RAW_T25_34_Margins!$DQ1031</f>
        <v/>
      </c>
      <c r="CY110" s="19">
        <f>RAW_T25_34_Margins!$DR1031</f>
        <v/>
      </c>
      <c r="CZ110" s="19">
        <f>RAW_T25_34_Margins!$DS1031</f>
        <v/>
      </c>
      <c r="DA110" s="19">
        <f>RAW_T25_34_Margins!$DT1031</f>
        <v/>
      </c>
      <c r="DB110" s="19">
        <f>RAW_T25_34_Margins!$DU1031</f>
        <v/>
      </c>
      <c r="DC110" s="19">
        <f>SUM(RAW_T25_34_Margins!$D1146:$DN1146)</f>
        <v/>
      </c>
      <c r="DD110" s="19">
        <f>RAW_T25_34_Margins!$DO1146</f>
        <v/>
      </c>
      <c r="DE110" s="19">
        <f>RAW_T25_34_Margins!$DP1146</f>
        <v/>
      </c>
      <c r="DF110" s="19">
        <f>RAW_T25_34_Margins!$DQ1146</f>
        <v/>
      </c>
      <c r="DG110" s="19">
        <f>RAW_T25_34_Margins!$DR1146</f>
        <v/>
      </c>
      <c r="DH110" s="19">
        <f>RAW_T25_34_Margins!$DS1146</f>
        <v/>
      </c>
      <c r="DI110" s="19">
        <f>RAW_T25_34_Margins!$DT1146</f>
        <v/>
      </c>
      <c r="DJ110" s="19">
        <f>RAW_T25_34_Margins!$DU1146</f>
        <v/>
      </c>
    </row>
    <row r="111">
      <c r="A111" s="2" t="inlineStr">
        <is>
          <t>8401</t>
        </is>
      </c>
      <c r="B111" s="2" t="inlineStr">
        <is>
          <t>Health care services</t>
        </is>
      </c>
      <c r="C111" s="19">
        <f>IF(Settings!$B$5="Aus",SUM(RAW_T5_Aus!$C112:$DM112),SUM(RAW_T5_State!$C112:$DM112))</f>
        <v/>
      </c>
      <c r="D111" s="19">
        <f>IF(Settings!$B$5="Aus",RAW_T5_Aus!$DN112,RAW_T5_State!$DN112)</f>
        <v/>
      </c>
      <c r="E111" s="19">
        <f>IF(Settings!$B$5="Aus",RAW_T5_Aus!$DO112,RAW_T5_State!$DO112)</f>
        <v/>
      </c>
      <c r="F111" s="19">
        <f>IF(Settings!$B$5="Aus",RAW_T5_Aus!$DP112,RAW_T5_State!$DP112)</f>
        <v/>
      </c>
      <c r="G111" s="19">
        <f>IF(Settings!$B$5="Aus",RAW_T5_Aus!$DQ112,RAW_T5_State!$DQ112)</f>
        <v/>
      </c>
      <c r="H111" s="19">
        <f>IF(Settings!$B$5="Aus",RAW_T5_Aus!$DR112,RAW_T5_State!$DR112)</f>
        <v/>
      </c>
      <c r="I111" s="19">
        <f>IF(Settings!$B$5="Aus",RAW_T5_Aus!$DS112,RAW_T5_State!$DS112)</f>
        <v/>
      </c>
      <c r="J111" s="19">
        <f>IF(Settings!$B$5="Aus",RAW_T5_Aus!$DT112,RAW_T5_State!$DT112)</f>
        <v/>
      </c>
      <c r="K111" s="19">
        <f>IF(Settings!$B$5="Aus",SUM(RAW_T8_Aus!$C112:$DM112)-SUM(RAW_T5_Aus!$C112:$DM112),SUM(RAW_T8_State!$C112:$DM112)-SUM(RAW_T5_State!$C112:$DM112))</f>
        <v/>
      </c>
      <c r="L111" s="19">
        <f>IF(Settings!$B$5="Aus",RAW_T8_Aus!$DN112-RAW_T5_Aus!$DN112,RAW_T8_State!$DN112-RAW_T5_State!$DN112)</f>
        <v/>
      </c>
      <c r="M111" s="19">
        <f>IF(Settings!$B$5="Aus",RAW_T8_Aus!$DO112-RAW_T5_Aus!$DO112,RAW_T8_State!$DO112-RAW_T5_State!$DO112)</f>
        <v/>
      </c>
      <c r="N111" s="19">
        <f>IF(Settings!$B$5="Aus",RAW_T8_Aus!$DP112-RAW_T5_Aus!$DP112,RAW_T8_State!$DP112-RAW_T5_State!$DP112)</f>
        <v/>
      </c>
      <c r="O111" s="19">
        <f>IF(Settings!$B$5="Aus",RAW_T8_Aus!$DQ112-RAW_T5_Aus!$DQ112,RAW_T8_State!$DQ112-RAW_T5_State!$DQ112)</f>
        <v/>
      </c>
      <c r="P111" s="19">
        <f>IF(Settings!$B$5="Aus",RAW_T8_Aus!$DR112-RAW_T5_Aus!$DR112,RAW_T8_State!$DR112-RAW_T5_State!$DR112)</f>
        <v/>
      </c>
      <c r="Q111" s="19">
        <f>IF(Settings!$B$5="Aus",RAW_T8_Aus!$DS112-RAW_T5_Aus!$DS112,RAW_T8_State!$DS112-RAW_T5_State!$DS112)</f>
        <v/>
      </c>
      <c r="R111" s="19">
        <f>IF(Settings!$B$5="Aus",RAW_T8_Aus!$DT112-RAW_T5_Aus!$DT112,RAW_T8_State!$DT112-RAW_T5_State!$DT112)</f>
        <v/>
      </c>
      <c r="S111" s="19">
        <f>SUM(RAW_T35_NetTaxes!$C112:$DM112)</f>
        <v/>
      </c>
      <c r="T111" s="19">
        <f>RAW_T35_NetTaxes!$DN112</f>
        <v/>
      </c>
      <c r="U111" s="19">
        <f>RAW_T35_NetTaxes!$DO112</f>
        <v/>
      </c>
      <c r="V111" s="19">
        <f>RAW_T35_NetTaxes!$DP112</f>
        <v/>
      </c>
      <c r="W111" s="19">
        <f>RAW_T35_NetTaxes!$DQ112</f>
        <v/>
      </c>
      <c r="X111" s="19">
        <f>RAW_T35_NetTaxes!$DR112</f>
        <v/>
      </c>
      <c r="Y111" s="19">
        <f>RAW_T35_NetTaxes!$DS112</f>
        <v/>
      </c>
      <c r="Z111" s="19">
        <f>RAW_T35_NetTaxes!$DT112</f>
        <v/>
      </c>
      <c r="AA111" s="19">
        <f>SUM(RAW_T23_Wholesale!$C112:$DM112)</f>
        <v/>
      </c>
      <c r="AB111" s="19">
        <f>RAW_T23_Wholesale!$DN112</f>
        <v/>
      </c>
      <c r="AC111" s="19">
        <f>RAW_T23_Wholesale!$DO112</f>
        <v/>
      </c>
      <c r="AD111" s="19">
        <f>RAW_T23_Wholesale!$DP112</f>
        <v/>
      </c>
      <c r="AE111" s="19">
        <f>RAW_T23_Wholesale!$DQ112</f>
        <v/>
      </c>
      <c r="AF111" s="19">
        <f>RAW_T23_Wholesale!$DR112</f>
        <v/>
      </c>
      <c r="AG111" s="19">
        <f>RAW_T23_Wholesale!$DS112</f>
        <v/>
      </c>
      <c r="AH111" s="19">
        <f>RAW_T23_Wholesale!$DT112</f>
        <v/>
      </c>
      <c r="AI111" s="19">
        <f>SUM(RAW_T24_Retail!$C112:$DM112)</f>
        <v/>
      </c>
      <c r="AJ111" s="19">
        <f>RAW_T24_Retail!$DN112</f>
        <v/>
      </c>
      <c r="AK111" s="19">
        <f>RAW_T24_Retail!$DO112</f>
        <v/>
      </c>
      <c r="AL111" s="19">
        <f>RAW_T24_Retail!$DP112</f>
        <v/>
      </c>
      <c r="AM111" s="19">
        <f>RAW_T24_Retail!$DQ112</f>
        <v/>
      </c>
      <c r="AN111" s="19">
        <f>RAW_T24_Retail!$DR112</f>
        <v/>
      </c>
      <c r="AO111" s="19">
        <f>RAW_T24_Retail!$DS112</f>
        <v/>
      </c>
      <c r="AP111" s="19">
        <f>RAW_T24_Retail!$DT112</f>
        <v/>
      </c>
      <c r="AQ111" s="19">
        <f>SUM(RAW_T25_34_Margins!$D112:$DN112)</f>
        <v/>
      </c>
      <c r="AR111" s="19">
        <f>RAW_T25_34_Margins!$DO112</f>
        <v/>
      </c>
      <c r="AS111" s="19">
        <f>RAW_T25_34_Margins!$DP112</f>
        <v/>
      </c>
      <c r="AT111" s="19">
        <f>RAW_T25_34_Margins!$DQ112</f>
        <v/>
      </c>
      <c r="AU111" s="19">
        <f>RAW_T25_34_Margins!$DR112</f>
        <v/>
      </c>
      <c r="AV111" s="19">
        <f>RAW_T25_34_Margins!$DS112</f>
        <v/>
      </c>
      <c r="AW111" s="19">
        <f>RAW_T25_34_Margins!$DT112</f>
        <v/>
      </c>
      <c r="AX111" s="19">
        <f>RAW_T25_34_Margins!$DU112</f>
        <v/>
      </c>
      <c r="AY111" s="19">
        <f>SUM(RAW_T25_34_Margins!$D227:$DN227)</f>
        <v/>
      </c>
      <c r="AZ111" s="19">
        <f>RAW_T25_34_Margins!$DO227</f>
        <v/>
      </c>
      <c r="BA111" s="19">
        <f>RAW_T25_34_Margins!$DP227</f>
        <v/>
      </c>
      <c r="BB111" s="19">
        <f>RAW_T25_34_Margins!$DQ227</f>
        <v/>
      </c>
      <c r="BC111" s="19">
        <f>RAW_T25_34_Margins!$DR227</f>
        <v/>
      </c>
      <c r="BD111" s="19">
        <f>RAW_T25_34_Margins!$DS227</f>
        <v/>
      </c>
      <c r="BE111" s="19">
        <f>RAW_T25_34_Margins!$DT227</f>
        <v/>
      </c>
      <c r="BF111" s="19">
        <f>RAW_T25_34_Margins!$DU227</f>
        <v/>
      </c>
      <c r="BG111" s="19">
        <f>SUM(RAW_T25_34_Margins!$D342:$DN342)</f>
        <v/>
      </c>
      <c r="BH111" s="19">
        <f>RAW_T25_34_Margins!$DO342</f>
        <v/>
      </c>
      <c r="BI111" s="19">
        <f>RAW_T25_34_Margins!$DP342</f>
        <v/>
      </c>
      <c r="BJ111" s="19">
        <f>RAW_T25_34_Margins!$DQ342</f>
        <v/>
      </c>
      <c r="BK111" s="19">
        <f>RAW_T25_34_Margins!$DR342</f>
        <v/>
      </c>
      <c r="BL111" s="19">
        <f>RAW_T25_34_Margins!$DS342</f>
        <v/>
      </c>
      <c r="BM111" s="19">
        <f>RAW_T25_34_Margins!$DT342</f>
        <v/>
      </c>
      <c r="BN111" s="19">
        <f>RAW_T25_34_Margins!$DU342</f>
        <v/>
      </c>
      <c r="BO111" s="19">
        <f>SUM(RAW_T25_34_Margins!$D457:$DN457)+SUM(RAW_T25_34_Margins!$D572:$DN572)</f>
        <v/>
      </c>
      <c r="BP111" s="19">
        <f>RAW_T25_34_Margins!$DO457+RAW_T25_34_Margins!$DO572</f>
        <v/>
      </c>
      <c r="BQ111" s="19">
        <f>RAW_T25_34_Margins!$DP457+RAW_T25_34_Margins!$DP572</f>
        <v/>
      </c>
      <c r="BR111" s="19">
        <f>RAW_T25_34_Margins!$DQ457+RAW_T25_34_Margins!$DQ572</f>
        <v/>
      </c>
      <c r="BS111" s="19">
        <f>RAW_T25_34_Margins!$DR457+RAW_T25_34_Margins!$DR572</f>
        <v/>
      </c>
      <c r="BT111" s="19">
        <f>RAW_T25_34_Margins!$DS457+RAW_T25_34_Margins!$DS572</f>
        <v/>
      </c>
      <c r="BU111" s="19">
        <f>RAW_T25_34_Margins!$DT457+RAW_T25_34_Margins!$DT572</f>
        <v/>
      </c>
      <c r="BV111" s="19">
        <f>RAW_T25_34_Margins!$DU457+RAW_T25_34_Margins!$DU572</f>
        <v/>
      </c>
      <c r="BW111" s="19">
        <f>SUM(RAW_T25_34_Margins!$D687:$DN687)</f>
        <v/>
      </c>
      <c r="BX111" s="19">
        <f>RAW_T25_34_Margins!$DO687</f>
        <v/>
      </c>
      <c r="BY111" s="19">
        <f>RAW_T25_34_Margins!$DP687</f>
        <v/>
      </c>
      <c r="BZ111" s="19">
        <f>RAW_T25_34_Margins!$DQ687</f>
        <v/>
      </c>
      <c r="CA111" s="19">
        <f>RAW_T25_34_Margins!$DR687</f>
        <v/>
      </c>
      <c r="CB111" s="19">
        <f>RAW_T25_34_Margins!$DS687</f>
        <v/>
      </c>
      <c r="CC111" s="19">
        <f>RAW_T25_34_Margins!$DT687</f>
        <v/>
      </c>
      <c r="CD111" s="19">
        <f>RAW_T25_34_Margins!$DU687</f>
        <v/>
      </c>
      <c r="CE111" s="19">
        <f>SUM(RAW_T25_34_Margins!$D802:$DN802)</f>
        <v/>
      </c>
      <c r="CF111" s="19">
        <f>RAW_T25_34_Margins!$DO802</f>
        <v/>
      </c>
      <c r="CG111" s="19">
        <f>RAW_T25_34_Margins!$DP802</f>
        <v/>
      </c>
      <c r="CH111" s="19">
        <f>RAW_T25_34_Margins!$DQ802</f>
        <v/>
      </c>
      <c r="CI111" s="19">
        <f>RAW_T25_34_Margins!$DR802</f>
        <v/>
      </c>
      <c r="CJ111" s="19">
        <f>RAW_T25_34_Margins!$DS802</f>
        <v/>
      </c>
      <c r="CK111" s="19">
        <f>RAW_T25_34_Margins!$DT802</f>
        <v/>
      </c>
      <c r="CL111" s="19">
        <f>RAW_T25_34_Margins!$DU802</f>
        <v/>
      </c>
      <c r="CM111" s="19">
        <f>SUM(RAW_T25_34_Margins!$D917:$DN917)</f>
        <v/>
      </c>
      <c r="CN111" s="19">
        <f>RAW_T25_34_Margins!$DO917</f>
        <v/>
      </c>
      <c r="CO111" s="19">
        <f>RAW_T25_34_Margins!$DP917</f>
        <v/>
      </c>
      <c r="CP111" s="19">
        <f>RAW_T25_34_Margins!$DQ917</f>
        <v/>
      </c>
      <c r="CQ111" s="19">
        <f>RAW_T25_34_Margins!$DR917</f>
        <v/>
      </c>
      <c r="CR111" s="19">
        <f>RAW_T25_34_Margins!$DS917</f>
        <v/>
      </c>
      <c r="CS111" s="19">
        <f>RAW_T25_34_Margins!$DT917</f>
        <v/>
      </c>
      <c r="CT111" s="19">
        <f>RAW_T25_34_Margins!$DU917</f>
        <v/>
      </c>
      <c r="CU111" s="19">
        <f>SUM(RAW_T25_34_Margins!$D1032:$DN1032)</f>
        <v/>
      </c>
      <c r="CV111" s="19">
        <f>RAW_T25_34_Margins!$DO1032</f>
        <v/>
      </c>
      <c r="CW111" s="19">
        <f>RAW_T25_34_Margins!$DP1032</f>
        <v/>
      </c>
      <c r="CX111" s="19">
        <f>RAW_T25_34_Margins!$DQ1032</f>
        <v/>
      </c>
      <c r="CY111" s="19">
        <f>RAW_T25_34_Margins!$DR1032</f>
        <v/>
      </c>
      <c r="CZ111" s="19">
        <f>RAW_T25_34_Margins!$DS1032</f>
        <v/>
      </c>
      <c r="DA111" s="19">
        <f>RAW_T25_34_Margins!$DT1032</f>
        <v/>
      </c>
      <c r="DB111" s="19">
        <f>RAW_T25_34_Margins!$DU1032</f>
        <v/>
      </c>
      <c r="DC111" s="19">
        <f>SUM(RAW_T25_34_Margins!$D1147:$DN1147)</f>
        <v/>
      </c>
      <c r="DD111" s="19">
        <f>RAW_T25_34_Margins!$DO1147</f>
        <v/>
      </c>
      <c r="DE111" s="19">
        <f>RAW_T25_34_Margins!$DP1147</f>
        <v/>
      </c>
      <c r="DF111" s="19">
        <f>RAW_T25_34_Margins!$DQ1147</f>
        <v/>
      </c>
      <c r="DG111" s="19">
        <f>RAW_T25_34_Margins!$DR1147</f>
        <v/>
      </c>
      <c r="DH111" s="19">
        <f>RAW_T25_34_Margins!$DS1147</f>
        <v/>
      </c>
      <c r="DI111" s="19">
        <f>RAW_T25_34_Margins!$DT1147</f>
        <v/>
      </c>
      <c r="DJ111" s="19">
        <f>RAW_T25_34_Margins!$DU1147</f>
        <v/>
      </c>
    </row>
    <row r="112">
      <c r="A112" s="2" t="inlineStr">
        <is>
          <t>8601</t>
        </is>
      </c>
      <c r="B112" s="2" t="inlineStr">
        <is>
          <t>Residential care and social assistance services</t>
        </is>
      </c>
      <c r="C112" s="19">
        <f>IF(Settings!$B$5="Aus",SUM(RAW_T5_Aus!$C113:$DM113),SUM(RAW_T5_State!$C113:$DM113))</f>
        <v/>
      </c>
      <c r="D112" s="19">
        <f>IF(Settings!$B$5="Aus",RAW_T5_Aus!$DN113,RAW_T5_State!$DN113)</f>
        <v/>
      </c>
      <c r="E112" s="19">
        <f>IF(Settings!$B$5="Aus",RAW_T5_Aus!$DO113,RAW_T5_State!$DO113)</f>
        <v/>
      </c>
      <c r="F112" s="19">
        <f>IF(Settings!$B$5="Aus",RAW_T5_Aus!$DP113,RAW_T5_State!$DP113)</f>
        <v/>
      </c>
      <c r="G112" s="19">
        <f>IF(Settings!$B$5="Aus",RAW_T5_Aus!$DQ113,RAW_T5_State!$DQ113)</f>
        <v/>
      </c>
      <c r="H112" s="19">
        <f>IF(Settings!$B$5="Aus",RAW_T5_Aus!$DR113,RAW_T5_State!$DR113)</f>
        <v/>
      </c>
      <c r="I112" s="19">
        <f>IF(Settings!$B$5="Aus",RAW_T5_Aus!$DS113,RAW_T5_State!$DS113)</f>
        <v/>
      </c>
      <c r="J112" s="19">
        <f>IF(Settings!$B$5="Aus",RAW_T5_Aus!$DT113,RAW_T5_State!$DT113)</f>
        <v/>
      </c>
      <c r="K112" s="19">
        <f>IF(Settings!$B$5="Aus",SUM(RAW_T8_Aus!$C113:$DM113)-SUM(RAW_T5_Aus!$C113:$DM113),SUM(RAW_T8_State!$C113:$DM113)-SUM(RAW_T5_State!$C113:$DM113))</f>
        <v/>
      </c>
      <c r="L112" s="19">
        <f>IF(Settings!$B$5="Aus",RAW_T8_Aus!$DN113-RAW_T5_Aus!$DN113,RAW_T8_State!$DN113-RAW_T5_State!$DN113)</f>
        <v/>
      </c>
      <c r="M112" s="19">
        <f>IF(Settings!$B$5="Aus",RAW_T8_Aus!$DO113-RAW_T5_Aus!$DO113,RAW_T8_State!$DO113-RAW_T5_State!$DO113)</f>
        <v/>
      </c>
      <c r="N112" s="19">
        <f>IF(Settings!$B$5="Aus",RAW_T8_Aus!$DP113-RAW_T5_Aus!$DP113,RAW_T8_State!$DP113-RAW_T5_State!$DP113)</f>
        <v/>
      </c>
      <c r="O112" s="19">
        <f>IF(Settings!$B$5="Aus",RAW_T8_Aus!$DQ113-RAW_T5_Aus!$DQ113,RAW_T8_State!$DQ113-RAW_T5_State!$DQ113)</f>
        <v/>
      </c>
      <c r="P112" s="19">
        <f>IF(Settings!$B$5="Aus",RAW_T8_Aus!$DR113-RAW_T5_Aus!$DR113,RAW_T8_State!$DR113-RAW_T5_State!$DR113)</f>
        <v/>
      </c>
      <c r="Q112" s="19">
        <f>IF(Settings!$B$5="Aus",RAW_T8_Aus!$DS113-RAW_T5_Aus!$DS113,RAW_T8_State!$DS113-RAW_T5_State!$DS113)</f>
        <v/>
      </c>
      <c r="R112" s="19">
        <f>IF(Settings!$B$5="Aus",RAW_T8_Aus!$DT113-RAW_T5_Aus!$DT113,RAW_T8_State!$DT113-RAW_T5_State!$DT113)</f>
        <v/>
      </c>
      <c r="S112" s="19">
        <f>SUM(RAW_T35_NetTaxes!$C113:$DM113)</f>
        <v/>
      </c>
      <c r="T112" s="19">
        <f>RAW_T35_NetTaxes!$DN113</f>
        <v/>
      </c>
      <c r="U112" s="19">
        <f>RAW_T35_NetTaxes!$DO113</f>
        <v/>
      </c>
      <c r="V112" s="19">
        <f>RAW_T35_NetTaxes!$DP113</f>
        <v/>
      </c>
      <c r="W112" s="19">
        <f>RAW_T35_NetTaxes!$DQ113</f>
        <v/>
      </c>
      <c r="X112" s="19">
        <f>RAW_T35_NetTaxes!$DR113</f>
        <v/>
      </c>
      <c r="Y112" s="19">
        <f>RAW_T35_NetTaxes!$DS113</f>
        <v/>
      </c>
      <c r="Z112" s="19">
        <f>RAW_T35_NetTaxes!$DT113</f>
        <v/>
      </c>
      <c r="AA112" s="19">
        <f>SUM(RAW_T23_Wholesale!$C113:$DM113)</f>
        <v/>
      </c>
      <c r="AB112" s="19">
        <f>RAW_T23_Wholesale!$DN113</f>
        <v/>
      </c>
      <c r="AC112" s="19">
        <f>RAW_T23_Wholesale!$DO113</f>
        <v/>
      </c>
      <c r="AD112" s="19">
        <f>RAW_T23_Wholesale!$DP113</f>
        <v/>
      </c>
      <c r="AE112" s="19">
        <f>RAW_T23_Wholesale!$DQ113</f>
        <v/>
      </c>
      <c r="AF112" s="19">
        <f>RAW_T23_Wholesale!$DR113</f>
        <v/>
      </c>
      <c r="AG112" s="19">
        <f>RAW_T23_Wholesale!$DS113</f>
        <v/>
      </c>
      <c r="AH112" s="19">
        <f>RAW_T23_Wholesale!$DT113</f>
        <v/>
      </c>
      <c r="AI112" s="19">
        <f>SUM(RAW_T24_Retail!$C113:$DM113)</f>
        <v/>
      </c>
      <c r="AJ112" s="19">
        <f>RAW_T24_Retail!$DN113</f>
        <v/>
      </c>
      <c r="AK112" s="19">
        <f>RAW_T24_Retail!$DO113</f>
        <v/>
      </c>
      <c r="AL112" s="19">
        <f>RAW_T24_Retail!$DP113</f>
        <v/>
      </c>
      <c r="AM112" s="19">
        <f>RAW_T24_Retail!$DQ113</f>
        <v/>
      </c>
      <c r="AN112" s="19">
        <f>RAW_T24_Retail!$DR113</f>
        <v/>
      </c>
      <c r="AO112" s="19">
        <f>RAW_T24_Retail!$DS113</f>
        <v/>
      </c>
      <c r="AP112" s="19">
        <f>RAW_T24_Retail!$DT113</f>
        <v/>
      </c>
      <c r="AQ112" s="19">
        <f>SUM(RAW_T25_34_Margins!$D113:$DN113)</f>
        <v/>
      </c>
      <c r="AR112" s="19">
        <f>RAW_T25_34_Margins!$DO113</f>
        <v/>
      </c>
      <c r="AS112" s="19">
        <f>RAW_T25_34_Margins!$DP113</f>
        <v/>
      </c>
      <c r="AT112" s="19">
        <f>RAW_T25_34_Margins!$DQ113</f>
        <v/>
      </c>
      <c r="AU112" s="19">
        <f>RAW_T25_34_Margins!$DR113</f>
        <v/>
      </c>
      <c r="AV112" s="19">
        <f>RAW_T25_34_Margins!$DS113</f>
        <v/>
      </c>
      <c r="AW112" s="19">
        <f>RAW_T25_34_Margins!$DT113</f>
        <v/>
      </c>
      <c r="AX112" s="19">
        <f>RAW_T25_34_Margins!$DU113</f>
        <v/>
      </c>
      <c r="AY112" s="19">
        <f>SUM(RAW_T25_34_Margins!$D228:$DN228)</f>
        <v/>
      </c>
      <c r="AZ112" s="19">
        <f>RAW_T25_34_Margins!$DO228</f>
        <v/>
      </c>
      <c r="BA112" s="19">
        <f>RAW_T25_34_Margins!$DP228</f>
        <v/>
      </c>
      <c r="BB112" s="19">
        <f>RAW_T25_34_Margins!$DQ228</f>
        <v/>
      </c>
      <c r="BC112" s="19">
        <f>RAW_T25_34_Margins!$DR228</f>
        <v/>
      </c>
      <c r="BD112" s="19">
        <f>RAW_T25_34_Margins!$DS228</f>
        <v/>
      </c>
      <c r="BE112" s="19">
        <f>RAW_T25_34_Margins!$DT228</f>
        <v/>
      </c>
      <c r="BF112" s="19">
        <f>RAW_T25_34_Margins!$DU228</f>
        <v/>
      </c>
      <c r="BG112" s="19">
        <f>SUM(RAW_T25_34_Margins!$D343:$DN343)</f>
        <v/>
      </c>
      <c r="BH112" s="19">
        <f>RAW_T25_34_Margins!$DO343</f>
        <v/>
      </c>
      <c r="BI112" s="19">
        <f>RAW_T25_34_Margins!$DP343</f>
        <v/>
      </c>
      <c r="BJ112" s="19">
        <f>RAW_T25_34_Margins!$DQ343</f>
        <v/>
      </c>
      <c r="BK112" s="19">
        <f>RAW_T25_34_Margins!$DR343</f>
        <v/>
      </c>
      <c r="BL112" s="19">
        <f>RAW_T25_34_Margins!$DS343</f>
        <v/>
      </c>
      <c r="BM112" s="19">
        <f>RAW_T25_34_Margins!$DT343</f>
        <v/>
      </c>
      <c r="BN112" s="19">
        <f>RAW_T25_34_Margins!$DU343</f>
        <v/>
      </c>
      <c r="BO112" s="19">
        <f>SUM(RAW_T25_34_Margins!$D458:$DN458)+SUM(RAW_T25_34_Margins!$D573:$DN573)</f>
        <v/>
      </c>
      <c r="BP112" s="19">
        <f>RAW_T25_34_Margins!$DO458+RAW_T25_34_Margins!$DO573</f>
        <v/>
      </c>
      <c r="BQ112" s="19">
        <f>RAW_T25_34_Margins!$DP458+RAW_T25_34_Margins!$DP573</f>
        <v/>
      </c>
      <c r="BR112" s="19">
        <f>RAW_T25_34_Margins!$DQ458+RAW_T25_34_Margins!$DQ573</f>
        <v/>
      </c>
      <c r="BS112" s="19">
        <f>RAW_T25_34_Margins!$DR458+RAW_T25_34_Margins!$DR573</f>
        <v/>
      </c>
      <c r="BT112" s="19">
        <f>RAW_T25_34_Margins!$DS458+RAW_T25_34_Margins!$DS573</f>
        <v/>
      </c>
      <c r="BU112" s="19">
        <f>RAW_T25_34_Margins!$DT458+RAW_T25_34_Margins!$DT573</f>
        <v/>
      </c>
      <c r="BV112" s="19">
        <f>RAW_T25_34_Margins!$DU458+RAW_T25_34_Margins!$DU573</f>
        <v/>
      </c>
      <c r="BW112" s="19">
        <f>SUM(RAW_T25_34_Margins!$D688:$DN688)</f>
        <v/>
      </c>
      <c r="BX112" s="19">
        <f>RAW_T25_34_Margins!$DO688</f>
        <v/>
      </c>
      <c r="BY112" s="19">
        <f>RAW_T25_34_Margins!$DP688</f>
        <v/>
      </c>
      <c r="BZ112" s="19">
        <f>RAW_T25_34_Margins!$DQ688</f>
        <v/>
      </c>
      <c r="CA112" s="19">
        <f>RAW_T25_34_Margins!$DR688</f>
        <v/>
      </c>
      <c r="CB112" s="19">
        <f>RAW_T25_34_Margins!$DS688</f>
        <v/>
      </c>
      <c r="CC112" s="19">
        <f>RAW_T25_34_Margins!$DT688</f>
        <v/>
      </c>
      <c r="CD112" s="19">
        <f>RAW_T25_34_Margins!$DU688</f>
        <v/>
      </c>
      <c r="CE112" s="19">
        <f>SUM(RAW_T25_34_Margins!$D803:$DN803)</f>
        <v/>
      </c>
      <c r="CF112" s="19">
        <f>RAW_T25_34_Margins!$DO803</f>
        <v/>
      </c>
      <c r="CG112" s="19">
        <f>RAW_T25_34_Margins!$DP803</f>
        <v/>
      </c>
      <c r="CH112" s="19">
        <f>RAW_T25_34_Margins!$DQ803</f>
        <v/>
      </c>
      <c r="CI112" s="19">
        <f>RAW_T25_34_Margins!$DR803</f>
        <v/>
      </c>
      <c r="CJ112" s="19">
        <f>RAW_T25_34_Margins!$DS803</f>
        <v/>
      </c>
      <c r="CK112" s="19">
        <f>RAW_T25_34_Margins!$DT803</f>
        <v/>
      </c>
      <c r="CL112" s="19">
        <f>RAW_T25_34_Margins!$DU803</f>
        <v/>
      </c>
      <c r="CM112" s="19">
        <f>SUM(RAW_T25_34_Margins!$D918:$DN918)</f>
        <v/>
      </c>
      <c r="CN112" s="19">
        <f>RAW_T25_34_Margins!$DO918</f>
        <v/>
      </c>
      <c r="CO112" s="19">
        <f>RAW_T25_34_Margins!$DP918</f>
        <v/>
      </c>
      <c r="CP112" s="19">
        <f>RAW_T25_34_Margins!$DQ918</f>
        <v/>
      </c>
      <c r="CQ112" s="19">
        <f>RAW_T25_34_Margins!$DR918</f>
        <v/>
      </c>
      <c r="CR112" s="19">
        <f>RAW_T25_34_Margins!$DS918</f>
        <v/>
      </c>
      <c r="CS112" s="19">
        <f>RAW_T25_34_Margins!$DT918</f>
        <v/>
      </c>
      <c r="CT112" s="19">
        <f>RAW_T25_34_Margins!$DU918</f>
        <v/>
      </c>
      <c r="CU112" s="19">
        <f>SUM(RAW_T25_34_Margins!$D1033:$DN1033)</f>
        <v/>
      </c>
      <c r="CV112" s="19">
        <f>RAW_T25_34_Margins!$DO1033</f>
        <v/>
      </c>
      <c r="CW112" s="19">
        <f>RAW_T25_34_Margins!$DP1033</f>
        <v/>
      </c>
      <c r="CX112" s="19">
        <f>RAW_T25_34_Margins!$DQ1033</f>
        <v/>
      </c>
      <c r="CY112" s="19">
        <f>RAW_T25_34_Margins!$DR1033</f>
        <v/>
      </c>
      <c r="CZ112" s="19">
        <f>RAW_T25_34_Margins!$DS1033</f>
        <v/>
      </c>
      <c r="DA112" s="19">
        <f>RAW_T25_34_Margins!$DT1033</f>
        <v/>
      </c>
      <c r="DB112" s="19">
        <f>RAW_T25_34_Margins!$DU1033</f>
        <v/>
      </c>
      <c r="DC112" s="19">
        <f>SUM(RAW_T25_34_Margins!$D1148:$DN1148)</f>
        <v/>
      </c>
      <c r="DD112" s="19">
        <f>RAW_T25_34_Margins!$DO1148</f>
        <v/>
      </c>
      <c r="DE112" s="19">
        <f>RAW_T25_34_Margins!$DP1148</f>
        <v/>
      </c>
      <c r="DF112" s="19">
        <f>RAW_T25_34_Margins!$DQ1148</f>
        <v/>
      </c>
      <c r="DG112" s="19">
        <f>RAW_T25_34_Margins!$DR1148</f>
        <v/>
      </c>
      <c r="DH112" s="19">
        <f>RAW_T25_34_Margins!$DS1148</f>
        <v/>
      </c>
      <c r="DI112" s="19">
        <f>RAW_T25_34_Margins!$DT1148</f>
        <v/>
      </c>
      <c r="DJ112" s="19">
        <f>RAW_T25_34_Margins!$DU1148</f>
        <v/>
      </c>
    </row>
    <row r="113">
      <c r="A113" s="2" t="inlineStr">
        <is>
          <t>8901</t>
        </is>
      </c>
      <c r="B113" s="2" t="inlineStr">
        <is>
          <t>Heritage, creative and performing arts</t>
        </is>
      </c>
      <c r="C113" s="19">
        <f>IF(Settings!$B$5="Aus",SUM(RAW_T5_Aus!$C114:$DM114),SUM(RAW_T5_State!$C114:$DM114))</f>
        <v/>
      </c>
      <c r="D113" s="19">
        <f>IF(Settings!$B$5="Aus",RAW_T5_Aus!$DN114,RAW_T5_State!$DN114)</f>
        <v/>
      </c>
      <c r="E113" s="19">
        <f>IF(Settings!$B$5="Aus",RAW_T5_Aus!$DO114,RAW_T5_State!$DO114)</f>
        <v/>
      </c>
      <c r="F113" s="19">
        <f>IF(Settings!$B$5="Aus",RAW_T5_Aus!$DP114,RAW_T5_State!$DP114)</f>
        <v/>
      </c>
      <c r="G113" s="19">
        <f>IF(Settings!$B$5="Aus",RAW_T5_Aus!$DQ114,RAW_T5_State!$DQ114)</f>
        <v/>
      </c>
      <c r="H113" s="19">
        <f>IF(Settings!$B$5="Aus",RAW_T5_Aus!$DR114,RAW_T5_State!$DR114)</f>
        <v/>
      </c>
      <c r="I113" s="19">
        <f>IF(Settings!$B$5="Aus",RAW_T5_Aus!$DS114,RAW_T5_State!$DS114)</f>
        <v/>
      </c>
      <c r="J113" s="19">
        <f>IF(Settings!$B$5="Aus",RAW_T5_Aus!$DT114,RAW_T5_State!$DT114)</f>
        <v/>
      </c>
      <c r="K113" s="19">
        <f>IF(Settings!$B$5="Aus",SUM(RAW_T8_Aus!$C114:$DM114)-SUM(RAW_T5_Aus!$C114:$DM114),SUM(RAW_T8_State!$C114:$DM114)-SUM(RAW_T5_State!$C114:$DM114))</f>
        <v/>
      </c>
      <c r="L113" s="19">
        <f>IF(Settings!$B$5="Aus",RAW_T8_Aus!$DN114-RAW_T5_Aus!$DN114,RAW_T8_State!$DN114-RAW_T5_State!$DN114)</f>
        <v/>
      </c>
      <c r="M113" s="19">
        <f>IF(Settings!$B$5="Aus",RAW_T8_Aus!$DO114-RAW_T5_Aus!$DO114,RAW_T8_State!$DO114-RAW_T5_State!$DO114)</f>
        <v/>
      </c>
      <c r="N113" s="19">
        <f>IF(Settings!$B$5="Aus",RAW_T8_Aus!$DP114-RAW_T5_Aus!$DP114,RAW_T8_State!$DP114-RAW_T5_State!$DP114)</f>
        <v/>
      </c>
      <c r="O113" s="19">
        <f>IF(Settings!$B$5="Aus",RAW_T8_Aus!$DQ114-RAW_T5_Aus!$DQ114,RAW_T8_State!$DQ114-RAW_T5_State!$DQ114)</f>
        <v/>
      </c>
      <c r="P113" s="19">
        <f>IF(Settings!$B$5="Aus",RAW_T8_Aus!$DR114-RAW_T5_Aus!$DR114,RAW_T8_State!$DR114-RAW_T5_State!$DR114)</f>
        <v/>
      </c>
      <c r="Q113" s="19">
        <f>IF(Settings!$B$5="Aus",RAW_T8_Aus!$DS114-RAW_T5_Aus!$DS114,RAW_T8_State!$DS114-RAW_T5_State!$DS114)</f>
        <v/>
      </c>
      <c r="R113" s="19">
        <f>IF(Settings!$B$5="Aus",RAW_T8_Aus!$DT114-RAW_T5_Aus!$DT114,RAW_T8_State!$DT114-RAW_T5_State!$DT114)</f>
        <v/>
      </c>
      <c r="S113" s="19">
        <f>SUM(RAW_T35_NetTaxes!$C114:$DM114)</f>
        <v/>
      </c>
      <c r="T113" s="19">
        <f>RAW_T35_NetTaxes!$DN114</f>
        <v/>
      </c>
      <c r="U113" s="19">
        <f>RAW_T35_NetTaxes!$DO114</f>
        <v/>
      </c>
      <c r="V113" s="19">
        <f>RAW_T35_NetTaxes!$DP114</f>
        <v/>
      </c>
      <c r="W113" s="19">
        <f>RAW_T35_NetTaxes!$DQ114</f>
        <v/>
      </c>
      <c r="X113" s="19">
        <f>RAW_T35_NetTaxes!$DR114</f>
        <v/>
      </c>
      <c r="Y113" s="19">
        <f>RAW_T35_NetTaxes!$DS114</f>
        <v/>
      </c>
      <c r="Z113" s="19">
        <f>RAW_T35_NetTaxes!$DT114</f>
        <v/>
      </c>
      <c r="AA113" s="19">
        <f>SUM(RAW_T23_Wholesale!$C114:$DM114)</f>
        <v/>
      </c>
      <c r="AB113" s="19">
        <f>RAW_T23_Wholesale!$DN114</f>
        <v/>
      </c>
      <c r="AC113" s="19">
        <f>RAW_T23_Wholesale!$DO114</f>
        <v/>
      </c>
      <c r="AD113" s="19">
        <f>RAW_T23_Wholesale!$DP114</f>
        <v/>
      </c>
      <c r="AE113" s="19">
        <f>RAW_T23_Wholesale!$DQ114</f>
        <v/>
      </c>
      <c r="AF113" s="19">
        <f>RAW_T23_Wholesale!$DR114</f>
        <v/>
      </c>
      <c r="AG113" s="19">
        <f>RAW_T23_Wholesale!$DS114</f>
        <v/>
      </c>
      <c r="AH113" s="19">
        <f>RAW_T23_Wholesale!$DT114</f>
        <v/>
      </c>
      <c r="AI113" s="19">
        <f>SUM(RAW_T24_Retail!$C114:$DM114)</f>
        <v/>
      </c>
      <c r="AJ113" s="19">
        <f>RAW_T24_Retail!$DN114</f>
        <v/>
      </c>
      <c r="AK113" s="19">
        <f>RAW_T24_Retail!$DO114</f>
        <v/>
      </c>
      <c r="AL113" s="19">
        <f>RAW_T24_Retail!$DP114</f>
        <v/>
      </c>
      <c r="AM113" s="19">
        <f>RAW_T24_Retail!$DQ114</f>
        <v/>
      </c>
      <c r="AN113" s="19">
        <f>RAW_T24_Retail!$DR114</f>
        <v/>
      </c>
      <c r="AO113" s="19">
        <f>RAW_T24_Retail!$DS114</f>
        <v/>
      </c>
      <c r="AP113" s="19">
        <f>RAW_T24_Retail!$DT114</f>
        <v/>
      </c>
      <c r="AQ113" s="19">
        <f>SUM(RAW_T25_34_Margins!$D114:$DN114)</f>
        <v/>
      </c>
      <c r="AR113" s="19">
        <f>RAW_T25_34_Margins!$DO114</f>
        <v/>
      </c>
      <c r="AS113" s="19">
        <f>RAW_T25_34_Margins!$DP114</f>
        <v/>
      </c>
      <c r="AT113" s="19">
        <f>RAW_T25_34_Margins!$DQ114</f>
        <v/>
      </c>
      <c r="AU113" s="19">
        <f>RAW_T25_34_Margins!$DR114</f>
        <v/>
      </c>
      <c r="AV113" s="19">
        <f>RAW_T25_34_Margins!$DS114</f>
        <v/>
      </c>
      <c r="AW113" s="19">
        <f>RAW_T25_34_Margins!$DT114</f>
        <v/>
      </c>
      <c r="AX113" s="19">
        <f>RAW_T25_34_Margins!$DU114</f>
        <v/>
      </c>
      <c r="AY113" s="19">
        <f>SUM(RAW_T25_34_Margins!$D229:$DN229)</f>
        <v/>
      </c>
      <c r="AZ113" s="19">
        <f>RAW_T25_34_Margins!$DO229</f>
        <v/>
      </c>
      <c r="BA113" s="19">
        <f>RAW_T25_34_Margins!$DP229</f>
        <v/>
      </c>
      <c r="BB113" s="19">
        <f>RAW_T25_34_Margins!$DQ229</f>
        <v/>
      </c>
      <c r="BC113" s="19">
        <f>RAW_T25_34_Margins!$DR229</f>
        <v/>
      </c>
      <c r="BD113" s="19">
        <f>RAW_T25_34_Margins!$DS229</f>
        <v/>
      </c>
      <c r="BE113" s="19">
        <f>RAW_T25_34_Margins!$DT229</f>
        <v/>
      </c>
      <c r="BF113" s="19">
        <f>RAW_T25_34_Margins!$DU229</f>
        <v/>
      </c>
      <c r="BG113" s="19">
        <f>SUM(RAW_T25_34_Margins!$D344:$DN344)</f>
        <v/>
      </c>
      <c r="BH113" s="19">
        <f>RAW_T25_34_Margins!$DO344</f>
        <v/>
      </c>
      <c r="BI113" s="19">
        <f>RAW_T25_34_Margins!$DP344</f>
        <v/>
      </c>
      <c r="BJ113" s="19">
        <f>RAW_T25_34_Margins!$DQ344</f>
        <v/>
      </c>
      <c r="BK113" s="19">
        <f>RAW_T25_34_Margins!$DR344</f>
        <v/>
      </c>
      <c r="BL113" s="19">
        <f>RAW_T25_34_Margins!$DS344</f>
        <v/>
      </c>
      <c r="BM113" s="19">
        <f>RAW_T25_34_Margins!$DT344</f>
        <v/>
      </c>
      <c r="BN113" s="19">
        <f>RAW_T25_34_Margins!$DU344</f>
        <v/>
      </c>
      <c r="BO113" s="19">
        <f>SUM(RAW_T25_34_Margins!$D459:$DN459)+SUM(RAW_T25_34_Margins!$D574:$DN574)</f>
        <v/>
      </c>
      <c r="BP113" s="19">
        <f>RAW_T25_34_Margins!$DO459+RAW_T25_34_Margins!$DO574</f>
        <v/>
      </c>
      <c r="BQ113" s="19">
        <f>RAW_T25_34_Margins!$DP459+RAW_T25_34_Margins!$DP574</f>
        <v/>
      </c>
      <c r="BR113" s="19">
        <f>RAW_T25_34_Margins!$DQ459+RAW_T25_34_Margins!$DQ574</f>
        <v/>
      </c>
      <c r="BS113" s="19">
        <f>RAW_T25_34_Margins!$DR459+RAW_T25_34_Margins!$DR574</f>
        <v/>
      </c>
      <c r="BT113" s="19">
        <f>RAW_T25_34_Margins!$DS459+RAW_T25_34_Margins!$DS574</f>
        <v/>
      </c>
      <c r="BU113" s="19">
        <f>RAW_T25_34_Margins!$DT459+RAW_T25_34_Margins!$DT574</f>
        <v/>
      </c>
      <c r="BV113" s="19">
        <f>RAW_T25_34_Margins!$DU459+RAW_T25_34_Margins!$DU574</f>
        <v/>
      </c>
      <c r="BW113" s="19">
        <f>SUM(RAW_T25_34_Margins!$D689:$DN689)</f>
        <v/>
      </c>
      <c r="BX113" s="19">
        <f>RAW_T25_34_Margins!$DO689</f>
        <v/>
      </c>
      <c r="BY113" s="19">
        <f>RAW_T25_34_Margins!$DP689</f>
        <v/>
      </c>
      <c r="BZ113" s="19">
        <f>RAW_T25_34_Margins!$DQ689</f>
        <v/>
      </c>
      <c r="CA113" s="19">
        <f>RAW_T25_34_Margins!$DR689</f>
        <v/>
      </c>
      <c r="CB113" s="19">
        <f>RAW_T25_34_Margins!$DS689</f>
        <v/>
      </c>
      <c r="CC113" s="19">
        <f>RAW_T25_34_Margins!$DT689</f>
        <v/>
      </c>
      <c r="CD113" s="19">
        <f>RAW_T25_34_Margins!$DU689</f>
        <v/>
      </c>
      <c r="CE113" s="19">
        <f>SUM(RAW_T25_34_Margins!$D804:$DN804)</f>
        <v/>
      </c>
      <c r="CF113" s="19">
        <f>RAW_T25_34_Margins!$DO804</f>
        <v/>
      </c>
      <c r="CG113" s="19">
        <f>RAW_T25_34_Margins!$DP804</f>
        <v/>
      </c>
      <c r="CH113" s="19">
        <f>RAW_T25_34_Margins!$DQ804</f>
        <v/>
      </c>
      <c r="CI113" s="19">
        <f>RAW_T25_34_Margins!$DR804</f>
        <v/>
      </c>
      <c r="CJ113" s="19">
        <f>RAW_T25_34_Margins!$DS804</f>
        <v/>
      </c>
      <c r="CK113" s="19">
        <f>RAW_T25_34_Margins!$DT804</f>
        <v/>
      </c>
      <c r="CL113" s="19">
        <f>RAW_T25_34_Margins!$DU804</f>
        <v/>
      </c>
      <c r="CM113" s="19">
        <f>SUM(RAW_T25_34_Margins!$D919:$DN919)</f>
        <v/>
      </c>
      <c r="CN113" s="19">
        <f>RAW_T25_34_Margins!$DO919</f>
        <v/>
      </c>
      <c r="CO113" s="19">
        <f>RAW_T25_34_Margins!$DP919</f>
        <v/>
      </c>
      <c r="CP113" s="19">
        <f>RAW_T25_34_Margins!$DQ919</f>
        <v/>
      </c>
      <c r="CQ113" s="19">
        <f>RAW_T25_34_Margins!$DR919</f>
        <v/>
      </c>
      <c r="CR113" s="19">
        <f>RAW_T25_34_Margins!$DS919</f>
        <v/>
      </c>
      <c r="CS113" s="19">
        <f>RAW_T25_34_Margins!$DT919</f>
        <v/>
      </c>
      <c r="CT113" s="19">
        <f>RAW_T25_34_Margins!$DU919</f>
        <v/>
      </c>
      <c r="CU113" s="19">
        <f>SUM(RAW_T25_34_Margins!$D1034:$DN1034)</f>
        <v/>
      </c>
      <c r="CV113" s="19">
        <f>RAW_T25_34_Margins!$DO1034</f>
        <v/>
      </c>
      <c r="CW113" s="19">
        <f>RAW_T25_34_Margins!$DP1034</f>
        <v/>
      </c>
      <c r="CX113" s="19">
        <f>RAW_T25_34_Margins!$DQ1034</f>
        <v/>
      </c>
      <c r="CY113" s="19">
        <f>RAW_T25_34_Margins!$DR1034</f>
        <v/>
      </c>
      <c r="CZ113" s="19">
        <f>RAW_T25_34_Margins!$DS1034</f>
        <v/>
      </c>
      <c r="DA113" s="19">
        <f>RAW_T25_34_Margins!$DT1034</f>
        <v/>
      </c>
      <c r="DB113" s="19">
        <f>RAW_T25_34_Margins!$DU1034</f>
        <v/>
      </c>
      <c r="DC113" s="19">
        <f>SUM(RAW_T25_34_Margins!$D1149:$DN1149)</f>
        <v/>
      </c>
      <c r="DD113" s="19">
        <f>RAW_T25_34_Margins!$DO1149</f>
        <v/>
      </c>
      <c r="DE113" s="19">
        <f>RAW_T25_34_Margins!$DP1149</f>
        <v/>
      </c>
      <c r="DF113" s="19">
        <f>RAW_T25_34_Margins!$DQ1149</f>
        <v/>
      </c>
      <c r="DG113" s="19">
        <f>RAW_T25_34_Margins!$DR1149</f>
        <v/>
      </c>
      <c r="DH113" s="19">
        <f>RAW_T25_34_Margins!$DS1149</f>
        <v/>
      </c>
      <c r="DI113" s="19">
        <f>RAW_T25_34_Margins!$DT1149</f>
        <v/>
      </c>
      <c r="DJ113" s="19">
        <f>RAW_T25_34_Margins!$DU1149</f>
        <v/>
      </c>
    </row>
    <row r="114">
      <c r="A114" s="2" t="inlineStr">
        <is>
          <t>9101</t>
        </is>
      </c>
      <c r="B114" s="2" t="inlineStr">
        <is>
          <t>Sports and recreation</t>
        </is>
      </c>
      <c r="C114" s="19">
        <f>IF(Settings!$B$5="Aus",SUM(RAW_T5_Aus!$C115:$DM115),SUM(RAW_T5_State!$C115:$DM115))</f>
        <v/>
      </c>
      <c r="D114" s="19">
        <f>IF(Settings!$B$5="Aus",RAW_T5_Aus!$DN115,RAW_T5_State!$DN115)</f>
        <v/>
      </c>
      <c r="E114" s="19">
        <f>IF(Settings!$B$5="Aus",RAW_T5_Aus!$DO115,RAW_T5_State!$DO115)</f>
        <v/>
      </c>
      <c r="F114" s="19">
        <f>IF(Settings!$B$5="Aus",RAW_T5_Aus!$DP115,RAW_T5_State!$DP115)</f>
        <v/>
      </c>
      <c r="G114" s="19">
        <f>IF(Settings!$B$5="Aus",RAW_T5_Aus!$DQ115,RAW_T5_State!$DQ115)</f>
        <v/>
      </c>
      <c r="H114" s="19">
        <f>IF(Settings!$B$5="Aus",RAW_T5_Aus!$DR115,RAW_T5_State!$DR115)</f>
        <v/>
      </c>
      <c r="I114" s="19">
        <f>IF(Settings!$B$5="Aus",RAW_T5_Aus!$DS115,RAW_T5_State!$DS115)</f>
        <v/>
      </c>
      <c r="J114" s="19">
        <f>IF(Settings!$B$5="Aus",RAW_T5_Aus!$DT115,RAW_T5_State!$DT115)</f>
        <v/>
      </c>
      <c r="K114" s="19">
        <f>IF(Settings!$B$5="Aus",SUM(RAW_T8_Aus!$C115:$DM115)-SUM(RAW_T5_Aus!$C115:$DM115),SUM(RAW_T8_State!$C115:$DM115)-SUM(RAW_T5_State!$C115:$DM115))</f>
        <v/>
      </c>
      <c r="L114" s="19">
        <f>IF(Settings!$B$5="Aus",RAW_T8_Aus!$DN115-RAW_T5_Aus!$DN115,RAW_T8_State!$DN115-RAW_T5_State!$DN115)</f>
        <v/>
      </c>
      <c r="M114" s="19">
        <f>IF(Settings!$B$5="Aus",RAW_T8_Aus!$DO115-RAW_T5_Aus!$DO115,RAW_T8_State!$DO115-RAW_T5_State!$DO115)</f>
        <v/>
      </c>
      <c r="N114" s="19">
        <f>IF(Settings!$B$5="Aus",RAW_T8_Aus!$DP115-RAW_T5_Aus!$DP115,RAW_T8_State!$DP115-RAW_T5_State!$DP115)</f>
        <v/>
      </c>
      <c r="O114" s="19">
        <f>IF(Settings!$B$5="Aus",RAW_T8_Aus!$DQ115-RAW_T5_Aus!$DQ115,RAW_T8_State!$DQ115-RAW_T5_State!$DQ115)</f>
        <v/>
      </c>
      <c r="P114" s="19">
        <f>IF(Settings!$B$5="Aus",RAW_T8_Aus!$DR115-RAW_T5_Aus!$DR115,RAW_T8_State!$DR115-RAW_T5_State!$DR115)</f>
        <v/>
      </c>
      <c r="Q114" s="19">
        <f>IF(Settings!$B$5="Aus",RAW_T8_Aus!$DS115-RAW_T5_Aus!$DS115,RAW_T8_State!$DS115-RAW_T5_State!$DS115)</f>
        <v/>
      </c>
      <c r="R114" s="19">
        <f>IF(Settings!$B$5="Aus",RAW_T8_Aus!$DT115-RAW_T5_Aus!$DT115,RAW_T8_State!$DT115-RAW_T5_State!$DT115)</f>
        <v/>
      </c>
      <c r="S114" s="19">
        <f>SUM(RAW_T35_NetTaxes!$C115:$DM115)</f>
        <v/>
      </c>
      <c r="T114" s="19">
        <f>RAW_T35_NetTaxes!$DN115</f>
        <v/>
      </c>
      <c r="U114" s="19">
        <f>RAW_T35_NetTaxes!$DO115</f>
        <v/>
      </c>
      <c r="V114" s="19">
        <f>RAW_T35_NetTaxes!$DP115</f>
        <v/>
      </c>
      <c r="W114" s="19">
        <f>RAW_T35_NetTaxes!$DQ115</f>
        <v/>
      </c>
      <c r="X114" s="19">
        <f>RAW_T35_NetTaxes!$DR115</f>
        <v/>
      </c>
      <c r="Y114" s="19">
        <f>RAW_T35_NetTaxes!$DS115</f>
        <v/>
      </c>
      <c r="Z114" s="19">
        <f>RAW_T35_NetTaxes!$DT115</f>
        <v/>
      </c>
      <c r="AA114" s="19">
        <f>SUM(RAW_T23_Wholesale!$C115:$DM115)</f>
        <v/>
      </c>
      <c r="AB114" s="19">
        <f>RAW_T23_Wholesale!$DN115</f>
        <v/>
      </c>
      <c r="AC114" s="19">
        <f>RAW_T23_Wholesale!$DO115</f>
        <v/>
      </c>
      <c r="AD114" s="19">
        <f>RAW_T23_Wholesale!$DP115</f>
        <v/>
      </c>
      <c r="AE114" s="19">
        <f>RAW_T23_Wholesale!$DQ115</f>
        <v/>
      </c>
      <c r="AF114" s="19">
        <f>RAW_T23_Wholesale!$DR115</f>
        <v/>
      </c>
      <c r="AG114" s="19">
        <f>RAW_T23_Wholesale!$DS115</f>
        <v/>
      </c>
      <c r="AH114" s="19">
        <f>RAW_T23_Wholesale!$DT115</f>
        <v/>
      </c>
      <c r="AI114" s="19">
        <f>SUM(RAW_T24_Retail!$C115:$DM115)</f>
        <v/>
      </c>
      <c r="AJ114" s="19">
        <f>RAW_T24_Retail!$DN115</f>
        <v/>
      </c>
      <c r="AK114" s="19">
        <f>RAW_T24_Retail!$DO115</f>
        <v/>
      </c>
      <c r="AL114" s="19">
        <f>RAW_T24_Retail!$DP115</f>
        <v/>
      </c>
      <c r="AM114" s="19">
        <f>RAW_T24_Retail!$DQ115</f>
        <v/>
      </c>
      <c r="AN114" s="19">
        <f>RAW_T24_Retail!$DR115</f>
        <v/>
      </c>
      <c r="AO114" s="19">
        <f>RAW_T24_Retail!$DS115</f>
        <v/>
      </c>
      <c r="AP114" s="19">
        <f>RAW_T24_Retail!$DT115</f>
        <v/>
      </c>
      <c r="AQ114" s="19">
        <f>SUM(RAW_T25_34_Margins!$D115:$DN115)</f>
        <v/>
      </c>
      <c r="AR114" s="19">
        <f>RAW_T25_34_Margins!$DO115</f>
        <v/>
      </c>
      <c r="AS114" s="19">
        <f>RAW_T25_34_Margins!$DP115</f>
        <v/>
      </c>
      <c r="AT114" s="19">
        <f>RAW_T25_34_Margins!$DQ115</f>
        <v/>
      </c>
      <c r="AU114" s="19">
        <f>RAW_T25_34_Margins!$DR115</f>
        <v/>
      </c>
      <c r="AV114" s="19">
        <f>RAW_T25_34_Margins!$DS115</f>
        <v/>
      </c>
      <c r="AW114" s="19">
        <f>RAW_T25_34_Margins!$DT115</f>
        <v/>
      </c>
      <c r="AX114" s="19">
        <f>RAW_T25_34_Margins!$DU115</f>
        <v/>
      </c>
      <c r="AY114" s="19">
        <f>SUM(RAW_T25_34_Margins!$D230:$DN230)</f>
        <v/>
      </c>
      <c r="AZ114" s="19">
        <f>RAW_T25_34_Margins!$DO230</f>
        <v/>
      </c>
      <c r="BA114" s="19">
        <f>RAW_T25_34_Margins!$DP230</f>
        <v/>
      </c>
      <c r="BB114" s="19">
        <f>RAW_T25_34_Margins!$DQ230</f>
        <v/>
      </c>
      <c r="BC114" s="19">
        <f>RAW_T25_34_Margins!$DR230</f>
        <v/>
      </c>
      <c r="BD114" s="19">
        <f>RAW_T25_34_Margins!$DS230</f>
        <v/>
      </c>
      <c r="BE114" s="19">
        <f>RAW_T25_34_Margins!$DT230</f>
        <v/>
      </c>
      <c r="BF114" s="19">
        <f>RAW_T25_34_Margins!$DU230</f>
        <v/>
      </c>
      <c r="BG114" s="19">
        <f>SUM(RAW_T25_34_Margins!$D345:$DN345)</f>
        <v/>
      </c>
      <c r="BH114" s="19">
        <f>RAW_T25_34_Margins!$DO345</f>
        <v/>
      </c>
      <c r="BI114" s="19">
        <f>RAW_T25_34_Margins!$DP345</f>
        <v/>
      </c>
      <c r="BJ114" s="19">
        <f>RAW_T25_34_Margins!$DQ345</f>
        <v/>
      </c>
      <c r="BK114" s="19">
        <f>RAW_T25_34_Margins!$DR345</f>
        <v/>
      </c>
      <c r="BL114" s="19">
        <f>RAW_T25_34_Margins!$DS345</f>
        <v/>
      </c>
      <c r="BM114" s="19">
        <f>RAW_T25_34_Margins!$DT345</f>
        <v/>
      </c>
      <c r="BN114" s="19">
        <f>RAW_T25_34_Margins!$DU345</f>
        <v/>
      </c>
      <c r="BO114" s="19">
        <f>SUM(RAW_T25_34_Margins!$D460:$DN460)+SUM(RAW_T25_34_Margins!$D575:$DN575)</f>
        <v/>
      </c>
      <c r="BP114" s="19">
        <f>RAW_T25_34_Margins!$DO460+RAW_T25_34_Margins!$DO575</f>
        <v/>
      </c>
      <c r="BQ114" s="19">
        <f>RAW_T25_34_Margins!$DP460+RAW_T25_34_Margins!$DP575</f>
        <v/>
      </c>
      <c r="BR114" s="19">
        <f>RAW_T25_34_Margins!$DQ460+RAW_T25_34_Margins!$DQ575</f>
        <v/>
      </c>
      <c r="BS114" s="19">
        <f>RAW_T25_34_Margins!$DR460+RAW_T25_34_Margins!$DR575</f>
        <v/>
      </c>
      <c r="BT114" s="19">
        <f>RAW_T25_34_Margins!$DS460+RAW_T25_34_Margins!$DS575</f>
        <v/>
      </c>
      <c r="BU114" s="19">
        <f>RAW_T25_34_Margins!$DT460+RAW_T25_34_Margins!$DT575</f>
        <v/>
      </c>
      <c r="BV114" s="19">
        <f>RAW_T25_34_Margins!$DU460+RAW_T25_34_Margins!$DU575</f>
        <v/>
      </c>
      <c r="BW114" s="19">
        <f>SUM(RAW_T25_34_Margins!$D690:$DN690)</f>
        <v/>
      </c>
      <c r="BX114" s="19">
        <f>RAW_T25_34_Margins!$DO690</f>
        <v/>
      </c>
      <c r="BY114" s="19">
        <f>RAW_T25_34_Margins!$DP690</f>
        <v/>
      </c>
      <c r="BZ114" s="19">
        <f>RAW_T25_34_Margins!$DQ690</f>
        <v/>
      </c>
      <c r="CA114" s="19">
        <f>RAW_T25_34_Margins!$DR690</f>
        <v/>
      </c>
      <c r="CB114" s="19">
        <f>RAW_T25_34_Margins!$DS690</f>
        <v/>
      </c>
      <c r="CC114" s="19">
        <f>RAW_T25_34_Margins!$DT690</f>
        <v/>
      </c>
      <c r="CD114" s="19">
        <f>RAW_T25_34_Margins!$DU690</f>
        <v/>
      </c>
      <c r="CE114" s="19">
        <f>SUM(RAW_T25_34_Margins!$D805:$DN805)</f>
        <v/>
      </c>
      <c r="CF114" s="19">
        <f>RAW_T25_34_Margins!$DO805</f>
        <v/>
      </c>
      <c r="CG114" s="19">
        <f>RAW_T25_34_Margins!$DP805</f>
        <v/>
      </c>
      <c r="CH114" s="19">
        <f>RAW_T25_34_Margins!$DQ805</f>
        <v/>
      </c>
      <c r="CI114" s="19">
        <f>RAW_T25_34_Margins!$DR805</f>
        <v/>
      </c>
      <c r="CJ114" s="19">
        <f>RAW_T25_34_Margins!$DS805</f>
        <v/>
      </c>
      <c r="CK114" s="19">
        <f>RAW_T25_34_Margins!$DT805</f>
        <v/>
      </c>
      <c r="CL114" s="19">
        <f>RAW_T25_34_Margins!$DU805</f>
        <v/>
      </c>
      <c r="CM114" s="19">
        <f>SUM(RAW_T25_34_Margins!$D920:$DN920)</f>
        <v/>
      </c>
      <c r="CN114" s="19">
        <f>RAW_T25_34_Margins!$DO920</f>
        <v/>
      </c>
      <c r="CO114" s="19">
        <f>RAW_T25_34_Margins!$DP920</f>
        <v/>
      </c>
      <c r="CP114" s="19">
        <f>RAW_T25_34_Margins!$DQ920</f>
        <v/>
      </c>
      <c r="CQ114" s="19">
        <f>RAW_T25_34_Margins!$DR920</f>
        <v/>
      </c>
      <c r="CR114" s="19">
        <f>RAW_T25_34_Margins!$DS920</f>
        <v/>
      </c>
      <c r="CS114" s="19">
        <f>RAW_T25_34_Margins!$DT920</f>
        <v/>
      </c>
      <c r="CT114" s="19">
        <f>RAW_T25_34_Margins!$DU920</f>
        <v/>
      </c>
      <c r="CU114" s="19">
        <f>SUM(RAW_T25_34_Margins!$D1035:$DN1035)</f>
        <v/>
      </c>
      <c r="CV114" s="19">
        <f>RAW_T25_34_Margins!$DO1035</f>
        <v/>
      </c>
      <c r="CW114" s="19">
        <f>RAW_T25_34_Margins!$DP1035</f>
        <v/>
      </c>
      <c r="CX114" s="19">
        <f>RAW_T25_34_Margins!$DQ1035</f>
        <v/>
      </c>
      <c r="CY114" s="19">
        <f>RAW_T25_34_Margins!$DR1035</f>
        <v/>
      </c>
      <c r="CZ114" s="19">
        <f>RAW_T25_34_Margins!$DS1035</f>
        <v/>
      </c>
      <c r="DA114" s="19">
        <f>RAW_T25_34_Margins!$DT1035</f>
        <v/>
      </c>
      <c r="DB114" s="19">
        <f>RAW_T25_34_Margins!$DU1035</f>
        <v/>
      </c>
      <c r="DC114" s="19">
        <f>SUM(RAW_T25_34_Margins!$D1150:$DN1150)</f>
        <v/>
      </c>
      <c r="DD114" s="19">
        <f>RAW_T25_34_Margins!$DO1150</f>
        <v/>
      </c>
      <c r="DE114" s="19">
        <f>RAW_T25_34_Margins!$DP1150</f>
        <v/>
      </c>
      <c r="DF114" s="19">
        <f>RAW_T25_34_Margins!$DQ1150</f>
        <v/>
      </c>
      <c r="DG114" s="19">
        <f>RAW_T25_34_Margins!$DR1150</f>
        <v/>
      </c>
      <c r="DH114" s="19">
        <f>RAW_T25_34_Margins!$DS1150</f>
        <v/>
      </c>
      <c r="DI114" s="19">
        <f>RAW_T25_34_Margins!$DT1150</f>
        <v/>
      </c>
      <c r="DJ114" s="19">
        <f>RAW_T25_34_Margins!$DU1150</f>
        <v/>
      </c>
    </row>
    <row r="115">
      <c r="A115" s="2" t="inlineStr">
        <is>
          <t>9201</t>
        </is>
      </c>
      <c r="B115" s="2" t="inlineStr">
        <is>
          <t>Gambling</t>
        </is>
      </c>
      <c r="C115" s="19">
        <f>IF(Settings!$B$5="Aus",SUM(RAW_T5_Aus!$C116:$DM116),SUM(RAW_T5_State!$C116:$DM116))</f>
        <v/>
      </c>
      <c r="D115" s="19">
        <f>IF(Settings!$B$5="Aus",RAW_T5_Aus!$DN116,RAW_T5_State!$DN116)</f>
        <v/>
      </c>
      <c r="E115" s="19">
        <f>IF(Settings!$B$5="Aus",RAW_T5_Aus!$DO116,RAW_T5_State!$DO116)</f>
        <v/>
      </c>
      <c r="F115" s="19">
        <f>IF(Settings!$B$5="Aus",RAW_T5_Aus!$DP116,RAW_T5_State!$DP116)</f>
        <v/>
      </c>
      <c r="G115" s="19">
        <f>IF(Settings!$B$5="Aus",RAW_T5_Aus!$DQ116,RAW_T5_State!$DQ116)</f>
        <v/>
      </c>
      <c r="H115" s="19">
        <f>IF(Settings!$B$5="Aus",RAW_T5_Aus!$DR116,RAW_T5_State!$DR116)</f>
        <v/>
      </c>
      <c r="I115" s="19">
        <f>IF(Settings!$B$5="Aus",RAW_T5_Aus!$DS116,RAW_T5_State!$DS116)</f>
        <v/>
      </c>
      <c r="J115" s="19">
        <f>IF(Settings!$B$5="Aus",RAW_T5_Aus!$DT116,RAW_T5_State!$DT116)</f>
        <v/>
      </c>
      <c r="K115" s="19">
        <f>IF(Settings!$B$5="Aus",SUM(RAW_T8_Aus!$C116:$DM116)-SUM(RAW_T5_Aus!$C116:$DM116),SUM(RAW_T8_State!$C116:$DM116)-SUM(RAW_T5_State!$C116:$DM116))</f>
        <v/>
      </c>
      <c r="L115" s="19">
        <f>IF(Settings!$B$5="Aus",RAW_T8_Aus!$DN116-RAW_T5_Aus!$DN116,RAW_T8_State!$DN116-RAW_T5_State!$DN116)</f>
        <v/>
      </c>
      <c r="M115" s="19">
        <f>IF(Settings!$B$5="Aus",RAW_T8_Aus!$DO116-RAW_T5_Aus!$DO116,RAW_T8_State!$DO116-RAW_T5_State!$DO116)</f>
        <v/>
      </c>
      <c r="N115" s="19">
        <f>IF(Settings!$B$5="Aus",RAW_T8_Aus!$DP116-RAW_T5_Aus!$DP116,RAW_T8_State!$DP116-RAW_T5_State!$DP116)</f>
        <v/>
      </c>
      <c r="O115" s="19">
        <f>IF(Settings!$B$5="Aus",RAW_T8_Aus!$DQ116-RAW_T5_Aus!$DQ116,RAW_T8_State!$DQ116-RAW_T5_State!$DQ116)</f>
        <v/>
      </c>
      <c r="P115" s="19">
        <f>IF(Settings!$B$5="Aus",RAW_T8_Aus!$DR116-RAW_T5_Aus!$DR116,RAW_T8_State!$DR116-RAW_T5_State!$DR116)</f>
        <v/>
      </c>
      <c r="Q115" s="19">
        <f>IF(Settings!$B$5="Aus",RAW_T8_Aus!$DS116-RAW_T5_Aus!$DS116,RAW_T8_State!$DS116-RAW_T5_State!$DS116)</f>
        <v/>
      </c>
      <c r="R115" s="19">
        <f>IF(Settings!$B$5="Aus",RAW_T8_Aus!$DT116-RAW_T5_Aus!$DT116,RAW_T8_State!$DT116-RAW_T5_State!$DT116)</f>
        <v/>
      </c>
      <c r="S115" s="19">
        <f>SUM(RAW_T35_NetTaxes!$C116:$DM116)</f>
        <v/>
      </c>
      <c r="T115" s="19">
        <f>RAW_T35_NetTaxes!$DN116</f>
        <v/>
      </c>
      <c r="U115" s="19">
        <f>RAW_T35_NetTaxes!$DO116</f>
        <v/>
      </c>
      <c r="V115" s="19">
        <f>RAW_T35_NetTaxes!$DP116</f>
        <v/>
      </c>
      <c r="W115" s="19">
        <f>RAW_T35_NetTaxes!$DQ116</f>
        <v/>
      </c>
      <c r="X115" s="19">
        <f>RAW_T35_NetTaxes!$DR116</f>
        <v/>
      </c>
      <c r="Y115" s="19">
        <f>RAW_T35_NetTaxes!$DS116</f>
        <v/>
      </c>
      <c r="Z115" s="19">
        <f>RAW_T35_NetTaxes!$DT116</f>
        <v/>
      </c>
      <c r="AA115" s="19">
        <f>SUM(RAW_T23_Wholesale!$C116:$DM116)</f>
        <v/>
      </c>
      <c r="AB115" s="19">
        <f>RAW_T23_Wholesale!$DN116</f>
        <v/>
      </c>
      <c r="AC115" s="19">
        <f>RAW_T23_Wholesale!$DO116</f>
        <v/>
      </c>
      <c r="AD115" s="19">
        <f>RAW_T23_Wholesale!$DP116</f>
        <v/>
      </c>
      <c r="AE115" s="19">
        <f>RAW_T23_Wholesale!$DQ116</f>
        <v/>
      </c>
      <c r="AF115" s="19">
        <f>RAW_T23_Wholesale!$DR116</f>
        <v/>
      </c>
      <c r="AG115" s="19">
        <f>RAW_T23_Wholesale!$DS116</f>
        <v/>
      </c>
      <c r="AH115" s="19">
        <f>RAW_T23_Wholesale!$DT116</f>
        <v/>
      </c>
      <c r="AI115" s="19">
        <f>SUM(RAW_T24_Retail!$C116:$DM116)</f>
        <v/>
      </c>
      <c r="AJ115" s="19">
        <f>RAW_T24_Retail!$DN116</f>
        <v/>
      </c>
      <c r="AK115" s="19">
        <f>RAW_T24_Retail!$DO116</f>
        <v/>
      </c>
      <c r="AL115" s="19">
        <f>RAW_T24_Retail!$DP116</f>
        <v/>
      </c>
      <c r="AM115" s="19">
        <f>RAW_T24_Retail!$DQ116</f>
        <v/>
      </c>
      <c r="AN115" s="19">
        <f>RAW_T24_Retail!$DR116</f>
        <v/>
      </c>
      <c r="AO115" s="19">
        <f>RAW_T24_Retail!$DS116</f>
        <v/>
      </c>
      <c r="AP115" s="19">
        <f>RAW_T24_Retail!$DT116</f>
        <v/>
      </c>
      <c r="AQ115" s="19">
        <f>SUM(RAW_T25_34_Margins!$D116:$DN116)</f>
        <v/>
      </c>
      <c r="AR115" s="19">
        <f>RAW_T25_34_Margins!$DO116</f>
        <v/>
      </c>
      <c r="AS115" s="19">
        <f>RAW_T25_34_Margins!$DP116</f>
        <v/>
      </c>
      <c r="AT115" s="19">
        <f>RAW_T25_34_Margins!$DQ116</f>
        <v/>
      </c>
      <c r="AU115" s="19">
        <f>RAW_T25_34_Margins!$DR116</f>
        <v/>
      </c>
      <c r="AV115" s="19">
        <f>RAW_T25_34_Margins!$DS116</f>
        <v/>
      </c>
      <c r="AW115" s="19">
        <f>RAW_T25_34_Margins!$DT116</f>
        <v/>
      </c>
      <c r="AX115" s="19">
        <f>RAW_T25_34_Margins!$DU116</f>
        <v/>
      </c>
      <c r="AY115" s="19">
        <f>SUM(RAW_T25_34_Margins!$D231:$DN231)</f>
        <v/>
      </c>
      <c r="AZ115" s="19">
        <f>RAW_T25_34_Margins!$DO231</f>
        <v/>
      </c>
      <c r="BA115" s="19">
        <f>RAW_T25_34_Margins!$DP231</f>
        <v/>
      </c>
      <c r="BB115" s="19">
        <f>RAW_T25_34_Margins!$DQ231</f>
        <v/>
      </c>
      <c r="BC115" s="19">
        <f>RAW_T25_34_Margins!$DR231</f>
        <v/>
      </c>
      <c r="BD115" s="19">
        <f>RAW_T25_34_Margins!$DS231</f>
        <v/>
      </c>
      <c r="BE115" s="19">
        <f>RAW_T25_34_Margins!$DT231</f>
        <v/>
      </c>
      <c r="BF115" s="19">
        <f>RAW_T25_34_Margins!$DU231</f>
        <v/>
      </c>
      <c r="BG115" s="19">
        <f>SUM(RAW_T25_34_Margins!$D346:$DN346)</f>
        <v/>
      </c>
      <c r="BH115" s="19">
        <f>RAW_T25_34_Margins!$DO346</f>
        <v/>
      </c>
      <c r="BI115" s="19">
        <f>RAW_T25_34_Margins!$DP346</f>
        <v/>
      </c>
      <c r="BJ115" s="19">
        <f>RAW_T25_34_Margins!$DQ346</f>
        <v/>
      </c>
      <c r="BK115" s="19">
        <f>RAW_T25_34_Margins!$DR346</f>
        <v/>
      </c>
      <c r="BL115" s="19">
        <f>RAW_T25_34_Margins!$DS346</f>
        <v/>
      </c>
      <c r="BM115" s="19">
        <f>RAW_T25_34_Margins!$DT346</f>
        <v/>
      </c>
      <c r="BN115" s="19">
        <f>RAW_T25_34_Margins!$DU346</f>
        <v/>
      </c>
      <c r="BO115" s="19">
        <f>SUM(RAW_T25_34_Margins!$D461:$DN461)+SUM(RAW_T25_34_Margins!$D576:$DN576)</f>
        <v/>
      </c>
      <c r="BP115" s="19">
        <f>RAW_T25_34_Margins!$DO461+RAW_T25_34_Margins!$DO576</f>
        <v/>
      </c>
      <c r="BQ115" s="19">
        <f>RAW_T25_34_Margins!$DP461+RAW_T25_34_Margins!$DP576</f>
        <v/>
      </c>
      <c r="BR115" s="19">
        <f>RAW_T25_34_Margins!$DQ461+RAW_T25_34_Margins!$DQ576</f>
        <v/>
      </c>
      <c r="BS115" s="19">
        <f>RAW_T25_34_Margins!$DR461+RAW_T25_34_Margins!$DR576</f>
        <v/>
      </c>
      <c r="BT115" s="19">
        <f>RAW_T25_34_Margins!$DS461+RAW_T25_34_Margins!$DS576</f>
        <v/>
      </c>
      <c r="BU115" s="19">
        <f>RAW_T25_34_Margins!$DT461+RAW_T25_34_Margins!$DT576</f>
        <v/>
      </c>
      <c r="BV115" s="19">
        <f>RAW_T25_34_Margins!$DU461+RAW_T25_34_Margins!$DU576</f>
        <v/>
      </c>
      <c r="BW115" s="19">
        <f>SUM(RAW_T25_34_Margins!$D691:$DN691)</f>
        <v/>
      </c>
      <c r="BX115" s="19">
        <f>RAW_T25_34_Margins!$DO691</f>
        <v/>
      </c>
      <c r="BY115" s="19">
        <f>RAW_T25_34_Margins!$DP691</f>
        <v/>
      </c>
      <c r="BZ115" s="19">
        <f>RAW_T25_34_Margins!$DQ691</f>
        <v/>
      </c>
      <c r="CA115" s="19">
        <f>RAW_T25_34_Margins!$DR691</f>
        <v/>
      </c>
      <c r="CB115" s="19">
        <f>RAW_T25_34_Margins!$DS691</f>
        <v/>
      </c>
      <c r="CC115" s="19">
        <f>RAW_T25_34_Margins!$DT691</f>
        <v/>
      </c>
      <c r="CD115" s="19">
        <f>RAW_T25_34_Margins!$DU691</f>
        <v/>
      </c>
      <c r="CE115" s="19">
        <f>SUM(RAW_T25_34_Margins!$D806:$DN806)</f>
        <v/>
      </c>
      <c r="CF115" s="19">
        <f>RAW_T25_34_Margins!$DO806</f>
        <v/>
      </c>
      <c r="CG115" s="19">
        <f>RAW_T25_34_Margins!$DP806</f>
        <v/>
      </c>
      <c r="CH115" s="19">
        <f>RAW_T25_34_Margins!$DQ806</f>
        <v/>
      </c>
      <c r="CI115" s="19">
        <f>RAW_T25_34_Margins!$DR806</f>
        <v/>
      </c>
      <c r="CJ115" s="19">
        <f>RAW_T25_34_Margins!$DS806</f>
        <v/>
      </c>
      <c r="CK115" s="19">
        <f>RAW_T25_34_Margins!$DT806</f>
        <v/>
      </c>
      <c r="CL115" s="19">
        <f>RAW_T25_34_Margins!$DU806</f>
        <v/>
      </c>
      <c r="CM115" s="19">
        <f>SUM(RAW_T25_34_Margins!$D921:$DN921)</f>
        <v/>
      </c>
      <c r="CN115" s="19">
        <f>RAW_T25_34_Margins!$DO921</f>
        <v/>
      </c>
      <c r="CO115" s="19">
        <f>RAW_T25_34_Margins!$DP921</f>
        <v/>
      </c>
      <c r="CP115" s="19">
        <f>RAW_T25_34_Margins!$DQ921</f>
        <v/>
      </c>
      <c r="CQ115" s="19">
        <f>RAW_T25_34_Margins!$DR921</f>
        <v/>
      </c>
      <c r="CR115" s="19">
        <f>RAW_T25_34_Margins!$DS921</f>
        <v/>
      </c>
      <c r="CS115" s="19">
        <f>RAW_T25_34_Margins!$DT921</f>
        <v/>
      </c>
      <c r="CT115" s="19">
        <f>RAW_T25_34_Margins!$DU921</f>
        <v/>
      </c>
      <c r="CU115" s="19">
        <f>SUM(RAW_T25_34_Margins!$D1036:$DN1036)</f>
        <v/>
      </c>
      <c r="CV115" s="19">
        <f>RAW_T25_34_Margins!$DO1036</f>
        <v/>
      </c>
      <c r="CW115" s="19">
        <f>RAW_T25_34_Margins!$DP1036</f>
        <v/>
      </c>
      <c r="CX115" s="19">
        <f>RAW_T25_34_Margins!$DQ1036</f>
        <v/>
      </c>
      <c r="CY115" s="19">
        <f>RAW_T25_34_Margins!$DR1036</f>
        <v/>
      </c>
      <c r="CZ115" s="19">
        <f>RAW_T25_34_Margins!$DS1036</f>
        <v/>
      </c>
      <c r="DA115" s="19">
        <f>RAW_T25_34_Margins!$DT1036</f>
        <v/>
      </c>
      <c r="DB115" s="19">
        <f>RAW_T25_34_Margins!$DU1036</f>
        <v/>
      </c>
      <c r="DC115" s="19">
        <f>SUM(RAW_T25_34_Margins!$D1151:$DN1151)</f>
        <v/>
      </c>
      <c r="DD115" s="19">
        <f>RAW_T25_34_Margins!$DO1151</f>
        <v/>
      </c>
      <c r="DE115" s="19">
        <f>RAW_T25_34_Margins!$DP1151</f>
        <v/>
      </c>
      <c r="DF115" s="19">
        <f>RAW_T25_34_Margins!$DQ1151</f>
        <v/>
      </c>
      <c r="DG115" s="19">
        <f>RAW_T25_34_Margins!$DR1151</f>
        <v/>
      </c>
      <c r="DH115" s="19">
        <f>RAW_T25_34_Margins!$DS1151</f>
        <v/>
      </c>
      <c r="DI115" s="19">
        <f>RAW_T25_34_Margins!$DT1151</f>
        <v/>
      </c>
      <c r="DJ115" s="19">
        <f>RAW_T25_34_Margins!$DU1151</f>
        <v/>
      </c>
    </row>
    <row r="116">
      <c r="A116" s="2" t="inlineStr">
        <is>
          <t>9401</t>
        </is>
      </c>
      <c r="B116" s="2" t="inlineStr">
        <is>
          <t>Automotive repair and maintenance</t>
        </is>
      </c>
      <c r="C116" s="19">
        <f>IF(Settings!$B$5="Aus",SUM(RAW_T5_Aus!$C117:$DM117),SUM(RAW_T5_State!$C117:$DM117))</f>
        <v/>
      </c>
      <c r="D116" s="19">
        <f>IF(Settings!$B$5="Aus",RAW_T5_Aus!$DN117,RAW_T5_State!$DN117)</f>
        <v/>
      </c>
      <c r="E116" s="19">
        <f>IF(Settings!$B$5="Aus",RAW_T5_Aus!$DO117,RAW_T5_State!$DO117)</f>
        <v/>
      </c>
      <c r="F116" s="19">
        <f>IF(Settings!$B$5="Aus",RAW_T5_Aus!$DP117,RAW_T5_State!$DP117)</f>
        <v/>
      </c>
      <c r="G116" s="19">
        <f>IF(Settings!$B$5="Aus",RAW_T5_Aus!$DQ117,RAW_T5_State!$DQ117)</f>
        <v/>
      </c>
      <c r="H116" s="19">
        <f>IF(Settings!$B$5="Aus",RAW_T5_Aus!$DR117,RAW_T5_State!$DR117)</f>
        <v/>
      </c>
      <c r="I116" s="19">
        <f>IF(Settings!$B$5="Aus",RAW_T5_Aus!$DS117,RAW_T5_State!$DS117)</f>
        <v/>
      </c>
      <c r="J116" s="19">
        <f>IF(Settings!$B$5="Aus",RAW_T5_Aus!$DT117,RAW_T5_State!$DT117)</f>
        <v/>
      </c>
      <c r="K116" s="19">
        <f>IF(Settings!$B$5="Aus",SUM(RAW_T8_Aus!$C117:$DM117)-SUM(RAW_T5_Aus!$C117:$DM117),SUM(RAW_T8_State!$C117:$DM117)-SUM(RAW_T5_State!$C117:$DM117))</f>
        <v/>
      </c>
      <c r="L116" s="19">
        <f>IF(Settings!$B$5="Aus",RAW_T8_Aus!$DN117-RAW_T5_Aus!$DN117,RAW_T8_State!$DN117-RAW_T5_State!$DN117)</f>
        <v/>
      </c>
      <c r="M116" s="19">
        <f>IF(Settings!$B$5="Aus",RAW_T8_Aus!$DO117-RAW_T5_Aus!$DO117,RAW_T8_State!$DO117-RAW_T5_State!$DO117)</f>
        <v/>
      </c>
      <c r="N116" s="19">
        <f>IF(Settings!$B$5="Aus",RAW_T8_Aus!$DP117-RAW_T5_Aus!$DP117,RAW_T8_State!$DP117-RAW_T5_State!$DP117)</f>
        <v/>
      </c>
      <c r="O116" s="19">
        <f>IF(Settings!$B$5="Aus",RAW_T8_Aus!$DQ117-RAW_T5_Aus!$DQ117,RAW_T8_State!$DQ117-RAW_T5_State!$DQ117)</f>
        <v/>
      </c>
      <c r="P116" s="19">
        <f>IF(Settings!$B$5="Aus",RAW_T8_Aus!$DR117-RAW_T5_Aus!$DR117,RAW_T8_State!$DR117-RAW_T5_State!$DR117)</f>
        <v/>
      </c>
      <c r="Q116" s="19">
        <f>IF(Settings!$B$5="Aus",RAW_T8_Aus!$DS117-RAW_T5_Aus!$DS117,RAW_T8_State!$DS117-RAW_T5_State!$DS117)</f>
        <v/>
      </c>
      <c r="R116" s="19">
        <f>IF(Settings!$B$5="Aus",RAW_T8_Aus!$DT117-RAW_T5_Aus!$DT117,RAW_T8_State!$DT117-RAW_T5_State!$DT117)</f>
        <v/>
      </c>
      <c r="S116" s="19">
        <f>SUM(RAW_T35_NetTaxes!$C117:$DM117)</f>
        <v/>
      </c>
      <c r="T116" s="19">
        <f>RAW_T35_NetTaxes!$DN117</f>
        <v/>
      </c>
      <c r="U116" s="19">
        <f>RAW_T35_NetTaxes!$DO117</f>
        <v/>
      </c>
      <c r="V116" s="19">
        <f>RAW_T35_NetTaxes!$DP117</f>
        <v/>
      </c>
      <c r="W116" s="19">
        <f>RAW_T35_NetTaxes!$DQ117</f>
        <v/>
      </c>
      <c r="X116" s="19">
        <f>RAW_T35_NetTaxes!$DR117</f>
        <v/>
      </c>
      <c r="Y116" s="19">
        <f>RAW_T35_NetTaxes!$DS117</f>
        <v/>
      </c>
      <c r="Z116" s="19">
        <f>RAW_T35_NetTaxes!$DT117</f>
        <v/>
      </c>
      <c r="AA116" s="19">
        <f>SUM(RAW_T23_Wholesale!$C117:$DM117)</f>
        <v/>
      </c>
      <c r="AB116" s="19">
        <f>RAW_T23_Wholesale!$DN117</f>
        <v/>
      </c>
      <c r="AC116" s="19">
        <f>RAW_T23_Wholesale!$DO117</f>
        <v/>
      </c>
      <c r="AD116" s="19">
        <f>RAW_T23_Wholesale!$DP117</f>
        <v/>
      </c>
      <c r="AE116" s="19">
        <f>RAW_T23_Wholesale!$DQ117</f>
        <v/>
      </c>
      <c r="AF116" s="19">
        <f>RAW_T23_Wholesale!$DR117</f>
        <v/>
      </c>
      <c r="AG116" s="19">
        <f>RAW_T23_Wholesale!$DS117</f>
        <v/>
      </c>
      <c r="AH116" s="19">
        <f>RAW_T23_Wholesale!$DT117</f>
        <v/>
      </c>
      <c r="AI116" s="19">
        <f>SUM(RAW_T24_Retail!$C117:$DM117)</f>
        <v/>
      </c>
      <c r="AJ116" s="19">
        <f>RAW_T24_Retail!$DN117</f>
        <v/>
      </c>
      <c r="AK116" s="19">
        <f>RAW_T24_Retail!$DO117</f>
        <v/>
      </c>
      <c r="AL116" s="19">
        <f>RAW_T24_Retail!$DP117</f>
        <v/>
      </c>
      <c r="AM116" s="19">
        <f>RAW_T24_Retail!$DQ117</f>
        <v/>
      </c>
      <c r="AN116" s="19">
        <f>RAW_T24_Retail!$DR117</f>
        <v/>
      </c>
      <c r="AO116" s="19">
        <f>RAW_T24_Retail!$DS117</f>
        <v/>
      </c>
      <c r="AP116" s="19">
        <f>RAW_T24_Retail!$DT117</f>
        <v/>
      </c>
      <c r="AQ116" s="19">
        <f>SUM(RAW_T25_34_Margins!$D117:$DN117)</f>
        <v/>
      </c>
      <c r="AR116" s="19">
        <f>RAW_T25_34_Margins!$DO117</f>
        <v/>
      </c>
      <c r="AS116" s="19">
        <f>RAW_T25_34_Margins!$DP117</f>
        <v/>
      </c>
      <c r="AT116" s="19">
        <f>RAW_T25_34_Margins!$DQ117</f>
        <v/>
      </c>
      <c r="AU116" s="19">
        <f>RAW_T25_34_Margins!$DR117</f>
        <v/>
      </c>
      <c r="AV116" s="19">
        <f>RAW_T25_34_Margins!$DS117</f>
        <v/>
      </c>
      <c r="AW116" s="19">
        <f>RAW_T25_34_Margins!$DT117</f>
        <v/>
      </c>
      <c r="AX116" s="19">
        <f>RAW_T25_34_Margins!$DU117</f>
        <v/>
      </c>
      <c r="AY116" s="19">
        <f>SUM(RAW_T25_34_Margins!$D232:$DN232)</f>
        <v/>
      </c>
      <c r="AZ116" s="19">
        <f>RAW_T25_34_Margins!$DO232</f>
        <v/>
      </c>
      <c r="BA116" s="19">
        <f>RAW_T25_34_Margins!$DP232</f>
        <v/>
      </c>
      <c r="BB116" s="19">
        <f>RAW_T25_34_Margins!$DQ232</f>
        <v/>
      </c>
      <c r="BC116" s="19">
        <f>RAW_T25_34_Margins!$DR232</f>
        <v/>
      </c>
      <c r="BD116" s="19">
        <f>RAW_T25_34_Margins!$DS232</f>
        <v/>
      </c>
      <c r="BE116" s="19">
        <f>RAW_T25_34_Margins!$DT232</f>
        <v/>
      </c>
      <c r="BF116" s="19">
        <f>RAW_T25_34_Margins!$DU232</f>
        <v/>
      </c>
      <c r="BG116" s="19">
        <f>SUM(RAW_T25_34_Margins!$D347:$DN347)</f>
        <v/>
      </c>
      <c r="BH116" s="19">
        <f>RAW_T25_34_Margins!$DO347</f>
        <v/>
      </c>
      <c r="BI116" s="19">
        <f>RAW_T25_34_Margins!$DP347</f>
        <v/>
      </c>
      <c r="BJ116" s="19">
        <f>RAW_T25_34_Margins!$DQ347</f>
        <v/>
      </c>
      <c r="BK116" s="19">
        <f>RAW_T25_34_Margins!$DR347</f>
        <v/>
      </c>
      <c r="BL116" s="19">
        <f>RAW_T25_34_Margins!$DS347</f>
        <v/>
      </c>
      <c r="BM116" s="19">
        <f>RAW_T25_34_Margins!$DT347</f>
        <v/>
      </c>
      <c r="BN116" s="19">
        <f>RAW_T25_34_Margins!$DU347</f>
        <v/>
      </c>
      <c r="BO116" s="19">
        <f>SUM(RAW_T25_34_Margins!$D462:$DN462)+SUM(RAW_T25_34_Margins!$D577:$DN577)</f>
        <v/>
      </c>
      <c r="BP116" s="19">
        <f>RAW_T25_34_Margins!$DO462+RAW_T25_34_Margins!$DO577</f>
        <v/>
      </c>
      <c r="BQ116" s="19">
        <f>RAW_T25_34_Margins!$DP462+RAW_T25_34_Margins!$DP577</f>
        <v/>
      </c>
      <c r="BR116" s="19">
        <f>RAW_T25_34_Margins!$DQ462+RAW_T25_34_Margins!$DQ577</f>
        <v/>
      </c>
      <c r="BS116" s="19">
        <f>RAW_T25_34_Margins!$DR462+RAW_T25_34_Margins!$DR577</f>
        <v/>
      </c>
      <c r="BT116" s="19">
        <f>RAW_T25_34_Margins!$DS462+RAW_T25_34_Margins!$DS577</f>
        <v/>
      </c>
      <c r="BU116" s="19">
        <f>RAW_T25_34_Margins!$DT462+RAW_T25_34_Margins!$DT577</f>
        <v/>
      </c>
      <c r="BV116" s="19">
        <f>RAW_T25_34_Margins!$DU462+RAW_T25_34_Margins!$DU577</f>
        <v/>
      </c>
      <c r="BW116" s="19">
        <f>SUM(RAW_T25_34_Margins!$D692:$DN692)</f>
        <v/>
      </c>
      <c r="BX116" s="19">
        <f>RAW_T25_34_Margins!$DO692</f>
        <v/>
      </c>
      <c r="BY116" s="19">
        <f>RAW_T25_34_Margins!$DP692</f>
        <v/>
      </c>
      <c r="BZ116" s="19">
        <f>RAW_T25_34_Margins!$DQ692</f>
        <v/>
      </c>
      <c r="CA116" s="19">
        <f>RAW_T25_34_Margins!$DR692</f>
        <v/>
      </c>
      <c r="CB116" s="19">
        <f>RAW_T25_34_Margins!$DS692</f>
        <v/>
      </c>
      <c r="CC116" s="19">
        <f>RAW_T25_34_Margins!$DT692</f>
        <v/>
      </c>
      <c r="CD116" s="19">
        <f>RAW_T25_34_Margins!$DU692</f>
        <v/>
      </c>
      <c r="CE116" s="19">
        <f>SUM(RAW_T25_34_Margins!$D807:$DN807)</f>
        <v/>
      </c>
      <c r="CF116" s="19">
        <f>RAW_T25_34_Margins!$DO807</f>
        <v/>
      </c>
      <c r="CG116" s="19">
        <f>RAW_T25_34_Margins!$DP807</f>
        <v/>
      </c>
      <c r="CH116" s="19">
        <f>RAW_T25_34_Margins!$DQ807</f>
        <v/>
      </c>
      <c r="CI116" s="19">
        <f>RAW_T25_34_Margins!$DR807</f>
        <v/>
      </c>
      <c r="CJ116" s="19">
        <f>RAW_T25_34_Margins!$DS807</f>
        <v/>
      </c>
      <c r="CK116" s="19">
        <f>RAW_T25_34_Margins!$DT807</f>
        <v/>
      </c>
      <c r="CL116" s="19">
        <f>RAW_T25_34_Margins!$DU807</f>
        <v/>
      </c>
      <c r="CM116" s="19">
        <f>SUM(RAW_T25_34_Margins!$D922:$DN922)</f>
        <v/>
      </c>
      <c r="CN116" s="19">
        <f>RAW_T25_34_Margins!$DO922</f>
        <v/>
      </c>
      <c r="CO116" s="19">
        <f>RAW_T25_34_Margins!$DP922</f>
        <v/>
      </c>
      <c r="CP116" s="19">
        <f>RAW_T25_34_Margins!$DQ922</f>
        <v/>
      </c>
      <c r="CQ116" s="19">
        <f>RAW_T25_34_Margins!$DR922</f>
        <v/>
      </c>
      <c r="CR116" s="19">
        <f>RAW_T25_34_Margins!$DS922</f>
        <v/>
      </c>
      <c r="CS116" s="19">
        <f>RAW_T25_34_Margins!$DT922</f>
        <v/>
      </c>
      <c r="CT116" s="19">
        <f>RAW_T25_34_Margins!$DU922</f>
        <v/>
      </c>
      <c r="CU116" s="19">
        <f>SUM(RAW_T25_34_Margins!$D1037:$DN1037)</f>
        <v/>
      </c>
      <c r="CV116" s="19">
        <f>RAW_T25_34_Margins!$DO1037</f>
        <v/>
      </c>
      <c r="CW116" s="19">
        <f>RAW_T25_34_Margins!$DP1037</f>
        <v/>
      </c>
      <c r="CX116" s="19">
        <f>RAW_T25_34_Margins!$DQ1037</f>
        <v/>
      </c>
      <c r="CY116" s="19">
        <f>RAW_T25_34_Margins!$DR1037</f>
        <v/>
      </c>
      <c r="CZ116" s="19">
        <f>RAW_T25_34_Margins!$DS1037</f>
        <v/>
      </c>
      <c r="DA116" s="19">
        <f>RAW_T25_34_Margins!$DT1037</f>
        <v/>
      </c>
      <c r="DB116" s="19">
        <f>RAW_T25_34_Margins!$DU1037</f>
        <v/>
      </c>
      <c r="DC116" s="19">
        <f>SUM(RAW_T25_34_Margins!$D1152:$DN1152)</f>
        <v/>
      </c>
      <c r="DD116" s="19">
        <f>RAW_T25_34_Margins!$DO1152</f>
        <v/>
      </c>
      <c r="DE116" s="19">
        <f>RAW_T25_34_Margins!$DP1152</f>
        <v/>
      </c>
      <c r="DF116" s="19">
        <f>RAW_T25_34_Margins!$DQ1152</f>
        <v/>
      </c>
      <c r="DG116" s="19">
        <f>RAW_T25_34_Margins!$DR1152</f>
        <v/>
      </c>
      <c r="DH116" s="19">
        <f>RAW_T25_34_Margins!$DS1152</f>
        <v/>
      </c>
      <c r="DI116" s="19">
        <f>RAW_T25_34_Margins!$DT1152</f>
        <v/>
      </c>
      <c r="DJ116" s="19">
        <f>RAW_T25_34_Margins!$DU1152</f>
        <v/>
      </c>
    </row>
    <row r="117">
      <c r="A117" s="2" t="inlineStr">
        <is>
          <t>9402</t>
        </is>
      </c>
      <c r="B117" s="2" t="inlineStr">
        <is>
          <t>Other repair and maintenance</t>
        </is>
      </c>
      <c r="C117" s="19">
        <f>IF(Settings!$B$5="Aus",SUM(RAW_T5_Aus!$C118:$DM118),SUM(RAW_T5_State!$C118:$DM118))</f>
        <v/>
      </c>
      <c r="D117" s="19">
        <f>IF(Settings!$B$5="Aus",RAW_T5_Aus!$DN118,RAW_T5_State!$DN118)</f>
        <v/>
      </c>
      <c r="E117" s="19">
        <f>IF(Settings!$B$5="Aus",RAW_T5_Aus!$DO118,RAW_T5_State!$DO118)</f>
        <v/>
      </c>
      <c r="F117" s="19">
        <f>IF(Settings!$B$5="Aus",RAW_T5_Aus!$DP118,RAW_T5_State!$DP118)</f>
        <v/>
      </c>
      <c r="G117" s="19">
        <f>IF(Settings!$B$5="Aus",RAW_T5_Aus!$DQ118,RAW_T5_State!$DQ118)</f>
        <v/>
      </c>
      <c r="H117" s="19">
        <f>IF(Settings!$B$5="Aus",RAW_T5_Aus!$DR118,RAW_T5_State!$DR118)</f>
        <v/>
      </c>
      <c r="I117" s="19">
        <f>IF(Settings!$B$5="Aus",RAW_T5_Aus!$DS118,RAW_T5_State!$DS118)</f>
        <v/>
      </c>
      <c r="J117" s="19">
        <f>IF(Settings!$B$5="Aus",RAW_T5_Aus!$DT118,RAW_T5_State!$DT118)</f>
        <v/>
      </c>
      <c r="K117" s="19">
        <f>IF(Settings!$B$5="Aus",SUM(RAW_T8_Aus!$C118:$DM118)-SUM(RAW_T5_Aus!$C118:$DM118),SUM(RAW_T8_State!$C118:$DM118)-SUM(RAW_T5_State!$C118:$DM118))</f>
        <v/>
      </c>
      <c r="L117" s="19">
        <f>IF(Settings!$B$5="Aus",RAW_T8_Aus!$DN118-RAW_T5_Aus!$DN118,RAW_T8_State!$DN118-RAW_T5_State!$DN118)</f>
        <v/>
      </c>
      <c r="M117" s="19">
        <f>IF(Settings!$B$5="Aus",RAW_T8_Aus!$DO118-RAW_T5_Aus!$DO118,RAW_T8_State!$DO118-RAW_T5_State!$DO118)</f>
        <v/>
      </c>
      <c r="N117" s="19">
        <f>IF(Settings!$B$5="Aus",RAW_T8_Aus!$DP118-RAW_T5_Aus!$DP118,RAW_T8_State!$DP118-RAW_T5_State!$DP118)</f>
        <v/>
      </c>
      <c r="O117" s="19">
        <f>IF(Settings!$B$5="Aus",RAW_T8_Aus!$DQ118-RAW_T5_Aus!$DQ118,RAW_T8_State!$DQ118-RAW_T5_State!$DQ118)</f>
        <v/>
      </c>
      <c r="P117" s="19">
        <f>IF(Settings!$B$5="Aus",RAW_T8_Aus!$DR118-RAW_T5_Aus!$DR118,RAW_T8_State!$DR118-RAW_T5_State!$DR118)</f>
        <v/>
      </c>
      <c r="Q117" s="19">
        <f>IF(Settings!$B$5="Aus",RAW_T8_Aus!$DS118-RAW_T5_Aus!$DS118,RAW_T8_State!$DS118-RAW_T5_State!$DS118)</f>
        <v/>
      </c>
      <c r="R117" s="19">
        <f>IF(Settings!$B$5="Aus",RAW_T8_Aus!$DT118-RAW_T5_Aus!$DT118,RAW_T8_State!$DT118-RAW_T5_State!$DT118)</f>
        <v/>
      </c>
      <c r="S117" s="19">
        <f>SUM(RAW_T35_NetTaxes!$C118:$DM118)</f>
        <v/>
      </c>
      <c r="T117" s="19">
        <f>RAW_T35_NetTaxes!$DN118</f>
        <v/>
      </c>
      <c r="U117" s="19">
        <f>RAW_T35_NetTaxes!$DO118</f>
        <v/>
      </c>
      <c r="V117" s="19">
        <f>RAW_T35_NetTaxes!$DP118</f>
        <v/>
      </c>
      <c r="W117" s="19">
        <f>RAW_T35_NetTaxes!$DQ118</f>
        <v/>
      </c>
      <c r="X117" s="19">
        <f>RAW_T35_NetTaxes!$DR118</f>
        <v/>
      </c>
      <c r="Y117" s="19">
        <f>RAW_T35_NetTaxes!$DS118</f>
        <v/>
      </c>
      <c r="Z117" s="19">
        <f>RAW_T35_NetTaxes!$DT118</f>
        <v/>
      </c>
      <c r="AA117" s="19">
        <f>SUM(RAW_T23_Wholesale!$C118:$DM118)</f>
        <v/>
      </c>
      <c r="AB117" s="19">
        <f>RAW_T23_Wholesale!$DN118</f>
        <v/>
      </c>
      <c r="AC117" s="19">
        <f>RAW_T23_Wholesale!$DO118</f>
        <v/>
      </c>
      <c r="AD117" s="19">
        <f>RAW_T23_Wholesale!$DP118</f>
        <v/>
      </c>
      <c r="AE117" s="19">
        <f>RAW_T23_Wholesale!$DQ118</f>
        <v/>
      </c>
      <c r="AF117" s="19">
        <f>RAW_T23_Wholesale!$DR118</f>
        <v/>
      </c>
      <c r="AG117" s="19">
        <f>RAW_T23_Wholesale!$DS118</f>
        <v/>
      </c>
      <c r="AH117" s="19">
        <f>RAW_T23_Wholesale!$DT118</f>
        <v/>
      </c>
      <c r="AI117" s="19">
        <f>SUM(RAW_T24_Retail!$C118:$DM118)</f>
        <v/>
      </c>
      <c r="AJ117" s="19">
        <f>RAW_T24_Retail!$DN118</f>
        <v/>
      </c>
      <c r="AK117" s="19">
        <f>RAW_T24_Retail!$DO118</f>
        <v/>
      </c>
      <c r="AL117" s="19">
        <f>RAW_T24_Retail!$DP118</f>
        <v/>
      </c>
      <c r="AM117" s="19">
        <f>RAW_T24_Retail!$DQ118</f>
        <v/>
      </c>
      <c r="AN117" s="19">
        <f>RAW_T24_Retail!$DR118</f>
        <v/>
      </c>
      <c r="AO117" s="19">
        <f>RAW_T24_Retail!$DS118</f>
        <v/>
      </c>
      <c r="AP117" s="19">
        <f>RAW_T24_Retail!$DT118</f>
        <v/>
      </c>
      <c r="AQ117" s="19">
        <f>SUM(RAW_T25_34_Margins!$D118:$DN118)</f>
        <v/>
      </c>
      <c r="AR117" s="19">
        <f>RAW_T25_34_Margins!$DO118</f>
        <v/>
      </c>
      <c r="AS117" s="19">
        <f>RAW_T25_34_Margins!$DP118</f>
        <v/>
      </c>
      <c r="AT117" s="19">
        <f>RAW_T25_34_Margins!$DQ118</f>
        <v/>
      </c>
      <c r="AU117" s="19">
        <f>RAW_T25_34_Margins!$DR118</f>
        <v/>
      </c>
      <c r="AV117" s="19">
        <f>RAW_T25_34_Margins!$DS118</f>
        <v/>
      </c>
      <c r="AW117" s="19">
        <f>RAW_T25_34_Margins!$DT118</f>
        <v/>
      </c>
      <c r="AX117" s="19">
        <f>RAW_T25_34_Margins!$DU118</f>
        <v/>
      </c>
      <c r="AY117" s="19">
        <f>SUM(RAW_T25_34_Margins!$D233:$DN233)</f>
        <v/>
      </c>
      <c r="AZ117" s="19">
        <f>RAW_T25_34_Margins!$DO233</f>
        <v/>
      </c>
      <c r="BA117" s="19">
        <f>RAW_T25_34_Margins!$DP233</f>
        <v/>
      </c>
      <c r="BB117" s="19">
        <f>RAW_T25_34_Margins!$DQ233</f>
        <v/>
      </c>
      <c r="BC117" s="19">
        <f>RAW_T25_34_Margins!$DR233</f>
        <v/>
      </c>
      <c r="BD117" s="19">
        <f>RAW_T25_34_Margins!$DS233</f>
        <v/>
      </c>
      <c r="BE117" s="19">
        <f>RAW_T25_34_Margins!$DT233</f>
        <v/>
      </c>
      <c r="BF117" s="19">
        <f>RAW_T25_34_Margins!$DU233</f>
        <v/>
      </c>
      <c r="BG117" s="19">
        <f>SUM(RAW_T25_34_Margins!$D348:$DN348)</f>
        <v/>
      </c>
      <c r="BH117" s="19">
        <f>RAW_T25_34_Margins!$DO348</f>
        <v/>
      </c>
      <c r="BI117" s="19">
        <f>RAW_T25_34_Margins!$DP348</f>
        <v/>
      </c>
      <c r="BJ117" s="19">
        <f>RAW_T25_34_Margins!$DQ348</f>
        <v/>
      </c>
      <c r="BK117" s="19">
        <f>RAW_T25_34_Margins!$DR348</f>
        <v/>
      </c>
      <c r="BL117" s="19">
        <f>RAW_T25_34_Margins!$DS348</f>
        <v/>
      </c>
      <c r="BM117" s="19">
        <f>RAW_T25_34_Margins!$DT348</f>
        <v/>
      </c>
      <c r="BN117" s="19">
        <f>RAW_T25_34_Margins!$DU348</f>
        <v/>
      </c>
      <c r="BO117" s="19">
        <f>SUM(RAW_T25_34_Margins!$D463:$DN463)+SUM(RAW_T25_34_Margins!$D578:$DN578)</f>
        <v/>
      </c>
      <c r="BP117" s="19">
        <f>RAW_T25_34_Margins!$DO463+RAW_T25_34_Margins!$DO578</f>
        <v/>
      </c>
      <c r="BQ117" s="19">
        <f>RAW_T25_34_Margins!$DP463+RAW_T25_34_Margins!$DP578</f>
        <v/>
      </c>
      <c r="BR117" s="19">
        <f>RAW_T25_34_Margins!$DQ463+RAW_T25_34_Margins!$DQ578</f>
        <v/>
      </c>
      <c r="BS117" s="19">
        <f>RAW_T25_34_Margins!$DR463+RAW_T25_34_Margins!$DR578</f>
        <v/>
      </c>
      <c r="BT117" s="19">
        <f>RAW_T25_34_Margins!$DS463+RAW_T25_34_Margins!$DS578</f>
        <v/>
      </c>
      <c r="BU117" s="19">
        <f>RAW_T25_34_Margins!$DT463+RAW_T25_34_Margins!$DT578</f>
        <v/>
      </c>
      <c r="BV117" s="19">
        <f>RAW_T25_34_Margins!$DU463+RAW_T25_34_Margins!$DU578</f>
        <v/>
      </c>
      <c r="BW117" s="19">
        <f>SUM(RAW_T25_34_Margins!$D693:$DN693)</f>
        <v/>
      </c>
      <c r="BX117" s="19">
        <f>RAW_T25_34_Margins!$DO693</f>
        <v/>
      </c>
      <c r="BY117" s="19">
        <f>RAW_T25_34_Margins!$DP693</f>
        <v/>
      </c>
      <c r="BZ117" s="19">
        <f>RAW_T25_34_Margins!$DQ693</f>
        <v/>
      </c>
      <c r="CA117" s="19">
        <f>RAW_T25_34_Margins!$DR693</f>
        <v/>
      </c>
      <c r="CB117" s="19">
        <f>RAW_T25_34_Margins!$DS693</f>
        <v/>
      </c>
      <c r="CC117" s="19">
        <f>RAW_T25_34_Margins!$DT693</f>
        <v/>
      </c>
      <c r="CD117" s="19">
        <f>RAW_T25_34_Margins!$DU693</f>
        <v/>
      </c>
      <c r="CE117" s="19">
        <f>SUM(RAW_T25_34_Margins!$D808:$DN808)</f>
        <v/>
      </c>
      <c r="CF117" s="19">
        <f>RAW_T25_34_Margins!$DO808</f>
        <v/>
      </c>
      <c r="CG117" s="19">
        <f>RAW_T25_34_Margins!$DP808</f>
        <v/>
      </c>
      <c r="CH117" s="19">
        <f>RAW_T25_34_Margins!$DQ808</f>
        <v/>
      </c>
      <c r="CI117" s="19">
        <f>RAW_T25_34_Margins!$DR808</f>
        <v/>
      </c>
      <c r="CJ117" s="19">
        <f>RAW_T25_34_Margins!$DS808</f>
        <v/>
      </c>
      <c r="CK117" s="19">
        <f>RAW_T25_34_Margins!$DT808</f>
        <v/>
      </c>
      <c r="CL117" s="19">
        <f>RAW_T25_34_Margins!$DU808</f>
        <v/>
      </c>
      <c r="CM117" s="19">
        <f>SUM(RAW_T25_34_Margins!$D923:$DN923)</f>
        <v/>
      </c>
      <c r="CN117" s="19">
        <f>RAW_T25_34_Margins!$DO923</f>
        <v/>
      </c>
      <c r="CO117" s="19">
        <f>RAW_T25_34_Margins!$DP923</f>
        <v/>
      </c>
      <c r="CP117" s="19">
        <f>RAW_T25_34_Margins!$DQ923</f>
        <v/>
      </c>
      <c r="CQ117" s="19">
        <f>RAW_T25_34_Margins!$DR923</f>
        <v/>
      </c>
      <c r="CR117" s="19">
        <f>RAW_T25_34_Margins!$DS923</f>
        <v/>
      </c>
      <c r="CS117" s="19">
        <f>RAW_T25_34_Margins!$DT923</f>
        <v/>
      </c>
      <c r="CT117" s="19">
        <f>RAW_T25_34_Margins!$DU923</f>
        <v/>
      </c>
      <c r="CU117" s="19">
        <f>SUM(RAW_T25_34_Margins!$D1038:$DN1038)</f>
        <v/>
      </c>
      <c r="CV117" s="19">
        <f>RAW_T25_34_Margins!$DO1038</f>
        <v/>
      </c>
      <c r="CW117" s="19">
        <f>RAW_T25_34_Margins!$DP1038</f>
        <v/>
      </c>
      <c r="CX117" s="19">
        <f>RAW_T25_34_Margins!$DQ1038</f>
        <v/>
      </c>
      <c r="CY117" s="19">
        <f>RAW_T25_34_Margins!$DR1038</f>
        <v/>
      </c>
      <c r="CZ117" s="19">
        <f>RAW_T25_34_Margins!$DS1038</f>
        <v/>
      </c>
      <c r="DA117" s="19">
        <f>RAW_T25_34_Margins!$DT1038</f>
        <v/>
      </c>
      <c r="DB117" s="19">
        <f>RAW_T25_34_Margins!$DU1038</f>
        <v/>
      </c>
      <c r="DC117" s="19">
        <f>SUM(RAW_T25_34_Margins!$D1153:$DN1153)</f>
        <v/>
      </c>
      <c r="DD117" s="19">
        <f>RAW_T25_34_Margins!$DO1153</f>
        <v/>
      </c>
      <c r="DE117" s="19">
        <f>RAW_T25_34_Margins!$DP1153</f>
        <v/>
      </c>
      <c r="DF117" s="19">
        <f>RAW_T25_34_Margins!$DQ1153</f>
        <v/>
      </c>
      <c r="DG117" s="19">
        <f>RAW_T25_34_Margins!$DR1153</f>
        <v/>
      </c>
      <c r="DH117" s="19">
        <f>RAW_T25_34_Margins!$DS1153</f>
        <v/>
      </c>
      <c r="DI117" s="19">
        <f>RAW_T25_34_Margins!$DT1153</f>
        <v/>
      </c>
      <c r="DJ117" s="19">
        <f>RAW_T25_34_Margins!$DU1153</f>
        <v/>
      </c>
    </row>
    <row r="118">
      <c r="A118" s="2" t="inlineStr">
        <is>
          <t>9501</t>
        </is>
      </c>
      <c r="B118" s="2" t="inlineStr">
        <is>
          <t>Personal services</t>
        </is>
      </c>
      <c r="C118" s="19">
        <f>IF(Settings!$B$5="Aus",SUM(RAW_T5_Aus!$C119:$DM119),SUM(RAW_T5_State!$C119:$DM119))</f>
        <v/>
      </c>
      <c r="D118" s="19">
        <f>IF(Settings!$B$5="Aus",RAW_T5_Aus!$DN119,RAW_T5_State!$DN119)</f>
        <v/>
      </c>
      <c r="E118" s="19">
        <f>IF(Settings!$B$5="Aus",RAW_T5_Aus!$DO119,RAW_T5_State!$DO119)</f>
        <v/>
      </c>
      <c r="F118" s="19">
        <f>IF(Settings!$B$5="Aus",RAW_T5_Aus!$DP119,RAW_T5_State!$DP119)</f>
        <v/>
      </c>
      <c r="G118" s="19">
        <f>IF(Settings!$B$5="Aus",RAW_T5_Aus!$DQ119,RAW_T5_State!$DQ119)</f>
        <v/>
      </c>
      <c r="H118" s="19">
        <f>IF(Settings!$B$5="Aus",RAW_T5_Aus!$DR119,RAW_T5_State!$DR119)</f>
        <v/>
      </c>
      <c r="I118" s="19">
        <f>IF(Settings!$B$5="Aus",RAW_T5_Aus!$DS119,RAW_T5_State!$DS119)</f>
        <v/>
      </c>
      <c r="J118" s="19">
        <f>IF(Settings!$B$5="Aus",RAW_T5_Aus!$DT119,RAW_T5_State!$DT119)</f>
        <v/>
      </c>
      <c r="K118" s="19">
        <f>IF(Settings!$B$5="Aus",SUM(RAW_T8_Aus!$C119:$DM119)-SUM(RAW_T5_Aus!$C119:$DM119),SUM(RAW_T8_State!$C119:$DM119)-SUM(RAW_T5_State!$C119:$DM119))</f>
        <v/>
      </c>
      <c r="L118" s="19">
        <f>IF(Settings!$B$5="Aus",RAW_T8_Aus!$DN119-RAW_T5_Aus!$DN119,RAW_T8_State!$DN119-RAW_T5_State!$DN119)</f>
        <v/>
      </c>
      <c r="M118" s="19">
        <f>IF(Settings!$B$5="Aus",RAW_T8_Aus!$DO119-RAW_T5_Aus!$DO119,RAW_T8_State!$DO119-RAW_T5_State!$DO119)</f>
        <v/>
      </c>
      <c r="N118" s="19">
        <f>IF(Settings!$B$5="Aus",RAW_T8_Aus!$DP119-RAW_T5_Aus!$DP119,RAW_T8_State!$DP119-RAW_T5_State!$DP119)</f>
        <v/>
      </c>
      <c r="O118" s="19">
        <f>IF(Settings!$B$5="Aus",RAW_T8_Aus!$DQ119-RAW_T5_Aus!$DQ119,RAW_T8_State!$DQ119-RAW_T5_State!$DQ119)</f>
        <v/>
      </c>
      <c r="P118" s="19">
        <f>IF(Settings!$B$5="Aus",RAW_T8_Aus!$DR119-RAW_T5_Aus!$DR119,RAW_T8_State!$DR119-RAW_T5_State!$DR119)</f>
        <v/>
      </c>
      <c r="Q118" s="19">
        <f>IF(Settings!$B$5="Aus",RAW_T8_Aus!$DS119-RAW_T5_Aus!$DS119,RAW_T8_State!$DS119-RAW_T5_State!$DS119)</f>
        <v/>
      </c>
      <c r="R118" s="19">
        <f>IF(Settings!$B$5="Aus",RAW_T8_Aus!$DT119-RAW_T5_Aus!$DT119,RAW_T8_State!$DT119-RAW_T5_State!$DT119)</f>
        <v/>
      </c>
      <c r="S118" s="19">
        <f>SUM(RAW_T35_NetTaxes!$C119:$DM119)</f>
        <v/>
      </c>
      <c r="T118" s="19">
        <f>RAW_T35_NetTaxes!$DN119</f>
        <v/>
      </c>
      <c r="U118" s="19">
        <f>RAW_T35_NetTaxes!$DO119</f>
        <v/>
      </c>
      <c r="V118" s="19">
        <f>RAW_T35_NetTaxes!$DP119</f>
        <v/>
      </c>
      <c r="W118" s="19">
        <f>RAW_T35_NetTaxes!$DQ119</f>
        <v/>
      </c>
      <c r="X118" s="19">
        <f>RAW_T35_NetTaxes!$DR119</f>
        <v/>
      </c>
      <c r="Y118" s="19">
        <f>RAW_T35_NetTaxes!$DS119</f>
        <v/>
      </c>
      <c r="Z118" s="19">
        <f>RAW_T35_NetTaxes!$DT119</f>
        <v/>
      </c>
      <c r="AA118" s="19">
        <f>SUM(RAW_T23_Wholesale!$C119:$DM119)</f>
        <v/>
      </c>
      <c r="AB118" s="19">
        <f>RAW_T23_Wholesale!$DN119</f>
        <v/>
      </c>
      <c r="AC118" s="19">
        <f>RAW_T23_Wholesale!$DO119</f>
        <v/>
      </c>
      <c r="AD118" s="19">
        <f>RAW_T23_Wholesale!$DP119</f>
        <v/>
      </c>
      <c r="AE118" s="19">
        <f>RAW_T23_Wholesale!$DQ119</f>
        <v/>
      </c>
      <c r="AF118" s="19">
        <f>RAW_T23_Wholesale!$DR119</f>
        <v/>
      </c>
      <c r="AG118" s="19">
        <f>RAW_T23_Wholesale!$DS119</f>
        <v/>
      </c>
      <c r="AH118" s="19">
        <f>RAW_T23_Wholesale!$DT119</f>
        <v/>
      </c>
      <c r="AI118" s="19">
        <f>SUM(RAW_T24_Retail!$C119:$DM119)</f>
        <v/>
      </c>
      <c r="AJ118" s="19">
        <f>RAW_T24_Retail!$DN119</f>
        <v/>
      </c>
      <c r="AK118" s="19">
        <f>RAW_T24_Retail!$DO119</f>
        <v/>
      </c>
      <c r="AL118" s="19">
        <f>RAW_T24_Retail!$DP119</f>
        <v/>
      </c>
      <c r="AM118" s="19">
        <f>RAW_T24_Retail!$DQ119</f>
        <v/>
      </c>
      <c r="AN118" s="19">
        <f>RAW_T24_Retail!$DR119</f>
        <v/>
      </c>
      <c r="AO118" s="19">
        <f>RAW_T24_Retail!$DS119</f>
        <v/>
      </c>
      <c r="AP118" s="19">
        <f>RAW_T24_Retail!$DT119</f>
        <v/>
      </c>
      <c r="AQ118" s="19">
        <f>SUM(RAW_T25_34_Margins!$D119:$DN119)</f>
        <v/>
      </c>
      <c r="AR118" s="19">
        <f>RAW_T25_34_Margins!$DO119</f>
        <v/>
      </c>
      <c r="AS118" s="19">
        <f>RAW_T25_34_Margins!$DP119</f>
        <v/>
      </c>
      <c r="AT118" s="19">
        <f>RAW_T25_34_Margins!$DQ119</f>
        <v/>
      </c>
      <c r="AU118" s="19">
        <f>RAW_T25_34_Margins!$DR119</f>
        <v/>
      </c>
      <c r="AV118" s="19">
        <f>RAW_T25_34_Margins!$DS119</f>
        <v/>
      </c>
      <c r="AW118" s="19">
        <f>RAW_T25_34_Margins!$DT119</f>
        <v/>
      </c>
      <c r="AX118" s="19">
        <f>RAW_T25_34_Margins!$DU119</f>
        <v/>
      </c>
      <c r="AY118" s="19">
        <f>SUM(RAW_T25_34_Margins!$D234:$DN234)</f>
        <v/>
      </c>
      <c r="AZ118" s="19">
        <f>RAW_T25_34_Margins!$DO234</f>
        <v/>
      </c>
      <c r="BA118" s="19">
        <f>RAW_T25_34_Margins!$DP234</f>
        <v/>
      </c>
      <c r="BB118" s="19">
        <f>RAW_T25_34_Margins!$DQ234</f>
        <v/>
      </c>
      <c r="BC118" s="19">
        <f>RAW_T25_34_Margins!$DR234</f>
        <v/>
      </c>
      <c r="BD118" s="19">
        <f>RAW_T25_34_Margins!$DS234</f>
        <v/>
      </c>
      <c r="BE118" s="19">
        <f>RAW_T25_34_Margins!$DT234</f>
        <v/>
      </c>
      <c r="BF118" s="19">
        <f>RAW_T25_34_Margins!$DU234</f>
        <v/>
      </c>
      <c r="BG118" s="19">
        <f>SUM(RAW_T25_34_Margins!$D349:$DN349)</f>
        <v/>
      </c>
      <c r="BH118" s="19">
        <f>RAW_T25_34_Margins!$DO349</f>
        <v/>
      </c>
      <c r="BI118" s="19">
        <f>RAW_T25_34_Margins!$DP349</f>
        <v/>
      </c>
      <c r="BJ118" s="19">
        <f>RAW_T25_34_Margins!$DQ349</f>
        <v/>
      </c>
      <c r="BK118" s="19">
        <f>RAW_T25_34_Margins!$DR349</f>
        <v/>
      </c>
      <c r="BL118" s="19">
        <f>RAW_T25_34_Margins!$DS349</f>
        <v/>
      </c>
      <c r="BM118" s="19">
        <f>RAW_T25_34_Margins!$DT349</f>
        <v/>
      </c>
      <c r="BN118" s="19">
        <f>RAW_T25_34_Margins!$DU349</f>
        <v/>
      </c>
      <c r="BO118" s="19">
        <f>SUM(RAW_T25_34_Margins!$D464:$DN464)+SUM(RAW_T25_34_Margins!$D579:$DN579)</f>
        <v/>
      </c>
      <c r="BP118" s="19">
        <f>RAW_T25_34_Margins!$DO464+RAW_T25_34_Margins!$DO579</f>
        <v/>
      </c>
      <c r="BQ118" s="19">
        <f>RAW_T25_34_Margins!$DP464+RAW_T25_34_Margins!$DP579</f>
        <v/>
      </c>
      <c r="BR118" s="19">
        <f>RAW_T25_34_Margins!$DQ464+RAW_T25_34_Margins!$DQ579</f>
        <v/>
      </c>
      <c r="BS118" s="19">
        <f>RAW_T25_34_Margins!$DR464+RAW_T25_34_Margins!$DR579</f>
        <v/>
      </c>
      <c r="BT118" s="19">
        <f>RAW_T25_34_Margins!$DS464+RAW_T25_34_Margins!$DS579</f>
        <v/>
      </c>
      <c r="BU118" s="19">
        <f>RAW_T25_34_Margins!$DT464+RAW_T25_34_Margins!$DT579</f>
        <v/>
      </c>
      <c r="BV118" s="19">
        <f>RAW_T25_34_Margins!$DU464+RAW_T25_34_Margins!$DU579</f>
        <v/>
      </c>
      <c r="BW118" s="19">
        <f>SUM(RAW_T25_34_Margins!$D694:$DN694)</f>
        <v/>
      </c>
      <c r="BX118" s="19">
        <f>RAW_T25_34_Margins!$DO694</f>
        <v/>
      </c>
      <c r="BY118" s="19">
        <f>RAW_T25_34_Margins!$DP694</f>
        <v/>
      </c>
      <c r="BZ118" s="19">
        <f>RAW_T25_34_Margins!$DQ694</f>
        <v/>
      </c>
      <c r="CA118" s="19">
        <f>RAW_T25_34_Margins!$DR694</f>
        <v/>
      </c>
      <c r="CB118" s="19">
        <f>RAW_T25_34_Margins!$DS694</f>
        <v/>
      </c>
      <c r="CC118" s="19">
        <f>RAW_T25_34_Margins!$DT694</f>
        <v/>
      </c>
      <c r="CD118" s="19">
        <f>RAW_T25_34_Margins!$DU694</f>
        <v/>
      </c>
      <c r="CE118" s="19">
        <f>SUM(RAW_T25_34_Margins!$D809:$DN809)</f>
        <v/>
      </c>
      <c r="CF118" s="19">
        <f>RAW_T25_34_Margins!$DO809</f>
        <v/>
      </c>
      <c r="CG118" s="19">
        <f>RAW_T25_34_Margins!$DP809</f>
        <v/>
      </c>
      <c r="CH118" s="19">
        <f>RAW_T25_34_Margins!$DQ809</f>
        <v/>
      </c>
      <c r="CI118" s="19">
        <f>RAW_T25_34_Margins!$DR809</f>
        <v/>
      </c>
      <c r="CJ118" s="19">
        <f>RAW_T25_34_Margins!$DS809</f>
        <v/>
      </c>
      <c r="CK118" s="19">
        <f>RAW_T25_34_Margins!$DT809</f>
        <v/>
      </c>
      <c r="CL118" s="19">
        <f>RAW_T25_34_Margins!$DU809</f>
        <v/>
      </c>
      <c r="CM118" s="19">
        <f>SUM(RAW_T25_34_Margins!$D924:$DN924)</f>
        <v/>
      </c>
      <c r="CN118" s="19">
        <f>RAW_T25_34_Margins!$DO924</f>
        <v/>
      </c>
      <c r="CO118" s="19">
        <f>RAW_T25_34_Margins!$DP924</f>
        <v/>
      </c>
      <c r="CP118" s="19">
        <f>RAW_T25_34_Margins!$DQ924</f>
        <v/>
      </c>
      <c r="CQ118" s="19">
        <f>RAW_T25_34_Margins!$DR924</f>
        <v/>
      </c>
      <c r="CR118" s="19">
        <f>RAW_T25_34_Margins!$DS924</f>
        <v/>
      </c>
      <c r="CS118" s="19">
        <f>RAW_T25_34_Margins!$DT924</f>
        <v/>
      </c>
      <c r="CT118" s="19">
        <f>RAW_T25_34_Margins!$DU924</f>
        <v/>
      </c>
      <c r="CU118" s="19">
        <f>SUM(RAW_T25_34_Margins!$D1039:$DN1039)</f>
        <v/>
      </c>
      <c r="CV118" s="19">
        <f>RAW_T25_34_Margins!$DO1039</f>
        <v/>
      </c>
      <c r="CW118" s="19">
        <f>RAW_T25_34_Margins!$DP1039</f>
        <v/>
      </c>
      <c r="CX118" s="19">
        <f>RAW_T25_34_Margins!$DQ1039</f>
        <v/>
      </c>
      <c r="CY118" s="19">
        <f>RAW_T25_34_Margins!$DR1039</f>
        <v/>
      </c>
      <c r="CZ118" s="19">
        <f>RAW_T25_34_Margins!$DS1039</f>
        <v/>
      </c>
      <c r="DA118" s="19">
        <f>RAW_T25_34_Margins!$DT1039</f>
        <v/>
      </c>
      <c r="DB118" s="19">
        <f>RAW_T25_34_Margins!$DU1039</f>
        <v/>
      </c>
      <c r="DC118" s="19">
        <f>SUM(RAW_T25_34_Margins!$D1154:$DN1154)</f>
        <v/>
      </c>
      <c r="DD118" s="19">
        <f>RAW_T25_34_Margins!$DO1154</f>
        <v/>
      </c>
      <c r="DE118" s="19">
        <f>RAW_T25_34_Margins!$DP1154</f>
        <v/>
      </c>
      <c r="DF118" s="19">
        <f>RAW_T25_34_Margins!$DQ1154</f>
        <v/>
      </c>
      <c r="DG118" s="19">
        <f>RAW_T25_34_Margins!$DR1154</f>
        <v/>
      </c>
      <c r="DH118" s="19">
        <f>RAW_T25_34_Margins!$DS1154</f>
        <v/>
      </c>
      <c r="DI118" s="19">
        <f>RAW_T25_34_Margins!$DT1154</f>
        <v/>
      </c>
      <c r="DJ118" s="19">
        <f>RAW_T25_34_Margins!$DU1154</f>
        <v/>
      </c>
    </row>
    <row r="119">
      <c r="A119" s="2" t="inlineStr">
        <is>
          <t>9502</t>
        </is>
      </c>
      <c r="B119" s="2" t="inlineStr">
        <is>
          <t>Other services</t>
        </is>
      </c>
      <c r="C119" s="19">
        <f>IF(Settings!$B$5="Aus",SUM(RAW_T5_Aus!$C120:$DM120),SUM(RAW_T5_State!$C120:$DM120))</f>
        <v/>
      </c>
      <c r="D119" s="19">
        <f>IF(Settings!$B$5="Aus",RAW_T5_Aus!$DN120,RAW_T5_State!$DN120)</f>
        <v/>
      </c>
      <c r="E119" s="19">
        <f>IF(Settings!$B$5="Aus",RAW_T5_Aus!$DO120,RAW_T5_State!$DO120)</f>
        <v/>
      </c>
      <c r="F119" s="19">
        <f>IF(Settings!$B$5="Aus",RAW_T5_Aus!$DP120,RAW_T5_State!$DP120)</f>
        <v/>
      </c>
      <c r="G119" s="19">
        <f>IF(Settings!$B$5="Aus",RAW_T5_Aus!$DQ120,RAW_T5_State!$DQ120)</f>
        <v/>
      </c>
      <c r="H119" s="19">
        <f>IF(Settings!$B$5="Aus",RAW_T5_Aus!$DR120,RAW_T5_State!$DR120)</f>
        <v/>
      </c>
      <c r="I119" s="19">
        <f>IF(Settings!$B$5="Aus",RAW_T5_Aus!$DS120,RAW_T5_State!$DS120)</f>
        <v/>
      </c>
      <c r="J119" s="19">
        <f>IF(Settings!$B$5="Aus",RAW_T5_Aus!$DT120,RAW_T5_State!$DT120)</f>
        <v/>
      </c>
      <c r="K119" s="19">
        <f>IF(Settings!$B$5="Aus",SUM(RAW_T8_Aus!$C120:$DM120)-SUM(RAW_T5_Aus!$C120:$DM120),SUM(RAW_T8_State!$C120:$DM120)-SUM(RAW_T5_State!$C120:$DM120))</f>
        <v/>
      </c>
      <c r="L119" s="19">
        <f>IF(Settings!$B$5="Aus",RAW_T8_Aus!$DN120-RAW_T5_Aus!$DN120,RAW_T8_State!$DN120-RAW_T5_State!$DN120)</f>
        <v/>
      </c>
      <c r="M119" s="19">
        <f>IF(Settings!$B$5="Aus",RAW_T8_Aus!$DO120-RAW_T5_Aus!$DO120,RAW_T8_State!$DO120-RAW_T5_State!$DO120)</f>
        <v/>
      </c>
      <c r="N119" s="19">
        <f>IF(Settings!$B$5="Aus",RAW_T8_Aus!$DP120-RAW_T5_Aus!$DP120,RAW_T8_State!$DP120-RAW_T5_State!$DP120)</f>
        <v/>
      </c>
      <c r="O119" s="19">
        <f>IF(Settings!$B$5="Aus",RAW_T8_Aus!$DQ120-RAW_T5_Aus!$DQ120,RAW_T8_State!$DQ120-RAW_T5_State!$DQ120)</f>
        <v/>
      </c>
      <c r="P119" s="19">
        <f>IF(Settings!$B$5="Aus",RAW_T8_Aus!$DR120-RAW_T5_Aus!$DR120,RAW_T8_State!$DR120-RAW_T5_State!$DR120)</f>
        <v/>
      </c>
      <c r="Q119" s="19">
        <f>IF(Settings!$B$5="Aus",RAW_T8_Aus!$DS120-RAW_T5_Aus!$DS120,RAW_T8_State!$DS120-RAW_T5_State!$DS120)</f>
        <v/>
      </c>
      <c r="R119" s="19">
        <f>IF(Settings!$B$5="Aus",RAW_T8_Aus!$DT120-RAW_T5_Aus!$DT120,RAW_T8_State!$DT120-RAW_T5_State!$DT120)</f>
        <v/>
      </c>
      <c r="S119" s="19">
        <f>SUM(RAW_T35_NetTaxes!$C120:$DM120)</f>
        <v/>
      </c>
      <c r="T119" s="19">
        <f>RAW_T35_NetTaxes!$DN120</f>
        <v/>
      </c>
      <c r="U119" s="19">
        <f>RAW_T35_NetTaxes!$DO120</f>
        <v/>
      </c>
      <c r="V119" s="19">
        <f>RAW_T35_NetTaxes!$DP120</f>
        <v/>
      </c>
      <c r="W119" s="19">
        <f>RAW_T35_NetTaxes!$DQ120</f>
        <v/>
      </c>
      <c r="X119" s="19">
        <f>RAW_T35_NetTaxes!$DR120</f>
        <v/>
      </c>
      <c r="Y119" s="19">
        <f>RAW_T35_NetTaxes!$DS120</f>
        <v/>
      </c>
      <c r="Z119" s="19">
        <f>RAW_T35_NetTaxes!$DT120</f>
        <v/>
      </c>
      <c r="AA119" s="19">
        <f>SUM(RAW_T23_Wholesale!$C120:$DM120)</f>
        <v/>
      </c>
      <c r="AB119" s="19">
        <f>RAW_T23_Wholesale!$DN120</f>
        <v/>
      </c>
      <c r="AC119" s="19">
        <f>RAW_T23_Wholesale!$DO120</f>
        <v/>
      </c>
      <c r="AD119" s="19">
        <f>RAW_T23_Wholesale!$DP120</f>
        <v/>
      </c>
      <c r="AE119" s="19">
        <f>RAW_T23_Wholesale!$DQ120</f>
        <v/>
      </c>
      <c r="AF119" s="19">
        <f>RAW_T23_Wholesale!$DR120</f>
        <v/>
      </c>
      <c r="AG119" s="19">
        <f>RAW_T23_Wholesale!$DS120</f>
        <v/>
      </c>
      <c r="AH119" s="19">
        <f>RAW_T23_Wholesale!$DT120</f>
        <v/>
      </c>
      <c r="AI119" s="19">
        <f>SUM(RAW_T24_Retail!$C120:$DM120)</f>
        <v/>
      </c>
      <c r="AJ119" s="19">
        <f>RAW_T24_Retail!$DN120</f>
        <v/>
      </c>
      <c r="AK119" s="19">
        <f>RAW_T24_Retail!$DO120</f>
        <v/>
      </c>
      <c r="AL119" s="19">
        <f>RAW_T24_Retail!$DP120</f>
        <v/>
      </c>
      <c r="AM119" s="19">
        <f>RAW_T24_Retail!$DQ120</f>
        <v/>
      </c>
      <c r="AN119" s="19">
        <f>RAW_T24_Retail!$DR120</f>
        <v/>
      </c>
      <c r="AO119" s="19">
        <f>RAW_T24_Retail!$DS120</f>
        <v/>
      </c>
      <c r="AP119" s="19">
        <f>RAW_T24_Retail!$DT120</f>
        <v/>
      </c>
      <c r="AQ119" s="19">
        <f>SUM(RAW_T25_34_Margins!$D120:$DN120)</f>
        <v/>
      </c>
      <c r="AR119" s="19">
        <f>RAW_T25_34_Margins!$DO120</f>
        <v/>
      </c>
      <c r="AS119" s="19">
        <f>RAW_T25_34_Margins!$DP120</f>
        <v/>
      </c>
      <c r="AT119" s="19">
        <f>RAW_T25_34_Margins!$DQ120</f>
        <v/>
      </c>
      <c r="AU119" s="19">
        <f>RAW_T25_34_Margins!$DR120</f>
        <v/>
      </c>
      <c r="AV119" s="19">
        <f>RAW_T25_34_Margins!$DS120</f>
        <v/>
      </c>
      <c r="AW119" s="19">
        <f>RAW_T25_34_Margins!$DT120</f>
        <v/>
      </c>
      <c r="AX119" s="19">
        <f>RAW_T25_34_Margins!$DU120</f>
        <v/>
      </c>
      <c r="AY119" s="19">
        <f>SUM(RAW_T25_34_Margins!$D235:$DN235)</f>
        <v/>
      </c>
      <c r="AZ119" s="19">
        <f>RAW_T25_34_Margins!$DO235</f>
        <v/>
      </c>
      <c r="BA119" s="19">
        <f>RAW_T25_34_Margins!$DP235</f>
        <v/>
      </c>
      <c r="BB119" s="19">
        <f>RAW_T25_34_Margins!$DQ235</f>
        <v/>
      </c>
      <c r="BC119" s="19">
        <f>RAW_T25_34_Margins!$DR235</f>
        <v/>
      </c>
      <c r="BD119" s="19">
        <f>RAW_T25_34_Margins!$DS235</f>
        <v/>
      </c>
      <c r="BE119" s="19">
        <f>RAW_T25_34_Margins!$DT235</f>
        <v/>
      </c>
      <c r="BF119" s="19">
        <f>RAW_T25_34_Margins!$DU235</f>
        <v/>
      </c>
      <c r="BG119" s="19">
        <f>SUM(RAW_T25_34_Margins!$D350:$DN350)</f>
        <v/>
      </c>
      <c r="BH119" s="19">
        <f>RAW_T25_34_Margins!$DO350</f>
        <v/>
      </c>
      <c r="BI119" s="19">
        <f>RAW_T25_34_Margins!$DP350</f>
        <v/>
      </c>
      <c r="BJ119" s="19">
        <f>RAW_T25_34_Margins!$DQ350</f>
        <v/>
      </c>
      <c r="BK119" s="19">
        <f>RAW_T25_34_Margins!$DR350</f>
        <v/>
      </c>
      <c r="BL119" s="19">
        <f>RAW_T25_34_Margins!$DS350</f>
        <v/>
      </c>
      <c r="BM119" s="19">
        <f>RAW_T25_34_Margins!$DT350</f>
        <v/>
      </c>
      <c r="BN119" s="19">
        <f>RAW_T25_34_Margins!$DU350</f>
        <v/>
      </c>
      <c r="BO119" s="19">
        <f>SUM(RAW_T25_34_Margins!$D465:$DN465)+SUM(RAW_T25_34_Margins!$D580:$DN580)</f>
        <v/>
      </c>
      <c r="BP119" s="19">
        <f>RAW_T25_34_Margins!$DO465+RAW_T25_34_Margins!$DO580</f>
        <v/>
      </c>
      <c r="BQ119" s="19">
        <f>RAW_T25_34_Margins!$DP465+RAW_T25_34_Margins!$DP580</f>
        <v/>
      </c>
      <c r="BR119" s="19">
        <f>RAW_T25_34_Margins!$DQ465+RAW_T25_34_Margins!$DQ580</f>
        <v/>
      </c>
      <c r="BS119" s="19">
        <f>RAW_T25_34_Margins!$DR465+RAW_T25_34_Margins!$DR580</f>
        <v/>
      </c>
      <c r="BT119" s="19">
        <f>RAW_T25_34_Margins!$DS465+RAW_T25_34_Margins!$DS580</f>
        <v/>
      </c>
      <c r="BU119" s="19">
        <f>RAW_T25_34_Margins!$DT465+RAW_T25_34_Margins!$DT580</f>
        <v/>
      </c>
      <c r="BV119" s="19">
        <f>RAW_T25_34_Margins!$DU465+RAW_T25_34_Margins!$DU580</f>
        <v/>
      </c>
      <c r="BW119" s="19">
        <f>SUM(RAW_T25_34_Margins!$D695:$DN695)</f>
        <v/>
      </c>
      <c r="BX119" s="19">
        <f>RAW_T25_34_Margins!$DO695</f>
        <v/>
      </c>
      <c r="BY119" s="19">
        <f>RAW_T25_34_Margins!$DP695</f>
        <v/>
      </c>
      <c r="BZ119" s="19">
        <f>RAW_T25_34_Margins!$DQ695</f>
        <v/>
      </c>
      <c r="CA119" s="19">
        <f>RAW_T25_34_Margins!$DR695</f>
        <v/>
      </c>
      <c r="CB119" s="19">
        <f>RAW_T25_34_Margins!$DS695</f>
        <v/>
      </c>
      <c r="CC119" s="19">
        <f>RAW_T25_34_Margins!$DT695</f>
        <v/>
      </c>
      <c r="CD119" s="19">
        <f>RAW_T25_34_Margins!$DU695</f>
        <v/>
      </c>
      <c r="CE119" s="19">
        <f>SUM(RAW_T25_34_Margins!$D810:$DN810)</f>
        <v/>
      </c>
      <c r="CF119" s="19">
        <f>RAW_T25_34_Margins!$DO810</f>
        <v/>
      </c>
      <c r="CG119" s="19">
        <f>RAW_T25_34_Margins!$DP810</f>
        <v/>
      </c>
      <c r="CH119" s="19">
        <f>RAW_T25_34_Margins!$DQ810</f>
        <v/>
      </c>
      <c r="CI119" s="19">
        <f>RAW_T25_34_Margins!$DR810</f>
        <v/>
      </c>
      <c r="CJ119" s="19">
        <f>RAW_T25_34_Margins!$DS810</f>
        <v/>
      </c>
      <c r="CK119" s="19">
        <f>RAW_T25_34_Margins!$DT810</f>
        <v/>
      </c>
      <c r="CL119" s="19">
        <f>RAW_T25_34_Margins!$DU810</f>
        <v/>
      </c>
      <c r="CM119" s="19">
        <f>SUM(RAW_T25_34_Margins!$D925:$DN925)</f>
        <v/>
      </c>
      <c r="CN119" s="19">
        <f>RAW_T25_34_Margins!$DO925</f>
        <v/>
      </c>
      <c r="CO119" s="19">
        <f>RAW_T25_34_Margins!$DP925</f>
        <v/>
      </c>
      <c r="CP119" s="19">
        <f>RAW_T25_34_Margins!$DQ925</f>
        <v/>
      </c>
      <c r="CQ119" s="19">
        <f>RAW_T25_34_Margins!$DR925</f>
        <v/>
      </c>
      <c r="CR119" s="19">
        <f>RAW_T25_34_Margins!$DS925</f>
        <v/>
      </c>
      <c r="CS119" s="19">
        <f>RAW_T25_34_Margins!$DT925</f>
        <v/>
      </c>
      <c r="CT119" s="19">
        <f>RAW_T25_34_Margins!$DU925</f>
        <v/>
      </c>
      <c r="CU119" s="19">
        <f>SUM(RAW_T25_34_Margins!$D1040:$DN1040)</f>
        <v/>
      </c>
      <c r="CV119" s="19">
        <f>RAW_T25_34_Margins!$DO1040</f>
        <v/>
      </c>
      <c r="CW119" s="19">
        <f>RAW_T25_34_Margins!$DP1040</f>
        <v/>
      </c>
      <c r="CX119" s="19">
        <f>RAW_T25_34_Margins!$DQ1040</f>
        <v/>
      </c>
      <c r="CY119" s="19">
        <f>RAW_T25_34_Margins!$DR1040</f>
        <v/>
      </c>
      <c r="CZ119" s="19">
        <f>RAW_T25_34_Margins!$DS1040</f>
        <v/>
      </c>
      <c r="DA119" s="19">
        <f>RAW_T25_34_Margins!$DT1040</f>
        <v/>
      </c>
      <c r="DB119" s="19">
        <f>RAW_T25_34_Margins!$DU1040</f>
        <v/>
      </c>
      <c r="DC119" s="19">
        <f>SUM(RAW_T25_34_Margins!$D1155:$DN1155)</f>
        <v/>
      </c>
      <c r="DD119" s="19">
        <f>RAW_T25_34_Margins!$DO1155</f>
        <v/>
      </c>
      <c r="DE119" s="19">
        <f>RAW_T25_34_Margins!$DP1155</f>
        <v/>
      </c>
      <c r="DF119" s="19">
        <f>RAW_T25_34_Margins!$DQ1155</f>
        <v/>
      </c>
      <c r="DG119" s="19">
        <f>RAW_T25_34_Margins!$DR1155</f>
        <v/>
      </c>
      <c r="DH119" s="19">
        <f>RAW_T25_34_Margins!$DS1155</f>
        <v/>
      </c>
      <c r="DI119" s="19">
        <f>RAW_T25_34_Margins!$DT1155</f>
        <v/>
      </c>
      <c r="DJ119" s="19">
        <f>RAW_T25_34_Margins!$DU1155</f>
        <v/>
      </c>
    </row>
    <row r="120">
      <c r="B120" s="4" t="inlineStr">
        <is>
          <t>TOTAL — control totals</t>
        </is>
      </c>
      <c r="C120" s="20">
        <f>SUM(C$5:C$119)</f>
        <v/>
      </c>
      <c r="D120" s="20">
        <f>SUM(D$5:D$119)</f>
        <v/>
      </c>
      <c r="E120" s="20">
        <f>SUM(E$5:E$119)</f>
        <v/>
      </c>
      <c r="F120" s="20">
        <f>SUM(F$5:F$119)</f>
        <v/>
      </c>
      <c r="G120" s="20">
        <f>SUM(G$5:G$119)</f>
        <v/>
      </c>
      <c r="H120" s="20">
        <f>SUM(H$5:H$119)</f>
        <v/>
      </c>
      <c r="I120" s="20">
        <f>SUM(I$5:I$119)</f>
        <v/>
      </c>
      <c r="J120" s="20">
        <f>SUM(J$5:J$119)</f>
        <v/>
      </c>
      <c r="K120" s="20">
        <f>SUM(K$5:K$119)</f>
        <v/>
      </c>
      <c r="L120" s="20">
        <f>SUM(L$5:L$119)</f>
        <v/>
      </c>
      <c r="M120" s="20">
        <f>SUM(M$5:M$119)</f>
        <v/>
      </c>
      <c r="N120" s="20">
        <f>SUM(N$5:N$119)</f>
        <v/>
      </c>
      <c r="O120" s="20">
        <f>SUM(O$5:O$119)</f>
        <v/>
      </c>
      <c r="P120" s="20">
        <f>SUM(P$5:P$119)</f>
        <v/>
      </c>
      <c r="Q120" s="20">
        <f>SUM(Q$5:Q$119)</f>
        <v/>
      </c>
      <c r="R120" s="20">
        <f>SUM(R$5:R$119)</f>
        <v/>
      </c>
      <c r="S120" s="20">
        <f>SUM(S$5:S$119)</f>
        <v/>
      </c>
      <c r="T120" s="20">
        <f>SUM(T$5:T$119)</f>
        <v/>
      </c>
      <c r="U120" s="20">
        <f>SUM(U$5:U$119)</f>
        <v/>
      </c>
      <c r="V120" s="20">
        <f>SUM(V$5:V$119)</f>
        <v/>
      </c>
      <c r="W120" s="20">
        <f>SUM(W$5:W$119)</f>
        <v/>
      </c>
      <c r="X120" s="20">
        <f>SUM(X$5:X$119)</f>
        <v/>
      </c>
      <c r="Y120" s="20">
        <f>SUM(Y$5:Y$119)</f>
        <v/>
      </c>
      <c r="Z120" s="20">
        <f>SUM(Z$5:Z$119)</f>
        <v/>
      </c>
      <c r="AA120" s="20">
        <f>SUM(AA$5:AA$119)</f>
        <v/>
      </c>
      <c r="AB120" s="20">
        <f>SUM(AB$5:AB$119)</f>
        <v/>
      </c>
      <c r="AC120" s="20">
        <f>SUM(AC$5:AC$119)</f>
        <v/>
      </c>
      <c r="AD120" s="20">
        <f>SUM(AD$5:AD$119)</f>
        <v/>
      </c>
      <c r="AE120" s="20">
        <f>SUM(AE$5:AE$119)</f>
        <v/>
      </c>
      <c r="AF120" s="20">
        <f>SUM(AF$5:AF$119)</f>
        <v/>
      </c>
      <c r="AG120" s="20">
        <f>SUM(AG$5:AG$119)</f>
        <v/>
      </c>
      <c r="AH120" s="20">
        <f>SUM(AH$5:AH$119)</f>
        <v/>
      </c>
      <c r="AI120" s="20">
        <f>SUM(AI$5:AI$119)</f>
        <v/>
      </c>
      <c r="AJ120" s="20">
        <f>SUM(AJ$5:AJ$119)</f>
        <v/>
      </c>
      <c r="AK120" s="20">
        <f>SUM(AK$5:AK$119)</f>
        <v/>
      </c>
      <c r="AL120" s="20">
        <f>SUM(AL$5:AL$119)</f>
        <v/>
      </c>
      <c r="AM120" s="20">
        <f>SUM(AM$5:AM$119)</f>
        <v/>
      </c>
      <c r="AN120" s="20">
        <f>SUM(AN$5:AN$119)</f>
        <v/>
      </c>
      <c r="AO120" s="20">
        <f>SUM(AO$5:AO$119)</f>
        <v/>
      </c>
      <c r="AP120" s="20">
        <f>SUM(AP$5:AP$119)</f>
        <v/>
      </c>
      <c r="AQ120" s="20">
        <f>SUM(AQ$5:AQ$119)</f>
        <v/>
      </c>
      <c r="AR120" s="20">
        <f>SUM(AR$5:AR$119)</f>
        <v/>
      </c>
      <c r="AS120" s="20">
        <f>SUM(AS$5:AS$119)</f>
        <v/>
      </c>
      <c r="AT120" s="20">
        <f>SUM(AT$5:AT$119)</f>
        <v/>
      </c>
      <c r="AU120" s="20">
        <f>SUM(AU$5:AU$119)</f>
        <v/>
      </c>
      <c r="AV120" s="20">
        <f>SUM(AV$5:AV$119)</f>
        <v/>
      </c>
      <c r="AW120" s="20">
        <f>SUM(AW$5:AW$119)</f>
        <v/>
      </c>
      <c r="AX120" s="20">
        <f>SUM(AX$5:AX$119)</f>
        <v/>
      </c>
      <c r="AY120" s="20">
        <f>SUM(AY$5:AY$119)</f>
        <v/>
      </c>
      <c r="AZ120" s="20">
        <f>SUM(AZ$5:AZ$119)</f>
        <v/>
      </c>
      <c r="BA120" s="20">
        <f>SUM(BA$5:BA$119)</f>
        <v/>
      </c>
      <c r="BB120" s="20">
        <f>SUM(BB$5:BB$119)</f>
        <v/>
      </c>
      <c r="BC120" s="20">
        <f>SUM(BC$5:BC$119)</f>
        <v/>
      </c>
      <c r="BD120" s="20">
        <f>SUM(BD$5:BD$119)</f>
        <v/>
      </c>
      <c r="BE120" s="20">
        <f>SUM(BE$5:BE$119)</f>
        <v/>
      </c>
      <c r="BF120" s="20">
        <f>SUM(BF$5:BF$119)</f>
        <v/>
      </c>
      <c r="BG120" s="20">
        <f>SUM(BG$5:BG$119)</f>
        <v/>
      </c>
      <c r="BH120" s="20">
        <f>SUM(BH$5:BH$119)</f>
        <v/>
      </c>
      <c r="BI120" s="20">
        <f>SUM(BI$5:BI$119)</f>
        <v/>
      </c>
      <c r="BJ120" s="20">
        <f>SUM(BJ$5:BJ$119)</f>
        <v/>
      </c>
      <c r="BK120" s="20">
        <f>SUM(BK$5:BK$119)</f>
        <v/>
      </c>
      <c r="BL120" s="20">
        <f>SUM(BL$5:BL$119)</f>
        <v/>
      </c>
      <c r="BM120" s="20">
        <f>SUM(BM$5:BM$119)</f>
        <v/>
      </c>
      <c r="BN120" s="20">
        <f>SUM(BN$5:BN$119)</f>
        <v/>
      </c>
      <c r="BO120" s="20">
        <f>SUM(BO$5:BO$119)</f>
        <v/>
      </c>
      <c r="BP120" s="20">
        <f>SUM(BP$5:BP$119)</f>
        <v/>
      </c>
      <c r="BQ120" s="20">
        <f>SUM(BQ$5:BQ$119)</f>
        <v/>
      </c>
      <c r="BR120" s="20">
        <f>SUM(BR$5:BR$119)</f>
        <v/>
      </c>
      <c r="BS120" s="20">
        <f>SUM(BS$5:BS$119)</f>
        <v/>
      </c>
      <c r="BT120" s="20">
        <f>SUM(BT$5:BT$119)</f>
        <v/>
      </c>
      <c r="BU120" s="20">
        <f>SUM(BU$5:BU$119)</f>
        <v/>
      </c>
      <c r="BV120" s="20">
        <f>SUM(BV$5:BV$119)</f>
        <v/>
      </c>
      <c r="BW120" s="20">
        <f>SUM(BW$5:BW$119)</f>
        <v/>
      </c>
      <c r="BX120" s="20">
        <f>SUM(BX$5:BX$119)</f>
        <v/>
      </c>
      <c r="BY120" s="20">
        <f>SUM(BY$5:BY$119)</f>
        <v/>
      </c>
      <c r="BZ120" s="20">
        <f>SUM(BZ$5:BZ$119)</f>
        <v/>
      </c>
      <c r="CA120" s="20">
        <f>SUM(CA$5:CA$119)</f>
        <v/>
      </c>
      <c r="CB120" s="20">
        <f>SUM(CB$5:CB$119)</f>
        <v/>
      </c>
      <c r="CC120" s="20">
        <f>SUM(CC$5:CC$119)</f>
        <v/>
      </c>
      <c r="CD120" s="20">
        <f>SUM(CD$5:CD$119)</f>
        <v/>
      </c>
      <c r="CE120" s="20">
        <f>SUM(CE$5:CE$119)</f>
        <v/>
      </c>
      <c r="CF120" s="20">
        <f>SUM(CF$5:CF$119)</f>
        <v/>
      </c>
      <c r="CG120" s="20">
        <f>SUM(CG$5:CG$119)</f>
        <v/>
      </c>
      <c r="CH120" s="20">
        <f>SUM(CH$5:CH$119)</f>
        <v/>
      </c>
      <c r="CI120" s="20">
        <f>SUM(CI$5:CI$119)</f>
        <v/>
      </c>
      <c r="CJ120" s="20">
        <f>SUM(CJ$5:CJ$119)</f>
        <v/>
      </c>
      <c r="CK120" s="20">
        <f>SUM(CK$5:CK$119)</f>
        <v/>
      </c>
      <c r="CL120" s="20">
        <f>SUM(CL$5:CL$119)</f>
        <v/>
      </c>
      <c r="CM120" s="20">
        <f>SUM(CM$5:CM$119)</f>
        <v/>
      </c>
      <c r="CN120" s="20">
        <f>SUM(CN$5:CN$119)</f>
        <v/>
      </c>
      <c r="CO120" s="20">
        <f>SUM(CO$5:CO$119)</f>
        <v/>
      </c>
      <c r="CP120" s="20">
        <f>SUM(CP$5:CP$119)</f>
        <v/>
      </c>
      <c r="CQ120" s="20">
        <f>SUM(CQ$5:CQ$119)</f>
        <v/>
      </c>
      <c r="CR120" s="20">
        <f>SUM(CR$5:CR$119)</f>
        <v/>
      </c>
      <c r="CS120" s="20">
        <f>SUM(CS$5:CS$119)</f>
        <v/>
      </c>
      <c r="CT120" s="20">
        <f>SUM(CT$5:CT$119)</f>
        <v/>
      </c>
      <c r="CU120" s="20">
        <f>SUM(CU$5:CU$119)</f>
        <v/>
      </c>
      <c r="CV120" s="20">
        <f>SUM(CV$5:CV$119)</f>
        <v/>
      </c>
      <c r="CW120" s="20">
        <f>SUM(CW$5:CW$119)</f>
        <v/>
      </c>
      <c r="CX120" s="20">
        <f>SUM(CX$5:CX$119)</f>
        <v/>
      </c>
      <c r="CY120" s="20">
        <f>SUM(CY$5:CY$119)</f>
        <v/>
      </c>
      <c r="CZ120" s="20">
        <f>SUM(CZ$5:CZ$119)</f>
        <v/>
      </c>
      <c r="DA120" s="20">
        <f>SUM(DA$5:DA$119)</f>
        <v/>
      </c>
      <c r="DB120" s="20">
        <f>SUM(DB$5:DB$119)</f>
        <v/>
      </c>
      <c r="DC120" s="20">
        <f>SUM(DC$5:DC$119)</f>
        <v/>
      </c>
      <c r="DD120" s="20">
        <f>SUM(DD$5:DD$119)</f>
        <v/>
      </c>
      <c r="DE120" s="20">
        <f>SUM(DE$5:DE$119)</f>
        <v/>
      </c>
      <c r="DF120" s="20">
        <f>SUM(DF$5:DF$119)</f>
        <v/>
      </c>
      <c r="DG120" s="20">
        <f>SUM(DG$5:DG$119)</f>
        <v/>
      </c>
      <c r="DH120" s="20">
        <f>SUM(DH$5:DH$119)</f>
        <v/>
      </c>
      <c r="DI120" s="20">
        <f>SUM(DI$5:DI$119)</f>
        <v/>
      </c>
      <c r="DJ120" s="20">
        <f>SUM(DJ$5:DJ$119)</f>
        <v/>
      </c>
    </row>
    <row r="122">
      <c r="B122" s="2" t="inlineStr">
        <is>
          <t>All margins, all column groups (should equal Lists control total)</t>
        </is>
      </c>
      <c r="C122" s="20">
        <f>SUM($AA$120:$DJ$120)</f>
        <v/>
      </c>
    </row>
    <row r="123">
      <c r="B123" s="2" t="inlineStr">
        <is>
          <t>Published control total (Lists)</t>
        </is>
      </c>
      <c r="C123" s="21">
        <f>Lists!$E$147</f>
        <v/>
      </c>
    </row>
  </sheetData>
  <mergeCells count="1">
    <mergeCell ref="A2:L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Purchasers price by product and column group ($m)</t>
        </is>
      </c>
    </row>
    <row r="2" ht="32" customHeight="1">
      <c r="A2" s="5" t="inlineStr">
        <is>
          <t>PP = domestic + imports + net taxes + all eleven margin blocks, summed across CALC_StripData by column group. This is the denominator of every strip rate.</t>
        </is>
      </c>
    </row>
    <row r="4">
      <c r="A4" s="6" t="inlineStr">
        <is>
          <t>IOIG</t>
        </is>
      </c>
      <c r="B4" s="6" t="inlineStr">
        <is>
          <t>Product</t>
        </is>
      </c>
      <c r="C4" s="6" t="inlineStr">
        <is>
          <t>Intermediate</t>
        </is>
      </c>
      <c r="D4" s="6" t="inlineStr">
        <is>
          <t>HFCE</t>
        </is>
      </c>
      <c r="E4" s="6" t="inlineStr">
        <is>
          <t>GGFCE</t>
        </is>
      </c>
      <c r="F4" s="6" t="inlineStr">
        <is>
          <t>GFCF_Priv</t>
        </is>
      </c>
      <c r="G4" s="6" t="inlineStr">
        <is>
          <t>GFCF_PubCorp</t>
        </is>
      </c>
      <c r="H4" s="6" t="inlineStr">
        <is>
          <t>GFCF_GG</t>
        </is>
      </c>
      <c r="I4" s="6" t="inlineStr">
        <is>
          <t>Inventories</t>
        </is>
      </c>
      <c r="J4" s="6" t="inlineStr">
        <is>
          <t>Exports</t>
        </is>
      </c>
    </row>
    <row r="5">
      <c r="A5" s="2" t="inlineStr">
        <is>
          <t>0101</t>
        </is>
      </c>
      <c r="B5" s="2" t="inlineStr">
        <is>
          <t>Sheep, grains, beef and dairy cattle</t>
        </is>
      </c>
      <c r="C5" s="19">
        <f>SUMIF(CALC_StripData!$C$4:$DJ$4,C$4,CALC_StripData!$C5:$DJ5)</f>
        <v/>
      </c>
      <c r="D5" s="19">
        <f>SUMIF(CALC_StripData!$C$4:$DJ$4,D$4,CALC_StripData!$C5:$DJ5)</f>
        <v/>
      </c>
      <c r="E5" s="19">
        <f>SUMIF(CALC_StripData!$C$4:$DJ$4,E$4,CALC_StripData!$C5:$DJ5)</f>
        <v/>
      </c>
      <c r="F5" s="19">
        <f>SUMIF(CALC_StripData!$C$4:$DJ$4,F$4,CALC_StripData!$C5:$DJ5)</f>
        <v/>
      </c>
      <c r="G5" s="19">
        <f>SUMIF(CALC_StripData!$C$4:$DJ$4,G$4,CALC_StripData!$C5:$DJ5)</f>
        <v/>
      </c>
      <c r="H5" s="19">
        <f>SUMIF(CALC_StripData!$C$4:$DJ$4,H$4,CALC_StripData!$C5:$DJ5)</f>
        <v/>
      </c>
      <c r="I5" s="19">
        <f>SUMIF(CALC_StripData!$C$4:$DJ$4,I$4,CALC_StripData!$C5:$DJ5)</f>
        <v/>
      </c>
      <c r="J5" s="19">
        <f>SUMIF(CALC_StripData!$C$4:$DJ$4,J$4,CALC_StripData!$C5:$DJ5)</f>
        <v/>
      </c>
    </row>
    <row r="6">
      <c r="A6" s="2" t="inlineStr">
        <is>
          <t>0102</t>
        </is>
      </c>
      <c r="B6" s="2" t="inlineStr">
        <is>
          <t>Poultry and other livestock</t>
        </is>
      </c>
      <c r="C6" s="19">
        <f>SUMIF(CALC_StripData!$C$4:$DJ$4,C$4,CALC_StripData!$C6:$DJ6)</f>
        <v/>
      </c>
      <c r="D6" s="19">
        <f>SUMIF(CALC_StripData!$C$4:$DJ$4,D$4,CALC_StripData!$C6:$DJ6)</f>
        <v/>
      </c>
      <c r="E6" s="19">
        <f>SUMIF(CALC_StripData!$C$4:$DJ$4,E$4,CALC_StripData!$C6:$DJ6)</f>
        <v/>
      </c>
      <c r="F6" s="19">
        <f>SUMIF(CALC_StripData!$C$4:$DJ$4,F$4,CALC_StripData!$C6:$DJ6)</f>
        <v/>
      </c>
      <c r="G6" s="19">
        <f>SUMIF(CALC_StripData!$C$4:$DJ$4,G$4,CALC_StripData!$C6:$DJ6)</f>
        <v/>
      </c>
      <c r="H6" s="19">
        <f>SUMIF(CALC_StripData!$C$4:$DJ$4,H$4,CALC_StripData!$C6:$DJ6)</f>
        <v/>
      </c>
      <c r="I6" s="19">
        <f>SUMIF(CALC_StripData!$C$4:$DJ$4,I$4,CALC_StripData!$C6:$DJ6)</f>
        <v/>
      </c>
      <c r="J6" s="19">
        <f>SUMIF(CALC_StripData!$C$4:$DJ$4,J$4,CALC_StripData!$C6:$DJ6)</f>
        <v/>
      </c>
    </row>
    <row r="7">
      <c r="A7" s="2" t="inlineStr">
        <is>
          <t>0103</t>
        </is>
      </c>
      <c r="B7" s="2" t="inlineStr">
        <is>
          <t>Other agriculture</t>
        </is>
      </c>
      <c r="C7" s="19">
        <f>SUMIF(CALC_StripData!$C$4:$DJ$4,C$4,CALC_StripData!$C7:$DJ7)</f>
        <v/>
      </c>
      <c r="D7" s="19">
        <f>SUMIF(CALC_StripData!$C$4:$DJ$4,D$4,CALC_StripData!$C7:$DJ7)</f>
        <v/>
      </c>
      <c r="E7" s="19">
        <f>SUMIF(CALC_StripData!$C$4:$DJ$4,E$4,CALC_StripData!$C7:$DJ7)</f>
        <v/>
      </c>
      <c r="F7" s="19">
        <f>SUMIF(CALC_StripData!$C$4:$DJ$4,F$4,CALC_StripData!$C7:$DJ7)</f>
        <v/>
      </c>
      <c r="G7" s="19">
        <f>SUMIF(CALC_StripData!$C$4:$DJ$4,G$4,CALC_StripData!$C7:$DJ7)</f>
        <v/>
      </c>
      <c r="H7" s="19">
        <f>SUMIF(CALC_StripData!$C$4:$DJ$4,H$4,CALC_StripData!$C7:$DJ7)</f>
        <v/>
      </c>
      <c r="I7" s="19">
        <f>SUMIF(CALC_StripData!$C$4:$DJ$4,I$4,CALC_StripData!$C7:$DJ7)</f>
        <v/>
      </c>
      <c r="J7" s="19">
        <f>SUMIF(CALC_StripData!$C$4:$DJ$4,J$4,CALC_StripData!$C7:$DJ7)</f>
        <v/>
      </c>
    </row>
    <row r="8">
      <c r="A8" s="2" t="inlineStr">
        <is>
          <t>0201</t>
        </is>
      </c>
      <c r="B8" s="2" t="inlineStr">
        <is>
          <t>Aquaculture</t>
        </is>
      </c>
      <c r="C8" s="19">
        <f>SUMIF(CALC_StripData!$C$4:$DJ$4,C$4,CALC_StripData!$C8:$DJ8)</f>
        <v/>
      </c>
      <c r="D8" s="19">
        <f>SUMIF(CALC_StripData!$C$4:$DJ$4,D$4,CALC_StripData!$C8:$DJ8)</f>
        <v/>
      </c>
      <c r="E8" s="19">
        <f>SUMIF(CALC_StripData!$C$4:$DJ$4,E$4,CALC_StripData!$C8:$DJ8)</f>
        <v/>
      </c>
      <c r="F8" s="19">
        <f>SUMIF(CALC_StripData!$C$4:$DJ$4,F$4,CALC_StripData!$C8:$DJ8)</f>
        <v/>
      </c>
      <c r="G8" s="19">
        <f>SUMIF(CALC_StripData!$C$4:$DJ$4,G$4,CALC_StripData!$C8:$DJ8)</f>
        <v/>
      </c>
      <c r="H8" s="19">
        <f>SUMIF(CALC_StripData!$C$4:$DJ$4,H$4,CALC_StripData!$C8:$DJ8)</f>
        <v/>
      </c>
      <c r="I8" s="19">
        <f>SUMIF(CALC_StripData!$C$4:$DJ$4,I$4,CALC_StripData!$C8:$DJ8)</f>
        <v/>
      </c>
      <c r="J8" s="19">
        <f>SUMIF(CALC_StripData!$C$4:$DJ$4,J$4,CALC_StripData!$C8:$DJ8)</f>
        <v/>
      </c>
    </row>
    <row r="9">
      <c r="A9" s="2" t="inlineStr">
        <is>
          <t>0301</t>
        </is>
      </c>
      <c r="B9" s="2" t="inlineStr">
        <is>
          <t>Forestry and logging</t>
        </is>
      </c>
      <c r="C9" s="19">
        <f>SUMIF(CALC_StripData!$C$4:$DJ$4,C$4,CALC_StripData!$C9:$DJ9)</f>
        <v/>
      </c>
      <c r="D9" s="19">
        <f>SUMIF(CALC_StripData!$C$4:$DJ$4,D$4,CALC_StripData!$C9:$DJ9)</f>
        <v/>
      </c>
      <c r="E9" s="19">
        <f>SUMIF(CALC_StripData!$C$4:$DJ$4,E$4,CALC_StripData!$C9:$DJ9)</f>
        <v/>
      </c>
      <c r="F9" s="19">
        <f>SUMIF(CALC_StripData!$C$4:$DJ$4,F$4,CALC_StripData!$C9:$DJ9)</f>
        <v/>
      </c>
      <c r="G9" s="19">
        <f>SUMIF(CALC_StripData!$C$4:$DJ$4,G$4,CALC_StripData!$C9:$DJ9)</f>
        <v/>
      </c>
      <c r="H9" s="19">
        <f>SUMIF(CALC_StripData!$C$4:$DJ$4,H$4,CALC_StripData!$C9:$DJ9)</f>
        <v/>
      </c>
      <c r="I9" s="19">
        <f>SUMIF(CALC_StripData!$C$4:$DJ$4,I$4,CALC_StripData!$C9:$DJ9)</f>
        <v/>
      </c>
      <c r="J9" s="19">
        <f>SUMIF(CALC_StripData!$C$4:$DJ$4,J$4,CALC_StripData!$C9:$DJ9)</f>
        <v/>
      </c>
    </row>
    <row r="10">
      <c r="A10" s="2" t="inlineStr">
        <is>
          <t>0401</t>
        </is>
      </c>
      <c r="B10" s="2" t="inlineStr">
        <is>
          <t>Fishing, hunting and trapping</t>
        </is>
      </c>
      <c r="C10" s="19">
        <f>SUMIF(CALC_StripData!$C$4:$DJ$4,C$4,CALC_StripData!$C10:$DJ10)</f>
        <v/>
      </c>
      <c r="D10" s="19">
        <f>SUMIF(CALC_StripData!$C$4:$DJ$4,D$4,CALC_StripData!$C10:$DJ10)</f>
        <v/>
      </c>
      <c r="E10" s="19">
        <f>SUMIF(CALC_StripData!$C$4:$DJ$4,E$4,CALC_StripData!$C10:$DJ10)</f>
        <v/>
      </c>
      <c r="F10" s="19">
        <f>SUMIF(CALC_StripData!$C$4:$DJ$4,F$4,CALC_StripData!$C10:$DJ10)</f>
        <v/>
      </c>
      <c r="G10" s="19">
        <f>SUMIF(CALC_StripData!$C$4:$DJ$4,G$4,CALC_StripData!$C10:$DJ10)</f>
        <v/>
      </c>
      <c r="H10" s="19">
        <f>SUMIF(CALC_StripData!$C$4:$DJ$4,H$4,CALC_StripData!$C10:$DJ10)</f>
        <v/>
      </c>
      <c r="I10" s="19">
        <f>SUMIF(CALC_StripData!$C$4:$DJ$4,I$4,CALC_StripData!$C10:$DJ10)</f>
        <v/>
      </c>
      <c r="J10" s="19">
        <f>SUMIF(CALC_StripData!$C$4:$DJ$4,J$4,CALC_StripData!$C10:$DJ10)</f>
        <v/>
      </c>
    </row>
    <row r="11">
      <c r="A11" s="2" t="inlineStr">
        <is>
          <t>0501</t>
        </is>
      </c>
      <c r="B11" s="2" t="inlineStr">
        <is>
          <t>Agriculture, forestry and fishing support services</t>
        </is>
      </c>
      <c r="C11" s="19">
        <f>SUMIF(CALC_StripData!$C$4:$DJ$4,C$4,CALC_StripData!$C11:$DJ11)</f>
        <v/>
      </c>
      <c r="D11" s="19">
        <f>SUMIF(CALC_StripData!$C$4:$DJ$4,D$4,CALC_StripData!$C11:$DJ11)</f>
        <v/>
      </c>
      <c r="E11" s="19">
        <f>SUMIF(CALC_StripData!$C$4:$DJ$4,E$4,CALC_StripData!$C11:$DJ11)</f>
        <v/>
      </c>
      <c r="F11" s="19">
        <f>SUMIF(CALC_StripData!$C$4:$DJ$4,F$4,CALC_StripData!$C11:$DJ11)</f>
        <v/>
      </c>
      <c r="G11" s="19">
        <f>SUMIF(CALC_StripData!$C$4:$DJ$4,G$4,CALC_StripData!$C11:$DJ11)</f>
        <v/>
      </c>
      <c r="H11" s="19">
        <f>SUMIF(CALC_StripData!$C$4:$DJ$4,H$4,CALC_StripData!$C11:$DJ11)</f>
        <v/>
      </c>
      <c r="I11" s="19">
        <f>SUMIF(CALC_StripData!$C$4:$DJ$4,I$4,CALC_StripData!$C11:$DJ11)</f>
        <v/>
      </c>
      <c r="J11" s="19">
        <f>SUMIF(CALC_StripData!$C$4:$DJ$4,J$4,CALC_StripData!$C11:$DJ11)</f>
        <v/>
      </c>
    </row>
    <row r="12">
      <c r="A12" s="2" t="inlineStr">
        <is>
          <t>0601</t>
        </is>
      </c>
      <c r="B12" s="2" t="inlineStr">
        <is>
          <t>Coal mining</t>
        </is>
      </c>
      <c r="C12" s="19">
        <f>SUMIF(CALC_StripData!$C$4:$DJ$4,C$4,CALC_StripData!$C12:$DJ12)</f>
        <v/>
      </c>
      <c r="D12" s="19">
        <f>SUMIF(CALC_StripData!$C$4:$DJ$4,D$4,CALC_StripData!$C12:$DJ12)</f>
        <v/>
      </c>
      <c r="E12" s="19">
        <f>SUMIF(CALC_StripData!$C$4:$DJ$4,E$4,CALC_StripData!$C12:$DJ12)</f>
        <v/>
      </c>
      <c r="F12" s="19">
        <f>SUMIF(CALC_StripData!$C$4:$DJ$4,F$4,CALC_StripData!$C12:$DJ12)</f>
        <v/>
      </c>
      <c r="G12" s="19">
        <f>SUMIF(CALC_StripData!$C$4:$DJ$4,G$4,CALC_StripData!$C12:$DJ12)</f>
        <v/>
      </c>
      <c r="H12" s="19">
        <f>SUMIF(CALC_StripData!$C$4:$DJ$4,H$4,CALC_StripData!$C12:$DJ12)</f>
        <v/>
      </c>
      <c r="I12" s="19">
        <f>SUMIF(CALC_StripData!$C$4:$DJ$4,I$4,CALC_StripData!$C12:$DJ12)</f>
        <v/>
      </c>
      <c r="J12" s="19">
        <f>SUMIF(CALC_StripData!$C$4:$DJ$4,J$4,CALC_StripData!$C12:$DJ12)</f>
        <v/>
      </c>
    </row>
    <row r="13">
      <c r="A13" s="2" t="inlineStr">
        <is>
          <t>0701</t>
        </is>
      </c>
      <c r="B13" s="2" t="inlineStr">
        <is>
          <t>Oil and gas extraction</t>
        </is>
      </c>
      <c r="C13" s="19">
        <f>SUMIF(CALC_StripData!$C$4:$DJ$4,C$4,CALC_StripData!$C13:$DJ13)</f>
        <v/>
      </c>
      <c r="D13" s="19">
        <f>SUMIF(CALC_StripData!$C$4:$DJ$4,D$4,CALC_StripData!$C13:$DJ13)</f>
        <v/>
      </c>
      <c r="E13" s="19">
        <f>SUMIF(CALC_StripData!$C$4:$DJ$4,E$4,CALC_StripData!$C13:$DJ13)</f>
        <v/>
      </c>
      <c r="F13" s="19">
        <f>SUMIF(CALC_StripData!$C$4:$DJ$4,F$4,CALC_StripData!$C13:$DJ13)</f>
        <v/>
      </c>
      <c r="G13" s="19">
        <f>SUMIF(CALC_StripData!$C$4:$DJ$4,G$4,CALC_StripData!$C13:$DJ13)</f>
        <v/>
      </c>
      <c r="H13" s="19">
        <f>SUMIF(CALC_StripData!$C$4:$DJ$4,H$4,CALC_StripData!$C13:$DJ13)</f>
        <v/>
      </c>
      <c r="I13" s="19">
        <f>SUMIF(CALC_StripData!$C$4:$DJ$4,I$4,CALC_StripData!$C13:$DJ13)</f>
        <v/>
      </c>
      <c r="J13" s="19">
        <f>SUMIF(CALC_StripData!$C$4:$DJ$4,J$4,CALC_StripData!$C13:$DJ13)</f>
        <v/>
      </c>
    </row>
    <row r="14">
      <c r="A14" s="2" t="inlineStr">
        <is>
          <t>0801</t>
        </is>
      </c>
      <c r="B14" s="2" t="inlineStr">
        <is>
          <t>Iron ore mining</t>
        </is>
      </c>
      <c r="C14" s="19">
        <f>SUMIF(CALC_StripData!$C$4:$DJ$4,C$4,CALC_StripData!$C14:$DJ14)</f>
        <v/>
      </c>
      <c r="D14" s="19">
        <f>SUMIF(CALC_StripData!$C$4:$DJ$4,D$4,CALC_StripData!$C14:$DJ14)</f>
        <v/>
      </c>
      <c r="E14" s="19">
        <f>SUMIF(CALC_StripData!$C$4:$DJ$4,E$4,CALC_StripData!$C14:$DJ14)</f>
        <v/>
      </c>
      <c r="F14" s="19">
        <f>SUMIF(CALC_StripData!$C$4:$DJ$4,F$4,CALC_StripData!$C14:$DJ14)</f>
        <v/>
      </c>
      <c r="G14" s="19">
        <f>SUMIF(CALC_StripData!$C$4:$DJ$4,G$4,CALC_StripData!$C14:$DJ14)</f>
        <v/>
      </c>
      <c r="H14" s="19">
        <f>SUMIF(CALC_StripData!$C$4:$DJ$4,H$4,CALC_StripData!$C14:$DJ14)</f>
        <v/>
      </c>
      <c r="I14" s="19">
        <f>SUMIF(CALC_StripData!$C$4:$DJ$4,I$4,CALC_StripData!$C14:$DJ14)</f>
        <v/>
      </c>
      <c r="J14" s="19">
        <f>SUMIF(CALC_StripData!$C$4:$DJ$4,J$4,CALC_StripData!$C14:$DJ14)</f>
        <v/>
      </c>
    </row>
    <row r="15">
      <c r="A15" s="2" t="inlineStr">
        <is>
          <t>0802</t>
        </is>
      </c>
      <c r="B15" s="2" t="inlineStr">
        <is>
          <t>Non-ferrous metal ore mining</t>
        </is>
      </c>
      <c r="C15" s="19">
        <f>SUMIF(CALC_StripData!$C$4:$DJ$4,C$4,CALC_StripData!$C15:$DJ15)</f>
        <v/>
      </c>
      <c r="D15" s="19">
        <f>SUMIF(CALC_StripData!$C$4:$DJ$4,D$4,CALC_StripData!$C15:$DJ15)</f>
        <v/>
      </c>
      <c r="E15" s="19">
        <f>SUMIF(CALC_StripData!$C$4:$DJ$4,E$4,CALC_StripData!$C15:$DJ15)</f>
        <v/>
      </c>
      <c r="F15" s="19">
        <f>SUMIF(CALC_StripData!$C$4:$DJ$4,F$4,CALC_StripData!$C15:$DJ15)</f>
        <v/>
      </c>
      <c r="G15" s="19">
        <f>SUMIF(CALC_StripData!$C$4:$DJ$4,G$4,CALC_StripData!$C15:$DJ15)</f>
        <v/>
      </c>
      <c r="H15" s="19">
        <f>SUMIF(CALC_StripData!$C$4:$DJ$4,H$4,CALC_StripData!$C15:$DJ15)</f>
        <v/>
      </c>
      <c r="I15" s="19">
        <f>SUMIF(CALC_StripData!$C$4:$DJ$4,I$4,CALC_StripData!$C15:$DJ15)</f>
        <v/>
      </c>
      <c r="J15" s="19">
        <f>SUMIF(CALC_StripData!$C$4:$DJ$4,J$4,CALC_StripData!$C15:$DJ15)</f>
        <v/>
      </c>
    </row>
    <row r="16">
      <c r="A16" s="2" t="inlineStr">
        <is>
          <t>0901</t>
        </is>
      </c>
      <c r="B16" s="2" t="inlineStr">
        <is>
          <t>Non-metallic mineral mining</t>
        </is>
      </c>
      <c r="C16" s="19">
        <f>SUMIF(CALC_StripData!$C$4:$DJ$4,C$4,CALC_StripData!$C16:$DJ16)</f>
        <v/>
      </c>
      <c r="D16" s="19">
        <f>SUMIF(CALC_StripData!$C$4:$DJ$4,D$4,CALC_StripData!$C16:$DJ16)</f>
        <v/>
      </c>
      <c r="E16" s="19">
        <f>SUMIF(CALC_StripData!$C$4:$DJ$4,E$4,CALC_StripData!$C16:$DJ16)</f>
        <v/>
      </c>
      <c r="F16" s="19">
        <f>SUMIF(CALC_StripData!$C$4:$DJ$4,F$4,CALC_StripData!$C16:$DJ16)</f>
        <v/>
      </c>
      <c r="G16" s="19">
        <f>SUMIF(CALC_StripData!$C$4:$DJ$4,G$4,CALC_StripData!$C16:$DJ16)</f>
        <v/>
      </c>
      <c r="H16" s="19">
        <f>SUMIF(CALC_StripData!$C$4:$DJ$4,H$4,CALC_StripData!$C16:$DJ16)</f>
        <v/>
      </c>
      <c r="I16" s="19">
        <f>SUMIF(CALC_StripData!$C$4:$DJ$4,I$4,CALC_StripData!$C16:$DJ16)</f>
        <v/>
      </c>
      <c r="J16" s="19">
        <f>SUMIF(CALC_StripData!$C$4:$DJ$4,J$4,CALC_StripData!$C16:$DJ16)</f>
        <v/>
      </c>
    </row>
    <row r="17">
      <c r="A17" s="2" t="inlineStr">
        <is>
          <t>1001</t>
        </is>
      </c>
      <c r="B17" s="2" t="inlineStr">
        <is>
          <t>Exploration and mining support services</t>
        </is>
      </c>
      <c r="C17" s="19">
        <f>SUMIF(CALC_StripData!$C$4:$DJ$4,C$4,CALC_StripData!$C17:$DJ17)</f>
        <v/>
      </c>
      <c r="D17" s="19">
        <f>SUMIF(CALC_StripData!$C$4:$DJ$4,D$4,CALC_StripData!$C17:$DJ17)</f>
        <v/>
      </c>
      <c r="E17" s="19">
        <f>SUMIF(CALC_StripData!$C$4:$DJ$4,E$4,CALC_StripData!$C17:$DJ17)</f>
        <v/>
      </c>
      <c r="F17" s="19">
        <f>SUMIF(CALC_StripData!$C$4:$DJ$4,F$4,CALC_StripData!$C17:$DJ17)</f>
        <v/>
      </c>
      <c r="G17" s="19">
        <f>SUMIF(CALC_StripData!$C$4:$DJ$4,G$4,CALC_StripData!$C17:$DJ17)</f>
        <v/>
      </c>
      <c r="H17" s="19">
        <f>SUMIF(CALC_StripData!$C$4:$DJ$4,H$4,CALC_StripData!$C17:$DJ17)</f>
        <v/>
      </c>
      <c r="I17" s="19">
        <f>SUMIF(CALC_StripData!$C$4:$DJ$4,I$4,CALC_StripData!$C17:$DJ17)</f>
        <v/>
      </c>
      <c r="J17" s="19">
        <f>SUMIF(CALC_StripData!$C$4:$DJ$4,J$4,CALC_StripData!$C17:$DJ17)</f>
        <v/>
      </c>
    </row>
    <row r="18">
      <c r="A18" s="2" t="inlineStr">
        <is>
          <t>1101</t>
        </is>
      </c>
      <c r="B18" s="2" t="inlineStr">
        <is>
          <t>Meat and meat product manufacturing</t>
        </is>
      </c>
      <c r="C18" s="19">
        <f>SUMIF(CALC_StripData!$C$4:$DJ$4,C$4,CALC_StripData!$C18:$DJ18)</f>
        <v/>
      </c>
      <c r="D18" s="19">
        <f>SUMIF(CALC_StripData!$C$4:$DJ$4,D$4,CALC_StripData!$C18:$DJ18)</f>
        <v/>
      </c>
      <c r="E18" s="19">
        <f>SUMIF(CALC_StripData!$C$4:$DJ$4,E$4,CALC_StripData!$C18:$DJ18)</f>
        <v/>
      </c>
      <c r="F18" s="19">
        <f>SUMIF(CALC_StripData!$C$4:$DJ$4,F$4,CALC_StripData!$C18:$DJ18)</f>
        <v/>
      </c>
      <c r="G18" s="19">
        <f>SUMIF(CALC_StripData!$C$4:$DJ$4,G$4,CALC_StripData!$C18:$DJ18)</f>
        <v/>
      </c>
      <c r="H18" s="19">
        <f>SUMIF(CALC_StripData!$C$4:$DJ$4,H$4,CALC_StripData!$C18:$DJ18)</f>
        <v/>
      </c>
      <c r="I18" s="19">
        <f>SUMIF(CALC_StripData!$C$4:$DJ$4,I$4,CALC_StripData!$C18:$DJ18)</f>
        <v/>
      </c>
      <c r="J18" s="19">
        <f>SUMIF(CALC_StripData!$C$4:$DJ$4,J$4,CALC_StripData!$C18:$DJ18)</f>
        <v/>
      </c>
    </row>
    <row r="19">
      <c r="A19" s="2" t="inlineStr">
        <is>
          <t>1102</t>
        </is>
      </c>
      <c r="B19" s="2" t="inlineStr">
        <is>
          <t>Processed seafood manufacturing</t>
        </is>
      </c>
      <c r="C19" s="19">
        <f>SUMIF(CALC_StripData!$C$4:$DJ$4,C$4,CALC_StripData!$C19:$DJ19)</f>
        <v/>
      </c>
      <c r="D19" s="19">
        <f>SUMIF(CALC_StripData!$C$4:$DJ$4,D$4,CALC_StripData!$C19:$DJ19)</f>
        <v/>
      </c>
      <c r="E19" s="19">
        <f>SUMIF(CALC_StripData!$C$4:$DJ$4,E$4,CALC_StripData!$C19:$DJ19)</f>
        <v/>
      </c>
      <c r="F19" s="19">
        <f>SUMIF(CALC_StripData!$C$4:$DJ$4,F$4,CALC_StripData!$C19:$DJ19)</f>
        <v/>
      </c>
      <c r="G19" s="19">
        <f>SUMIF(CALC_StripData!$C$4:$DJ$4,G$4,CALC_StripData!$C19:$DJ19)</f>
        <v/>
      </c>
      <c r="H19" s="19">
        <f>SUMIF(CALC_StripData!$C$4:$DJ$4,H$4,CALC_StripData!$C19:$DJ19)</f>
        <v/>
      </c>
      <c r="I19" s="19">
        <f>SUMIF(CALC_StripData!$C$4:$DJ$4,I$4,CALC_StripData!$C19:$DJ19)</f>
        <v/>
      </c>
      <c r="J19" s="19">
        <f>SUMIF(CALC_StripData!$C$4:$DJ$4,J$4,CALC_StripData!$C19:$DJ19)</f>
        <v/>
      </c>
    </row>
    <row r="20">
      <c r="A20" s="2" t="inlineStr">
        <is>
          <t>1103</t>
        </is>
      </c>
      <c r="B20" s="2" t="inlineStr">
        <is>
          <t>Dairy product manufacturing</t>
        </is>
      </c>
      <c r="C20" s="19">
        <f>SUMIF(CALC_StripData!$C$4:$DJ$4,C$4,CALC_StripData!$C20:$DJ20)</f>
        <v/>
      </c>
      <c r="D20" s="19">
        <f>SUMIF(CALC_StripData!$C$4:$DJ$4,D$4,CALC_StripData!$C20:$DJ20)</f>
        <v/>
      </c>
      <c r="E20" s="19">
        <f>SUMIF(CALC_StripData!$C$4:$DJ$4,E$4,CALC_StripData!$C20:$DJ20)</f>
        <v/>
      </c>
      <c r="F20" s="19">
        <f>SUMIF(CALC_StripData!$C$4:$DJ$4,F$4,CALC_StripData!$C20:$DJ20)</f>
        <v/>
      </c>
      <c r="G20" s="19">
        <f>SUMIF(CALC_StripData!$C$4:$DJ$4,G$4,CALC_StripData!$C20:$DJ20)</f>
        <v/>
      </c>
      <c r="H20" s="19">
        <f>SUMIF(CALC_StripData!$C$4:$DJ$4,H$4,CALC_StripData!$C20:$DJ20)</f>
        <v/>
      </c>
      <c r="I20" s="19">
        <f>SUMIF(CALC_StripData!$C$4:$DJ$4,I$4,CALC_StripData!$C20:$DJ20)</f>
        <v/>
      </c>
      <c r="J20" s="19">
        <f>SUMIF(CALC_StripData!$C$4:$DJ$4,J$4,CALC_StripData!$C20:$DJ20)</f>
        <v/>
      </c>
    </row>
    <row r="21">
      <c r="A21" s="2" t="inlineStr">
        <is>
          <t>1104</t>
        </is>
      </c>
      <c r="B21" s="2" t="inlineStr">
        <is>
          <t>Fruit and vegetable product manufacturing</t>
        </is>
      </c>
      <c r="C21" s="19">
        <f>SUMIF(CALC_StripData!$C$4:$DJ$4,C$4,CALC_StripData!$C21:$DJ21)</f>
        <v/>
      </c>
      <c r="D21" s="19">
        <f>SUMIF(CALC_StripData!$C$4:$DJ$4,D$4,CALC_StripData!$C21:$DJ21)</f>
        <v/>
      </c>
      <c r="E21" s="19">
        <f>SUMIF(CALC_StripData!$C$4:$DJ$4,E$4,CALC_StripData!$C21:$DJ21)</f>
        <v/>
      </c>
      <c r="F21" s="19">
        <f>SUMIF(CALC_StripData!$C$4:$DJ$4,F$4,CALC_StripData!$C21:$DJ21)</f>
        <v/>
      </c>
      <c r="G21" s="19">
        <f>SUMIF(CALC_StripData!$C$4:$DJ$4,G$4,CALC_StripData!$C21:$DJ21)</f>
        <v/>
      </c>
      <c r="H21" s="19">
        <f>SUMIF(CALC_StripData!$C$4:$DJ$4,H$4,CALC_StripData!$C21:$DJ21)</f>
        <v/>
      </c>
      <c r="I21" s="19">
        <f>SUMIF(CALC_StripData!$C$4:$DJ$4,I$4,CALC_StripData!$C21:$DJ21)</f>
        <v/>
      </c>
      <c r="J21" s="19">
        <f>SUMIF(CALC_StripData!$C$4:$DJ$4,J$4,CALC_StripData!$C21:$DJ21)</f>
        <v/>
      </c>
    </row>
    <row r="22">
      <c r="A22" s="2" t="inlineStr">
        <is>
          <t>1105</t>
        </is>
      </c>
      <c r="B22" s="2" t="inlineStr">
        <is>
          <t>Oils and fats manufacturing</t>
        </is>
      </c>
      <c r="C22" s="19">
        <f>SUMIF(CALC_StripData!$C$4:$DJ$4,C$4,CALC_StripData!$C22:$DJ22)</f>
        <v/>
      </c>
      <c r="D22" s="19">
        <f>SUMIF(CALC_StripData!$C$4:$DJ$4,D$4,CALC_StripData!$C22:$DJ22)</f>
        <v/>
      </c>
      <c r="E22" s="19">
        <f>SUMIF(CALC_StripData!$C$4:$DJ$4,E$4,CALC_StripData!$C22:$DJ22)</f>
        <v/>
      </c>
      <c r="F22" s="19">
        <f>SUMIF(CALC_StripData!$C$4:$DJ$4,F$4,CALC_StripData!$C22:$DJ22)</f>
        <v/>
      </c>
      <c r="G22" s="19">
        <f>SUMIF(CALC_StripData!$C$4:$DJ$4,G$4,CALC_StripData!$C22:$DJ22)</f>
        <v/>
      </c>
      <c r="H22" s="19">
        <f>SUMIF(CALC_StripData!$C$4:$DJ$4,H$4,CALC_StripData!$C22:$DJ22)</f>
        <v/>
      </c>
      <c r="I22" s="19">
        <f>SUMIF(CALC_StripData!$C$4:$DJ$4,I$4,CALC_StripData!$C22:$DJ22)</f>
        <v/>
      </c>
      <c r="J22" s="19">
        <f>SUMIF(CALC_StripData!$C$4:$DJ$4,J$4,CALC_StripData!$C22:$DJ22)</f>
        <v/>
      </c>
    </row>
    <row r="23">
      <c r="A23" s="2" t="inlineStr">
        <is>
          <t>1106</t>
        </is>
      </c>
      <c r="B23" s="2" t="inlineStr">
        <is>
          <t>Grain mill and cereal product manufacturing</t>
        </is>
      </c>
      <c r="C23" s="19">
        <f>SUMIF(CALC_StripData!$C$4:$DJ$4,C$4,CALC_StripData!$C23:$DJ23)</f>
        <v/>
      </c>
      <c r="D23" s="19">
        <f>SUMIF(CALC_StripData!$C$4:$DJ$4,D$4,CALC_StripData!$C23:$DJ23)</f>
        <v/>
      </c>
      <c r="E23" s="19">
        <f>SUMIF(CALC_StripData!$C$4:$DJ$4,E$4,CALC_StripData!$C23:$DJ23)</f>
        <v/>
      </c>
      <c r="F23" s="19">
        <f>SUMIF(CALC_StripData!$C$4:$DJ$4,F$4,CALC_StripData!$C23:$DJ23)</f>
        <v/>
      </c>
      <c r="G23" s="19">
        <f>SUMIF(CALC_StripData!$C$4:$DJ$4,G$4,CALC_StripData!$C23:$DJ23)</f>
        <v/>
      </c>
      <c r="H23" s="19">
        <f>SUMIF(CALC_StripData!$C$4:$DJ$4,H$4,CALC_StripData!$C23:$DJ23)</f>
        <v/>
      </c>
      <c r="I23" s="19">
        <f>SUMIF(CALC_StripData!$C$4:$DJ$4,I$4,CALC_StripData!$C23:$DJ23)</f>
        <v/>
      </c>
      <c r="J23" s="19">
        <f>SUMIF(CALC_StripData!$C$4:$DJ$4,J$4,CALC_StripData!$C23:$DJ23)</f>
        <v/>
      </c>
    </row>
    <row r="24">
      <c r="A24" s="2" t="inlineStr">
        <is>
          <t>1107</t>
        </is>
      </c>
      <c r="B24" s="2" t="inlineStr">
        <is>
          <t>Bakery product manufacturing</t>
        </is>
      </c>
      <c r="C24" s="19">
        <f>SUMIF(CALC_StripData!$C$4:$DJ$4,C$4,CALC_StripData!$C24:$DJ24)</f>
        <v/>
      </c>
      <c r="D24" s="19">
        <f>SUMIF(CALC_StripData!$C$4:$DJ$4,D$4,CALC_StripData!$C24:$DJ24)</f>
        <v/>
      </c>
      <c r="E24" s="19">
        <f>SUMIF(CALC_StripData!$C$4:$DJ$4,E$4,CALC_StripData!$C24:$DJ24)</f>
        <v/>
      </c>
      <c r="F24" s="19">
        <f>SUMIF(CALC_StripData!$C$4:$DJ$4,F$4,CALC_StripData!$C24:$DJ24)</f>
        <v/>
      </c>
      <c r="G24" s="19">
        <f>SUMIF(CALC_StripData!$C$4:$DJ$4,G$4,CALC_StripData!$C24:$DJ24)</f>
        <v/>
      </c>
      <c r="H24" s="19">
        <f>SUMIF(CALC_StripData!$C$4:$DJ$4,H$4,CALC_StripData!$C24:$DJ24)</f>
        <v/>
      </c>
      <c r="I24" s="19">
        <f>SUMIF(CALC_StripData!$C$4:$DJ$4,I$4,CALC_StripData!$C24:$DJ24)</f>
        <v/>
      </c>
      <c r="J24" s="19">
        <f>SUMIF(CALC_StripData!$C$4:$DJ$4,J$4,CALC_StripData!$C24:$DJ24)</f>
        <v/>
      </c>
    </row>
    <row r="25">
      <c r="A25" s="2" t="inlineStr">
        <is>
          <t>1108</t>
        </is>
      </c>
      <c r="B25" s="2" t="inlineStr">
        <is>
          <t>Sugar and confectionery manufacturing</t>
        </is>
      </c>
      <c r="C25" s="19">
        <f>SUMIF(CALC_StripData!$C$4:$DJ$4,C$4,CALC_StripData!$C25:$DJ25)</f>
        <v/>
      </c>
      <c r="D25" s="19">
        <f>SUMIF(CALC_StripData!$C$4:$DJ$4,D$4,CALC_StripData!$C25:$DJ25)</f>
        <v/>
      </c>
      <c r="E25" s="19">
        <f>SUMIF(CALC_StripData!$C$4:$DJ$4,E$4,CALC_StripData!$C25:$DJ25)</f>
        <v/>
      </c>
      <c r="F25" s="19">
        <f>SUMIF(CALC_StripData!$C$4:$DJ$4,F$4,CALC_StripData!$C25:$DJ25)</f>
        <v/>
      </c>
      <c r="G25" s="19">
        <f>SUMIF(CALC_StripData!$C$4:$DJ$4,G$4,CALC_StripData!$C25:$DJ25)</f>
        <v/>
      </c>
      <c r="H25" s="19">
        <f>SUMIF(CALC_StripData!$C$4:$DJ$4,H$4,CALC_StripData!$C25:$DJ25)</f>
        <v/>
      </c>
      <c r="I25" s="19">
        <f>SUMIF(CALC_StripData!$C$4:$DJ$4,I$4,CALC_StripData!$C25:$DJ25)</f>
        <v/>
      </c>
      <c r="J25" s="19">
        <f>SUMIF(CALC_StripData!$C$4:$DJ$4,J$4,CALC_StripData!$C25:$DJ25)</f>
        <v/>
      </c>
    </row>
    <row r="26">
      <c r="A26" s="2" t="inlineStr">
        <is>
          <t>1109</t>
        </is>
      </c>
      <c r="B26" s="2" t="inlineStr">
        <is>
          <t>Other food product manufacturing</t>
        </is>
      </c>
      <c r="C26" s="19">
        <f>SUMIF(CALC_StripData!$C$4:$DJ$4,C$4,CALC_StripData!$C26:$DJ26)</f>
        <v/>
      </c>
      <c r="D26" s="19">
        <f>SUMIF(CALC_StripData!$C$4:$DJ$4,D$4,CALC_StripData!$C26:$DJ26)</f>
        <v/>
      </c>
      <c r="E26" s="19">
        <f>SUMIF(CALC_StripData!$C$4:$DJ$4,E$4,CALC_StripData!$C26:$DJ26)</f>
        <v/>
      </c>
      <c r="F26" s="19">
        <f>SUMIF(CALC_StripData!$C$4:$DJ$4,F$4,CALC_StripData!$C26:$DJ26)</f>
        <v/>
      </c>
      <c r="G26" s="19">
        <f>SUMIF(CALC_StripData!$C$4:$DJ$4,G$4,CALC_StripData!$C26:$DJ26)</f>
        <v/>
      </c>
      <c r="H26" s="19">
        <f>SUMIF(CALC_StripData!$C$4:$DJ$4,H$4,CALC_StripData!$C26:$DJ26)</f>
        <v/>
      </c>
      <c r="I26" s="19">
        <f>SUMIF(CALC_StripData!$C$4:$DJ$4,I$4,CALC_StripData!$C26:$DJ26)</f>
        <v/>
      </c>
      <c r="J26" s="19">
        <f>SUMIF(CALC_StripData!$C$4:$DJ$4,J$4,CALC_StripData!$C26:$DJ26)</f>
        <v/>
      </c>
    </row>
    <row r="27">
      <c r="A27" s="2" t="inlineStr">
        <is>
          <t>1201</t>
        </is>
      </c>
      <c r="B27" s="2" t="inlineStr">
        <is>
          <t>Soft drinks, cordials and syrup manufacturing</t>
        </is>
      </c>
      <c r="C27" s="19">
        <f>SUMIF(CALC_StripData!$C$4:$DJ$4,C$4,CALC_StripData!$C27:$DJ27)</f>
        <v/>
      </c>
      <c r="D27" s="19">
        <f>SUMIF(CALC_StripData!$C$4:$DJ$4,D$4,CALC_StripData!$C27:$DJ27)</f>
        <v/>
      </c>
      <c r="E27" s="19">
        <f>SUMIF(CALC_StripData!$C$4:$DJ$4,E$4,CALC_StripData!$C27:$DJ27)</f>
        <v/>
      </c>
      <c r="F27" s="19">
        <f>SUMIF(CALC_StripData!$C$4:$DJ$4,F$4,CALC_StripData!$C27:$DJ27)</f>
        <v/>
      </c>
      <c r="G27" s="19">
        <f>SUMIF(CALC_StripData!$C$4:$DJ$4,G$4,CALC_StripData!$C27:$DJ27)</f>
        <v/>
      </c>
      <c r="H27" s="19">
        <f>SUMIF(CALC_StripData!$C$4:$DJ$4,H$4,CALC_StripData!$C27:$DJ27)</f>
        <v/>
      </c>
      <c r="I27" s="19">
        <f>SUMIF(CALC_StripData!$C$4:$DJ$4,I$4,CALC_StripData!$C27:$DJ27)</f>
        <v/>
      </c>
      <c r="J27" s="19">
        <f>SUMIF(CALC_StripData!$C$4:$DJ$4,J$4,CALC_StripData!$C27:$DJ27)</f>
        <v/>
      </c>
    </row>
    <row r="28">
      <c r="A28" s="2" t="inlineStr">
        <is>
          <t>1202</t>
        </is>
      </c>
      <c r="B28" s="2" t="inlineStr">
        <is>
          <t>Beer manufacturing</t>
        </is>
      </c>
      <c r="C28" s="19">
        <f>SUMIF(CALC_StripData!$C$4:$DJ$4,C$4,CALC_StripData!$C28:$DJ28)</f>
        <v/>
      </c>
      <c r="D28" s="19">
        <f>SUMIF(CALC_StripData!$C$4:$DJ$4,D$4,CALC_StripData!$C28:$DJ28)</f>
        <v/>
      </c>
      <c r="E28" s="19">
        <f>SUMIF(CALC_StripData!$C$4:$DJ$4,E$4,CALC_StripData!$C28:$DJ28)</f>
        <v/>
      </c>
      <c r="F28" s="19">
        <f>SUMIF(CALC_StripData!$C$4:$DJ$4,F$4,CALC_StripData!$C28:$DJ28)</f>
        <v/>
      </c>
      <c r="G28" s="19">
        <f>SUMIF(CALC_StripData!$C$4:$DJ$4,G$4,CALC_StripData!$C28:$DJ28)</f>
        <v/>
      </c>
      <c r="H28" s="19">
        <f>SUMIF(CALC_StripData!$C$4:$DJ$4,H$4,CALC_StripData!$C28:$DJ28)</f>
        <v/>
      </c>
      <c r="I28" s="19">
        <f>SUMIF(CALC_StripData!$C$4:$DJ$4,I$4,CALC_StripData!$C28:$DJ28)</f>
        <v/>
      </c>
      <c r="J28" s="19">
        <f>SUMIF(CALC_StripData!$C$4:$DJ$4,J$4,CALC_StripData!$C28:$DJ28)</f>
        <v/>
      </c>
    </row>
    <row r="29">
      <c r="A29" s="2" t="inlineStr">
        <is>
          <t>1205</t>
        </is>
      </c>
      <c r="B29" s="2" t="inlineStr">
        <is>
          <t>Wine, spirits and tobacco</t>
        </is>
      </c>
      <c r="C29" s="19">
        <f>SUMIF(CALC_StripData!$C$4:$DJ$4,C$4,CALC_StripData!$C29:$DJ29)</f>
        <v/>
      </c>
      <c r="D29" s="19">
        <f>SUMIF(CALC_StripData!$C$4:$DJ$4,D$4,CALC_StripData!$C29:$DJ29)</f>
        <v/>
      </c>
      <c r="E29" s="19">
        <f>SUMIF(CALC_StripData!$C$4:$DJ$4,E$4,CALC_StripData!$C29:$DJ29)</f>
        <v/>
      </c>
      <c r="F29" s="19">
        <f>SUMIF(CALC_StripData!$C$4:$DJ$4,F$4,CALC_StripData!$C29:$DJ29)</f>
        <v/>
      </c>
      <c r="G29" s="19">
        <f>SUMIF(CALC_StripData!$C$4:$DJ$4,G$4,CALC_StripData!$C29:$DJ29)</f>
        <v/>
      </c>
      <c r="H29" s="19">
        <f>SUMIF(CALC_StripData!$C$4:$DJ$4,H$4,CALC_StripData!$C29:$DJ29)</f>
        <v/>
      </c>
      <c r="I29" s="19">
        <f>SUMIF(CALC_StripData!$C$4:$DJ$4,I$4,CALC_StripData!$C29:$DJ29)</f>
        <v/>
      </c>
      <c r="J29" s="19">
        <f>SUMIF(CALC_StripData!$C$4:$DJ$4,J$4,CALC_StripData!$C29:$DJ29)</f>
        <v/>
      </c>
    </row>
    <row r="30">
      <c r="A30" s="2" t="inlineStr">
        <is>
          <t>1301</t>
        </is>
      </c>
      <c r="B30" s="2" t="inlineStr">
        <is>
          <t>Textile manufacturing</t>
        </is>
      </c>
      <c r="C30" s="19">
        <f>SUMIF(CALC_StripData!$C$4:$DJ$4,C$4,CALC_StripData!$C30:$DJ30)</f>
        <v/>
      </c>
      <c r="D30" s="19">
        <f>SUMIF(CALC_StripData!$C$4:$DJ$4,D$4,CALC_StripData!$C30:$DJ30)</f>
        <v/>
      </c>
      <c r="E30" s="19">
        <f>SUMIF(CALC_StripData!$C$4:$DJ$4,E$4,CALC_StripData!$C30:$DJ30)</f>
        <v/>
      </c>
      <c r="F30" s="19">
        <f>SUMIF(CALC_StripData!$C$4:$DJ$4,F$4,CALC_StripData!$C30:$DJ30)</f>
        <v/>
      </c>
      <c r="G30" s="19">
        <f>SUMIF(CALC_StripData!$C$4:$DJ$4,G$4,CALC_StripData!$C30:$DJ30)</f>
        <v/>
      </c>
      <c r="H30" s="19">
        <f>SUMIF(CALC_StripData!$C$4:$DJ$4,H$4,CALC_StripData!$C30:$DJ30)</f>
        <v/>
      </c>
      <c r="I30" s="19">
        <f>SUMIF(CALC_StripData!$C$4:$DJ$4,I$4,CALC_StripData!$C30:$DJ30)</f>
        <v/>
      </c>
      <c r="J30" s="19">
        <f>SUMIF(CALC_StripData!$C$4:$DJ$4,J$4,CALC_StripData!$C30:$DJ30)</f>
        <v/>
      </c>
    </row>
    <row r="31">
      <c r="A31" s="2" t="inlineStr">
        <is>
          <t>1302</t>
        </is>
      </c>
      <c r="B31" s="2" t="inlineStr">
        <is>
          <t>Tanned leather, dressed fur and leather product manufacturing</t>
        </is>
      </c>
      <c r="C31" s="19">
        <f>SUMIF(CALC_StripData!$C$4:$DJ$4,C$4,CALC_StripData!$C31:$DJ31)</f>
        <v/>
      </c>
      <c r="D31" s="19">
        <f>SUMIF(CALC_StripData!$C$4:$DJ$4,D$4,CALC_StripData!$C31:$DJ31)</f>
        <v/>
      </c>
      <c r="E31" s="19">
        <f>SUMIF(CALC_StripData!$C$4:$DJ$4,E$4,CALC_StripData!$C31:$DJ31)</f>
        <v/>
      </c>
      <c r="F31" s="19">
        <f>SUMIF(CALC_StripData!$C$4:$DJ$4,F$4,CALC_StripData!$C31:$DJ31)</f>
        <v/>
      </c>
      <c r="G31" s="19">
        <f>SUMIF(CALC_StripData!$C$4:$DJ$4,G$4,CALC_StripData!$C31:$DJ31)</f>
        <v/>
      </c>
      <c r="H31" s="19">
        <f>SUMIF(CALC_StripData!$C$4:$DJ$4,H$4,CALC_StripData!$C31:$DJ31)</f>
        <v/>
      </c>
      <c r="I31" s="19">
        <f>SUMIF(CALC_StripData!$C$4:$DJ$4,I$4,CALC_StripData!$C31:$DJ31)</f>
        <v/>
      </c>
      <c r="J31" s="19">
        <f>SUMIF(CALC_StripData!$C$4:$DJ$4,J$4,CALC_StripData!$C31:$DJ31)</f>
        <v/>
      </c>
    </row>
    <row r="32">
      <c r="A32" s="2" t="inlineStr">
        <is>
          <t>1303</t>
        </is>
      </c>
      <c r="B32" s="2" t="inlineStr">
        <is>
          <t>Textile product manufacturing</t>
        </is>
      </c>
      <c r="C32" s="19">
        <f>SUMIF(CALC_StripData!$C$4:$DJ$4,C$4,CALC_StripData!$C32:$DJ32)</f>
        <v/>
      </c>
      <c r="D32" s="19">
        <f>SUMIF(CALC_StripData!$C$4:$DJ$4,D$4,CALC_StripData!$C32:$DJ32)</f>
        <v/>
      </c>
      <c r="E32" s="19">
        <f>SUMIF(CALC_StripData!$C$4:$DJ$4,E$4,CALC_StripData!$C32:$DJ32)</f>
        <v/>
      </c>
      <c r="F32" s="19">
        <f>SUMIF(CALC_StripData!$C$4:$DJ$4,F$4,CALC_StripData!$C32:$DJ32)</f>
        <v/>
      </c>
      <c r="G32" s="19">
        <f>SUMIF(CALC_StripData!$C$4:$DJ$4,G$4,CALC_StripData!$C32:$DJ32)</f>
        <v/>
      </c>
      <c r="H32" s="19">
        <f>SUMIF(CALC_StripData!$C$4:$DJ$4,H$4,CALC_StripData!$C32:$DJ32)</f>
        <v/>
      </c>
      <c r="I32" s="19">
        <f>SUMIF(CALC_StripData!$C$4:$DJ$4,I$4,CALC_StripData!$C32:$DJ32)</f>
        <v/>
      </c>
      <c r="J32" s="19">
        <f>SUMIF(CALC_StripData!$C$4:$DJ$4,J$4,CALC_StripData!$C32:$DJ32)</f>
        <v/>
      </c>
    </row>
    <row r="33">
      <c r="A33" s="2" t="inlineStr">
        <is>
          <t>1304</t>
        </is>
      </c>
      <c r="B33" s="2" t="inlineStr">
        <is>
          <t>Knitted product manufacturing</t>
        </is>
      </c>
      <c r="C33" s="19">
        <f>SUMIF(CALC_StripData!$C$4:$DJ$4,C$4,CALC_StripData!$C33:$DJ33)</f>
        <v/>
      </c>
      <c r="D33" s="19">
        <f>SUMIF(CALC_StripData!$C$4:$DJ$4,D$4,CALC_StripData!$C33:$DJ33)</f>
        <v/>
      </c>
      <c r="E33" s="19">
        <f>SUMIF(CALC_StripData!$C$4:$DJ$4,E$4,CALC_StripData!$C33:$DJ33)</f>
        <v/>
      </c>
      <c r="F33" s="19">
        <f>SUMIF(CALC_StripData!$C$4:$DJ$4,F$4,CALC_StripData!$C33:$DJ33)</f>
        <v/>
      </c>
      <c r="G33" s="19">
        <f>SUMIF(CALC_StripData!$C$4:$DJ$4,G$4,CALC_StripData!$C33:$DJ33)</f>
        <v/>
      </c>
      <c r="H33" s="19">
        <f>SUMIF(CALC_StripData!$C$4:$DJ$4,H$4,CALC_StripData!$C33:$DJ33)</f>
        <v/>
      </c>
      <c r="I33" s="19">
        <f>SUMIF(CALC_StripData!$C$4:$DJ$4,I$4,CALC_StripData!$C33:$DJ33)</f>
        <v/>
      </c>
      <c r="J33" s="19">
        <f>SUMIF(CALC_StripData!$C$4:$DJ$4,J$4,CALC_StripData!$C33:$DJ33)</f>
        <v/>
      </c>
    </row>
    <row r="34">
      <c r="A34" s="2" t="inlineStr">
        <is>
          <t>1305</t>
        </is>
      </c>
      <c r="B34" s="2" t="inlineStr">
        <is>
          <t>Clothing manufacturing</t>
        </is>
      </c>
      <c r="C34" s="19">
        <f>SUMIF(CALC_StripData!$C$4:$DJ$4,C$4,CALC_StripData!$C34:$DJ34)</f>
        <v/>
      </c>
      <c r="D34" s="19">
        <f>SUMIF(CALC_StripData!$C$4:$DJ$4,D$4,CALC_StripData!$C34:$DJ34)</f>
        <v/>
      </c>
      <c r="E34" s="19">
        <f>SUMIF(CALC_StripData!$C$4:$DJ$4,E$4,CALC_StripData!$C34:$DJ34)</f>
        <v/>
      </c>
      <c r="F34" s="19">
        <f>SUMIF(CALC_StripData!$C$4:$DJ$4,F$4,CALC_StripData!$C34:$DJ34)</f>
        <v/>
      </c>
      <c r="G34" s="19">
        <f>SUMIF(CALC_StripData!$C$4:$DJ$4,G$4,CALC_StripData!$C34:$DJ34)</f>
        <v/>
      </c>
      <c r="H34" s="19">
        <f>SUMIF(CALC_StripData!$C$4:$DJ$4,H$4,CALC_StripData!$C34:$DJ34)</f>
        <v/>
      </c>
      <c r="I34" s="19">
        <f>SUMIF(CALC_StripData!$C$4:$DJ$4,I$4,CALC_StripData!$C34:$DJ34)</f>
        <v/>
      </c>
      <c r="J34" s="19">
        <f>SUMIF(CALC_StripData!$C$4:$DJ$4,J$4,CALC_StripData!$C34:$DJ34)</f>
        <v/>
      </c>
    </row>
    <row r="35">
      <c r="A35" s="2" t="inlineStr">
        <is>
          <t>1306</t>
        </is>
      </c>
      <c r="B35" s="2" t="inlineStr">
        <is>
          <t>Footwear manufacturing</t>
        </is>
      </c>
      <c r="C35" s="19">
        <f>SUMIF(CALC_StripData!$C$4:$DJ$4,C$4,CALC_StripData!$C35:$DJ35)</f>
        <v/>
      </c>
      <c r="D35" s="19">
        <f>SUMIF(CALC_StripData!$C$4:$DJ$4,D$4,CALC_StripData!$C35:$DJ35)</f>
        <v/>
      </c>
      <c r="E35" s="19">
        <f>SUMIF(CALC_StripData!$C$4:$DJ$4,E$4,CALC_StripData!$C35:$DJ35)</f>
        <v/>
      </c>
      <c r="F35" s="19">
        <f>SUMIF(CALC_StripData!$C$4:$DJ$4,F$4,CALC_StripData!$C35:$DJ35)</f>
        <v/>
      </c>
      <c r="G35" s="19">
        <f>SUMIF(CALC_StripData!$C$4:$DJ$4,G$4,CALC_StripData!$C35:$DJ35)</f>
        <v/>
      </c>
      <c r="H35" s="19">
        <f>SUMIF(CALC_StripData!$C$4:$DJ$4,H$4,CALC_StripData!$C35:$DJ35)</f>
        <v/>
      </c>
      <c r="I35" s="19">
        <f>SUMIF(CALC_StripData!$C$4:$DJ$4,I$4,CALC_StripData!$C35:$DJ35)</f>
        <v/>
      </c>
      <c r="J35" s="19">
        <f>SUMIF(CALC_StripData!$C$4:$DJ$4,J$4,CALC_StripData!$C35:$DJ35)</f>
        <v/>
      </c>
    </row>
    <row r="36">
      <c r="A36" s="2" t="inlineStr">
        <is>
          <t>1401</t>
        </is>
      </c>
      <c r="B36" s="2" t="inlineStr">
        <is>
          <t>Sawmill product manufacturing</t>
        </is>
      </c>
      <c r="C36" s="19">
        <f>SUMIF(CALC_StripData!$C$4:$DJ$4,C$4,CALC_StripData!$C36:$DJ36)</f>
        <v/>
      </c>
      <c r="D36" s="19">
        <f>SUMIF(CALC_StripData!$C$4:$DJ$4,D$4,CALC_StripData!$C36:$DJ36)</f>
        <v/>
      </c>
      <c r="E36" s="19">
        <f>SUMIF(CALC_StripData!$C$4:$DJ$4,E$4,CALC_StripData!$C36:$DJ36)</f>
        <v/>
      </c>
      <c r="F36" s="19">
        <f>SUMIF(CALC_StripData!$C$4:$DJ$4,F$4,CALC_StripData!$C36:$DJ36)</f>
        <v/>
      </c>
      <c r="G36" s="19">
        <f>SUMIF(CALC_StripData!$C$4:$DJ$4,G$4,CALC_StripData!$C36:$DJ36)</f>
        <v/>
      </c>
      <c r="H36" s="19">
        <f>SUMIF(CALC_StripData!$C$4:$DJ$4,H$4,CALC_StripData!$C36:$DJ36)</f>
        <v/>
      </c>
      <c r="I36" s="19">
        <f>SUMIF(CALC_StripData!$C$4:$DJ$4,I$4,CALC_StripData!$C36:$DJ36)</f>
        <v/>
      </c>
      <c r="J36" s="19">
        <f>SUMIF(CALC_StripData!$C$4:$DJ$4,J$4,CALC_StripData!$C36:$DJ36)</f>
        <v/>
      </c>
    </row>
    <row r="37">
      <c r="A37" s="2" t="inlineStr">
        <is>
          <t>1402</t>
        </is>
      </c>
      <c r="B37" s="2" t="inlineStr">
        <is>
          <t>Other wood product manufacturing</t>
        </is>
      </c>
      <c r="C37" s="19">
        <f>SUMIF(CALC_StripData!$C$4:$DJ$4,C$4,CALC_StripData!$C37:$DJ37)</f>
        <v/>
      </c>
      <c r="D37" s="19">
        <f>SUMIF(CALC_StripData!$C$4:$DJ$4,D$4,CALC_StripData!$C37:$DJ37)</f>
        <v/>
      </c>
      <c r="E37" s="19">
        <f>SUMIF(CALC_StripData!$C$4:$DJ$4,E$4,CALC_StripData!$C37:$DJ37)</f>
        <v/>
      </c>
      <c r="F37" s="19">
        <f>SUMIF(CALC_StripData!$C$4:$DJ$4,F$4,CALC_StripData!$C37:$DJ37)</f>
        <v/>
      </c>
      <c r="G37" s="19">
        <f>SUMIF(CALC_StripData!$C$4:$DJ$4,G$4,CALC_StripData!$C37:$DJ37)</f>
        <v/>
      </c>
      <c r="H37" s="19">
        <f>SUMIF(CALC_StripData!$C$4:$DJ$4,H$4,CALC_StripData!$C37:$DJ37)</f>
        <v/>
      </c>
      <c r="I37" s="19">
        <f>SUMIF(CALC_StripData!$C$4:$DJ$4,I$4,CALC_StripData!$C37:$DJ37)</f>
        <v/>
      </c>
      <c r="J37" s="19">
        <f>SUMIF(CALC_StripData!$C$4:$DJ$4,J$4,CALC_StripData!$C37:$DJ37)</f>
        <v/>
      </c>
    </row>
    <row r="38">
      <c r="A38" s="2" t="inlineStr">
        <is>
          <t>1501</t>
        </is>
      </c>
      <c r="B38" s="2" t="inlineStr">
        <is>
          <t>Pulp, paper and paperboard manufacturing</t>
        </is>
      </c>
      <c r="C38" s="19">
        <f>SUMIF(CALC_StripData!$C$4:$DJ$4,C$4,CALC_StripData!$C38:$DJ38)</f>
        <v/>
      </c>
      <c r="D38" s="19">
        <f>SUMIF(CALC_StripData!$C$4:$DJ$4,D$4,CALC_StripData!$C38:$DJ38)</f>
        <v/>
      </c>
      <c r="E38" s="19">
        <f>SUMIF(CALC_StripData!$C$4:$DJ$4,E$4,CALC_StripData!$C38:$DJ38)</f>
        <v/>
      </c>
      <c r="F38" s="19">
        <f>SUMIF(CALC_StripData!$C$4:$DJ$4,F$4,CALC_StripData!$C38:$DJ38)</f>
        <v/>
      </c>
      <c r="G38" s="19">
        <f>SUMIF(CALC_StripData!$C$4:$DJ$4,G$4,CALC_StripData!$C38:$DJ38)</f>
        <v/>
      </c>
      <c r="H38" s="19">
        <f>SUMIF(CALC_StripData!$C$4:$DJ$4,H$4,CALC_StripData!$C38:$DJ38)</f>
        <v/>
      </c>
      <c r="I38" s="19">
        <f>SUMIF(CALC_StripData!$C$4:$DJ$4,I$4,CALC_StripData!$C38:$DJ38)</f>
        <v/>
      </c>
      <c r="J38" s="19">
        <f>SUMIF(CALC_StripData!$C$4:$DJ$4,J$4,CALC_StripData!$C38:$DJ38)</f>
        <v/>
      </c>
    </row>
    <row r="39">
      <c r="A39" s="2" t="inlineStr">
        <is>
          <t>1502</t>
        </is>
      </c>
      <c r="B39" s="2" t="inlineStr">
        <is>
          <t>Paper stationery and other converted paper product manufacturing</t>
        </is>
      </c>
      <c r="C39" s="19">
        <f>SUMIF(CALC_StripData!$C$4:$DJ$4,C$4,CALC_StripData!$C39:$DJ39)</f>
        <v/>
      </c>
      <c r="D39" s="19">
        <f>SUMIF(CALC_StripData!$C$4:$DJ$4,D$4,CALC_StripData!$C39:$DJ39)</f>
        <v/>
      </c>
      <c r="E39" s="19">
        <f>SUMIF(CALC_StripData!$C$4:$DJ$4,E$4,CALC_StripData!$C39:$DJ39)</f>
        <v/>
      </c>
      <c r="F39" s="19">
        <f>SUMIF(CALC_StripData!$C$4:$DJ$4,F$4,CALC_StripData!$C39:$DJ39)</f>
        <v/>
      </c>
      <c r="G39" s="19">
        <f>SUMIF(CALC_StripData!$C$4:$DJ$4,G$4,CALC_StripData!$C39:$DJ39)</f>
        <v/>
      </c>
      <c r="H39" s="19">
        <f>SUMIF(CALC_StripData!$C$4:$DJ$4,H$4,CALC_StripData!$C39:$DJ39)</f>
        <v/>
      </c>
      <c r="I39" s="19">
        <f>SUMIF(CALC_StripData!$C$4:$DJ$4,I$4,CALC_StripData!$C39:$DJ39)</f>
        <v/>
      </c>
      <c r="J39" s="19">
        <f>SUMIF(CALC_StripData!$C$4:$DJ$4,J$4,CALC_StripData!$C39:$DJ39)</f>
        <v/>
      </c>
    </row>
    <row r="40">
      <c r="A40" s="2" t="inlineStr">
        <is>
          <t>1601</t>
        </is>
      </c>
      <c r="B40" s="2" t="inlineStr">
        <is>
          <t>Printing (including the reproduction of recorded media)</t>
        </is>
      </c>
      <c r="C40" s="19">
        <f>SUMIF(CALC_StripData!$C$4:$DJ$4,C$4,CALC_StripData!$C40:$DJ40)</f>
        <v/>
      </c>
      <c r="D40" s="19">
        <f>SUMIF(CALC_StripData!$C$4:$DJ$4,D$4,CALC_StripData!$C40:$DJ40)</f>
        <v/>
      </c>
      <c r="E40" s="19">
        <f>SUMIF(CALC_StripData!$C$4:$DJ$4,E$4,CALC_StripData!$C40:$DJ40)</f>
        <v/>
      </c>
      <c r="F40" s="19">
        <f>SUMIF(CALC_StripData!$C$4:$DJ$4,F$4,CALC_StripData!$C40:$DJ40)</f>
        <v/>
      </c>
      <c r="G40" s="19">
        <f>SUMIF(CALC_StripData!$C$4:$DJ$4,G$4,CALC_StripData!$C40:$DJ40)</f>
        <v/>
      </c>
      <c r="H40" s="19">
        <f>SUMIF(CALC_StripData!$C$4:$DJ$4,H$4,CALC_StripData!$C40:$DJ40)</f>
        <v/>
      </c>
      <c r="I40" s="19">
        <f>SUMIF(CALC_StripData!$C$4:$DJ$4,I$4,CALC_StripData!$C40:$DJ40)</f>
        <v/>
      </c>
      <c r="J40" s="19">
        <f>SUMIF(CALC_StripData!$C$4:$DJ$4,J$4,CALC_StripData!$C40:$DJ40)</f>
        <v/>
      </c>
    </row>
    <row r="41">
      <c r="A41" s="2" t="inlineStr">
        <is>
          <t>1701</t>
        </is>
      </c>
      <c r="B41" s="2" t="inlineStr">
        <is>
          <t>Petroleum and coal product manufacturing</t>
        </is>
      </c>
      <c r="C41" s="19">
        <f>SUMIF(CALC_StripData!$C$4:$DJ$4,C$4,CALC_StripData!$C41:$DJ41)</f>
        <v/>
      </c>
      <c r="D41" s="19">
        <f>SUMIF(CALC_StripData!$C$4:$DJ$4,D$4,CALC_StripData!$C41:$DJ41)</f>
        <v/>
      </c>
      <c r="E41" s="19">
        <f>SUMIF(CALC_StripData!$C$4:$DJ$4,E$4,CALC_StripData!$C41:$DJ41)</f>
        <v/>
      </c>
      <c r="F41" s="19">
        <f>SUMIF(CALC_StripData!$C$4:$DJ$4,F$4,CALC_StripData!$C41:$DJ41)</f>
        <v/>
      </c>
      <c r="G41" s="19">
        <f>SUMIF(CALC_StripData!$C$4:$DJ$4,G$4,CALC_StripData!$C41:$DJ41)</f>
        <v/>
      </c>
      <c r="H41" s="19">
        <f>SUMIF(CALC_StripData!$C$4:$DJ$4,H$4,CALC_StripData!$C41:$DJ41)</f>
        <v/>
      </c>
      <c r="I41" s="19">
        <f>SUMIF(CALC_StripData!$C$4:$DJ$4,I$4,CALC_StripData!$C41:$DJ41)</f>
        <v/>
      </c>
      <c r="J41" s="19">
        <f>SUMIF(CALC_StripData!$C$4:$DJ$4,J$4,CALC_StripData!$C41:$DJ41)</f>
        <v/>
      </c>
    </row>
    <row r="42">
      <c r="A42" s="2" t="inlineStr">
        <is>
          <t>1801</t>
        </is>
      </c>
      <c r="B42" s="2" t="inlineStr">
        <is>
          <t>Human pharmaceutical and medicinal product manufacturing</t>
        </is>
      </c>
      <c r="C42" s="19">
        <f>SUMIF(CALC_StripData!$C$4:$DJ$4,C$4,CALC_StripData!$C42:$DJ42)</f>
        <v/>
      </c>
      <c r="D42" s="19">
        <f>SUMIF(CALC_StripData!$C$4:$DJ$4,D$4,CALC_StripData!$C42:$DJ42)</f>
        <v/>
      </c>
      <c r="E42" s="19">
        <f>SUMIF(CALC_StripData!$C$4:$DJ$4,E$4,CALC_StripData!$C42:$DJ42)</f>
        <v/>
      </c>
      <c r="F42" s="19">
        <f>SUMIF(CALC_StripData!$C$4:$DJ$4,F$4,CALC_StripData!$C42:$DJ42)</f>
        <v/>
      </c>
      <c r="G42" s="19">
        <f>SUMIF(CALC_StripData!$C$4:$DJ$4,G$4,CALC_StripData!$C42:$DJ42)</f>
        <v/>
      </c>
      <c r="H42" s="19">
        <f>SUMIF(CALC_StripData!$C$4:$DJ$4,H$4,CALC_StripData!$C42:$DJ42)</f>
        <v/>
      </c>
      <c r="I42" s="19">
        <f>SUMIF(CALC_StripData!$C$4:$DJ$4,I$4,CALC_StripData!$C42:$DJ42)</f>
        <v/>
      </c>
      <c r="J42" s="19">
        <f>SUMIF(CALC_StripData!$C$4:$DJ$4,J$4,CALC_StripData!$C42:$DJ42)</f>
        <v/>
      </c>
    </row>
    <row r="43">
      <c r="A43" s="2" t="inlineStr">
        <is>
          <t>1802</t>
        </is>
      </c>
      <c r="B43" s="2" t="inlineStr">
        <is>
          <t>Veterinary pharmaceutical and medicinal product manufacturing</t>
        </is>
      </c>
      <c r="C43" s="19">
        <f>SUMIF(CALC_StripData!$C$4:$DJ$4,C$4,CALC_StripData!$C43:$DJ43)</f>
        <v/>
      </c>
      <c r="D43" s="19">
        <f>SUMIF(CALC_StripData!$C$4:$DJ$4,D$4,CALC_StripData!$C43:$DJ43)</f>
        <v/>
      </c>
      <c r="E43" s="19">
        <f>SUMIF(CALC_StripData!$C$4:$DJ$4,E$4,CALC_StripData!$C43:$DJ43)</f>
        <v/>
      </c>
      <c r="F43" s="19">
        <f>SUMIF(CALC_StripData!$C$4:$DJ$4,F$4,CALC_StripData!$C43:$DJ43)</f>
        <v/>
      </c>
      <c r="G43" s="19">
        <f>SUMIF(CALC_StripData!$C$4:$DJ$4,G$4,CALC_StripData!$C43:$DJ43)</f>
        <v/>
      </c>
      <c r="H43" s="19">
        <f>SUMIF(CALC_StripData!$C$4:$DJ$4,H$4,CALC_StripData!$C43:$DJ43)</f>
        <v/>
      </c>
      <c r="I43" s="19">
        <f>SUMIF(CALC_StripData!$C$4:$DJ$4,I$4,CALC_StripData!$C43:$DJ43)</f>
        <v/>
      </c>
      <c r="J43" s="19">
        <f>SUMIF(CALC_StripData!$C$4:$DJ$4,J$4,CALC_StripData!$C43:$DJ43)</f>
        <v/>
      </c>
    </row>
    <row r="44">
      <c r="A44" s="2" t="inlineStr">
        <is>
          <t>1803</t>
        </is>
      </c>
      <c r="B44" s="2" t="inlineStr">
        <is>
          <t>Basic chemical manufacturing</t>
        </is>
      </c>
      <c r="C44" s="19">
        <f>SUMIF(CALC_StripData!$C$4:$DJ$4,C$4,CALC_StripData!$C44:$DJ44)</f>
        <v/>
      </c>
      <c r="D44" s="19">
        <f>SUMIF(CALC_StripData!$C$4:$DJ$4,D$4,CALC_StripData!$C44:$DJ44)</f>
        <v/>
      </c>
      <c r="E44" s="19">
        <f>SUMIF(CALC_StripData!$C$4:$DJ$4,E$4,CALC_StripData!$C44:$DJ44)</f>
        <v/>
      </c>
      <c r="F44" s="19">
        <f>SUMIF(CALC_StripData!$C$4:$DJ$4,F$4,CALC_StripData!$C44:$DJ44)</f>
        <v/>
      </c>
      <c r="G44" s="19">
        <f>SUMIF(CALC_StripData!$C$4:$DJ$4,G$4,CALC_StripData!$C44:$DJ44)</f>
        <v/>
      </c>
      <c r="H44" s="19">
        <f>SUMIF(CALC_StripData!$C$4:$DJ$4,H$4,CALC_StripData!$C44:$DJ44)</f>
        <v/>
      </c>
      <c r="I44" s="19">
        <f>SUMIF(CALC_StripData!$C$4:$DJ$4,I$4,CALC_StripData!$C44:$DJ44)</f>
        <v/>
      </c>
      <c r="J44" s="19">
        <f>SUMIF(CALC_StripData!$C$4:$DJ$4,J$4,CALC_StripData!$C44:$DJ44)</f>
        <v/>
      </c>
    </row>
    <row r="45">
      <c r="A45" s="2" t="inlineStr">
        <is>
          <t>1804</t>
        </is>
      </c>
      <c r="B45" s="2" t="inlineStr">
        <is>
          <t>Cleaning compounds and toiletry preparation manufacturing</t>
        </is>
      </c>
      <c r="C45" s="19">
        <f>SUMIF(CALC_StripData!$C$4:$DJ$4,C$4,CALC_StripData!$C45:$DJ45)</f>
        <v/>
      </c>
      <c r="D45" s="19">
        <f>SUMIF(CALC_StripData!$C$4:$DJ$4,D$4,CALC_StripData!$C45:$DJ45)</f>
        <v/>
      </c>
      <c r="E45" s="19">
        <f>SUMIF(CALC_StripData!$C$4:$DJ$4,E$4,CALC_StripData!$C45:$DJ45)</f>
        <v/>
      </c>
      <c r="F45" s="19">
        <f>SUMIF(CALC_StripData!$C$4:$DJ$4,F$4,CALC_StripData!$C45:$DJ45)</f>
        <v/>
      </c>
      <c r="G45" s="19">
        <f>SUMIF(CALC_StripData!$C$4:$DJ$4,G$4,CALC_StripData!$C45:$DJ45)</f>
        <v/>
      </c>
      <c r="H45" s="19">
        <f>SUMIF(CALC_StripData!$C$4:$DJ$4,H$4,CALC_StripData!$C45:$DJ45)</f>
        <v/>
      </c>
      <c r="I45" s="19">
        <f>SUMIF(CALC_StripData!$C$4:$DJ$4,I$4,CALC_StripData!$C45:$DJ45)</f>
        <v/>
      </c>
      <c r="J45" s="19">
        <f>SUMIF(CALC_StripData!$C$4:$DJ$4,J$4,CALC_StripData!$C45:$DJ45)</f>
        <v/>
      </c>
    </row>
    <row r="46">
      <c r="A46" s="2" t="inlineStr">
        <is>
          <t>1901</t>
        </is>
      </c>
      <c r="B46" s="2" t="inlineStr">
        <is>
          <t>Polymer product manufacturing</t>
        </is>
      </c>
      <c r="C46" s="19">
        <f>SUMIF(CALC_StripData!$C$4:$DJ$4,C$4,CALC_StripData!$C46:$DJ46)</f>
        <v/>
      </c>
      <c r="D46" s="19">
        <f>SUMIF(CALC_StripData!$C$4:$DJ$4,D$4,CALC_StripData!$C46:$DJ46)</f>
        <v/>
      </c>
      <c r="E46" s="19">
        <f>SUMIF(CALC_StripData!$C$4:$DJ$4,E$4,CALC_StripData!$C46:$DJ46)</f>
        <v/>
      </c>
      <c r="F46" s="19">
        <f>SUMIF(CALC_StripData!$C$4:$DJ$4,F$4,CALC_StripData!$C46:$DJ46)</f>
        <v/>
      </c>
      <c r="G46" s="19">
        <f>SUMIF(CALC_StripData!$C$4:$DJ$4,G$4,CALC_StripData!$C46:$DJ46)</f>
        <v/>
      </c>
      <c r="H46" s="19">
        <f>SUMIF(CALC_StripData!$C$4:$DJ$4,H$4,CALC_StripData!$C46:$DJ46)</f>
        <v/>
      </c>
      <c r="I46" s="19">
        <f>SUMIF(CALC_StripData!$C$4:$DJ$4,I$4,CALC_StripData!$C46:$DJ46)</f>
        <v/>
      </c>
      <c r="J46" s="19">
        <f>SUMIF(CALC_StripData!$C$4:$DJ$4,J$4,CALC_StripData!$C46:$DJ46)</f>
        <v/>
      </c>
    </row>
    <row r="47">
      <c r="A47" s="2" t="inlineStr">
        <is>
          <t>1902</t>
        </is>
      </c>
      <c r="B47" s="2" t="inlineStr">
        <is>
          <t>Natural rubber product manufacturing</t>
        </is>
      </c>
      <c r="C47" s="19">
        <f>SUMIF(CALC_StripData!$C$4:$DJ$4,C$4,CALC_StripData!$C47:$DJ47)</f>
        <v/>
      </c>
      <c r="D47" s="19">
        <f>SUMIF(CALC_StripData!$C$4:$DJ$4,D$4,CALC_StripData!$C47:$DJ47)</f>
        <v/>
      </c>
      <c r="E47" s="19">
        <f>SUMIF(CALC_StripData!$C$4:$DJ$4,E$4,CALC_StripData!$C47:$DJ47)</f>
        <v/>
      </c>
      <c r="F47" s="19">
        <f>SUMIF(CALC_StripData!$C$4:$DJ$4,F$4,CALC_StripData!$C47:$DJ47)</f>
        <v/>
      </c>
      <c r="G47" s="19">
        <f>SUMIF(CALC_StripData!$C$4:$DJ$4,G$4,CALC_StripData!$C47:$DJ47)</f>
        <v/>
      </c>
      <c r="H47" s="19">
        <f>SUMIF(CALC_StripData!$C$4:$DJ$4,H$4,CALC_StripData!$C47:$DJ47)</f>
        <v/>
      </c>
      <c r="I47" s="19">
        <f>SUMIF(CALC_StripData!$C$4:$DJ$4,I$4,CALC_StripData!$C47:$DJ47)</f>
        <v/>
      </c>
      <c r="J47" s="19">
        <f>SUMIF(CALC_StripData!$C$4:$DJ$4,J$4,CALC_StripData!$C47:$DJ47)</f>
        <v/>
      </c>
    </row>
    <row r="48">
      <c r="A48" s="2" t="inlineStr">
        <is>
          <t>2001</t>
        </is>
      </c>
      <c r="B48" s="2" t="inlineStr">
        <is>
          <t>Glass and glass product manufacturing</t>
        </is>
      </c>
      <c r="C48" s="19">
        <f>SUMIF(CALC_StripData!$C$4:$DJ$4,C$4,CALC_StripData!$C48:$DJ48)</f>
        <v/>
      </c>
      <c r="D48" s="19">
        <f>SUMIF(CALC_StripData!$C$4:$DJ$4,D$4,CALC_StripData!$C48:$DJ48)</f>
        <v/>
      </c>
      <c r="E48" s="19">
        <f>SUMIF(CALC_StripData!$C$4:$DJ$4,E$4,CALC_StripData!$C48:$DJ48)</f>
        <v/>
      </c>
      <c r="F48" s="19">
        <f>SUMIF(CALC_StripData!$C$4:$DJ$4,F$4,CALC_StripData!$C48:$DJ48)</f>
        <v/>
      </c>
      <c r="G48" s="19">
        <f>SUMIF(CALC_StripData!$C$4:$DJ$4,G$4,CALC_StripData!$C48:$DJ48)</f>
        <v/>
      </c>
      <c r="H48" s="19">
        <f>SUMIF(CALC_StripData!$C$4:$DJ$4,H$4,CALC_StripData!$C48:$DJ48)</f>
        <v/>
      </c>
      <c r="I48" s="19">
        <f>SUMIF(CALC_StripData!$C$4:$DJ$4,I$4,CALC_StripData!$C48:$DJ48)</f>
        <v/>
      </c>
      <c r="J48" s="19">
        <f>SUMIF(CALC_StripData!$C$4:$DJ$4,J$4,CALC_StripData!$C48:$DJ48)</f>
        <v/>
      </c>
    </row>
    <row r="49">
      <c r="A49" s="2" t="inlineStr">
        <is>
          <t>2002</t>
        </is>
      </c>
      <c r="B49" s="2" t="inlineStr">
        <is>
          <t>Ceramic product manufacturing</t>
        </is>
      </c>
      <c r="C49" s="19">
        <f>SUMIF(CALC_StripData!$C$4:$DJ$4,C$4,CALC_StripData!$C49:$DJ49)</f>
        <v/>
      </c>
      <c r="D49" s="19">
        <f>SUMIF(CALC_StripData!$C$4:$DJ$4,D$4,CALC_StripData!$C49:$DJ49)</f>
        <v/>
      </c>
      <c r="E49" s="19">
        <f>SUMIF(CALC_StripData!$C$4:$DJ$4,E$4,CALC_StripData!$C49:$DJ49)</f>
        <v/>
      </c>
      <c r="F49" s="19">
        <f>SUMIF(CALC_StripData!$C$4:$DJ$4,F$4,CALC_StripData!$C49:$DJ49)</f>
        <v/>
      </c>
      <c r="G49" s="19">
        <f>SUMIF(CALC_StripData!$C$4:$DJ$4,G$4,CALC_StripData!$C49:$DJ49)</f>
        <v/>
      </c>
      <c r="H49" s="19">
        <f>SUMIF(CALC_StripData!$C$4:$DJ$4,H$4,CALC_StripData!$C49:$DJ49)</f>
        <v/>
      </c>
      <c r="I49" s="19">
        <f>SUMIF(CALC_StripData!$C$4:$DJ$4,I$4,CALC_StripData!$C49:$DJ49)</f>
        <v/>
      </c>
      <c r="J49" s="19">
        <f>SUMIF(CALC_StripData!$C$4:$DJ$4,J$4,CALC_StripData!$C49:$DJ49)</f>
        <v/>
      </c>
    </row>
    <row r="50">
      <c r="A50" s="2" t="inlineStr">
        <is>
          <t>2003</t>
        </is>
      </c>
      <c r="B50" s="2" t="inlineStr">
        <is>
          <t>Cement, lime and ready-mixed concrete manufacturing</t>
        </is>
      </c>
      <c r="C50" s="19">
        <f>SUMIF(CALC_StripData!$C$4:$DJ$4,C$4,CALC_StripData!$C50:$DJ50)</f>
        <v/>
      </c>
      <c r="D50" s="19">
        <f>SUMIF(CALC_StripData!$C$4:$DJ$4,D$4,CALC_StripData!$C50:$DJ50)</f>
        <v/>
      </c>
      <c r="E50" s="19">
        <f>SUMIF(CALC_StripData!$C$4:$DJ$4,E$4,CALC_StripData!$C50:$DJ50)</f>
        <v/>
      </c>
      <c r="F50" s="19">
        <f>SUMIF(CALC_StripData!$C$4:$DJ$4,F$4,CALC_StripData!$C50:$DJ50)</f>
        <v/>
      </c>
      <c r="G50" s="19">
        <f>SUMIF(CALC_StripData!$C$4:$DJ$4,G$4,CALC_StripData!$C50:$DJ50)</f>
        <v/>
      </c>
      <c r="H50" s="19">
        <f>SUMIF(CALC_StripData!$C$4:$DJ$4,H$4,CALC_StripData!$C50:$DJ50)</f>
        <v/>
      </c>
      <c r="I50" s="19">
        <f>SUMIF(CALC_StripData!$C$4:$DJ$4,I$4,CALC_StripData!$C50:$DJ50)</f>
        <v/>
      </c>
      <c r="J50" s="19">
        <f>SUMIF(CALC_StripData!$C$4:$DJ$4,J$4,CALC_StripData!$C50:$DJ50)</f>
        <v/>
      </c>
    </row>
    <row r="51">
      <c r="A51" s="2" t="inlineStr">
        <is>
          <t>2004</t>
        </is>
      </c>
      <c r="B51" s="2" t="inlineStr">
        <is>
          <t>Plaster and concrete product manufacturing</t>
        </is>
      </c>
      <c r="C51" s="19">
        <f>SUMIF(CALC_StripData!$C$4:$DJ$4,C$4,CALC_StripData!$C51:$DJ51)</f>
        <v/>
      </c>
      <c r="D51" s="19">
        <f>SUMIF(CALC_StripData!$C$4:$DJ$4,D$4,CALC_StripData!$C51:$DJ51)</f>
        <v/>
      </c>
      <c r="E51" s="19">
        <f>SUMIF(CALC_StripData!$C$4:$DJ$4,E$4,CALC_StripData!$C51:$DJ51)</f>
        <v/>
      </c>
      <c r="F51" s="19">
        <f>SUMIF(CALC_StripData!$C$4:$DJ$4,F$4,CALC_StripData!$C51:$DJ51)</f>
        <v/>
      </c>
      <c r="G51" s="19">
        <f>SUMIF(CALC_StripData!$C$4:$DJ$4,G$4,CALC_StripData!$C51:$DJ51)</f>
        <v/>
      </c>
      <c r="H51" s="19">
        <f>SUMIF(CALC_StripData!$C$4:$DJ$4,H$4,CALC_StripData!$C51:$DJ51)</f>
        <v/>
      </c>
      <c r="I51" s="19">
        <f>SUMIF(CALC_StripData!$C$4:$DJ$4,I$4,CALC_StripData!$C51:$DJ51)</f>
        <v/>
      </c>
      <c r="J51" s="19">
        <f>SUMIF(CALC_StripData!$C$4:$DJ$4,J$4,CALC_StripData!$C51:$DJ51)</f>
        <v/>
      </c>
    </row>
    <row r="52">
      <c r="A52" s="2" t="inlineStr">
        <is>
          <t>2005</t>
        </is>
      </c>
      <c r="B52" s="2" t="inlineStr">
        <is>
          <t>Other non-metallic mineral product manufacturing</t>
        </is>
      </c>
      <c r="C52" s="19">
        <f>SUMIF(CALC_StripData!$C$4:$DJ$4,C$4,CALC_StripData!$C52:$DJ52)</f>
        <v/>
      </c>
      <c r="D52" s="19">
        <f>SUMIF(CALC_StripData!$C$4:$DJ$4,D$4,CALC_StripData!$C52:$DJ52)</f>
        <v/>
      </c>
      <c r="E52" s="19">
        <f>SUMIF(CALC_StripData!$C$4:$DJ$4,E$4,CALC_StripData!$C52:$DJ52)</f>
        <v/>
      </c>
      <c r="F52" s="19">
        <f>SUMIF(CALC_StripData!$C$4:$DJ$4,F$4,CALC_StripData!$C52:$DJ52)</f>
        <v/>
      </c>
      <c r="G52" s="19">
        <f>SUMIF(CALC_StripData!$C$4:$DJ$4,G$4,CALC_StripData!$C52:$DJ52)</f>
        <v/>
      </c>
      <c r="H52" s="19">
        <f>SUMIF(CALC_StripData!$C$4:$DJ$4,H$4,CALC_StripData!$C52:$DJ52)</f>
        <v/>
      </c>
      <c r="I52" s="19">
        <f>SUMIF(CALC_StripData!$C$4:$DJ$4,I$4,CALC_StripData!$C52:$DJ52)</f>
        <v/>
      </c>
      <c r="J52" s="19">
        <f>SUMIF(CALC_StripData!$C$4:$DJ$4,J$4,CALC_StripData!$C52:$DJ52)</f>
        <v/>
      </c>
    </row>
    <row r="53">
      <c r="A53" s="2" t="inlineStr">
        <is>
          <t>2101</t>
        </is>
      </c>
      <c r="B53" s="2" t="inlineStr">
        <is>
          <t>Iron and steel manufacturing</t>
        </is>
      </c>
      <c r="C53" s="19">
        <f>SUMIF(CALC_StripData!$C$4:$DJ$4,C$4,CALC_StripData!$C53:$DJ53)</f>
        <v/>
      </c>
      <c r="D53" s="19">
        <f>SUMIF(CALC_StripData!$C$4:$DJ$4,D$4,CALC_StripData!$C53:$DJ53)</f>
        <v/>
      </c>
      <c r="E53" s="19">
        <f>SUMIF(CALC_StripData!$C$4:$DJ$4,E$4,CALC_StripData!$C53:$DJ53)</f>
        <v/>
      </c>
      <c r="F53" s="19">
        <f>SUMIF(CALC_StripData!$C$4:$DJ$4,F$4,CALC_StripData!$C53:$DJ53)</f>
        <v/>
      </c>
      <c r="G53" s="19">
        <f>SUMIF(CALC_StripData!$C$4:$DJ$4,G$4,CALC_StripData!$C53:$DJ53)</f>
        <v/>
      </c>
      <c r="H53" s="19">
        <f>SUMIF(CALC_StripData!$C$4:$DJ$4,H$4,CALC_StripData!$C53:$DJ53)</f>
        <v/>
      </c>
      <c r="I53" s="19">
        <f>SUMIF(CALC_StripData!$C$4:$DJ$4,I$4,CALC_StripData!$C53:$DJ53)</f>
        <v/>
      </c>
      <c r="J53" s="19">
        <f>SUMIF(CALC_StripData!$C$4:$DJ$4,J$4,CALC_StripData!$C53:$DJ53)</f>
        <v/>
      </c>
    </row>
    <row r="54">
      <c r="A54" s="2" t="inlineStr">
        <is>
          <t>2102</t>
        </is>
      </c>
      <c r="B54" s="2" t="inlineStr">
        <is>
          <t>Basic non-ferrous metal manufacturing</t>
        </is>
      </c>
      <c r="C54" s="19">
        <f>SUMIF(CALC_StripData!$C$4:$DJ$4,C$4,CALC_StripData!$C54:$DJ54)</f>
        <v/>
      </c>
      <c r="D54" s="19">
        <f>SUMIF(CALC_StripData!$C$4:$DJ$4,D$4,CALC_StripData!$C54:$DJ54)</f>
        <v/>
      </c>
      <c r="E54" s="19">
        <f>SUMIF(CALC_StripData!$C$4:$DJ$4,E$4,CALC_StripData!$C54:$DJ54)</f>
        <v/>
      </c>
      <c r="F54" s="19">
        <f>SUMIF(CALC_StripData!$C$4:$DJ$4,F$4,CALC_StripData!$C54:$DJ54)</f>
        <v/>
      </c>
      <c r="G54" s="19">
        <f>SUMIF(CALC_StripData!$C$4:$DJ$4,G$4,CALC_StripData!$C54:$DJ54)</f>
        <v/>
      </c>
      <c r="H54" s="19">
        <f>SUMIF(CALC_StripData!$C$4:$DJ$4,H$4,CALC_StripData!$C54:$DJ54)</f>
        <v/>
      </c>
      <c r="I54" s="19">
        <f>SUMIF(CALC_StripData!$C$4:$DJ$4,I$4,CALC_StripData!$C54:$DJ54)</f>
        <v/>
      </c>
      <c r="J54" s="19">
        <f>SUMIF(CALC_StripData!$C$4:$DJ$4,J$4,CALC_StripData!$C54:$DJ54)</f>
        <v/>
      </c>
    </row>
    <row r="55">
      <c r="A55" s="2" t="inlineStr">
        <is>
          <t>2201</t>
        </is>
      </c>
      <c r="B55" s="2" t="inlineStr">
        <is>
          <t>Forged iron and steel product manufacturing</t>
        </is>
      </c>
      <c r="C55" s="19">
        <f>SUMIF(CALC_StripData!$C$4:$DJ$4,C$4,CALC_StripData!$C55:$DJ55)</f>
        <v/>
      </c>
      <c r="D55" s="19">
        <f>SUMIF(CALC_StripData!$C$4:$DJ$4,D$4,CALC_StripData!$C55:$DJ55)</f>
        <v/>
      </c>
      <c r="E55" s="19">
        <f>SUMIF(CALC_StripData!$C$4:$DJ$4,E$4,CALC_StripData!$C55:$DJ55)</f>
        <v/>
      </c>
      <c r="F55" s="19">
        <f>SUMIF(CALC_StripData!$C$4:$DJ$4,F$4,CALC_StripData!$C55:$DJ55)</f>
        <v/>
      </c>
      <c r="G55" s="19">
        <f>SUMIF(CALC_StripData!$C$4:$DJ$4,G$4,CALC_StripData!$C55:$DJ55)</f>
        <v/>
      </c>
      <c r="H55" s="19">
        <f>SUMIF(CALC_StripData!$C$4:$DJ$4,H$4,CALC_StripData!$C55:$DJ55)</f>
        <v/>
      </c>
      <c r="I55" s="19">
        <f>SUMIF(CALC_StripData!$C$4:$DJ$4,I$4,CALC_StripData!$C55:$DJ55)</f>
        <v/>
      </c>
      <c r="J55" s="19">
        <f>SUMIF(CALC_StripData!$C$4:$DJ$4,J$4,CALC_StripData!$C55:$DJ55)</f>
        <v/>
      </c>
    </row>
    <row r="56">
      <c r="A56" s="2" t="inlineStr">
        <is>
          <t>2202</t>
        </is>
      </c>
      <c r="B56" s="2" t="inlineStr">
        <is>
          <t>Structural metal product manufacturing</t>
        </is>
      </c>
      <c r="C56" s="19">
        <f>SUMIF(CALC_StripData!$C$4:$DJ$4,C$4,CALC_StripData!$C56:$DJ56)</f>
        <v/>
      </c>
      <c r="D56" s="19">
        <f>SUMIF(CALC_StripData!$C$4:$DJ$4,D$4,CALC_StripData!$C56:$DJ56)</f>
        <v/>
      </c>
      <c r="E56" s="19">
        <f>SUMIF(CALC_StripData!$C$4:$DJ$4,E$4,CALC_StripData!$C56:$DJ56)</f>
        <v/>
      </c>
      <c r="F56" s="19">
        <f>SUMIF(CALC_StripData!$C$4:$DJ$4,F$4,CALC_StripData!$C56:$DJ56)</f>
        <v/>
      </c>
      <c r="G56" s="19">
        <f>SUMIF(CALC_StripData!$C$4:$DJ$4,G$4,CALC_StripData!$C56:$DJ56)</f>
        <v/>
      </c>
      <c r="H56" s="19">
        <f>SUMIF(CALC_StripData!$C$4:$DJ$4,H$4,CALC_StripData!$C56:$DJ56)</f>
        <v/>
      </c>
      <c r="I56" s="19">
        <f>SUMIF(CALC_StripData!$C$4:$DJ$4,I$4,CALC_StripData!$C56:$DJ56)</f>
        <v/>
      </c>
      <c r="J56" s="19">
        <f>SUMIF(CALC_StripData!$C$4:$DJ$4,J$4,CALC_StripData!$C56:$DJ56)</f>
        <v/>
      </c>
    </row>
    <row r="57">
      <c r="A57" s="2" t="inlineStr">
        <is>
          <t>2203</t>
        </is>
      </c>
      <c r="B57" s="2" t="inlineStr">
        <is>
          <t>Metal containers and other sheet metal product manufacturing</t>
        </is>
      </c>
      <c r="C57" s="19">
        <f>SUMIF(CALC_StripData!$C$4:$DJ$4,C$4,CALC_StripData!$C57:$DJ57)</f>
        <v/>
      </c>
      <c r="D57" s="19">
        <f>SUMIF(CALC_StripData!$C$4:$DJ$4,D$4,CALC_StripData!$C57:$DJ57)</f>
        <v/>
      </c>
      <c r="E57" s="19">
        <f>SUMIF(CALC_StripData!$C$4:$DJ$4,E$4,CALC_StripData!$C57:$DJ57)</f>
        <v/>
      </c>
      <c r="F57" s="19">
        <f>SUMIF(CALC_StripData!$C$4:$DJ$4,F$4,CALC_StripData!$C57:$DJ57)</f>
        <v/>
      </c>
      <c r="G57" s="19">
        <f>SUMIF(CALC_StripData!$C$4:$DJ$4,G$4,CALC_StripData!$C57:$DJ57)</f>
        <v/>
      </c>
      <c r="H57" s="19">
        <f>SUMIF(CALC_StripData!$C$4:$DJ$4,H$4,CALC_StripData!$C57:$DJ57)</f>
        <v/>
      </c>
      <c r="I57" s="19">
        <f>SUMIF(CALC_StripData!$C$4:$DJ$4,I$4,CALC_StripData!$C57:$DJ57)</f>
        <v/>
      </c>
      <c r="J57" s="19">
        <f>SUMIF(CALC_StripData!$C$4:$DJ$4,J$4,CALC_StripData!$C57:$DJ57)</f>
        <v/>
      </c>
    </row>
    <row r="58">
      <c r="A58" s="2" t="inlineStr">
        <is>
          <t>2204</t>
        </is>
      </c>
      <c r="B58" s="2" t="inlineStr">
        <is>
          <t>Other fabricated metal product manufacturing</t>
        </is>
      </c>
      <c r="C58" s="19">
        <f>SUMIF(CALC_StripData!$C$4:$DJ$4,C$4,CALC_StripData!$C58:$DJ58)</f>
        <v/>
      </c>
      <c r="D58" s="19">
        <f>SUMIF(CALC_StripData!$C$4:$DJ$4,D$4,CALC_StripData!$C58:$DJ58)</f>
        <v/>
      </c>
      <c r="E58" s="19">
        <f>SUMIF(CALC_StripData!$C$4:$DJ$4,E$4,CALC_StripData!$C58:$DJ58)</f>
        <v/>
      </c>
      <c r="F58" s="19">
        <f>SUMIF(CALC_StripData!$C$4:$DJ$4,F$4,CALC_StripData!$C58:$DJ58)</f>
        <v/>
      </c>
      <c r="G58" s="19">
        <f>SUMIF(CALC_StripData!$C$4:$DJ$4,G$4,CALC_StripData!$C58:$DJ58)</f>
        <v/>
      </c>
      <c r="H58" s="19">
        <f>SUMIF(CALC_StripData!$C$4:$DJ$4,H$4,CALC_StripData!$C58:$DJ58)</f>
        <v/>
      </c>
      <c r="I58" s="19">
        <f>SUMIF(CALC_StripData!$C$4:$DJ$4,I$4,CALC_StripData!$C58:$DJ58)</f>
        <v/>
      </c>
      <c r="J58" s="19">
        <f>SUMIF(CALC_StripData!$C$4:$DJ$4,J$4,CALC_StripData!$C58:$DJ58)</f>
        <v/>
      </c>
    </row>
    <row r="59">
      <c r="A59" s="2" t="inlineStr">
        <is>
          <t>2301</t>
        </is>
      </c>
      <c r="B59" s="2" t="inlineStr">
        <is>
          <t>Motor vehicles and parts; other transport equipment manufacturing</t>
        </is>
      </c>
      <c r="C59" s="19">
        <f>SUMIF(CALC_StripData!$C$4:$DJ$4,C$4,CALC_StripData!$C59:$DJ59)</f>
        <v/>
      </c>
      <c r="D59" s="19">
        <f>SUMIF(CALC_StripData!$C$4:$DJ$4,D$4,CALC_StripData!$C59:$DJ59)</f>
        <v/>
      </c>
      <c r="E59" s="19">
        <f>SUMIF(CALC_StripData!$C$4:$DJ$4,E$4,CALC_StripData!$C59:$DJ59)</f>
        <v/>
      </c>
      <c r="F59" s="19">
        <f>SUMIF(CALC_StripData!$C$4:$DJ$4,F$4,CALC_StripData!$C59:$DJ59)</f>
        <v/>
      </c>
      <c r="G59" s="19">
        <f>SUMIF(CALC_StripData!$C$4:$DJ$4,G$4,CALC_StripData!$C59:$DJ59)</f>
        <v/>
      </c>
      <c r="H59" s="19">
        <f>SUMIF(CALC_StripData!$C$4:$DJ$4,H$4,CALC_StripData!$C59:$DJ59)</f>
        <v/>
      </c>
      <c r="I59" s="19">
        <f>SUMIF(CALC_StripData!$C$4:$DJ$4,I$4,CALC_StripData!$C59:$DJ59)</f>
        <v/>
      </c>
      <c r="J59" s="19">
        <f>SUMIF(CALC_StripData!$C$4:$DJ$4,J$4,CALC_StripData!$C59:$DJ59)</f>
        <v/>
      </c>
    </row>
    <row r="60">
      <c r="A60" s="2" t="inlineStr">
        <is>
          <t>2302</t>
        </is>
      </c>
      <c r="B60" s="2" t="inlineStr">
        <is>
          <t>Ships and boat manufacturing</t>
        </is>
      </c>
      <c r="C60" s="19">
        <f>SUMIF(CALC_StripData!$C$4:$DJ$4,C$4,CALC_StripData!$C60:$DJ60)</f>
        <v/>
      </c>
      <c r="D60" s="19">
        <f>SUMIF(CALC_StripData!$C$4:$DJ$4,D$4,CALC_StripData!$C60:$DJ60)</f>
        <v/>
      </c>
      <c r="E60" s="19">
        <f>SUMIF(CALC_StripData!$C$4:$DJ$4,E$4,CALC_StripData!$C60:$DJ60)</f>
        <v/>
      </c>
      <c r="F60" s="19">
        <f>SUMIF(CALC_StripData!$C$4:$DJ$4,F$4,CALC_StripData!$C60:$DJ60)</f>
        <v/>
      </c>
      <c r="G60" s="19">
        <f>SUMIF(CALC_StripData!$C$4:$DJ$4,G$4,CALC_StripData!$C60:$DJ60)</f>
        <v/>
      </c>
      <c r="H60" s="19">
        <f>SUMIF(CALC_StripData!$C$4:$DJ$4,H$4,CALC_StripData!$C60:$DJ60)</f>
        <v/>
      </c>
      <c r="I60" s="19">
        <f>SUMIF(CALC_StripData!$C$4:$DJ$4,I$4,CALC_StripData!$C60:$DJ60)</f>
        <v/>
      </c>
      <c r="J60" s="19">
        <f>SUMIF(CALC_StripData!$C$4:$DJ$4,J$4,CALC_StripData!$C60:$DJ60)</f>
        <v/>
      </c>
    </row>
    <row r="61">
      <c r="A61" s="2" t="inlineStr">
        <is>
          <t>2303</t>
        </is>
      </c>
      <c r="B61" s="2" t="inlineStr">
        <is>
          <t>Railway rolling stock manufacturing</t>
        </is>
      </c>
      <c r="C61" s="19">
        <f>SUMIF(CALC_StripData!$C$4:$DJ$4,C$4,CALC_StripData!$C61:$DJ61)</f>
        <v/>
      </c>
      <c r="D61" s="19">
        <f>SUMIF(CALC_StripData!$C$4:$DJ$4,D$4,CALC_StripData!$C61:$DJ61)</f>
        <v/>
      </c>
      <c r="E61" s="19">
        <f>SUMIF(CALC_StripData!$C$4:$DJ$4,E$4,CALC_StripData!$C61:$DJ61)</f>
        <v/>
      </c>
      <c r="F61" s="19">
        <f>SUMIF(CALC_StripData!$C$4:$DJ$4,F$4,CALC_StripData!$C61:$DJ61)</f>
        <v/>
      </c>
      <c r="G61" s="19">
        <f>SUMIF(CALC_StripData!$C$4:$DJ$4,G$4,CALC_StripData!$C61:$DJ61)</f>
        <v/>
      </c>
      <c r="H61" s="19">
        <f>SUMIF(CALC_StripData!$C$4:$DJ$4,H$4,CALC_StripData!$C61:$DJ61)</f>
        <v/>
      </c>
      <c r="I61" s="19">
        <f>SUMIF(CALC_StripData!$C$4:$DJ$4,I$4,CALC_StripData!$C61:$DJ61)</f>
        <v/>
      </c>
      <c r="J61" s="19">
        <f>SUMIF(CALC_StripData!$C$4:$DJ$4,J$4,CALC_StripData!$C61:$DJ61)</f>
        <v/>
      </c>
    </row>
    <row r="62">
      <c r="A62" s="2" t="inlineStr">
        <is>
          <t>2304</t>
        </is>
      </c>
      <c r="B62" s="2" t="inlineStr">
        <is>
          <t>Aircraft manufacturing</t>
        </is>
      </c>
      <c r="C62" s="19">
        <f>SUMIF(CALC_StripData!$C$4:$DJ$4,C$4,CALC_StripData!$C62:$DJ62)</f>
        <v/>
      </c>
      <c r="D62" s="19">
        <f>SUMIF(CALC_StripData!$C$4:$DJ$4,D$4,CALC_StripData!$C62:$DJ62)</f>
        <v/>
      </c>
      <c r="E62" s="19">
        <f>SUMIF(CALC_StripData!$C$4:$DJ$4,E$4,CALC_StripData!$C62:$DJ62)</f>
        <v/>
      </c>
      <c r="F62" s="19">
        <f>SUMIF(CALC_StripData!$C$4:$DJ$4,F$4,CALC_StripData!$C62:$DJ62)</f>
        <v/>
      </c>
      <c r="G62" s="19">
        <f>SUMIF(CALC_StripData!$C$4:$DJ$4,G$4,CALC_StripData!$C62:$DJ62)</f>
        <v/>
      </c>
      <c r="H62" s="19">
        <f>SUMIF(CALC_StripData!$C$4:$DJ$4,H$4,CALC_StripData!$C62:$DJ62)</f>
        <v/>
      </c>
      <c r="I62" s="19">
        <f>SUMIF(CALC_StripData!$C$4:$DJ$4,I$4,CALC_StripData!$C62:$DJ62)</f>
        <v/>
      </c>
      <c r="J62" s="19">
        <f>SUMIF(CALC_StripData!$C$4:$DJ$4,J$4,CALC_StripData!$C62:$DJ62)</f>
        <v/>
      </c>
    </row>
    <row r="63">
      <c r="A63" s="2" t="inlineStr">
        <is>
          <t>2401</t>
        </is>
      </c>
      <c r="B63" s="2" t="inlineStr">
        <is>
          <t>Professional, scientific, computer and electronic equipment manufacturing</t>
        </is>
      </c>
      <c r="C63" s="19">
        <f>SUMIF(CALC_StripData!$C$4:$DJ$4,C$4,CALC_StripData!$C63:$DJ63)</f>
        <v/>
      </c>
      <c r="D63" s="19">
        <f>SUMIF(CALC_StripData!$C$4:$DJ$4,D$4,CALC_StripData!$C63:$DJ63)</f>
        <v/>
      </c>
      <c r="E63" s="19">
        <f>SUMIF(CALC_StripData!$C$4:$DJ$4,E$4,CALC_StripData!$C63:$DJ63)</f>
        <v/>
      </c>
      <c r="F63" s="19">
        <f>SUMIF(CALC_StripData!$C$4:$DJ$4,F$4,CALC_StripData!$C63:$DJ63)</f>
        <v/>
      </c>
      <c r="G63" s="19">
        <f>SUMIF(CALC_StripData!$C$4:$DJ$4,G$4,CALC_StripData!$C63:$DJ63)</f>
        <v/>
      </c>
      <c r="H63" s="19">
        <f>SUMIF(CALC_StripData!$C$4:$DJ$4,H$4,CALC_StripData!$C63:$DJ63)</f>
        <v/>
      </c>
      <c r="I63" s="19">
        <f>SUMIF(CALC_StripData!$C$4:$DJ$4,I$4,CALC_StripData!$C63:$DJ63)</f>
        <v/>
      </c>
      <c r="J63" s="19">
        <f>SUMIF(CALC_StripData!$C$4:$DJ$4,J$4,CALC_StripData!$C63:$DJ63)</f>
        <v/>
      </c>
    </row>
    <row r="64">
      <c r="A64" s="2" t="inlineStr">
        <is>
          <t>2403</t>
        </is>
      </c>
      <c r="B64" s="2" t="inlineStr">
        <is>
          <t>Electrical equipment manufacturing</t>
        </is>
      </c>
      <c r="C64" s="19">
        <f>SUMIF(CALC_StripData!$C$4:$DJ$4,C$4,CALC_StripData!$C64:$DJ64)</f>
        <v/>
      </c>
      <c r="D64" s="19">
        <f>SUMIF(CALC_StripData!$C$4:$DJ$4,D$4,CALC_StripData!$C64:$DJ64)</f>
        <v/>
      </c>
      <c r="E64" s="19">
        <f>SUMIF(CALC_StripData!$C$4:$DJ$4,E$4,CALC_StripData!$C64:$DJ64)</f>
        <v/>
      </c>
      <c r="F64" s="19">
        <f>SUMIF(CALC_StripData!$C$4:$DJ$4,F$4,CALC_StripData!$C64:$DJ64)</f>
        <v/>
      </c>
      <c r="G64" s="19">
        <f>SUMIF(CALC_StripData!$C$4:$DJ$4,G$4,CALC_StripData!$C64:$DJ64)</f>
        <v/>
      </c>
      <c r="H64" s="19">
        <f>SUMIF(CALC_StripData!$C$4:$DJ$4,H$4,CALC_StripData!$C64:$DJ64)</f>
        <v/>
      </c>
      <c r="I64" s="19">
        <f>SUMIF(CALC_StripData!$C$4:$DJ$4,I$4,CALC_StripData!$C64:$DJ64)</f>
        <v/>
      </c>
      <c r="J64" s="19">
        <f>SUMIF(CALC_StripData!$C$4:$DJ$4,J$4,CALC_StripData!$C64:$DJ64)</f>
        <v/>
      </c>
    </row>
    <row r="65">
      <c r="A65" s="2" t="inlineStr">
        <is>
          <t>2404</t>
        </is>
      </c>
      <c r="B65" s="2" t="inlineStr">
        <is>
          <t>Domestic appliance manufacturing</t>
        </is>
      </c>
      <c r="C65" s="19">
        <f>SUMIF(CALC_StripData!$C$4:$DJ$4,C$4,CALC_StripData!$C65:$DJ65)</f>
        <v/>
      </c>
      <c r="D65" s="19">
        <f>SUMIF(CALC_StripData!$C$4:$DJ$4,D$4,CALC_StripData!$C65:$DJ65)</f>
        <v/>
      </c>
      <c r="E65" s="19">
        <f>SUMIF(CALC_StripData!$C$4:$DJ$4,E$4,CALC_StripData!$C65:$DJ65)</f>
        <v/>
      </c>
      <c r="F65" s="19">
        <f>SUMIF(CALC_StripData!$C$4:$DJ$4,F$4,CALC_StripData!$C65:$DJ65)</f>
        <v/>
      </c>
      <c r="G65" s="19">
        <f>SUMIF(CALC_StripData!$C$4:$DJ$4,G$4,CALC_StripData!$C65:$DJ65)</f>
        <v/>
      </c>
      <c r="H65" s="19">
        <f>SUMIF(CALC_StripData!$C$4:$DJ$4,H$4,CALC_StripData!$C65:$DJ65)</f>
        <v/>
      </c>
      <c r="I65" s="19">
        <f>SUMIF(CALC_StripData!$C$4:$DJ$4,I$4,CALC_StripData!$C65:$DJ65)</f>
        <v/>
      </c>
      <c r="J65" s="19">
        <f>SUMIF(CALC_StripData!$C$4:$DJ$4,J$4,CALC_StripData!$C65:$DJ65)</f>
        <v/>
      </c>
    </row>
    <row r="66">
      <c r="A66" s="2" t="inlineStr">
        <is>
          <t>2405</t>
        </is>
      </c>
      <c r="B66" s="2" t="inlineStr">
        <is>
          <t>Specialised and other machinery and equipment manufacturing</t>
        </is>
      </c>
      <c r="C66" s="19">
        <f>SUMIF(CALC_StripData!$C$4:$DJ$4,C$4,CALC_StripData!$C66:$DJ66)</f>
        <v/>
      </c>
      <c r="D66" s="19">
        <f>SUMIF(CALC_StripData!$C$4:$DJ$4,D$4,CALC_StripData!$C66:$DJ66)</f>
        <v/>
      </c>
      <c r="E66" s="19">
        <f>SUMIF(CALC_StripData!$C$4:$DJ$4,E$4,CALC_StripData!$C66:$DJ66)</f>
        <v/>
      </c>
      <c r="F66" s="19">
        <f>SUMIF(CALC_StripData!$C$4:$DJ$4,F$4,CALC_StripData!$C66:$DJ66)</f>
        <v/>
      </c>
      <c r="G66" s="19">
        <f>SUMIF(CALC_StripData!$C$4:$DJ$4,G$4,CALC_StripData!$C66:$DJ66)</f>
        <v/>
      </c>
      <c r="H66" s="19">
        <f>SUMIF(CALC_StripData!$C$4:$DJ$4,H$4,CALC_StripData!$C66:$DJ66)</f>
        <v/>
      </c>
      <c r="I66" s="19">
        <f>SUMIF(CALC_StripData!$C$4:$DJ$4,I$4,CALC_StripData!$C66:$DJ66)</f>
        <v/>
      </c>
      <c r="J66" s="19">
        <f>SUMIF(CALC_StripData!$C$4:$DJ$4,J$4,CALC_StripData!$C66:$DJ66)</f>
        <v/>
      </c>
    </row>
    <row r="67">
      <c r="A67" s="2" t="inlineStr">
        <is>
          <t>2501</t>
        </is>
      </c>
      <c r="B67" s="2" t="inlineStr">
        <is>
          <t>Furniture manufacturing</t>
        </is>
      </c>
      <c r="C67" s="19">
        <f>SUMIF(CALC_StripData!$C$4:$DJ$4,C$4,CALC_StripData!$C67:$DJ67)</f>
        <v/>
      </c>
      <c r="D67" s="19">
        <f>SUMIF(CALC_StripData!$C$4:$DJ$4,D$4,CALC_StripData!$C67:$DJ67)</f>
        <v/>
      </c>
      <c r="E67" s="19">
        <f>SUMIF(CALC_StripData!$C$4:$DJ$4,E$4,CALC_StripData!$C67:$DJ67)</f>
        <v/>
      </c>
      <c r="F67" s="19">
        <f>SUMIF(CALC_StripData!$C$4:$DJ$4,F$4,CALC_StripData!$C67:$DJ67)</f>
        <v/>
      </c>
      <c r="G67" s="19">
        <f>SUMIF(CALC_StripData!$C$4:$DJ$4,G$4,CALC_StripData!$C67:$DJ67)</f>
        <v/>
      </c>
      <c r="H67" s="19">
        <f>SUMIF(CALC_StripData!$C$4:$DJ$4,H$4,CALC_StripData!$C67:$DJ67)</f>
        <v/>
      </c>
      <c r="I67" s="19">
        <f>SUMIF(CALC_StripData!$C$4:$DJ$4,I$4,CALC_StripData!$C67:$DJ67)</f>
        <v/>
      </c>
      <c r="J67" s="19">
        <f>SUMIF(CALC_StripData!$C$4:$DJ$4,J$4,CALC_StripData!$C67:$DJ67)</f>
        <v/>
      </c>
    </row>
    <row r="68">
      <c r="A68" s="2" t="inlineStr">
        <is>
          <t>2502</t>
        </is>
      </c>
      <c r="B68" s="2" t="inlineStr">
        <is>
          <t>Other manufactured products</t>
        </is>
      </c>
      <c r="C68" s="19">
        <f>SUMIF(CALC_StripData!$C$4:$DJ$4,C$4,CALC_StripData!$C68:$DJ68)</f>
        <v/>
      </c>
      <c r="D68" s="19">
        <f>SUMIF(CALC_StripData!$C$4:$DJ$4,D$4,CALC_StripData!$C68:$DJ68)</f>
        <v/>
      </c>
      <c r="E68" s="19">
        <f>SUMIF(CALC_StripData!$C$4:$DJ$4,E$4,CALC_StripData!$C68:$DJ68)</f>
        <v/>
      </c>
      <c r="F68" s="19">
        <f>SUMIF(CALC_StripData!$C$4:$DJ$4,F$4,CALC_StripData!$C68:$DJ68)</f>
        <v/>
      </c>
      <c r="G68" s="19">
        <f>SUMIF(CALC_StripData!$C$4:$DJ$4,G$4,CALC_StripData!$C68:$DJ68)</f>
        <v/>
      </c>
      <c r="H68" s="19">
        <f>SUMIF(CALC_StripData!$C$4:$DJ$4,H$4,CALC_StripData!$C68:$DJ68)</f>
        <v/>
      </c>
      <c r="I68" s="19">
        <f>SUMIF(CALC_StripData!$C$4:$DJ$4,I$4,CALC_StripData!$C68:$DJ68)</f>
        <v/>
      </c>
      <c r="J68" s="19">
        <f>SUMIF(CALC_StripData!$C$4:$DJ$4,J$4,CALC_StripData!$C68:$DJ68)</f>
        <v/>
      </c>
    </row>
    <row r="69">
      <c r="A69" s="2" t="inlineStr">
        <is>
          <t>2601</t>
        </is>
      </c>
      <c r="B69" s="2" t="inlineStr">
        <is>
          <t>Electricity generation</t>
        </is>
      </c>
      <c r="C69" s="19">
        <f>SUMIF(CALC_StripData!$C$4:$DJ$4,C$4,CALC_StripData!$C69:$DJ69)</f>
        <v/>
      </c>
      <c r="D69" s="19">
        <f>SUMIF(CALC_StripData!$C$4:$DJ$4,D$4,CALC_StripData!$C69:$DJ69)</f>
        <v/>
      </c>
      <c r="E69" s="19">
        <f>SUMIF(CALC_StripData!$C$4:$DJ$4,E$4,CALC_StripData!$C69:$DJ69)</f>
        <v/>
      </c>
      <c r="F69" s="19">
        <f>SUMIF(CALC_StripData!$C$4:$DJ$4,F$4,CALC_StripData!$C69:$DJ69)</f>
        <v/>
      </c>
      <c r="G69" s="19">
        <f>SUMIF(CALC_StripData!$C$4:$DJ$4,G$4,CALC_StripData!$C69:$DJ69)</f>
        <v/>
      </c>
      <c r="H69" s="19">
        <f>SUMIF(CALC_StripData!$C$4:$DJ$4,H$4,CALC_StripData!$C69:$DJ69)</f>
        <v/>
      </c>
      <c r="I69" s="19">
        <f>SUMIF(CALC_StripData!$C$4:$DJ$4,I$4,CALC_StripData!$C69:$DJ69)</f>
        <v/>
      </c>
      <c r="J69" s="19">
        <f>SUMIF(CALC_StripData!$C$4:$DJ$4,J$4,CALC_StripData!$C69:$DJ69)</f>
        <v/>
      </c>
    </row>
    <row r="70">
      <c r="A70" s="2" t="inlineStr">
        <is>
          <t>2605</t>
        </is>
      </c>
      <c r="B70" s="2" t="inlineStr">
        <is>
          <t>Electricity transmission, distribution, on selling and electricity market operation</t>
        </is>
      </c>
      <c r="C70" s="19">
        <f>SUMIF(CALC_StripData!$C$4:$DJ$4,C$4,CALC_StripData!$C70:$DJ70)</f>
        <v/>
      </c>
      <c r="D70" s="19">
        <f>SUMIF(CALC_StripData!$C$4:$DJ$4,D$4,CALC_StripData!$C70:$DJ70)</f>
        <v/>
      </c>
      <c r="E70" s="19">
        <f>SUMIF(CALC_StripData!$C$4:$DJ$4,E$4,CALC_StripData!$C70:$DJ70)</f>
        <v/>
      </c>
      <c r="F70" s="19">
        <f>SUMIF(CALC_StripData!$C$4:$DJ$4,F$4,CALC_StripData!$C70:$DJ70)</f>
        <v/>
      </c>
      <c r="G70" s="19">
        <f>SUMIF(CALC_StripData!$C$4:$DJ$4,G$4,CALC_StripData!$C70:$DJ70)</f>
        <v/>
      </c>
      <c r="H70" s="19">
        <f>SUMIF(CALC_StripData!$C$4:$DJ$4,H$4,CALC_StripData!$C70:$DJ70)</f>
        <v/>
      </c>
      <c r="I70" s="19">
        <f>SUMIF(CALC_StripData!$C$4:$DJ$4,I$4,CALC_StripData!$C70:$DJ70)</f>
        <v/>
      </c>
      <c r="J70" s="19">
        <f>SUMIF(CALC_StripData!$C$4:$DJ$4,J$4,CALC_StripData!$C70:$DJ70)</f>
        <v/>
      </c>
    </row>
    <row r="71">
      <c r="A71" s="2" t="inlineStr">
        <is>
          <t>2701</t>
        </is>
      </c>
      <c r="B71" s="2" t="inlineStr">
        <is>
          <t>Gas supply</t>
        </is>
      </c>
      <c r="C71" s="19">
        <f>SUMIF(CALC_StripData!$C$4:$DJ$4,C$4,CALC_StripData!$C71:$DJ71)</f>
        <v/>
      </c>
      <c r="D71" s="19">
        <f>SUMIF(CALC_StripData!$C$4:$DJ$4,D$4,CALC_StripData!$C71:$DJ71)</f>
        <v/>
      </c>
      <c r="E71" s="19">
        <f>SUMIF(CALC_StripData!$C$4:$DJ$4,E$4,CALC_StripData!$C71:$DJ71)</f>
        <v/>
      </c>
      <c r="F71" s="19">
        <f>SUMIF(CALC_StripData!$C$4:$DJ$4,F$4,CALC_StripData!$C71:$DJ71)</f>
        <v/>
      </c>
      <c r="G71" s="19">
        <f>SUMIF(CALC_StripData!$C$4:$DJ$4,G$4,CALC_StripData!$C71:$DJ71)</f>
        <v/>
      </c>
      <c r="H71" s="19">
        <f>SUMIF(CALC_StripData!$C$4:$DJ$4,H$4,CALC_StripData!$C71:$DJ71)</f>
        <v/>
      </c>
      <c r="I71" s="19">
        <f>SUMIF(CALC_StripData!$C$4:$DJ$4,I$4,CALC_StripData!$C71:$DJ71)</f>
        <v/>
      </c>
      <c r="J71" s="19">
        <f>SUMIF(CALC_StripData!$C$4:$DJ$4,J$4,CALC_StripData!$C71:$DJ71)</f>
        <v/>
      </c>
    </row>
    <row r="72">
      <c r="A72" s="2" t="inlineStr">
        <is>
          <t>2801</t>
        </is>
      </c>
      <c r="B72" s="2" t="inlineStr">
        <is>
          <t>Water supply, sewerage and drainage services</t>
        </is>
      </c>
      <c r="C72" s="19">
        <f>SUMIF(CALC_StripData!$C$4:$DJ$4,C$4,CALC_StripData!$C72:$DJ72)</f>
        <v/>
      </c>
      <c r="D72" s="19">
        <f>SUMIF(CALC_StripData!$C$4:$DJ$4,D$4,CALC_StripData!$C72:$DJ72)</f>
        <v/>
      </c>
      <c r="E72" s="19">
        <f>SUMIF(CALC_StripData!$C$4:$DJ$4,E$4,CALC_StripData!$C72:$DJ72)</f>
        <v/>
      </c>
      <c r="F72" s="19">
        <f>SUMIF(CALC_StripData!$C$4:$DJ$4,F$4,CALC_StripData!$C72:$DJ72)</f>
        <v/>
      </c>
      <c r="G72" s="19">
        <f>SUMIF(CALC_StripData!$C$4:$DJ$4,G$4,CALC_StripData!$C72:$DJ72)</f>
        <v/>
      </c>
      <c r="H72" s="19">
        <f>SUMIF(CALC_StripData!$C$4:$DJ$4,H$4,CALC_StripData!$C72:$DJ72)</f>
        <v/>
      </c>
      <c r="I72" s="19">
        <f>SUMIF(CALC_StripData!$C$4:$DJ$4,I$4,CALC_StripData!$C72:$DJ72)</f>
        <v/>
      </c>
      <c r="J72" s="19">
        <f>SUMIF(CALC_StripData!$C$4:$DJ$4,J$4,CALC_StripData!$C72:$DJ72)</f>
        <v/>
      </c>
    </row>
    <row r="73">
      <c r="A73" s="2" t="inlineStr">
        <is>
          <t>2901</t>
        </is>
      </c>
      <c r="B73" s="2" t="inlineStr">
        <is>
          <t>Waste collection, treatment and disposal services</t>
        </is>
      </c>
      <c r="C73" s="19">
        <f>SUMIF(CALC_StripData!$C$4:$DJ$4,C$4,CALC_StripData!$C73:$DJ73)</f>
        <v/>
      </c>
      <c r="D73" s="19">
        <f>SUMIF(CALC_StripData!$C$4:$DJ$4,D$4,CALC_StripData!$C73:$DJ73)</f>
        <v/>
      </c>
      <c r="E73" s="19">
        <f>SUMIF(CALC_StripData!$C$4:$DJ$4,E$4,CALC_StripData!$C73:$DJ73)</f>
        <v/>
      </c>
      <c r="F73" s="19">
        <f>SUMIF(CALC_StripData!$C$4:$DJ$4,F$4,CALC_StripData!$C73:$DJ73)</f>
        <v/>
      </c>
      <c r="G73" s="19">
        <f>SUMIF(CALC_StripData!$C$4:$DJ$4,G$4,CALC_StripData!$C73:$DJ73)</f>
        <v/>
      </c>
      <c r="H73" s="19">
        <f>SUMIF(CALC_StripData!$C$4:$DJ$4,H$4,CALC_StripData!$C73:$DJ73)</f>
        <v/>
      </c>
      <c r="I73" s="19">
        <f>SUMIF(CALC_StripData!$C$4:$DJ$4,I$4,CALC_StripData!$C73:$DJ73)</f>
        <v/>
      </c>
      <c r="J73" s="19">
        <f>SUMIF(CALC_StripData!$C$4:$DJ$4,J$4,CALC_StripData!$C73:$DJ73)</f>
        <v/>
      </c>
    </row>
    <row r="74">
      <c r="A74" s="2" t="inlineStr">
        <is>
          <t>3001</t>
        </is>
      </c>
      <c r="B74" s="2" t="inlineStr">
        <is>
          <t>Residential building construction</t>
        </is>
      </c>
      <c r="C74" s="19">
        <f>SUMIF(CALC_StripData!$C$4:$DJ$4,C$4,CALC_StripData!$C74:$DJ74)</f>
        <v/>
      </c>
      <c r="D74" s="19">
        <f>SUMIF(CALC_StripData!$C$4:$DJ$4,D$4,CALC_StripData!$C74:$DJ74)</f>
        <v/>
      </c>
      <c r="E74" s="19">
        <f>SUMIF(CALC_StripData!$C$4:$DJ$4,E$4,CALC_StripData!$C74:$DJ74)</f>
        <v/>
      </c>
      <c r="F74" s="19">
        <f>SUMIF(CALC_StripData!$C$4:$DJ$4,F$4,CALC_StripData!$C74:$DJ74)</f>
        <v/>
      </c>
      <c r="G74" s="19">
        <f>SUMIF(CALC_StripData!$C$4:$DJ$4,G$4,CALC_StripData!$C74:$DJ74)</f>
        <v/>
      </c>
      <c r="H74" s="19">
        <f>SUMIF(CALC_StripData!$C$4:$DJ$4,H$4,CALC_StripData!$C74:$DJ74)</f>
        <v/>
      </c>
      <c r="I74" s="19">
        <f>SUMIF(CALC_StripData!$C$4:$DJ$4,I$4,CALC_StripData!$C74:$DJ74)</f>
        <v/>
      </c>
      <c r="J74" s="19">
        <f>SUMIF(CALC_StripData!$C$4:$DJ$4,J$4,CALC_StripData!$C74:$DJ74)</f>
        <v/>
      </c>
    </row>
    <row r="75">
      <c r="A75" s="2" t="inlineStr">
        <is>
          <t>3002</t>
        </is>
      </c>
      <c r="B75" s="2" t="inlineStr">
        <is>
          <t>Non-residential building construction</t>
        </is>
      </c>
      <c r="C75" s="19">
        <f>SUMIF(CALC_StripData!$C$4:$DJ$4,C$4,CALC_StripData!$C75:$DJ75)</f>
        <v/>
      </c>
      <c r="D75" s="19">
        <f>SUMIF(CALC_StripData!$C$4:$DJ$4,D$4,CALC_StripData!$C75:$DJ75)</f>
        <v/>
      </c>
      <c r="E75" s="19">
        <f>SUMIF(CALC_StripData!$C$4:$DJ$4,E$4,CALC_StripData!$C75:$DJ75)</f>
        <v/>
      </c>
      <c r="F75" s="19">
        <f>SUMIF(CALC_StripData!$C$4:$DJ$4,F$4,CALC_StripData!$C75:$DJ75)</f>
        <v/>
      </c>
      <c r="G75" s="19">
        <f>SUMIF(CALC_StripData!$C$4:$DJ$4,G$4,CALC_StripData!$C75:$DJ75)</f>
        <v/>
      </c>
      <c r="H75" s="19">
        <f>SUMIF(CALC_StripData!$C$4:$DJ$4,H$4,CALC_StripData!$C75:$DJ75)</f>
        <v/>
      </c>
      <c r="I75" s="19">
        <f>SUMIF(CALC_StripData!$C$4:$DJ$4,I$4,CALC_StripData!$C75:$DJ75)</f>
        <v/>
      </c>
      <c r="J75" s="19">
        <f>SUMIF(CALC_StripData!$C$4:$DJ$4,J$4,CALC_StripData!$C75:$DJ75)</f>
        <v/>
      </c>
    </row>
    <row r="76">
      <c r="A76" s="2" t="inlineStr">
        <is>
          <t>3101</t>
        </is>
      </c>
      <c r="B76" s="2" t="inlineStr">
        <is>
          <t>Heavy and civil engineering construction</t>
        </is>
      </c>
      <c r="C76" s="19">
        <f>SUMIF(CALC_StripData!$C$4:$DJ$4,C$4,CALC_StripData!$C76:$DJ76)</f>
        <v/>
      </c>
      <c r="D76" s="19">
        <f>SUMIF(CALC_StripData!$C$4:$DJ$4,D$4,CALC_StripData!$C76:$DJ76)</f>
        <v/>
      </c>
      <c r="E76" s="19">
        <f>SUMIF(CALC_StripData!$C$4:$DJ$4,E$4,CALC_StripData!$C76:$DJ76)</f>
        <v/>
      </c>
      <c r="F76" s="19">
        <f>SUMIF(CALC_StripData!$C$4:$DJ$4,F$4,CALC_StripData!$C76:$DJ76)</f>
        <v/>
      </c>
      <c r="G76" s="19">
        <f>SUMIF(CALC_StripData!$C$4:$DJ$4,G$4,CALC_StripData!$C76:$DJ76)</f>
        <v/>
      </c>
      <c r="H76" s="19">
        <f>SUMIF(CALC_StripData!$C$4:$DJ$4,H$4,CALC_StripData!$C76:$DJ76)</f>
        <v/>
      </c>
      <c r="I76" s="19">
        <f>SUMIF(CALC_StripData!$C$4:$DJ$4,I$4,CALC_StripData!$C76:$DJ76)</f>
        <v/>
      </c>
      <c r="J76" s="19">
        <f>SUMIF(CALC_StripData!$C$4:$DJ$4,J$4,CALC_StripData!$C76:$DJ76)</f>
        <v/>
      </c>
    </row>
    <row r="77">
      <c r="A77" s="2" t="inlineStr">
        <is>
          <t>3201</t>
        </is>
      </c>
      <c r="B77" s="2" t="inlineStr">
        <is>
          <t>Construction services</t>
        </is>
      </c>
      <c r="C77" s="19">
        <f>SUMIF(CALC_StripData!$C$4:$DJ$4,C$4,CALC_StripData!$C77:$DJ77)</f>
        <v/>
      </c>
      <c r="D77" s="19">
        <f>SUMIF(CALC_StripData!$C$4:$DJ$4,D$4,CALC_StripData!$C77:$DJ77)</f>
        <v/>
      </c>
      <c r="E77" s="19">
        <f>SUMIF(CALC_StripData!$C$4:$DJ$4,E$4,CALC_StripData!$C77:$DJ77)</f>
        <v/>
      </c>
      <c r="F77" s="19">
        <f>SUMIF(CALC_StripData!$C$4:$DJ$4,F$4,CALC_StripData!$C77:$DJ77)</f>
        <v/>
      </c>
      <c r="G77" s="19">
        <f>SUMIF(CALC_StripData!$C$4:$DJ$4,G$4,CALC_StripData!$C77:$DJ77)</f>
        <v/>
      </c>
      <c r="H77" s="19">
        <f>SUMIF(CALC_StripData!$C$4:$DJ$4,H$4,CALC_StripData!$C77:$DJ77)</f>
        <v/>
      </c>
      <c r="I77" s="19">
        <f>SUMIF(CALC_StripData!$C$4:$DJ$4,I$4,CALC_StripData!$C77:$DJ77)</f>
        <v/>
      </c>
      <c r="J77" s="19">
        <f>SUMIF(CALC_StripData!$C$4:$DJ$4,J$4,CALC_StripData!$C77:$DJ77)</f>
        <v/>
      </c>
    </row>
    <row r="78">
      <c r="A78" s="2" t="inlineStr">
        <is>
          <t>3301</t>
        </is>
      </c>
      <c r="B78" s="2" t="inlineStr">
        <is>
          <t>Wholesale trade</t>
        </is>
      </c>
      <c r="C78" s="19">
        <f>SUMIF(CALC_StripData!$C$4:$DJ$4,C$4,CALC_StripData!$C78:$DJ78)</f>
        <v/>
      </c>
      <c r="D78" s="19">
        <f>SUMIF(CALC_StripData!$C$4:$DJ$4,D$4,CALC_StripData!$C78:$DJ78)</f>
        <v/>
      </c>
      <c r="E78" s="19">
        <f>SUMIF(CALC_StripData!$C$4:$DJ$4,E$4,CALC_StripData!$C78:$DJ78)</f>
        <v/>
      </c>
      <c r="F78" s="19">
        <f>SUMIF(CALC_StripData!$C$4:$DJ$4,F$4,CALC_StripData!$C78:$DJ78)</f>
        <v/>
      </c>
      <c r="G78" s="19">
        <f>SUMIF(CALC_StripData!$C$4:$DJ$4,G$4,CALC_StripData!$C78:$DJ78)</f>
        <v/>
      </c>
      <c r="H78" s="19">
        <f>SUMIF(CALC_StripData!$C$4:$DJ$4,H$4,CALC_StripData!$C78:$DJ78)</f>
        <v/>
      </c>
      <c r="I78" s="19">
        <f>SUMIF(CALC_StripData!$C$4:$DJ$4,I$4,CALC_StripData!$C78:$DJ78)</f>
        <v/>
      </c>
      <c r="J78" s="19">
        <f>SUMIF(CALC_StripData!$C$4:$DJ$4,J$4,CALC_StripData!$C78:$DJ78)</f>
        <v/>
      </c>
    </row>
    <row r="79">
      <c r="A79" s="2" t="inlineStr">
        <is>
          <t>3901</t>
        </is>
      </c>
      <c r="B79" s="2" t="inlineStr">
        <is>
          <t>Retail trade</t>
        </is>
      </c>
      <c r="C79" s="19">
        <f>SUMIF(CALC_StripData!$C$4:$DJ$4,C$4,CALC_StripData!$C79:$DJ79)</f>
        <v/>
      </c>
      <c r="D79" s="19">
        <f>SUMIF(CALC_StripData!$C$4:$DJ$4,D$4,CALC_StripData!$C79:$DJ79)</f>
        <v/>
      </c>
      <c r="E79" s="19">
        <f>SUMIF(CALC_StripData!$C$4:$DJ$4,E$4,CALC_StripData!$C79:$DJ79)</f>
        <v/>
      </c>
      <c r="F79" s="19">
        <f>SUMIF(CALC_StripData!$C$4:$DJ$4,F$4,CALC_StripData!$C79:$DJ79)</f>
        <v/>
      </c>
      <c r="G79" s="19">
        <f>SUMIF(CALC_StripData!$C$4:$DJ$4,G$4,CALC_StripData!$C79:$DJ79)</f>
        <v/>
      </c>
      <c r="H79" s="19">
        <f>SUMIF(CALC_StripData!$C$4:$DJ$4,H$4,CALC_StripData!$C79:$DJ79)</f>
        <v/>
      </c>
      <c r="I79" s="19">
        <f>SUMIF(CALC_StripData!$C$4:$DJ$4,I$4,CALC_StripData!$C79:$DJ79)</f>
        <v/>
      </c>
      <c r="J79" s="19">
        <f>SUMIF(CALC_StripData!$C$4:$DJ$4,J$4,CALC_StripData!$C79:$DJ79)</f>
        <v/>
      </c>
    </row>
    <row r="80">
      <c r="A80" s="2" t="inlineStr">
        <is>
          <t>4401</t>
        </is>
      </c>
      <c r="B80" s="2" t="inlineStr">
        <is>
          <t>Accommodation</t>
        </is>
      </c>
      <c r="C80" s="19">
        <f>SUMIF(CALC_StripData!$C$4:$DJ$4,C$4,CALC_StripData!$C80:$DJ80)</f>
        <v/>
      </c>
      <c r="D80" s="19">
        <f>SUMIF(CALC_StripData!$C$4:$DJ$4,D$4,CALC_StripData!$C80:$DJ80)</f>
        <v/>
      </c>
      <c r="E80" s="19">
        <f>SUMIF(CALC_StripData!$C$4:$DJ$4,E$4,CALC_StripData!$C80:$DJ80)</f>
        <v/>
      </c>
      <c r="F80" s="19">
        <f>SUMIF(CALC_StripData!$C$4:$DJ$4,F$4,CALC_StripData!$C80:$DJ80)</f>
        <v/>
      </c>
      <c r="G80" s="19">
        <f>SUMIF(CALC_StripData!$C$4:$DJ$4,G$4,CALC_StripData!$C80:$DJ80)</f>
        <v/>
      </c>
      <c r="H80" s="19">
        <f>SUMIF(CALC_StripData!$C$4:$DJ$4,H$4,CALC_StripData!$C80:$DJ80)</f>
        <v/>
      </c>
      <c r="I80" s="19">
        <f>SUMIF(CALC_StripData!$C$4:$DJ$4,I$4,CALC_StripData!$C80:$DJ80)</f>
        <v/>
      </c>
      <c r="J80" s="19">
        <f>SUMIF(CALC_StripData!$C$4:$DJ$4,J$4,CALC_StripData!$C80:$DJ80)</f>
        <v/>
      </c>
    </row>
    <row r="81">
      <c r="A81" s="2" t="inlineStr">
        <is>
          <t>4501</t>
        </is>
      </c>
      <c r="B81" s="2" t="inlineStr">
        <is>
          <t>Food and beverage services</t>
        </is>
      </c>
      <c r="C81" s="19">
        <f>SUMIF(CALC_StripData!$C$4:$DJ$4,C$4,CALC_StripData!$C81:$DJ81)</f>
        <v/>
      </c>
      <c r="D81" s="19">
        <f>SUMIF(CALC_StripData!$C$4:$DJ$4,D$4,CALC_StripData!$C81:$DJ81)</f>
        <v/>
      </c>
      <c r="E81" s="19">
        <f>SUMIF(CALC_StripData!$C$4:$DJ$4,E$4,CALC_StripData!$C81:$DJ81)</f>
        <v/>
      </c>
      <c r="F81" s="19">
        <f>SUMIF(CALC_StripData!$C$4:$DJ$4,F$4,CALC_StripData!$C81:$DJ81)</f>
        <v/>
      </c>
      <c r="G81" s="19">
        <f>SUMIF(CALC_StripData!$C$4:$DJ$4,G$4,CALC_StripData!$C81:$DJ81)</f>
        <v/>
      </c>
      <c r="H81" s="19">
        <f>SUMIF(CALC_StripData!$C$4:$DJ$4,H$4,CALC_StripData!$C81:$DJ81)</f>
        <v/>
      </c>
      <c r="I81" s="19">
        <f>SUMIF(CALC_StripData!$C$4:$DJ$4,I$4,CALC_StripData!$C81:$DJ81)</f>
        <v/>
      </c>
      <c r="J81" s="19">
        <f>SUMIF(CALC_StripData!$C$4:$DJ$4,J$4,CALC_StripData!$C81:$DJ81)</f>
        <v/>
      </c>
    </row>
    <row r="82">
      <c r="A82" s="2" t="inlineStr">
        <is>
          <t>4601</t>
        </is>
      </c>
      <c r="B82" s="2" t="inlineStr">
        <is>
          <t>Road transport</t>
        </is>
      </c>
      <c r="C82" s="19">
        <f>SUMIF(CALC_StripData!$C$4:$DJ$4,C$4,CALC_StripData!$C82:$DJ82)</f>
        <v/>
      </c>
      <c r="D82" s="19">
        <f>SUMIF(CALC_StripData!$C$4:$DJ$4,D$4,CALC_StripData!$C82:$DJ82)</f>
        <v/>
      </c>
      <c r="E82" s="19">
        <f>SUMIF(CALC_StripData!$C$4:$DJ$4,E$4,CALC_StripData!$C82:$DJ82)</f>
        <v/>
      </c>
      <c r="F82" s="19">
        <f>SUMIF(CALC_StripData!$C$4:$DJ$4,F$4,CALC_StripData!$C82:$DJ82)</f>
        <v/>
      </c>
      <c r="G82" s="19">
        <f>SUMIF(CALC_StripData!$C$4:$DJ$4,G$4,CALC_StripData!$C82:$DJ82)</f>
        <v/>
      </c>
      <c r="H82" s="19">
        <f>SUMIF(CALC_StripData!$C$4:$DJ$4,H$4,CALC_StripData!$C82:$DJ82)</f>
        <v/>
      </c>
      <c r="I82" s="19">
        <f>SUMIF(CALC_StripData!$C$4:$DJ$4,I$4,CALC_StripData!$C82:$DJ82)</f>
        <v/>
      </c>
      <c r="J82" s="19">
        <f>SUMIF(CALC_StripData!$C$4:$DJ$4,J$4,CALC_StripData!$C82:$DJ82)</f>
        <v/>
      </c>
    </row>
    <row r="83">
      <c r="A83" s="2" t="inlineStr">
        <is>
          <t>4701</t>
        </is>
      </c>
      <c r="B83" s="2" t="inlineStr">
        <is>
          <t>Rail transport</t>
        </is>
      </c>
      <c r="C83" s="19">
        <f>SUMIF(CALC_StripData!$C$4:$DJ$4,C$4,CALC_StripData!$C83:$DJ83)</f>
        <v/>
      </c>
      <c r="D83" s="19">
        <f>SUMIF(CALC_StripData!$C$4:$DJ$4,D$4,CALC_StripData!$C83:$DJ83)</f>
        <v/>
      </c>
      <c r="E83" s="19">
        <f>SUMIF(CALC_StripData!$C$4:$DJ$4,E$4,CALC_StripData!$C83:$DJ83)</f>
        <v/>
      </c>
      <c r="F83" s="19">
        <f>SUMIF(CALC_StripData!$C$4:$DJ$4,F$4,CALC_StripData!$C83:$DJ83)</f>
        <v/>
      </c>
      <c r="G83" s="19">
        <f>SUMIF(CALC_StripData!$C$4:$DJ$4,G$4,CALC_StripData!$C83:$DJ83)</f>
        <v/>
      </c>
      <c r="H83" s="19">
        <f>SUMIF(CALC_StripData!$C$4:$DJ$4,H$4,CALC_StripData!$C83:$DJ83)</f>
        <v/>
      </c>
      <c r="I83" s="19">
        <f>SUMIF(CALC_StripData!$C$4:$DJ$4,I$4,CALC_StripData!$C83:$DJ83)</f>
        <v/>
      </c>
      <c r="J83" s="19">
        <f>SUMIF(CALC_StripData!$C$4:$DJ$4,J$4,CALC_StripData!$C83:$DJ83)</f>
        <v/>
      </c>
    </row>
    <row r="84">
      <c r="A84" s="2" t="inlineStr">
        <is>
          <t>4801</t>
        </is>
      </c>
      <c r="B84" s="2" t="inlineStr">
        <is>
          <t>Water, pipeline and other transport</t>
        </is>
      </c>
      <c r="C84" s="19">
        <f>SUMIF(CALC_StripData!$C$4:$DJ$4,C$4,CALC_StripData!$C84:$DJ84)</f>
        <v/>
      </c>
      <c r="D84" s="19">
        <f>SUMIF(CALC_StripData!$C$4:$DJ$4,D$4,CALC_StripData!$C84:$DJ84)</f>
        <v/>
      </c>
      <c r="E84" s="19">
        <f>SUMIF(CALC_StripData!$C$4:$DJ$4,E$4,CALC_StripData!$C84:$DJ84)</f>
        <v/>
      </c>
      <c r="F84" s="19">
        <f>SUMIF(CALC_StripData!$C$4:$DJ$4,F$4,CALC_StripData!$C84:$DJ84)</f>
        <v/>
      </c>
      <c r="G84" s="19">
        <f>SUMIF(CALC_StripData!$C$4:$DJ$4,G$4,CALC_StripData!$C84:$DJ84)</f>
        <v/>
      </c>
      <c r="H84" s="19">
        <f>SUMIF(CALC_StripData!$C$4:$DJ$4,H$4,CALC_StripData!$C84:$DJ84)</f>
        <v/>
      </c>
      <c r="I84" s="19">
        <f>SUMIF(CALC_StripData!$C$4:$DJ$4,I$4,CALC_StripData!$C84:$DJ84)</f>
        <v/>
      </c>
      <c r="J84" s="19">
        <f>SUMIF(CALC_StripData!$C$4:$DJ$4,J$4,CALC_StripData!$C84:$DJ84)</f>
        <v/>
      </c>
    </row>
    <row r="85">
      <c r="A85" s="2" t="inlineStr">
        <is>
          <t>4901</t>
        </is>
      </c>
      <c r="B85" s="2" t="inlineStr">
        <is>
          <t>Air and space transport</t>
        </is>
      </c>
      <c r="C85" s="19">
        <f>SUMIF(CALC_StripData!$C$4:$DJ$4,C$4,CALC_StripData!$C85:$DJ85)</f>
        <v/>
      </c>
      <c r="D85" s="19">
        <f>SUMIF(CALC_StripData!$C$4:$DJ$4,D$4,CALC_StripData!$C85:$DJ85)</f>
        <v/>
      </c>
      <c r="E85" s="19">
        <f>SUMIF(CALC_StripData!$C$4:$DJ$4,E$4,CALC_StripData!$C85:$DJ85)</f>
        <v/>
      </c>
      <c r="F85" s="19">
        <f>SUMIF(CALC_StripData!$C$4:$DJ$4,F$4,CALC_StripData!$C85:$DJ85)</f>
        <v/>
      </c>
      <c r="G85" s="19">
        <f>SUMIF(CALC_StripData!$C$4:$DJ$4,G$4,CALC_StripData!$C85:$DJ85)</f>
        <v/>
      </c>
      <c r="H85" s="19">
        <f>SUMIF(CALC_StripData!$C$4:$DJ$4,H$4,CALC_StripData!$C85:$DJ85)</f>
        <v/>
      </c>
      <c r="I85" s="19">
        <f>SUMIF(CALC_StripData!$C$4:$DJ$4,I$4,CALC_StripData!$C85:$DJ85)</f>
        <v/>
      </c>
      <c r="J85" s="19">
        <f>SUMIF(CALC_StripData!$C$4:$DJ$4,J$4,CALC_StripData!$C85:$DJ85)</f>
        <v/>
      </c>
    </row>
    <row r="86">
      <c r="A86" s="2" t="inlineStr">
        <is>
          <t>5101</t>
        </is>
      </c>
      <c r="B86" s="2" t="inlineStr">
        <is>
          <t>Postal and courier pick-up and delivery service</t>
        </is>
      </c>
      <c r="C86" s="19">
        <f>SUMIF(CALC_StripData!$C$4:$DJ$4,C$4,CALC_StripData!$C86:$DJ86)</f>
        <v/>
      </c>
      <c r="D86" s="19">
        <f>SUMIF(CALC_StripData!$C$4:$DJ$4,D$4,CALC_StripData!$C86:$DJ86)</f>
        <v/>
      </c>
      <c r="E86" s="19">
        <f>SUMIF(CALC_StripData!$C$4:$DJ$4,E$4,CALC_StripData!$C86:$DJ86)</f>
        <v/>
      </c>
      <c r="F86" s="19">
        <f>SUMIF(CALC_StripData!$C$4:$DJ$4,F$4,CALC_StripData!$C86:$DJ86)</f>
        <v/>
      </c>
      <c r="G86" s="19">
        <f>SUMIF(CALC_StripData!$C$4:$DJ$4,G$4,CALC_StripData!$C86:$DJ86)</f>
        <v/>
      </c>
      <c r="H86" s="19">
        <f>SUMIF(CALC_StripData!$C$4:$DJ$4,H$4,CALC_StripData!$C86:$DJ86)</f>
        <v/>
      </c>
      <c r="I86" s="19">
        <f>SUMIF(CALC_StripData!$C$4:$DJ$4,I$4,CALC_StripData!$C86:$DJ86)</f>
        <v/>
      </c>
      <c r="J86" s="19">
        <f>SUMIF(CALC_StripData!$C$4:$DJ$4,J$4,CALC_StripData!$C86:$DJ86)</f>
        <v/>
      </c>
    </row>
    <row r="87">
      <c r="A87" s="2" t="inlineStr">
        <is>
          <t>5201</t>
        </is>
      </c>
      <c r="B87" s="2" t="inlineStr">
        <is>
          <t>Transport support services and storage</t>
        </is>
      </c>
      <c r="C87" s="19">
        <f>SUMIF(CALC_StripData!$C$4:$DJ$4,C$4,CALC_StripData!$C87:$DJ87)</f>
        <v/>
      </c>
      <c r="D87" s="19">
        <f>SUMIF(CALC_StripData!$C$4:$DJ$4,D$4,CALC_StripData!$C87:$DJ87)</f>
        <v/>
      </c>
      <c r="E87" s="19">
        <f>SUMIF(CALC_StripData!$C$4:$DJ$4,E$4,CALC_StripData!$C87:$DJ87)</f>
        <v/>
      </c>
      <c r="F87" s="19">
        <f>SUMIF(CALC_StripData!$C$4:$DJ$4,F$4,CALC_StripData!$C87:$DJ87)</f>
        <v/>
      </c>
      <c r="G87" s="19">
        <f>SUMIF(CALC_StripData!$C$4:$DJ$4,G$4,CALC_StripData!$C87:$DJ87)</f>
        <v/>
      </c>
      <c r="H87" s="19">
        <f>SUMIF(CALC_StripData!$C$4:$DJ$4,H$4,CALC_StripData!$C87:$DJ87)</f>
        <v/>
      </c>
      <c r="I87" s="19">
        <f>SUMIF(CALC_StripData!$C$4:$DJ$4,I$4,CALC_StripData!$C87:$DJ87)</f>
        <v/>
      </c>
      <c r="J87" s="19">
        <f>SUMIF(CALC_StripData!$C$4:$DJ$4,J$4,CALC_StripData!$C87:$DJ87)</f>
        <v/>
      </c>
    </row>
    <row r="88">
      <c r="A88" s="2" t="inlineStr">
        <is>
          <t>5401</t>
        </is>
      </c>
      <c r="B88" s="2" t="inlineStr">
        <is>
          <t>Publishing (except internet and music publishing)</t>
        </is>
      </c>
      <c r="C88" s="19">
        <f>SUMIF(CALC_StripData!$C$4:$DJ$4,C$4,CALC_StripData!$C88:$DJ88)</f>
        <v/>
      </c>
      <c r="D88" s="19">
        <f>SUMIF(CALC_StripData!$C$4:$DJ$4,D$4,CALC_StripData!$C88:$DJ88)</f>
        <v/>
      </c>
      <c r="E88" s="19">
        <f>SUMIF(CALC_StripData!$C$4:$DJ$4,E$4,CALC_StripData!$C88:$DJ88)</f>
        <v/>
      </c>
      <c r="F88" s="19">
        <f>SUMIF(CALC_StripData!$C$4:$DJ$4,F$4,CALC_StripData!$C88:$DJ88)</f>
        <v/>
      </c>
      <c r="G88" s="19">
        <f>SUMIF(CALC_StripData!$C$4:$DJ$4,G$4,CALC_StripData!$C88:$DJ88)</f>
        <v/>
      </c>
      <c r="H88" s="19">
        <f>SUMIF(CALC_StripData!$C$4:$DJ$4,H$4,CALC_StripData!$C88:$DJ88)</f>
        <v/>
      </c>
      <c r="I88" s="19">
        <f>SUMIF(CALC_StripData!$C$4:$DJ$4,I$4,CALC_StripData!$C88:$DJ88)</f>
        <v/>
      </c>
      <c r="J88" s="19">
        <f>SUMIF(CALC_StripData!$C$4:$DJ$4,J$4,CALC_StripData!$C88:$DJ88)</f>
        <v/>
      </c>
    </row>
    <row r="89">
      <c r="A89" s="2" t="inlineStr">
        <is>
          <t>5501</t>
        </is>
      </c>
      <c r="B89" s="2" t="inlineStr">
        <is>
          <t>Motion picture and sound recording</t>
        </is>
      </c>
      <c r="C89" s="19">
        <f>SUMIF(CALC_StripData!$C$4:$DJ$4,C$4,CALC_StripData!$C89:$DJ89)</f>
        <v/>
      </c>
      <c r="D89" s="19">
        <f>SUMIF(CALC_StripData!$C$4:$DJ$4,D$4,CALC_StripData!$C89:$DJ89)</f>
        <v/>
      </c>
      <c r="E89" s="19">
        <f>SUMIF(CALC_StripData!$C$4:$DJ$4,E$4,CALC_StripData!$C89:$DJ89)</f>
        <v/>
      </c>
      <c r="F89" s="19">
        <f>SUMIF(CALC_StripData!$C$4:$DJ$4,F$4,CALC_StripData!$C89:$DJ89)</f>
        <v/>
      </c>
      <c r="G89" s="19">
        <f>SUMIF(CALC_StripData!$C$4:$DJ$4,G$4,CALC_StripData!$C89:$DJ89)</f>
        <v/>
      </c>
      <c r="H89" s="19">
        <f>SUMIF(CALC_StripData!$C$4:$DJ$4,H$4,CALC_StripData!$C89:$DJ89)</f>
        <v/>
      </c>
      <c r="I89" s="19">
        <f>SUMIF(CALC_StripData!$C$4:$DJ$4,I$4,CALC_StripData!$C89:$DJ89)</f>
        <v/>
      </c>
      <c r="J89" s="19">
        <f>SUMIF(CALC_StripData!$C$4:$DJ$4,J$4,CALC_StripData!$C89:$DJ89)</f>
        <v/>
      </c>
    </row>
    <row r="90">
      <c r="A90" s="2" t="inlineStr">
        <is>
          <t>5601</t>
        </is>
      </c>
      <c r="B90" s="2" t="inlineStr">
        <is>
          <t>Broadcasting (except internet)</t>
        </is>
      </c>
      <c r="C90" s="19">
        <f>SUMIF(CALC_StripData!$C$4:$DJ$4,C$4,CALC_StripData!$C90:$DJ90)</f>
        <v/>
      </c>
      <c r="D90" s="19">
        <f>SUMIF(CALC_StripData!$C$4:$DJ$4,D$4,CALC_StripData!$C90:$DJ90)</f>
        <v/>
      </c>
      <c r="E90" s="19">
        <f>SUMIF(CALC_StripData!$C$4:$DJ$4,E$4,CALC_StripData!$C90:$DJ90)</f>
        <v/>
      </c>
      <c r="F90" s="19">
        <f>SUMIF(CALC_StripData!$C$4:$DJ$4,F$4,CALC_StripData!$C90:$DJ90)</f>
        <v/>
      </c>
      <c r="G90" s="19">
        <f>SUMIF(CALC_StripData!$C$4:$DJ$4,G$4,CALC_StripData!$C90:$DJ90)</f>
        <v/>
      </c>
      <c r="H90" s="19">
        <f>SUMIF(CALC_StripData!$C$4:$DJ$4,H$4,CALC_StripData!$C90:$DJ90)</f>
        <v/>
      </c>
      <c r="I90" s="19">
        <f>SUMIF(CALC_StripData!$C$4:$DJ$4,I$4,CALC_StripData!$C90:$DJ90)</f>
        <v/>
      </c>
      <c r="J90" s="19">
        <f>SUMIF(CALC_StripData!$C$4:$DJ$4,J$4,CALC_StripData!$C90:$DJ90)</f>
        <v/>
      </c>
    </row>
    <row r="91">
      <c r="A91" s="2" t="inlineStr">
        <is>
          <t>5701</t>
        </is>
      </c>
      <c r="B91" s="2" t="inlineStr">
        <is>
          <t>Internet service providers, internet publishing and broadcasting, websearch portals and data processing</t>
        </is>
      </c>
      <c r="C91" s="19">
        <f>SUMIF(CALC_StripData!$C$4:$DJ$4,C$4,CALC_StripData!$C91:$DJ91)</f>
        <v/>
      </c>
      <c r="D91" s="19">
        <f>SUMIF(CALC_StripData!$C$4:$DJ$4,D$4,CALC_StripData!$C91:$DJ91)</f>
        <v/>
      </c>
      <c r="E91" s="19">
        <f>SUMIF(CALC_StripData!$C$4:$DJ$4,E$4,CALC_StripData!$C91:$DJ91)</f>
        <v/>
      </c>
      <c r="F91" s="19">
        <f>SUMIF(CALC_StripData!$C$4:$DJ$4,F$4,CALC_StripData!$C91:$DJ91)</f>
        <v/>
      </c>
      <c r="G91" s="19">
        <f>SUMIF(CALC_StripData!$C$4:$DJ$4,G$4,CALC_StripData!$C91:$DJ91)</f>
        <v/>
      </c>
      <c r="H91" s="19">
        <f>SUMIF(CALC_StripData!$C$4:$DJ$4,H$4,CALC_StripData!$C91:$DJ91)</f>
        <v/>
      </c>
      <c r="I91" s="19">
        <f>SUMIF(CALC_StripData!$C$4:$DJ$4,I$4,CALC_StripData!$C91:$DJ91)</f>
        <v/>
      </c>
      <c r="J91" s="19">
        <f>SUMIF(CALC_StripData!$C$4:$DJ$4,J$4,CALC_StripData!$C91:$DJ91)</f>
        <v/>
      </c>
    </row>
    <row r="92">
      <c r="A92" s="2" t="inlineStr">
        <is>
          <t>5801</t>
        </is>
      </c>
      <c r="B92" s="2" t="inlineStr">
        <is>
          <t>Telecommunication services</t>
        </is>
      </c>
      <c r="C92" s="19">
        <f>SUMIF(CALC_StripData!$C$4:$DJ$4,C$4,CALC_StripData!$C92:$DJ92)</f>
        <v/>
      </c>
      <c r="D92" s="19">
        <f>SUMIF(CALC_StripData!$C$4:$DJ$4,D$4,CALC_StripData!$C92:$DJ92)</f>
        <v/>
      </c>
      <c r="E92" s="19">
        <f>SUMIF(CALC_StripData!$C$4:$DJ$4,E$4,CALC_StripData!$C92:$DJ92)</f>
        <v/>
      </c>
      <c r="F92" s="19">
        <f>SUMIF(CALC_StripData!$C$4:$DJ$4,F$4,CALC_StripData!$C92:$DJ92)</f>
        <v/>
      </c>
      <c r="G92" s="19">
        <f>SUMIF(CALC_StripData!$C$4:$DJ$4,G$4,CALC_StripData!$C92:$DJ92)</f>
        <v/>
      </c>
      <c r="H92" s="19">
        <f>SUMIF(CALC_StripData!$C$4:$DJ$4,H$4,CALC_StripData!$C92:$DJ92)</f>
        <v/>
      </c>
      <c r="I92" s="19">
        <f>SUMIF(CALC_StripData!$C$4:$DJ$4,I$4,CALC_StripData!$C92:$DJ92)</f>
        <v/>
      </c>
      <c r="J92" s="19">
        <f>SUMIF(CALC_StripData!$C$4:$DJ$4,J$4,CALC_StripData!$C92:$DJ92)</f>
        <v/>
      </c>
    </row>
    <row r="93">
      <c r="A93" s="2" t="inlineStr">
        <is>
          <t>6001</t>
        </is>
      </c>
      <c r="B93" s="2" t="inlineStr">
        <is>
          <t>Library and other information services</t>
        </is>
      </c>
      <c r="C93" s="19">
        <f>SUMIF(CALC_StripData!$C$4:$DJ$4,C$4,CALC_StripData!$C93:$DJ93)</f>
        <v/>
      </c>
      <c r="D93" s="19">
        <f>SUMIF(CALC_StripData!$C$4:$DJ$4,D$4,CALC_StripData!$C93:$DJ93)</f>
        <v/>
      </c>
      <c r="E93" s="19">
        <f>SUMIF(CALC_StripData!$C$4:$DJ$4,E$4,CALC_StripData!$C93:$DJ93)</f>
        <v/>
      </c>
      <c r="F93" s="19">
        <f>SUMIF(CALC_StripData!$C$4:$DJ$4,F$4,CALC_StripData!$C93:$DJ93)</f>
        <v/>
      </c>
      <c r="G93" s="19">
        <f>SUMIF(CALC_StripData!$C$4:$DJ$4,G$4,CALC_StripData!$C93:$DJ93)</f>
        <v/>
      </c>
      <c r="H93" s="19">
        <f>SUMIF(CALC_StripData!$C$4:$DJ$4,H$4,CALC_StripData!$C93:$DJ93)</f>
        <v/>
      </c>
      <c r="I93" s="19">
        <f>SUMIF(CALC_StripData!$C$4:$DJ$4,I$4,CALC_StripData!$C93:$DJ93)</f>
        <v/>
      </c>
      <c r="J93" s="19">
        <f>SUMIF(CALC_StripData!$C$4:$DJ$4,J$4,CALC_StripData!$C93:$DJ93)</f>
        <v/>
      </c>
    </row>
    <row r="94">
      <c r="A94" s="2" t="inlineStr">
        <is>
          <t>6201</t>
        </is>
      </c>
      <c r="B94" s="2" t="inlineStr">
        <is>
          <t>Finance</t>
        </is>
      </c>
      <c r="C94" s="19">
        <f>SUMIF(CALC_StripData!$C$4:$DJ$4,C$4,CALC_StripData!$C94:$DJ94)</f>
        <v/>
      </c>
      <c r="D94" s="19">
        <f>SUMIF(CALC_StripData!$C$4:$DJ$4,D$4,CALC_StripData!$C94:$DJ94)</f>
        <v/>
      </c>
      <c r="E94" s="19">
        <f>SUMIF(CALC_StripData!$C$4:$DJ$4,E$4,CALC_StripData!$C94:$DJ94)</f>
        <v/>
      </c>
      <c r="F94" s="19">
        <f>SUMIF(CALC_StripData!$C$4:$DJ$4,F$4,CALC_StripData!$C94:$DJ94)</f>
        <v/>
      </c>
      <c r="G94" s="19">
        <f>SUMIF(CALC_StripData!$C$4:$DJ$4,G$4,CALC_StripData!$C94:$DJ94)</f>
        <v/>
      </c>
      <c r="H94" s="19">
        <f>SUMIF(CALC_StripData!$C$4:$DJ$4,H$4,CALC_StripData!$C94:$DJ94)</f>
        <v/>
      </c>
      <c r="I94" s="19">
        <f>SUMIF(CALC_StripData!$C$4:$DJ$4,I$4,CALC_StripData!$C94:$DJ94)</f>
        <v/>
      </c>
      <c r="J94" s="19">
        <f>SUMIF(CALC_StripData!$C$4:$DJ$4,J$4,CALC_StripData!$C94:$DJ94)</f>
        <v/>
      </c>
    </row>
    <row r="95">
      <c r="A95" s="2" t="inlineStr">
        <is>
          <t>6301</t>
        </is>
      </c>
      <c r="B95" s="2" t="inlineStr">
        <is>
          <t>Insurance and superannuation funds</t>
        </is>
      </c>
      <c r="C95" s="19">
        <f>SUMIF(CALC_StripData!$C$4:$DJ$4,C$4,CALC_StripData!$C95:$DJ95)</f>
        <v/>
      </c>
      <c r="D95" s="19">
        <f>SUMIF(CALC_StripData!$C$4:$DJ$4,D$4,CALC_StripData!$C95:$DJ95)</f>
        <v/>
      </c>
      <c r="E95" s="19">
        <f>SUMIF(CALC_StripData!$C$4:$DJ$4,E$4,CALC_StripData!$C95:$DJ95)</f>
        <v/>
      </c>
      <c r="F95" s="19">
        <f>SUMIF(CALC_StripData!$C$4:$DJ$4,F$4,CALC_StripData!$C95:$DJ95)</f>
        <v/>
      </c>
      <c r="G95" s="19">
        <f>SUMIF(CALC_StripData!$C$4:$DJ$4,G$4,CALC_StripData!$C95:$DJ95)</f>
        <v/>
      </c>
      <c r="H95" s="19">
        <f>SUMIF(CALC_StripData!$C$4:$DJ$4,H$4,CALC_StripData!$C95:$DJ95)</f>
        <v/>
      </c>
      <c r="I95" s="19">
        <f>SUMIF(CALC_StripData!$C$4:$DJ$4,I$4,CALC_StripData!$C95:$DJ95)</f>
        <v/>
      </c>
      <c r="J95" s="19">
        <f>SUMIF(CALC_StripData!$C$4:$DJ$4,J$4,CALC_StripData!$C95:$DJ95)</f>
        <v/>
      </c>
    </row>
    <row r="96">
      <c r="A96" s="2" t="inlineStr">
        <is>
          <t>6401</t>
        </is>
      </c>
      <c r="B96" s="2" t="inlineStr">
        <is>
          <t>Auxiliary finance and insurance services</t>
        </is>
      </c>
      <c r="C96" s="19">
        <f>SUMIF(CALC_StripData!$C$4:$DJ$4,C$4,CALC_StripData!$C96:$DJ96)</f>
        <v/>
      </c>
      <c r="D96" s="19">
        <f>SUMIF(CALC_StripData!$C$4:$DJ$4,D$4,CALC_StripData!$C96:$DJ96)</f>
        <v/>
      </c>
      <c r="E96" s="19">
        <f>SUMIF(CALC_StripData!$C$4:$DJ$4,E$4,CALC_StripData!$C96:$DJ96)</f>
        <v/>
      </c>
      <c r="F96" s="19">
        <f>SUMIF(CALC_StripData!$C$4:$DJ$4,F$4,CALC_StripData!$C96:$DJ96)</f>
        <v/>
      </c>
      <c r="G96" s="19">
        <f>SUMIF(CALC_StripData!$C$4:$DJ$4,G$4,CALC_StripData!$C96:$DJ96)</f>
        <v/>
      </c>
      <c r="H96" s="19">
        <f>SUMIF(CALC_StripData!$C$4:$DJ$4,H$4,CALC_StripData!$C96:$DJ96)</f>
        <v/>
      </c>
      <c r="I96" s="19">
        <f>SUMIF(CALC_StripData!$C$4:$DJ$4,I$4,CALC_StripData!$C96:$DJ96)</f>
        <v/>
      </c>
      <c r="J96" s="19">
        <f>SUMIF(CALC_StripData!$C$4:$DJ$4,J$4,CALC_StripData!$C96:$DJ96)</f>
        <v/>
      </c>
    </row>
    <row r="97">
      <c r="A97" s="2" t="inlineStr">
        <is>
          <t>6601</t>
        </is>
      </c>
      <c r="B97" s="2" t="inlineStr">
        <is>
          <t>Rental and hiring services (except real estate)</t>
        </is>
      </c>
      <c r="C97" s="19">
        <f>SUMIF(CALC_StripData!$C$4:$DJ$4,C$4,CALC_StripData!$C97:$DJ97)</f>
        <v/>
      </c>
      <c r="D97" s="19">
        <f>SUMIF(CALC_StripData!$C$4:$DJ$4,D$4,CALC_StripData!$C97:$DJ97)</f>
        <v/>
      </c>
      <c r="E97" s="19">
        <f>SUMIF(CALC_StripData!$C$4:$DJ$4,E$4,CALC_StripData!$C97:$DJ97)</f>
        <v/>
      </c>
      <c r="F97" s="19">
        <f>SUMIF(CALC_StripData!$C$4:$DJ$4,F$4,CALC_StripData!$C97:$DJ97)</f>
        <v/>
      </c>
      <c r="G97" s="19">
        <f>SUMIF(CALC_StripData!$C$4:$DJ$4,G$4,CALC_StripData!$C97:$DJ97)</f>
        <v/>
      </c>
      <c r="H97" s="19">
        <f>SUMIF(CALC_StripData!$C$4:$DJ$4,H$4,CALC_StripData!$C97:$DJ97)</f>
        <v/>
      </c>
      <c r="I97" s="19">
        <f>SUMIF(CALC_StripData!$C$4:$DJ$4,I$4,CALC_StripData!$C97:$DJ97)</f>
        <v/>
      </c>
      <c r="J97" s="19">
        <f>SUMIF(CALC_StripData!$C$4:$DJ$4,J$4,CALC_StripData!$C97:$DJ97)</f>
        <v/>
      </c>
    </row>
    <row r="98">
      <c r="A98" s="2" t="inlineStr">
        <is>
          <t>6700</t>
        </is>
      </c>
      <c r="B98" s="2" t="inlineStr">
        <is>
          <t>Imputed rent for owner-occupiers</t>
        </is>
      </c>
      <c r="C98" s="19">
        <f>SUMIF(CALC_StripData!$C$4:$DJ$4,C$4,CALC_StripData!$C98:$DJ98)</f>
        <v/>
      </c>
      <c r="D98" s="19">
        <f>SUMIF(CALC_StripData!$C$4:$DJ$4,D$4,CALC_StripData!$C98:$DJ98)</f>
        <v/>
      </c>
      <c r="E98" s="19">
        <f>SUMIF(CALC_StripData!$C$4:$DJ$4,E$4,CALC_StripData!$C98:$DJ98)</f>
        <v/>
      </c>
      <c r="F98" s="19">
        <f>SUMIF(CALC_StripData!$C$4:$DJ$4,F$4,CALC_StripData!$C98:$DJ98)</f>
        <v/>
      </c>
      <c r="G98" s="19">
        <f>SUMIF(CALC_StripData!$C$4:$DJ$4,G$4,CALC_StripData!$C98:$DJ98)</f>
        <v/>
      </c>
      <c r="H98" s="19">
        <f>SUMIF(CALC_StripData!$C$4:$DJ$4,H$4,CALC_StripData!$C98:$DJ98)</f>
        <v/>
      </c>
      <c r="I98" s="19">
        <f>SUMIF(CALC_StripData!$C$4:$DJ$4,I$4,CALC_StripData!$C98:$DJ98)</f>
        <v/>
      </c>
      <c r="J98" s="19">
        <f>SUMIF(CALC_StripData!$C$4:$DJ$4,J$4,CALC_StripData!$C98:$DJ98)</f>
        <v/>
      </c>
    </row>
    <row r="99">
      <c r="A99" s="2" t="inlineStr">
        <is>
          <t>6701</t>
        </is>
      </c>
      <c r="B99" s="2" t="inlineStr">
        <is>
          <t>Actual rent for housing</t>
        </is>
      </c>
      <c r="C99" s="19">
        <f>SUMIF(CALC_StripData!$C$4:$DJ$4,C$4,CALC_StripData!$C99:$DJ99)</f>
        <v/>
      </c>
      <c r="D99" s="19">
        <f>SUMIF(CALC_StripData!$C$4:$DJ$4,D$4,CALC_StripData!$C99:$DJ99)</f>
        <v/>
      </c>
      <c r="E99" s="19">
        <f>SUMIF(CALC_StripData!$C$4:$DJ$4,E$4,CALC_StripData!$C99:$DJ99)</f>
        <v/>
      </c>
      <c r="F99" s="19">
        <f>SUMIF(CALC_StripData!$C$4:$DJ$4,F$4,CALC_StripData!$C99:$DJ99)</f>
        <v/>
      </c>
      <c r="G99" s="19">
        <f>SUMIF(CALC_StripData!$C$4:$DJ$4,G$4,CALC_StripData!$C99:$DJ99)</f>
        <v/>
      </c>
      <c r="H99" s="19">
        <f>SUMIF(CALC_StripData!$C$4:$DJ$4,H$4,CALC_StripData!$C99:$DJ99)</f>
        <v/>
      </c>
      <c r="I99" s="19">
        <f>SUMIF(CALC_StripData!$C$4:$DJ$4,I$4,CALC_StripData!$C99:$DJ99)</f>
        <v/>
      </c>
      <c r="J99" s="19">
        <f>SUMIF(CALC_StripData!$C$4:$DJ$4,J$4,CALC_StripData!$C99:$DJ99)</f>
        <v/>
      </c>
    </row>
    <row r="100">
      <c r="A100" s="2" t="inlineStr">
        <is>
          <t>6702</t>
        </is>
      </c>
      <c r="B100" s="2" t="inlineStr">
        <is>
          <t>Non-residential property operators and real estate services</t>
        </is>
      </c>
      <c r="C100" s="19">
        <f>SUMIF(CALC_StripData!$C$4:$DJ$4,C$4,CALC_StripData!$C100:$DJ100)</f>
        <v/>
      </c>
      <c r="D100" s="19">
        <f>SUMIF(CALC_StripData!$C$4:$DJ$4,D$4,CALC_StripData!$C100:$DJ100)</f>
        <v/>
      </c>
      <c r="E100" s="19">
        <f>SUMIF(CALC_StripData!$C$4:$DJ$4,E$4,CALC_StripData!$C100:$DJ100)</f>
        <v/>
      </c>
      <c r="F100" s="19">
        <f>SUMIF(CALC_StripData!$C$4:$DJ$4,F$4,CALC_StripData!$C100:$DJ100)</f>
        <v/>
      </c>
      <c r="G100" s="19">
        <f>SUMIF(CALC_StripData!$C$4:$DJ$4,G$4,CALC_StripData!$C100:$DJ100)</f>
        <v/>
      </c>
      <c r="H100" s="19">
        <f>SUMIF(CALC_StripData!$C$4:$DJ$4,H$4,CALC_StripData!$C100:$DJ100)</f>
        <v/>
      </c>
      <c r="I100" s="19">
        <f>SUMIF(CALC_StripData!$C$4:$DJ$4,I$4,CALC_StripData!$C100:$DJ100)</f>
        <v/>
      </c>
      <c r="J100" s="19">
        <f>SUMIF(CALC_StripData!$C$4:$DJ$4,J$4,CALC_StripData!$C100:$DJ100)</f>
        <v/>
      </c>
    </row>
    <row r="101">
      <c r="A101" s="2" t="inlineStr">
        <is>
          <t>6901</t>
        </is>
      </c>
      <c r="B101" s="2" t="inlineStr">
        <is>
          <t>Professional, scientific and technical services</t>
        </is>
      </c>
      <c r="C101" s="19">
        <f>SUMIF(CALC_StripData!$C$4:$DJ$4,C$4,CALC_StripData!$C101:$DJ101)</f>
        <v/>
      </c>
      <c r="D101" s="19">
        <f>SUMIF(CALC_StripData!$C$4:$DJ$4,D$4,CALC_StripData!$C101:$DJ101)</f>
        <v/>
      </c>
      <c r="E101" s="19">
        <f>SUMIF(CALC_StripData!$C$4:$DJ$4,E$4,CALC_StripData!$C101:$DJ101)</f>
        <v/>
      </c>
      <c r="F101" s="19">
        <f>SUMIF(CALC_StripData!$C$4:$DJ$4,F$4,CALC_StripData!$C101:$DJ101)</f>
        <v/>
      </c>
      <c r="G101" s="19">
        <f>SUMIF(CALC_StripData!$C$4:$DJ$4,G$4,CALC_StripData!$C101:$DJ101)</f>
        <v/>
      </c>
      <c r="H101" s="19">
        <f>SUMIF(CALC_StripData!$C$4:$DJ$4,H$4,CALC_StripData!$C101:$DJ101)</f>
        <v/>
      </c>
      <c r="I101" s="19">
        <f>SUMIF(CALC_StripData!$C$4:$DJ$4,I$4,CALC_StripData!$C101:$DJ101)</f>
        <v/>
      </c>
      <c r="J101" s="19">
        <f>SUMIF(CALC_StripData!$C$4:$DJ$4,J$4,CALC_StripData!$C101:$DJ101)</f>
        <v/>
      </c>
    </row>
    <row r="102">
      <c r="A102" s="2" t="inlineStr">
        <is>
          <t>7001</t>
        </is>
      </c>
      <c r="B102" s="2" t="inlineStr">
        <is>
          <t>Computer systems design and related services</t>
        </is>
      </c>
      <c r="C102" s="19">
        <f>SUMIF(CALC_StripData!$C$4:$DJ$4,C$4,CALC_StripData!$C102:$DJ102)</f>
        <v/>
      </c>
      <c r="D102" s="19">
        <f>SUMIF(CALC_StripData!$C$4:$DJ$4,D$4,CALC_StripData!$C102:$DJ102)</f>
        <v/>
      </c>
      <c r="E102" s="19">
        <f>SUMIF(CALC_StripData!$C$4:$DJ$4,E$4,CALC_StripData!$C102:$DJ102)</f>
        <v/>
      </c>
      <c r="F102" s="19">
        <f>SUMIF(CALC_StripData!$C$4:$DJ$4,F$4,CALC_StripData!$C102:$DJ102)</f>
        <v/>
      </c>
      <c r="G102" s="19">
        <f>SUMIF(CALC_StripData!$C$4:$DJ$4,G$4,CALC_StripData!$C102:$DJ102)</f>
        <v/>
      </c>
      <c r="H102" s="19">
        <f>SUMIF(CALC_StripData!$C$4:$DJ$4,H$4,CALC_StripData!$C102:$DJ102)</f>
        <v/>
      </c>
      <c r="I102" s="19">
        <f>SUMIF(CALC_StripData!$C$4:$DJ$4,I$4,CALC_StripData!$C102:$DJ102)</f>
        <v/>
      </c>
      <c r="J102" s="19">
        <f>SUMIF(CALC_StripData!$C$4:$DJ$4,J$4,CALC_StripData!$C102:$DJ102)</f>
        <v/>
      </c>
    </row>
    <row r="103">
      <c r="A103" s="2" t="inlineStr">
        <is>
          <t>7210</t>
        </is>
      </c>
      <c r="B103" s="2" t="inlineStr">
        <is>
          <t>Employment, travel agency and other administrative services</t>
        </is>
      </c>
      <c r="C103" s="19">
        <f>SUMIF(CALC_StripData!$C$4:$DJ$4,C$4,CALC_StripData!$C103:$DJ103)</f>
        <v/>
      </c>
      <c r="D103" s="19">
        <f>SUMIF(CALC_StripData!$C$4:$DJ$4,D$4,CALC_StripData!$C103:$DJ103)</f>
        <v/>
      </c>
      <c r="E103" s="19">
        <f>SUMIF(CALC_StripData!$C$4:$DJ$4,E$4,CALC_StripData!$C103:$DJ103)</f>
        <v/>
      </c>
      <c r="F103" s="19">
        <f>SUMIF(CALC_StripData!$C$4:$DJ$4,F$4,CALC_StripData!$C103:$DJ103)</f>
        <v/>
      </c>
      <c r="G103" s="19">
        <f>SUMIF(CALC_StripData!$C$4:$DJ$4,G$4,CALC_StripData!$C103:$DJ103)</f>
        <v/>
      </c>
      <c r="H103" s="19">
        <f>SUMIF(CALC_StripData!$C$4:$DJ$4,H$4,CALC_StripData!$C103:$DJ103)</f>
        <v/>
      </c>
      <c r="I103" s="19">
        <f>SUMIF(CALC_StripData!$C$4:$DJ$4,I$4,CALC_StripData!$C103:$DJ103)</f>
        <v/>
      </c>
      <c r="J103" s="19">
        <f>SUMIF(CALC_StripData!$C$4:$DJ$4,J$4,CALC_StripData!$C103:$DJ103)</f>
        <v/>
      </c>
    </row>
    <row r="104">
      <c r="A104" s="2" t="inlineStr">
        <is>
          <t>7310</t>
        </is>
      </c>
      <c r="B104" s="2" t="inlineStr">
        <is>
          <t>Building cleaning, pest control and other support services</t>
        </is>
      </c>
      <c r="C104" s="19">
        <f>SUMIF(CALC_StripData!$C$4:$DJ$4,C$4,CALC_StripData!$C104:$DJ104)</f>
        <v/>
      </c>
      <c r="D104" s="19">
        <f>SUMIF(CALC_StripData!$C$4:$DJ$4,D$4,CALC_StripData!$C104:$DJ104)</f>
        <v/>
      </c>
      <c r="E104" s="19">
        <f>SUMIF(CALC_StripData!$C$4:$DJ$4,E$4,CALC_StripData!$C104:$DJ104)</f>
        <v/>
      </c>
      <c r="F104" s="19">
        <f>SUMIF(CALC_StripData!$C$4:$DJ$4,F$4,CALC_StripData!$C104:$DJ104)</f>
        <v/>
      </c>
      <c r="G104" s="19">
        <f>SUMIF(CALC_StripData!$C$4:$DJ$4,G$4,CALC_StripData!$C104:$DJ104)</f>
        <v/>
      </c>
      <c r="H104" s="19">
        <f>SUMIF(CALC_StripData!$C$4:$DJ$4,H$4,CALC_StripData!$C104:$DJ104)</f>
        <v/>
      </c>
      <c r="I104" s="19">
        <f>SUMIF(CALC_StripData!$C$4:$DJ$4,I$4,CALC_StripData!$C104:$DJ104)</f>
        <v/>
      </c>
      <c r="J104" s="19">
        <f>SUMIF(CALC_StripData!$C$4:$DJ$4,J$4,CALC_StripData!$C104:$DJ104)</f>
        <v/>
      </c>
    </row>
    <row r="105">
      <c r="A105" s="2" t="inlineStr">
        <is>
          <t>7501</t>
        </is>
      </c>
      <c r="B105" s="2" t="inlineStr">
        <is>
          <t>Public administration and regulatory services</t>
        </is>
      </c>
      <c r="C105" s="19">
        <f>SUMIF(CALC_StripData!$C$4:$DJ$4,C$4,CALC_StripData!$C105:$DJ105)</f>
        <v/>
      </c>
      <c r="D105" s="19">
        <f>SUMIF(CALC_StripData!$C$4:$DJ$4,D$4,CALC_StripData!$C105:$DJ105)</f>
        <v/>
      </c>
      <c r="E105" s="19">
        <f>SUMIF(CALC_StripData!$C$4:$DJ$4,E$4,CALC_StripData!$C105:$DJ105)</f>
        <v/>
      </c>
      <c r="F105" s="19">
        <f>SUMIF(CALC_StripData!$C$4:$DJ$4,F$4,CALC_StripData!$C105:$DJ105)</f>
        <v/>
      </c>
      <c r="G105" s="19">
        <f>SUMIF(CALC_StripData!$C$4:$DJ$4,G$4,CALC_StripData!$C105:$DJ105)</f>
        <v/>
      </c>
      <c r="H105" s="19">
        <f>SUMIF(CALC_StripData!$C$4:$DJ$4,H$4,CALC_StripData!$C105:$DJ105)</f>
        <v/>
      </c>
      <c r="I105" s="19">
        <f>SUMIF(CALC_StripData!$C$4:$DJ$4,I$4,CALC_StripData!$C105:$DJ105)</f>
        <v/>
      </c>
      <c r="J105" s="19">
        <f>SUMIF(CALC_StripData!$C$4:$DJ$4,J$4,CALC_StripData!$C105:$DJ105)</f>
        <v/>
      </c>
    </row>
    <row r="106">
      <c r="A106" s="2" t="inlineStr">
        <is>
          <t>7601</t>
        </is>
      </c>
      <c r="B106" s="2" t="inlineStr">
        <is>
          <t>Defence</t>
        </is>
      </c>
      <c r="C106" s="19">
        <f>SUMIF(CALC_StripData!$C$4:$DJ$4,C$4,CALC_StripData!$C106:$DJ106)</f>
        <v/>
      </c>
      <c r="D106" s="19">
        <f>SUMIF(CALC_StripData!$C$4:$DJ$4,D$4,CALC_StripData!$C106:$DJ106)</f>
        <v/>
      </c>
      <c r="E106" s="19">
        <f>SUMIF(CALC_StripData!$C$4:$DJ$4,E$4,CALC_StripData!$C106:$DJ106)</f>
        <v/>
      </c>
      <c r="F106" s="19">
        <f>SUMIF(CALC_StripData!$C$4:$DJ$4,F$4,CALC_StripData!$C106:$DJ106)</f>
        <v/>
      </c>
      <c r="G106" s="19">
        <f>SUMIF(CALC_StripData!$C$4:$DJ$4,G$4,CALC_StripData!$C106:$DJ106)</f>
        <v/>
      </c>
      <c r="H106" s="19">
        <f>SUMIF(CALC_StripData!$C$4:$DJ$4,H$4,CALC_StripData!$C106:$DJ106)</f>
        <v/>
      </c>
      <c r="I106" s="19">
        <f>SUMIF(CALC_StripData!$C$4:$DJ$4,I$4,CALC_StripData!$C106:$DJ106)</f>
        <v/>
      </c>
      <c r="J106" s="19">
        <f>SUMIF(CALC_StripData!$C$4:$DJ$4,J$4,CALC_StripData!$C106:$DJ106)</f>
        <v/>
      </c>
    </row>
    <row r="107">
      <c r="A107" s="2" t="inlineStr">
        <is>
          <t>7701</t>
        </is>
      </c>
      <c r="B107" s="2" t="inlineStr">
        <is>
          <t>Public order and safety</t>
        </is>
      </c>
      <c r="C107" s="19">
        <f>SUMIF(CALC_StripData!$C$4:$DJ$4,C$4,CALC_StripData!$C107:$DJ107)</f>
        <v/>
      </c>
      <c r="D107" s="19">
        <f>SUMIF(CALC_StripData!$C$4:$DJ$4,D$4,CALC_StripData!$C107:$DJ107)</f>
        <v/>
      </c>
      <c r="E107" s="19">
        <f>SUMIF(CALC_StripData!$C$4:$DJ$4,E$4,CALC_StripData!$C107:$DJ107)</f>
        <v/>
      </c>
      <c r="F107" s="19">
        <f>SUMIF(CALC_StripData!$C$4:$DJ$4,F$4,CALC_StripData!$C107:$DJ107)</f>
        <v/>
      </c>
      <c r="G107" s="19">
        <f>SUMIF(CALC_StripData!$C$4:$DJ$4,G$4,CALC_StripData!$C107:$DJ107)</f>
        <v/>
      </c>
      <c r="H107" s="19">
        <f>SUMIF(CALC_StripData!$C$4:$DJ$4,H$4,CALC_StripData!$C107:$DJ107)</f>
        <v/>
      </c>
      <c r="I107" s="19">
        <f>SUMIF(CALC_StripData!$C$4:$DJ$4,I$4,CALC_StripData!$C107:$DJ107)</f>
        <v/>
      </c>
      <c r="J107" s="19">
        <f>SUMIF(CALC_StripData!$C$4:$DJ$4,J$4,CALC_StripData!$C107:$DJ107)</f>
        <v/>
      </c>
    </row>
    <row r="108">
      <c r="A108" s="2" t="inlineStr">
        <is>
          <t>8010</t>
        </is>
      </c>
      <c r="B108" s="2" t="inlineStr">
        <is>
          <t>Primary and secondary education services (including pre-schools and special schools)</t>
        </is>
      </c>
      <c r="C108" s="19">
        <f>SUMIF(CALC_StripData!$C$4:$DJ$4,C$4,CALC_StripData!$C108:$DJ108)</f>
        <v/>
      </c>
      <c r="D108" s="19">
        <f>SUMIF(CALC_StripData!$C$4:$DJ$4,D$4,CALC_StripData!$C108:$DJ108)</f>
        <v/>
      </c>
      <c r="E108" s="19">
        <f>SUMIF(CALC_StripData!$C$4:$DJ$4,E$4,CALC_StripData!$C108:$DJ108)</f>
        <v/>
      </c>
      <c r="F108" s="19">
        <f>SUMIF(CALC_StripData!$C$4:$DJ$4,F$4,CALC_StripData!$C108:$DJ108)</f>
        <v/>
      </c>
      <c r="G108" s="19">
        <f>SUMIF(CALC_StripData!$C$4:$DJ$4,G$4,CALC_StripData!$C108:$DJ108)</f>
        <v/>
      </c>
      <c r="H108" s="19">
        <f>SUMIF(CALC_StripData!$C$4:$DJ$4,H$4,CALC_StripData!$C108:$DJ108)</f>
        <v/>
      </c>
      <c r="I108" s="19">
        <f>SUMIF(CALC_StripData!$C$4:$DJ$4,I$4,CALC_StripData!$C108:$DJ108)</f>
        <v/>
      </c>
      <c r="J108" s="19">
        <f>SUMIF(CALC_StripData!$C$4:$DJ$4,J$4,CALC_StripData!$C108:$DJ108)</f>
        <v/>
      </c>
    </row>
    <row r="109">
      <c r="A109" s="2" t="inlineStr">
        <is>
          <t>8110</t>
        </is>
      </c>
      <c r="B109" s="2" t="inlineStr">
        <is>
          <t>Technical, vocational and tertiary education services (including undergraduate and postgraduate)</t>
        </is>
      </c>
      <c r="C109" s="19">
        <f>SUMIF(CALC_StripData!$C$4:$DJ$4,C$4,CALC_StripData!$C109:$DJ109)</f>
        <v/>
      </c>
      <c r="D109" s="19">
        <f>SUMIF(CALC_StripData!$C$4:$DJ$4,D$4,CALC_StripData!$C109:$DJ109)</f>
        <v/>
      </c>
      <c r="E109" s="19">
        <f>SUMIF(CALC_StripData!$C$4:$DJ$4,E$4,CALC_StripData!$C109:$DJ109)</f>
        <v/>
      </c>
      <c r="F109" s="19">
        <f>SUMIF(CALC_StripData!$C$4:$DJ$4,F$4,CALC_StripData!$C109:$DJ109)</f>
        <v/>
      </c>
      <c r="G109" s="19">
        <f>SUMIF(CALC_StripData!$C$4:$DJ$4,G$4,CALC_StripData!$C109:$DJ109)</f>
        <v/>
      </c>
      <c r="H109" s="19">
        <f>SUMIF(CALC_StripData!$C$4:$DJ$4,H$4,CALC_StripData!$C109:$DJ109)</f>
        <v/>
      </c>
      <c r="I109" s="19">
        <f>SUMIF(CALC_StripData!$C$4:$DJ$4,I$4,CALC_StripData!$C109:$DJ109)</f>
        <v/>
      </c>
      <c r="J109" s="19">
        <f>SUMIF(CALC_StripData!$C$4:$DJ$4,J$4,CALC_StripData!$C109:$DJ109)</f>
        <v/>
      </c>
    </row>
    <row r="110">
      <c r="A110" s="2" t="inlineStr">
        <is>
          <t>8210</t>
        </is>
      </c>
      <c r="B110" s="2" t="inlineStr">
        <is>
          <t>Arts, sports, adult and other education services (including community education)</t>
        </is>
      </c>
      <c r="C110" s="19">
        <f>SUMIF(CALC_StripData!$C$4:$DJ$4,C$4,CALC_StripData!$C110:$DJ110)</f>
        <v/>
      </c>
      <c r="D110" s="19">
        <f>SUMIF(CALC_StripData!$C$4:$DJ$4,D$4,CALC_StripData!$C110:$DJ110)</f>
        <v/>
      </c>
      <c r="E110" s="19">
        <f>SUMIF(CALC_StripData!$C$4:$DJ$4,E$4,CALC_StripData!$C110:$DJ110)</f>
        <v/>
      </c>
      <c r="F110" s="19">
        <f>SUMIF(CALC_StripData!$C$4:$DJ$4,F$4,CALC_StripData!$C110:$DJ110)</f>
        <v/>
      </c>
      <c r="G110" s="19">
        <f>SUMIF(CALC_StripData!$C$4:$DJ$4,G$4,CALC_StripData!$C110:$DJ110)</f>
        <v/>
      </c>
      <c r="H110" s="19">
        <f>SUMIF(CALC_StripData!$C$4:$DJ$4,H$4,CALC_StripData!$C110:$DJ110)</f>
        <v/>
      </c>
      <c r="I110" s="19">
        <f>SUMIF(CALC_StripData!$C$4:$DJ$4,I$4,CALC_StripData!$C110:$DJ110)</f>
        <v/>
      </c>
      <c r="J110" s="19">
        <f>SUMIF(CALC_StripData!$C$4:$DJ$4,J$4,CALC_StripData!$C110:$DJ110)</f>
        <v/>
      </c>
    </row>
    <row r="111">
      <c r="A111" s="2" t="inlineStr">
        <is>
          <t>8401</t>
        </is>
      </c>
      <c r="B111" s="2" t="inlineStr">
        <is>
          <t>Health care services</t>
        </is>
      </c>
      <c r="C111" s="19">
        <f>SUMIF(CALC_StripData!$C$4:$DJ$4,C$4,CALC_StripData!$C111:$DJ111)</f>
        <v/>
      </c>
      <c r="D111" s="19">
        <f>SUMIF(CALC_StripData!$C$4:$DJ$4,D$4,CALC_StripData!$C111:$DJ111)</f>
        <v/>
      </c>
      <c r="E111" s="19">
        <f>SUMIF(CALC_StripData!$C$4:$DJ$4,E$4,CALC_StripData!$C111:$DJ111)</f>
        <v/>
      </c>
      <c r="F111" s="19">
        <f>SUMIF(CALC_StripData!$C$4:$DJ$4,F$4,CALC_StripData!$C111:$DJ111)</f>
        <v/>
      </c>
      <c r="G111" s="19">
        <f>SUMIF(CALC_StripData!$C$4:$DJ$4,G$4,CALC_StripData!$C111:$DJ111)</f>
        <v/>
      </c>
      <c r="H111" s="19">
        <f>SUMIF(CALC_StripData!$C$4:$DJ$4,H$4,CALC_StripData!$C111:$DJ111)</f>
        <v/>
      </c>
      <c r="I111" s="19">
        <f>SUMIF(CALC_StripData!$C$4:$DJ$4,I$4,CALC_StripData!$C111:$DJ111)</f>
        <v/>
      </c>
      <c r="J111" s="19">
        <f>SUMIF(CALC_StripData!$C$4:$DJ$4,J$4,CALC_StripData!$C111:$DJ111)</f>
        <v/>
      </c>
    </row>
    <row r="112">
      <c r="A112" s="2" t="inlineStr">
        <is>
          <t>8601</t>
        </is>
      </c>
      <c r="B112" s="2" t="inlineStr">
        <is>
          <t>Residential care and social assistance services</t>
        </is>
      </c>
      <c r="C112" s="19">
        <f>SUMIF(CALC_StripData!$C$4:$DJ$4,C$4,CALC_StripData!$C112:$DJ112)</f>
        <v/>
      </c>
      <c r="D112" s="19">
        <f>SUMIF(CALC_StripData!$C$4:$DJ$4,D$4,CALC_StripData!$C112:$DJ112)</f>
        <v/>
      </c>
      <c r="E112" s="19">
        <f>SUMIF(CALC_StripData!$C$4:$DJ$4,E$4,CALC_StripData!$C112:$DJ112)</f>
        <v/>
      </c>
      <c r="F112" s="19">
        <f>SUMIF(CALC_StripData!$C$4:$DJ$4,F$4,CALC_StripData!$C112:$DJ112)</f>
        <v/>
      </c>
      <c r="G112" s="19">
        <f>SUMIF(CALC_StripData!$C$4:$DJ$4,G$4,CALC_StripData!$C112:$DJ112)</f>
        <v/>
      </c>
      <c r="H112" s="19">
        <f>SUMIF(CALC_StripData!$C$4:$DJ$4,H$4,CALC_StripData!$C112:$DJ112)</f>
        <v/>
      </c>
      <c r="I112" s="19">
        <f>SUMIF(CALC_StripData!$C$4:$DJ$4,I$4,CALC_StripData!$C112:$DJ112)</f>
        <v/>
      </c>
      <c r="J112" s="19">
        <f>SUMIF(CALC_StripData!$C$4:$DJ$4,J$4,CALC_StripData!$C112:$DJ112)</f>
        <v/>
      </c>
    </row>
    <row r="113">
      <c r="A113" s="2" t="inlineStr">
        <is>
          <t>8901</t>
        </is>
      </c>
      <c r="B113" s="2" t="inlineStr">
        <is>
          <t>Heritage, creative and performing arts</t>
        </is>
      </c>
      <c r="C113" s="19">
        <f>SUMIF(CALC_StripData!$C$4:$DJ$4,C$4,CALC_StripData!$C113:$DJ113)</f>
        <v/>
      </c>
      <c r="D113" s="19">
        <f>SUMIF(CALC_StripData!$C$4:$DJ$4,D$4,CALC_StripData!$C113:$DJ113)</f>
        <v/>
      </c>
      <c r="E113" s="19">
        <f>SUMIF(CALC_StripData!$C$4:$DJ$4,E$4,CALC_StripData!$C113:$DJ113)</f>
        <v/>
      </c>
      <c r="F113" s="19">
        <f>SUMIF(CALC_StripData!$C$4:$DJ$4,F$4,CALC_StripData!$C113:$DJ113)</f>
        <v/>
      </c>
      <c r="G113" s="19">
        <f>SUMIF(CALC_StripData!$C$4:$DJ$4,G$4,CALC_StripData!$C113:$DJ113)</f>
        <v/>
      </c>
      <c r="H113" s="19">
        <f>SUMIF(CALC_StripData!$C$4:$DJ$4,H$4,CALC_StripData!$C113:$DJ113)</f>
        <v/>
      </c>
      <c r="I113" s="19">
        <f>SUMIF(CALC_StripData!$C$4:$DJ$4,I$4,CALC_StripData!$C113:$DJ113)</f>
        <v/>
      </c>
      <c r="J113" s="19">
        <f>SUMIF(CALC_StripData!$C$4:$DJ$4,J$4,CALC_StripData!$C113:$DJ113)</f>
        <v/>
      </c>
    </row>
    <row r="114">
      <c r="A114" s="2" t="inlineStr">
        <is>
          <t>9101</t>
        </is>
      </c>
      <c r="B114" s="2" t="inlineStr">
        <is>
          <t>Sports and recreation</t>
        </is>
      </c>
      <c r="C114" s="19">
        <f>SUMIF(CALC_StripData!$C$4:$DJ$4,C$4,CALC_StripData!$C114:$DJ114)</f>
        <v/>
      </c>
      <c r="D114" s="19">
        <f>SUMIF(CALC_StripData!$C$4:$DJ$4,D$4,CALC_StripData!$C114:$DJ114)</f>
        <v/>
      </c>
      <c r="E114" s="19">
        <f>SUMIF(CALC_StripData!$C$4:$DJ$4,E$4,CALC_StripData!$C114:$DJ114)</f>
        <v/>
      </c>
      <c r="F114" s="19">
        <f>SUMIF(CALC_StripData!$C$4:$DJ$4,F$4,CALC_StripData!$C114:$DJ114)</f>
        <v/>
      </c>
      <c r="G114" s="19">
        <f>SUMIF(CALC_StripData!$C$4:$DJ$4,G$4,CALC_StripData!$C114:$DJ114)</f>
        <v/>
      </c>
      <c r="H114" s="19">
        <f>SUMIF(CALC_StripData!$C$4:$DJ$4,H$4,CALC_StripData!$C114:$DJ114)</f>
        <v/>
      </c>
      <c r="I114" s="19">
        <f>SUMIF(CALC_StripData!$C$4:$DJ$4,I$4,CALC_StripData!$C114:$DJ114)</f>
        <v/>
      </c>
      <c r="J114" s="19">
        <f>SUMIF(CALC_StripData!$C$4:$DJ$4,J$4,CALC_StripData!$C114:$DJ114)</f>
        <v/>
      </c>
    </row>
    <row r="115">
      <c r="A115" s="2" t="inlineStr">
        <is>
          <t>9201</t>
        </is>
      </c>
      <c r="B115" s="2" t="inlineStr">
        <is>
          <t>Gambling</t>
        </is>
      </c>
      <c r="C115" s="19">
        <f>SUMIF(CALC_StripData!$C$4:$DJ$4,C$4,CALC_StripData!$C115:$DJ115)</f>
        <v/>
      </c>
      <c r="D115" s="19">
        <f>SUMIF(CALC_StripData!$C$4:$DJ$4,D$4,CALC_StripData!$C115:$DJ115)</f>
        <v/>
      </c>
      <c r="E115" s="19">
        <f>SUMIF(CALC_StripData!$C$4:$DJ$4,E$4,CALC_StripData!$C115:$DJ115)</f>
        <v/>
      </c>
      <c r="F115" s="19">
        <f>SUMIF(CALC_StripData!$C$4:$DJ$4,F$4,CALC_StripData!$C115:$DJ115)</f>
        <v/>
      </c>
      <c r="G115" s="19">
        <f>SUMIF(CALC_StripData!$C$4:$DJ$4,G$4,CALC_StripData!$C115:$DJ115)</f>
        <v/>
      </c>
      <c r="H115" s="19">
        <f>SUMIF(CALC_StripData!$C$4:$DJ$4,H$4,CALC_StripData!$C115:$DJ115)</f>
        <v/>
      </c>
      <c r="I115" s="19">
        <f>SUMIF(CALC_StripData!$C$4:$DJ$4,I$4,CALC_StripData!$C115:$DJ115)</f>
        <v/>
      </c>
      <c r="J115" s="19">
        <f>SUMIF(CALC_StripData!$C$4:$DJ$4,J$4,CALC_StripData!$C115:$DJ115)</f>
        <v/>
      </c>
    </row>
    <row r="116">
      <c r="A116" s="2" t="inlineStr">
        <is>
          <t>9401</t>
        </is>
      </c>
      <c r="B116" s="2" t="inlineStr">
        <is>
          <t>Automotive repair and maintenance</t>
        </is>
      </c>
      <c r="C116" s="19">
        <f>SUMIF(CALC_StripData!$C$4:$DJ$4,C$4,CALC_StripData!$C116:$DJ116)</f>
        <v/>
      </c>
      <c r="D116" s="19">
        <f>SUMIF(CALC_StripData!$C$4:$DJ$4,D$4,CALC_StripData!$C116:$DJ116)</f>
        <v/>
      </c>
      <c r="E116" s="19">
        <f>SUMIF(CALC_StripData!$C$4:$DJ$4,E$4,CALC_StripData!$C116:$DJ116)</f>
        <v/>
      </c>
      <c r="F116" s="19">
        <f>SUMIF(CALC_StripData!$C$4:$DJ$4,F$4,CALC_StripData!$C116:$DJ116)</f>
        <v/>
      </c>
      <c r="G116" s="19">
        <f>SUMIF(CALC_StripData!$C$4:$DJ$4,G$4,CALC_StripData!$C116:$DJ116)</f>
        <v/>
      </c>
      <c r="H116" s="19">
        <f>SUMIF(CALC_StripData!$C$4:$DJ$4,H$4,CALC_StripData!$C116:$DJ116)</f>
        <v/>
      </c>
      <c r="I116" s="19">
        <f>SUMIF(CALC_StripData!$C$4:$DJ$4,I$4,CALC_StripData!$C116:$DJ116)</f>
        <v/>
      </c>
      <c r="J116" s="19">
        <f>SUMIF(CALC_StripData!$C$4:$DJ$4,J$4,CALC_StripData!$C116:$DJ116)</f>
        <v/>
      </c>
    </row>
    <row r="117">
      <c r="A117" s="2" t="inlineStr">
        <is>
          <t>9402</t>
        </is>
      </c>
      <c r="B117" s="2" t="inlineStr">
        <is>
          <t>Other repair and maintenance</t>
        </is>
      </c>
      <c r="C117" s="19">
        <f>SUMIF(CALC_StripData!$C$4:$DJ$4,C$4,CALC_StripData!$C117:$DJ117)</f>
        <v/>
      </c>
      <c r="D117" s="19">
        <f>SUMIF(CALC_StripData!$C$4:$DJ$4,D$4,CALC_StripData!$C117:$DJ117)</f>
        <v/>
      </c>
      <c r="E117" s="19">
        <f>SUMIF(CALC_StripData!$C$4:$DJ$4,E$4,CALC_StripData!$C117:$DJ117)</f>
        <v/>
      </c>
      <c r="F117" s="19">
        <f>SUMIF(CALC_StripData!$C$4:$DJ$4,F$4,CALC_StripData!$C117:$DJ117)</f>
        <v/>
      </c>
      <c r="G117" s="19">
        <f>SUMIF(CALC_StripData!$C$4:$DJ$4,G$4,CALC_StripData!$C117:$DJ117)</f>
        <v/>
      </c>
      <c r="H117" s="19">
        <f>SUMIF(CALC_StripData!$C$4:$DJ$4,H$4,CALC_StripData!$C117:$DJ117)</f>
        <v/>
      </c>
      <c r="I117" s="19">
        <f>SUMIF(CALC_StripData!$C$4:$DJ$4,I$4,CALC_StripData!$C117:$DJ117)</f>
        <v/>
      </c>
      <c r="J117" s="19">
        <f>SUMIF(CALC_StripData!$C$4:$DJ$4,J$4,CALC_StripData!$C117:$DJ117)</f>
        <v/>
      </c>
    </row>
    <row r="118">
      <c r="A118" s="2" t="inlineStr">
        <is>
          <t>9501</t>
        </is>
      </c>
      <c r="B118" s="2" t="inlineStr">
        <is>
          <t>Personal services</t>
        </is>
      </c>
      <c r="C118" s="19">
        <f>SUMIF(CALC_StripData!$C$4:$DJ$4,C$4,CALC_StripData!$C118:$DJ118)</f>
        <v/>
      </c>
      <c r="D118" s="19">
        <f>SUMIF(CALC_StripData!$C$4:$DJ$4,D$4,CALC_StripData!$C118:$DJ118)</f>
        <v/>
      </c>
      <c r="E118" s="19">
        <f>SUMIF(CALC_StripData!$C$4:$DJ$4,E$4,CALC_StripData!$C118:$DJ118)</f>
        <v/>
      </c>
      <c r="F118" s="19">
        <f>SUMIF(CALC_StripData!$C$4:$DJ$4,F$4,CALC_StripData!$C118:$DJ118)</f>
        <v/>
      </c>
      <c r="G118" s="19">
        <f>SUMIF(CALC_StripData!$C$4:$DJ$4,G$4,CALC_StripData!$C118:$DJ118)</f>
        <v/>
      </c>
      <c r="H118" s="19">
        <f>SUMIF(CALC_StripData!$C$4:$DJ$4,H$4,CALC_StripData!$C118:$DJ118)</f>
        <v/>
      </c>
      <c r="I118" s="19">
        <f>SUMIF(CALC_StripData!$C$4:$DJ$4,I$4,CALC_StripData!$C118:$DJ118)</f>
        <v/>
      </c>
      <c r="J118" s="19">
        <f>SUMIF(CALC_StripData!$C$4:$DJ$4,J$4,CALC_StripData!$C118:$DJ118)</f>
        <v/>
      </c>
    </row>
    <row r="119">
      <c r="A119" s="2" t="inlineStr">
        <is>
          <t>9502</t>
        </is>
      </c>
      <c r="B119" s="2" t="inlineStr">
        <is>
          <t>Other services</t>
        </is>
      </c>
      <c r="C119" s="19">
        <f>SUMIF(CALC_StripData!$C$4:$DJ$4,C$4,CALC_StripData!$C119:$DJ119)</f>
        <v/>
      </c>
      <c r="D119" s="19">
        <f>SUMIF(CALC_StripData!$C$4:$DJ$4,D$4,CALC_StripData!$C119:$DJ119)</f>
        <v/>
      </c>
      <c r="E119" s="19">
        <f>SUMIF(CALC_StripData!$C$4:$DJ$4,E$4,CALC_StripData!$C119:$DJ119)</f>
        <v/>
      </c>
      <c r="F119" s="19">
        <f>SUMIF(CALC_StripData!$C$4:$DJ$4,F$4,CALC_StripData!$C119:$DJ119)</f>
        <v/>
      </c>
      <c r="G119" s="19">
        <f>SUMIF(CALC_StripData!$C$4:$DJ$4,G$4,CALC_StripData!$C119:$DJ119)</f>
        <v/>
      </c>
      <c r="H119" s="19">
        <f>SUMIF(CALC_StripData!$C$4:$DJ$4,H$4,CALC_StripData!$C119:$DJ119)</f>
        <v/>
      </c>
      <c r="I119" s="19">
        <f>SUMIF(CALC_StripData!$C$4:$DJ$4,I$4,CALC_StripData!$C119:$DJ119)</f>
        <v/>
      </c>
      <c r="J119" s="19">
        <f>SUMIF(CALC_StripData!$C$4:$DJ$4,J$4,CALC_StripData!$C119:$DJ119)</f>
        <v/>
      </c>
    </row>
  </sheetData>
  <mergeCells count="1">
    <mergeCell ref="A2:L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Strip rates — share of each purchasers-price dollar, by product and column group</t>
        </is>
      </c>
    </row>
    <row r="2" ht="32" customHeight="1">
      <c r="A2" s="5" t="inlineStr">
        <is>
          <t>Shown for inspection and for the sense-checks in reports. CALC_Strip computes the same ratios inline. The two Check columns must read 100% wherever the ABS cell is non-zero.</t>
        </is>
      </c>
    </row>
    <row r="4">
      <c r="A4" s="6" t="inlineStr">
        <is>
          <t>IOIG</t>
        </is>
      </c>
      <c r="B4" s="6" t="inlineStr">
        <is>
          <t>Product</t>
        </is>
      </c>
      <c r="C4" s="6" t="inlineStr">
        <is>
          <t>Domestic
Intermediate</t>
        </is>
      </c>
      <c r="D4" s="6" t="inlineStr">
        <is>
          <t>Domestic
HFCE</t>
        </is>
      </c>
      <c r="E4" s="6" t="inlineStr">
        <is>
          <t>Imports
Intermediate</t>
        </is>
      </c>
      <c r="F4" s="6" t="inlineStr">
        <is>
          <t>Imports
HFCE</t>
        </is>
      </c>
      <c r="G4" s="6" t="inlineStr">
        <is>
          <t>NetTaxes
Intermediate</t>
        </is>
      </c>
      <c r="H4" s="6" t="inlineStr">
        <is>
          <t>NetTaxes
HFCE</t>
        </is>
      </c>
      <c r="I4" s="6" t="inlineStr">
        <is>
          <t>All margins
Intermediate</t>
        </is>
      </c>
      <c r="J4" s="6" t="inlineStr">
        <is>
          <t>All margins
HFCE</t>
        </is>
      </c>
      <c r="K4" s="6" t="inlineStr">
        <is>
          <t>Check
Intermediate</t>
        </is>
      </c>
      <c r="L4" s="6" t="inlineStr">
        <is>
          <t>Check
HFCE</t>
        </is>
      </c>
    </row>
    <row r="5">
      <c r="A5" s="2" t="inlineStr">
        <is>
          <t>0101</t>
        </is>
      </c>
      <c r="B5" s="2" t="inlineStr">
        <is>
          <t>Sheep, grains, beef and dairy cattle</t>
        </is>
      </c>
      <c r="C5" s="22">
        <f>IFERROR((CALC_StripData!$C5)/CALC_PP!$C5,"")</f>
        <v/>
      </c>
      <c r="D5" s="22">
        <f>IFERROR((CALC_StripData!$D5)/CALC_PP!$D5,"")</f>
        <v/>
      </c>
      <c r="E5" s="22">
        <f>IFERROR((CALC_StripData!$K5)/CALC_PP!$C5,"")</f>
        <v/>
      </c>
      <c r="F5" s="22">
        <f>IFERROR((CALC_StripData!$L5)/CALC_PP!$D5,"")</f>
        <v/>
      </c>
      <c r="G5" s="22">
        <f>IFERROR((CALC_StripData!$S5)/CALC_PP!$C5,"")</f>
        <v/>
      </c>
      <c r="H5" s="22">
        <f>IFERROR((CALC_StripData!$T5)/CALC_PP!$D5,"")</f>
        <v/>
      </c>
      <c r="I5" s="22">
        <f>IFERROR((SUMIF(CALC_StripData!$C$4:$DJ$4,CALC_PP!C$4,CALC_StripData!$C5:$DJ5)-CALC_StripData!$C5-CALC_StripData!$K5-CALC_StripData!$S5)/CALC_PP!$C5,"")</f>
        <v/>
      </c>
      <c r="J5" s="22">
        <f>IFERROR((SUMIF(CALC_StripData!$C$4:$DJ$4,CALC_PP!D$4,CALC_StripData!$C5:$DJ5)-CALC_StripData!$D5-CALC_StripData!$L5-CALC_StripData!$T5)/CALC_PP!$D5,"")</f>
        <v/>
      </c>
      <c r="K5" s="22">
        <f>IFERROR($C5+$E5+$G5+$I5,"")</f>
        <v/>
      </c>
      <c r="L5" s="22">
        <f>IFERROR($D5+$F5+$H5+$J5,"")</f>
        <v/>
      </c>
    </row>
    <row r="6">
      <c r="A6" s="2" t="inlineStr">
        <is>
          <t>0102</t>
        </is>
      </c>
      <c r="B6" s="2" t="inlineStr">
        <is>
          <t>Poultry and other livestock</t>
        </is>
      </c>
      <c r="C6" s="22">
        <f>IFERROR((CALC_StripData!$C6)/CALC_PP!$C6,"")</f>
        <v/>
      </c>
      <c r="D6" s="22">
        <f>IFERROR((CALC_StripData!$D6)/CALC_PP!$D6,"")</f>
        <v/>
      </c>
      <c r="E6" s="22">
        <f>IFERROR((CALC_StripData!$K6)/CALC_PP!$C6,"")</f>
        <v/>
      </c>
      <c r="F6" s="22">
        <f>IFERROR((CALC_StripData!$L6)/CALC_PP!$D6,"")</f>
        <v/>
      </c>
      <c r="G6" s="22">
        <f>IFERROR((CALC_StripData!$S6)/CALC_PP!$C6,"")</f>
        <v/>
      </c>
      <c r="H6" s="22">
        <f>IFERROR((CALC_StripData!$T6)/CALC_PP!$D6,"")</f>
        <v/>
      </c>
      <c r="I6" s="22">
        <f>IFERROR((SUMIF(CALC_StripData!$C$4:$DJ$4,CALC_PP!C$4,CALC_StripData!$C6:$DJ6)-CALC_StripData!$C6-CALC_StripData!$K6-CALC_StripData!$S6)/CALC_PP!$C6,"")</f>
        <v/>
      </c>
      <c r="J6" s="22">
        <f>IFERROR((SUMIF(CALC_StripData!$C$4:$DJ$4,CALC_PP!D$4,CALC_StripData!$C6:$DJ6)-CALC_StripData!$D6-CALC_StripData!$L6-CALC_StripData!$T6)/CALC_PP!$D6,"")</f>
        <v/>
      </c>
      <c r="K6" s="22">
        <f>IFERROR($C6+$E6+$G6+$I6,"")</f>
        <v/>
      </c>
      <c r="L6" s="22">
        <f>IFERROR($D6+$F6+$H6+$J6,"")</f>
        <v/>
      </c>
    </row>
    <row r="7">
      <c r="A7" s="2" t="inlineStr">
        <is>
          <t>0103</t>
        </is>
      </c>
      <c r="B7" s="2" t="inlineStr">
        <is>
          <t>Other agriculture</t>
        </is>
      </c>
      <c r="C7" s="22">
        <f>IFERROR((CALC_StripData!$C7)/CALC_PP!$C7,"")</f>
        <v/>
      </c>
      <c r="D7" s="22">
        <f>IFERROR((CALC_StripData!$D7)/CALC_PP!$D7,"")</f>
        <v/>
      </c>
      <c r="E7" s="22">
        <f>IFERROR((CALC_StripData!$K7)/CALC_PP!$C7,"")</f>
        <v/>
      </c>
      <c r="F7" s="22">
        <f>IFERROR((CALC_StripData!$L7)/CALC_PP!$D7,"")</f>
        <v/>
      </c>
      <c r="G7" s="22">
        <f>IFERROR((CALC_StripData!$S7)/CALC_PP!$C7,"")</f>
        <v/>
      </c>
      <c r="H7" s="22">
        <f>IFERROR((CALC_StripData!$T7)/CALC_PP!$D7,"")</f>
        <v/>
      </c>
      <c r="I7" s="22">
        <f>IFERROR((SUMIF(CALC_StripData!$C$4:$DJ$4,CALC_PP!C$4,CALC_StripData!$C7:$DJ7)-CALC_StripData!$C7-CALC_StripData!$K7-CALC_StripData!$S7)/CALC_PP!$C7,"")</f>
        <v/>
      </c>
      <c r="J7" s="22">
        <f>IFERROR((SUMIF(CALC_StripData!$C$4:$DJ$4,CALC_PP!D$4,CALC_StripData!$C7:$DJ7)-CALC_StripData!$D7-CALC_StripData!$L7-CALC_StripData!$T7)/CALC_PP!$D7,"")</f>
        <v/>
      </c>
      <c r="K7" s="22">
        <f>IFERROR($C7+$E7+$G7+$I7,"")</f>
        <v/>
      </c>
      <c r="L7" s="22">
        <f>IFERROR($D7+$F7+$H7+$J7,"")</f>
        <v/>
      </c>
    </row>
    <row r="8">
      <c r="A8" s="2" t="inlineStr">
        <is>
          <t>0201</t>
        </is>
      </c>
      <c r="B8" s="2" t="inlineStr">
        <is>
          <t>Aquaculture</t>
        </is>
      </c>
      <c r="C8" s="22">
        <f>IFERROR((CALC_StripData!$C8)/CALC_PP!$C8,"")</f>
        <v/>
      </c>
      <c r="D8" s="22">
        <f>IFERROR((CALC_StripData!$D8)/CALC_PP!$D8,"")</f>
        <v/>
      </c>
      <c r="E8" s="22">
        <f>IFERROR((CALC_StripData!$K8)/CALC_PP!$C8,"")</f>
        <v/>
      </c>
      <c r="F8" s="22">
        <f>IFERROR((CALC_StripData!$L8)/CALC_PP!$D8,"")</f>
        <v/>
      </c>
      <c r="G8" s="22">
        <f>IFERROR((CALC_StripData!$S8)/CALC_PP!$C8,"")</f>
        <v/>
      </c>
      <c r="H8" s="22">
        <f>IFERROR((CALC_StripData!$T8)/CALC_PP!$D8,"")</f>
        <v/>
      </c>
      <c r="I8" s="22">
        <f>IFERROR((SUMIF(CALC_StripData!$C$4:$DJ$4,CALC_PP!C$4,CALC_StripData!$C8:$DJ8)-CALC_StripData!$C8-CALC_StripData!$K8-CALC_StripData!$S8)/CALC_PP!$C8,"")</f>
        <v/>
      </c>
      <c r="J8" s="22">
        <f>IFERROR((SUMIF(CALC_StripData!$C$4:$DJ$4,CALC_PP!D$4,CALC_StripData!$C8:$DJ8)-CALC_StripData!$D8-CALC_StripData!$L8-CALC_StripData!$T8)/CALC_PP!$D8,"")</f>
        <v/>
      </c>
      <c r="K8" s="22">
        <f>IFERROR($C8+$E8+$G8+$I8,"")</f>
        <v/>
      </c>
      <c r="L8" s="22">
        <f>IFERROR($D8+$F8+$H8+$J8,"")</f>
        <v/>
      </c>
    </row>
    <row r="9">
      <c r="A9" s="2" t="inlineStr">
        <is>
          <t>0301</t>
        </is>
      </c>
      <c r="B9" s="2" t="inlineStr">
        <is>
          <t>Forestry and logging</t>
        </is>
      </c>
      <c r="C9" s="22">
        <f>IFERROR((CALC_StripData!$C9)/CALC_PP!$C9,"")</f>
        <v/>
      </c>
      <c r="D9" s="22">
        <f>IFERROR((CALC_StripData!$D9)/CALC_PP!$D9,"")</f>
        <v/>
      </c>
      <c r="E9" s="22">
        <f>IFERROR((CALC_StripData!$K9)/CALC_PP!$C9,"")</f>
        <v/>
      </c>
      <c r="F9" s="22">
        <f>IFERROR((CALC_StripData!$L9)/CALC_PP!$D9,"")</f>
        <v/>
      </c>
      <c r="G9" s="22">
        <f>IFERROR((CALC_StripData!$S9)/CALC_PP!$C9,"")</f>
        <v/>
      </c>
      <c r="H9" s="22">
        <f>IFERROR((CALC_StripData!$T9)/CALC_PP!$D9,"")</f>
        <v/>
      </c>
      <c r="I9" s="22">
        <f>IFERROR((SUMIF(CALC_StripData!$C$4:$DJ$4,CALC_PP!C$4,CALC_StripData!$C9:$DJ9)-CALC_StripData!$C9-CALC_StripData!$K9-CALC_StripData!$S9)/CALC_PP!$C9,"")</f>
        <v/>
      </c>
      <c r="J9" s="22">
        <f>IFERROR((SUMIF(CALC_StripData!$C$4:$DJ$4,CALC_PP!D$4,CALC_StripData!$C9:$DJ9)-CALC_StripData!$D9-CALC_StripData!$L9-CALC_StripData!$T9)/CALC_PP!$D9,"")</f>
        <v/>
      </c>
      <c r="K9" s="22">
        <f>IFERROR($C9+$E9+$G9+$I9,"")</f>
        <v/>
      </c>
      <c r="L9" s="22">
        <f>IFERROR($D9+$F9+$H9+$J9,"")</f>
        <v/>
      </c>
    </row>
    <row r="10">
      <c r="A10" s="2" t="inlineStr">
        <is>
          <t>0401</t>
        </is>
      </c>
      <c r="B10" s="2" t="inlineStr">
        <is>
          <t>Fishing, hunting and trapping</t>
        </is>
      </c>
      <c r="C10" s="22">
        <f>IFERROR((CALC_StripData!$C10)/CALC_PP!$C10,"")</f>
        <v/>
      </c>
      <c r="D10" s="22">
        <f>IFERROR((CALC_StripData!$D10)/CALC_PP!$D10,"")</f>
        <v/>
      </c>
      <c r="E10" s="22">
        <f>IFERROR((CALC_StripData!$K10)/CALC_PP!$C10,"")</f>
        <v/>
      </c>
      <c r="F10" s="22">
        <f>IFERROR((CALC_StripData!$L10)/CALC_PP!$D10,"")</f>
        <v/>
      </c>
      <c r="G10" s="22">
        <f>IFERROR((CALC_StripData!$S10)/CALC_PP!$C10,"")</f>
        <v/>
      </c>
      <c r="H10" s="22">
        <f>IFERROR((CALC_StripData!$T10)/CALC_PP!$D10,"")</f>
        <v/>
      </c>
      <c r="I10" s="22">
        <f>IFERROR((SUMIF(CALC_StripData!$C$4:$DJ$4,CALC_PP!C$4,CALC_StripData!$C10:$DJ10)-CALC_StripData!$C10-CALC_StripData!$K10-CALC_StripData!$S10)/CALC_PP!$C10,"")</f>
        <v/>
      </c>
      <c r="J10" s="22">
        <f>IFERROR((SUMIF(CALC_StripData!$C$4:$DJ$4,CALC_PP!D$4,CALC_StripData!$C10:$DJ10)-CALC_StripData!$D10-CALC_StripData!$L10-CALC_StripData!$T10)/CALC_PP!$D10,"")</f>
        <v/>
      </c>
      <c r="K10" s="22">
        <f>IFERROR($C10+$E10+$G10+$I10,"")</f>
        <v/>
      </c>
      <c r="L10" s="22">
        <f>IFERROR($D10+$F10+$H10+$J10,"")</f>
        <v/>
      </c>
    </row>
    <row r="11">
      <c r="A11" s="2" t="inlineStr">
        <is>
          <t>0501</t>
        </is>
      </c>
      <c r="B11" s="2" t="inlineStr">
        <is>
          <t>Agriculture, forestry and fishing support services</t>
        </is>
      </c>
      <c r="C11" s="22">
        <f>IFERROR((CALC_StripData!$C11)/CALC_PP!$C11,"")</f>
        <v/>
      </c>
      <c r="D11" s="22">
        <f>IFERROR((CALC_StripData!$D11)/CALC_PP!$D11,"")</f>
        <v/>
      </c>
      <c r="E11" s="22">
        <f>IFERROR((CALC_StripData!$K11)/CALC_PP!$C11,"")</f>
        <v/>
      </c>
      <c r="F11" s="22">
        <f>IFERROR((CALC_StripData!$L11)/CALC_PP!$D11,"")</f>
        <v/>
      </c>
      <c r="G11" s="22">
        <f>IFERROR((CALC_StripData!$S11)/CALC_PP!$C11,"")</f>
        <v/>
      </c>
      <c r="H11" s="22">
        <f>IFERROR((CALC_StripData!$T11)/CALC_PP!$D11,"")</f>
        <v/>
      </c>
      <c r="I11" s="22">
        <f>IFERROR((SUMIF(CALC_StripData!$C$4:$DJ$4,CALC_PP!C$4,CALC_StripData!$C11:$DJ11)-CALC_StripData!$C11-CALC_StripData!$K11-CALC_StripData!$S11)/CALC_PP!$C11,"")</f>
        <v/>
      </c>
      <c r="J11" s="22">
        <f>IFERROR((SUMIF(CALC_StripData!$C$4:$DJ$4,CALC_PP!D$4,CALC_StripData!$C11:$DJ11)-CALC_StripData!$D11-CALC_StripData!$L11-CALC_StripData!$T11)/CALC_PP!$D11,"")</f>
        <v/>
      </c>
      <c r="K11" s="22">
        <f>IFERROR($C11+$E11+$G11+$I11,"")</f>
        <v/>
      </c>
      <c r="L11" s="22">
        <f>IFERROR($D11+$F11+$H11+$J11,"")</f>
        <v/>
      </c>
    </row>
    <row r="12">
      <c r="A12" s="2" t="inlineStr">
        <is>
          <t>0601</t>
        </is>
      </c>
      <c r="B12" s="2" t="inlineStr">
        <is>
          <t>Coal mining</t>
        </is>
      </c>
      <c r="C12" s="22">
        <f>IFERROR((CALC_StripData!$C12)/CALC_PP!$C12,"")</f>
        <v/>
      </c>
      <c r="D12" s="22">
        <f>IFERROR((CALC_StripData!$D12)/CALC_PP!$D12,"")</f>
        <v/>
      </c>
      <c r="E12" s="22">
        <f>IFERROR((CALC_StripData!$K12)/CALC_PP!$C12,"")</f>
        <v/>
      </c>
      <c r="F12" s="22">
        <f>IFERROR((CALC_StripData!$L12)/CALC_PP!$D12,"")</f>
        <v/>
      </c>
      <c r="G12" s="22">
        <f>IFERROR((CALC_StripData!$S12)/CALC_PP!$C12,"")</f>
        <v/>
      </c>
      <c r="H12" s="22">
        <f>IFERROR((CALC_StripData!$T12)/CALC_PP!$D12,"")</f>
        <v/>
      </c>
      <c r="I12" s="22">
        <f>IFERROR((SUMIF(CALC_StripData!$C$4:$DJ$4,CALC_PP!C$4,CALC_StripData!$C12:$DJ12)-CALC_StripData!$C12-CALC_StripData!$K12-CALC_StripData!$S12)/CALC_PP!$C12,"")</f>
        <v/>
      </c>
      <c r="J12" s="22">
        <f>IFERROR((SUMIF(CALC_StripData!$C$4:$DJ$4,CALC_PP!D$4,CALC_StripData!$C12:$DJ12)-CALC_StripData!$D12-CALC_StripData!$L12-CALC_StripData!$T12)/CALC_PP!$D12,"")</f>
        <v/>
      </c>
      <c r="K12" s="22">
        <f>IFERROR($C12+$E12+$G12+$I12,"")</f>
        <v/>
      </c>
      <c r="L12" s="22">
        <f>IFERROR($D12+$F12+$H12+$J12,"")</f>
        <v/>
      </c>
    </row>
    <row r="13">
      <c r="A13" s="2" t="inlineStr">
        <is>
          <t>0701</t>
        </is>
      </c>
      <c r="B13" s="2" t="inlineStr">
        <is>
          <t>Oil and gas extraction</t>
        </is>
      </c>
      <c r="C13" s="22">
        <f>IFERROR((CALC_StripData!$C13)/CALC_PP!$C13,"")</f>
        <v/>
      </c>
      <c r="D13" s="22">
        <f>IFERROR((CALC_StripData!$D13)/CALC_PP!$D13,"")</f>
        <v/>
      </c>
      <c r="E13" s="22">
        <f>IFERROR((CALC_StripData!$K13)/CALC_PP!$C13,"")</f>
        <v/>
      </c>
      <c r="F13" s="22">
        <f>IFERROR((CALC_StripData!$L13)/CALC_PP!$D13,"")</f>
        <v/>
      </c>
      <c r="G13" s="22">
        <f>IFERROR((CALC_StripData!$S13)/CALC_PP!$C13,"")</f>
        <v/>
      </c>
      <c r="H13" s="22">
        <f>IFERROR((CALC_StripData!$T13)/CALC_PP!$D13,"")</f>
        <v/>
      </c>
      <c r="I13" s="22">
        <f>IFERROR((SUMIF(CALC_StripData!$C$4:$DJ$4,CALC_PP!C$4,CALC_StripData!$C13:$DJ13)-CALC_StripData!$C13-CALC_StripData!$K13-CALC_StripData!$S13)/CALC_PP!$C13,"")</f>
        <v/>
      </c>
      <c r="J13" s="22">
        <f>IFERROR((SUMIF(CALC_StripData!$C$4:$DJ$4,CALC_PP!D$4,CALC_StripData!$C13:$DJ13)-CALC_StripData!$D13-CALC_StripData!$L13-CALC_StripData!$T13)/CALC_PP!$D13,"")</f>
        <v/>
      </c>
      <c r="K13" s="22">
        <f>IFERROR($C13+$E13+$G13+$I13,"")</f>
        <v/>
      </c>
      <c r="L13" s="22">
        <f>IFERROR($D13+$F13+$H13+$J13,"")</f>
        <v/>
      </c>
    </row>
    <row r="14">
      <c r="A14" s="2" t="inlineStr">
        <is>
          <t>0801</t>
        </is>
      </c>
      <c r="B14" s="2" t="inlineStr">
        <is>
          <t>Iron ore mining</t>
        </is>
      </c>
      <c r="C14" s="22">
        <f>IFERROR((CALC_StripData!$C14)/CALC_PP!$C14,"")</f>
        <v/>
      </c>
      <c r="D14" s="22">
        <f>IFERROR((CALC_StripData!$D14)/CALC_PP!$D14,"")</f>
        <v/>
      </c>
      <c r="E14" s="22">
        <f>IFERROR((CALC_StripData!$K14)/CALC_PP!$C14,"")</f>
        <v/>
      </c>
      <c r="F14" s="22">
        <f>IFERROR((CALC_StripData!$L14)/CALC_PP!$D14,"")</f>
        <v/>
      </c>
      <c r="G14" s="22">
        <f>IFERROR((CALC_StripData!$S14)/CALC_PP!$C14,"")</f>
        <v/>
      </c>
      <c r="H14" s="22">
        <f>IFERROR((CALC_StripData!$T14)/CALC_PP!$D14,"")</f>
        <v/>
      </c>
      <c r="I14" s="22">
        <f>IFERROR((SUMIF(CALC_StripData!$C$4:$DJ$4,CALC_PP!C$4,CALC_StripData!$C14:$DJ14)-CALC_StripData!$C14-CALC_StripData!$K14-CALC_StripData!$S14)/CALC_PP!$C14,"")</f>
        <v/>
      </c>
      <c r="J14" s="22">
        <f>IFERROR((SUMIF(CALC_StripData!$C$4:$DJ$4,CALC_PP!D$4,CALC_StripData!$C14:$DJ14)-CALC_StripData!$D14-CALC_StripData!$L14-CALC_StripData!$T14)/CALC_PP!$D14,"")</f>
        <v/>
      </c>
      <c r="K14" s="22">
        <f>IFERROR($C14+$E14+$G14+$I14,"")</f>
        <v/>
      </c>
      <c r="L14" s="22">
        <f>IFERROR($D14+$F14+$H14+$J14,"")</f>
        <v/>
      </c>
    </row>
    <row r="15">
      <c r="A15" s="2" t="inlineStr">
        <is>
          <t>0802</t>
        </is>
      </c>
      <c r="B15" s="2" t="inlineStr">
        <is>
          <t>Non-ferrous metal ore mining</t>
        </is>
      </c>
      <c r="C15" s="22">
        <f>IFERROR((CALC_StripData!$C15)/CALC_PP!$C15,"")</f>
        <v/>
      </c>
      <c r="D15" s="22">
        <f>IFERROR((CALC_StripData!$D15)/CALC_PP!$D15,"")</f>
        <v/>
      </c>
      <c r="E15" s="22">
        <f>IFERROR((CALC_StripData!$K15)/CALC_PP!$C15,"")</f>
        <v/>
      </c>
      <c r="F15" s="22">
        <f>IFERROR((CALC_StripData!$L15)/CALC_PP!$D15,"")</f>
        <v/>
      </c>
      <c r="G15" s="22">
        <f>IFERROR((CALC_StripData!$S15)/CALC_PP!$C15,"")</f>
        <v/>
      </c>
      <c r="H15" s="22">
        <f>IFERROR((CALC_StripData!$T15)/CALC_PP!$D15,"")</f>
        <v/>
      </c>
      <c r="I15" s="22">
        <f>IFERROR((SUMIF(CALC_StripData!$C$4:$DJ$4,CALC_PP!C$4,CALC_StripData!$C15:$DJ15)-CALC_StripData!$C15-CALC_StripData!$K15-CALC_StripData!$S15)/CALC_PP!$C15,"")</f>
        <v/>
      </c>
      <c r="J15" s="22">
        <f>IFERROR((SUMIF(CALC_StripData!$C$4:$DJ$4,CALC_PP!D$4,CALC_StripData!$C15:$DJ15)-CALC_StripData!$D15-CALC_StripData!$L15-CALC_StripData!$T15)/CALC_PP!$D15,"")</f>
        <v/>
      </c>
      <c r="K15" s="22">
        <f>IFERROR($C15+$E15+$G15+$I15,"")</f>
        <v/>
      </c>
      <c r="L15" s="22">
        <f>IFERROR($D15+$F15+$H15+$J15,"")</f>
        <v/>
      </c>
    </row>
    <row r="16">
      <c r="A16" s="2" t="inlineStr">
        <is>
          <t>0901</t>
        </is>
      </c>
      <c r="B16" s="2" t="inlineStr">
        <is>
          <t>Non-metallic mineral mining</t>
        </is>
      </c>
      <c r="C16" s="22">
        <f>IFERROR((CALC_StripData!$C16)/CALC_PP!$C16,"")</f>
        <v/>
      </c>
      <c r="D16" s="22">
        <f>IFERROR((CALC_StripData!$D16)/CALC_PP!$D16,"")</f>
        <v/>
      </c>
      <c r="E16" s="22">
        <f>IFERROR((CALC_StripData!$K16)/CALC_PP!$C16,"")</f>
        <v/>
      </c>
      <c r="F16" s="22">
        <f>IFERROR((CALC_StripData!$L16)/CALC_PP!$D16,"")</f>
        <v/>
      </c>
      <c r="G16" s="22">
        <f>IFERROR((CALC_StripData!$S16)/CALC_PP!$C16,"")</f>
        <v/>
      </c>
      <c r="H16" s="22">
        <f>IFERROR((CALC_StripData!$T16)/CALC_PP!$D16,"")</f>
        <v/>
      </c>
      <c r="I16" s="22">
        <f>IFERROR((SUMIF(CALC_StripData!$C$4:$DJ$4,CALC_PP!C$4,CALC_StripData!$C16:$DJ16)-CALC_StripData!$C16-CALC_StripData!$K16-CALC_StripData!$S16)/CALC_PP!$C16,"")</f>
        <v/>
      </c>
      <c r="J16" s="22">
        <f>IFERROR((SUMIF(CALC_StripData!$C$4:$DJ$4,CALC_PP!D$4,CALC_StripData!$C16:$DJ16)-CALC_StripData!$D16-CALC_StripData!$L16-CALC_StripData!$T16)/CALC_PP!$D16,"")</f>
        <v/>
      </c>
      <c r="K16" s="22">
        <f>IFERROR($C16+$E16+$G16+$I16,"")</f>
        <v/>
      </c>
      <c r="L16" s="22">
        <f>IFERROR($D16+$F16+$H16+$J16,"")</f>
        <v/>
      </c>
    </row>
    <row r="17">
      <c r="A17" s="2" t="inlineStr">
        <is>
          <t>1001</t>
        </is>
      </c>
      <c r="B17" s="2" t="inlineStr">
        <is>
          <t>Exploration and mining support services</t>
        </is>
      </c>
      <c r="C17" s="22">
        <f>IFERROR((CALC_StripData!$C17)/CALC_PP!$C17,"")</f>
        <v/>
      </c>
      <c r="D17" s="22">
        <f>IFERROR((CALC_StripData!$D17)/CALC_PP!$D17,"")</f>
        <v/>
      </c>
      <c r="E17" s="22">
        <f>IFERROR((CALC_StripData!$K17)/CALC_PP!$C17,"")</f>
        <v/>
      </c>
      <c r="F17" s="22">
        <f>IFERROR((CALC_StripData!$L17)/CALC_PP!$D17,"")</f>
        <v/>
      </c>
      <c r="G17" s="22">
        <f>IFERROR((CALC_StripData!$S17)/CALC_PP!$C17,"")</f>
        <v/>
      </c>
      <c r="H17" s="22">
        <f>IFERROR((CALC_StripData!$T17)/CALC_PP!$D17,"")</f>
        <v/>
      </c>
      <c r="I17" s="22">
        <f>IFERROR((SUMIF(CALC_StripData!$C$4:$DJ$4,CALC_PP!C$4,CALC_StripData!$C17:$DJ17)-CALC_StripData!$C17-CALC_StripData!$K17-CALC_StripData!$S17)/CALC_PP!$C17,"")</f>
        <v/>
      </c>
      <c r="J17" s="22">
        <f>IFERROR((SUMIF(CALC_StripData!$C$4:$DJ$4,CALC_PP!D$4,CALC_StripData!$C17:$DJ17)-CALC_StripData!$D17-CALC_StripData!$L17-CALC_StripData!$T17)/CALC_PP!$D17,"")</f>
        <v/>
      </c>
      <c r="K17" s="22">
        <f>IFERROR($C17+$E17+$G17+$I17,"")</f>
        <v/>
      </c>
      <c r="L17" s="22">
        <f>IFERROR($D17+$F17+$H17+$J17,"")</f>
        <v/>
      </c>
    </row>
    <row r="18">
      <c r="A18" s="2" t="inlineStr">
        <is>
          <t>1101</t>
        </is>
      </c>
      <c r="B18" s="2" t="inlineStr">
        <is>
          <t>Meat and meat product manufacturing</t>
        </is>
      </c>
      <c r="C18" s="22">
        <f>IFERROR((CALC_StripData!$C18)/CALC_PP!$C18,"")</f>
        <v/>
      </c>
      <c r="D18" s="22">
        <f>IFERROR((CALC_StripData!$D18)/CALC_PP!$D18,"")</f>
        <v/>
      </c>
      <c r="E18" s="22">
        <f>IFERROR((CALC_StripData!$K18)/CALC_PP!$C18,"")</f>
        <v/>
      </c>
      <c r="F18" s="22">
        <f>IFERROR((CALC_StripData!$L18)/CALC_PP!$D18,"")</f>
        <v/>
      </c>
      <c r="G18" s="22">
        <f>IFERROR((CALC_StripData!$S18)/CALC_PP!$C18,"")</f>
        <v/>
      </c>
      <c r="H18" s="22">
        <f>IFERROR((CALC_StripData!$T18)/CALC_PP!$D18,"")</f>
        <v/>
      </c>
      <c r="I18" s="22">
        <f>IFERROR((SUMIF(CALC_StripData!$C$4:$DJ$4,CALC_PP!C$4,CALC_StripData!$C18:$DJ18)-CALC_StripData!$C18-CALC_StripData!$K18-CALC_StripData!$S18)/CALC_PP!$C18,"")</f>
        <v/>
      </c>
      <c r="J18" s="22">
        <f>IFERROR((SUMIF(CALC_StripData!$C$4:$DJ$4,CALC_PP!D$4,CALC_StripData!$C18:$DJ18)-CALC_StripData!$D18-CALC_StripData!$L18-CALC_StripData!$T18)/CALC_PP!$D18,"")</f>
        <v/>
      </c>
      <c r="K18" s="22">
        <f>IFERROR($C18+$E18+$G18+$I18,"")</f>
        <v/>
      </c>
      <c r="L18" s="22">
        <f>IFERROR($D18+$F18+$H18+$J18,"")</f>
        <v/>
      </c>
    </row>
    <row r="19">
      <c r="A19" s="2" t="inlineStr">
        <is>
          <t>1102</t>
        </is>
      </c>
      <c r="B19" s="2" t="inlineStr">
        <is>
          <t>Processed seafood manufacturing</t>
        </is>
      </c>
      <c r="C19" s="22">
        <f>IFERROR((CALC_StripData!$C19)/CALC_PP!$C19,"")</f>
        <v/>
      </c>
      <c r="D19" s="22">
        <f>IFERROR((CALC_StripData!$D19)/CALC_PP!$D19,"")</f>
        <v/>
      </c>
      <c r="E19" s="22">
        <f>IFERROR((CALC_StripData!$K19)/CALC_PP!$C19,"")</f>
        <v/>
      </c>
      <c r="F19" s="22">
        <f>IFERROR((CALC_StripData!$L19)/CALC_PP!$D19,"")</f>
        <v/>
      </c>
      <c r="G19" s="22">
        <f>IFERROR((CALC_StripData!$S19)/CALC_PP!$C19,"")</f>
        <v/>
      </c>
      <c r="H19" s="22">
        <f>IFERROR((CALC_StripData!$T19)/CALC_PP!$D19,"")</f>
        <v/>
      </c>
      <c r="I19" s="22">
        <f>IFERROR((SUMIF(CALC_StripData!$C$4:$DJ$4,CALC_PP!C$4,CALC_StripData!$C19:$DJ19)-CALC_StripData!$C19-CALC_StripData!$K19-CALC_StripData!$S19)/CALC_PP!$C19,"")</f>
        <v/>
      </c>
      <c r="J19" s="22">
        <f>IFERROR((SUMIF(CALC_StripData!$C$4:$DJ$4,CALC_PP!D$4,CALC_StripData!$C19:$DJ19)-CALC_StripData!$D19-CALC_StripData!$L19-CALC_StripData!$T19)/CALC_PP!$D19,"")</f>
        <v/>
      </c>
      <c r="K19" s="22">
        <f>IFERROR($C19+$E19+$G19+$I19,"")</f>
        <v/>
      </c>
      <c r="L19" s="22">
        <f>IFERROR($D19+$F19+$H19+$J19,"")</f>
        <v/>
      </c>
    </row>
    <row r="20">
      <c r="A20" s="2" t="inlineStr">
        <is>
          <t>1103</t>
        </is>
      </c>
      <c r="B20" s="2" t="inlineStr">
        <is>
          <t>Dairy product manufacturing</t>
        </is>
      </c>
      <c r="C20" s="22">
        <f>IFERROR((CALC_StripData!$C20)/CALC_PP!$C20,"")</f>
        <v/>
      </c>
      <c r="D20" s="22">
        <f>IFERROR((CALC_StripData!$D20)/CALC_PP!$D20,"")</f>
        <v/>
      </c>
      <c r="E20" s="22">
        <f>IFERROR((CALC_StripData!$K20)/CALC_PP!$C20,"")</f>
        <v/>
      </c>
      <c r="F20" s="22">
        <f>IFERROR((CALC_StripData!$L20)/CALC_PP!$D20,"")</f>
        <v/>
      </c>
      <c r="G20" s="22">
        <f>IFERROR((CALC_StripData!$S20)/CALC_PP!$C20,"")</f>
        <v/>
      </c>
      <c r="H20" s="22">
        <f>IFERROR((CALC_StripData!$T20)/CALC_PP!$D20,"")</f>
        <v/>
      </c>
      <c r="I20" s="22">
        <f>IFERROR((SUMIF(CALC_StripData!$C$4:$DJ$4,CALC_PP!C$4,CALC_StripData!$C20:$DJ20)-CALC_StripData!$C20-CALC_StripData!$K20-CALC_StripData!$S20)/CALC_PP!$C20,"")</f>
        <v/>
      </c>
      <c r="J20" s="22">
        <f>IFERROR((SUMIF(CALC_StripData!$C$4:$DJ$4,CALC_PP!D$4,CALC_StripData!$C20:$DJ20)-CALC_StripData!$D20-CALC_StripData!$L20-CALC_StripData!$T20)/CALC_PP!$D20,"")</f>
        <v/>
      </c>
      <c r="K20" s="22">
        <f>IFERROR($C20+$E20+$G20+$I20,"")</f>
        <v/>
      </c>
      <c r="L20" s="22">
        <f>IFERROR($D20+$F20+$H20+$J20,"")</f>
        <v/>
      </c>
    </row>
    <row r="21">
      <c r="A21" s="2" t="inlineStr">
        <is>
          <t>1104</t>
        </is>
      </c>
      <c r="B21" s="2" t="inlineStr">
        <is>
          <t>Fruit and vegetable product manufacturing</t>
        </is>
      </c>
      <c r="C21" s="22">
        <f>IFERROR((CALC_StripData!$C21)/CALC_PP!$C21,"")</f>
        <v/>
      </c>
      <c r="D21" s="22">
        <f>IFERROR((CALC_StripData!$D21)/CALC_PP!$D21,"")</f>
        <v/>
      </c>
      <c r="E21" s="22">
        <f>IFERROR((CALC_StripData!$K21)/CALC_PP!$C21,"")</f>
        <v/>
      </c>
      <c r="F21" s="22">
        <f>IFERROR((CALC_StripData!$L21)/CALC_PP!$D21,"")</f>
        <v/>
      </c>
      <c r="G21" s="22">
        <f>IFERROR((CALC_StripData!$S21)/CALC_PP!$C21,"")</f>
        <v/>
      </c>
      <c r="H21" s="22">
        <f>IFERROR((CALC_StripData!$T21)/CALC_PP!$D21,"")</f>
        <v/>
      </c>
      <c r="I21" s="22">
        <f>IFERROR((SUMIF(CALC_StripData!$C$4:$DJ$4,CALC_PP!C$4,CALC_StripData!$C21:$DJ21)-CALC_StripData!$C21-CALC_StripData!$K21-CALC_StripData!$S21)/CALC_PP!$C21,"")</f>
        <v/>
      </c>
      <c r="J21" s="22">
        <f>IFERROR((SUMIF(CALC_StripData!$C$4:$DJ$4,CALC_PP!D$4,CALC_StripData!$C21:$DJ21)-CALC_StripData!$D21-CALC_StripData!$L21-CALC_StripData!$T21)/CALC_PP!$D21,"")</f>
        <v/>
      </c>
      <c r="K21" s="22">
        <f>IFERROR($C21+$E21+$G21+$I21,"")</f>
        <v/>
      </c>
      <c r="L21" s="22">
        <f>IFERROR($D21+$F21+$H21+$J21,"")</f>
        <v/>
      </c>
    </row>
    <row r="22">
      <c r="A22" s="2" t="inlineStr">
        <is>
          <t>1105</t>
        </is>
      </c>
      <c r="B22" s="2" t="inlineStr">
        <is>
          <t>Oils and fats manufacturing</t>
        </is>
      </c>
      <c r="C22" s="22">
        <f>IFERROR((CALC_StripData!$C22)/CALC_PP!$C22,"")</f>
        <v/>
      </c>
      <c r="D22" s="22">
        <f>IFERROR((CALC_StripData!$D22)/CALC_PP!$D22,"")</f>
        <v/>
      </c>
      <c r="E22" s="22">
        <f>IFERROR((CALC_StripData!$K22)/CALC_PP!$C22,"")</f>
        <v/>
      </c>
      <c r="F22" s="22">
        <f>IFERROR((CALC_StripData!$L22)/CALC_PP!$D22,"")</f>
        <v/>
      </c>
      <c r="G22" s="22">
        <f>IFERROR((CALC_StripData!$S22)/CALC_PP!$C22,"")</f>
        <v/>
      </c>
      <c r="H22" s="22">
        <f>IFERROR((CALC_StripData!$T22)/CALC_PP!$D22,"")</f>
        <v/>
      </c>
      <c r="I22" s="22">
        <f>IFERROR((SUMIF(CALC_StripData!$C$4:$DJ$4,CALC_PP!C$4,CALC_StripData!$C22:$DJ22)-CALC_StripData!$C22-CALC_StripData!$K22-CALC_StripData!$S22)/CALC_PP!$C22,"")</f>
        <v/>
      </c>
      <c r="J22" s="22">
        <f>IFERROR((SUMIF(CALC_StripData!$C$4:$DJ$4,CALC_PP!D$4,CALC_StripData!$C22:$DJ22)-CALC_StripData!$D22-CALC_StripData!$L22-CALC_StripData!$T22)/CALC_PP!$D22,"")</f>
        <v/>
      </c>
      <c r="K22" s="22">
        <f>IFERROR($C22+$E22+$G22+$I22,"")</f>
        <v/>
      </c>
      <c r="L22" s="22">
        <f>IFERROR($D22+$F22+$H22+$J22,"")</f>
        <v/>
      </c>
    </row>
    <row r="23">
      <c r="A23" s="2" t="inlineStr">
        <is>
          <t>1106</t>
        </is>
      </c>
      <c r="B23" s="2" t="inlineStr">
        <is>
          <t>Grain mill and cereal product manufacturing</t>
        </is>
      </c>
      <c r="C23" s="22">
        <f>IFERROR((CALC_StripData!$C23)/CALC_PP!$C23,"")</f>
        <v/>
      </c>
      <c r="D23" s="22">
        <f>IFERROR((CALC_StripData!$D23)/CALC_PP!$D23,"")</f>
        <v/>
      </c>
      <c r="E23" s="22">
        <f>IFERROR((CALC_StripData!$K23)/CALC_PP!$C23,"")</f>
        <v/>
      </c>
      <c r="F23" s="22">
        <f>IFERROR((CALC_StripData!$L23)/CALC_PP!$D23,"")</f>
        <v/>
      </c>
      <c r="G23" s="22">
        <f>IFERROR((CALC_StripData!$S23)/CALC_PP!$C23,"")</f>
        <v/>
      </c>
      <c r="H23" s="22">
        <f>IFERROR((CALC_StripData!$T23)/CALC_PP!$D23,"")</f>
        <v/>
      </c>
      <c r="I23" s="22">
        <f>IFERROR((SUMIF(CALC_StripData!$C$4:$DJ$4,CALC_PP!C$4,CALC_StripData!$C23:$DJ23)-CALC_StripData!$C23-CALC_StripData!$K23-CALC_StripData!$S23)/CALC_PP!$C23,"")</f>
        <v/>
      </c>
      <c r="J23" s="22">
        <f>IFERROR((SUMIF(CALC_StripData!$C$4:$DJ$4,CALC_PP!D$4,CALC_StripData!$C23:$DJ23)-CALC_StripData!$D23-CALC_StripData!$L23-CALC_StripData!$T23)/CALC_PP!$D23,"")</f>
        <v/>
      </c>
      <c r="K23" s="22">
        <f>IFERROR($C23+$E23+$G23+$I23,"")</f>
        <v/>
      </c>
      <c r="L23" s="22">
        <f>IFERROR($D23+$F23+$H23+$J23,"")</f>
        <v/>
      </c>
    </row>
    <row r="24">
      <c r="A24" s="2" t="inlineStr">
        <is>
          <t>1107</t>
        </is>
      </c>
      <c r="B24" s="2" t="inlineStr">
        <is>
          <t>Bakery product manufacturing</t>
        </is>
      </c>
      <c r="C24" s="22">
        <f>IFERROR((CALC_StripData!$C24)/CALC_PP!$C24,"")</f>
        <v/>
      </c>
      <c r="D24" s="22">
        <f>IFERROR((CALC_StripData!$D24)/CALC_PP!$D24,"")</f>
        <v/>
      </c>
      <c r="E24" s="22">
        <f>IFERROR((CALC_StripData!$K24)/CALC_PP!$C24,"")</f>
        <v/>
      </c>
      <c r="F24" s="22">
        <f>IFERROR((CALC_StripData!$L24)/CALC_PP!$D24,"")</f>
        <v/>
      </c>
      <c r="G24" s="22">
        <f>IFERROR((CALC_StripData!$S24)/CALC_PP!$C24,"")</f>
        <v/>
      </c>
      <c r="H24" s="22">
        <f>IFERROR((CALC_StripData!$T24)/CALC_PP!$D24,"")</f>
        <v/>
      </c>
      <c r="I24" s="22">
        <f>IFERROR((SUMIF(CALC_StripData!$C$4:$DJ$4,CALC_PP!C$4,CALC_StripData!$C24:$DJ24)-CALC_StripData!$C24-CALC_StripData!$K24-CALC_StripData!$S24)/CALC_PP!$C24,"")</f>
        <v/>
      </c>
      <c r="J24" s="22">
        <f>IFERROR((SUMIF(CALC_StripData!$C$4:$DJ$4,CALC_PP!D$4,CALC_StripData!$C24:$DJ24)-CALC_StripData!$D24-CALC_StripData!$L24-CALC_StripData!$T24)/CALC_PP!$D24,"")</f>
        <v/>
      </c>
      <c r="K24" s="22">
        <f>IFERROR($C24+$E24+$G24+$I24,"")</f>
        <v/>
      </c>
      <c r="L24" s="22">
        <f>IFERROR($D24+$F24+$H24+$J24,"")</f>
        <v/>
      </c>
    </row>
    <row r="25">
      <c r="A25" s="2" t="inlineStr">
        <is>
          <t>1108</t>
        </is>
      </c>
      <c r="B25" s="2" t="inlineStr">
        <is>
          <t>Sugar and confectionery manufacturing</t>
        </is>
      </c>
      <c r="C25" s="22">
        <f>IFERROR((CALC_StripData!$C25)/CALC_PP!$C25,"")</f>
        <v/>
      </c>
      <c r="D25" s="22">
        <f>IFERROR((CALC_StripData!$D25)/CALC_PP!$D25,"")</f>
        <v/>
      </c>
      <c r="E25" s="22">
        <f>IFERROR((CALC_StripData!$K25)/CALC_PP!$C25,"")</f>
        <v/>
      </c>
      <c r="F25" s="22">
        <f>IFERROR((CALC_StripData!$L25)/CALC_PP!$D25,"")</f>
        <v/>
      </c>
      <c r="G25" s="22">
        <f>IFERROR((CALC_StripData!$S25)/CALC_PP!$C25,"")</f>
        <v/>
      </c>
      <c r="H25" s="22">
        <f>IFERROR((CALC_StripData!$T25)/CALC_PP!$D25,"")</f>
        <v/>
      </c>
      <c r="I25" s="22">
        <f>IFERROR((SUMIF(CALC_StripData!$C$4:$DJ$4,CALC_PP!C$4,CALC_StripData!$C25:$DJ25)-CALC_StripData!$C25-CALC_StripData!$K25-CALC_StripData!$S25)/CALC_PP!$C25,"")</f>
        <v/>
      </c>
      <c r="J25" s="22">
        <f>IFERROR((SUMIF(CALC_StripData!$C$4:$DJ$4,CALC_PP!D$4,CALC_StripData!$C25:$DJ25)-CALC_StripData!$D25-CALC_StripData!$L25-CALC_StripData!$T25)/CALC_PP!$D25,"")</f>
        <v/>
      </c>
      <c r="K25" s="22">
        <f>IFERROR($C25+$E25+$G25+$I25,"")</f>
        <v/>
      </c>
      <c r="L25" s="22">
        <f>IFERROR($D25+$F25+$H25+$J25,"")</f>
        <v/>
      </c>
    </row>
    <row r="26">
      <c r="A26" s="2" t="inlineStr">
        <is>
          <t>1109</t>
        </is>
      </c>
      <c r="B26" s="2" t="inlineStr">
        <is>
          <t>Other food product manufacturing</t>
        </is>
      </c>
      <c r="C26" s="22">
        <f>IFERROR((CALC_StripData!$C26)/CALC_PP!$C26,"")</f>
        <v/>
      </c>
      <c r="D26" s="22">
        <f>IFERROR((CALC_StripData!$D26)/CALC_PP!$D26,"")</f>
        <v/>
      </c>
      <c r="E26" s="22">
        <f>IFERROR((CALC_StripData!$K26)/CALC_PP!$C26,"")</f>
        <v/>
      </c>
      <c r="F26" s="22">
        <f>IFERROR((CALC_StripData!$L26)/CALC_PP!$D26,"")</f>
        <v/>
      </c>
      <c r="G26" s="22">
        <f>IFERROR((CALC_StripData!$S26)/CALC_PP!$C26,"")</f>
        <v/>
      </c>
      <c r="H26" s="22">
        <f>IFERROR((CALC_StripData!$T26)/CALC_PP!$D26,"")</f>
        <v/>
      </c>
      <c r="I26" s="22">
        <f>IFERROR((SUMIF(CALC_StripData!$C$4:$DJ$4,CALC_PP!C$4,CALC_StripData!$C26:$DJ26)-CALC_StripData!$C26-CALC_StripData!$K26-CALC_StripData!$S26)/CALC_PP!$C26,"")</f>
        <v/>
      </c>
      <c r="J26" s="22">
        <f>IFERROR((SUMIF(CALC_StripData!$C$4:$DJ$4,CALC_PP!D$4,CALC_StripData!$C26:$DJ26)-CALC_StripData!$D26-CALC_StripData!$L26-CALC_StripData!$T26)/CALC_PP!$D26,"")</f>
        <v/>
      </c>
      <c r="K26" s="22">
        <f>IFERROR($C26+$E26+$G26+$I26,"")</f>
        <v/>
      </c>
      <c r="L26" s="22">
        <f>IFERROR($D26+$F26+$H26+$J26,"")</f>
        <v/>
      </c>
    </row>
    <row r="27">
      <c r="A27" s="2" t="inlineStr">
        <is>
          <t>1201</t>
        </is>
      </c>
      <c r="B27" s="2" t="inlineStr">
        <is>
          <t>Soft drinks, cordials and syrup manufacturing</t>
        </is>
      </c>
      <c r="C27" s="22">
        <f>IFERROR((CALC_StripData!$C27)/CALC_PP!$C27,"")</f>
        <v/>
      </c>
      <c r="D27" s="22">
        <f>IFERROR((CALC_StripData!$D27)/CALC_PP!$D27,"")</f>
        <v/>
      </c>
      <c r="E27" s="22">
        <f>IFERROR((CALC_StripData!$K27)/CALC_PP!$C27,"")</f>
        <v/>
      </c>
      <c r="F27" s="22">
        <f>IFERROR((CALC_StripData!$L27)/CALC_PP!$D27,"")</f>
        <v/>
      </c>
      <c r="G27" s="22">
        <f>IFERROR((CALC_StripData!$S27)/CALC_PP!$C27,"")</f>
        <v/>
      </c>
      <c r="H27" s="22">
        <f>IFERROR((CALC_StripData!$T27)/CALC_PP!$D27,"")</f>
        <v/>
      </c>
      <c r="I27" s="22">
        <f>IFERROR((SUMIF(CALC_StripData!$C$4:$DJ$4,CALC_PP!C$4,CALC_StripData!$C27:$DJ27)-CALC_StripData!$C27-CALC_StripData!$K27-CALC_StripData!$S27)/CALC_PP!$C27,"")</f>
        <v/>
      </c>
      <c r="J27" s="22">
        <f>IFERROR((SUMIF(CALC_StripData!$C$4:$DJ$4,CALC_PP!D$4,CALC_StripData!$C27:$DJ27)-CALC_StripData!$D27-CALC_StripData!$L27-CALC_StripData!$T27)/CALC_PP!$D27,"")</f>
        <v/>
      </c>
      <c r="K27" s="22">
        <f>IFERROR($C27+$E27+$G27+$I27,"")</f>
        <v/>
      </c>
      <c r="L27" s="22">
        <f>IFERROR($D27+$F27+$H27+$J27,"")</f>
        <v/>
      </c>
    </row>
    <row r="28">
      <c r="A28" s="2" t="inlineStr">
        <is>
          <t>1202</t>
        </is>
      </c>
      <c r="B28" s="2" t="inlineStr">
        <is>
          <t>Beer manufacturing</t>
        </is>
      </c>
      <c r="C28" s="22">
        <f>IFERROR((CALC_StripData!$C28)/CALC_PP!$C28,"")</f>
        <v/>
      </c>
      <c r="D28" s="22">
        <f>IFERROR((CALC_StripData!$D28)/CALC_PP!$D28,"")</f>
        <v/>
      </c>
      <c r="E28" s="22">
        <f>IFERROR((CALC_StripData!$K28)/CALC_PP!$C28,"")</f>
        <v/>
      </c>
      <c r="F28" s="22">
        <f>IFERROR((CALC_StripData!$L28)/CALC_PP!$D28,"")</f>
        <v/>
      </c>
      <c r="G28" s="22">
        <f>IFERROR((CALC_StripData!$S28)/CALC_PP!$C28,"")</f>
        <v/>
      </c>
      <c r="H28" s="22">
        <f>IFERROR((CALC_StripData!$T28)/CALC_PP!$D28,"")</f>
        <v/>
      </c>
      <c r="I28" s="22">
        <f>IFERROR((SUMIF(CALC_StripData!$C$4:$DJ$4,CALC_PP!C$4,CALC_StripData!$C28:$DJ28)-CALC_StripData!$C28-CALC_StripData!$K28-CALC_StripData!$S28)/CALC_PP!$C28,"")</f>
        <v/>
      </c>
      <c r="J28" s="22">
        <f>IFERROR((SUMIF(CALC_StripData!$C$4:$DJ$4,CALC_PP!D$4,CALC_StripData!$C28:$DJ28)-CALC_StripData!$D28-CALC_StripData!$L28-CALC_StripData!$T28)/CALC_PP!$D28,"")</f>
        <v/>
      </c>
      <c r="K28" s="22">
        <f>IFERROR($C28+$E28+$G28+$I28,"")</f>
        <v/>
      </c>
      <c r="L28" s="22">
        <f>IFERROR($D28+$F28+$H28+$J28,"")</f>
        <v/>
      </c>
    </row>
    <row r="29">
      <c r="A29" s="2" t="inlineStr">
        <is>
          <t>1205</t>
        </is>
      </c>
      <c r="B29" s="2" t="inlineStr">
        <is>
          <t>Wine, spirits and tobacco</t>
        </is>
      </c>
      <c r="C29" s="22">
        <f>IFERROR((CALC_StripData!$C29)/CALC_PP!$C29,"")</f>
        <v/>
      </c>
      <c r="D29" s="22">
        <f>IFERROR((CALC_StripData!$D29)/CALC_PP!$D29,"")</f>
        <v/>
      </c>
      <c r="E29" s="22">
        <f>IFERROR((CALC_StripData!$K29)/CALC_PP!$C29,"")</f>
        <v/>
      </c>
      <c r="F29" s="22">
        <f>IFERROR((CALC_StripData!$L29)/CALC_PP!$D29,"")</f>
        <v/>
      </c>
      <c r="G29" s="22">
        <f>IFERROR((CALC_StripData!$S29)/CALC_PP!$C29,"")</f>
        <v/>
      </c>
      <c r="H29" s="22">
        <f>IFERROR((CALC_StripData!$T29)/CALC_PP!$D29,"")</f>
        <v/>
      </c>
      <c r="I29" s="22">
        <f>IFERROR((SUMIF(CALC_StripData!$C$4:$DJ$4,CALC_PP!C$4,CALC_StripData!$C29:$DJ29)-CALC_StripData!$C29-CALC_StripData!$K29-CALC_StripData!$S29)/CALC_PP!$C29,"")</f>
        <v/>
      </c>
      <c r="J29" s="22">
        <f>IFERROR((SUMIF(CALC_StripData!$C$4:$DJ$4,CALC_PP!D$4,CALC_StripData!$C29:$DJ29)-CALC_StripData!$D29-CALC_StripData!$L29-CALC_StripData!$T29)/CALC_PP!$D29,"")</f>
        <v/>
      </c>
      <c r="K29" s="22">
        <f>IFERROR($C29+$E29+$G29+$I29,"")</f>
        <v/>
      </c>
      <c r="L29" s="22">
        <f>IFERROR($D29+$F29+$H29+$J29,"")</f>
        <v/>
      </c>
    </row>
    <row r="30">
      <c r="A30" s="2" t="inlineStr">
        <is>
          <t>1301</t>
        </is>
      </c>
      <c r="B30" s="2" t="inlineStr">
        <is>
          <t>Textile manufacturing</t>
        </is>
      </c>
      <c r="C30" s="22">
        <f>IFERROR((CALC_StripData!$C30)/CALC_PP!$C30,"")</f>
        <v/>
      </c>
      <c r="D30" s="22">
        <f>IFERROR((CALC_StripData!$D30)/CALC_PP!$D30,"")</f>
        <v/>
      </c>
      <c r="E30" s="22">
        <f>IFERROR((CALC_StripData!$K30)/CALC_PP!$C30,"")</f>
        <v/>
      </c>
      <c r="F30" s="22">
        <f>IFERROR((CALC_StripData!$L30)/CALC_PP!$D30,"")</f>
        <v/>
      </c>
      <c r="G30" s="22">
        <f>IFERROR((CALC_StripData!$S30)/CALC_PP!$C30,"")</f>
        <v/>
      </c>
      <c r="H30" s="22">
        <f>IFERROR((CALC_StripData!$T30)/CALC_PP!$D30,"")</f>
        <v/>
      </c>
      <c r="I30" s="22">
        <f>IFERROR((SUMIF(CALC_StripData!$C$4:$DJ$4,CALC_PP!C$4,CALC_StripData!$C30:$DJ30)-CALC_StripData!$C30-CALC_StripData!$K30-CALC_StripData!$S30)/CALC_PP!$C30,"")</f>
        <v/>
      </c>
      <c r="J30" s="22">
        <f>IFERROR((SUMIF(CALC_StripData!$C$4:$DJ$4,CALC_PP!D$4,CALC_StripData!$C30:$DJ30)-CALC_StripData!$D30-CALC_StripData!$L30-CALC_StripData!$T30)/CALC_PP!$D30,"")</f>
        <v/>
      </c>
      <c r="K30" s="22">
        <f>IFERROR($C30+$E30+$G30+$I30,"")</f>
        <v/>
      </c>
      <c r="L30" s="22">
        <f>IFERROR($D30+$F30+$H30+$J30,"")</f>
        <v/>
      </c>
    </row>
    <row r="31">
      <c r="A31" s="2" t="inlineStr">
        <is>
          <t>1302</t>
        </is>
      </c>
      <c r="B31" s="2" t="inlineStr">
        <is>
          <t>Tanned leather, dressed fur and leather product manufacturing</t>
        </is>
      </c>
      <c r="C31" s="22">
        <f>IFERROR((CALC_StripData!$C31)/CALC_PP!$C31,"")</f>
        <v/>
      </c>
      <c r="D31" s="22">
        <f>IFERROR((CALC_StripData!$D31)/CALC_PP!$D31,"")</f>
        <v/>
      </c>
      <c r="E31" s="22">
        <f>IFERROR((CALC_StripData!$K31)/CALC_PP!$C31,"")</f>
        <v/>
      </c>
      <c r="F31" s="22">
        <f>IFERROR((CALC_StripData!$L31)/CALC_PP!$D31,"")</f>
        <v/>
      </c>
      <c r="G31" s="22">
        <f>IFERROR((CALC_StripData!$S31)/CALC_PP!$C31,"")</f>
        <v/>
      </c>
      <c r="H31" s="22">
        <f>IFERROR((CALC_StripData!$T31)/CALC_PP!$D31,"")</f>
        <v/>
      </c>
      <c r="I31" s="22">
        <f>IFERROR((SUMIF(CALC_StripData!$C$4:$DJ$4,CALC_PP!C$4,CALC_StripData!$C31:$DJ31)-CALC_StripData!$C31-CALC_StripData!$K31-CALC_StripData!$S31)/CALC_PP!$C31,"")</f>
        <v/>
      </c>
      <c r="J31" s="22">
        <f>IFERROR((SUMIF(CALC_StripData!$C$4:$DJ$4,CALC_PP!D$4,CALC_StripData!$C31:$DJ31)-CALC_StripData!$D31-CALC_StripData!$L31-CALC_StripData!$T31)/CALC_PP!$D31,"")</f>
        <v/>
      </c>
      <c r="K31" s="22">
        <f>IFERROR($C31+$E31+$G31+$I31,"")</f>
        <v/>
      </c>
      <c r="L31" s="22">
        <f>IFERROR($D31+$F31+$H31+$J31,"")</f>
        <v/>
      </c>
    </row>
    <row r="32">
      <c r="A32" s="2" t="inlineStr">
        <is>
          <t>1303</t>
        </is>
      </c>
      <c r="B32" s="2" t="inlineStr">
        <is>
          <t>Textile product manufacturing</t>
        </is>
      </c>
      <c r="C32" s="22">
        <f>IFERROR((CALC_StripData!$C32)/CALC_PP!$C32,"")</f>
        <v/>
      </c>
      <c r="D32" s="22">
        <f>IFERROR((CALC_StripData!$D32)/CALC_PP!$D32,"")</f>
        <v/>
      </c>
      <c r="E32" s="22">
        <f>IFERROR((CALC_StripData!$K32)/CALC_PP!$C32,"")</f>
        <v/>
      </c>
      <c r="F32" s="22">
        <f>IFERROR((CALC_StripData!$L32)/CALC_PP!$D32,"")</f>
        <v/>
      </c>
      <c r="G32" s="22">
        <f>IFERROR((CALC_StripData!$S32)/CALC_PP!$C32,"")</f>
        <v/>
      </c>
      <c r="H32" s="22">
        <f>IFERROR((CALC_StripData!$T32)/CALC_PP!$D32,"")</f>
        <v/>
      </c>
      <c r="I32" s="22">
        <f>IFERROR((SUMIF(CALC_StripData!$C$4:$DJ$4,CALC_PP!C$4,CALC_StripData!$C32:$DJ32)-CALC_StripData!$C32-CALC_StripData!$K32-CALC_StripData!$S32)/CALC_PP!$C32,"")</f>
        <v/>
      </c>
      <c r="J32" s="22">
        <f>IFERROR((SUMIF(CALC_StripData!$C$4:$DJ$4,CALC_PP!D$4,CALC_StripData!$C32:$DJ32)-CALC_StripData!$D32-CALC_StripData!$L32-CALC_StripData!$T32)/CALC_PP!$D32,"")</f>
        <v/>
      </c>
      <c r="K32" s="22">
        <f>IFERROR($C32+$E32+$G32+$I32,"")</f>
        <v/>
      </c>
      <c r="L32" s="22">
        <f>IFERROR($D32+$F32+$H32+$J32,"")</f>
        <v/>
      </c>
    </row>
    <row r="33">
      <c r="A33" s="2" t="inlineStr">
        <is>
          <t>1304</t>
        </is>
      </c>
      <c r="B33" s="2" t="inlineStr">
        <is>
          <t>Knitted product manufacturing</t>
        </is>
      </c>
      <c r="C33" s="22">
        <f>IFERROR((CALC_StripData!$C33)/CALC_PP!$C33,"")</f>
        <v/>
      </c>
      <c r="D33" s="22">
        <f>IFERROR((CALC_StripData!$D33)/CALC_PP!$D33,"")</f>
        <v/>
      </c>
      <c r="E33" s="22">
        <f>IFERROR((CALC_StripData!$K33)/CALC_PP!$C33,"")</f>
        <v/>
      </c>
      <c r="F33" s="22">
        <f>IFERROR((CALC_StripData!$L33)/CALC_PP!$D33,"")</f>
        <v/>
      </c>
      <c r="G33" s="22">
        <f>IFERROR((CALC_StripData!$S33)/CALC_PP!$C33,"")</f>
        <v/>
      </c>
      <c r="H33" s="22">
        <f>IFERROR((CALC_StripData!$T33)/CALC_PP!$D33,"")</f>
        <v/>
      </c>
      <c r="I33" s="22">
        <f>IFERROR((SUMIF(CALC_StripData!$C$4:$DJ$4,CALC_PP!C$4,CALC_StripData!$C33:$DJ33)-CALC_StripData!$C33-CALC_StripData!$K33-CALC_StripData!$S33)/CALC_PP!$C33,"")</f>
        <v/>
      </c>
      <c r="J33" s="22">
        <f>IFERROR((SUMIF(CALC_StripData!$C$4:$DJ$4,CALC_PP!D$4,CALC_StripData!$C33:$DJ33)-CALC_StripData!$D33-CALC_StripData!$L33-CALC_StripData!$T33)/CALC_PP!$D33,"")</f>
        <v/>
      </c>
      <c r="K33" s="22">
        <f>IFERROR($C33+$E33+$G33+$I33,"")</f>
        <v/>
      </c>
      <c r="L33" s="22">
        <f>IFERROR($D33+$F33+$H33+$J33,"")</f>
        <v/>
      </c>
    </row>
    <row r="34">
      <c r="A34" s="2" t="inlineStr">
        <is>
          <t>1305</t>
        </is>
      </c>
      <c r="B34" s="2" t="inlineStr">
        <is>
          <t>Clothing manufacturing</t>
        </is>
      </c>
      <c r="C34" s="22">
        <f>IFERROR((CALC_StripData!$C34)/CALC_PP!$C34,"")</f>
        <v/>
      </c>
      <c r="D34" s="22">
        <f>IFERROR((CALC_StripData!$D34)/CALC_PP!$D34,"")</f>
        <v/>
      </c>
      <c r="E34" s="22">
        <f>IFERROR((CALC_StripData!$K34)/CALC_PP!$C34,"")</f>
        <v/>
      </c>
      <c r="F34" s="22">
        <f>IFERROR((CALC_StripData!$L34)/CALC_PP!$D34,"")</f>
        <v/>
      </c>
      <c r="G34" s="22">
        <f>IFERROR((CALC_StripData!$S34)/CALC_PP!$C34,"")</f>
        <v/>
      </c>
      <c r="H34" s="22">
        <f>IFERROR((CALC_StripData!$T34)/CALC_PP!$D34,"")</f>
        <v/>
      </c>
      <c r="I34" s="22">
        <f>IFERROR((SUMIF(CALC_StripData!$C$4:$DJ$4,CALC_PP!C$4,CALC_StripData!$C34:$DJ34)-CALC_StripData!$C34-CALC_StripData!$K34-CALC_StripData!$S34)/CALC_PP!$C34,"")</f>
        <v/>
      </c>
      <c r="J34" s="22">
        <f>IFERROR((SUMIF(CALC_StripData!$C$4:$DJ$4,CALC_PP!D$4,CALC_StripData!$C34:$DJ34)-CALC_StripData!$D34-CALC_StripData!$L34-CALC_StripData!$T34)/CALC_PP!$D34,"")</f>
        <v/>
      </c>
      <c r="K34" s="22">
        <f>IFERROR($C34+$E34+$G34+$I34,"")</f>
        <v/>
      </c>
      <c r="L34" s="22">
        <f>IFERROR($D34+$F34+$H34+$J34,"")</f>
        <v/>
      </c>
    </row>
    <row r="35">
      <c r="A35" s="2" t="inlineStr">
        <is>
          <t>1306</t>
        </is>
      </c>
      <c r="B35" s="2" t="inlineStr">
        <is>
          <t>Footwear manufacturing</t>
        </is>
      </c>
      <c r="C35" s="22">
        <f>IFERROR((CALC_StripData!$C35)/CALC_PP!$C35,"")</f>
        <v/>
      </c>
      <c r="D35" s="22">
        <f>IFERROR((CALC_StripData!$D35)/CALC_PP!$D35,"")</f>
        <v/>
      </c>
      <c r="E35" s="22">
        <f>IFERROR((CALC_StripData!$K35)/CALC_PP!$C35,"")</f>
        <v/>
      </c>
      <c r="F35" s="22">
        <f>IFERROR((CALC_StripData!$L35)/CALC_PP!$D35,"")</f>
        <v/>
      </c>
      <c r="G35" s="22">
        <f>IFERROR((CALC_StripData!$S35)/CALC_PP!$C35,"")</f>
        <v/>
      </c>
      <c r="H35" s="22">
        <f>IFERROR((CALC_StripData!$T35)/CALC_PP!$D35,"")</f>
        <v/>
      </c>
      <c r="I35" s="22">
        <f>IFERROR((SUMIF(CALC_StripData!$C$4:$DJ$4,CALC_PP!C$4,CALC_StripData!$C35:$DJ35)-CALC_StripData!$C35-CALC_StripData!$K35-CALC_StripData!$S35)/CALC_PP!$C35,"")</f>
        <v/>
      </c>
      <c r="J35" s="22">
        <f>IFERROR((SUMIF(CALC_StripData!$C$4:$DJ$4,CALC_PP!D$4,CALC_StripData!$C35:$DJ35)-CALC_StripData!$D35-CALC_StripData!$L35-CALC_StripData!$T35)/CALC_PP!$D35,"")</f>
        <v/>
      </c>
      <c r="K35" s="22">
        <f>IFERROR($C35+$E35+$G35+$I35,"")</f>
        <v/>
      </c>
      <c r="L35" s="22">
        <f>IFERROR($D35+$F35+$H35+$J35,"")</f>
        <v/>
      </c>
    </row>
    <row r="36">
      <c r="A36" s="2" t="inlineStr">
        <is>
          <t>1401</t>
        </is>
      </c>
      <c r="B36" s="2" t="inlineStr">
        <is>
          <t>Sawmill product manufacturing</t>
        </is>
      </c>
      <c r="C36" s="22">
        <f>IFERROR((CALC_StripData!$C36)/CALC_PP!$C36,"")</f>
        <v/>
      </c>
      <c r="D36" s="22">
        <f>IFERROR((CALC_StripData!$D36)/CALC_PP!$D36,"")</f>
        <v/>
      </c>
      <c r="E36" s="22">
        <f>IFERROR((CALC_StripData!$K36)/CALC_PP!$C36,"")</f>
        <v/>
      </c>
      <c r="F36" s="22">
        <f>IFERROR((CALC_StripData!$L36)/CALC_PP!$D36,"")</f>
        <v/>
      </c>
      <c r="G36" s="22">
        <f>IFERROR((CALC_StripData!$S36)/CALC_PP!$C36,"")</f>
        <v/>
      </c>
      <c r="H36" s="22">
        <f>IFERROR((CALC_StripData!$T36)/CALC_PP!$D36,"")</f>
        <v/>
      </c>
      <c r="I36" s="22">
        <f>IFERROR((SUMIF(CALC_StripData!$C$4:$DJ$4,CALC_PP!C$4,CALC_StripData!$C36:$DJ36)-CALC_StripData!$C36-CALC_StripData!$K36-CALC_StripData!$S36)/CALC_PP!$C36,"")</f>
        <v/>
      </c>
      <c r="J36" s="22">
        <f>IFERROR((SUMIF(CALC_StripData!$C$4:$DJ$4,CALC_PP!D$4,CALC_StripData!$C36:$DJ36)-CALC_StripData!$D36-CALC_StripData!$L36-CALC_StripData!$T36)/CALC_PP!$D36,"")</f>
        <v/>
      </c>
      <c r="K36" s="22">
        <f>IFERROR($C36+$E36+$G36+$I36,"")</f>
        <v/>
      </c>
      <c r="L36" s="22">
        <f>IFERROR($D36+$F36+$H36+$J36,"")</f>
        <v/>
      </c>
    </row>
    <row r="37">
      <c r="A37" s="2" t="inlineStr">
        <is>
          <t>1402</t>
        </is>
      </c>
      <c r="B37" s="2" t="inlineStr">
        <is>
          <t>Other wood product manufacturing</t>
        </is>
      </c>
      <c r="C37" s="22">
        <f>IFERROR((CALC_StripData!$C37)/CALC_PP!$C37,"")</f>
        <v/>
      </c>
      <c r="D37" s="22">
        <f>IFERROR((CALC_StripData!$D37)/CALC_PP!$D37,"")</f>
        <v/>
      </c>
      <c r="E37" s="22">
        <f>IFERROR((CALC_StripData!$K37)/CALC_PP!$C37,"")</f>
        <v/>
      </c>
      <c r="F37" s="22">
        <f>IFERROR((CALC_StripData!$L37)/CALC_PP!$D37,"")</f>
        <v/>
      </c>
      <c r="G37" s="22">
        <f>IFERROR((CALC_StripData!$S37)/CALC_PP!$C37,"")</f>
        <v/>
      </c>
      <c r="H37" s="22">
        <f>IFERROR((CALC_StripData!$T37)/CALC_PP!$D37,"")</f>
        <v/>
      </c>
      <c r="I37" s="22">
        <f>IFERROR((SUMIF(CALC_StripData!$C$4:$DJ$4,CALC_PP!C$4,CALC_StripData!$C37:$DJ37)-CALC_StripData!$C37-CALC_StripData!$K37-CALC_StripData!$S37)/CALC_PP!$C37,"")</f>
        <v/>
      </c>
      <c r="J37" s="22">
        <f>IFERROR((SUMIF(CALC_StripData!$C$4:$DJ$4,CALC_PP!D$4,CALC_StripData!$C37:$DJ37)-CALC_StripData!$D37-CALC_StripData!$L37-CALC_StripData!$T37)/CALC_PP!$D37,"")</f>
        <v/>
      </c>
      <c r="K37" s="22">
        <f>IFERROR($C37+$E37+$G37+$I37,"")</f>
        <v/>
      </c>
      <c r="L37" s="22">
        <f>IFERROR($D37+$F37+$H37+$J37,"")</f>
        <v/>
      </c>
    </row>
    <row r="38">
      <c r="A38" s="2" t="inlineStr">
        <is>
          <t>1501</t>
        </is>
      </c>
      <c r="B38" s="2" t="inlineStr">
        <is>
          <t>Pulp, paper and paperboard manufacturing</t>
        </is>
      </c>
      <c r="C38" s="22">
        <f>IFERROR((CALC_StripData!$C38)/CALC_PP!$C38,"")</f>
        <v/>
      </c>
      <c r="D38" s="22">
        <f>IFERROR((CALC_StripData!$D38)/CALC_PP!$D38,"")</f>
        <v/>
      </c>
      <c r="E38" s="22">
        <f>IFERROR((CALC_StripData!$K38)/CALC_PP!$C38,"")</f>
        <v/>
      </c>
      <c r="F38" s="22">
        <f>IFERROR((CALC_StripData!$L38)/CALC_PP!$D38,"")</f>
        <v/>
      </c>
      <c r="G38" s="22">
        <f>IFERROR((CALC_StripData!$S38)/CALC_PP!$C38,"")</f>
        <v/>
      </c>
      <c r="H38" s="22">
        <f>IFERROR((CALC_StripData!$T38)/CALC_PP!$D38,"")</f>
        <v/>
      </c>
      <c r="I38" s="22">
        <f>IFERROR((SUMIF(CALC_StripData!$C$4:$DJ$4,CALC_PP!C$4,CALC_StripData!$C38:$DJ38)-CALC_StripData!$C38-CALC_StripData!$K38-CALC_StripData!$S38)/CALC_PP!$C38,"")</f>
        <v/>
      </c>
      <c r="J38" s="22">
        <f>IFERROR((SUMIF(CALC_StripData!$C$4:$DJ$4,CALC_PP!D$4,CALC_StripData!$C38:$DJ38)-CALC_StripData!$D38-CALC_StripData!$L38-CALC_StripData!$T38)/CALC_PP!$D38,"")</f>
        <v/>
      </c>
      <c r="K38" s="22">
        <f>IFERROR($C38+$E38+$G38+$I38,"")</f>
        <v/>
      </c>
      <c r="L38" s="22">
        <f>IFERROR($D38+$F38+$H38+$J38,"")</f>
        <v/>
      </c>
    </row>
    <row r="39">
      <c r="A39" s="2" t="inlineStr">
        <is>
          <t>1502</t>
        </is>
      </c>
      <c r="B39" s="2" t="inlineStr">
        <is>
          <t>Paper stationery and other converted paper product manufacturing</t>
        </is>
      </c>
      <c r="C39" s="22">
        <f>IFERROR((CALC_StripData!$C39)/CALC_PP!$C39,"")</f>
        <v/>
      </c>
      <c r="D39" s="22">
        <f>IFERROR((CALC_StripData!$D39)/CALC_PP!$D39,"")</f>
        <v/>
      </c>
      <c r="E39" s="22">
        <f>IFERROR((CALC_StripData!$K39)/CALC_PP!$C39,"")</f>
        <v/>
      </c>
      <c r="F39" s="22">
        <f>IFERROR((CALC_StripData!$L39)/CALC_PP!$D39,"")</f>
        <v/>
      </c>
      <c r="G39" s="22">
        <f>IFERROR((CALC_StripData!$S39)/CALC_PP!$C39,"")</f>
        <v/>
      </c>
      <c r="H39" s="22">
        <f>IFERROR((CALC_StripData!$T39)/CALC_PP!$D39,"")</f>
        <v/>
      </c>
      <c r="I39" s="22">
        <f>IFERROR((SUMIF(CALC_StripData!$C$4:$DJ$4,CALC_PP!C$4,CALC_StripData!$C39:$DJ39)-CALC_StripData!$C39-CALC_StripData!$K39-CALC_StripData!$S39)/CALC_PP!$C39,"")</f>
        <v/>
      </c>
      <c r="J39" s="22">
        <f>IFERROR((SUMIF(CALC_StripData!$C$4:$DJ$4,CALC_PP!D$4,CALC_StripData!$C39:$DJ39)-CALC_StripData!$D39-CALC_StripData!$L39-CALC_StripData!$T39)/CALC_PP!$D39,"")</f>
        <v/>
      </c>
      <c r="K39" s="22">
        <f>IFERROR($C39+$E39+$G39+$I39,"")</f>
        <v/>
      </c>
      <c r="L39" s="22">
        <f>IFERROR($D39+$F39+$H39+$J39,"")</f>
        <v/>
      </c>
    </row>
    <row r="40">
      <c r="A40" s="2" t="inlineStr">
        <is>
          <t>1601</t>
        </is>
      </c>
      <c r="B40" s="2" t="inlineStr">
        <is>
          <t>Printing (including the reproduction of recorded media)</t>
        </is>
      </c>
      <c r="C40" s="22">
        <f>IFERROR((CALC_StripData!$C40)/CALC_PP!$C40,"")</f>
        <v/>
      </c>
      <c r="D40" s="22">
        <f>IFERROR((CALC_StripData!$D40)/CALC_PP!$D40,"")</f>
        <v/>
      </c>
      <c r="E40" s="22">
        <f>IFERROR((CALC_StripData!$K40)/CALC_PP!$C40,"")</f>
        <v/>
      </c>
      <c r="F40" s="22">
        <f>IFERROR((CALC_StripData!$L40)/CALC_PP!$D40,"")</f>
        <v/>
      </c>
      <c r="G40" s="22">
        <f>IFERROR((CALC_StripData!$S40)/CALC_PP!$C40,"")</f>
        <v/>
      </c>
      <c r="H40" s="22">
        <f>IFERROR((CALC_StripData!$T40)/CALC_PP!$D40,"")</f>
        <v/>
      </c>
      <c r="I40" s="22">
        <f>IFERROR((SUMIF(CALC_StripData!$C$4:$DJ$4,CALC_PP!C$4,CALC_StripData!$C40:$DJ40)-CALC_StripData!$C40-CALC_StripData!$K40-CALC_StripData!$S40)/CALC_PP!$C40,"")</f>
        <v/>
      </c>
      <c r="J40" s="22">
        <f>IFERROR((SUMIF(CALC_StripData!$C$4:$DJ$4,CALC_PP!D$4,CALC_StripData!$C40:$DJ40)-CALC_StripData!$D40-CALC_StripData!$L40-CALC_StripData!$T40)/CALC_PP!$D40,"")</f>
        <v/>
      </c>
      <c r="K40" s="22">
        <f>IFERROR($C40+$E40+$G40+$I40,"")</f>
        <v/>
      </c>
      <c r="L40" s="22">
        <f>IFERROR($D40+$F40+$H40+$J40,"")</f>
        <v/>
      </c>
    </row>
    <row r="41">
      <c r="A41" s="2" t="inlineStr">
        <is>
          <t>1701</t>
        </is>
      </c>
      <c r="B41" s="2" t="inlineStr">
        <is>
          <t>Petroleum and coal product manufacturing</t>
        </is>
      </c>
      <c r="C41" s="22">
        <f>IFERROR((CALC_StripData!$C41)/CALC_PP!$C41,"")</f>
        <v/>
      </c>
      <c r="D41" s="22">
        <f>IFERROR((CALC_StripData!$D41)/CALC_PP!$D41,"")</f>
        <v/>
      </c>
      <c r="E41" s="22">
        <f>IFERROR((CALC_StripData!$K41)/CALC_PP!$C41,"")</f>
        <v/>
      </c>
      <c r="F41" s="22">
        <f>IFERROR((CALC_StripData!$L41)/CALC_PP!$D41,"")</f>
        <v/>
      </c>
      <c r="G41" s="22">
        <f>IFERROR((CALC_StripData!$S41)/CALC_PP!$C41,"")</f>
        <v/>
      </c>
      <c r="H41" s="22">
        <f>IFERROR((CALC_StripData!$T41)/CALC_PP!$D41,"")</f>
        <v/>
      </c>
      <c r="I41" s="22">
        <f>IFERROR((SUMIF(CALC_StripData!$C$4:$DJ$4,CALC_PP!C$4,CALC_StripData!$C41:$DJ41)-CALC_StripData!$C41-CALC_StripData!$K41-CALC_StripData!$S41)/CALC_PP!$C41,"")</f>
        <v/>
      </c>
      <c r="J41" s="22">
        <f>IFERROR((SUMIF(CALC_StripData!$C$4:$DJ$4,CALC_PP!D$4,CALC_StripData!$C41:$DJ41)-CALC_StripData!$D41-CALC_StripData!$L41-CALC_StripData!$T41)/CALC_PP!$D41,"")</f>
        <v/>
      </c>
      <c r="K41" s="22">
        <f>IFERROR($C41+$E41+$G41+$I41,"")</f>
        <v/>
      </c>
      <c r="L41" s="22">
        <f>IFERROR($D41+$F41+$H41+$J41,"")</f>
        <v/>
      </c>
    </row>
    <row r="42">
      <c r="A42" s="2" t="inlineStr">
        <is>
          <t>1801</t>
        </is>
      </c>
      <c r="B42" s="2" t="inlineStr">
        <is>
          <t>Human pharmaceutical and medicinal product manufacturing</t>
        </is>
      </c>
      <c r="C42" s="22">
        <f>IFERROR((CALC_StripData!$C42)/CALC_PP!$C42,"")</f>
        <v/>
      </c>
      <c r="D42" s="22">
        <f>IFERROR((CALC_StripData!$D42)/CALC_PP!$D42,"")</f>
        <v/>
      </c>
      <c r="E42" s="22">
        <f>IFERROR((CALC_StripData!$K42)/CALC_PP!$C42,"")</f>
        <v/>
      </c>
      <c r="F42" s="22">
        <f>IFERROR((CALC_StripData!$L42)/CALC_PP!$D42,"")</f>
        <v/>
      </c>
      <c r="G42" s="22">
        <f>IFERROR((CALC_StripData!$S42)/CALC_PP!$C42,"")</f>
        <v/>
      </c>
      <c r="H42" s="22">
        <f>IFERROR((CALC_StripData!$T42)/CALC_PP!$D42,"")</f>
        <v/>
      </c>
      <c r="I42" s="22">
        <f>IFERROR((SUMIF(CALC_StripData!$C$4:$DJ$4,CALC_PP!C$4,CALC_StripData!$C42:$DJ42)-CALC_StripData!$C42-CALC_StripData!$K42-CALC_StripData!$S42)/CALC_PP!$C42,"")</f>
        <v/>
      </c>
      <c r="J42" s="22">
        <f>IFERROR((SUMIF(CALC_StripData!$C$4:$DJ$4,CALC_PP!D$4,CALC_StripData!$C42:$DJ42)-CALC_StripData!$D42-CALC_StripData!$L42-CALC_StripData!$T42)/CALC_PP!$D42,"")</f>
        <v/>
      </c>
      <c r="K42" s="22">
        <f>IFERROR($C42+$E42+$G42+$I42,"")</f>
        <v/>
      </c>
      <c r="L42" s="22">
        <f>IFERROR($D42+$F42+$H42+$J42,"")</f>
        <v/>
      </c>
    </row>
    <row r="43">
      <c r="A43" s="2" t="inlineStr">
        <is>
          <t>1802</t>
        </is>
      </c>
      <c r="B43" s="2" t="inlineStr">
        <is>
          <t>Veterinary pharmaceutical and medicinal product manufacturing</t>
        </is>
      </c>
      <c r="C43" s="22">
        <f>IFERROR((CALC_StripData!$C43)/CALC_PP!$C43,"")</f>
        <v/>
      </c>
      <c r="D43" s="22">
        <f>IFERROR((CALC_StripData!$D43)/CALC_PP!$D43,"")</f>
        <v/>
      </c>
      <c r="E43" s="22">
        <f>IFERROR((CALC_StripData!$K43)/CALC_PP!$C43,"")</f>
        <v/>
      </c>
      <c r="F43" s="22">
        <f>IFERROR((CALC_StripData!$L43)/CALC_PP!$D43,"")</f>
        <v/>
      </c>
      <c r="G43" s="22">
        <f>IFERROR((CALC_StripData!$S43)/CALC_PP!$C43,"")</f>
        <v/>
      </c>
      <c r="H43" s="22">
        <f>IFERROR((CALC_StripData!$T43)/CALC_PP!$D43,"")</f>
        <v/>
      </c>
      <c r="I43" s="22">
        <f>IFERROR((SUMIF(CALC_StripData!$C$4:$DJ$4,CALC_PP!C$4,CALC_StripData!$C43:$DJ43)-CALC_StripData!$C43-CALC_StripData!$K43-CALC_StripData!$S43)/CALC_PP!$C43,"")</f>
        <v/>
      </c>
      <c r="J43" s="22">
        <f>IFERROR((SUMIF(CALC_StripData!$C$4:$DJ$4,CALC_PP!D$4,CALC_StripData!$C43:$DJ43)-CALC_StripData!$D43-CALC_StripData!$L43-CALC_StripData!$T43)/CALC_PP!$D43,"")</f>
        <v/>
      </c>
      <c r="K43" s="22">
        <f>IFERROR($C43+$E43+$G43+$I43,"")</f>
        <v/>
      </c>
      <c r="L43" s="22">
        <f>IFERROR($D43+$F43+$H43+$J43,"")</f>
        <v/>
      </c>
    </row>
    <row r="44">
      <c r="A44" s="2" t="inlineStr">
        <is>
          <t>1803</t>
        </is>
      </c>
      <c r="B44" s="2" t="inlineStr">
        <is>
          <t>Basic chemical manufacturing</t>
        </is>
      </c>
      <c r="C44" s="22">
        <f>IFERROR((CALC_StripData!$C44)/CALC_PP!$C44,"")</f>
        <v/>
      </c>
      <c r="D44" s="22">
        <f>IFERROR((CALC_StripData!$D44)/CALC_PP!$D44,"")</f>
        <v/>
      </c>
      <c r="E44" s="22">
        <f>IFERROR((CALC_StripData!$K44)/CALC_PP!$C44,"")</f>
        <v/>
      </c>
      <c r="F44" s="22">
        <f>IFERROR((CALC_StripData!$L44)/CALC_PP!$D44,"")</f>
        <v/>
      </c>
      <c r="G44" s="22">
        <f>IFERROR((CALC_StripData!$S44)/CALC_PP!$C44,"")</f>
        <v/>
      </c>
      <c r="H44" s="22">
        <f>IFERROR((CALC_StripData!$T44)/CALC_PP!$D44,"")</f>
        <v/>
      </c>
      <c r="I44" s="22">
        <f>IFERROR((SUMIF(CALC_StripData!$C$4:$DJ$4,CALC_PP!C$4,CALC_StripData!$C44:$DJ44)-CALC_StripData!$C44-CALC_StripData!$K44-CALC_StripData!$S44)/CALC_PP!$C44,"")</f>
        <v/>
      </c>
      <c r="J44" s="22">
        <f>IFERROR((SUMIF(CALC_StripData!$C$4:$DJ$4,CALC_PP!D$4,CALC_StripData!$C44:$DJ44)-CALC_StripData!$D44-CALC_StripData!$L44-CALC_StripData!$T44)/CALC_PP!$D44,"")</f>
        <v/>
      </c>
      <c r="K44" s="22">
        <f>IFERROR($C44+$E44+$G44+$I44,"")</f>
        <v/>
      </c>
      <c r="L44" s="22">
        <f>IFERROR($D44+$F44+$H44+$J44,"")</f>
        <v/>
      </c>
    </row>
    <row r="45">
      <c r="A45" s="2" t="inlineStr">
        <is>
          <t>1804</t>
        </is>
      </c>
      <c r="B45" s="2" t="inlineStr">
        <is>
          <t>Cleaning compounds and toiletry preparation manufacturing</t>
        </is>
      </c>
      <c r="C45" s="22">
        <f>IFERROR((CALC_StripData!$C45)/CALC_PP!$C45,"")</f>
        <v/>
      </c>
      <c r="D45" s="22">
        <f>IFERROR((CALC_StripData!$D45)/CALC_PP!$D45,"")</f>
        <v/>
      </c>
      <c r="E45" s="22">
        <f>IFERROR((CALC_StripData!$K45)/CALC_PP!$C45,"")</f>
        <v/>
      </c>
      <c r="F45" s="22">
        <f>IFERROR((CALC_StripData!$L45)/CALC_PP!$D45,"")</f>
        <v/>
      </c>
      <c r="G45" s="22">
        <f>IFERROR((CALC_StripData!$S45)/CALC_PP!$C45,"")</f>
        <v/>
      </c>
      <c r="H45" s="22">
        <f>IFERROR((CALC_StripData!$T45)/CALC_PP!$D45,"")</f>
        <v/>
      </c>
      <c r="I45" s="22">
        <f>IFERROR((SUMIF(CALC_StripData!$C$4:$DJ$4,CALC_PP!C$4,CALC_StripData!$C45:$DJ45)-CALC_StripData!$C45-CALC_StripData!$K45-CALC_StripData!$S45)/CALC_PP!$C45,"")</f>
        <v/>
      </c>
      <c r="J45" s="22">
        <f>IFERROR((SUMIF(CALC_StripData!$C$4:$DJ$4,CALC_PP!D$4,CALC_StripData!$C45:$DJ45)-CALC_StripData!$D45-CALC_StripData!$L45-CALC_StripData!$T45)/CALC_PP!$D45,"")</f>
        <v/>
      </c>
      <c r="K45" s="22">
        <f>IFERROR($C45+$E45+$G45+$I45,"")</f>
        <v/>
      </c>
      <c r="L45" s="22">
        <f>IFERROR($D45+$F45+$H45+$J45,"")</f>
        <v/>
      </c>
    </row>
    <row r="46">
      <c r="A46" s="2" t="inlineStr">
        <is>
          <t>1901</t>
        </is>
      </c>
      <c r="B46" s="2" t="inlineStr">
        <is>
          <t>Polymer product manufacturing</t>
        </is>
      </c>
      <c r="C46" s="22">
        <f>IFERROR((CALC_StripData!$C46)/CALC_PP!$C46,"")</f>
        <v/>
      </c>
      <c r="D46" s="22">
        <f>IFERROR((CALC_StripData!$D46)/CALC_PP!$D46,"")</f>
        <v/>
      </c>
      <c r="E46" s="22">
        <f>IFERROR((CALC_StripData!$K46)/CALC_PP!$C46,"")</f>
        <v/>
      </c>
      <c r="F46" s="22">
        <f>IFERROR((CALC_StripData!$L46)/CALC_PP!$D46,"")</f>
        <v/>
      </c>
      <c r="G46" s="22">
        <f>IFERROR((CALC_StripData!$S46)/CALC_PP!$C46,"")</f>
        <v/>
      </c>
      <c r="H46" s="22">
        <f>IFERROR((CALC_StripData!$T46)/CALC_PP!$D46,"")</f>
        <v/>
      </c>
      <c r="I46" s="22">
        <f>IFERROR((SUMIF(CALC_StripData!$C$4:$DJ$4,CALC_PP!C$4,CALC_StripData!$C46:$DJ46)-CALC_StripData!$C46-CALC_StripData!$K46-CALC_StripData!$S46)/CALC_PP!$C46,"")</f>
        <v/>
      </c>
      <c r="J46" s="22">
        <f>IFERROR((SUMIF(CALC_StripData!$C$4:$DJ$4,CALC_PP!D$4,CALC_StripData!$C46:$DJ46)-CALC_StripData!$D46-CALC_StripData!$L46-CALC_StripData!$T46)/CALC_PP!$D46,"")</f>
        <v/>
      </c>
      <c r="K46" s="22">
        <f>IFERROR($C46+$E46+$G46+$I46,"")</f>
        <v/>
      </c>
      <c r="L46" s="22">
        <f>IFERROR($D46+$F46+$H46+$J46,"")</f>
        <v/>
      </c>
    </row>
    <row r="47">
      <c r="A47" s="2" t="inlineStr">
        <is>
          <t>1902</t>
        </is>
      </c>
      <c r="B47" s="2" t="inlineStr">
        <is>
          <t>Natural rubber product manufacturing</t>
        </is>
      </c>
      <c r="C47" s="22">
        <f>IFERROR((CALC_StripData!$C47)/CALC_PP!$C47,"")</f>
        <v/>
      </c>
      <c r="D47" s="22">
        <f>IFERROR((CALC_StripData!$D47)/CALC_PP!$D47,"")</f>
        <v/>
      </c>
      <c r="E47" s="22">
        <f>IFERROR((CALC_StripData!$K47)/CALC_PP!$C47,"")</f>
        <v/>
      </c>
      <c r="F47" s="22">
        <f>IFERROR((CALC_StripData!$L47)/CALC_PP!$D47,"")</f>
        <v/>
      </c>
      <c r="G47" s="22">
        <f>IFERROR((CALC_StripData!$S47)/CALC_PP!$C47,"")</f>
        <v/>
      </c>
      <c r="H47" s="22">
        <f>IFERROR((CALC_StripData!$T47)/CALC_PP!$D47,"")</f>
        <v/>
      </c>
      <c r="I47" s="22">
        <f>IFERROR((SUMIF(CALC_StripData!$C$4:$DJ$4,CALC_PP!C$4,CALC_StripData!$C47:$DJ47)-CALC_StripData!$C47-CALC_StripData!$K47-CALC_StripData!$S47)/CALC_PP!$C47,"")</f>
        <v/>
      </c>
      <c r="J47" s="22">
        <f>IFERROR((SUMIF(CALC_StripData!$C$4:$DJ$4,CALC_PP!D$4,CALC_StripData!$C47:$DJ47)-CALC_StripData!$D47-CALC_StripData!$L47-CALC_StripData!$T47)/CALC_PP!$D47,"")</f>
        <v/>
      </c>
      <c r="K47" s="22">
        <f>IFERROR($C47+$E47+$G47+$I47,"")</f>
        <v/>
      </c>
      <c r="L47" s="22">
        <f>IFERROR($D47+$F47+$H47+$J47,"")</f>
        <v/>
      </c>
    </row>
    <row r="48">
      <c r="A48" s="2" t="inlineStr">
        <is>
          <t>2001</t>
        </is>
      </c>
      <c r="B48" s="2" t="inlineStr">
        <is>
          <t>Glass and glass product manufacturing</t>
        </is>
      </c>
      <c r="C48" s="22">
        <f>IFERROR((CALC_StripData!$C48)/CALC_PP!$C48,"")</f>
        <v/>
      </c>
      <c r="D48" s="22">
        <f>IFERROR((CALC_StripData!$D48)/CALC_PP!$D48,"")</f>
        <v/>
      </c>
      <c r="E48" s="22">
        <f>IFERROR((CALC_StripData!$K48)/CALC_PP!$C48,"")</f>
        <v/>
      </c>
      <c r="F48" s="22">
        <f>IFERROR((CALC_StripData!$L48)/CALC_PP!$D48,"")</f>
        <v/>
      </c>
      <c r="G48" s="22">
        <f>IFERROR((CALC_StripData!$S48)/CALC_PP!$C48,"")</f>
        <v/>
      </c>
      <c r="H48" s="22">
        <f>IFERROR((CALC_StripData!$T48)/CALC_PP!$D48,"")</f>
        <v/>
      </c>
      <c r="I48" s="22">
        <f>IFERROR((SUMIF(CALC_StripData!$C$4:$DJ$4,CALC_PP!C$4,CALC_StripData!$C48:$DJ48)-CALC_StripData!$C48-CALC_StripData!$K48-CALC_StripData!$S48)/CALC_PP!$C48,"")</f>
        <v/>
      </c>
      <c r="J48" s="22">
        <f>IFERROR((SUMIF(CALC_StripData!$C$4:$DJ$4,CALC_PP!D$4,CALC_StripData!$C48:$DJ48)-CALC_StripData!$D48-CALC_StripData!$L48-CALC_StripData!$T48)/CALC_PP!$D48,"")</f>
        <v/>
      </c>
      <c r="K48" s="22">
        <f>IFERROR($C48+$E48+$G48+$I48,"")</f>
        <v/>
      </c>
      <c r="L48" s="22">
        <f>IFERROR($D48+$F48+$H48+$J48,"")</f>
        <v/>
      </c>
    </row>
    <row r="49">
      <c r="A49" s="2" t="inlineStr">
        <is>
          <t>2002</t>
        </is>
      </c>
      <c r="B49" s="2" t="inlineStr">
        <is>
          <t>Ceramic product manufacturing</t>
        </is>
      </c>
      <c r="C49" s="22">
        <f>IFERROR((CALC_StripData!$C49)/CALC_PP!$C49,"")</f>
        <v/>
      </c>
      <c r="D49" s="22">
        <f>IFERROR((CALC_StripData!$D49)/CALC_PP!$D49,"")</f>
        <v/>
      </c>
      <c r="E49" s="22">
        <f>IFERROR((CALC_StripData!$K49)/CALC_PP!$C49,"")</f>
        <v/>
      </c>
      <c r="F49" s="22">
        <f>IFERROR((CALC_StripData!$L49)/CALC_PP!$D49,"")</f>
        <v/>
      </c>
      <c r="G49" s="22">
        <f>IFERROR((CALC_StripData!$S49)/CALC_PP!$C49,"")</f>
        <v/>
      </c>
      <c r="H49" s="22">
        <f>IFERROR((CALC_StripData!$T49)/CALC_PP!$D49,"")</f>
        <v/>
      </c>
      <c r="I49" s="22">
        <f>IFERROR((SUMIF(CALC_StripData!$C$4:$DJ$4,CALC_PP!C$4,CALC_StripData!$C49:$DJ49)-CALC_StripData!$C49-CALC_StripData!$K49-CALC_StripData!$S49)/CALC_PP!$C49,"")</f>
        <v/>
      </c>
      <c r="J49" s="22">
        <f>IFERROR((SUMIF(CALC_StripData!$C$4:$DJ$4,CALC_PP!D$4,CALC_StripData!$C49:$DJ49)-CALC_StripData!$D49-CALC_StripData!$L49-CALC_StripData!$T49)/CALC_PP!$D49,"")</f>
        <v/>
      </c>
      <c r="K49" s="22">
        <f>IFERROR($C49+$E49+$G49+$I49,"")</f>
        <v/>
      </c>
      <c r="L49" s="22">
        <f>IFERROR($D49+$F49+$H49+$J49,"")</f>
        <v/>
      </c>
    </row>
    <row r="50">
      <c r="A50" s="2" t="inlineStr">
        <is>
          <t>2003</t>
        </is>
      </c>
      <c r="B50" s="2" t="inlineStr">
        <is>
          <t>Cement, lime and ready-mixed concrete manufacturing</t>
        </is>
      </c>
      <c r="C50" s="22">
        <f>IFERROR((CALC_StripData!$C50)/CALC_PP!$C50,"")</f>
        <v/>
      </c>
      <c r="D50" s="22">
        <f>IFERROR((CALC_StripData!$D50)/CALC_PP!$D50,"")</f>
        <v/>
      </c>
      <c r="E50" s="22">
        <f>IFERROR((CALC_StripData!$K50)/CALC_PP!$C50,"")</f>
        <v/>
      </c>
      <c r="F50" s="22">
        <f>IFERROR((CALC_StripData!$L50)/CALC_PP!$D50,"")</f>
        <v/>
      </c>
      <c r="G50" s="22">
        <f>IFERROR((CALC_StripData!$S50)/CALC_PP!$C50,"")</f>
        <v/>
      </c>
      <c r="H50" s="22">
        <f>IFERROR((CALC_StripData!$T50)/CALC_PP!$D50,"")</f>
        <v/>
      </c>
      <c r="I50" s="22">
        <f>IFERROR((SUMIF(CALC_StripData!$C$4:$DJ$4,CALC_PP!C$4,CALC_StripData!$C50:$DJ50)-CALC_StripData!$C50-CALC_StripData!$K50-CALC_StripData!$S50)/CALC_PP!$C50,"")</f>
        <v/>
      </c>
      <c r="J50" s="22">
        <f>IFERROR((SUMIF(CALC_StripData!$C$4:$DJ$4,CALC_PP!D$4,CALC_StripData!$C50:$DJ50)-CALC_StripData!$D50-CALC_StripData!$L50-CALC_StripData!$T50)/CALC_PP!$D50,"")</f>
        <v/>
      </c>
      <c r="K50" s="22">
        <f>IFERROR($C50+$E50+$G50+$I50,"")</f>
        <v/>
      </c>
      <c r="L50" s="22">
        <f>IFERROR($D50+$F50+$H50+$J50,"")</f>
        <v/>
      </c>
    </row>
    <row r="51">
      <c r="A51" s="2" t="inlineStr">
        <is>
          <t>2004</t>
        </is>
      </c>
      <c r="B51" s="2" t="inlineStr">
        <is>
          <t>Plaster and concrete product manufacturing</t>
        </is>
      </c>
      <c r="C51" s="22">
        <f>IFERROR((CALC_StripData!$C51)/CALC_PP!$C51,"")</f>
        <v/>
      </c>
      <c r="D51" s="22">
        <f>IFERROR((CALC_StripData!$D51)/CALC_PP!$D51,"")</f>
        <v/>
      </c>
      <c r="E51" s="22">
        <f>IFERROR((CALC_StripData!$K51)/CALC_PP!$C51,"")</f>
        <v/>
      </c>
      <c r="F51" s="22">
        <f>IFERROR((CALC_StripData!$L51)/CALC_PP!$D51,"")</f>
        <v/>
      </c>
      <c r="G51" s="22">
        <f>IFERROR((CALC_StripData!$S51)/CALC_PP!$C51,"")</f>
        <v/>
      </c>
      <c r="H51" s="22">
        <f>IFERROR((CALC_StripData!$T51)/CALC_PP!$D51,"")</f>
        <v/>
      </c>
      <c r="I51" s="22">
        <f>IFERROR((SUMIF(CALC_StripData!$C$4:$DJ$4,CALC_PP!C$4,CALC_StripData!$C51:$DJ51)-CALC_StripData!$C51-CALC_StripData!$K51-CALC_StripData!$S51)/CALC_PP!$C51,"")</f>
        <v/>
      </c>
      <c r="J51" s="22">
        <f>IFERROR((SUMIF(CALC_StripData!$C$4:$DJ$4,CALC_PP!D$4,CALC_StripData!$C51:$DJ51)-CALC_StripData!$D51-CALC_StripData!$L51-CALC_StripData!$T51)/CALC_PP!$D51,"")</f>
        <v/>
      </c>
      <c r="K51" s="22">
        <f>IFERROR($C51+$E51+$G51+$I51,"")</f>
        <v/>
      </c>
      <c r="L51" s="22">
        <f>IFERROR($D51+$F51+$H51+$J51,"")</f>
        <v/>
      </c>
    </row>
    <row r="52">
      <c r="A52" s="2" t="inlineStr">
        <is>
          <t>2005</t>
        </is>
      </c>
      <c r="B52" s="2" t="inlineStr">
        <is>
          <t>Other non-metallic mineral product manufacturing</t>
        </is>
      </c>
      <c r="C52" s="22">
        <f>IFERROR((CALC_StripData!$C52)/CALC_PP!$C52,"")</f>
        <v/>
      </c>
      <c r="D52" s="22">
        <f>IFERROR((CALC_StripData!$D52)/CALC_PP!$D52,"")</f>
        <v/>
      </c>
      <c r="E52" s="22">
        <f>IFERROR((CALC_StripData!$K52)/CALC_PP!$C52,"")</f>
        <v/>
      </c>
      <c r="F52" s="22">
        <f>IFERROR((CALC_StripData!$L52)/CALC_PP!$D52,"")</f>
        <v/>
      </c>
      <c r="G52" s="22">
        <f>IFERROR((CALC_StripData!$S52)/CALC_PP!$C52,"")</f>
        <v/>
      </c>
      <c r="H52" s="22">
        <f>IFERROR((CALC_StripData!$T52)/CALC_PP!$D52,"")</f>
        <v/>
      </c>
      <c r="I52" s="22">
        <f>IFERROR((SUMIF(CALC_StripData!$C$4:$DJ$4,CALC_PP!C$4,CALC_StripData!$C52:$DJ52)-CALC_StripData!$C52-CALC_StripData!$K52-CALC_StripData!$S52)/CALC_PP!$C52,"")</f>
        <v/>
      </c>
      <c r="J52" s="22">
        <f>IFERROR((SUMIF(CALC_StripData!$C$4:$DJ$4,CALC_PP!D$4,CALC_StripData!$C52:$DJ52)-CALC_StripData!$D52-CALC_StripData!$L52-CALC_StripData!$T52)/CALC_PP!$D52,"")</f>
        <v/>
      </c>
      <c r="K52" s="22">
        <f>IFERROR($C52+$E52+$G52+$I52,"")</f>
        <v/>
      </c>
      <c r="L52" s="22">
        <f>IFERROR($D52+$F52+$H52+$J52,"")</f>
        <v/>
      </c>
    </row>
    <row r="53">
      <c r="A53" s="2" t="inlineStr">
        <is>
          <t>2101</t>
        </is>
      </c>
      <c r="B53" s="2" t="inlineStr">
        <is>
          <t>Iron and steel manufacturing</t>
        </is>
      </c>
      <c r="C53" s="22">
        <f>IFERROR((CALC_StripData!$C53)/CALC_PP!$C53,"")</f>
        <v/>
      </c>
      <c r="D53" s="22">
        <f>IFERROR((CALC_StripData!$D53)/CALC_PP!$D53,"")</f>
        <v/>
      </c>
      <c r="E53" s="22">
        <f>IFERROR((CALC_StripData!$K53)/CALC_PP!$C53,"")</f>
        <v/>
      </c>
      <c r="F53" s="22">
        <f>IFERROR((CALC_StripData!$L53)/CALC_PP!$D53,"")</f>
        <v/>
      </c>
      <c r="G53" s="22">
        <f>IFERROR((CALC_StripData!$S53)/CALC_PP!$C53,"")</f>
        <v/>
      </c>
      <c r="H53" s="22">
        <f>IFERROR((CALC_StripData!$T53)/CALC_PP!$D53,"")</f>
        <v/>
      </c>
      <c r="I53" s="22">
        <f>IFERROR((SUMIF(CALC_StripData!$C$4:$DJ$4,CALC_PP!C$4,CALC_StripData!$C53:$DJ53)-CALC_StripData!$C53-CALC_StripData!$K53-CALC_StripData!$S53)/CALC_PP!$C53,"")</f>
        <v/>
      </c>
      <c r="J53" s="22">
        <f>IFERROR((SUMIF(CALC_StripData!$C$4:$DJ$4,CALC_PP!D$4,CALC_StripData!$C53:$DJ53)-CALC_StripData!$D53-CALC_StripData!$L53-CALC_StripData!$T53)/CALC_PP!$D53,"")</f>
        <v/>
      </c>
      <c r="K53" s="22">
        <f>IFERROR($C53+$E53+$G53+$I53,"")</f>
        <v/>
      </c>
      <c r="L53" s="22">
        <f>IFERROR($D53+$F53+$H53+$J53,"")</f>
        <v/>
      </c>
    </row>
    <row r="54">
      <c r="A54" s="2" t="inlineStr">
        <is>
          <t>2102</t>
        </is>
      </c>
      <c r="B54" s="2" t="inlineStr">
        <is>
          <t>Basic non-ferrous metal manufacturing</t>
        </is>
      </c>
      <c r="C54" s="22">
        <f>IFERROR((CALC_StripData!$C54)/CALC_PP!$C54,"")</f>
        <v/>
      </c>
      <c r="D54" s="22">
        <f>IFERROR((CALC_StripData!$D54)/CALC_PP!$D54,"")</f>
        <v/>
      </c>
      <c r="E54" s="22">
        <f>IFERROR((CALC_StripData!$K54)/CALC_PP!$C54,"")</f>
        <v/>
      </c>
      <c r="F54" s="22">
        <f>IFERROR((CALC_StripData!$L54)/CALC_PP!$D54,"")</f>
        <v/>
      </c>
      <c r="G54" s="22">
        <f>IFERROR((CALC_StripData!$S54)/CALC_PP!$C54,"")</f>
        <v/>
      </c>
      <c r="H54" s="22">
        <f>IFERROR((CALC_StripData!$T54)/CALC_PP!$D54,"")</f>
        <v/>
      </c>
      <c r="I54" s="22">
        <f>IFERROR((SUMIF(CALC_StripData!$C$4:$DJ$4,CALC_PP!C$4,CALC_StripData!$C54:$DJ54)-CALC_StripData!$C54-CALC_StripData!$K54-CALC_StripData!$S54)/CALC_PP!$C54,"")</f>
        <v/>
      </c>
      <c r="J54" s="22">
        <f>IFERROR((SUMIF(CALC_StripData!$C$4:$DJ$4,CALC_PP!D$4,CALC_StripData!$C54:$DJ54)-CALC_StripData!$D54-CALC_StripData!$L54-CALC_StripData!$T54)/CALC_PP!$D54,"")</f>
        <v/>
      </c>
      <c r="K54" s="22">
        <f>IFERROR($C54+$E54+$G54+$I54,"")</f>
        <v/>
      </c>
      <c r="L54" s="22">
        <f>IFERROR($D54+$F54+$H54+$J54,"")</f>
        <v/>
      </c>
    </row>
    <row r="55">
      <c r="A55" s="2" t="inlineStr">
        <is>
          <t>2201</t>
        </is>
      </c>
      <c r="B55" s="2" t="inlineStr">
        <is>
          <t>Forged iron and steel product manufacturing</t>
        </is>
      </c>
      <c r="C55" s="22">
        <f>IFERROR((CALC_StripData!$C55)/CALC_PP!$C55,"")</f>
        <v/>
      </c>
      <c r="D55" s="22">
        <f>IFERROR((CALC_StripData!$D55)/CALC_PP!$D55,"")</f>
        <v/>
      </c>
      <c r="E55" s="22">
        <f>IFERROR((CALC_StripData!$K55)/CALC_PP!$C55,"")</f>
        <v/>
      </c>
      <c r="F55" s="22">
        <f>IFERROR((CALC_StripData!$L55)/CALC_PP!$D55,"")</f>
        <v/>
      </c>
      <c r="G55" s="22">
        <f>IFERROR((CALC_StripData!$S55)/CALC_PP!$C55,"")</f>
        <v/>
      </c>
      <c r="H55" s="22">
        <f>IFERROR((CALC_StripData!$T55)/CALC_PP!$D55,"")</f>
        <v/>
      </c>
      <c r="I55" s="22">
        <f>IFERROR((SUMIF(CALC_StripData!$C$4:$DJ$4,CALC_PP!C$4,CALC_StripData!$C55:$DJ55)-CALC_StripData!$C55-CALC_StripData!$K55-CALC_StripData!$S55)/CALC_PP!$C55,"")</f>
        <v/>
      </c>
      <c r="J55" s="22">
        <f>IFERROR((SUMIF(CALC_StripData!$C$4:$DJ$4,CALC_PP!D$4,CALC_StripData!$C55:$DJ55)-CALC_StripData!$D55-CALC_StripData!$L55-CALC_StripData!$T55)/CALC_PP!$D55,"")</f>
        <v/>
      </c>
      <c r="K55" s="22">
        <f>IFERROR($C55+$E55+$G55+$I55,"")</f>
        <v/>
      </c>
      <c r="L55" s="22">
        <f>IFERROR($D55+$F55+$H55+$J55,"")</f>
        <v/>
      </c>
    </row>
    <row r="56">
      <c r="A56" s="2" t="inlineStr">
        <is>
          <t>2202</t>
        </is>
      </c>
      <c r="B56" s="2" t="inlineStr">
        <is>
          <t>Structural metal product manufacturing</t>
        </is>
      </c>
      <c r="C56" s="22">
        <f>IFERROR((CALC_StripData!$C56)/CALC_PP!$C56,"")</f>
        <v/>
      </c>
      <c r="D56" s="22">
        <f>IFERROR((CALC_StripData!$D56)/CALC_PP!$D56,"")</f>
        <v/>
      </c>
      <c r="E56" s="22">
        <f>IFERROR((CALC_StripData!$K56)/CALC_PP!$C56,"")</f>
        <v/>
      </c>
      <c r="F56" s="22">
        <f>IFERROR((CALC_StripData!$L56)/CALC_PP!$D56,"")</f>
        <v/>
      </c>
      <c r="G56" s="22">
        <f>IFERROR((CALC_StripData!$S56)/CALC_PP!$C56,"")</f>
        <v/>
      </c>
      <c r="H56" s="22">
        <f>IFERROR((CALC_StripData!$T56)/CALC_PP!$D56,"")</f>
        <v/>
      </c>
      <c r="I56" s="22">
        <f>IFERROR((SUMIF(CALC_StripData!$C$4:$DJ$4,CALC_PP!C$4,CALC_StripData!$C56:$DJ56)-CALC_StripData!$C56-CALC_StripData!$K56-CALC_StripData!$S56)/CALC_PP!$C56,"")</f>
        <v/>
      </c>
      <c r="J56" s="22">
        <f>IFERROR((SUMIF(CALC_StripData!$C$4:$DJ$4,CALC_PP!D$4,CALC_StripData!$C56:$DJ56)-CALC_StripData!$D56-CALC_StripData!$L56-CALC_StripData!$T56)/CALC_PP!$D56,"")</f>
        <v/>
      </c>
      <c r="K56" s="22">
        <f>IFERROR($C56+$E56+$G56+$I56,"")</f>
        <v/>
      </c>
      <c r="L56" s="22">
        <f>IFERROR($D56+$F56+$H56+$J56,"")</f>
        <v/>
      </c>
    </row>
    <row r="57">
      <c r="A57" s="2" t="inlineStr">
        <is>
          <t>2203</t>
        </is>
      </c>
      <c r="B57" s="2" t="inlineStr">
        <is>
          <t>Metal containers and other sheet metal product manufacturing</t>
        </is>
      </c>
      <c r="C57" s="22">
        <f>IFERROR((CALC_StripData!$C57)/CALC_PP!$C57,"")</f>
        <v/>
      </c>
      <c r="D57" s="22">
        <f>IFERROR((CALC_StripData!$D57)/CALC_PP!$D57,"")</f>
        <v/>
      </c>
      <c r="E57" s="22">
        <f>IFERROR((CALC_StripData!$K57)/CALC_PP!$C57,"")</f>
        <v/>
      </c>
      <c r="F57" s="22">
        <f>IFERROR((CALC_StripData!$L57)/CALC_PP!$D57,"")</f>
        <v/>
      </c>
      <c r="G57" s="22">
        <f>IFERROR((CALC_StripData!$S57)/CALC_PP!$C57,"")</f>
        <v/>
      </c>
      <c r="H57" s="22">
        <f>IFERROR((CALC_StripData!$T57)/CALC_PP!$D57,"")</f>
        <v/>
      </c>
      <c r="I57" s="22">
        <f>IFERROR((SUMIF(CALC_StripData!$C$4:$DJ$4,CALC_PP!C$4,CALC_StripData!$C57:$DJ57)-CALC_StripData!$C57-CALC_StripData!$K57-CALC_StripData!$S57)/CALC_PP!$C57,"")</f>
        <v/>
      </c>
      <c r="J57" s="22">
        <f>IFERROR((SUMIF(CALC_StripData!$C$4:$DJ$4,CALC_PP!D$4,CALC_StripData!$C57:$DJ57)-CALC_StripData!$D57-CALC_StripData!$L57-CALC_StripData!$T57)/CALC_PP!$D57,"")</f>
        <v/>
      </c>
      <c r="K57" s="22">
        <f>IFERROR($C57+$E57+$G57+$I57,"")</f>
        <v/>
      </c>
      <c r="L57" s="22">
        <f>IFERROR($D57+$F57+$H57+$J57,"")</f>
        <v/>
      </c>
    </row>
    <row r="58">
      <c r="A58" s="2" t="inlineStr">
        <is>
          <t>2204</t>
        </is>
      </c>
      <c r="B58" s="2" t="inlineStr">
        <is>
          <t>Other fabricated metal product manufacturing</t>
        </is>
      </c>
      <c r="C58" s="22">
        <f>IFERROR((CALC_StripData!$C58)/CALC_PP!$C58,"")</f>
        <v/>
      </c>
      <c r="D58" s="22">
        <f>IFERROR((CALC_StripData!$D58)/CALC_PP!$D58,"")</f>
        <v/>
      </c>
      <c r="E58" s="22">
        <f>IFERROR((CALC_StripData!$K58)/CALC_PP!$C58,"")</f>
        <v/>
      </c>
      <c r="F58" s="22">
        <f>IFERROR((CALC_StripData!$L58)/CALC_PP!$D58,"")</f>
        <v/>
      </c>
      <c r="G58" s="22">
        <f>IFERROR((CALC_StripData!$S58)/CALC_PP!$C58,"")</f>
        <v/>
      </c>
      <c r="H58" s="22">
        <f>IFERROR((CALC_StripData!$T58)/CALC_PP!$D58,"")</f>
        <v/>
      </c>
      <c r="I58" s="22">
        <f>IFERROR((SUMIF(CALC_StripData!$C$4:$DJ$4,CALC_PP!C$4,CALC_StripData!$C58:$DJ58)-CALC_StripData!$C58-CALC_StripData!$K58-CALC_StripData!$S58)/CALC_PP!$C58,"")</f>
        <v/>
      </c>
      <c r="J58" s="22">
        <f>IFERROR((SUMIF(CALC_StripData!$C$4:$DJ$4,CALC_PP!D$4,CALC_StripData!$C58:$DJ58)-CALC_StripData!$D58-CALC_StripData!$L58-CALC_StripData!$T58)/CALC_PP!$D58,"")</f>
        <v/>
      </c>
      <c r="K58" s="22">
        <f>IFERROR($C58+$E58+$G58+$I58,"")</f>
        <v/>
      </c>
      <c r="L58" s="22">
        <f>IFERROR($D58+$F58+$H58+$J58,"")</f>
        <v/>
      </c>
    </row>
    <row r="59">
      <c r="A59" s="2" t="inlineStr">
        <is>
          <t>2301</t>
        </is>
      </c>
      <c r="B59" s="2" t="inlineStr">
        <is>
          <t>Motor vehicles and parts; other transport equipment manufacturing</t>
        </is>
      </c>
      <c r="C59" s="22">
        <f>IFERROR((CALC_StripData!$C59)/CALC_PP!$C59,"")</f>
        <v/>
      </c>
      <c r="D59" s="22">
        <f>IFERROR((CALC_StripData!$D59)/CALC_PP!$D59,"")</f>
        <v/>
      </c>
      <c r="E59" s="22">
        <f>IFERROR((CALC_StripData!$K59)/CALC_PP!$C59,"")</f>
        <v/>
      </c>
      <c r="F59" s="22">
        <f>IFERROR((CALC_StripData!$L59)/CALC_PP!$D59,"")</f>
        <v/>
      </c>
      <c r="G59" s="22">
        <f>IFERROR((CALC_StripData!$S59)/CALC_PP!$C59,"")</f>
        <v/>
      </c>
      <c r="H59" s="22">
        <f>IFERROR((CALC_StripData!$T59)/CALC_PP!$D59,"")</f>
        <v/>
      </c>
      <c r="I59" s="22">
        <f>IFERROR((SUMIF(CALC_StripData!$C$4:$DJ$4,CALC_PP!C$4,CALC_StripData!$C59:$DJ59)-CALC_StripData!$C59-CALC_StripData!$K59-CALC_StripData!$S59)/CALC_PP!$C59,"")</f>
        <v/>
      </c>
      <c r="J59" s="22">
        <f>IFERROR((SUMIF(CALC_StripData!$C$4:$DJ$4,CALC_PP!D$4,CALC_StripData!$C59:$DJ59)-CALC_StripData!$D59-CALC_StripData!$L59-CALC_StripData!$T59)/CALC_PP!$D59,"")</f>
        <v/>
      </c>
      <c r="K59" s="22">
        <f>IFERROR($C59+$E59+$G59+$I59,"")</f>
        <v/>
      </c>
      <c r="L59" s="22">
        <f>IFERROR($D59+$F59+$H59+$J59,"")</f>
        <v/>
      </c>
    </row>
    <row r="60">
      <c r="A60" s="2" t="inlineStr">
        <is>
          <t>2302</t>
        </is>
      </c>
      <c r="B60" s="2" t="inlineStr">
        <is>
          <t>Ships and boat manufacturing</t>
        </is>
      </c>
      <c r="C60" s="22">
        <f>IFERROR((CALC_StripData!$C60)/CALC_PP!$C60,"")</f>
        <v/>
      </c>
      <c r="D60" s="22">
        <f>IFERROR((CALC_StripData!$D60)/CALC_PP!$D60,"")</f>
        <v/>
      </c>
      <c r="E60" s="22">
        <f>IFERROR((CALC_StripData!$K60)/CALC_PP!$C60,"")</f>
        <v/>
      </c>
      <c r="F60" s="22">
        <f>IFERROR((CALC_StripData!$L60)/CALC_PP!$D60,"")</f>
        <v/>
      </c>
      <c r="G60" s="22">
        <f>IFERROR((CALC_StripData!$S60)/CALC_PP!$C60,"")</f>
        <v/>
      </c>
      <c r="H60" s="22">
        <f>IFERROR((CALC_StripData!$T60)/CALC_PP!$D60,"")</f>
        <v/>
      </c>
      <c r="I60" s="22">
        <f>IFERROR((SUMIF(CALC_StripData!$C$4:$DJ$4,CALC_PP!C$4,CALC_StripData!$C60:$DJ60)-CALC_StripData!$C60-CALC_StripData!$K60-CALC_StripData!$S60)/CALC_PP!$C60,"")</f>
        <v/>
      </c>
      <c r="J60" s="22">
        <f>IFERROR((SUMIF(CALC_StripData!$C$4:$DJ$4,CALC_PP!D$4,CALC_StripData!$C60:$DJ60)-CALC_StripData!$D60-CALC_StripData!$L60-CALC_StripData!$T60)/CALC_PP!$D60,"")</f>
        <v/>
      </c>
      <c r="K60" s="22">
        <f>IFERROR($C60+$E60+$G60+$I60,"")</f>
        <v/>
      </c>
      <c r="L60" s="22">
        <f>IFERROR($D60+$F60+$H60+$J60,"")</f>
        <v/>
      </c>
    </row>
    <row r="61">
      <c r="A61" s="2" t="inlineStr">
        <is>
          <t>2303</t>
        </is>
      </c>
      <c r="B61" s="2" t="inlineStr">
        <is>
          <t>Railway rolling stock manufacturing</t>
        </is>
      </c>
      <c r="C61" s="22">
        <f>IFERROR((CALC_StripData!$C61)/CALC_PP!$C61,"")</f>
        <v/>
      </c>
      <c r="D61" s="22">
        <f>IFERROR((CALC_StripData!$D61)/CALC_PP!$D61,"")</f>
        <v/>
      </c>
      <c r="E61" s="22">
        <f>IFERROR((CALC_StripData!$K61)/CALC_PP!$C61,"")</f>
        <v/>
      </c>
      <c r="F61" s="22">
        <f>IFERROR((CALC_StripData!$L61)/CALC_PP!$D61,"")</f>
        <v/>
      </c>
      <c r="G61" s="22">
        <f>IFERROR((CALC_StripData!$S61)/CALC_PP!$C61,"")</f>
        <v/>
      </c>
      <c r="H61" s="22">
        <f>IFERROR((CALC_StripData!$T61)/CALC_PP!$D61,"")</f>
        <v/>
      </c>
      <c r="I61" s="22">
        <f>IFERROR((SUMIF(CALC_StripData!$C$4:$DJ$4,CALC_PP!C$4,CALC_StripData!$C61:$DJ61)-CALC_StripData!$C61-CALC_StripData!$K61-CALC_StripData!$S61)/CALC_PP!$C61,"")</f>
        <v/>
      </c>
      <c r="J61" s="22">
        <f>IFERROR((SUMIF(CALC_StripData!$C$4:$DJ$4,CALC_PP!D$4,CALC_StripData!$C61:$DJ61)-CALC_StripData!$D61-CALC_StripData!$L61-CALC_StripData!$T61)/CALC_PP!$D61,"")</f>
        <v/>
      </c>
      <c r="K61" s="22">
        <f>IFERROR($C61+$E61+$G61+$I61,"")</f>
        <v/>
      </c>
      <c r="L61" s="22">
        <f>IFERROR($D61+$F61+$H61+$J61,"")</f>
        <v/>
      </c>
    </row>
    <row r="62">
      <c r="A62" s="2" t="inlineStr">
        <is>
          <t>2304</t>
        </is>
      </c>
      <c r="B62" s="2" t="inlineStr">
        <is>
          <t>Aircraft manufacturing</t>
        </is>
      </c>
      <c r="C62" s="22">
        <f>IFERROR((CALC_StripData!$C62)/CALC_PP!$C62,"")</f>
        <v/>
      </c>
      <c r="D62" s="22">
        <f>IFERROR((CALC_StripData!$D62)/CALC_PP!$D62,"")</f>
        <v/>
      </c>
      <c r="E62" s="22">
        <f>IFERROR((CALC_StripData!$K62)/CALC_PP!$C62,"")</f>
        <v/>
      </c>
      <c r="F62" s="22">
        <f>IFERROR((CALC_StripData!$L62)/CALC_PP!$D62,"")</f>
        <v/>
      </c>
      <c r="G62" s="22">
        <f>IFERROR((CALC_StripData!$S62)/CALC_PP!$C62,"")</f>
        <v/>
      </c>
      <c r="H62" s="22">
        <f>IFERROR((CALC_StripData!$T62)/CALC_PP!$D62,"")</f>
        <v/>
      </c>
      <c r="I62" s="22">
        <f>IFERROR((SUMIF(CALC_StripData!$C$4:$DJ$4,CALC_PP!C$4,CALC_StripData!$C62:$DJ62)-CALC_StripData!$C62-CALC_StripData!$K62-CALC_StripData!$S62)/CALC_PP!$C62,"")</f>
        <v/>
      </c>
      <c r="J62" s="22">
        <f>IFERROR((SUMIF(CALC_StripData!$C$4:$DJ$4,CALC_PP!D$4,CALC_StripData!$C62:$DJ62)-CALC_StripData!$D62-CALC_StripData!$L62-CALC_StripData!$T62)/CALC_PP!$D62,"")</f>
        <v/>
      </c>
      <c r="K62" s="22">
        <f>IFERROR($C62+$E62+$G62+$I62,"")</f>
        <v/>
      </c>
      <c r="L62" s="22">
        <f>IFERROR($D62+$F62+$H62+$J62,"")</f>
        <v/>
      </c>
    </row>
    <row r="63">
      <c r="A63" s="2" t="inlineStr">
        <is>
          <t>2401</t>
        </is>
      </c>
      <c r="B63" s="2" t="inlineStr">
        <is>
          <t>Professional, scientific, computer and electronic equipment manufacturing</t>
        </is>
      </c>
      <c r="C63" s="22">
        <f>IFERROR((CALC_StripData!$C63)/CALC_PP!$C63,"")</f>
        <v/>
      </c>
      <c r="D63" s="22">
        <f>IFERROR((CALC_StripData!$D63)/CALC_PP!$D63,"")</f>
        <v/>
      </c>
      <c r="E63" s="22">
        <f>IFERROR((CALC_StripData!$K63)/CALC_PP!$C63,"")</f>
        <v/>
      </c>
      <c r="F63" s="22">
        <f>IFERROR((CALC_StripData!$L63)/CALC_PP!$D63,"")</f>
        <v/>
      </c>
      <c r="G63" s="22">
        <f>IFERROR((CALC_StripData!$S63)/CALC_PP!$C63,"")</f>
        <v/>
      </c>
      <c r="H63" s="22">
        <f>IFERROR((CALC_StripData!$T63)/CALC_PP!$D63,"")</f>
        <v/>
      </c>
      <c r="I63" s="22">
        <f>IFERROR((SUMIF(CALC_StripData!$C$4:$DJ$4,CALC_PP!C$4,CALC_StripData!$C63:$DJ63)-CALC_StripData!$C63-CALC_StripData!$K63-CALC_StripData!$S63)/CALC_PP!$C63,"")</f>
        <v/>
      </c>
      <c r="J63" s="22">
        <f>IFERROR((SUMIF(CALC_StripData!$C$4:$DJ$4,CALC_PP!D$4,CALC_StripData!$C63:$DJ63)-CALC_StripData!$D63-CALC_StripData!$L63-CALC_StripData!$T63)/CALC_PP!$D63,"")</f>
        <v/>
      </c>
      <c r="K63" s="22">
        <f>IFERROR($C63+$E63+$G63+$I63,"")</f>
        <v/>
      </c>
      <c r="L63" s="22">
        <f>IFERROR($D63+$F63+$H63+$J63,"")</f>
        <v/>
      </c>
    </row>
    <row r="64">
      <c r="A64" s="2" t="inlineStr">
        <is>
          <t>2403</t>
        </is>
      </c>
      <c r="B64" s="2" t="inlineStr">
        <is>
          <t>Electrical equipment manufacturing</t>
        </is>
      </c>
      <c r="C64" s="22">
        <f>IFERROR((CALC_StripData!$C64)/CALC_PP!$C64,"")</f>
        <v/>
      </c>
      <c r="D64" s="22">
        <f>IFERROR((CALC_StripData!$D64)/CALC_PP!$D64,"")</f>
        <v/>
      </c>
      <c r="E64" s="22">
        <f>IFERROR((CALC_StripData!$K64)/CALC_PP!$C64,"")</f>
        <v/>
      </c>
      <c r="F64" s="22">
        <f>IFERROR((CALC_StripData!$L64)/CALC_PP!$D64,"")</f>
        <v/>
      </c>
      <c r="G64" s="22">
        <f>IFERROR((CALC_StripData!$S64)/CALC_PP!$C64,"")</f>
        <v/>
      </c>
      <c r="H64" s="22">
        <f>IFERROR((CALC_StripData!$T64)/CALC_PP!$D64,"")</f>
        <v/>
      </c>
      <c r="I64" s="22">
        <f>IFERROR((SUMIF(CALC_StripData!$C$4:$DJ$4,CALC_PP!C$4,CALC_StripData!$C64:$DJ64)-CALC_StripData!$C64-CALC_StripData!$K64-CALC_StripData!$S64)/CALC_PP!$C64,"")</f>
        <v/>
      </c>
      <c r="J64" s="22">
        <f>IFERROR((SUMIF(CALC_StripData!$C$4:$DJ$4,CALC_PP!D$4,CALC_StripData!$C64:$DJ64)-CALC_StripData!$D64-CALC_StripData!$L64-CALC_StripData!$T64)/CALC_PP!$D64,"")</f>
        <v/>
      </c>
      <c r="K64" s="22">
        <f>IFERROR($C64+$E64+$G64+$I64,"")</f>
        <v/>
      </c>
      <c r="L64" s="22">
        <f>IFERROR($D64+$F64+$H64+$J64,"")</f>
        <v/>
      </c>
    </row>
    <row r="65">
      <c r="A65" s="2" t="inlineStr">
        <is>
          <t>2404</t>
        </is>
      </c>
      <c r="B65" s="2" t="inlineStr">
        <is>
          <t>Domestic appliance manufacturing</t>
        </is>
      </c>
      <c r="C65" s="22">
        <f>IFERROR((CALC_StripData!$C65)/CALC_PP!$C65,"")</f>
        <v/>
      </c>
      <c r="D65" s="22">
        <f>IFERROR((CALC_StripData!$D65)/CALC_PP!$D65,"")</f>
        <v/>
      </c>
      <c r="E65" s="22">
        <f>IFERROR((CALC_StripData!$K65)/CALC_PP!$C65,"")</f>
        <v/>
      </c>
      <c r="F65" s="22">
        <f>IFERROR((CALC_StripData!$L65)/CALC_PP!$D65,"")</f>
        <v/>
      </c>
      <c r="G65" s="22">
        <f>IFERROR((CALC_StripData!$S65)/CALC_PP!$C65,"")</f>
        <v/>
      </c>
      <c r="H65" s="22">
        <f>IFERROR((CALC_StripData!$T65)/CALC_PP!$D65,"")</f>
        <v/>
      </c>
      <c r="I65" s="22">
        <f>IFERROR((SUMIF(CALC_StripData!$C$4:$DJ$4,CALC_PP!C$4,CALC_StripData!$C65:$DJ65)-CALC_StripData!$C65-CALC_StripData!$K65-CALC_StripData!$S65)/CALC_PP!$C65,"")</f>
        <v/>
      </c>
      <c r="J65" s="22">
        <f>IFERROR((SUMIF(CALC_StripData!$C$4:$DJ$4,CALC_PP!D$4,CALC_StripData!$C65:$DJ65)-CALC_StripData!$D65-CALC_StripData!$L65-CALC_StripData!$T65)/CALC_PP!$D65,"")</f>
        <v/>
      </c>
      <c r="K65" s="22">
        <f>IFERROR($C65+$E65+$G65+$I65,"")</f>
        <v/>
      </c>
      <c r="L65" s="22">
        <f>IFERROR($D65+$F65+$H65+$J65,"")</f>
        <v/>
      </c>
    </row>
    <row r="66">
      <c r="A66" s="2" t="inlineStr">
        <is>
          <t>2405</t>
        </is>
      </c>
      <c r="B66" s="2" t="inlineStr">
        <is>
          <t>Specialised and other machinery and equipment manufacturing</t>
        </is>
      </c>
      <c r="C66" s="22">
        <f>IFERROR((CALC_StripData!$C66)/CALC_PP!$C66,"")</f>
        <v/>
      </c>
      <c r="D66" s="22">
        <f>IFERROR((CALC_StripData!$D66)/CALC_PP!$D66,"")</f>
        <v/>
      </c>
      <c r="E66" s="22">
        <f>IFERROR((CALC_StripData!$K66)/CALC_PP!$C66,"")</f>
        <v/>
      </c>
      <c r="F66" s="22">
        <f>IFERROR((CALC_StripData!$L66)/CALC_PP!$D66,"")</f>
        <v/>
      </c>
      <c r="G66" s="22">
        <f>IFERROR((CALC_StripData!$S66)/CALC_PP!$C66,"")</f>
        <v/>
      </c>
      <c r="H66" s="22">
        <f>IFERROR((CALC_StripData!$T66)/CALC_PP!$D66,"")</f>
        <v/>
      </c>
      <c r="I66" s="22">
        <f>IFERROR((SUMIF(CALC_StripData!$C$4:$DJ$4,CALC_PP!C$4,CALC_StripData!$C66:$DJ66)-CALC_StripData!$C66-CALC_StripData!$K66-CALC_StripData!$S66)/CALC_PP!$C66,"")</f>
        <v/>
      </c>
      <c r="J66" s="22">
        <f>IFERROR((SUMIF(CALC_StripData!$C$4:$DJ$4,CALC_PP!D$4,CALC_StripData!$C66:$DJ66)-CALC_StripData!$D66-CALC_StripData!$L66-CALC_StripData!$T66)/CALC_PP!$D66,"")</f>
        <v/>
      </c>
      <c r="K66" s="22">
        <f>IFERROR($C66+$E66+$G66+$I66,"")</f>
        <v/>
      </c>
      <c r="L66" s="22">
        <f>IFERROR($D66+$F66+$H66+$J66,"")</f>
        <v/>
      </c>
    </row>
    <row r="67">
      <c r="A67" s="2" t="inlineStr">
        <is>
          <t>2501</t>
        </is>
      </c>
      <c r="B67" s="2" t="inlineStr">
        <is>
          <t>Furniture manufacturing</t>
        </is>
      </c>
      <c r="C67" s="22">
        <f>IFERROR((CALC_StripData!$C67)/CALC_PP!$C67,"")</f>
        <v/>
      </c>
      <c r="D67" s="22">
        <f>IFERROR((CALC_StripData!$D67)/CALC_PP!$D67,"")</f>
        <v/>
      </c>
      <c r="E67" s="22">
        <f>IFERROR((CALC_StripData!$K67)/CALC_PP!$C67,"")</f>
        <v/>
      </c>
      <c r="F67" s="22">
        <f>IFERROR((CALC_StripData!$L67)/CALC_PP!$D67,"")</f>
        <v/>
      </c>
      <c r="G67" s="22">
        <f>IFERROR((CALC_StripData!$S67)/CALC_PP!$C67,"")</f>
        <v/>
      </c>
      <c r="H67" s="22">
        <f>IFERROR((CALC_StripData!$T67)/CALC_PP!$D67,"")</f>
        <v/>
      </c>
      <c r="I67" s="22">
        <f>IFERROR((SUMIF(CALC_StripData!$C$4:$DJ$4,CALC_PP!C$4,CALC_StripData!$C67:$DJ67)-CALC_StripData!$C67-CALC_StripData!$K67-CALC_StripData!$S67)/CALC_PP!$C67,"")</f>
        <v/>
      </c>
      <c r="J67" s="22">
        <f>IFERROR((SUMIF(CALC_StripData!$C$4:$DJ$4,CALC_PP!D$4,CALC_StripData!$C67:$DJ67)-CALC_StripData!$D67-CALC_StripData!$L67-CALC_StripData!$T67)/CALC_PP!$D67,"")</f>
        <v/>
      </c>
      <c r="K67" s="22">
        <f>IFERROR($C67+$E67+$G67+$I67,"")</f>
        <v/>
      </c>
      <c r="L67" s="22">
        <f>IFERROR($D67+$F67+$H67+$J67,"")</f>
        <v/>
      </c>
    </row>
    <row r="68">
      <c r="A68" s="2" t="inlineStr">
        <is>
          <t>2502</t>
        </is>
      </c>
      <c r="B68" s="2" t="inlineStr">
        <is>
          <t>Other manufactured products</t>
        </is>
      </c>
      <c r="C68" s="22">
        <f>IFERROR((CALC_StripData!$C68)/CALC_PP!$C68,"")</f>
        <v/>
      </c>
      <c r="D68" s="22">
        <f>IFERROR((CALC_StripData!$D68)/CALC_PP!$D68,"")</f>
        <v/>
      </c>
      <c r="E68" s="22">
        <f>IFERROR((CALC_StripData!$K68)/CALC_PP!$C68,"")</f>
        <v/>
      </c>
      <c r="F68" s="22">
        <f>IFERROR((CALC_StripData!$L68)/CALC_PP!$D68,"")</f>
        <v/>
      </c>
      <c r="G68" s="22">
        <f>IFERROR((CALC_StripData!$S68)/CALC_PP!$C68,"")</f>
        <v/>
      </c>
      <c r="H68" s="22">
        <f>IFERROR((CALC_StripData!$T68)/CALC_PP!$D68,"")</f>
        <v/>
      </c>
      <c r="I68" s="22">
        <f>IFERROR((SUMIF(CALC_StripData!$C$4:$DJ$4,CALC_PP!C$4,CALC_StripData!$C68:$DJ68)-CALC_StripData!$C68-CALC_StripData!$K68-CALC_StripData!$S68)/CALC_PP!$C68,"")</f>
        <v/>
      </c>
      <c r="J68" s="22">
        <f>IFERROR((SUMIF(CALC_StripData!$C$4:$DJ$4,CALC_PP!D$4,CALC_StripData!$C68:$DJ68)-CALC_StripData!$D68-CALC_StripData!$L68-CALC_StripData!$T68)/CALC_PP!$D68,"")</f>
        <v/>
      </c>
      <c r="K68" s="22">
        <f>IFERROR($C68+$E68+$G68+$I68,"")</f>
        <v/>
      </c>
      <c r="L68" s="22">
        <f>IFERROR($D68+$F68+$H68+$J68,"")</f>
        <v/>
      </c>
    </row>
    <row r="69">
      <c r="A69" s="2" t="inlineStr">
        <is>
          <t>2601</t>
        </is>
      </c>
      <c r="B69" s="2" t="inlineStr">
        <is>
          <t>Electricity generation</t>
        </is>
      </c>
      <c r="C69" s="22">
        <f>IFERROR((CALC_StripData!$C69)/CALC_PP!$C69,"")</f>
        <v/>
      </c>
      <c r="D69" s="22">
        <f>IFERROR((CALC_StripData!$D69)/CALC_PP!$D69,"")</f>
        <v/>
      </c>
      <c r="E69" s="22">
        <f>IFERROR((CALC_StripData!$K69)/CALC_PP!$C69,"")</f>
        <v/>
      </c>
      <c r="F69" s="22">
        <f>IFERROR((CALC_StripData!$L69)/CALC_PP!$D69,"")</f>
        <v/>
      </c>
      <c r="G69" s="22">
        <f>IFERROR((CALC_StripData!$S69)/CALC_PP!$C69,"")</f>
        <v/>
      </c>
      <c r="H69" s="22">
        <f>IFERROR((CALC_StripData!$T69)/CALC_PP!$D69,"")</f>
        <v/>
      </c>
      <c r="I69" s="22">
        <f>IFERROR((SUMIF(CALC_StripData!$C$4:$DJ$4,CALC_PP!C$4,CALC_StripData!$C69:$DJ69)-CALC_StripData!$C69-CALC_StripData!$K69-CALC_StripData!$S69)/CALC_PP!$C69,"")</f>
        <v/>
      </c>
      <c r="J69" s="22">
        <f>IFERROR((SUMIF(CALC_StripData!$C$4:$DJ$4,CALC_PP!D$4,CALC_StripData!$C69:$DJ69)-CALC_StripData!$D69-CALC_StripData!$L69-CALC_StripData!$T69)/CALC_PP!$D69,"")</f>
        <v/>
      </c>
      <c r="K69" s="22">
        <f>IFERROR($C69+$E69+$G69+$I69,"")</f>
        <v/>
      </c>
      <c r="L69" s="22">
        <f>IFERROR($D69+$F69+$H69+$J69,"")</f>
        <v/>
      </c>
    </row>
    <row r="70">
      <c r="A70" s="2" t="inlineStr">
        <is>
          <t>2605</t>
        </is>
      </c>
      <c r="B70" s="2" t="inlineStr">
        <is>
          <t>Electricity transmission, distribution, on selling and electricity market operation</t>
        </is>
      </c>
      <c r="C70" s="22">
        <f>IFERROR((CALC_StripData!$C70)/CALC_PP!$C70,"")</f>
        <v/>
      </c>
      <c r="D70" s="22">
        <f>IFERROR((CALC_StripData!$D70)/CALC_PP!$D70,"")</f>
        <v/>
      </c>
      <c r="E70" s="22">
        <f>IFERROR((CALC_StripData!$K70)/CALC_PP!$C70,"")</f>
        <v/>
      </c>
      <c r="F70" s="22">
        <f>IFERROR((CALC_StripData!$L70)/CALC_PP!$D70,"")</f>
        <v/>
      </c>
      <c r="G70" s="22">
        <f>IFERROR((CALC_StripData!$S70)/CALC_PP!$C70,"")</f>
        <v/>
      </c>
      <c r="H70" s="22">
        <f>IFERROR((CALC_StripData!$T70)/CALC_PP!$D70,"")</f>
        <v/>
      </c>
      <c r="I70" s="22">
        <f>IFERROR((SUMIF(CALC_StripData!$C$4:$DJ$4,CALC_PP!C$4,CALC_StripData!$C70:$DJ70)-CALC_StripData!$C70-CALC_StripData!$K70-CALC_StripData!$S70)/CALC_PP!$C70,"")</f>
        <v/>
      </c>
      <c r="J70" s="22">
        <f>IFERROR((SUMIF(CALC_StripData!$C$4:$DJ$4,CALC_PP!D$4,CALC_StripData!$C70:$DJ70)-CALC_StripData!$D70-CALC_StripData!$L70-CALC_StripData!$T70)/CALC_PP!$D70,"")</f>
        <v/>
      </c>
      <c r="K70" s="22">
        <f>IFERROR($C70+$E70+$G70+$I70,"")</f>
        <v/>
      </c>
      <c r="L70" s="22">
        <f>IFERROR($D70+$F70+$H70+$J70,"")</f>
        <v/>
      </c>
    </row>
    <row r="71">
      <c r="A71" s="2" t="inlineStr">
        <is>
          <t>2701</t>
        </is>
      </c>
      <c r="B71" s="2" t="inlineStr">
        <is>
          <t>Gas supply</t>
        </is>
      </c>
      <c r="C71" s="22">
        <f>IFERROR((CALC_StripData!$C71)/CALC_PP!$C71,"")</f>
        <v/>
      </c>
      <c r="D71" s="22">
        <f>IFERROR((CALC_StripData!$D71)/CALC_PP!$D71,"")</f>
        <v/>
      </c>
      <c r="E71" s="22">
        <f>IFERROR((CALC_StripData!$K71)/CALC_PP!$C71,"")</f>
        <v/>
      </c>
      <c r="F71" s="22">
        <f>IFERROR((CALC_StripData!$L71)/CALC_PP!$D71,"")</f>
        <v/>
      </c>
      <c r="G71" s="22">
        <f>IFERROR((CALC_StripData!$S71)/CALC_PP!$C71,"")</f>
        <v/>
      </c>
      <c r="H71" s="22">
        <f>IFERROR((CALC_StripData!$T71)/CALC_PP!$D71,"")</f>
        <v/>
      </c>
      <c r="I71" s="22">
        <f>IFERROR((SUMIF(CALC_StripData!$C$4:$DJ$4,CALC_PP!C$4,CALC_StripData!$C71:$DJ71)-CALC_StripData!$C71-CALC_StripData!$K71-CALC_StripData!$S71)/CALC_PP!$C71,"")</f>
        <v/>
      </c>
      <c r="J71" s="22">
        <f>IFERROR((SUMIF(CALC_StripData!$C$4:$DJ$4,CALC_PP!D$4,CALC_StripData!$C71:$DJ71)-CALC_StripData!$D71-CALC_StripData!$L71-CALC_StripData!$T71)/CALC_PP!$D71,"")</f>
        <v/>
      </c>
      <c r="K71" s="22">
        <f>IFERROR($C71+$E71+$G71+$I71,"")</f>
        <v/>
      </c>
      <c r="L71" s="22">
        <f>IFERROR($D71+$F71+$H71+$J71,"")</f>
        <v/>
      </c>
    </row>
    <row r="72">
      <c r="A72" s="2" t="inlineStr">
        <is>
          <t>2801</t>
        </is>
      </c>
      <c r="B72" s="2" t="inlineStr">
        <is>
          <t>Water supply, sewerage and drainage services</t>
        </is>
      </c>
      <c r="C72" s="22">
        <f>IFERROR((CALC_StripData!$C72)/CALC_PP!$C72,"")</f>
        <v/>
      </c>
      <c r="D72" s="22">
        <f>IFERROR((CALC_StripData!$D72)/CALC_PP!$D72,"")</f>
        <v/>
      </c>
      <c r="E72" s="22">
        <f>IFERROR((CALC_StripData!$K72)/CALC_PP!$C72,"")</f>
        <v/>
      </c>
      <c r="F72" s="22">
        <f>IFERROR((CALC_StripData!$L72)/CALC_PP!$D72,"")</f>
        <v/>
      </c>
      <c r="G72" s="22">
        <f>IFERROR((CALC_StripData!$S72)/CALC_PP!$C72,"")</f>
        <v/>
      </c>
      <c r="H72" s="22">
        <f>IFERROR((CALC_StripData!$T72)/CALC_PP!$D72,"")</f>
        <v/>
      </c>
      <c r="I72" s="22">
        <f>IFERROR((SUMIF(CALC_StripData!$C$4:$DJ$4,CALC_PP!C$4,CALC_StripData!$C72:$DJ72)-CALC_StripData!$C72-CALC_StripData!$K72-CALC_StripData!$S72)/CALC_PP!$C72,"")</f>
        <v/>
      </c>
      <c r="J72" s="22">
        <f>IFERROR((SUMIF(CALC_StripData!$C$4:$DJ$4,CALC_PP!D$4,CALC_StripData!$C72:$DJ72)-CALC_StripData!$D72-CALC_StripData!$L72-CALC_StripData!$T72)/CALC_PP!$D72,"")</f>
        <v/>
      </c>
      <c r="K72" s="22">
        <f>IFERROR($C72+$E72+$G72+$I72,"")</f>
        <v/>
      </c>
      <c r="L72" s="22">
        <f>IFERROR($D72+$F72+$H72+$J72,"")</f>
        <v/>
      </c>
    </row>
    <row r="73">
      <c r="A73" s="2" t="inlineStr">
        <is>
          <t>2901</t>
        </is>
      </c>
      <c r="B73" s="2" t="inlineStr">
        <is>
          <t>Waste collection, treatment and disposal services</t>
        </is>
      </c>
      <c r="C73" s="22">
        <f>IFERROR((CALC_StripData!$C73)/CALC_PP!$C73,"")</f>
        <v/>
      </c>
      <c r="D73" s="22">
        <f>IFERROR((CALC_StripData!$D73)/CALC_PP!$D73,"")</f>
        <v/>
      </c>
      <c r="E73" s="22">
        <f>IFERROR((CALC_StripData!$K73)/CALC_PP!$C73,"")</f>
        <v/>
      </c>
      <c r="F73" s="22">
        <f>IFERROR((CALC_StripData!$L73)/CALC_PP!$D73,"")</f>
        <v/>
      </c>
      <c r="G73" s="22">
        <f>IFERROR((CALC_StripData!$S73)/CALC_PP!$C73,"")</f>
        <v/>
      </c>
      <c r="H73" s="22">
        <f>IFERROR((CALC_StripData!$T73)/CALC_PP!$D73,"")</f>
        <v/>
      </c>
      <c r="I73" s="22">
        <f>IFERROR((SUMIF(CALC_StripData!$C$4:$DJ$4,CALC_PP!C$4,CALC_StripData!$C73:$DJ73)-CALC_StripData!$C73-CALC_StripData!$K73-CALC_StripData!$S73)/CALC_PP!$C73,"")</f>
        <v/>
      </c>
      <c r="J73" s="22">
        <f>IFERROR((SUMIF(CALC_StripData!$C$4:$DJ$4,CALC_PP!D$4,CALC_StripData!$C73:$DJ73)-CALC_StripData!$D73-CALC_StripData!$L73-CALC_StripData!$T73)/CALC_PP!$D73,"")</f>
        <v/>
      </c>
      <c r="K73" s="22">
        <f>IFERROR($C73+$E73+$G73+$I73,"")</f>
        <v/>
      </c>
      <c r="L73" s="22">
        <f>IFERROR($D73+$F73+$H73+$J73,"")</f>
        <v/>
      </c>
    </row>
    <row r="74">
      <c r="A74" s="2" t="inlineStr">
        <is>
          <t>3001</t>
        </is>
      </c>
      <c r="B74" s="2" t="inlineStr">
        <is>
          <t>Residential building construction</t>
        </is>
      </c>
      <c r="C74" s="22">
        <f>IFERROR((CALC_StripData!$C74)/CALC_PP!$C74,"")</f>
        <v/>
      </c>
      <c r="D74" s="22">
        <f>IFERROR((CALC_StripData!$D74)/CALC_PP!$D74,"")</f>
        <v/>
      </c>
      <c r="E74" s="22">
        <f>IFERROR((CALC_StripData!$K74)/CALC_PP!$C74,"")</f>
        <v/>
      </c>
      <c r="F74" s="22">
        <f>IFERROR((CALC_StripData!$L74)/CALC_PP!$D74,"")</f>
        <v/>
      </c>
      <c r="G74" s="22">
        <f>IFERROR((CALC_StripData!$S74)/CALC_PP!$C74,"")</f>
        <v/>
      </c>
      <c r="H74" s="22">
        <f>IFERROR((CALC_StripData!$T74)/CALC_PP!$D74,"")</f>
        <v/>
      </c>
      <c r="I74" s="22">
        <f>IFERROR((SUMIF(CALC_StripData!$C$4:$DJ$4,CALC_PP!C$4,CALC_StripData!$C74:$DJ74)-CALC_StripData!$C74-CALC_StripData!$K74-CALC_StripData!$S74)/CALC_PP!$C74,"")</f>
        <v/>
      </c>
      <c r="J74" s="22">
        <f>IFERROR((SUMIF(CALC_StripData!$C$4:$DJ$4,CALC_PP!D$4,CALC_StripData!$C74:$DJ74)-CALC_StripData!$D74-CALC_StripData!$L74-CALC_StripData!$T74)/CALC_PP!$D74,"")</f>
        <v/>
      </c>
      <c r="K74" s="22">
        <f>IFERROR($C74+$E74+$G74+$I74,"")</f>
        <v/>
      </c>
      <c r="L74" s="22">
        <f>IFERROR($D74+$F74+$H74+$J74,"")</f>
        <v/>
      </c>
    </row>
    <row r="75">
      <c r="A75" s="2" t="inlineStr">
        <is>
          <t>3002</t>
        </is>
      </c>
      <c r="B75" s="2" t="inlineStr">
        <is>
          <t>Non-residential building construction</t>
        </is>
      </c>
      <c r="C75" s="22">
        <f>IFERROR((CALC_StripData!$C75)/CALC_PP!$C75,"")</f>
        <v/>
      </c>
      <c r="D75" s="22">
        <f>IFERROR((CALC_StripData!$D75)/CALC_PP!$D75,"")</f>
        <v/>
      </c>
      <c r="E75" s="22">
        <f>IFERROR((CALC_StripData!$K75)/CALC_PP!$C75,"")</f>
        <v/>
      </c>
      <c r="F75" s="22">
        <f>IFERROR((CALC_StripData!$L75)/CALC_PP!$D75,"")</f>
        <v/>
      </c>
      <c r="G75" s="22">
        <f>IFERROR((CALC_StripData!$S75)/CALC_PP!$C75,"")</f>
        <v/>
      </c>
      <c r="H75" s="22">
        <f>IFERROR((CALC_StripData!$T75)/CALC_PP!$D75,"")</f>
        <v/>
      </c>
      <c r="I75" s="22">
        <f>IFERROR((SUMIF(CALC_StripData!$C$4:$DJ$4,CALC_PP!C$4,CALC_StripData!$C75:$DJ75)-CALC_StripData!$C75-CALC_StripData!$K75-CALC_StripData!$S75)/CALC_PP!$C75,"")</f>
        <v/>
      </c>
      <c r="J75" s="22">
        <f>IFERROR((SUMIF(CALC_StripData!$C$4:$DJ$4,CALC_PP!D$4,CALC_StripData!$C75:$DJ75)-CALC_StripData!$D75-CALC_StripData!$L75-CALC_StripData!$T75)/CALC_PP!$D75,"")</f>
        <v/>
      </c>
      <c r="K75" s="22">
        <f>IFERROR($C75+$E75+$G75+$I75,"")</f>
        <v/>
      </c>
      <c r="L75" s="22">
        <f>IFERROR($D75+$F75+$H75+$J75,"")</f>
        <v/>
      </c>
    </row>
    <row r="76">
      <c r="A76" s="2" t="inlineStr">
        <is>
          <t>3101</t>
        </is>
      </c>
      <c r="B76" s="2" t="inlineStr">
        <is>
          <t>Heavy and civil engineering construction</t>
        </is>
      </c>
      <c r="C76" s="22">
        <f>IFERROR((CALC_StripData!$C76)/CALC_PP!$C76,"")</f>
        <v/>
      </c>
      <c r="D76" s="22">
        <f>IFERROR((CALC_StripData!$D76)/CALC_PP!$D76,"")</f>
        <v/>
      </c>
      <c r="E76" s="22">
        <f>IFERROR((CALC_StripData!$K76)/CALC_PP!$C76,"")</f>
        <v/>
      </c>
      <c r="F76" s="22">
        <f>IFERROR((CALC_StripData!$L76)/CALC_PP!$D76,"")</f>
        <v/>
      </c>
      <c r="G76" s="22">
        <f>IFERROR((CALC_StripData!$S76)/CALC_PP!$C76,"")</f>
        <v/>
      </c>
      <c r="H76" s="22">
        <f>IFERROR((CALC_StripData!$T76)/CALC_PP!$D76,"")</f>
        <v/>
      </c>
      <c r="I76" s="22">
        <f>IFERROR((SUMIF(CALC_StripData!$C$4:$DJ$4,CALC_PP!C$4,CALC_StripData!$C76:$DJ76)-CALC_StripData!$C76-CALC_StripData!$K76-CALC_StripData!$S76)/CALC_PP!$C76,"")</f>
        <v/>
      </c>
      <c r="J76" s="22">
        <f>IFERROR((SUMIF(CALC_StripData!$C$4:$DJ$4,CALC_PP!D$4,CALC_StripData!$C76:$DJ76)-CALC_StripData!$D76-CALC_StripData!$L76-CALC_StripData!$T76)/CALC_PP!$D76,"")</f>
        <v/>
      </c>
      <c r="K76" s="22">
        <f>IFERROR($C76+$E76+$G76+$I76,"")</f>
        <v/>
      </c>
      <c r="L76" s="22">
        <f>IFERROR($D76+$F76+$H76+$J76,"")</f>
        <v/>
      </c>
    </row>
    <row r="77">
      <c r="A77" s="2" t="inlineStr">
        <is>
          <t>3201</t>
        </is>
      </c>
      <c r="B77" s="2" t="inlineStr">
        <is>
          <t>Construction services</t>
        </is>
      </c>
      <c r="C77" s="22">
        <f>IFERROR((CALC_StripData!$C77)/CALC_PP!$C77,"")</f>
        <v/>
      </c>
      <c r="D77" s="22">
        <f>IFERROR((CALC_StripData!$D77)/CALC_PP!$D77,"")</f>
        <v/>
      </c>
      <c r="E77" s="22">
        <f>IFERROR((CALC_StripData!$K77)/CALC_PP!$C77,"")</f>
        <v/>
      </c>
      <c r="F77" s="22">
        <f>IFERROR((CALC_StripData!$L77)/CALC_PP!$D77,"")</f>
        <v/>
      </c>
      <c r="G77" s="22">
        <f>IFERROR((CALC_StripData!$S77)/CALC_PP!$C77,"")</f>
        <v/>
      </c>
      <c r="H77" s="22">
        <f>IFERROR((CALC_StripData!$T77)/CALC_PP!$D77,"")</f>
        <v/>
      </c>
      <c r="I77" s="22">
        <f>IFERROR((SUMIF(CALC_StripData!$C$4:$DJ$4,CALC_PP!C$4,CALC_StripData!$C77:$DJ77)-CALC_StripData!$C77-CALC_StripData!$K77-CALC_StripData!$S77)/CALC_PP!$C77,"")</f>
        <v/>
      </c>
      <c r="J77" s="22">
        <f>IFERROR((SUMIF(CALC_StripData!$C$4:$DJ$4,CALC_PP!D$4,CALC_StripData!$C77:$DJ77)-CALC_StripData!$D77-CALC_StripData!$L77-CALC_StripData!$T77)/CALC_PP!$D77,"")</f>
        <v/>
      </c>
      <c r="K77" s="22">
        <f>IFERROR($C77+$E77+$G77+$I77,"")</f>
        <v/>
      </c>
      <c r="L77" s="22">
        <f>IFERROR($D77+$F77+$H77+$J77,"")</f>
        <v/>
      </c>
    </row>
    <row r="78">
      <c r="A78" s="2" t="inlineStr">
        <is>
          <t>3301</t>
        </is>
      </c>
      <c r="B78" s="2" t="inlineStr">
        <is>
          <t>Wholesale trade</t>
        </is>
      </c>
      <c r="C78" s="22">
        <f>IFERROR((CALC_StripData!$C78)/CALC_PP!$C78,"")</f>
        <v/>
      </c>
      <c r="D78" s="22">
        <f>IFERROR((CALC_StripData!$D78)/CALC_PP!$D78,"")</f>
        <v/>
      </c>
      <c r="E78" s="22">
        <f>IFERROR((CALC_StripData!$K78)/CALC_PP!$C78,"")</f>
        <v/>
      </c>
      <c r="F78" s="22">
        <f>IFERROR((CALC_StripData!$L78)/CALC_PP!$D78,"")</f>
        <v/>
      </c>
      <c r="G78" s="22">
        <f>IFERROR((CALC_StripData!$S78)/CALC_PP!$C78,"")</f>
        <v/>
      </c>
      <c r="H78" s="22">
        <f>IFERROR((CALC_StripData!$T78)/CALC_PP!$D78,"")</f>
        <v/>
      </c>
      <c r="I78" s="22">
        <f>IFERROR((SUMIF(CALC_StripData!$C$4:$DJ$4,CALC_PP!C$4,CALC_StripData!$C78:$DJ78)-CALC_StripData!$C78-CALC_StripData!$K78-CALC_StripData!$S78)/CALC_PP!$C78,"")</f>
        <v/>
      </c>
      <c r="J78" s="22">
        <f>IFERROR((SUMIF(CALC_StripData!$C$4:$DJ$4,CALC_PP!D$4,CALC_StripData!$C78:$DJ78)-CALC_StripData!$D78-CALC_StripData!$L78-CALC_StripData!$T78)/CALC_PP!$D78,"")</f>
        <v/>
      </c>
      <c r="K78" s="22">
        <f>IFERROR($C78+$E78+$G78+$I78,"")</f>
        <v/>
      </c>
      <c r="L78" s="22">
        <f>IFERROR($D78+$F78+$H78+$J78,"")</f>
        <v/>
      </c>
    </row>
    <row r="79">
      <c r="A79" s="2" t="inlineStr">
        <is>
          <t>3901</t>
        </is>
      </c>
      <c r="B79" s="2" t="inlineStr">
        <is>
          <t>Retail trade</t>
        </is>
      </c>
      <c r="C79" s="22">
        <f>IFERROR((CALC_StripData!$C79)/CALC_PP!$C79,"")</f>
        <v/>
      </c>
      <c r="D79" s="22">
        <f>IFERROR((CALC_StripData!$D79)/CALC_PP!$D79,"")</f>
        <v/>
      </c>
      <c r="E79" s="22">
        <f>IFERROR((CALC_StripData!$K79)/CALC_PP!$C79,"")</f>
        <v/>
      </c>
      <c r="F79" s="22">
        <f>IFERROR((CALC_StripData!$L79)/CALC_PP!$D79,"")</f>
        <v/>
      </c>
      <c r="G79" s="22">
        <f>IFERROR((CALC_StripData!$S79)/CALC_PP!$C79,"")</f>
        <v/>
      </c>
      <c r="H79" s="22">
        <f>IFERROR((CALC_StripData!$T79)/CALC_PP!$D79,"")</f>
        <v/>
      </c>
      <c r="I79" s="22">
        <f>IFERROR((SUMIF(CALC_StripData!$C$4:$DJ$4,CALC_PP!C$4,CALC_StripData!$C79:$DJ79)-CALC_StripData!$C79-CALC_StripData!$K79-CALC_StripData!$S79)/CALC_PP!$C79,"")</f>
        <v/>
      </c>
      <c r="J79" s="22">
        <f>IFERROR((SUMIF(CALC_StripData!$C$4:$DJ$4,CALC_PP!D$4,CALC_StripData!$C79:$DJ79)-CALC_StripData!$D79-CALC_StripData!$L79-CALC_StripData!$T79)/CALC_PP!$D79,"")</f>
        <v/>
      </c>
      <c r="K79" s="22">
        <f>IFERROR($C79+$E79+$G79+$I79,"")</f>
        <v/>
      </c>
      <c r="L79" s="22">
        <f>IFERROR($D79+$F79+$H79+$J79,"")</f>
        <v/>
      </c>
    </row>
    <row r="80">
      <c r="A80" s="2" t="inlineStr">
        <is>
          <t>4401</t>
        </is>
      </c>
      <c r="B80" s="2" t="inlineStr">
        <is>
          <t>Accommodation</t>
        </is>
      </c>
      <c r="C80" s="22">
        <f>IFERROR((CALC_StripData!$C80)/CALC_PP!$C80,"")</f>
        <v/>
      </c>
      <c r="D80" s="22">
        <f>IFERROR((CALC_StripData!$D80)/CALC_PP!$D80,"")</f>
        <v/>
      </c>
      <c r="E80" s="22">
        <f>IFERROR((CALC_StripData!$K80)/CALC_PP!$C80,"")</f>
        <v/>
      </c>
      <c r="F80" s="22">
        <f>IFERROR((CALC_StripData!$L80)/CALC_PP!$D80,"")</f>
        <v/>
      </c>
      <c r="G80" s="22">
        <f>IFERROR((CALC_StripData!$S80)/CALC_PP!$C80,"")</f>
        <v/>
      </c>
      <c r="H80" s="22">
        <f>IFERROR((CALC_StripData!$T80)/CALC_PP!$D80,"")</f>
        <v/>
      </c>
      <c r="I80" s="22">
        <f>IFERROR((SUMIF(CALC_StripData!$C$4:$DJ$4,CALC_PP!C$4,CALC_StripData!$C80:$DJ80)-CALC_StripData!$C80-CALC_StripData!$K80-CALC_StripData!$S80)/CALC_PP!$C80,"")</f>
        <v/>
      </c>
      <c r="J80" s="22">
        <f>IFERROR((SUMIF(CALC_StripData!$C$4:$DJ$4,CALC_PP!D$4,CALC_StripData!$C80:$DJ80)-CALC_StripData!$D80-CALC_StripData!$L80-CALC_StripData!$T80)/CALC_PP!$D80,"")</f>
        <v/>
      </c>
      <c r="K80" s="22">
        <f>IFERROR($C80+$E80+$G80+$I80,"")</f>
        <v/>
      </c>
      <c r="L80" s="22">
        <f>IFERROR($D80+$F80+$H80+$J80,"")</f>
        <v/>
      </c>
    </row>
    <row r="81">
      <c r="A81" s="2" t="inlineStr">
        <is>
          <t>4501</t>
        </is>
      </c>
      <c r="B81" s="2" t="inlineStr">
        <is>
          <t>Food and beverage services</t>
        </is>
      </c>
      <c r="C81" s="22">
        <f>IFERROR((CALC_StripData!$C81)/CALC_PP!$C81,"")</f>
        <v/>
      </c>
      <c r="D81" s="22">
        <f>IFERROR((CALC_StripData!$D81)/CALC_PP!$D81,"")</f>
        <v/>
      </c>
      <c r="E81" s="22">
        <f>IFERROR((CALC_StripData!$K81)/CALC_PP!$C81,"")</f>
        <v/>
      </c>
      <c r="F81" s="22">
        <f>IFERROR((CALC_StripData!$L81)/CALC_PP!$D81,"")</f>
        <v/>
      </c>
      <c r="G81" s="22">
        <f>IFERROR((CALC_StripData!$S81)/CALC_PP!$C81,"")</f>
        <v/>
      </c>
      <c r="H81" s="22">
        <f>IFERROR((CALC_StripData!$T81)/CALC_PP!$D81,"")</f>
        <v/>
      </c>
      <c r="I81" s="22">
        <f>IFERROR((SUMIF(CALC_StripData!$C$4:$DJ$4,CALC_PP!C$4,CALC_StripData!$C81:$DJ81)-CALC_StripData!$C81-CALC_StripData!$K81-CALC_StripData!$S81)/CALC_PP!$C81,"")</f>
        <v/>
      </c>
      <c r="J81" s="22">
        <f>IFERROR((SUMIF(CALC_StripData!$C$4:$DJ$4,CALC_PP!D$4,CALC_StripData!$C81:$DJ81)-CALC_StripData!$D81-CALC_StripData!$L81-CALC_StripData!$T81)/CALC_PP!$D81,"")</f>
        <v/>
      </c>
      <c r="K81" s="22">
        <f>IFERROR($C81+$E81+$G81+$I81,"")</f>
        <v/>
      </c>
      <c r="L81" s="22">
        <f>IFERROR($D81+$F81+$H81+$J81,"")</f>
        <v/>
      </c>
    </row>
    <row r="82">
      <c r="A82" s="2" t="inlineStr">
        <is>
          <t>4601</t>
        </is>
      </c>
      <c r="B82" s="2" t="inlineStr">
        <is>
          <t>Road transport</t>
        </is>
      </c>
      <c r="C82" s="22">
        <f>IFERROR((CALC_StripData!$C82)/CALC_PP!$C82,"")</f>
        <v/>
      </c>
      <c r="D82" s="22">
        <f>IFERROR((CALC_StripData!$D82)/CALC_PP!$D82,"")</f>
        <v/>
      </c>
      <c r="E82" s="22">
        <f>IFERROR((CALC_StripData!$K82)/CALC_PP!$C82,"")</f>
        <v/>
      </c>
      <c r="F82" s="22">
        <f>IFERROR((CALC_StripData!$L82)/CALC_PP!$D82,"")</f>
        <v/>
      </c>
      <c r="G82" s="22">
        <f>IFERROR((CALC_StripData!$S82)/CALC_PP!$C82,"")</f>
        <v/>
      </c>
      <c r="H82" s="22">
        <f>IFERROR((CALC_StripData!$T82)/CALC_PP!$D82,"")</f>
        <v/>
      </c>
      <c r="I82" s="22">
        <f>IFERROR((SUMIF(CALC_StripData!$C$4:$DJ$4,CALC_PP!C$4,CALC_StripData!$C82:$DJ82)-CALC_StripData!$C82-CALC_StripData!$K82-CALC_StripData!$S82)/CALC_PP!$C82,"")</f>
        <v/>
      </c>
      <c r="J82" s="22">
        <f>IFERROR((SUMIF(CALC_StripData!$C$4:$DJ$4,CALC_PP!D$4,CALC_StripData!$C82:$DJ82)-CALC_StripData!$D82-CALC_StripData!$L82-CALC_StripData!$T82)/CALC_PP!$D82,"")</f>
        <v/>
      </c>
      <c r="K82" s="22">
        <f>IFERROR($C82+$E82+$G82+$I82,"")</f>
        <v/>
      </c>
      <c r="L82" s="22">
        <f>IFERROR($D82+$F82+$H82+$J82,"")</f>
        <v/>
      </c>
    </row>
    <row r="83">
      <c r="A83" s="2" t="inlineStr">
        <is>
          <t>4701</t>
        </is>
      </c>
      <c r="B83" s="2" t="inlineStr">
        <is>
          <t>Rail transport</t>
        </is>
      </c>
      <c r="C83" s="22">
        <f>IFERROR((CALC_StripData!$C83)/CALC_PP!$C83,"")</f>
        <v/>
      </c>
      <c r="D83" s="22">
        <f>IFERROR((CALC_StripData!$D83)/CALC_PP!$D83,"")</f>
        <v/>
      </c>
      <c r="E83" s="22">
        <f>IFERROR((CALC_StripData!$K83)/CALC_PP!$C83,"")</f>
        <v/>
      </c>
      <c r="F83" s="22">
        <f>IFERROR((CALC_StripData!$L83)/CALC_PP!$D83,"")</f>
        <v/>
      </c>
      <c r="G83" s="22">
        <f>IFERROR((CALC_StripData!$S83)/CALC_PP!$C83,"")</f>
        <v/>
      </c>
      <c r="H83" s="22">
        <f>IFERROR((CALC_StripData!$T83)/CALC_PP!$D83,"")</f>
        <v/>
      </c>
      <c r="I83" s="22">
        <f>IFERROR((SUMIF(CALC_StripData!$C$4:$DJ$4,CALC_PP!C$4,CALC_StripData!$C83:$DJ83)-CALC_StripData!$C83-CALC_StripData!$K83-CALC_StripData!$S83)/CALC_PP!$C83,"")</f>
        <v/>
      </c>
      <c r="J83" s="22">
        <f>IFERROR((SUMIF(CALC_StripData!$C$4:$DJ$4,CALC_PP!D$4,CALC_StripData!$C83:$DJ83)-CALC_StripData!$D83-CALC_StripData!$L83-CALC_StripData!$T83)/CALC_PP!$D83,"")</f>
        <v/>
      </c>
      <c r="K83" s="22">
        <f>IFERROR($C83+$E83+$G83+$I83,"")</f>
        <v/>
      </c>
      <c r="L83" s="22">
        <f>IFERROR($D83+$F83+$H83+$J83,"")</f>
        <v/>
      </c>
    </row>
    <row r="84">
      <c r="A84" s="2" t="inlineStr">
        <is>
          <t>4801</t>
        </is>
      </c>
      <c r="B84" s="2" t="inlineStr">
        <is>
          <t>Water, pipeline and other transport</t>
        </is>
      </c>
      <c r="C84" s="22">
        <f>IFERROR((CALC_StripData!$C84)/CALC_PP!$C84,"")</f>
        <v/>
      </c>
      <c r="D84" s="22">
        <f>IFERROR((CALC_StripData!$D84)/CALC_PP!$D84,"")</f>
        <v/>
      </c>
      <c r="E84" s="22">
        <f>IFERROR((CALC_StripData!$K84)/CALC_PP!$C84,"")</f>
        <v/>
      </c>
      <c r="F84" s="22">
        <f>IFERROR((CALC_StripData!$L84)/CALC_PP!$D84,"")</f>
        <v/>
      </c>
      <c r="G84" s="22">
        <f>IFERROR((CALC_StripData!$S84)/CALC_PP!$C84,"")</f>
        <v/>
      </c>
      <c r="H84" s="22">
        <f>IFERROR((CALC_StripData!$T84)/CALC_PP!$D84,"")</f>
        <v/>
      </c>
      <c r="I84" s="22">
        <f>IFERROR((SUMIF(CALC_StripData!$C$4:$DJ$4,CALC_PP!C$4,CALC_StripData!$C84:$DJ84)-CALC_StripData!$C84-CALC_StripData!$K84-CALC_StripData!$S84)/CALC_PP!$C84,"")</f>
        <v/>
      </c>
      <c r="J84" s="22">
        <f>IFERROR((SUMIF(CALC_StripData!$C$4:$DJ$4,CALC_PP!D$4,CALC_StripData!$C84:$DJ84)-CALC_StripData!$D84-CALC_StripData!$L84-CALC_StripData!$T84)/CALC_PP!$D84,"")</f>
        <v/>
      </c>
      <c r="K84" s="22">
        <f>IFERROR($C84+$E84+$G84+$I84,"")</f>
        <v/>
      </c>
      <c r="L84" s="22">
        <f>IFERROR($D84+$F84+$H84+$J84,"")</f>
        <v/>
      </c>
    </row>
    <row r="85">
      <c r="A85" s="2" t="inlineStr">
        <is>
          <t>4901</t>
        </is>
      </c>
      <c r="B85" s="2" t="inlineStr">
        <is>
          <t>Air and space transport</t>
        </is>
      </c>
      <c r="C85" s="22">
        <f>IFERROR((CALC_StripData!$C85)/CALC_PP!$C85,"")</f>
        <v/>
      </c>
      <c r="D85" s="22">
        <f>IFERROR((CALC_StripData!$D85)/CALC_PP!$D85,"")</f>
        <v/>
      </c>
      <c r="E85" s="22">
        <f>IFERROR((CALC_StripData!$K85)/CALC_PP!$C85,"")</f>
        <v/>
      </c>
      <c r="F85" s="22">
        <f>IFERROR((CALC_StripData!$L85)/CALC_PP!$D85,"")</f>
        <v/>
      </c>
      <c r="G85" s="22">
        <f>IFERROR((CALC_StripData!$S85)/CALC_PP!$C85,"")</f>
        <v/>
      </c>
      <c r="H85" s="22">
        <f>IFERROR((CALC_StripData!$T85)/CALC_PP!$D85,"")</f>
        <v/>
      </c>
      <c r="I85" s="22">
        <f>IFERROR((SUMIF(CALC_StripData!$C$4:$DJ$4,CALC_PP!C$4,CALC_StripData!$C85:$DJ85)-CALC_StripData!$C85-CALC_StripData!$K85-CALC_StripData!$S85)/CALC_PP!$C85,"")</f>
        <v/>
      </c>
      <c r="J85" s="22">
        <f>IFERROR((SUMIF(CALC_StripData!$C$4:$DJ$4,CALC_PP!D$4,CALC_StripData!$C85:$DJ85)-CALC_StripData!$D85-CALC_StripData!$L85-CALC_StripData!$T85)/CALC_PP!$D85,"")</f>
        <v/>
      </c>
      <c r="K85" s="22">
        <f>IFERROR($C85+$E85+$G85+$I85,"")</f>
        <v/>
      </c>
      <c r="L85" s="22">
        <f>IFERROR($D85+$F85+$H85+$J85,"")</f>
        <v/>
      </c>
    </row>
    <row r="86">
      <c r="A86" s="2" t="inlineStr">
        <is>
          <t>5101</t>
        </is>
      </c>
      <c r="B86" s="2" t="inlineStr">
        <is>
          <t>Postal and courier pick-up and delivery service</t>
        </is>
      </c>
      <c r="C86" s="22">
        <f>IFERROR((CALC_StripData!$C86)/CALC_PP!$C86,"")</f>
        <v/>
      </c>
      <c r="D86" s="22">
        <f>IFERROR((CALC_StripData!$D86)/CALC_PP!$D86,"")</f>
        <v/>
      </c>
      <c r="E86" s="22">
        <f>IFERROR((CALC_StripData!$K86)/CALC_PP!$C86,"")</f>
        <v/>
      </c>
      <c r="F86" s="22">
        <f>IFERROR((CALC_StripData!$L86)/CALC_PP!$D86,"")</f>
        <v/>
      </c>
      <c r="G86" s="22">
        <f>IFERROR((CALC_StripData!$S86)/CALC_PP!$C86,"")</f>
        <v/>
      </c>
      <c r="H86" s="22">
        <f>IFERROR((CALC_StripData!$T86)/CALC_PP!$D86,"")</f>
        <v/>
      </c>
      <c r="I86" s="22">
        <f>IFERROR((SUMIF(CALC_StripData!$C$4:$DJ$4,CALC_PP!C$4,CALC_StripData!$C86:$DJ86)-CALC_StripData!$C86-CALC_StripData!$K86-CALC_StripData!$S86)/CALC_PP!$C86,"")</f>
        <v/>
      </c>
      <c r="J86" s="22">
        <f>IFERROR((SUMIF(CALC_StripData!$C$4:$DJ$4,CALC_PP!D$4,CALC_StripData!$C86:$DJ86)-CALC_StripData!$D86-CALC_StripData!$L86-CALC_StripData!$T86)/CALC_PP!$D86,"")</f>
        <v/>
      </c>
      <c r="K86" s="22">
        <f>IFERROR($C86+$E86+$G86+$I86,"")</f>
        <v/>
      </c>
      <c r="L86" s="22">
        <f>IFERROR($D86+$F86+$H86+$J86,"")</f>
        <v/>
      </c>
    </row>
    <row r="87">
      <c r="A87" s="2" t="inlineStr">
        <is>
          <t>5201</t>
        </is>
      </c>
      <c r="B87" s="2" t="inlineStr">
        <is>
          <t>Transport support services and storage</t>
        </is>
      </c>
      <c r="C87" s="22">
        <f>IFERROR((CALC_StripData!$C87)/CALC_PP!$C87,"")</f>
        <v/>
      </c>
      <c r="D87" s="22">
        <f>IFERROR((CALC_StripData!$D87)/CALC_PP!$D87,"")</f>
        <v/>
      </c>
      <c r="E87" s="22">
        <f>IFERROR((CALC_StripData!$K87)/CALC_PP!$C87,"")</f>
        <v/>
      </c>
      <c r="F87" s="22">
        <f>IFERROR((CALC_StripData!$L87)/CALC_PP!$D87,"")</f>
        <v/>
      </c>
      <c r="G87" s="22">
        <f>IFERROR((CALC_StripData!$S87)/CALC_PP!$C87,"")</f>
        <v/>
      </c>
      <c r="H87" s="22">
        <f>IFERROR((CALC_StripData!$T87)/CALC_PP!$D87,"")</f>
        <v/>
      </c>
      <c r="I87" s="22">
        <f>IFERROR((SUMIF(CALC_StripData!$C$4:$DJ$4,CALC_PP!C$4,CALC_StripData!$C87:$DJ87)-CALC_StripData!$C87-CALC_StripData!$K87-CALC_StripData!$S87)/CALC_PP!$C87,"")</f>
        <v/>
      </c>
      <c r="J87" s="22">
        <f>IFERROR((SUMIF(CALC_StripData!$C$4:$DJ$4,CALC_PP!D$4,CALC_StripData!$C87:$DJ87)-CALC_StripData!$D87-CALC_StripData!$L87-CALC_StripData!$T87)/CALC_PP!$D87,"")</f>
        <v/>
      </c>
      <c r="K87" s="22">
        <f>IFERROR($C87+$E87+$G87+$I87,"")</f>
        <v/>
      </c>
      <c r="L87" s="22">
        <f>IFERROR($D87+$F87+$H87+$J87,"")</f>
        <v/>
      </c>
    </row>
    <row r="88">
      <c r="A88" s="2" t="inlineStr">
        <is>
          <t>5401</t>
        </is>
      </c>
      <c r="B88" s="2" t="inlineStr">
        <is>
          <t>Publishing (except internet and music publishing)</t>
        </is>
      </c>
      <c r="C88" s="22">
        <f>IFERROR((CALC_StripData!$C88)/CALC_PP!$C88,"")</f>
        <v/>
      </c>
      <c r="D88" s="22">
        <f>IFERROR((CALC_StripData!$D88)/CALC_PP!$D88,"")</f>
        <v/>
      </c>
      <c r="E88" s="22">
        <f>IFERROR((CALC_StripData!$K88)/CALC_PP!$C88,"")</f>
        <v/>
      </c>
      <c r="F88" s="22">
        <f>IFERROR((CALC_StripData!$L88)/CALC_PP!$D88,"")</f>
        <v/>
      </c>
      <c r="G88" s="22">
        <f>IFERROR((CALC_StripData!$S88)/CALC_PP!$C88,"")</f>
        <v/>
      </c>
      <c r="H88" s="22">
        <f>IFERROR((CALC_StripData!$T88)/CALC_PP!$D88,"")</f>
        <v/>
      </c>
      <c r="I88" s="22">
        <f>IFERROR((SUMIF(CALC_StripData!$C$4:$DJ$4,CALC_PP!C$4,CALC_StripData!$C88:$DJ88)-CALC_StripData!$C88-CALC_StripData!$K88-CALC_StripData!$S88)/CALC_PP!$C88,"")</f>
        <v/>
      </c>
      <c r="J88" s="22">
        <f>IFERROR((SUMIF(CALC_StripData!$C$4:$DJ$4,CALC_PP!D$4,CALC_StripData!$C88:$DJ88)-CALC_StripData!$D88-CALC_StripData!$L88-CALC_StripData!$T88)/CALC_PP!$D88,"")</f>
        <v/>
      </c>
      <c r="K88" s="22">
        <f>IFERROR($C88+$E88+$G88+$I88,"")</f>
        <v/>
      </c>
      <c r="L88" s="22">
        <f>IFERROR($D88+$F88+$H88+$J88,"")</f>
        <v/>
      </c>
    </row>
    <row r="89">
      <c r="A89" s="2" t="inlineStr">
        <is>
          <t>5501</t>
        </is>
      </c>
      <c r="B89" s="2" t="inlineStr">
        <is>
          <t>Motion picture and sound recording</t>
        </is>
      </c>
      <c r="C89" s="22">
        <f>IFERROR((CALC_StripData!$C89)/CALC_PP!$C89,"")</f>
        <v/>
      </c>
      <c r="D89" s="22">
        <f>IFERROR((CALC_StripData!$D89)/CALC_PP!$D89,"")</f>
        <v/>
      </c>
      <c r="E89" s="22">
        <f>IFERROR((CALC_StripData!$K89)/CALC_PP!$C89,"")</f>
        <v/>
      </c>
      <c r="F89" s="22">
        <f>IFERROR((CALC_StripData!$L89)/CALC_PP!$D89,"")</f>
        <v/>
      </c>
      <c r="G89" s="22">
        <f>IFERROR((CALC_StripData!$S89)/CALC_PP!$C89,"")</f>
        <v/>
      </c>
      <c r="H89" s="22">
        <f>IFERROR((CALC_StripData!$T89)/CALC_PP!$D89,"")</f>
        <v/>
      </c>
      <c r="I89" s="22">
        <f>IFERROR((SUMIF(CALC_StripData!$C$4:$DJ$4,CALC_PP!C$4,CALC_StripData!$C89:$DJ89)-CALC_StripData!$C89-CALC_StripData!$K89-CALC_StripData!$S89)/CALC_PP!$C89,"")</f>
        <v/>
      </c>
      <c r="J89" s="22">
        <f>IFERROR((SUMIF(CALC_StripData!$C$4:$DJ$4,CALC_PP!D$4,CALC_StripData!$C89:$DJ89)-CALC_StripData!$D89-CALC_StripData!$L89-CALC_StripData!$T89)/CALC_PP!$D89,"")</f>
        <v/>
      </c>
      <c r="K89" s="22">
        <f>IFERROR($C89+$E89+$G89+$I89,"")</f>
        <v/>
      </c>
      <c r="L89" s="22">
        <f>IFERROR($D89+$F89+$H89+$J89,"")</f>
        <v/>
      </c>
    </row>
    <row r="90">
      <c r="A90" s="2" t="inlineStr">
        <is>
          <t>5601</t>
        </is>
      </c>
      <c r="B90" s="2" t="inlineStr">
        <is>
          <t>Broadcasting (except internet)</t>
        </is>
      </c>
      <c r="C90" s="22">
        <f>IFERROR((CALC_StripData!$C90)/CALC_PP!$C90,"")</f>
        <v/>
      </c>
      <c r="D90" s="22">
        <f>IFERROR((CALC_StripData!$D90)/CALC_PP!$D90,"")</f>
        <v/>
      </c>
      <c r="E90" s="22">
        <f>IFERROR((CALC_StripData!$K90)/CALC_PP!$C90,"")</f>
        <v/>
      </c>
      <c r="F90" s="22">
        <f>IFERROR((CALC_StripData!$L90)/CALC_PP!$D90,"")</f>
        <v/>
      </c>
      <c r="G90" s="22">
        <f>IFERROR((CALC_StripData!$S90)/CALC_PP!$C90,"")</f>
        <v/>
      </c>
      <c r="H90" s="22">
        <f>IFERROR((CALC_StripData!$T90)/CALC_PP!$D90,"")</f>
        <v/>
      </c>
      <c r="I90" s="22">
        <f>IFERROR((SUMIF(CALC_StripData!$C$4:$DJ$4,CALC_PP!C$4,CALC_StripData!$C90:$DJ90)-CALC_StripData!$C90-CALC_StripData!$K90-CALC_StripData!$S90)/CALC_PP!$C90,"")</f>
        <v/>
      </c>
      <c r="J90" s="22">
        <f>IFERROR((SUMIF(CALC_StripData!$C$4:$DJ$4,CALC_PP!D$4,CALC_StripData!$C90:$DJ90)-CALC_StripData!$D90-CALC_StripData!$L90-CALC_StripData!$T90)/CALC_PP!$D90,"")</f>
        <v/>
      </c>
      <c r="K90" s="22">
        <f>IFERROR($C90+$E90+$G90+$I90,"")</f>
        <v/>
      </c>
      <c r="L90" s="22">
        <f>IFERROR($D90+$F90+$H90+$J90,"")</f>
        <v/>
      </c>
    </row>
    <row r="91">
      <c r="A91" s="2" t="inlineStr">
        <is>
          <t>5701</t>
        </is>
      </c>
      <c r="B91" s="2" t="inlineStr">
        <is>
          <t>Internet service providers, internet publishing and broadcasting, websearch portals and data processing</t>
        </is>
      </c>
      <c r="C91" s="22">
        <f>IFERROR((CALC_StripData!$C91)/CALC_PP!$C91,"")</f>
        <v/>
      </c>
      <c r="D91" s="22">
        <f>IFERROR((CALC_StripData!$D91)/CALC_PP!$D91,"")</f>
        <v/>
      </c>
      <c r="E91" s="22">
        <f>IFERROR((CALC_StripData!$K91)/CALC_PP!$C91,"")</f>
        <v/>
      </c>
      <c r="F91" s="22">
        <f>IFERROR((CALC_StripData!$L91)/CALC_PP!$D91,"")</f>
        <v/>
      </c>
      <c r="G91" s="22">
        <f>IFERROR((CALC_StripData!$S91)/CALC_PP!$C91,"")</f>
        <v/>
      </c>
      <c r="H91" s="22">
        <f>IFERROR((CALC_StripData!$T91)/CALC_PP!$D91,"")</f>
        <v/>
      </c>
      <c r="I91" s="22">
        <f>IFERROR((SUMIF(CALC_StripData!$C$4:$DJ$4,CALC_PP!C$4,CALC_StripData!$C91:$DJ91)-CALC_StripData!$C91-CALC_StripData!$K91-CALC_StripData!$S91)/CALC_PP!$C91,"")</f>
        <v/>
      </c>
      <c r="J91" s="22">
        <f>IFERROR((SUMIF(CALC_StripData!$C$4:$DJ$4,CALC_PP!D$4,CALC_StripData!$C91:$DJ91)-CALC_StripData!$D91-CALC_StripData!$L91-CALC_StripData!$T91)/CALC_PP!$D91,"")</f>
        <v/>
      </c>
      <c r="K91" s="22">
        <f>IFERROR($C91+$E91+$G91+$I91,"")</f>
        <v/>
      </c>
      <c r="L91" s="22">
        <f>IFERROR($D91+$F91+$H91+$J91,"")</f>
        <v/>
      </c>
    </row>
    <row r="92">
      <c r="A92" s="2" t="inlineStr">
        <is>
          <t>5801</t>
        </is>
      </c>
      <c r="B92" s="2" t="inlineStr">
        <is>
          <t>Telecommunication services</t>
        </is>
      </c>
      <c r="C92" s="22">
        <f>IFERROR((CALC_StripData!$C92)/CALC_PP!$C92,"")</f>
        <v/>
      </c>
      <c r="D92" s="22">
        <f>IFERROR((CALC_StripData!$D92)/CALC_PP!$D92,"")</f>
        <v/>
      </c>
      <c r="E92" s="22">
        <f>IFERROR((CALC_StripData!$K92)/CALC_PP!$C92,"")</f>
        <v/>
      </c>
      <c r="F92" s="22">
        <f>IFERROR((CALC_StripData!$L92)/CALC_PP!$D92,"")</f>
        <v/>
      </c>
      <c r="G92" s="22">
        <f>IFERROR((CALC_StripData!$S92)/CALC_PP!$C92,"")</f>
        <v/>
      </c>
      <c r="H92" s="22">
        <f>IFERROR((CALC_StripData!$T92)/CALC_PP!$D92,"")</f>
        <v/>
      </c>
      <c r="I92" s="22">
        <f>IFERROR((SUMIF(CALC_StripData!$C$4:$DJ$4,CALC_PP!C$4,CALC_StripData!$C92:$DJ92)-CALC_StripData!$C92-CALC_StripData!$K92-CALC_StripData!$S92)/CALC_PP!$C92,"")</f>
        <v/>
      </c>
      <c r="J92" s="22">
        <f>IFERROR((SUMIF(CALC_StripData!$C$4:$DJ$4,CALC_PP!D$4,CALC_StripData!$C92:$DJ92)-CALC_StripData!$D92-CALC_StripData!$L92-CALC_StripData!$T92)/CALC_PP!$D92,"")</f>
        <v/>
      </c>
      <c r="K92" s="22">
        <f>IFERROR($C92+$E92+$G92+$I92,"")</f>
        <v/>
      </c>
      <c r="L92" s="22">
        <f>IFERROR($D92+$F92+$H92+$J92,"")</f>
        <v/>
      </c>
    </row>
    <row r="93">
      <c r="A93" s="2" t="inlineStr">
        <is>
          <t>6001</t>
        </is>
      </c>
      <c r="B93" s="2" t="inlineStr">
        <is>
          <t>Library and other information services</t>
        </is>
      </c>
      <c r="C93" s="22">
        <f>IFERROR((CALC_StripData!$C93)/CALC_PP!$C93,"")</f>
        <v/>
      </c>
      <c r="D93" s="22">
        <f>IFERROR((CALC_StripData!$D93)/CALC_PP!$D93,"")</f>
        <v/>
      </c>
      <c r="E93" s="22">
        <f>IFERROR((CALC_StripData!$K93)/CALC_PP!$C93,"")</f>
        <v/>
      </c>
      <c r="F93" s="22">
        <f>IFERROR((CALC_StripData!$L93)/CALC_PP!$D93,"")</f>
        <v/>
      </c>
      <c r="G93" s="22">
        <f>IFERROR((CALC_StripData!$S93)/CALC_PP!$C93,"")</f>
        <v/>
      </c>
      <c r="H93" s="22">
        <f>IFERROR((CALC_StripData!$T93)/CALC_PP!$D93,"")</f>
        <v/>
      </c>
      <c r="I93" s="22">
        <f>IFERROR((SUMIF(CALC_StripData!$C$4:$DJ$4,CALC_PP!C$4,CALC_StripData!$C93:$DJ93)-CALC_StripData!$C93-CALC_StripData!$K93-CALC_StripData!$S93)/CALC_PP!$C93,"")</f>
        <v/>
      </c>
      <c r="J93" s="22">
        <f>IFERROR((SUMIF(CALC_StripData!$C$4:$DJ$4,CALC_PP!D$4,CALC_StripData!$C93:$DJ93)-CALC_StripData!$D93-CALC_StripData!$L93-CALC_StripData!$T93)/CALC_PP!$D93,"")</f>
        <v/>
      </c>
      <c r="K93" s="22">
        <f>IFERROR($C93+$E93+$G93+$I93,"")</f>
        <v/>
      </c>
      <c r="L93" s="22">
        <f>IFERROR($D93+$F93+$H93+$J93,"")</f>
        <v/>
      </c>
    </row>
    <row r="94">
      <c r="A94" s="2" t="inlineStr">
        <is>
          <t>6201</t>
        </is>
      </c>
      <c r="B94" s="2" t="inlineStr">
        <is>
          <t>Finance</t>
        </is>
      </c>
      <c r="C94" s="22">
        <f>IFERROR((CALC_StripData!$C94)/CALC_PP!$C94,"")</f>
        <v/>
      </c>
      <c r="D94" s="22">
        <f>IFERROR((CALC_StripData!$D94)/CALC_PP!$D94,"")</f>
        <v/>
      </c>
      <c r="E94" s="22">
        <f>IFERROR((CALC_StripData!$K94)/CALC_PP!$C94,"")</f>
        <v/>
      </c>
      <c r="F94" s="22">
        <f>IFERROR((CALC_StripData!$L94)/CALC_PP!$D94,"")</f>
        <v/>
      </c>
      <c r="G94" s="22">
        <f>IFERROR((CALC_StripData!$S94)/CALC_PP!$C94,"")</f>
        <v/>
      </c>
      <c r="H94" s="22">
        <f>IFERROR((CALC_StripData!$T94)/CALC_PP!$D94,"")</f>
        <v/>
      </c>
      <c r="I94" s="22">
        <f>IFERROR((SUMIF(CALC_StripData!$C$4:$DJ$4,CALC_PP!C$4,CALC_StripData!$C94:$DJ94)-CALC_StripData!$C94-CALC_StripData!$K94-CALC_StripData!$S94)/CALC_PP!$C94,"")</f>
        <v/>
      </c>
      <c r="J94" s="22">
        <f>IFERROR((SUMIF(CALC_StripData!$C$4:$DJ$4,CALC_PP!D$4,CALC_StripData!$C94:$DJ94)-CALC_StripData!$D94-CALC_StripData!$L94-CALC_StripData!$T94)/CALC_PP!$D94,"")</f>
        <v/>
      </c>
      <c r="K94" s="22">
        <f>IFERROR($C94+$E94+$G94+$I94,"")</f>
        <v/>
      </c>
      <c r="L94" s="22">
        <f>IFERROR($D94+$F94+$H94+$J94,"")</f>
        <v/>
      </c>
    </row>
    <row r="95">
      <c r="A95" s="2" t="inlineStr">
        <is>
          <t>6301</t>
        </is>
      </c>
      <c r="B95" s="2" t="inlineStr">
        <is>
          <t>Insurance and superannuation funds</t>
        </is>
      </c>
      <c r="C95" s="22">
        <f>IFERROR((CALC_StripData!$C95)/CALC_PP!$C95,"")</f>
        <v/>
      </c>
      <c r="D95" s="22">
        <f>IFERROR((CALC_StripData!$D95)/CALC_PP!$D95,"")</f>
        <v/>
      </c>
      <c r="E95" s="22">
        <f>IFERROR((CALC_StripData!$K95)/CALC_PP!$C95,"")</f>
        <v/>
      </c>
      <c r="F95" s="22">
        <f>IFERROR((CALC_StripData!$L95)/CALC_PP!$D95,"")</f>
        <v/>
      </c>
      <c r="G95" s="22">
        <f>IFERROR((CALC_StripData!$S95)/CALC_PP!$C95,"")</f>
        <v/>
      </c>
      <c r="H95" s="22">
        <f>IFERROR((CALC_StripData!$T95)/CALC_PP!$D95,"")</f>
        <v/>
      </c>
      <c r="I95" s="22">
        <f>IFERROR((SUMIF(CALC_StripData!$C$4:$DJ$4,CALC_PP!C$4,CALC_StripData!$C95:$DJ95)-CALC_StripData!$C95-CALC_StripData!$K95-CALC_StripData!$S95)/CALC_PP!$C95,"")</f>
        <v/>
      </c>
      <c r="J95" s="22">
        <f>IFERROR((SUMIF(CALC_StripData!$C$4:$DJ$4,CALC_PP!D$4,CALC_StripData!$C95:$DJ95)-CALC_StripData!$D95-CALC_StripData!$L95-CALC_StripData!$T95)/CALC_PP!$D95,"")</f>
        <v/>
      </c>
      <c r="K95" s="22">
        <f>IFERROR($C95+$E95+$G95+$I95,"")</f>
        <v/>
      </c>
      <c r="L95" s="22">
        <f>IFERROR($D95+$F95+$H95+$J95,"")</f>
        <v/>
      </c>
    </row>
    <row r="96">
      <c r="A96" s="2" t="inlineStr">
        <is>
          <t>6401</t>
        </is>
      </c>
      <c r="B96" s="2" t="inlineStr">
        <is>
          <t>Auxiliary finance and insurance services</t>
        </is>
      </c>
      <c r="C96" s="22">
        <f>IFERROR((CALC_StripData!$C96)/CALC_PP!$C96,"")</f>
        <v/>
      </c>
      <c r="D96" s="22">
        <f>IFERROR((CALC_StripData!$D96)/CALC_PP!$D96,"")</f>
        <v/>
      </c>
      <c r="E96" s="22">
        <f>IFERROR((CALC_StripData!$K96)/CALC_PP!$C96,"")</f>
        <v/>
      </c>
      <c r="F96" s="22">
        <f>IFERROR((CALC_StripData!$L96)/CALC_PP!$D96,"")</f>
        <v/>
      </c>
      <c r="G96" s="22">
        <f>IFERROR((CALC_StripData!$S96)/CALC_PP!$C96,"")</f>
        <v/>
      </c>
      <c r="H96" s="22">
        <f>IFERROR((CALC_StripData!$T96)/CALC_PP!$D96,"")</f>
        <v/>
      </c>
      <c r="I96" s="22">
        <f>IFERROR((SUMIF(CALC_StripData!$C$4:$DJ$4,CALC_PP!C$4,CALC_StripData!$C96:$DJ96)-CALC_StripData!$C96-CALC_StripData!$K96-CALC_StripData!$S96)/CALC_PP!$C96,"")</f>
        <v/>
      </c>
      <c r="J96" s="22">
        <f>IFERROR((SUMIF(CALC_StripData!$C$4:$DJ$4,CALC_PP!D$4,CALC_StripData!$C96:$DJ96)-CALC_StripData!$D96-CALC_StripData!$L96-CALC_StripData!$T96)/CALC_PP!$D96,"")</f>
        <v/>
      </c>
      <c r="K96" s="22">
        <f>IFERROR($C96+$E96+$G96+$I96,"")</f>
        <v/>
      </c>
      <c r="L96" s="22">
        <f>IFERROR($D96+$F96+$H96+$J96,"")</f>
        <v/>
      </c>
    </row>
    <row r="97">
      <c r="A97" s="2" t="inlineStr">
        <is>
          <t>6601</t>
        </is>
      </c>
      <c r="B97" s="2" t="inlineStr">
        <is>
          <t>Rental and hiring services (except real estate)</t>
        </is>
      </c>
      <c r="C97" s="22">
        <f>IFERROR((CALC_StripData!$C97)/CALC_PP!$C97,"")</f>
        <v/>
      </c>
      <c r="D97" s="22">
        <f>IFERROR((CALC_StripData!$D97)/CALC_PP!$D97,"")</f>
        <v/>
      </c>
      <c r="E97" s="22">
        <f>IFERROR((CALC_StripData!$K97)/CALC_PP!$C97,"")</f>
        <v/>
      </c>
      <c r="F97" s="22">
        <f>IFERROR((CALC_StripData!$L97)/CALC_PP!$D97,"")</f>
        <v/>
      </c>
      <c r="G97" s="22">
        <f>IFERROR((CALC_StripData!$S97)/CALC_PP!$C97,"")</f>
        <v/>
      </c>
      <c r="H97" s="22">
        <f>IFERROR((CALC_StripData!$T97)/CALC_PP!$D97,"")</f>
        <v/>
      </c>
      <c r="I97" s="22">
        <f>IFERROR((SUMIF(CALC_StripData!$C$4:$DJ$4,CALC_PP!C$4,CALC_StripData!$C97:$DJ97)-CALC_StripData!$C97-CALC_StripData!$K97-CALC_StripData!$S97)/CALC_PP!$C97,"")</f>
        <v/>
      </c>
      <c r="J97" s="22">
        <f>IFERROR((SUMIF(CALC_StripData!$C$4:$DJ$4,CALC_PP!D$4,CALC_StripData!$C97:$DJ97)-CALC_StripData!$D97-CALC_StripData!$L97-CALC_StripData!$T97)/CALC_PP!$D97,"")</f>
        <v/>
      </c>
      <c r="K97" s="22">
        <f>IFERROR($C97+$E97+$G97+$I97,"")</f>
        <v/>
      </c>
      <c r="L97" s="22">
        <f>IFERROR($D97+$F97+$H97+$J97,"")</f>
        <v/>
      </c>
    </row>
    <row r="98">
      <c r="A98" s="2" t="inlineStr">
        <is>
          <t>6700</t>
        </is>
      </c>
      <c r="B98" s="2" t="inlineStr">
        <is>
          <t>Imputed rent for owner-occupiers</t>
        </is>
      </c>
      <c r="C98" s="22">
        <f>IFERROR((CALC_StripData!$C98)/CALC_PP!$C98,"")</f>
        <v/>
      </c>
      <c r="D98" s="22">
        <f>IFERROR((CALC_StripData!$D98)/CALC_PP!$D98,"")</f>
        <v/>
      </c>
      <c r="E98" s="22">
        <f>IFERROR((CALC_StripData!$K98)/CALC_PP!$C98,"")</f>
        <v/>
      </c>
      <c r="F98" s="22">
        <f>IFERROR((CALC_StripData!$L98)/CALC_PP!$D98,"")</f>
        <v/>
      </c>
      <c r="G98" s="22">
        <f>IFERROR((CALC_StripData!$S98)/CALC_PP!$C98,"")</f>
        <v/>
      </c>
      <c r="H98" s="22">
        <f>IFERROR((CALC_StripData!$T98)/CALC_PP!$D98,"")</f>
        <v/>
      </c>
      <c r="I98" s="22">
        <f>IFERROR((SUMIF(CALC_StripData!$C$4:$DJ$4,CALC_PP!C$4,CALC_StripData!$C98:$DJ98)-CALC_StripData!$C98-CALC_StripData!$K98-CALC_StripData!$S98)/CALC_PP!$C98,"")</f>
        <v/>
      </c>
      <c r="J98" s="22">
        <f>IFERROR((SUMIF(CALC_StripData!$C$4:$DJ$4,CALC_PP!D$4,CALC_StripData!$C98:$DJ98)-CALC_StripData!$D98-CALC_StripData!$L98-CALC_StripData!$T98)/CALC_PP!$D98,"")</f>
        <v/>
      </c>
      <c r="K98" s="22">
        <f>IFERROR($C98+$E98+$G98+$I98,"")</f>
        <v/>
      </c>
      <c r="L98" s="22">
        <f>IFERROR($D98+$F98+$H98+$J98,"")</f>
        <v/>
      </c>
    </row>
    <row r="99">
      <c r="A99" s="2" t="inlineStr">
        <is>
          <t>6701</t>
        </is>
      </c>
      <c r="B99" s="2" t="inlineStr">
        <is>
          <t>Actual rent for housing</t>
        </is>
      </c>
      <c r="C99" s="22">
        <f>IFERROR((CALC_StripData!$C99)/CALC_PP!$C99,"")</f>
        <v/>
      </c>
      <c r="D99" s="22">
        <f>IFERROR((CALC_StripData!$D99)/CALC_PP!$D99,"")</f>
        <v/>
      </c>
      <c r="E99" s="22">
        <f>IFERROR((CALC_StripData!$K99)/CALC_PP!$C99,"")</f>
        <v/>
      </c>
      <c r="F99" s="22">
        <f>IFERROR((CALC_StripData!$L99)/CALC_PP!$D99,"")</f>
        <v/>
      </c>
      <c r="G99" s="22">
        <f>IFERROR((CALC_StripData!$S99)/CALC_PP!$C99,"")</f>
        <v/>
      </c>
      <c r="H99" s="22">
        <f>IFERROR((CALC_StripData!$T99)/CALC_PP!$D99,"")</f>
        <v/>
      </c>
      <c r="I99" s="22">
        <f>IFERROR((SUMIF(CALC_StripData!$C$4:$DJ$4,CALC_PP!C$4,CALC_StripData!$C99:$DJ99)-CALC_StripData!$C99-CALC_StripData!$K99-CALC_StripData!$S99)/CALC_PP!$C99,"")</f>
        <v/>
      </c>
      <c r="J99" s="22">
        <f>IFERROR((SUMIF(CALC_StripData!$C$4:$DJ$4,CALC_PP!D$4,CALC_StripData!$C99:$DJ99)-CALC_StripData!$D99-CALC_StripData!$L99-CALC_StripData!$T99)/CALC_PP!$D99,"")</f>
        <v/>
      </c>
      <c r="K99" s="22">
        <f>IFERROR($C99+$E99+$G99+$I99,"")</f>
        <v/>
      </c>
      <c r="L99" s="22">
        <f>IFERROR($D99+$F99+$H99+$J99,"")</f>
        <v/>
      </c>
    </row>
    <row r="100">
      <c r="A100" s="2" t="inlineStr">
        <is>
          <t>6702</t>
        </is>
      </c>
      <c r="B100" s="2" t="inlineStr">
        <is>
          <t>Non-residential property operators and real estate services</t>
        </is>
      </c>
      <c r="C100" s="22">
        <f>IFERROR((CALC_StripData!$C100)/CALC_PP!$C100,"")</f>
        <v/>
      </c>
      <c r="D100" s="22">
        <f>IFERROR((CALC_StripData!$D100)/CALC_PP!$D100,"")</f>
        <v/>
      </c>
      <c r="E100" s="22">
        <f>IFERROR((CALC_StripData!$K100)/CALC_PP!$C100,"")</f>
        <v/>
      </c>
      <c r="F100" s="22">
        <f>IFERROR((CALC_StripData!$L100)/CALC_PP!$D100,"")</f>
        <v/>
      </c>
      <c r="G100" s="22">
        <f>IFERROR((CALC_StripData!$S100)/CALC_PP!$C100,"")</f>
        <v/>
      </c>
      <c r="H100" s="22">
        <f>IFERROR((CALC_StripData!$T100)/CALC_PP!$D100,"")</f>
        <v/>
      </c>
      <c r="I100" s="22">
        <f>IFERROR((SUMIF(CALC_StripData!$C$4:$DJ$4,CALC_PP!C$4,CALC_StripData!$C100:$DJ100)-CALC_StripData!$C100-CALC_StripData!$K100-CALC_StripData!$S100)/CALC_PP!$C100,"")</f>
        <v/>
      </c>
      <c r="J100" s="22">
        <f>IFERROR((SUMIF(CALC_StripData!$C$4:$DJ$4,CALC_PP!D$4,CALC_StripData!$C100:$DJ100)-CALC_StripData!$D100-CALC_StripData!$L100-CALC_StripData!$T100)/CALC_PP!$D100,"")</f>
        <v/>
      </c>
      <c r="K100" s="22">
        <f>IFERROR($C100+$E100+$G100+$I100,"")</f>
        <v/>
      </c>
      <c r="L100" s="22">
        <f>IFERROR($D100+$F100+$H100+$J100,"")</f>
        <v/>
      </c>
    </row>
    <row r="101">
      <c r="A101" s="2" t="inlineStr">
        <is>
          <t>6901</t>
        </is>
      </c>
      <c r="B101" s="2" t="inlineStr">
        <is>
          <t>Professional, scientific and technical services</t>
        </is>
      </c>
      <c r="C101" s="22">
        <f>IFERROR((CALC_StripData!$C101)/CALC_PP!$C101,"")</f>
        <v/>
      </c>
      <c r="D101" s="22">
        <f>IFERROR((CALC_StripData!$D101)/CALC_PP!$D101,"")</f>
        <v/>
      </c>
      <c r="E101" s="22">
        <f>IFERROR((CALC_StripData!$K101)/CALC_PP!$C101,"")</f>
        <v/>
      </c>
      <c r="F101" s="22">
        <f>IFERROR((CALC_StripData!$L101)/CALC_PP!$D101,"")</f>
        <v/>
      </c>
      <c r="G101" s="22">
        <f>IFERROR((CALC_StripData!$S101)/CALC_PP!$C101,"")</f>
        <v/>
      </c>
      <c r="H101" s="22">
        <f>IFERROR((CALC_StripData!$T101)/CALC_PP!$D101,"")</f>
        <v/>
      </c>
      <c r="I101" s="22">
        <f>IFERROR((SUMIF(CALC_StripData!$C$4:$DJ$4,CALC_PP!C$4,CALC_StripData!$C101:$DJ101)-CALC_StripData!$C101-CALC_StripData!$K101-CALC_StripData!$S101)/CALC_PP!$C101,"")</f>
        <v/>
      </c>
      <c r="J101" s="22">
        <f>IFERROR((SUMIF(CALC_StripData!$C$4:$DJ$4,CALC_PP!D$4,CALC_StripData!$C101:$DJ101)-CALC_StripData!$D101-CALC_StripData!$L101-CALC_StripData!$T101)/CALC_PP!$D101,"")</f>
        <v/>
      </c>
      <c r="K101" s="22">
        <f>IFERROR($C101+$E101+$G101+$I101,"")</f>
        <v/>
      </c>
      <c r="L101" s="22">
        <f>IFERROR($D101+$F101+$H101+$J101,"")</f>
        <v/>
      </c>
    </row>
    <row r="102">
      <c r="A102" s="2" t="inlineStr">
        <is>
          <t>7001</t>
        </is>
      </c>
      <c r="B102" s="2" t="inlineStr">
        <is>
          <t>Computer systems design and related services</t>
        </is>
      </c>
      <c r="C102" s="22">
        <f>IFERROR((CALC_StripData!$C102)/CALC_PP!$C102,"")</f>
        <v/>
      </c>
      <c r="D102" s="22">
        <f>IFERROR((CALC_StripData!$D102)/CALC_PP!$D102,"")</f>
        <v/>
      </c>
      <c r="E102" s="22">
        <f>IFERROR((CALC_StripData!$K102)/CALC_PP!$C102,"")</f>
        <v/>
      </c>
      <c r="F102" s="22">
        <f>IFERROR((CALC_StripData!$L102)/CALC_PP!$D102,"")</f>
        <v/>
      </c>
      <c r="G102" s="22">
        <f>IFERROR((CALC_StripData!$S102)/CALC_PP!$C102,"")</f>
        <v/>
      </c>
      <c r="H102" s="22">
        <f>IFERROR((CALC_StripData!$T102)/CALC_PP!$D102,"")</f>
        <v/>
      </c>
      <c r="I102" s="22">
        <f>IFERROR((SUMIF(CALC_StripData!$C$4:$DJ$4,CALC_PP!C$4,CALC_StripData!$C102:$DJ102)-CALC_StripData!$C102-CALC_StripData!$K102-CALC_StripData!$S102)/CALC_PP!$C102,"")</f>
        <v/>
      </c>
      <c r="J102" s="22">
        <f>IFERROR((SUMIF(CALC_StripData!$C$4:$DJ$4,CALC_PP!D$4,CALC_StripData!$C102:$DJ102)-CALC_StripData!$D102-CALC_StripData!$L102-CALC_StripData!$T102)/CALC_PP!$D102,"")</f>
        <v/>
      </c>
      <c r="K102" s="22">
        <f>IFERROR($C102+$E102+$G102+$I102,"")</f>
        <v/>
      </c>
      <c r="L102" s="22">
        <f>IFERROR($D102+$F102+$H102+$J102,"")</f>
        <v/>
      </c>
    </row>
    <row r="103">
      <c r="A103" s="2" t="inlineStr">
        <is>
          <t>7210</t>
        </is>
      </c>
      <c r="B103" s="2" t="inlineStr">
        <is>
          <t>Employment, travel agency and other administrative services</t>
        </is>
      </c>
      <c r="C103" s="22">
        <f>IFERROR((CALC_StripData!$C103)/CALC_PP!$C103,"")</f>
        <v/>
      </c>
      <c r="D103" s="22">
        <f>IFERROR((CALC_StripData!$D103)/CALC_PP!$D103,"")</f>
        <v/>
      </c>
      <c r="E103" s="22">
        <f>IFERROR((CALC_StripData!$K103)/CALC_PP!$C103,"")</f>
        <v/>
      </c>
      <c r="F103" s="22">
        <f>IFERROR((CALC_StripData!$L103)/CALC_PP!$D103,"")</f>
        <v/>
      </c>
      <c r="G103" s="22">
        <f>IFERROR((CALC_StripData!$S103)/CALC_PP!$C103,"")</f>
        <v/>
      </c>
      <c r="H103" s="22">
        <f>IFERROR((CALC_StripData!$T103)/CALC_PP!$D103,"")</f>
        <v/>
      </c>
      <c r="I103" s="22">
        <f>IFERROR((SUMIF(CALC_StripData!$C$4:$DJ$4,CALC_PP!C$4,CALC_StripData!$C103:$DJ103)-CALC_StripData!$C103-CALC_StripData!$K103-CALC_StripData!$S103)/CALC_PP!$C103,"")</f>
        <v/>
      </c>
      <c r="J103" s="22">
        <f>IFERROR((SUMIF(CALC_StripData!$C$4:$DJ$4,CALC_PP!D$4,CALC_StripData!$C103:$DJ103)-CALC_StripData!$D103-CALC_StripData!$L103-CALC_StripData!$T103)/CALC_PP!$D103,"")</f>
        <v/>
      </c>
      <c r="K103" s="22">
        <f>IFERROR($C103+$E103+$G103+$I103,"")</f>
        <v/>
      </c>
      <c r="L103" s="22">
        <f>IFERROR($D103+$F103+$H103+$J103,"")</f>
        <v/>
      </c>
    </row>
    <row r="104">
      <c r="A104" s="2" t="inlineStr">
        <is>
          <t>7310</t>
        </is>
      </c>
      <c r="B104" s="2" t="inlineStr">
        <is>
          <t>Building cleaning, pest control and other support services</t>
        </is>
      </c>
      <c r="C104" s="22">
        <f>IFERROR((CALC_StripData!$C104)/CALC_PP!$C104,"")</f>
        <v/>
      </c>
      <c r="D104" s="22">
        <f>IFERROR((CALC_StripData!$D104)/CALC_PP!$D104,"")</f>
        <v/>
      </c>
      <c r="E104" s="22">
        <f>IFERROR((CALC_StripData!$K104)/CALC_PP!$C104,"")</f>
        <v/>
      </c>
      <c r="F104" s="22">
        <f>IFERROR((CALC_StripData!$L104)/CALC_PP!$D104,"")</f>
        <v/>
      </c>
      <c r="G104" s="22">
        <f>IFERROR((CALC_StripData!$S104)/CALC_PP!$C104,"")</f>
        <v/>
      </c>
      <c r="H104" s="22">
        <f>IFERROR((CALC_StripData!$T104)/CALC_PP!$D104,"")</f>
        <v/>
      </c>
      <c r="I104" s="22">
        <f>IFERROR((SUMIF(CALC_StripData!$C$4:$DJ$4,CALC_PP!C$4,CALC_StripData!$C104:$DJ104)-CALC_StripData!$C104-CALC_StripData!$K104-CALC_StripData!$S104)/CALC_PP!$C104,"")</f>
        <v/>
      </c>
      <c r="J104" s="22">
        <f>IFERROR((SUMIF(CALC_StripData!$C$4:$DJ$4,CALC_PP!D$4,CALC_StripData!$C104:$DJ104)-CALC_StripData!$D104-CALC_StripData!$L104-CALC_StripData!$T104)/CALC_PP!$D104,"")</f>
        <v/>
      </c>
      <c r="K104" s="22">
        <f>IFERROR($C104+$E104+$G104+$I104,"")</f>
        <v/>
      </c>
      <c r="L104" s="22">
        <f>IFERROR($D104+$F104+$H104+$J104,"")</f>
        <v/>
      </c>
    </row>
    <row r="105">
      <c r="A105" s="2" t="inlineStr">
        <is>
          <t>7501</t>
        </is>
      </c>
      <c r="B105" s="2" t="inlineStr">
        <is>
          <t>Public administration and regulatory services</t>
        </is>
      </c>
      <c r="C105" s="22">
        <f>IFERROR((CALC_StripData!$C105)/CALC_PP!$C105,"")</f>
        <v/>
      </c>
      <c r="D105" s="22">
        <f>IFERROR((CALC_StripData!$D105)/CALC_PP!$D105,"")</f>
        <v/>
      </c>
      <c r="E105" s="22">
        <f>IFERROR((CALC_StripData!$K105)/CALC_PP!$C105,"")</f>
        <v/>
      </c>
      <c r="F105" s="22">
        <f>IFERROR((CALC_StripData!$L105)/CALC_PP!$D105,"")</f>
        <v/>
      </c>
      <c r="G105" s="22">
        <f>IFERROR((CALC_StripData!$S105)/CALC_PP!$C105,"")</f>
        <v/>
      </c>
      <c r="H105" s="22">
        <f>IFERROR((CALC_StripData!$T105)/CALC_PP!$D105,"")</f>
        <v/>
      </c>
      <c r="I105" s="22">
        <f>IFERROR((SUMIF(CALC_StripData!$C$4:$DJ$4,CALC_PP!C$4,CALC_StripData!$C105:$DJ105)-CALC_StripData!$C105-CALC_StripData!$K105-CALC_StripData!$S105)/CALC_PP!$C105,"")</f>
        <v/>
      </c>
      <c r="J105" s="22">
        <f>IFERROR((SUMIF(CALC_StripData!$C$4:$DJ$4,CALC_PP!D$4,CALC_StripData!$C105:$DJ105)-CALC_StripData!$D105-CALC_StripData!$L105-CALC_StripData!$T105)/CALC_PP!$D105,"")</f>
        <v/>
      </c>
      <c r="K105" s="22">
        <f>IFERROR($C105+$E105+$G105+$I105,"")</f>
        <v/>
      </c>
      <c r="L105" s="22">
        <f>IFERROR($D105+$F105+$H105+$J105,"")</f>
        <v/>
      </c>
    </row>
    <row r="106">
      <c r="A106" s="2" t="inlineStr">
        <is>
          <t>7601</t>
        </is>
      </c>
      <c r="B106" s="2" t="inlineStr">
        <is>
          <t>Defence</t>
        </is>
      </c>
      <c r="C106" s="22">
        <f>IFERROR((CALC_StripData!$C106)/CALC_PP!$C106,"")</f>
        <v/>
      </c>
      <c r="D106" s="22">
        <f>IFERROR((CALC_StripData!$D106)/CALC_PP!$D106,"")</f>
        <v/>
      </c>
      <c r="E106" s="22">
        <f>IFERROR((CALC_StripData!$K106)/CALC_PP!$C106,"")</f>
        <v/>
      </c>
      <c r="F106" s="22">
        <f>IFERROR((CALC_StripData!$L106)/CALC_PP!$D106,"")</f>
        <v/>
      </c>
      <c r="G106" s="22">
        <f>IFERROR((CALC_StripData!$S106)/CALC_PP!$C106,"")</f>
        <v/>
      </c>
      <c r="H106" s="22">
        <f>IFERROR((CALC_StripData!$T106)/CALC_PP!$D106,"")</f>
        <v/>
      </c>
      <c r="I106" s="22">
        <f>IFERROR((SUMIF(CALC_StripData!$C$4:$DJ$4,CALC_PP!C$4,CALC_StripData!$C106:$DJ106)-CALC_StripData!$C106-CALC_StripData!$K106-CALC_StripData!$S106)/CALC_PP!$C106,"")</f>
        <v/>
      </c>
      <c r="J106" s="22">
        <f>IFERROR((SUMIF(CALC_StripData!$C$4:$DJ$4,CALC_PP!D$4,CALC_StripData!$C106:$DJ106)-CALC_StripData!$D106-CALC_StripData!$L106-CALC_StripData!$T106)/CALC_PP!$D106,"")</f>
        <v/>
      </c>
      <c r="K106" s="22">
        <f>IFERROR($C106+$E106+$G106+$I106,"")</f>
        <v/>
      </c>
      <c r="L106" s="22">
        <f>IFERROR($D106+$F106+$H106+$J106,"")</f>
        <v/>
      </c>
    </row>
    <row r="107">
      <c r="A107" s="2" t="inlineStr">
        <is>
          <t>7701</t>
        </is>
      </c>
      <c r="B107" s="2" t="inlineStr">
        <is>
          <t>Public order and safety</t>
        </is>
      </c>
      <c r="C107" s="22">
        <f>IFERROR((CALC_StripData!$C107)/CALC_PP!$C107,"")</f>
        <v/>
      </c>
      <c r="D107" s="22">
        <f>IFERROR((CALC_StripData!$D107)/CALC_PP!$D107,"")</f>
        <v/>
      </c>
      <c r="E107" s="22">
        <f>IFERROR((CALC_StripData!$K107)/CALC_PP!$C107,"")</f>
        <v/>
      </c>
      <c r="F107" s="22">
        <f>IFERROR((CALC_StripData!$L107)/CALC_PP!$D107,"")</f>
        <v/>
      </c>
      <c r="G107" s="22">
        <f>IFERROR((CALC_StripData!$S107)/CALC_PP!$C107,"")</f>
        <v/>
      </c>
      <c r="H107" s="22">
        <f>IFERROR((CALC_StripData!$T107)/CALC_PP!$D107,"")</f>
        <v/>
      </c>
      <c r="I107" s="22">
        <f>IFERROR((SUMIF(CALC_StripData!$C$4:$DJ$4,CALC_PP!C$4,CALC_StripData!$C107:$DJ107)-CALC_StripData!$C107-CALC_StripData!$K107-CALC_StripData!$S107)/CALC_PP!$C107,"")</f>
        <v/>
      </c>
      <c r="J107" s="22">
        <f>IFERROR((SUMIF(CALC_StripData!$C$4:$DJ$4,CALC_PP!D$4,CALC_StripData!$C107:$DJ107)-CALC_StripData!$D107-CALC_StripData!$L107-CALC_StripData!$T107)/CALC_PP!$D107,"")</f>
        <v/>
      </c>
      <c r="K107" s="22">
        <f>IFERROR($C107+$E107+$G107+$I107,"")</f>
        <v/>
      </c>
      <c r="L107" s="22">
        <f>IFERROR($D107+$F107+$H107+$J107,"")</f>
        <v/>
      </c>
    </row>
    <row r="108">
      <c r="A108" s="2" t="inlineStr">
        <is>
          <t>8010</t>
        </is>
      </c>
      <c r="B108" s="2" t="inlineStr">
        <is>
          <t>Primary and secondary education services (including pre-schools and special schools)</t>
        </is>
      </c>
      <c r="C108" s="22">
        <f>IFERROR((CALC_StripData!$C108)/CALC_PP!$C108,"")</f>
        <v/>
      </c>
      <c r="D108" s="22">
        <f>IFERROR((CALC_StripData!$D108)/CALC_PP!$D108,"")</f>
        <v/>
      </c>
      <c r="E108" s="22">
        <f>IFERROR((CALC_StripData!$K108)/CALC_PP!$C108,"")</f>
        <v/>
      </c>
      <c r="F108" s="22">
        <f>IFERROR((CALC_StripData!$L108)/CALC_PP!$D108,"")</f>
        <v/>
      </c>
      <c r="G108" s="22">
        <f>IFERROR((CALC_StripData!$S108)/CALC_PP!$C108,"")</f>
        <v/>
      </c>
      <c r="H108" s="22">
        <f>IFERROR((CALC_StripData!$T108)/CALC_PP!$D108,"")</f>
        <v/>
      </c>
      <c r="I108" s="22">
        <f>IFERROR((SUMIF(CALC_StripData!$C$4:$DJ$4,CALC_PP!C$4,CALC_StripData!$C108:$DJ108)-CALC_StripData!$C108-CALC_StripData!$K108-CALC_StripData!$S108)/CALC_PP!$C108,"")</f>
        <v/>
      </c>
      <c r="J108" s="22">
        <f>IFERROR((SUMIF(CALC_StripData!$C$4:$DJ$4,CALC_PP!D$4,CALC_StripData!$C108:$DJ108)-CALC_StripData!$D108-CALC_StripData!$L108-CALC_StripData!$T108)/CALC_PP!$D108,"")</f>
        <v/>
      </c>
      <c r="K108" s="22">
        <f>IFERROR($C108+$E108+$G108+$I108,"")</f>
        <v/>
      </c>
      <c r="L108" s="22">
        <f>IFERROR($D108+$F108+$H108+$J108,"")</f>
        <v/>
      </c>
    </row>
    <row r="109">
      <c r="A109" s="2" t="inlineStr">
        <is>
          <t>8110</t>
        </is>
      </c>
      <c r="B109" s="2" t="inlineStr">
        <is>
          <t>Technical, vocational and tertiary education services (including undergraduate and postgraduate)</t>
        </is>
      </c>
      <c r="C109" s="22">
        <f>IFERROR((CALC_StripData!$C109)/CALC_PP!$C109,"")</f>
        <v/>
      </c>
      <c r="D109" s="22">
        <f>IFERROR((CALC_StripData!$D109)/CALC_PP!$D109,"")</f>
        <v/>
      </c>
      <c r="E109" s="22">
        <f>IFERROR((CALC_StripData!$K109)/CALC_PP!$C109,"")</f>
        <v/>
      </c>
      <c r="F109" s="22">
        <f>IFERROR((CALC_StripData!$L109)/CALC_PP!$D109,"")</f>
        <v/>
      </c>
      <c r="G109" s="22">
        <f>IFERROR((CALC_StripData!$S109)/CALC_PP!$C109,"")</f>
        <v/>
      </c>
      <c r="H109" s="22">
        <f>IFERROR((CALC_StripData!$T109)/CALC_PP!$D109,"")</f>
        <v/>
      </c>
      <c r="I109" s="22">
        <f>IFERROR((SUMIF(CALC_StripData!$C$4:$DJ$4,CALC_PP!C$4,CALC_StripData!$C109:$DJ109)-CALC_StripData!$C109-CALC_StripData!$K109-CALC_StripData!$S109)/CALC_PP!$C109,"")</f>
        <v/>
      </c>
      <c r="J109" s="22">
        <f>IFERROR((SUMIF(CALC_StripData!$C$4:$DJ$4,CALC_PP!D$4,CALC_StripData!$C109:$DJ109)-CALC_StripData!$D109-CALC_StripData!$L109-CALC_StripData!$T109)/CALC_PP!$D109,"")</f>
        <v/>
      </c>
      <c r="K109" s="22">
        <f>IFERROR($C109+$E109+$G109+$I109,"")</f>
        <v/>
      </c>
      <c r="L109" s="22">
        <f>IFERROR($D109+$F109+$H109+$J109,"")</f>
        <v/>
      </c>
    </row>
    <row r="110">
      <c r="A110" s="2" t="inlineStr">
        <is>
          <t>8210</t>
        </is>
      </c>
      <c r="B110" s="2" t="inlineStr">
        <is>
          <t>Arts, sports, adult and other education services (including community education)</t>
        </is>
      </c>
      <c r="C110" s="22">
        <f>IFERROR((CALC_StripData!$C110)/CALC_PP!$C110,"")</f>
        <v/>
      </c>
      <c r="D110" s="22">
        <f>IFERROR((CALC_StripData!$D110)/CALC_PP!$D110,"")</f>
        <v/>
      </c>
      <c r="E110" s="22">
        <f>IFERROR((CALC_StripData!$K110)/CALC_PP!$C110,"")</f>
        <v/>
      </c>
      <c r="F110" s="22">
        <f>IFERROR((CALC_StripData!$L110)/CALC_PP!$D110,"")</f>
        <v/>
      </c>
      <c r="G110" s="22">
        <f>IFERROR((CALC_StripData!$S110)/CALC_PP!$C110,"")</f>
        <v/>
      </c>
      <c r="H110" s="22">
        <f>IFERROR((CALC_StripData!$T110)/CALC_PP!$D110,"")</f>
        <v/>
      </c>
      <c r="I110" s="22">
        <f>IFERROR((SUMIF(CALC_StripData!$C$4:$DJ$4,CALC_PP!C$4,CALC_StripData!$C110:$DJ110)-CALC_StripData!$C110-CALC_StripData!$K110-CALC_StripData!$S110)/CALC_PP!$C110,"")</f>
        <v/>
      </c>
      <c r="J110" s="22">
        <f>IFERROR((SUMIF(CALC_StripData!$C$4:$DJ$4,CALC_PP!D$4,CALC_StripData!$C110:$DJ110)-CALC_StripData!$D110-CALC_StripData!$L110-CALC_StripData!$T110)/CALC_PP!$D110,"")</f>
        <v/>
      </c>
      <c r="K110" s="22">
        <f>IFERROR($C110+$E110+$G110+$I110,"")</f>
        <v/>
      </c>
      <c r="L110" s="22">
        <f>IFERROR($D110+$F110+$H110+$J110,"")</f>
        <v/>
      </c>
    </row>
    <row r="111">
      <c r="A111" s="2" t="inlineStr">
        <is>
          <t>8401</t>
        </is>
      </c>
      <c r="B111" s="2" t="inlineStr">
        <is>
          <t>Health care services</t>
        </is>
      </c>
      <c r="C111" s="22">
        <f>IFERROR((CALC_StripData!$C111)/CALC_PP!$C111,"")</f>
        <v/>
      </c>
      <c r="D111" s="22">
        <f>IFERROR((CALC_StripData!$D111)/CALC_PP!$D111,"")</f>
        <v/>
      </c>
      <c r="E111" s="22">
        <f>IFERROR((CALC_StripData!$K111)/CALC_PP!$C111,"")</f>
        <v/>
      </c>
      <c r="F111" s="22">
        <f>IFERROR((CALC_StripData!$L111)/CALC_PP!$D111,"")</f>
        <v/>
      </c>
      <c r="G111" s="22">
        <f>IFERROR((CALC_StripData!$S111)/CALC_PP!$C111,"")</f>
        <v/>
      </c>
      <c r="H111" s="22">
        <f>IFERROR((CALC_StripData!$T111)/CALC_PP!$D111,"")</f>
        <v/>
      </c>
      <c r="I111" s="22">
        <f>IFERROR((SUMIF(CALC_StripData!$C$4:$DJ$4,CALC_PP!C$4,CALC_StripData!$C111:$DJ111)-CALC_StripData!$C111-CALC_StripData!$K111-CALC_StripData!$S111)/CALC_PP!$C111,"")</f>
        <v/>
      </c>
      <c r="J111" s="22">
        <f>IFERROR((SUMIF(CALC_StripData!$C$4:$DJ$4,CALC_PP!D$4,CALC_StripData!$C111:$DJ111)-CALC_StripData!$D111-CALC_StripData!$L111-CALC_StripData!$T111)/CALC_PP!$D111,"")</f>
        <v/>
      </c>
      <c r="K111" s="22">
        <f>IFERROR($C111+$E111+$G111+$I111,"")</f>
        <v/>
      </c>
      <c r="L111" s="22">
        <f>IFERROR($D111+$F111+$H111+$J111,"")</f>
        <v/>
      </c>
    </row>
    <row r="112">
      <c r="A112" s="2" t="inlineStr">
        <is>
          <t>8601</t>
        </is>
      </c>
      <c r="B112" s="2" t="inlineStr">
        <is>
          <t>Residential care and social assistance services</t>
        </is>
      </c>
      <c r="C112" s="22">
        <f>IFERROR((CALC_StripData!$C112)/CALC_PP!$C112,"")</f>
        <v/>
      </c>
      <c r="D112" s="22">
        <f>IFERROR((CALC_StripData!$D112)/CALC_PP!$D112,"")</f>
        <v/>
      </c>
      <c r="E112" s="22">
        <f>IFERROR((CALC_StripData!$K112)/CALC_PP!$C112,"")</f>
        <v/>
      </c>
      <c r="F112" s="22">
        <f>IFERROR((CALC_StripData!$L112)/CALC_PP!$D112,"")</f>
        <v/>
      </c>
      <c r="G112" s="22">
        <f>IFERROR((CALC_StripData!$S112)/CALC_PP!$C112,"")</f>
        <v/>
      </c>
      <c r="H112" s="22">
        <f>IFERROR((CALC_StripData!$T112)/CALC_PP!$D112,"")</f>
        <v/>
      </c>
      <c r="I112" s="22">
        <f>IFERROR((SUMIF(CALC_StripData!$C$4:$DJ$4,CALC_PP!C$4,CALC_StripData!$C112:$DJ112)-CALC_StripData!$C112-CALC_StripData!$K112-CALC_StripData!$S112)/CALC_PP!$C112,"")</f>
        <v/>
      </c>
      <c r="J112" s="22">
        <f>IFERROR((SUMIF(CALC_StripData!$C$4:$DJ$4,CALC_PP!D$4,CALC_StripData!$C112:$DJ112)-CALC_StripData!$D112-CALC_StripData!$L112-CALC_StripData!$T112)/CALC_PP!$D112,"")</f>
        <v/>
      </c>
      <c r="K112" s="22">
        <f>IFERROR($C112+$E112+$G112+$I112,"")</f>
        <v/>
      </c>
      <c r="L112" s="22">
        <f>IFERROR($D112+$F112+$H112+$J112,"")</f>
        <v/>
      </c>
    </row>
    <row r="113">
      <c r="A113" s="2" t="inlineStr">
        <is>
          <t>8901</t>
        </is>
      </c>
      <c r="B113" s="2" t="inlineStr">
        <is>
          <t>Heritage, creative and performing arts</t>
        </is>
      </c>
      <c r="C113" s="22">
        <f>IFERROR((CALC_StripData!$C113)/CALC_PP!$C113,"")</f>
        <v/>
      </c>
      <c r="D113" s="22">
        <f>IFERROR((CALC_StripData!$D113)/CALC_PP!$D113,"")</f>
        <v/>
      </c>
      <c r="E113" s="22">
        <f>IFERROR((CALC_StripData!$K113)/CALC_PP!$C113,"")</f>
        <v/>
      </c>
      <c r="F113" s="22">
        <f>IFERROR((CALC_StripData!$L113)/CALC_PP!$D113,"")</f>
        <v/>
      </c>
      <c r="G113" s="22">
        <f>IFERROR((CALC_StripData!$S113)/CALC_PP!$C113,"")</f>
        <v/>
      </c>
      <c r="H113" s="22">
        <f>IFERROR((CALC_StripData!$T113)/CALC_PP!$D113,"")</f>
        <v/>
      </c>
      <c r="I113" s="22">
        <f>IFERROR((SUMIF(CALC_StripData!$C$4:$DJ$4,CALC_PP!C$4,CALC_StripData!$C113:$DJ113)-CALC_StripData!$C113-CALC_StripData!$K113-CALC_StripData!$S113)/CALC_PP!$C113,"")</f>
        <v/>
      </c>
      <c r="J113" s="22">
        <f>IFERROR((SUMIF(CALC_StripData!$C$4:$DJ$4,CALC_PP!D$4,CALC_StripData!$C113:$DJ113)-CALC_StripData!$D113-CALC_StripData!$L113-CALC_StripData!$T113)/CALC_PP!$D113,"")</f>
        <v/>
      </c>
      <c r="K113" s="22">
        <f>IFERROR($C113+$E113+$G113+$I113,"")</f>
        <v/>
      </c>
      <c r="L113" s="22">
        <f>IFERROR($D113+$F113+$H113+$J113,"")</f>
        <v/>
      </c>
    </row>
    <row r="114">
      <c r="A114" s="2" t="inlineStr">
        <is>
          <t>9101</t>
        </is>
      </c>
      <c r="B114" s="2" t="inlineStr">
        <is>
          <t>Sports and recreation</t>
        </is>
      </c>
      <c r="C114" s="22">
        <f>IFERROR((CALC_StripData!$C114)/CALC_PP!$C114,"")</f>
        <v/>
      </c>
      <c r="D114" s="22">
        <f>IFERROR((CALC_StripData!$D114)/CALC_PP!$D114,"")</f>
        <v/>
      </c>
      <c r="E114" s="22">
        <f>IFERROR((CALC_StripData!$K114)/CALC_PP!$C114,"")</f>
        <v/>
      </c>
      <c r="F114" s="22">
        <f>IFERROR((CALC_StripData!$L114)/CALC_PP!$D114,"")</f>
        <v/>
      </c>
      <c r="G114" s="22">
        <f>IFERROR((CALC_StripData!$S114)/CALC_PP!$C114,"")</f>
        <v/>
      </c>
      <c r="H114" s="22">
        <f>IFERROR((CALC_StripData!$T114)/CALC_PP!$D114,"")</f>
        <v/>
      </c>
      <c r="I114" s="22">
        <f>IFERROR((SUMIF(CALC_StripData!$C$4:$DJ$4,CALC_PP!C$4,CALC_StripData!$C114:$DJ114)-CALC_StripData!$C114-CALC_StripData!$K114-CALC_StripData!$S114)/CALC_PP!$C114,"")</f>
        <v/>
      </c>
      <c r="J114" s="22">
        <f>IFERROR((SUMIF(CALC_StripData!$C$4:$DJ$4,CALC_PP!D$4,CALC_StripData!$C114:$DJ114)-CALC_StripData!$D114-CALC_StripData!$L114-CALC_StripData!$T114)/CALC_PP!$D114,"")</f>
        <v/>
      </c>
      <c r="K114" s="22">
        <f>IFERROR($C114+$E114+$G114+$I114,"")</f>
        <v/>
      </c>
      <c r="L114" s="22">
        <f>IFERROR($D114+$F114+$H114+$J114,"")</f>
        <v/>
      </c>
    </row>
    <row r="115">
      <c r="A115" s="2" t="inlineStr">
        <is>
          <t>9201</t>
        </is>
      </c>
      <c r="B115" s="2" t="inlineStr">
        <is>
          <t>Gambling</t>
        </is>
      </c>
      <c r="C115" s="22">
        <f>IFERROR((CALC_StripData!$C115)/CALC_PP!$C115,"")</f>
        <v/>
      </c>
      <c r="D115" s="22">
        <f>IFERROR((CALC_StripData!$D115)/CALC_PP!$D115,"")</f>
        <v/>
      </c>
      <c r="E115" s="22">
        <f>IFERROR((CALC_StripData!$K115)/CALC_PP!$C115,"")</f>
        <v/>
      </c>
      <c r="F115" s="22">
        <f>IFERROR((CALC_StripData!$L115)/CALC_PP!$D115,"")</f>
        <v/>
      </c>
      <c r="G115" s="22">
        <f>IFERROR((CALC_StripData!$S115)/CALC_PP!$C115,"")</f>
        <v/>
      </c>
      <c r="H115" s="22">
        <f>IFERROR((CALC_StripData!$T115)/CALC_PP!$D115,"")</f>
        <v/>
      </c>
      <c r="I115" s="22">
        <f>IFERROR((SUMIF(CALC_StripData!$C$4:$DJ$4,CALC_PP!C$4,CALC_StripData!$C115:$DJ115)-CALC_StripData!$C115-CALC_StripData!$K115-CALC_StripData!$S115)/CALC_PP!$C115,"")</f>
        <v/>
      </c>
      <c r="J115" s="22">
        <f>IFERROR((SUMIF(CALC_StripData!$C$4:$DJ$4,CALC_PP!D$4,CALC_StripData!$C115:$DJ115)-CALC_StripData!$D115-CALC_StripData!$L115-CALC_StripData!$T115)/CALC_PP!$D115,"")</f>
        <v/>
      </c>
      <c r="K115" s="22">
        <f>IFERROR($C115+$E115+$G115+$I115,"")</f>
        <v/>
      </c>
      <c r="L115" s="22">
        <f>IFERROR($D115+$F115+$H115+$J115,"")</f>
        <v/>
      </c>
    </row>
    <row r="116">
      <c r="A116" s="2" t="inlineStr">
        <is>
          <t>9401</t>
        </is>
      </c>
      <c r="B116" s="2" t="inlineStr">
        <is>
          <t>Automotive repair and maintenance</t>
        </is>
      </c>
      <c r="C116" s="22">
        <f>IFERROR((CALC_StripData!$C116)/CALC_PP!$C116,"")</f>
        <v/>
      </c>
      <c r="D116" s="22">
        <f>IFERROR((CALC_StripData!$D116)/CALC_PP!$D116,"")</f>
        <v/>
      </c>
      <c r="E116" s="22">
        <f>IFERROR((CALC_StripData!$K116)/CALC_PP!$C116,"")</f>
        <v/>
      </c>
      <c r="F116" s="22">
        <f>IFERROR((CALC_StripData!$L116)/CALC_PP!$D116,"")</f>
        <v/>
      </c>
      <c r="G116" s="22">
        <f>IFERROR((CALC_StripData!$S116)/CALC_PP!$C116,"")</f>
        <v/>
      </c>
      <c r="H116" s="22">
        <f>IFERROR((CALC_StripData!$T116)/CALC_PP!$D116,"")</f>
        <v/>
      </c>
      <c r="I116" s="22">
        <f>IFERROR((SUMIF(CALC_StripData!$C$4:$DJ$4,CALC_PP!C$4,CALC_StripData!$C116:$DJ116)-CALC_StripData!$C116-CALC_StripData!$K116-CALC_StripData!$S116)/CALC_PP!$C116,"")</f>
        <v/>
      </c>
      <c r="J116" s="22">
        <f>IFERROR((SUMIF(CALC_StripData!$C$4:$DJ$4,CALC_PP!D$4,CALC_StripData!$C116:$DJ116)-CALC_StripData!$D116-CALC_StripData!$L116-CALC_StripData!$T116)/CALC_PP!$D116,"")</f>
        <v/>
      </c>
      <c r="K116" s="22">
        <f>IFERROR($C116+$E116+$G116+$I116,"")</f>
        <v/>
      </c>
      <c r="L116" s="22">
        <f>IFERROR($D116+$F116+$H116+$J116,"")</f>
        <v/>
      </c>
    </row>
    <row r="117">
      <c r="A117" s="2" t="inlineStr">
        <is>
          <t>9402</t>
        </is>
      </c>
      <c r="B117" s="2" t="inlineStr">
        <is>
          <t>Other repair and maintenance</t>
        </is>
      </c>
      <c r="C117" s="22">
        <f>IFERROR((CALC_StripData!$C117)/CALC_PP!$C117,"")</f>
        <v/>
      </c>
      <c r="D117" s="22">
        <f>IFERROR((CALC_StripData!$D117)/CALC_PP!$D117,"")</f>
        <v/>
      </c>
      <c r="E117" s="22">
        <f>IFERROR((CALC_StripData!$K117)/CALC_PP!$C117,"")</f>
        <v/>
      </c>
      <c r="F117" s="22">
        <f>IFERROR((CALC_StripData!$L117)/CALC_PP!$D117,"")</f>
        <v/>
      </c>
      <c r="G117" s="22">
        <f>IFERROR((CALC_StripData!$S117)/CALC_PP!$C117,"")</f>
        <v/>
      </c>
      <c r="H117" s="22">
        <f>IFERROR((CALC_StripData!$T117)/CALC_PP!$D117,"")</f>
        <v/>
      </c>
      <c r="I117" s="22">
        <f>IFERROR((SUMIF(CALC_StripData!$C$4:$DJ$4,CALC_PP!C$4,CALC_StripData!$C117:$DJ117)-CALC_StripData!$C117-CALC_StripData!$K117-CALC_StripData!$S117)/CALC_PP!$C117,"")</f>
        <v/>
      </c>
      <c r="J117" s="22">
        <f>IFERROR((SUMIF(CALC_StripData!$C$4:$DJ$4,CALC_PP!D$4,CALC_StripData!$C117:$DJ117)-CALC_StripData!$D117-CALC_StripData!$L117-CALC_StripData!$T117)/CALC_PP!$D117,"")</f>
        <v/>
      </c>
      <c r="K117" s="22">
        <f>IFERROR($C117+$E117+$G117+$I117,"")</f>
        <v/>
      </c>
      <c r="L117" s="22">
        <f>IFERROR($D117+$F117+$H117+$J117,"")</f>
        <v/>
      </c>
    </row>
    <row r="118">
      <c r="A118" s="2" t="inlineStr">
        <is>
          <t>9501</t>
        </is>
      </c>
      <c r="B118" s="2" t="inlineStr">
        <is>
          <t>Personal services</t>
        </is>
      </c>
      <c r="C118" s="22">
        <f>IFERROR((CALC_StripData!$C118)/CALC_PP!$C118,"")</f>
        <v/>
      </c>
      <c r="D118" s="22">
        <f>IFERROR((CALC_StripData!$D118)/CALC_PP!$D118,"")</f>
        <v/>
      </c>
      <c r="E118" s="22">
        <f>IFERROR((CALC_StripData!$K118)/CALC_PP!$C118,"")</f>
        <v/>
      </c>
      <c r="F118" s="22">
        <f>IFERROR((CALC_StripData!$L118)/CALC_PP!$D118,"")</f>
        <v/>
      </c>
      <c r="G118" s="22">
        <f>IFERROR((CALC_StripData!$S118)/CALC_PP!$C118,"")</f>
        <v/>
      </c>
      <c r="H118" s="22">
        <f>IFERROR((CALC_StripData!$T118)/CALC_PP!$D118,"")</f>
        <v/>
      </c>
      <c r="I118" s="22">
        <f>IFERROR((SUMIF(CALC_StripData!$C$4:$DJ$4,CALC_PP!C$4,CALC_StripData!$C118:$DJ118)-CALC_StripData!$C118-CALC_StripData!$K118-CALC_StripData!$S118)/CALC_PP!$C118,"")</f>
        <v/>
      </c>
      <c r="J118" s="22">
        <f>IFERROR((SUMIF(CALC_StripData!$C$4:$DJ$4,CALC_PP!D$4,CALC_StripData!$C118:$DJ118)-CALC_StripData!$D118-CALC_StripData!$L118-CALC_StripData!$T118)/CALC_PP!$D118,"")</f>
        <v/>
      </c>
      <c r="K118" s="22">
        <f>IFERROR($C118+$E118+$G118+$I118,"")</f>
        <v/>
      </c>
      <c r="L118" s="22">
        <f>IFERROR($D118+$F118+$H118+$J118,"")</f>
        <v/>
      </c>
    </row>
    <row r="119">
      <c r="A119" s="2" t="inlineStr">
        <is>
          <t>9502</t>
        </is>
      </c>
      <c r="B119" s="2" t="inlineStr">
        <is>
          <t>Other services</t>
        </is>
      </c>
      <c r="C119" s="22">
        <f>IFERROR((CALC_StripData!$C119)/CALC_PP!$C119,"")</f>
        <v/>
      </c>
      <c r="D119" s="22">
        <f>IFERROR((CALC_StripData!$D119)/CALC_PP!$D119,"")</f>
        <v/>
      </c>
      <c r="E119" s="22">
        <f>IFERROR((CALC_StripData!$K119)/CALC_PP!$C119,"")</f>
        <v/>
      </c>
      <c r="F119" s="22">
        <f>IFERROR((CALC_StripData!$L119)/CALC_PP!$D119,"")</f>
        <v/>
      </c>
      <c r="G119" s="22">
        <f>IFERROR((CALC_StripData!$S119)/CALC_PP!$C119,"")</f>
        <v/>
      </c>
      <c r="H119" s="22">
        <f>IFERROR((CALC_StripData!$T119)/CALC_PP!$D119,"")</f>
        <v/>
      </c>
      <c r="I119" s="22">
        <f>IFERROR((SUMIF(CALC_StripData!$C$4:$DJ$4,CALC_PP!C$4,CALC_StripData!$C119:$DJ119)-CALC_StripData!$C119-CALC_StripData!$K119-CALC_StripData!$S119)/CALC_PP!$C119,"")</f>
        <v/>
      </c>
      <c r="J119" s="22">
        <f>IFERROR((SUMIF(CALC_StripData!$C$4:$DJ$4,CALC_PP!D$4,CALC_StripData!$C119:$DJ119)-CALC_StripData!$D119-CALC_StripData!$L119-CALC_StripData!$T119)/CALC_PP!$D119,"")</f>
        <v/>
      </c>
      <c r="K119" s="22">
        <f>IFERROR($C119+$E119+$G119+$I119,"")</f>
        <v/>
      </c>
      <c r="L119" s="22">
        <f>IFERROR($D119+$F119+$H119+$J119,"")</f>
        <v/>
      </c>
    </row>
  </sheetData>
  <mergeCells count="1">
    <mergeCell ref="A2:L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M103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6" customWidth="1" min="1" max="1"/>
    <col width="8" customWidth="1" min="2" max="2"/>
    <col width="8" customWidth="1" min="3" max="3"/>
    <col width="34"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 width="11" customWidth="1" min="119" max="119"/>
    <col width="11" customWidth="1" min="120" max="120"/>
    <col width="11" customWidth="1" min="121" max="121"/>
    <col width="11" customWidth="1" min="122" max="122"/>
    <col width="11" customWidth="1" min="123" max="123"/>
    <col width="11" customWidth="1" min="124" max="124"/>
    <col width="11" customWidth="1" min="125" max="125"/>
    <col width="11" customWidth="1" min="126" max="126"/>
    <col width="11" customWidth="1" min="127" max="127"/>
    <col width="11" customWidth="1" min="128" max="128"/>
    <col width="11" customWidth="1" min="129" max="129"/>
    <col width="11" customWidth="1" min="130" max="130"/>
    <col width="11" customWidth="1" min="131" max="131"/>
    <col width="11" customWidth="1" min="132" max="132"/>
    <col width="11" customWidth="1" min="133" max="133"/>
    <col width="11" customWidth="1" min="134" max="134"/>
    <col width="11" customWidth="1" min="135" max="135"/>
    <col width="11" customWidth="1" min="136" max="136"/>
    <col width="11" customWidth="1" min="137" max="137"/>
    <col width="11" customWidth="1" min="138" max="138"/>
    <col width="11" customWidth="1" min="139" max="139"/>
    <col width="11" customWidth="1" min="140" max="140"/>
    <col width="11" customWidth="1" min="141" max="141"/>
    <col width="11" customWidth="1" min="142" max="142"/>
    <col width="11" customWidth="1" min="143" max="143"/>
    <col width="11" customWidth="1" min="144" max="144"/>
    <col width="11" customWidth="1" min="145" max="145"/>
    <col width="11" customWidth="1" min="146" max="146"/>
    <col width="11" customWidth="1" min="147" max="147"/>
    <col width="11" customWidth="1" min="148" max="148"/>
    <col width="11" customWidth="1" min="149" max="149"/>
    <col width="11" customWidth="1" min="150" max="150"/>
    <col width="11" customWidth="1" min="151" max="151"/>
    <col width="11" customWidth="1" min="152" max="152"/>
    <col width="11" customWidth="1" min="153" max="153"/>
    <col width="11" customWidth="1" min="154" max="154"/>
    <col width="11" customWidth="1" min="155" max="155"/>
    <col width="11" customWidth="1" min="156" max="156"/>
    <col width="11" customWidth="1" min="157" max="157"/>
    <col width="11" customWidth="1" min="158" max="158"/>
    <col width="11" customWidth="1" min="159" max="159"/>
    <col width="11" customWidth="1" min="160" max="160"/>
    <col width="11" customWidth="1" min="161" max="161"/>
    <col width="11" customWidth="1" min="162" max="162"/>
    <col width="11" customWidth="1" min="163" max="163"/>
    <col width="11" customWidth="1" min="164" max="164"/>
    <col width="11" customWidth="1" min="165" max="165"/>
    <col width="11" customWidth="1" min="166" max="166"/>
    <col width="11" customWidth="1" min="167" max="167"/>
    <col width="11" customWidth="1" min="168" max="168"/>
    <col width="11" customWidth="1" min="169" max="169"/>
  </cols>
  <sheetData>
    <row r="1">
      <c r="A1" s="1" t="inlineStr">
        <is>
          <t>RAW — supplied multiplier set. PASTE TARGET.</t>
        </is>
      </c>
    </row>
    <row r="2" ht="32" customHeight="1">
      <c r="A2" s="5" t="inlineStr">
        <is>
          <t>One row per region and industry. Aus, NSW, Vic and SA carry real data from the master model. QLD, WA, Tas, NT and ACT are intentionally EMPTY so that QA gate 2 blocks a run rather than returning national numbers under a state label. Do not compute anything on this tab.</t>
        </is>
      </c>
    </row>
    <row r="3">
      <c r="A3" s="15" t="inlineStr">
        <is>
          <t>Key</t>
        </is>
      </c>
      <c r="B3" s="15" t="inlineStr">
        <is>
          <t>Region</t>
        </is>
      </c>
      <c r="C3" s="15" t="inlineStr">
        <is>
          <t>Code</t>
        </is>
      </c>
      <c r="D3" s="15" t="inlineStr">
        <is>
          <t>Name</t>
        </is>
      </c>
      <c r="E3" s="15" t="inlineStr">
        <is>
          <t>Output multipliers</t>
        </is>
      </c>
      <c r="P3" s="15" t="inlineStr">
        <is>
          <t>Income multipliers</t>
        </is>
      </c>
      <c r="AA3" s="15" t="inlineStr">
        <is>
          <t>Value added at factor cost multipliers</t>
        </is>
      </c>
      <c r="AL3" s="15" t="inlineStr">
        <is>
          <t>Value added multipliers</t>
        </is>
      </c>
      <c r="AW3" s="15" t="inlineStr">
        <is>
          <t>Value added at market prices multipliers</t>
        </is>
      </c>
      <c r="BH3" s="15" t="inlineStr">
        <is>
          <t>Employed multipliers</t>
        </is>
      </c>
      <c r="BS3" s="15" t="inlineStr">
        <is>
          <t>Employees multipliers</t>
        </is>
      </c>
      <c r="CD3" s="15" t="inlineStr">
        <is>
          <t>Gross operating surplus &amp; mixed income multipliers</t>
        </is>
      </c>
      <c r="CO3" s="15" t="inlineStr">
        <is>
          <t>Goods and services tax multipliers</t>
        </is>
      </c>
      <c r="CZ3" s="15" t="inlineStr">
        <is>
          <t>Duty on products multipliers</t>
        </is>
      </c>
      <c r="DK3" s="15" t="inlineStr">
        <is>
          <t>Taxes on products NEI multipliers</t>
        </is>
      </c>
      <c r="DV3" s="15" t="inlineStr">
        <is>
          <t>Subsidies on products multipliers</t>
        </is>
      </c>
      <c r="EG3" s="15" t="inlineStr">
        <is>
          <t>Payroll tax multipliers</t>
        </is>
      </c>
      <c r="ER3" s="15" t="inlineStr">
        <is>
          <t>Remaining other taxes less subsidies on production multipliers</t>
        </is>
      </c>
      <c r="FC3" s="15" t="inlineStr">
        <is>
          <t>Company tax multipliers</t>
        </is>
      </c>
    </row>
    <row r="4">
      <c r="E4" s="16" t="inlineStr">
        <is>
          <t>Initial effect</t>
        </is>
      </c>
      <c r="F4" s="16" t="inlineStr">
        <is>
          <t>First round effect</t>
        </is>
      </c>
      <c r="G4" s="16" t="inlineStr">
        <is>
          <t>Simple multiplier</t>
        </is>
      </c>
      <c r="H4" s="16" t="inlineStr">
        <is>
          <t>Industrial support effect</t>
        </is>
      </c>
      <c r="I4" s="16" t="inlineStr">
        <is>
          <t>Production-induced effect</t>
        </is>
      </c>
      <c r="J4" s="16" t="inlineStr">
        <is>
          <t>Type 1A multiplier</t>
        </is>
      </c>
      <c r="K4" s="16" t="inlineStr">
        <is>
          <t>Type 1B multiplier</t>
        </is>
      </c>
      <c r="L4" s="16" t="inlineStr">
        <is>
          <t>Total multiplier</t>
        </is>
      </c>
      <c r="M4" s="16" t="inlineStr">
        <is>
          <t>Consumption-induced effect</t>
        </is>
      </c>
      <c r="N4" s="16" t="inlineStr">
        <is>
          <t>Type 2A multiplier</t>
        </is>
      </c>
      <c r="O4" s="16" t="inlineStr">
        <is>
          <t>Type 2B multiplier</t>
        </is>
      </c>
      <c r="P4" s="16" t="inlineStr">
        <is>
          <t>Initial effect</t>
        </is>
      </c>
      <c r="Q4" s="16" t="inlineStr">
        <is>
          <t>First round effect</t>
        </is>
      </c>
      <c r="R4" s="16" t="inlineStr">
        <is>
          <t>Simple multiplier</t>
        </is>
      </c>
      <c r="S4" s="16" t="inlineStr">
        <is>
          <t>Industrial support effect</t>
        </is>
      </c>
      <c r="T4" s="16" t="inlineStr">
        <is>
          <t>Production-induced effect</t>
        </is>
      </c>
      <c r="U4" s="16" t="inlineStr">
        <is>
          <t>Type 1A multiplier</t>
        </is>
      </c>
      <c r="V4" s="16" t="inlineStr">
        <is>
          <t>Type 1B multiplier</t>
        </is>
      </c>
      <c r="W4" s="16" t="inlineStr">
        <is>
          <t>Total multiplier</t>
        </is>
      </c>
      <c r="X4" s="16" t="inlineStr">
        <is>
          <t>Consumption-induced effect</t>
        </is>
      </c>
      <c r="Y4" s="16" t="inlineStr">
        <is>
          <t>Type 2A multiplier</t>
        </is>
      </c>
      <c r="Z4" s="16" t="inlineStr">
        <is>
          <t>Type 2B multiplier</t>
        </is>
      </c>
      <c r="AA4" s="16" t="inlineStr">
        <is>
          <t>Initial effect</t>
        </is>
      </c>
      <c r="AB4" s="16" t="inlineStr">
        <is>
          <t>First round effect</t>
        </is>
      </c>
      <c r="AC4" s="16" t="inlineStr">
        <is>
          <t>Simple multiplier</t>
        </is>
      </c>
      <c r="AD4" s="16" t="inlineStr">
        <is>
          <t>Industrial support effect</t>
        </is>
      </c>
      <c r="AE4" s="16" t="inlineStr">
        <is>
          <t>Production-induced effect</t>
        </is>
      </c>
      <c r="AF4" s="16" t="inlineStr">
        <is>
          <t>Type 1A multiplier</t>
        </is>
      </c>
      <c r="AG4" s="16" t="inlineStr">
        <is>
          <t>Type 1B multiplier</t>
        </is>
      </c>
      <c r="AH4" s="16" t="inlineStr">
        <is>
          <t>Total multiplier</t>
        </is>
      </c>
      <c r="AI4" s="16" t="inlineStr">
        <is>
          <t>Consumption-induced effect</t>
        </is>
      </c>
      <c r="AJ4" s="16" t="inlineStr">
        <is>
          <t>Type 2A multiplier</t>
        </is>
      </c>
      <c r="AK4" s="16" t="inlineStr">
        <is>
          <t>Type 2B multiplier</t>
        </is>
      </c>
      <c r="AL4" s="16" t="inlineStr">
        <is>
          <t>Initial effect</t>
        </is>
      </c>
      <c r="AM4" s="16" t="inlineStr">
        <is>
          <t>First round effect</t>
        </is>
      </c>
      <c r="AN4" s="16" t="inlineStr">
        <is>
          <t>Simple multiplier</t>
        </is>
      </c>
      <c r="AO4" s="16" t="inlineStr">
        <is>
          <t>Industrial support effect</t>
        </is>
      </c>
      <c r="AP4" s="16" t="inlineStr">
        <is>
          <t>Production-induced effect</t>
        </is>
      </c>
      <c r="AQ4" s="16" t="inlineStr">
        <is>
          <t>Type 1A multiplier</t>
        </is>
      </c>
      <c r="AR4" s="16" t="inlineStr">
        <is>
          <t>Type 1B multiplier</t>
        </is>
      </c>
      <c r="AS4" s="16" t="inlineStr">
        <is>
          <t>Total multiplier</t>
        </is>
      </c>
      <c r="AT4" s="16" t="inlineStr">
        <is>
          <t>Consumption-induced effect</t>
        </is>
      </c>
      <c r="AU4" s="16" t="inlineStr">
        <is>
          <t>Type 2A multiplier</t>
        </is>
      </c>
      <c r="AV4" s="16" t="inlineStr">
        <is>
          <t>Type 2B multiplier</t>
        </is>
      </c>
      <c r="AW4" s="16" t="inlineStr">
        <is>
          <t>Initial effect</t>
        </is>
      </c>
      <c r="AX4" s="16" t="inlineStr">
        <is>
          <t>First round effect</t>
        </is>
      </c>
      <c r="AY4" s="16" t="inlineStr">
        <is>
          <t>Simple multiplier</t>
        </is>
      </c>
      <c r="AZ4" s="16" t="inlineStr">
        <is>
          <t>Industrial support effect</t>
        </is>
      </c>
      <c r="BA4" s="16" t="inlineStr">
        <is>
          <t>Production-induced effect</t>
        </is>
      </c>
      <c r="BB4" s="16" t="inlineStr">
        <is>
          <t>Type 1A multiplier</t>
        </is>
      </c>
      <c r="BC4" s="16" t="inlineStr">
        <is>
          <t>Type 1B multiplier</t>
        </is>
      </c>
      <c r="BD4" s="16" t="inlineStr">
        <is>
          <t>Total multiplier</t>
        </is>
      </c>
      <c r="BE4" s="16" t="inlineStr">
        <is>
          <t>Consumption-induced effect</t>
        </is>
      </c>
      <c r="BF4" s="16" t="inlineStr">
        <is>
          <t>Type 2A multiplier</t>
        </is>
      </c>
      <c r="BG4" s="16" t="inlineStr">
        <is>
          <t>Type 2B multiplier</t>
        </is>
      </c>
      <c r="BH4" s="16" t="inlineStr">
        <is>
          <t>Initial effect</t>
        </is>
      </c>
      <c r="BI4" s="16" t="inlineStr">
        <is>
          <t>First round effect</t>
        </is>
      </c>
      <c r="BJ4" s="16" t="inlineStr">
        <is>
          <t>Simple multiplier</t>
        </is>
      </c>
      <c r="BK4" s="16" t="inlineStr">
        <is>
          <t>Industrial support effect</t>
        </is>
      </c>
      <c r="BL4" s="16" t="inlineStr">
        <is>
          <t>Production-induced effect</t>
        </is>
      </c>
      <c r="BM4" s="16" t="inlineStr">
        <is>
          <t>Type 1A multiplier</t>
        </is>
      </c>
      <c r="BN4" s="16" t="inlineStr">
        <is>
          <t>Type 1B multiplier</t>
        </is>
      </c>
      <c r="BO4" s="16" t="inlineStr">
        <is>
          <t>Total multiplier</t>
        </is>
      </c>
      <c r="BP4" s="16" t="inlineStr">
        <is>
          <t>Consumption-induced effect</t>
        </is>
      </c>
      <c r="BQ4" s="16" t="inlineStr">
        <is>
          <t>Type 2A multiplier</t>
        </is>
      </c>
      <c r="BR4" s="16" t="inlineStr">
        <is>
          <t>Type 2B multiplier</t>
        </is>
      </c>
      <c r="BS4" s="16" t="inlineStr">
        <is>
          <t>Initial effect</t>
        </is>
      </c>
      <c r="BT4" s="16" t="inlineStr">
        <is>
          <t>First round effect</t>
        </is>
      </c>
      <c r="BU4" s="16" t="inlineStr">
        <is>
          <t>Simple multiplier</t>
        </is>
      </c>
      <c r="BV4" s="16" t="inlineStr">
        <is>
          <t>Industrial support effect</t>
        </is>
      </c>
      <c r="BW4" s="16" t="inlineStr">
        <is>
          <t>Production-induced effect</t>
        </is>
      </c>
      <c r="BX4" s="16" t="inlineStr">
        <is>
          <t>Type 1A multiplier</t>
        </is>
      </c>
      <c r="BY4" s="16" t="inlineStr">
        <is>
          <t>Type 1B multiplier</t>
        </is>
      </c>
      <c r="BZ4" s="16" t="inlineStr">
        <is>
          <t>Total multiplier</t>
        </is>
      </c>
      <c r="CA4" s="16" t="inlineStr">
        <is>
          <t>Consumption-induced effect</t>
        </is>
      </c>
      <c r="CB4" s="16" t="inlineStr">
        <is>
          <t>Type 2A multiplier</t>
        </is>
      </c>
      <c r="CC4" s="16" t="inlineStr">
        <is>
          <t>Type 2B multiplier</t>
        </is>
      </c>
      <c r="CD4" s="16" t="inlineStr">
        <is>
          <t>Initial effect</t>
        </is>
      </c>
      <c r="CE4" s="16" t="inlineStr">
        <is>
          <t>First round effect</t>
        </is>
      </c>
      <c r="CF4" s="16" t="inlineStr">
        <is>
          <t>Simple multiplier</t>
        </is>
      </c>
      <c r="CG4" s="16" t="inlineStr">
        <is>
          <t>Industrial support effect</t>
        </is>
      </c>
      <c r="CH4" s="16" t="inlineStr">
        <is>
          <t>Production-induced effect</t>
        </is>
      </c>
      <c r="CI4" s="16" t="inlineStr">
        <is>
          <t>Type 1A multiplier</t>
        </is>
      </c>
      <c r="CJ4" s="16" t="inlineStr">
        <is>
          <t>Type 1B multiplier</t>
        </is>
      </c>
      <c r="CK4" s="16" t="inlineStr">
        <is>
          <t>Total multiplier</t>
        </is>
      </c>
      <c r="CL4" s="16" t="inlineStr">
        <is>
          <t>Consumption-induced effect</t>
        </is>
      </c>
      <c r="CM4" s="16" t="inlineStr">
        <is>
          <t>Type 2A multiplier</t>
        </is>
      </c>
      <c r="CN4" s="16" t="inlineStr">
        <is>
          <t>Type 2B multiplier</t>
        </is>
      </c>
      <c r="CO4" s="16" t="inlineStr">
        <is>
          <t>Initial effect</t>
        </is>
      </c>
      <c r="CP4" s="16" t="inlineStr">
        <is>
          <t>First round effect</t>
        </is>
      </c>
      <c r="CQ4" s="16" t="inlineStr">
        <is>
          <t>Simple multiplier</t>
        </is>
      </c>
      <c r="CR4" s="16" t="inlineStr">
        <is>
          <t>Industrial support effect</t>
        </is>
      </c>
      <c r="CS4" s="16" t="inlineStr">
        <is>
          <t>Production-induced effect</t>
        </is>
      </c>
      <c r="CT4" s="16" t="inlineStr">
        <is>
          <t>Type 1A multiplier</t>
        </is>
      </c>
      <c r="CU4" s="16" t="inlineStr">
        <is>
          <t>Type 1B multiplier</t>
        </is>
      </c>
      <c r="CV4" s="16" t="inlineStr">
        <is>
          <t>Total multiplier</t>
        </is>
      </c>
      <c r="CW4" s="16" t="inlineStr">
        <is>
          <t>Consumption-induced effect</t>
        </is>
      </c>
      <c r="CX4" s="16" t="inlineStr">
        <is>
          <t>Type 2A multiplier</t>
        </is>
      </c>
      <c r="CY4" s="16" t="inlineStr">
        <is>
          <t>Type 2B multiplier</t>
        </is>
      </c>
      <c r="CZ4" s="16" t="inlineStr">
        <is>
          <t>Initial effect</t>
        </is>
      </c>
      <c r="DA4" s="16" t="inlineStr">
        <is>
          <t>First round effect</t>
        </is>
      </c>
      <c r="DB4" s="16" t="inlineStr">
        <is>
          <t>Simple multiplier</t>
        </is>
      </c>
      <c r="DC4" s="16" t="inlineStr">
        <is>
          <t>Industrial support effect</t>
        </is>
      </c>
      <c r="DD4" s="16" t="inlineStr">
        <is>
          <t>Production-induced effect</t>
        </is>
      </c>
      <c r="DE4" s="16" t="inlineStr">
        <is>
          <t>Type 1A multiplier</t>
        </is>
      </c>
      <c r="DF4" s="16" t="inlineStr">
        <is>
          <t>Type 1B multiplier</t>
        </is>
      </c>
      <c r="DG4" s="16" t="inlineStr">
        <is>
          <t>Total multiplier</t>
        </is>
      </c>
      <c r="DH4" s="16" t="inlineStr">
        <is>
          <t>Consumption-induced effect</t>
        </is>
      </c>
      <c r="DI4" s="16" t="inlineStr">
        <is>
          <t>Type 2A multiplier</t>
        </is>
      </c>
      <c r="DJ4" s="16" t="inlineStr">
        <is>
          <t>Type 2B multiplier</t>
        </is>
      </c>
      <c r="DK4" s="16" t="inlineStr">
        <is>
          <t>Initial effect</t>
        </is>
      </c>
      <c r="DL4" s="16" t="inlineStr">
        <is>
          <t>First round effect</t>
        </is>
      </c>
      <c r="DM4" s="16" t="inlineStr">
        <is>
          <t>Simple multiplier</t>
        </is>
      </c>
      <c r="DN4" s="16" t="inlineStr">
        <is>
          <t>Industrial support effect</t>
        </is>
      </c>
      <c r="DO4" s="16" t="inlineStr">
        <is>
          <t>Production-induced effect</t>
        </is>
      </c>
      <c r="DP4" s="16" t="inlineStr">
        <is>
          <t>Type 1A multiplier</t>
        </is>
      </c>
      <c r="DQ4" s="16" t="inlineStr">
        <is>
          <t>Type 1B multiplier</t>
        </is>
      </c>
      <c r="DR4" s="16" t="inlineStr">
        <is>
          <t>Total multiplier</t>
        </is>
      </c>
      <c r="DS4" s="16" t="inlineStr">
        <is>
          <t>Consumption-induced effect</t>
        </is>
      </c>
      <c r="DT4" s="16" t="inlineStr">
        <is>
          <t>Type 2A multiplier</t>
        </is>
      </c>
      <c r="DU4" s="16" t="inlineStr">
        <is>
          <t>Type 2B multiplier</t>
        </is>
      </c>
      <c r="DV4" s="16" t="inlineStr">
        <is>
          <t>Initial effect</t>
        </is>
      </c>
      <c r="DW4" s="16" t="inlineStr">
        <is>
          <t>First round effect</t>
        </is>
      </c>
      <c r="DX4" s="16" t="inlineStr">
        <is>
          <t>Simple multiplier</t>
        </is>
      </c>
      <c r="DY4" s="16" t="inlineStr">
        <is>
          <t>Industrial support effect</t>
        </is>
      </c>
      <c r="DZ4" s="16" t="inlineStr">
        <is>
          <t>Production-induced effect</t>
        </is>
      </c>
      <c r="EA4" s="16" t="inlineStr">
        <is>
          <t>Type 1A multiplier</t>
        </is>
      </c>
      <c r="EB4" s="16" t="inlineStr">
        <is>
          <t>Type 1B multiplier</t>
        </is>
      </c>
      <c r="EC4" s="16" t="inlineStr">
        <is>
          <t>Total multiplier</t>
        </is>
      </c>
      <c r="ED4" s="16" t="inlineStr">
        <is>
          <t>Consumption-induced effect</t>
        </is>
      </c>
      <c r="EE4" s="16" t="inlineStr">
        <is>
          <t>Type 2A multiplier</t>
        </is>
      </c>
      <c r="EF4" s="16" t="inlineStr">
        <is>
          <t>Type 2B multiplier</t>
        </is>
      </c>
      <c r="EG4" s="16" t="inlineStr">
        <is>
          <t>Initial effect</t>
        </is>
      </c>
      <c r="EH4" s="16" t="inlineStr">
        <is>
          <t>First round effect</t>
        </is>
      </c>
      <c r="EI4" s="16" t="inlineStr">
        <is>
          <t>Simple multiplier</t>
        </is>
      </c>
      <c r="EJ4" s="16" t="inlineStr">
        <is>
          <t>Industrial support effect</t>
        </is>
      </c>
      <c r="EK4" s="16" t="inlineStr">
        <is>
          <t>Production-induced effect</t>
        </is>
      </c>
      <c r="EL4" s="16" t="inlineStr">
        <is>
          <t>Type 1A multiplier</t>
        </is>
      </c>
      <c r="EM4" s="16" t="inlineStr">
        <is>
          <t>Type 1B multiplier</t>
        </is>
      </c>
      <c r="EN4" s="16" t="inlineStr">
        <is>
          <t>Total multiplier</t>
        </is>
      </c>
      <c r="EO4" s="16" t="inlineStr">
        <is>
          <t>Consumption-induced effect</t>
        </is>
      </c>
      <c r="EP4" s="16" t="inlineStr">
        <is>
          <t>Type 2A multiplier</t>
        </is>
      </c>
      <c r="EQ4" s="16" t="inlineStr">
        <is>
          <t>Type 2B multiplier</t>
        </is>
      </c>
      <c r="ER4" s="16" t="inlineStr">
        <is>
          <t>Initial effect</t>
        </is>
      </c>
      <c r="ES4" s="16" t="inlineStr">
        <is>
          <t>First round effect</t>
        </is>
      </c>
      <c r="ET4" s="16" t="inlineStr">
        <is>
          <t>Simple multiplier</t>
        </is>
      </c>
      <c r="EU4" s="16" t="inlineStr">
        <is>
          <t>Industrial support effect</t>
        </is>
      </c>
      <c r="EV4" s="16" t="inlineStr">
        <is>
          <t>Production-induced effect</t>
        </is>
      </c>
      <c r="EW4" s="16" t="inlineStr">
        <is>
          <t>Type 1A multiplier</t>
        </is>
      </c>
      <c r="EX4" s="16" t="inlineStr">
        <is>
          <t>Type 1B multiplier</t>
        </is>
      </c>
      <c r="EY4" s="16" t="inlineStr">
        <is>
          <t>Total multiplier</t>
        </is>
      </c>
      <c r="EZ4" s="16" t="inlineStr">
        <is>
          <t>Consumption-induced effect</t>
        </is>
      </c>
      <c r="FA4" s="16" t="inlineStr">
        <is>
          <t>Type 2A multiplier</t>
        </is>
      </c>
      <c r="FB4" s="16" t="inlineStr">
        <is>
          <t>Type 2B multiplier</t>
        </is>
      </c>
      <c r="FC4" s="16" t="inlineStr">
        <is>
          <t>Initial effect</t>
        </is>
      </c>
      <c r="FD4" s="16" t="inlineStr">
        <is>
          <t>First round effect</t>
        </is>
      </c>
      <c r="FE4" s="16" t="inlineStr">
        <is>
          <t>Simple multiplier</t>
        </is>
      </c>
      <c r="FF4" s="16" t="inlineStr">
        <is>
          <t>Industrial support effect</t>
        </is>
      </c>
      <c r="FG4" s="16" t="inlineStr">
        <is>
          <t>Production-induced effect</t>
        </is>
      </c>
      <c r="FH4" s="16" t="inlineStr">
        <is>
          <t>Type 1A multiplier</t>
        </is>
      </c>
      <c r="FI4" s="16" t="inlineStr">
        <is>
          <t>Type 1B multiplier</t>
        </is>
      </c>
      <c r="FJ4" s="16" t="inlineStr">
        <is>
          <t>Total multiplier</t>
        </is>
      </c>
      <c r="FK4" s="16" t="inlineStr">
        <is>
          <t>Consumption-induced effect</t>
        </is>
      </c>
      <c r="FL4" s="16" t="inlineStr">
        <is>
          <t>Type 2A multiplier</t>
        </is>
      </c>
      <c r="FM4" s="16" t="inlineStr">
        <is>
          <t>Type 2B multiplier</t>
        </is>
      </c>
    </row>
    <row r="5">
      <c r="A5" s="2" t="inlineStr">
        <is>
          <t>Aus|0101</t>
        </is>
      </c>
      <c r="B5" s="2" t="inlineStr">
        <is>
          <t>Aus</t>
        </is>
      </c>
      <c r="C5" s="2" t="inlineStr">
        <is>
          <t>0101</t>
        </is>
      </c>
      <c r="D5" s="2" t="inlineStr">
        <is>
          <t>Sheep, grains, beef and dairy cattle</t>
        </is>
      </c>
      <c r="E5" s="23" t="n">
        <v>1</v>
      </c>
      <c r="F5" s="23" t="n">
        <v>0.4340454408293504</v>
      </c>
      <c r="G5" s="23" t="n">
        <v>1.832057018252163</v>
      </c>
      <c r="H5" s="23" t="n">
        <v>0.398011577422813</v>
      </c>
      <c r="I5" s="23" t="n">
        <v>0.8320570182521634</v>
      </c>
      <c r="J5" s="23" t="n">
        <v>1.43404544082935</v>
      </c>
      <c r="K5" s="23" t="n">
        <v>1.832057018252163</v>
      </c>
      <c r="L5" s="23" t="n">
        <v>2.283615954098358</v>
      </c>
      <c r="M5" s="23" t="n">
        <v>0.4515589358461944</v>
      </c>
      <c r="N5" s="23" t="n">
        <v>2.283615954098358</v>
      </c>
      <c r="O5" s="23" t="n">
        <v>1.283615954098358</v>
      </c>
      <c r="P5" s="23" t="n">
        <v>0.04273795609603322</v>
      </c>
      <c r="Q5" s="23" t="n">
        <v>0.08248322043762822</v>
      </c>
      <c r="R5" s="23" t="n">
        <v>0.2186176815996277</v>
      </c>
      <c r="S5" s="23" t="n">
        <v>0.09339650506596621</v>
      </c>
      <c r="T5" s="23" t="n">
        <v>0.1758797255035944</v>
      </c>
      <c r="U5" s="23" t="n">
        <v>2.929975786682134</v>
      </c>
      <c r="V5" s="23" t="n">
        <v>5.115305025546576</v>
      </c>
      <c r="W5" s="23" t="n">
        <v>0.3235758854497735</v>
      </c>
      <c r="X5" s="23" t="n">
        <v>0.1049582038501458</v>
      </c>
      <c r="Y5" s="23" t="n">
        <v>7.571159573534371</v>
      </c>
      <c r="Z5" s="23" t="n">
        <v>6.571159573534371</v>
      </c>
      <c r="AA5" s="23" t="n">
        <v>0.4848945744057829</v>
      </c>
      <c r="AB5" s="23" t="n">
        <v>0.2000091362220032</v>
      </c>
      <c r="AC5" s="23" t="n">
        <v>0.862658944764087</v>
      </c>
      <c r="AD5" s="23" t="n">
        <v>0.177755234136301</v>
      </c>
      <c r="AE5" s="23" t="n">
        <v>0.3777643703583041</v>
      </c>
      <c r="AF5" s="23" t="n">
        <v>1.412479633262768</v>
      </c>
      <c r="AG5" s="23" t="n">
        <v>1.779064956173696</v>
      </c>
      <c r="AH5" s="23" t="n">
        <v>1.089079361808119</v>
      </c>
      <c r="AI5" s="23" t="n">
        <v>0.2264204170440322</v>
      </c>
      <c r="AJ5" s="23" t="n">
        <v>2.246012678411051</v>
      </c>
      <c r="AK5" s="23" t="n">
        <v>1.246012678411051</v>
      </c>
      <c r="AL5" s="23" t="n">
        <v>0.4727627898137408</v>
      </c>
      <c r="AM5" s="23" t="n">
        <v>0.1977505789211708</v>
      </c>
      <c r="AN5" s="23" t="n">
        <v>0.8477971667983684</v>
      </c>
      <c r="AO5" s="23" t="n">
        <v>0.1772837980634567</v>
      </c>
      <c r="AP5" s="23" t="n">
        <v>0.3750343769846275</v>
      </c>
      <c r="AQ5" s="23" t="n">
        <v>1.418287105461664</v>
      </c>
      <c r="AR5" s="23" t="n">
        <v>1.793282350187466</v>
      </c>
      <c r="AS5" s="23" t="n">
        <v>1.077340592051903</v>
      </c>
      <c r="AT5" s="23" t="n">
        <v>0.2295434252535342</v>
      </c>
      <c r="AU5" s="23" t="n">
        <v>2.278818501084558</v>
      </c>
      <c r="AV5" s="23" t="n">
        <v>1.278818501084558</v>
      </c>
      <c r="AW5" s="23" t="n">
        <v>0.4951395540462548</v>
      </c>
      <c r="AX5" s="23" t="n">
        <v>0.2039509358397929</v>
      </c>
      <c r="AY5" s="23" t="n">
        <v>0.8810826632268188</v>
      </c>
      <c r="AZ5" s="23" t="n">
        <v>0.1819921733407711</v>
      </c>
      <c r="BA5" s="23" t="n">
        <v>0.385943109180564</v>
      </c>
      <c r="BB5" s="23" t="n">
        <v>1.411905965041808</v>
      </c>
      <c r="BC5" s="23" t="n">
        <v>1.779463296815326</v>
      </c>
      <c r="BD5" s="23" t="n">
        <v>1.116673653652346</v>
      </c>
      <c r="BE5" s="23" t="n">
        <v>0.2355909904255268</v>
      </c>
      <c r="BF5" s="23" t="n">
        <v>2.255270548529089</v>
      </c>
      <c r="BG5" s="23" t="n">
        <v>1.255270548529089</v>
      </c>
      <c r="BH5" s="23" t="n">
        <v>2.07459066226229</v>
      </c>
      <c r="BI5" s="23" t="n">
        <v>0.9053920383536351</v>
      </c>
      <c r="BJ5" s="23" t="n">
        <v>3.919818687621779</v>
      </c>
      <c r="BK5" s="23" t="n">
        <v>0.9398359870058541</v>
      </c>
      <c r="BL5" s="23" t="n">
        <v>1.845228025359489</v>
      </c>
      <c r="BM5" s="23" t="n">
        <v>1.436419605478378</v>
      </c>
      <c r="BN5" s="23" t="n">
        <v>1.889441979531188</v>
      </c>
      <c r="BO5" s="23" t="n">
        <v>5.1618553857505</v>
      </c>
      <c r="BP5" s="23" t="n">
        <v>1.242036698128721</v>
      </c>
      <c r="BQ5" s="23" t="n">
        <v>2.488131986539275</v>
      </c>
      <c r="BR5" s="23" t="n">
        <v>1.488131986539275</v>
      </c>
      <c r="CD5" s="23" t="n">
        <v>0.4421566183097497</v>
      </c>
      <c r="CE5" s="23" t="n">
        <v>0.1175259157843749</v>
      </c>
      <c r="CF5" s="23" t="n">
        <v>0.6440412631644596</v>
      </c>
      <c r="CG5" s="23" t="n">
        <v>0.08435872907033506</v>
      </c>
      <c r="CH5" s="23" t="n">
        <v>0.20188464485471</v>
      </c>
      <c r="CI5" s="23" t="n">
        <v>1.265801552928567</v>
      </c>
      <c r="CJ5" s="23" t="n">
        <v>1.456590801753602</v>
      </c>
      <c r="CK5" s="23" t="n">
        <v>0.7655034763583458</v>
      </c>
      <c r="CL5" s="23" t="n">
        <v>0.1214622131938862</v>
      </c>
      <c r="CM5" s="23" t="n">
        <v>1.731294850418993</v>
      </c>
      <c r="CN5" s="23" t="n">
        <v>0.7312948504189929</v>
      </c>
      <c r="CO5" s="23" t="n">
        <v>0</v>
      </c>
      <c r="CP5" s="23" t="n">
        <v>0.0004023583648022564</v>
      </c>
      <c r="CQ5" s="23" t="n">
        <v>0.0007060077231385077</v>
      </c>
      <c r="CR5" s="23" t="n">
        <v>0.0003036493583362513</v>
      </c>
      <c r="CS5" s="23" t="n">
        <v>0.0007060077231385077</v>
      </c>
      <c r="CV5" s="23" t="n">
        <v>0.002152015686195125</v>
      </c>
      <c r="CW5" s="23" t="n">
        <v>0.001446007963056618</v>
      </c>
      <c r="CZ5" s="23" t="n">
        <v>3.171645721901016e-05</v>
      </c>
      <c r="DA5" s="23" t="n">
        <v>6.824716894408658e-05</v>
      </c>
      <c r="DB5" s="23" t="n">
        <v>0.0001731619935299416</v>
      </c>
      <c r="DC5" s="23" t="n">
        <v>7.319836736684484e-05</v>
      </c>
      <c r="DD5" s="23" t="n">
        <v>0.0001414455363109314</v>
      </c>
      <c r="DE5" s="23" t="n">
        <v>3.151790424536468</v>
      </c>
      <c r="DF5" s="23" t="n">
        <v>5.459689029396134</v>
      </c>
      <c r="DG5" s="23" t="n">
        <v>0.0002522188509758215</v>
      </c>
      <c r="DH5" s="23" t="n">
        <v>7.905685744587993e-05</v>
      </c>
      <c r="DI5" s="23" t="n">
        <v>7.952302151346431</v>
      </c>
      <c r="DJ5" s="23" t="n">
        <v>6.952302151346431</v>
      </c>
      <c r="DK5" s="23" t="n">
        <v>0.03198133942577507</v>
      </c>
      <c r="DL5" s="23" t="n">
        <v>0.00824245651789088</v>
      </c>
      <c r="DM5" s="23" t="n">
        <v>0.04603803154391486</v>
      </c>
      <c r="DN5" s="23" t="n">
        <v>0.005814235600248905</v>
      </c>
      <c r="DO5" s="23" t="n">
        <v>0.01405669211813979</v>
      </c>
      <c r="DP5" s="23" t="n">
        <v>1.257727057899518</v>
      </c>
      <c r="DQ5" s="23" t="n">
        <v>1.439527936306849</v>
      </c>
      <c r="DR5" s="23" t="n">
        <v>0.05155850779790359</v>
      </c>
      <c r="DS5" s="23" t="n">
        <v>0.005520476253988729</v>
      </c>
      <c r="DT5" s="23" t="n">
        <v>1.612143478779706</v>
      </c>
      <c r="DU5" s="23" t="n">
        <v>0.6121434787797059</v>
      </c>
      <c r="DV5" s="23" t="n">
        <v>-0.009636291650480119</v>
      </c>
      <c r="DW5" s="23" t="n">
        <v>-0.002512705133015099</v>
      </c>
      <c r="DX5" s="23" t="n">
        <v>-0.0136317048321332</v>
      </c>
      <c r="DY5" s="23" t="n">
        <v>-0.001482708048637984</v>
      </c>
      <c r="DZ5" s="23" t="n">
        <v>-0.003995413181653083</v>
      </c>
      <c r="EA5" s="23" t="n">
        <v>1.260754367359762</v>
      </c>
      <c r="EB5" s="23" t="n">
        <v>1.414621446358363</v>
      </c>
      <c r="EC5" s="23" t="n">
        <v>-0.01462968073463194</v>
      </c>
      <c r="ED5" s="23" t="n">
        <v>-0.0009979759024987388</v>
      </c>
      <c r="EE5" s="23" t="n">
        <v>1.51818575705967</v>
      </c>
      <c r="EF5" s="23" t="n">
        <v>0.5181857570596704</v>
      </c>
      <c r="EG5" s="23" t="n">
        <v>0.0007934418903928494</v>
      </c>
      <c r="EH5" s="23" t="n">
        <v>0.002773688411221014</v>
      </c>
      <c r="EI5" s="23" t="n">
        <v>0.006754800376348451</v>
      </c>
      <c r="EJ5" s="23" t="n">
        <v>0.003187670074734588</v>
      </c>
      <c r="EK5" s="23" t="n">
        <v>0.005961358485955601</v>
      </c>
      <c r="EL5" s="23" t="n">
        <v>4.495767547447871</v>
      </c>
      <c r="EM5" s="23" t="n">
        <v>8.513289326082859</v>
      </c>
      <c r="EN5" s="23" t="n">
        <v>0.009972738650553663</v>
      </c>
      <c r="EO5" s="23" t="n">
        <v>0.003217938274205212</v>
      </c>
      <c r="EP5" s="23" t="n">
        <v>12.56895907728788</v>
      </c>
      <c r="EQ5" s="23" t="n">
        <v>11.56895907728789</v>
      </c>
      <c r="ER5" s="23" t="n">
        <v>-0.01292522648243496</v>
      </c>
      <c r="ES5" s="23" t="n">
        <v>-0.005032245712053398</v>
      </c>
      <c r="ET5" s="23" t="n">
        <v>-0.02161657834206714</v>
      </c>
      <c r="EU5" s="23" t="n">
        <v>-0.003659106147578781</v>
      </c>
      <c r="EV5" s="23" t="n">
        <v>-0.00869135185963218</v>
      </c>
      <c r="EW5" s="23" t="n">
        <v>1.389335205761546</v>
      </c>
      <c r="EX5" s="23" t="n">
        <v>1.672433235227522</v>
      </c>
      <c r="EY5" s="23" t="n">
        <v>-0.02171150840676972</v>
      </c>
      <c r="EZ5" s="23" t="n">
        <v>-9.493006470258358e-05</v>
      </c>
      <c r="FA5" s="23" t="n">
        <v>1.679777792387243</v>
      </c>
      <c r="FB5" s="23" t="n">
        <v>0.6797777923872429</v>
      </c>
      <c r="FC5" s="23" t="n">
        <v>0.02700446264103582</v>
      </c>
      <c r="FD5" s="23" t="n">
        <v>0.007177828105988781</v>
      </c>
      <c r="FE5" s="23" t="n">
        <v>0.03933445188923156</v>
      </c>
      <c r="FF5" s="23" t="n">
        <v>0.005152161142206953</v>
      </c>
      <c r="FG5" s="23" t="n">
        <v>0.01232998924819573</v>
      </c>
      <c r="FH5" s="23" t="n">
        <v>1.265801552928566</v>
      </c>
      <c r="FI5" s="23" t="n">
        <v>1.456590801753602</v>
      </c>
      <c r="FJ5" s="23" t="n">
        <v>0.04675268710875739</v>
      </c>
      <c r="FK5" s="23" t="n">
        <v>0.00741823521952583</v>
      </c>
      <c r="FL5" s="23" t="n">
        <v>1.731294850418993</v>
      </c>
      <c r="FM5" s="23" t="n">
        <v>0.7312948504189926</v>
      </c>
    </row>
    <row r="6">
      <c r="A6" s="2" t="inlineStr">
        <is>
          <t>Aus|0102</t>
        </is>
      </c>
      <c r="B6" s="2" t="inlineStr">
        <is>
          <t>Aus</t>
        </is>
      </c>
      <c r="C6" s="2" t="inlineStr">
        <is>
          <t>0102</t>
        </is>
      </c>
      <c r="D6" s="2" t="inlineStr">
        <is>
          <t>Poultry and other livestock</t>
        </is>
      </c>
      <c r="E6" s="23" t="n">
        <v>1</v>
      </c>
      <c r="F6" s="23" t="n">
        <v>0.3780408656925773</v>
      </c>
      <c r="G6" s="23" t="n">
        <v>1.738493707838997</v>
      </c>
      <c r="H6" s="23" t="n">
        <v>0.3604528421464193</v>
      </c>
      <c r="I6" s="23" t="n">
        <v>0.7384937078389966</v>
      </c>
      <c r="J6" s="23" t="n">
        <v>1.378040865692577</v>
      </c>
      <c r="K6" s="23" t="n">
        <v>1.738493707838997</v>
      </c>
      <c r="L6" s="23" t="n">
        <v>2.18596501223145</v>
      </c>
      <c r="M6" s="23" t="n">
        <v>0.4474713043924539</v>
      </c>
      <c r="N6" s="23" t="n">
        <v>2.18596501223145</v>
      </c>
      <c r="O6" s="23" t="n">
        <v>1.18596501223145</v>
      </c>
      <c r="P6" s="23" t="n">
        <v>0.0764451888737674</v>
      </c>
      <c r="Q6" s="23" t="n">
        <v>0.05978159697176896</v>
      </c>
      <c r="R6" s="23" t="n">
        <v>0.2166386962652411</v>
      </c>
      <c r="S6" s="23" t="n">
        <v>0.08041191041970472</v>
      </c>
      <c r="T6" s="23" t="n">
        <v>0.1401935073914737</v>
      </c>
      <c r="U6" s="23" t="n">
        <v>1.782019089134377</v>
      </c>
      <c r="V6" s="23" t="n">
        <v>2.833908836604129</v>
      </c>
      <c r="W6" s="23" t="n">
        <v>0.3206467905697035</v>
      </c>
      <c r="X6" s="23" t="n">
        <v>0.1040080943044624</v>
      </c>
      <c r="Y6" s="23" t="n">
        <v>4.194466588331437</v>
      </c>
      <c r="Z6" s="23" t="n">
        <v>3.194466588331437</v>
      </c>
      <c r="AA6" s="23" t="n">
        <v>0.5827978102431712</v>
      </c>
      <c r="AB6" s="23" t="n">
        <v>0.1663861179475422</v>
      </c>
      <c r="AC6" s="23" t="n">
        <v>0.9068778565198738</v>
      </c>
      <c r="AD6" s="23" t="n">
        <v>0.1576939283291605</v>
      </c>
      <c r="AE6" s="23" t="n">
        <v>0.3240800462767026</v>
      </c>
      <c r="AF6" s="23" t="n">
        <v>1.285495441168727</v>
      </c>
      <c r="AG6" s="23" t="n">
        <v>1.556076293666033</v>
      </c>
      <c r="AH6" s="23" t="n">
        <v>1.131248655795311</v>
      </c>
      <c r="AI6" s="23" t="n">
        <v>0.2243707992754367</v>
      </c>
      <c r="AJ6" s="23" t="n">
        <v>1.94106538479151</v>
      </c>
      <c r="AK6" s="23" t="n">
        <v>0.9410653847915099</v>
      </c>
      <c r="AL6" s="23" t="n">
        <v>0.5701882546974257</v>
      </c>
      <c r="AM6" s="23" t="n">
        <v>0.1642148550285197</v>
      </c>
      <c r="AN6" s="23" t="n">
        <v>0.8915695683081818</v>
      </c>
      <c r="AO6" s="23" t="n">
        <v>0.1571664585822364</v>
      </c>
      <c r="AP6" s="23" t="n">
        <v>0.3213813136107561</v>
      </c>
      <c r="AQ6" s="23" t="n">
        <v>1.288001118359868</v>
      </c>
      <c r="AR6" s="23" t="n">
        <v>1.563640711577441</v>
      </c>
      <c r="AS6" s="23" t="n">
        <v>1.119035105493115</v>
      </c>
      <c r="AT6" s="23" t="n">
        <v>0.2274655371849329</v>
      </c>
      <c r="AU6" s="23" t="n">
        <v>1.96257130215167</v>
      </c>
      <c r="AV6" s="23" t="n">
        <v>0.9625713021516696</v>
      </c>
      <c r="AW6" s="23" t="n">
        <v>0.5837763159229196</v>
      </c>
      <c r="AX6" s="23" t="n">
        <v>0.1697663939212862</v>
      </c>
      <c r="AY6" s="23" t="n">
        <v>0.9150179420008245</v>
      </c>
      <c r="AZ6" s="23" t="n">
        <v>0.1614752321566188</v>
      </c>
      <c r="BA6" s="23" t="n">
        <v>0.331241626077905</v>
      </c>
      <c r="BB6" s="23" t="n">
        <v>1.290807265198648</v>
      </c>
      <c r="BC6" s="23" t="n">
        <v>1.567411895691982</v>
      </c>
      <c r="BD6" s="23" t="n">
        <v>1.148476300191145</v>
      </c>
      <c r="BE6" s="23" t="n">
        <v>0.2334583581903203</v>
      </c>
      <c r="BF6" s="23" t="n">
        <v>1.96732253239062</v>
      </c>
      <c r="BG6" s="23" t="n">
        <v>0.9673225323906203</v>
      </c>
      <c r="BH6" s="23" t="n">
        <v>1.694140454138331</v>
      </c>
      <c r="BI6" s="23" t="n">
        <v>0.7814131250277254</v>
      </c>
      <c r="BJ6" s="23" t="n">
        <v>3.316609944907701</v>
      </c>
      <c r="BK6" s="23" t="n">
        <v>0.8410563657416439</v>
      </c>
      <c r="BL6" s="23" t="n">
        <v>1.622469490769369</v>
      </c>
      <c r="BM6" s="23" t="n">
        <v>1.461244593456784</v>
      </c>
      <c r="BN6" s="23" t="n">
        <v>1.957694792545748</v>
      </c>
      <c r="BO6" s="23" t="n">
        <v>4.54740339687087</v>
      </c>
      <c r="BP6" s="23" t="n">
        <v>1.230793451963169</v>
      </c>
      <c r="BQ6" s="23" t="n">
        <v>2.684195035755613</v>
      </c>
      <c r="BR6" s="23" t="n">
        <v>1.684195035755613</v>
      </c>
      <c r="CD6" s="23" t="n">
        <v>0.5063526213694038</v>
      </c>
      <c r="CE6" s="23" t="n">
        <v>0.1066045209757731</v>
      </c>
      <c r="CF6" s="23" t="n">
        <v>0.6902391602546329</v>
      </c>
      <c r="CG6" s="23" t="n">
        <v>0.07728201790945598</v>
      </c>
      <c r="CH6" s="23" t="n">
        <v>0.1838865388852291</v>
      </c>
      <c r="CI6" s="23" t="n">
        <v>1.210534154414895</v>
      </c>
      <c r="CJ6" s="23" t="n">
        <v>1.363159053838642</v>
      </c>
      <c r="CK6" s="23" t="n">
        <v>0.810601865225608</v>
      </c>
      <c r="CL6" s="23" t="n">
        <v>0.120362704970975</v>
      </c>
      <c r="CM6" s="23" t="n">
        <v>1.600864360163433</v>
      </c>
      <c r="CN6" s="23" t="n">
        <v>0.6008643601634335</v>
      </c>
      <c r="CO6" s="23" t="n">
        <v>0</v>
      </c>
      <c r="CP6" s="23" t="n">
        <v>0.0001918315400550009</v>
      </c>
      <c r="CQ6" s="23" t="n">
        <v>0.0004339434711433434</v>
      </c>
      <c r="CR6" s="23" t="n">
        <v>0.0002421119310883426</v>
      </c>
      <c r="CS6" s="23" t="n">
        <v>0.0004339434711433434</v>
      </c>
      <c r="CV6" s="23" t="n">
        <v>0.001866861785954876</v>
      </c>
      <c r="CW6" s="23" t="n">
        <v>0.001432918314811532</v>
      </c>
      <c r="CZ6" s="23" t="n">
        <v>4.180298215502992e-05</v>
      </c>
      <c r="DA6" s="23" t="n">
        <v>7.241551113123344e-05</v>
      </c>
      <c r="DB6" s="23" t="n">
        <v>0.0001863448646598267</v>
      </c>
      <c r="DC6" s="23" t="n">
        <v>7.212637137356332e-05</v>
      </c>
      <c r="DD6" s="23" t="n">
        <v>0.0001445418825047968</v>
      </c>
      <c r="DE6" s="23" t="n">
        <v>2.732304907402882</v>
      </c>
      <c r="DF6" s="23" t="n">
        <v>4.457693089185621</v>
      </c>
      <c r="DG6" s="23" t="n">
        <v>0.0002646860784289313</v>
      </c>
      <c r="DH6" s="23" t="n">
        <v>7.834121376910461e-05</v>
      </c>
      <c r="DI6" s="23" t="n">
        <v>6.331751104438445</v>
      </c>
      <c r="DJ6" s="23" t="n">
        <v>5.331751104438446</v>
      </c>
      <c r="DK6" s="23" t="n">
        <v>0.01920453510861951</v>
      </c>
      <c r="DL6" s="23" t="n">
        <v>0.007875069691726589</v>
      </c>
      <c r="DM6" s="23" t="n">
        <v>0.03254277146659925</v>
      </c>
      <c r="DN6" s="23" t="n">
        <v>0.005463166666253154</v>
      </c>
      <c r="DO6" s="23" t="n">
        <v>0.01333823635797974</v>
      </c>
      <c r="DP6" s="23" t="n">
        <v>1.410063021426228</v>
      </c>
      <c r="DQ6" s="23" t="n">
        <v>1.694535758483067</v>
      </c>
      <c r="DR6" s="23" t="n">
        <v>0.03801327490290224</v>
      </c>
      <c r="DS6" s="23" t="n">
        <v>0.005470503436302988</v>
      </c>
      <c r="DT6" s="23" t="n">
        <v>1.979390528742394</v>
      </c>
      <c r="DU6" s="23" t="n">
        <v>0.9793905287423942</v>
      </c>
      <c r="DV6" s="23" t="n">
        <v>-0.00565827686528075</v>
      </c>
      <c r="DW6" s="23" t="n">
        <v>-0.002587777850146498</v>
      </c>
      <c r="DX6" s="23" t="n">
        <v>-0.009714686109760803</v>
      </c>
      <c r="DY6" s="23" t="n">
        <v>-0.001468631394333555</v>
      </c>
      <c r="DZ6" s="23" t="n">
        <v>-0.004056409244480053</v>
      </c>
      <c r="EA6" s="23" t="n">
        <v>1.457343801259555</v>
      </c>
      <c r="EB6" s="23" t="n">
        <v>1.716898331605197</v>
      </c>
      <c r="EC6" s="23" t="n">
        <v>-0.0107036280692561</v>
      </c>
      <c r="ED6" s="23" t="n">
        <v>-0.0009889419594952993</v>
      </c>
      <c r="EE6" s="23" t="n">
        <v>1.891676268959846</v>
      </c>
      <c r="EF6" s="23" t="n">
        <v>0.891676268959846</v>
      </c>
      <c r="EG6" s="23" t="n">
        <v>0.001419225922623618</v>
      </c>
      <c r="EH6" s="23" t="n">
        <v>0.002059012773518011</v>
      </c>
      <c r="EI6" s="23" t="n">
        <v>0.006227890959180126</v>
      </c>
      <c r="EJ6" s="23" t="n">
        <v>0.002749652263038497</v>
      </c>
      <c r="EK6" s="23" t="n">
        <v>0.004808665036556508</v>
      </c>
      <c r="EL6" s="23" t="n">
        <v>2.45079986258401</v>
      </c>
      <c r="EM6" s="23" t="n">
        <v>4.388230837601306</v>
      </c>
      <c r="EN6" s="23" t="n">
        <v>0.009416699601211862</v>
      </c>
      <c r="EO6" s="23" t="n">
        <v>0.003188808642031736</v>
      </c>
      <c r="EP6" s="23" t="n">
        <v>6.63509554828586</v>
      </c>
      <c r="EQ6" s="23" t="n">
        <v>5.635095548285861</v>
      </c>
      <c r="ER6" s="23" t="n">
        <v>-0.01402878146836921</v>
      </c>
      <c r="ES6" s="23" t="n">
        <v>-0.004230275692540378</v>
      </c>
      <c r="ET6" s="23" t="n">
        <v>-0.02153617917087192</v>
      </c>
      <c r="EU6" s="23" t="n">
        <v>-0.003277122009962332</v>
      </c>
      <c r="EV6" s="23" t="n">
        <v>-0.00750739770250271</v>
      </c>
      <c r="EW6" s="23" t="n">
        <v>1.301542632343259</v>
      </c>
      <c r="EX6" s="23" t="n">
        <v>1.535142536750586</v>
      </c>
      <c r="EY6" s="23" t="n">
        <v>-0.02163024990340809</v>
      </c>
      <c r="EZ6" s="23" t="n">
        <v>-9.407073253617226e-05</v>
      </c>
      <c r="FA6" s="23" t="n">
        <v>1.541848089385238</v>
      </c>
      <c r="FB6" s="23" t="n">
        <v>0.5418480893852375</v>
      </c>
      <c r="FC6" s="23" t="n">
        <v>0.03092519682105392</v>
      </c>
      <c r="FD6" s="23" t="n">
        <v>0.006510810162834797</v>
      </c>
      <c r="FE6" s="23" t="n">
        <v>0.04215596203836162</v>
      </c>
      <c r="FF6" s="23" t="n">
        <v>0.004719955054472906</v>
      </c>
      <c r="FG6" s="23" t="n">
        <v>0.0112307652173077</v>
      </c>
      <c r="FH6" s="23" t="n">
        <v>1.210534154414896</v>
      </c>
      <c r="FI6" s="23" t="n">
        <v>1.363159053838641</v>
      </c>
      <c r="FJ6" s="23" t="n">
        <v>0.0495070454218647</v>
      </c>
      <c r="FK6" s="23" t="n">
        <v>0.007351083383503071</v>
      </c>
      <c r="FL6" s="23" t="n">
        <v>1.600864360163432</v>
      </c>
      <c r="FM6" s="23" t="n">
        <v>0.6008643601634323</v>
      </c>
    </row>
    <row r="7">
      <c r="A7" s="2" t="inlineStr">
        <is>
          <t>Aus|0103</t>
        </is>
      </c>
      <c r="B7" s="2" t="inlineStr">
        <is>
          <t>Aus</t>
        </is>
      </c>
      <c r="C7" s="2" t="inlineStr">
        <is>
          <t>0103</t>
        </is>
      </c>
      <c r="D7" s="2" t="inlineStr">
        <is>
          <t>Other agriculture</t>
        </is>
      </c>
      <c r="E7" s="23" t="n">
        <v>1</v>
      </c>
      <c r="F7" s="23" t="n">
        <v>0.3565184912038138</v>
      </c>
      <c r="G7" s="23" t="n">
        <v>1.695323174397663</v>
      </c>
      <c r="H7" s="23" t="n">
        <v>0.3388046831938491</v>
      </c>
      <c r="I7" s="23" t="n">
        <v>0.6953231743976629</v>
      </c>
      <c r="J7" s="23" t="n">
        <v>1.356518491203814</v>
      </c>
      <c r="K7" s="23" t="n">
        <v>1.695323174397663</v>
      </c>
      <c r="L7" s="23" t="n">
        <v>2.168743753634763</v>
      </c>
      <c r="M7" s="23" t="n">
        <v>0.4734205792370998</v>
      </c>
      <c r="N7" s="23" t="n">
        <v>2.168743753634763</v>
      </c>
      <c r="O7" s="23" t="n">
        <v>1.168743753634763</v>
      </c>
      <c r="P7" s="23" t="n">
        <v>0.07975656995223759</v>
      </c>
      <c r="Q7" s="23" t="n">
        <v>0.070218218440567</v>
      </c>
      <c r="R7" s="23" t="n">
        <v>0.2292017746485708</v>
      </c>
      <c r="S7" s="23" t="n">
        <v>0.07922698625576621</v>
      </c>
      <c r="T7" s="23" t="n">
        <v>0.1494452046963332</v>
      </c>
      <c r="U7" s="23" t="n">
        <v>1.880406698565615</v>
      </c>
      <c r="V7" s="23" t="n">
        <v>2.873766697663012</v>
      </c>
      <c r="W7" s="23" t="n">
        <v>0.3392413945473707</v>
      </c>
      <c r="X7" s="23" t="n">
        <v>0.1100396198987999</v>
      </c>
      <c r="Y7" s="23" t="n">
        <v>4.253460182032981</v>
      </c>
      <c r="Z7" s="23" t="n">
        <v>3.253460182032981</v>
      </c>
      <c r="AA7" s="23" t="n">
        <v>0.5930876348450013</v>
      </c>
      <c r="AB7" s="23" t="n">
        <v>0.1566202368179125</v>
      </c>
      <c r="AC7" s="23" t="n">
        <v>0.9016772392358885</v>
      </c>
      <c r="AD7" s="23" t="n">
        <v>0.1519693675729747</v>
      </c>
      <c r="AE7" s="23" t="n">
        <v>0.3085896043908872</v>
      </c>
      <c r="AF7" s="23" t="n">
        <v>1.264076044780202</v>
      </c>
      <c r="AG7" s="23" t="n">
        <v>1.520310298614697</v>
      </c>
      <c r="AH7" s="23" t="n">
        <v>1.139059508700272</v>
      </c>
      <c r="AI7" s="23" t="n">
        <v>0.2373822694643839</v>
      </c>
      <c r="AJ7" s="23" t="n">
        <v>1.920558517457469</v>
      </c>
      <c r="AK7" s="23" t="n">
        <v>0.9205585174574691</v>
      </c>
      <c r="AL7" s="23" t="n">
        <v>0.5741057208548953</v>
      </c>
      <c r="AM7" s="23" t="n">
        <v>0.1544622932475877</v>
      </c>
      <c r="AN7" s="23" t="n">
        <v>0.8801298877014689</v>
      </c>
      <c r="AO7" s="23" t="n">
        <v>0.151561873598986</v>
      </c>
      <c r="AP7" s="23" t="n">
        <v>0.3060241668465736</v>
      </c>
      <c r="AQ7" s="23" t="n">
        <v>1.269048517784458</v>
      </c>
      <c r="AR7" s="23" t="n">
        <v>1.533044970168345</v>
      </c>
      <c r="AS7" s="23" t="n">
        <v>1.120786361789297</v>
      </c>
      <c r="AT7" s="23" t="n">
        <v>0.2406564740878283</v>
      </c>
      <c r="AU7" s="23" t="n">
        <v>1.952229913543354</v>
      </c>
      <c r="AV7" s="23" t="n">
        <v>0.9522299135433541</v>
      </c>
      <c r="AW7" s="23" t="n">
        <v>0.5973542632314363</v>
      </c>
      <c r="AX7" s="23" t="n">
        <v>0.1592204676678375</v>
      </c>
      <c r="AY7" s="23" t="n">
        <v>0.9121398214810692</v>
      </c>
      <c r="AZ7" s="23" t="n">
        <v>0.1555650905817955</v>
      </c>
      <c r="BA7" s="23" t="n">
        <v>0.3147855582496329</v>
      </c>
      <c r="BB7" s="23" t="n">
        <v>1.266542782848023</v>
      </c>
      <c r="BC7" s="23" t="n">
        <v>1.526966287219204</v>
      </c>
      <c r="BD7" s="23" t="n">
        <v>1.159136645807639</v>
      </c>
      <c r="BE7" s="23" t="n">
        <v>0.2469968243265697</v>
      </c>
      <c r="BF7" s="23" t="n">
        <v>1.940450947043042</v>
      </c>
      <c r="BG7" s="23" t="n">
        <v>0.9404509470430417</v>
      </c>
      <c r="BH7" s="23" t="n">
        <v>1.883661434153109</v>
      </c>
      <c r="BI7" s="23" t="n">
        <v>0.764615305432534</v>
      </c>
      <c r="BJ7" s="23" t="n">
        <v>3.443986788843603</v>
      </c>
      <c r="BK7" s="23" t="n">
        <v>0.7957100492579596</v>
      </c>
      <c r="BL7" s="23" t="n">
        <v>1.560325354690494</v>
      </c>
      <c r="BM7" s="23" t="n">
        <v>1.405919711243812</v>
      </c>
      <c r="BN7" s="23" t="n">
        <v>1.828347030097802</v>
      </c>
      <c r="BO7" s="23" t="n">
        <v>4.746155091547985</v>
      </c>
      <c r="BP7" s="23" t="n">
        <v>1.302168302704382</v>
      </c>
      <c r="BQ7" s="23" t="n">
        <v>2.519643395301474</v>
      </c>
      <c r="BR7" s="23" t="n">
        <v>1.519643395301474</v>
      </c>
      <c r="CD7" s="23" t="n">
        <v>0.5133310648927637</v>
      </c>
      <c r="CE7" s="23" t="n">
        <v>0.08640201837734551</v>
      </c>
      <c r="CF7" s="23" t="n">
        <v>0.6724754645873171</v>
      </c>
      <c r="CG7" s="23" t="n">
        <v>0.07274238131720789</v>
      </c>
      <c r="CH7" s="23" t="n">
        <v>0.1591443996945534</v>
      </c>
      <c r="CI7" s="23" t="n">
        <v>1.168316364012365</v>
      </c>
      <c r="CJ7" s="23" t="n">
        <v>1.310022927850274</v>
      </c>
      <c r="CK7" s="23" t="n">
        <v>0.7998181141529013</v>
      </c>
      <c r="CL7" s="23" t="n">
        <v>0.1273426495655842</v>
      </c>
      <c r="CM7" s="23" t="n">
        <v>1.558094120643148</v>
      </c>
      <c r="CN7" s="23" t="n">
        <v>0.5580941206431478</v>
      </c>
      <c r="CO7" s="23" t="n">
        <v>0</v>
      </c>
      <c r="CP7" s="23" t="n">
        <v>0.0003057355034262505</v>
      </c>
      <c r="CQ7" s="23" t="n">
        <v>0.0005546438538066212</v>
      </c>
      <c r="CR7" s="23" t="n">
        <v>0.0002489083503803707</v>
      </c>
      <c r="CS7" s="23" t="n">
        <v>0.0005546438538066212</v>
      </c>
      <c r="CV7" s="23" t="n">
        <v>0.002070658427117814</v>
      </c>
      <c r="CW7" s="23" t="n">
        <v>0.001516014573311193</v>
      </c>
      <c r="CZ7" s="23" t="n">
        <v>4.418484494563048e-05</v>
      </c>
      <c r="DA7" s="23" t="n">
        <v>7.009729286702156e-05</v>
      </c>
      <c r="DB7" s="23" t="n">
        <v>0.0001767892117053366</v>
      </c>
      <c r="DC7" s="23" t="n">
        <v>6.250707389268458e-05</v>
      </c>
      <c r="DD7" s="23" t="n">
        <v>0.0001326043667597061</v>
      </c>
      <c r="DE7" s="23" t="n">
        <v>2.586455558535429</v>
      </c>
      <c r="DF7" s="23" t="n">
        <v>4.001127805764081</v>
      </c>
      <c r="DG7" s="23" t="n">
        <v>0.0002596735049251292</v>
      </c>
      <c r="DH7" s="23" t="n">
        <v>8.288429321979258e-05</v>
      </c>
      <c r="DI7" s="23" t="n">
        <v>5.876981241976923</v>
      </c>
      <c r="DJ7" s="23" t="n">
        <v>4.876981241976923</v>
      </c>
      <c r="DK7" s="23" t="n">
        <v>0.03557532688949648</v>
      </c>
      <c r="DL7" s="23" t="n">
        <v>0.005839651255248875</v>
      </c>
      <c r="DM7" s="23" t="n">
        <v>0.04633251924872506</v>
      </c>
      <c r="DN7" s="23" t="n">
        <v>0.004917541103979709</v>
      </c>
      <c r="DO7" s="23" t="n">
        <v>0.01075719235922858</v>
      </c>
      <c r="DP7" s="23" t="n">
        <v>1.164148913469942</v>
      </c>
      <c r="DQ7" s="23" t="n">
        <v>1.302377892201593</v>
      </c>
      <c r="DR7" s="23" t="n">
        <v>0.05212026223941677</v>
      </c>
      <c r="DS7" s="23" t="n">
        <v>0.005787742990691708</v>
      </c>
      <c r="DT7" s="23" t="n">
        <v>1.465067697095572</v>
      </c>
      <c r="DU7" s="23" t="n">
        <v>0.4650676970955716</v>
      </c>
      <c r="DV7" s="23" t="n">
        <v>-0.01237096935790119</v>
      </c>
      <c r="DW7" s="23" t="n">
        <v>-0.001457309631292276</v>
      </c>
      <c r="DX7" s="23" t="n">
        <v>-0.01505401853463735</v>
      </c>
      <c r="DY7" s="23" t="n">
        <v>-0.001225739545443881</v>
      </c>
      <c r="DZ7" s="23" t="n">
        <v>-0.002683049176736157</v>
      </c>
      <c r="EA7" s="23" t="n">
        <v>1.117800763152122</v>
      </c>
      <c r="EB7" s="23" t="n">
        <v>1.216882695212766</v>
      </c>
      <c r="EC7" s="23" t="n">
        <v>-0.01610031015311737</v>
      </c>
      <c r="ED7" s="23" t="n">
        <v>-0.001046291618480018</v>
      </c>
      <c r="EE7" s="23" t="n">
        <v>1.301459060104639</v>
      </c>
      <c r="EF7" s="23" t="n">
        <v>0.3014590601046384</v>
      </c>
      <c r="EG7" s="23" t="n">
        <v>0.00148070262162178</v>
      </c>
      <c r="EH7" s="23" t="n">
        <v>0.002234235066352705</v>
      </c>
      <c r="EI7" s="23" t="n">
        <v>0.006410732733098508</v>
      </c>
      <c r="EJ7" s="23" t="n">
        <v>0.002695795045124023</v>
      </c>
      <c r="EK7" s="23" t="n">
        <v>0.004930030111476727</v>
      </c>
      <c r="EL7" s="23" t="n">
        <v>2.508901945419397</v>
      </c>
      <c r="EM7" s="23" t="n">
        <v>4.329520755543052</v>
      </c>
      <c r="EN7" s="23" t="n">
        <v>0.009784463337872472</v>
      </c>
      <c r="EO7" s="23" t="n">
        <v>0.003373730604773964</v>
      </c>
      <c r="EP7" s="23" t="n">
        <v>6.607986772628098</v>
      </c>
      <c r="EQ7" s="23" t="n">
        <v>5.607986772628098</v>
      </c>
      <c r="ER7" s="23" t="n">
        <v>-0.02046261661172773</v>
      </c>
      <c r="ES7" s="23" t="n">
        <v>-0.00439217863667753</v>
      </c>
      <c r="ET7" s="23" t="n">
        <v>-0.02795808426751785</v>
      </c>
      <c r="EU7" s="23" t="n">
        <v>-0.003103289019112585</v>
      </c>
      <c r="EV7" s="23" t="n">
        <v>-0.007495467655790115</v>
      </c>
      <c r="EW7" s="23" t="n">
        <v>1.214644036978157</v>
      </c>
      <c r="EX7" s="23" t="n">
        <v>1.366300546895564</v>
      </c>
      <c r="EY7" s="23" t="n">
        <v>-0.02805761024884784</v>
      </c>
      <c r="EZ7" s="23" t="n">
        <v>-9.95259813299891e-05</v>
      </c>
      <c r="FA7" s="23" t="n">
        <v>1.371164342333775</v>
      </c>
      <c r="FB7" s="23" t="n">
        <v>0.371164342333775</v>
      </c>
      <c r="FC7" s="23" t="n">
        <v>0.03135140126901524</v>
      </c>
      <c r="FD7" s="23" t="n">
        <v>0.005276953868293296</v>
      </c>
      <c r="FE7" s="23" t="n">
        <v>0.04107105448264416</v>
      </c>
      <c r="FF7" s="23" t="n">
        <v>0.004442699345335619</v>
      </c>
      <c r="FG7" s="23" t="n">
        <v>0.009719653213628915</v>
      </c>
      <c r="FH7" s="23" t="n">
        <v>1.168316364012365</v>
      </c>
      <c r="FI7" s="23" t="n">
        <v>1.310022927850274</v>
      </c>
      <c r="FJ7" s="23" t="n">
        <v>0.04884843399117676</v>
      </c>
      <c r="FK7" s="23" t="n">
        <v>0.007777379508532599</v>
      </c>
      <c r="FL7" s="23" t="n">
        <v>1.558094120643147</v>
      </c>
      <c r="FM7" s="23" t="n">
        <v>0.5580941206431473</v>
      </c>
    </row>
    <row r="8">
      <c r="A8" s="2" t="inlineStr">
        <is>
          <t>Aus|0201</t>
        </is>
      </c>
      <c r="B8" s="2" t="inlineStr">
        <is>
          <t>Aus</t>
        </is>
      </c>
      <c r="C8" s="2" t="inlineStr">
        <is>
          <t>0201</t>
        </is>
      </c>
      <c r="D8" s="2" t="inlineStr">
        <is>
          <t>Aquaculture</t>
        </is>
      </c>
      <c r="E8" s="23" t="n">
        <v>1</v>
      </c>
      <c r="F8" s="23" t="n">
        <v>0.4408527297610207</v>
      </c>
      <c r="G8" s="23" t="n">
        <v>1.867741508723016</v>
      </c>
      <c r="H8" s="23" t="n">
        <v>0.4268887789619948</v>
      </c>
      <c r="I8" s="23" t="n">
        <v>0.8677415087230156</v>
      </c>
      <c r="J8" s="23" t="n">
        <v>1.440852729761021</v>
      </c>
      <c r="K8" s="23" t="n">
        <v>1.867741508723016</v>
      </c>
      <c r="L8" s="23" t="n">
        <v>2.599685138242821</v>
      </c>
      <c r="M8" s="23" t="n">
        <v>0.7319436295198056</v>
      </c>
      <c r="N8" s="23" t="n">
        <v>2.599685138242821</v>
      </c>
      <c r="O8" s="23" t="n">
        <v>1.599685138242821</v>
      </c>
      <c r="P8" s="23" t="n">
        <v>0.1451843891679005</v>
      </c>
      <c r="Q8" s="23" t="n">
        <v>0.1062203512332411</v>
      </c>
      <c r="R8" s="23" t="n">
        <v>0.3543630889451379</v>
      </c>
      <c r="S8" s="23" t="n">
        <v>0.1029583485439963</v>
      </c>
      <c r="T8" s="23" t="n">
        <v>0.2091786997772374</v>
      </c>
      <c r="U8" s="23" t="n">
        <v>1.731623777473768</v>
      </c>
      <c r="V8" s="23" t="n">
        <v>2.440779556094903</v>
      </c>
      <c r="W8" s="23" t="n">
        <v>0.5244925727742922</v>
      </c>
      <c r="X8" s="23" t="n">
        <v>0.1701294838291543</v>
      </c>
      <c r="Y8" s="23" t="n">
        <v>3.612596201150355</v>
      </c>
      <c r="Z8" s="23" t="n">
        <v>2.612596201150355</v>
      </c>
      <c r="AA8" s="23" t="n">
        <v>0.4005960842134433</v>
      </c>
      <c r="AB8" s="23" t="n">
        <v>0.1816081335409147</v>
      </c>
      <c r="AC8" s="23" t="n">
        <v>0.7688826729791298</v>
      </c>
      <c r="AD8" s="23" t="n">
        <v>0.1866784552247719</v>
      </c>
      <c r="AE8" s="23" t="n">
        <v>0.3682865887656865</v>
      </c>
      <c r="AF8" s="23" t="n">
        <v>1.453344754723442</v>
      </c>
      <c r="AG8" s="23" t="n">
        <v>1.919346452147191</v>
      </c>
      <c r="AH8" s="23" t="n">
        <v>1.13589341884785</v>
      </c>
      <c r="AI8" s="23" t="n">
        <v>0.3670107458687202</v>
      </c>
      <c r="AJ8" s="23" t="n">
        <v>2.835508043165569</v>
      </c>
      <c r="AK8" s="23" t="n">
        <v>1.835508043165569</v>
      </c>
      <c r="AL8" s="23" t="n">
        <v>0.382450226796743</v>
      </c>
      <c r="AM8" s="23" t="n">
        <v>0.1797688419001501</v>
      </c>
      <c r="AN8" s="23" t="n">
        <v>0.7488235861373054</v>
      </c>
      <c r="AO8" s="23" t="n">
        <v>0.1866045174404123</v>
      </c>
      <c r="AP8" s="23" t="n">
        <v>0.3663733593405624</v>
      </c>
      <c r="AQ8" s="23" t="n">
        <v>1.470045065486888</v>
      </c>
      <c r="AR8" s="23" t="n">
        <v>1.957963503928775</v>
      </c>
      <c r="AS8" s="23" t="n">
        <v>1.120896497279314</v>
      </c>
      <c r="AT8" s="23" t="n">
        <v>0.3720729111420085</v>
      </c>
      <c r="AU8" s="23" t="n">
        <v>2.930829736113676</v>
      </c>
      <c r="AV8" s="23" t="n">
        <v>1.930829736113677</v>
      </c>
      <c r="AW8" s="23" t="n">
        <v>0.4066596798164291</v>
      </c>
      <c r="AX8" s="23" t="n">
        <v>0.1843916082465844</v>
      </c>
      <c r="AY8" s="23" t="n">
        <v>0.7825413473005948</v>
      </c>
      <c r="AZ8" s="23" t="n">
        <v>0.1914900592375812</v>
      </c>
      <c r="BA8" s="23" t="n">
        <v>0.3758816674841656</v>
      </c>
      <c r="BB8" s="23" t="n">
        <v>1.453429777768529</v>
      </c>
      <c r="BC8" s="23" t="n">
        <v>1.924315062791184</v>
      </c>
      <c r="BD8" s="23" t="n">
        <v>1.164416914198825</v>
      </c>
      <c r="BE8" s="23" t="n">
        <v>0.38187556689823</v>
      </c>
      <c r="BF8" s="23" t="n">
        <v>2.863369475735721</v>
      </c>
      <c r="BG8" s="23" t="n">
        <v>1.863369475735721</v>
      </c>
      <c r="BH8" s="23" t="n">
        <v>1.713593345207219</v>
      </c>
      <c r="BI8" s="23" t="n">
        <v>1.075146231061234</v>
      </c>
      <c r="BJ8" s="23" t="n">
        <v>3.812591661611045</v>
      </c>
      <c r="BK8" s="23" t="n">
        <v>1.023852085342593</v>
      </c>
      <c r="BL8" s="23" t="n">
        <v>2.098998316403827</v>
      </c>
      <c r="BM8" s="23" t="n">
        <v>1.627422039230212</v>
      </c>
      <c r="BN8" s="23" t="n">
        <v>2.224910403786613</v>
      </c>
      <c r="BO8" s="23" t="n">
        <v>5.825841265722036</v>
      </c>
      <c r="BP8" s="23" t="n">
        <v>2.013249604110991</v>
      </c>
      <c r="BQ8" s="23" t="n">
        <v>3.39978051503085</v>
      </c>
      <c r="BR8" s="23" t="n">
        <v>2.39978051503085</v>
      </c>
      <c r="CD8" s="23" t="n">
        <v>0.2554116950455427</v>
      </c>
      <c r="CE8" s="23" t="n">
        <v>0.07538778230767355</v>
      </c>
      <c r="CF8" s="23" t="n">
        <v>0.4145195840339922</v>
      </c>
      <c r="CG8" s="23" t="n">
        <v>0.08372010668077597</v>
      </c>
      <c r="CH8" s="23" t="n">
        <v>0.1591078889884495</v>
      </c>
      <c r="CI8" s="23" t="n">
        <v>1.295161826063725</v>
      </c>
      <c r="CJ8" s="23" t="n">
        <v>1.622946764282187</v>
      </c>
      <c r="CK8" s="23" t="n">
        <v>0.6114008460735577</v>
      </c>
      <c r="CL8" s="23" t="n">
        <v>0.1968812620395655</v>
      </c>
      <c r="CM8" s="23" t="n">
        <v>2.393785632895699</v>
      </c>
      <c r="CN8" s="23" t="n">
        <v>1.393785632895699</v>
      </c>
      <c r="CO8" s="23" t="n">
        <v>0</v>
      </c>
      <c r="CP8" s="23" t="n">
        <v>0.0001842627633976462</v>
      </c>
      <c r="CQ8" s="23" t="n">
        <v>0.0004571078919464162</v>
      </c>
      <c r="CR8" s="23" t="n">
        <v>0.0002728451285487701</v>
      </c>
      <c r="CS8" s="23" t="n">
        <v>0.0004571078919464162</v>
      </c>
      <c r="CV8" s="23" t="n">
        <v>0.002800979827092225</v>
      </c>
      <c r="CW8" s="23" t="n">
        <v>0.002343871935145809</v>
      </c>
      <c r="CZ8" s="23" t="n">
        <v>0.0006712802894918077</v>
      </c>
      <c r="DA8" s="23" t="n">
        <v>0.0001494607600745827</v>
      </c>
      <c r="DB8" s="23" t="n">
        <v>0.0009019321936867897</v>
      </c>
      <c r="DC8" s="23" t="n">
        <v>8.119114412039928e-05</v>
      </c>
      <c r="DD8" s="23" t="n">
        <v>0.000230651904194982</v>
      </c>
      <c r="DE8" s="23" t="n">
        <v>1.222650303329675</v>
      </c>
      <c r="DF8" s="23" t="n">
        <v>1.343599995122152</v>
      </c>
      <c r="DG8" s="23" t="n">
        <v>0.001030077511127871</v>
      </c>
      <c r="DH8" s="23" t="n">
        <v>0.0001281453174410811</v>
      </c>
      <c r="DI8" s="23" t="n">
        <v>1.534496881932419</v>
      </c>
      <c r="DJ8" s="23" t="n">
        <v>0.5344968819324195</v>
      </c>
      <c r="DK8" s="23" t="n">
        <v>0.04533291724578466</v>
      </c>
      <c r="DL8" s="23" t="n">
        <v>0.005804612275001638</v>
      </c>
      <c r="DM8" s="23" t="n">
        <v>0.0571416088044553</v>
      </c>
      <c r="DN8" s="23" t="n">
        <v>0.006004079283668996</v>
      </c>
      <c r="DO8" s="23" t="n">
        <v>0.01180869155867063</v>
      </c>
      <c r="DP8" s="23" t="n">
        <v>1.128044093071054</v>
      </c>
      <c r="DQ8" s="23" t="n">
        <v>1.260488234071649</v>
      </c>
      <c r="DR8" s="23" t="n">
        <v>0.06608989241764632</v>
      </c>
      <c r="DS8" s="23" t="n">
        <v>0.00894828361319102</v>
      </c>
      <c r="DT8" s="23" t="n">
        <v>1.457878654914752</v>
      </c>
      <c r="DU8" s="23" t="n">
        <v>0.4578786549147522</v>
      </c>
      <c r="DV8" s="23" t="n">
        <v>-0.02179474451559028</v>
      </c>
      <c r="DW8" s="23" t="n">
        <v>-0.001515569452039556</v>
      </c>
      <c r="DX8" s="23" t="n">
        <v>-0.02478288772679902</v>
      </c>
      <c r="DY8" s="23" t="n">
        <v>-0.001472573759169184</v>
      </c>
      <c r="DZ8" s="23" t="n">
        <v>-0.00298814321120874</v>
      </c>
      <c r="EA8" s="23" t="n">
        <v>1.069538298600171</v>
      </c>
      <c r="EB8" s="23" t="n">
        <v>1.137103842124474</v>
      </c>
      <c r="EC8" s="23" t="n">
        <v>-0.02640053283635577</v>
      </c>
      <c r="ED8" s="23" t="n">
        <v>-0.00161764510955675</v>
      </c>
      <c r="EE8" s="23" t="n">
        <v>1.211325639420589</v>
      </c>
      <c r="EF8" s="23" t="n">
        <v>0.211325639420589</v>
      </c>
      <c r="EG8" s="23" t="n">
        <v>0.007819176989269568</v>
      </c>
      <c r="EH8" s="23" t="n">
        <v>0.003963571188290862</v>
      </c>
      <c r="EI8" s="23" t="n">
        <v>0.01535598284118466</v>
      </c>
      <c r="EJ8" s="23" t="n">
        <v>0.003573234663624233</v>
      </c>
      <c r="EK8" s="23" t="n">
        <v>0.007536805851915095</v>
      </c>
      <c r="EL8" s="23" t="n">
        <v>1.506903884351277</v>
      </c>
      <c r="EM8" s="23" t="n">
        <v>1.96388735825497</v>
      </c>
      <c r="EN8" s="23" t="n">
        <v>0.02057202272660667</v>
      </c>
      <c r="EO8" s="23" t="n">
        <v>0.005216039885422007</v>
      </c>
      <c r="EP8" s="23" t="n">
        <v>2.630970338034056</v>
      </c>
      <c r="EQ8" s="23" t="n">
        <v>1.630970338034056</v>
      </c>
      <c r="ER8" s="23" t="n">
        <v>-0.02596503440596994</v>
      </c>
      <c r="ES8" s="23" t="n">
        <v>-0.005802862829055397</v>
      </c>
      <c r="ET8" s="23" t="n">
        <v>-0.03541506968300911</v>
      </c>
      <c r="EU8" s="23" t="n">
        <v>-0.003647172447983775</v>
      </c>
      <c r="EV8" s="23" t="n">
        <v>-0.009450035277039172</v>
      </c>
      <c r="EW8" s="23" t="n">
        <v>1.223487584816032</v>
      </c>
      <c r="EX8" s="23" t="n">
        <v>1.363952349505318</v>
      </c>
      <c r="EY8" s="23" t="n">
        <v>-0.03556894429514262</v>
      </c>
      <c r="EZ8" s="23" t="n">
        <v>-0.0001538746121335088</v>
      </c>
      <c r="FA8" s="23" t="n">
        <v>1.369878573585272</v>
      </c>
      <c r="FB8" s="23" t="n">
        <v>0.3698785735852724</v>
      </c>
      <c r="FC8" s="23" t="n">
        <v>0.01559912323218731</v>
      </c>
      <c r="FD8" s="23" t="n">
        <v>0.004604265698205475</v>
      </c>
      <c r="FE8" s="23" t="n">
        <v>0.02531654657531747</v>
      </c>
      <c r="FF8" s="23" t="n">
        <v>0.005113157644924682</v>
      </c>
      <c r="FG8" s="23" t="n">
        <v>0.009717423343130157</v>
      </c>
      <c r="FH8" s="23" t="n">
        <v>1.295161826063725</v>
      </c>
      <c r="FI8" s="23" t="n">
        <v>1.622946764282186</v>
      </c>
      <c r="FJ8" s="23" t="n">
        <v>0.03734095707897948</v>
      </c>
      <c r="FK8" s="23" t="n">
        <v>0.01202441050366202</v>
      </c>
      <c r="FL8" s="23" t="n">
        <v>2.393785632895698</v>
      </c>
      <c r="FM8" s="23" t="n">
        <v>1.393785632895698</v>
      </c>
    </row>
    <row r="9">
      <c r="A9" s="2" t="inlineStr">
        <is>
          <t>Aus|0301</t>
        </is>
      </c>
      <c r="B9" s="2" t="inlineStr">
        <is>
          <t>Aus</t>
        </is>
      </c>
      <c r="C9" s="2" t="inlineStr">
        <is>
          <t>0301</t>
        </is>
      </c>
      <c r="D9" s="2" t="inlineStr">
        <is>
          <t>Forestry and logging</t>
        </is>
      </c>
      <c r="E9" s="23" t="n">
        <v>1</v>
      </c>
      <c r="F9" s="23" t="n">
        <v>0.2288609447426331</v>
      </c>
      <c r="G9" s="23" t="n">
        <v>1.449108958313279</v>
      </c>
      <c r="H9" s="23" t="n">
        <v>0.2202480135706461</v>
      </c>
      <c r="I9" s="23" t="n">
        <v>0.4491089583132792</v>
      </c>
      <c r="J9" s="23" t="n">
        <v>1.228860944742633</v>
      </c>
      <c r="K9" s="23" t="n">
        <v>1.449108958313279</v>
      </c>
      <c r="L9" s="23" t="n">
        <v>2.03569281512439</v>
      </c>
      <c r="M9" s="23" t="n">
        <v>0.586583856811111</v>
      </c>
      <c r="N9" s="23" t="n">
        <v>2.03569281512439</v>
      </c>
      <c r="O9" s="23" t="n">
        <v>1.03569281512439</v>
      </c>
      <c r="P9" s="23" t="n">
        <v>0.1981218944905757</v>
      </c>
      <c r="Q9" s="23" t="n">
        <v>0.03927331086370023</v>
      </c>
      <c r="R9" s="23" t="n">
        <v>0.2839886284156985</v>
      </c>
      <c r="S9" s="23" t="n">
        <v>0.04659342306142253</v>
      </c>
      <c r="T9" s="23" t="n">
        <v>0.08586673392512276</v>
      </c>
      <c r="U9" s="23" t="n">
        <v>1.198228020000931</v>
      </c>
      <c r="V9" s="23" t="n">
        <v>1.433403557672962</v>
      </c>
      <c r="W9" s="23" t="n">
        <v>0.4203313804487476</v>
      </c>
      <c r="X9" s="23" t="n">
        <v>0.1363427520330491</v>
      </c>
      <c r="Y9" s="23" t="n">
        <v>2.121579654432094</v>
      </c>
      <c r="Z9" s="23" t="n">
        <v>1.121579654432095</v>
      </c>
      <c r="AA9" s="23" t="n">
        <v>0.6122085693714706</v>
      </c>
      <c r="AB9" s="23" t="n">
        <v>0.09463877409838609</v>
      </c>
      <c r="AC9" s="23" t="n">
        <v>0.8077279199970978</v>
      </c>
      <c r="AD9" s="23" t="n">
        <v>0.1008805765272411</v>
      </c>
      <c r="AE9" s="23" t="n">
        <v>0.1955193506256272</v>
      </c>
      <c r="AF9" s="23" t="n">
        <v>1.154585836973089</v>
      </c>
      <c r="AG9" s="23" t="n">
        <v>1.319367222883467</v>
      </c>
      <c r="AH9" s="23" t="n">
        <v>1.101852453800381</v>
      </c>
      <c r="AI9" s="23" t="n">
        <v>0.2941245338032835</v>
      </c>
      <c r="AJ9" s="23" t="n">
        <v>1.799799135336521</v>
      </c>
      <c r="AK9" s="23" t="n">
        <v>0.799799135336521</v>
      </c>
      <c r="AL9" s="23" t="n">
        <v>0.6084593432526201</v>
      </c>
      <c r="AM9" s="23" t="n">
        <v>0.09134258943765637</v>
      </c>
      <c r="AN9" s="23" t="n">
        <v>0.799720200604621</v>
      </c>
      <c r="AO9" s="23" t="n">
        <v>0.09991826791434456</v>
      </c>
      <c r="AP9" s="23" t="n">
        <v>0.1912608573520009</v>
      </c>
      <c r="AQ9" s="23" t="n">
        <v>1.150121105790519</v>
      </c>
      <c r="AR9" s="23" t="n">
        <v>1.314336297852843</v>
      </c>
      <c r="AS9" s="23" t="n">
        <v>1.097901582927468</v>
      </c>
      <c r="AT9" s="23" t="n">
        <v>0.2981813823228466</v>
      </c>
      <c r="AU9" s="23" t="n">
        <v>1.8043959635141</v>
      </c>
      <c r="AV9" s="23" t="n">
        <v>0.8043959635140996</v>
      </c>
      <c r="AW9" s="23" t="n">
        <v>0.6772707418737063</v>
      </c>
      <c r="AX9" s="23" t="n">
        <v>0.09688818491805477</v>
      </c>
      <c r="AY9" s="23" t="n">
        <v>0.8770829677961356</v>
      </c>
      <c r="AZ9" s="23" t="n">
        <v>0.1029240410043745</v>
      </c>
      <c r="BA9" s="23" t="n">
        <v>0.1998122259224293</v>
      </c>
      <c r="BB9" s="23" t="n">
        <v>1.143056799781441</v>
      </c>
      <c r="BC9" s="23" t="n">
        <v>1.295025627963254</v>
      </c>
      <c r="BD9" s="23" t="n">
        <v>1.183120255121185</v>
      </c>
      <c r="BE9" s="23" t="n">
        <v>0.3060372873250492</v>
      </c>
      <c r="BF9" s="23" t="n">
        <v>1.746894088246036</v>
      </c>
      <c r="BG9" s="23" t="n">
        <v>0.7468940882460364</v>
      </c>
      <c r="BH9" s="23" t="n">
        <v>1.439943245587118</v>
      </c>
      <c r="BI9" s="23" t="n">
        <v>0.432915986924732</v>
      </c>
      <c r="BJ9" s="23" t="n">
        <v>2.375804085972576</v>
      </c>
      <c r="BK9" s="23" t="n">
        <v>0.5029448534607265</v>
      </c>
      <c r="BL9" s="23" t="n">
        <v>0.9358608403854585</v>
      </c>
      <c r="BM9" s="23" t="n">
        <v>1.300647951404652</v>
      </c>
      <c r="BN9" s="23" t="n">
        <v>1.649928976890942</v>
      </c>
      <c r="BO9" s="23" t="n">
        <v>3.989233959359995</v>
      </c>
      <c r="BP9" s="23" t="n">
        <v>1.613429873387418</v>
      </c>
      <c r="BQ9" s="23" t="n">
        <v>2.770410550266818</v>
      </c>
      <c r="BR9" s="23" t="n">
        <v>1.770410550266818</v>
      </c>
      <c r="CD9" s="23" t="n">
        <v>0.4140866748808948</v>
      </c>
      <c r="CE9" s="23" t="n">
        <v>0.0553654632346858</v>
      </c>
      <c r="CF9" s="23" t="n">
        <v>0.5237392915813993</v>
      </c>
      <c r="CG9" s="23" t="n">
        <v>0.05428715346581867</v>
      </c>
      <c r="CH9" s="23" t="n">
        <v>0.1096526167005045</v>
      </c>
      <c r="CI9" s="23" t="n">
        <v>1.133705010552708</v>
      </c>
      <c r="CJ9" s="23" t="n">
        <v>1.264805953323768</v>
      </c>
      <c r="CK9" s="23" t="n">
        <v>0.6815210733516336</v>
      </c>
      <c r="CL9" s="23" t="n">
        <v>0.1577817817702343</v>
      </c>
      <c r="CM9" s="23" t="n">
        <v>1.645841594752262</v>
      </c>
      <c r="CN9" s="23" t="n">
        <v>0.6458415947522624</v>
      </c>
      <c r="CO9" s="23" t="n">
        <v>0</v>
      </c>
      <c r="CP9" s="23" t="n">
        <v>5.186907390283295e-06</v>
      </c>
      <c r="CQ9" s="23" t="n">
        <v>0.0001184653679423014</v>
      </c>
      <c r="CR9" s="23" t="n">
        <v>0.0001132784605520181</v>
      </c>
      <c r="CS9" s="23" t="n">
        <v>0.0001184653679423014</v>
      </c>
      <c r="CV9" s="23" t="n">
        <v>0.00199685788908651</v>
      </c>
      <c r="CW9" s="23" t="n">
        <v>0.001878392521144209</v>
      </c>
      <c r="CZ9" s="23" t="n">
        <v>1.833479538761367e-05</v>
      </c>
      <c r="DA9" s="23" t="n">
        <v>4.855302372527353e-05</v>
      </c>
      <c r="DB9" s="23" t="n">
        <v>0.0001081623391786239</v>
      </c>
      <c r="DC9" s="23" t="n">
        <v>4.127452006573665e-05</v>
      </c>
      <c r="DD9" s="23" t="n">
        <v>8.982754379101018e-05</v>
      </c>
      <c r="DE9" s="23" t="n">
        <v>3.648135564036575</v>
      </c>
      <c r="DF9" s="23" t="n">
        <v>5.89929349589003</v>
      </c>
      <c r="DG9" s="23" t="n">
        <v>0.0002108587375149105</v>
      </c>
      <c r="DH9" s="23" t="n">
        <v>0.0001026963983362866</v>
      </c>
      <c r="DI9" s="23" t="n">
        <v>11.50046853849043</v>
      </c>
      <c r="DJ9" s="23" t="n">
        <v>10.50046853849043</v>
      </c>
      <c r="DK9" s="23" t="n">
        <v>0.1352601059002647</v>
      </c>
      <c r="DL9" s="23" t="n">
        <v>0.009135791187158248</v>
      </c>
      <c r="DM9" s="23" t="n">
        <v>0.1483964791662303</v>
      </c>
      <c r="DN9" s="23" t="n">
        <v>0.004000582078807369</v>
      </c>
      <c r="DO9" s="23" t="n">
        <v>0.01313637326596562</v>
      </c>
      <c r="DP9" s="23" t="n">
        <v>1.067542392683728</v>
      </c>
      <c r="DQ9" s="23" t="n">
        <v>1.097119347782057</v>
      </c>
      <c r="DR9" s="23" t="n">
        <v>0.1555676853930113</v>
      </c>
      <c r="DS9" s="23" t="n">
        <v>0.007171206226780968</v>
      </c>
      <c r="DT9" s="23" t="n">
        <v>1.150137243776229</v>
      </c>
      <c r="DU9" s="23" t="n">
        <v>0.150137243776229</v>
      </c>
      <c r="DV9" s="23" t="n">
        <v>-0.06646704207456611</v>
      </c>
      <c r="DW9" s="23" t="n">
        <v>-0.003643935637875415</v>
      </c>
      <c r="DX9" s="23" t="n">
        <v>-0.07126033968183679</v>
      </c>
      <c r="DY9" s="23" t="n">
        <v>-0.001149361969395265</v>
      </c>
      <c r="DZ9" s="23" t="n">
        <v>-0.00479329760727068</v>
      </c>
      <c r="EA9" s="23" t="n">
        <v>1.054823195438537</v>
      </c>
      <c r="EB9" s="23" t="n">
        <v>1.072115404231368</v>
      </c>
      <c r="EC9" s="23" t="n">
        <v>-0.07255672982589456</v>
      </c>
      <c r="ED9" s="23" t="n">
        <v>-0.001296390144057774</v>
      </c>
      <c r="EE9" s="23" t="n">
        <v>1.091619659326749</v>
      </c>
      <c r="EF9" s="23" t="n">
        <v>0.09161965932674923</v>
      </c>
      <c r="EG9" s="23" t="n">
        <v>0.00525100436783955</v>
      </c>
      <c r="EH9" s="23" t="n">
        <v>0.0009807515274883425</v>
      </c>
      <c r="EI9" s="23" t="n">
        <v>0.007777125093304034</v>
      </c>
      <c r="EJ9" s="23" t="n">
        <v>0.001545369197976142</v>
      </c>
      <c r="EK9" s="23" t="n">
        <v>0.002526120725464484</v>
      </c>
      <c r="EL9" s="23" t="n">
        <v>1.186774083353478</v>
      </c>
      <c r="EM9" s="23" t="n">
        <v>1.481073819122306</v>
      </c>
      <c r="EN9" s="23" t="n">
        <v>0.01195728961673695</v>
      </c>
      <c r="EO9" s="23" t="n">
        <v>0.004180164523432913</v>
      </c>
      <c r="EP9" s="23" t="n">
        <v>2.277143338514609</v>
      </c>
      <c r="EQ9" s="23" t="n">
        <v>1.277143338514609</v>
      </c>
      <c r="ER9" s="23" t="n">
        <v>-0.009000230486690051</v>
      </c>
      <c r="ES9" s="23" t="n">
        <v>-0.00427693618821802</v>
      </c>
      <c r="ET9" s="23" t="n">
        <v>-0.01578484448578055</v>
      </c>
      <c r="EU9" s="23" t="n">
        <v>-0.002507677810872477</v>
      </c>
      <c r="EV9" s="23" t="n">
        <v>-0.006784613999090496</v>
      </c>
      <c r="EW9" s="23" t="n">
        <v>1.475202962251128</v>
      </c>
      <c r="EX9" s="23" t="n">
        <v>1.75382669467453</v>
      </c>
      <c r="EY9" s="23" t="n">
        <v>-0.01590816048965064</v>
      </c>
      <c r="EZ9" s="23" t="n">
        <v>-0.0001233160038700901</v>
      </c>
      <c r="FA9" s="23" t="n">
        <v>1.767528121993803</v>
      </c>
      <c r="FB9" s="23" t="n">
        <v>0.767528121993803</v>
      </c>
      <c r="FC9" s="23" t="n">
        <v>0.02529010689632665</v>
      </c>
      <c r="FD9" s="23" t="n">
        <v>0.003381414009452465</v>
      </c>
      <c r="FE9" s="23" t="n">
        <v>0.03198707776266842</v>
      </c>
      <c r="FF9" s="23" t="n">
        <v>0.003315556856889301</v>
      </c>
      <c r="FG9" s="23" t="n">
        <v>0.006696970866341766</v>
      </c>
      <c r="FH9" s="23" t="n">
        <v>1.133705010552708</v>
      </c>
      <c r="FI9" s="23" t="n">
        <v>1.264805953323767</v>
      </c>
      <c r="FJ9" s="23" t="n">
        <v>0.04162350986570543</v>
      </c>
      <c r="FK9" s="23" t="n">
        <v>0.009636432103037017</v>
      </c>
      <c r="FL9" s="23" t="n">
        <v>1.645841594752262</v>
      </c>
      <c r="FM9" s="23" t="n">
        <v>0.645841594752262</v>
      </c>
    </row>
    <row r="10">
      <c r="A10" s="2" t="inlineStr">
        <is>
          <t>Aus|0401</t>
        </is>
      </c>
      <c r="B10" s="2" t="inlineStr">
        <is>
          <t>Aus</t>
        </is>
      </c>
      <c r="C10" s="2" t="inlineStr">
        <is>
          <t>0401</t>
        </is>
      </c>
      <c r="D10" s="2" t="inlineStr">
        <is>
          <t>Fishing, hunting and trapping</t>
        </is>
      </c>
      <c r="E10" s="23" t="n">
        <v>1</v>
      </c>
      <c r="F10" s="23" t="n">
        <v>0.4087776414625591</v>
      </c>
      <c r="G10" s="23" t="n">
        <v>1.801472210104547</v>
      </c>
      <c r="H10" s="23" t="n">
        <v>0.3926945686419878</v>
      </c>
      <c r="I10" s="23" t="n">
        <v>0.8014722101045468</v>
      </c>
      <c r="J10" s="23" t="n">
        <v>1.408777641462559</v>
      </c>
      <c r="K10" s="23" t="n">
        <v>1.801472210104547</v>
      </c>
      <c r="L10" s="23" t="n">
        <v>2.42413927671101</v>
      </c>
      <c r="M10" s="23" t="n">
        <v>0.6226670666064631</v>
      </c>
      <c r="N10" s="23" t="n">
        <v>2.42413927671101</v>
      </c>
      <c r="O10" s="23" t="n">
        <v>1.42413927671101</v>
      </c>
      <c r="P10" s="23" t="n">
        <v>0.1179796804691235</v>
      </c>
      <c r="Q10" s="23" t="n">
        <v>0.08987040561340104</v>
      </c>
      <c r="R10" s="23" t="n">
        <v>0.3014579486836064</v>
      </c>
      <c r="S10" s="23" t="n">
        <v>0.09360786260108184</v>
      </c>
      <c r="T10" s="23" t="n">
        <v>0.1834782682144829</v>
      </c>
      <c r="U10" s="23" t="n">
        <v>1.761744778897931</v>
      </c>
      <c r="V10" s="23" t="n">
        <v>2.555168377172381</v>
      </c>
      <c r="W10" s="23" t="n">
        <v>0.4461877097837474</v>
      </c>
      <c r="X10" s="23" t="n">
        <v>0.144729761100141</v>
      </c>
      <c r="Y10" s="23" t="n">
        <v>3.781903019312882</v>
      </c>
      <c r="Z10" s="23" t="n">
        <v>2.781903019312882</v>
      </c>
      <c r="AA10" s="23" t="n">
        <v>0.4866725731421361</v>
      </c>
      <c r="AB10" s="23" t="n">
        <v>0.1684747865494882</v>
      </c>
      <c r="AC10" s="23" t="n">
        <v>0.8300644389729757</v>
      </c>
      <c r="AD10" s="23" t="n">
        <v>0.1749170792813513</v>
      </c>
      <c r="AE10" s="23" t="n">
        <v>0.3433918658308395</v>
      </c>
      <c r="AF10" s="23" t="n">
        <v>1.346176866844485</v>
      </c>
      <c r="AG10" s="23" t="n">
        <v>1.705591160836897</v>
      </c>
      <c r="AH10" s="23" t="n">
        <v>1.142281794690725</v>
      </c>
      <c r="AI10" s="23" t="n">
        <v>0.3122173557177492</v>
      </c>
      <c r="AJ10" s="23" t="n">
        <v>2.34712588653956</v>
      </c>
      <c r="AK10" s="23" t="n">
        <v>1.347125886539559</v>
      </c>
      <c r="AL10" s="23" t="n">
        <v>0.4476992278452704</v>
      </c>
      <c r="AM10" s="23" t="n">
        <v>0.1657904196209336</v>
      </c>
      <c r="AN10" s="23" t="n">
        <v>0.7880854794416287</v>
      </c>
      <c r="AO10" s="23" t="n">
        <v>0.1745958319754246</v>
      </c>
      <c r="AP10" s="23" t="n">
        <v>0.3403862515963582</v>
      </c>
      <c r="AQ10" s="23" t="n">
        <v>1.370316519014039</v>
      </c>
      <c r="AR10" s="23" t="n">
        <v>1.760301180849924</v>
      </c>
      <c r="AS10" s="23" t="n">
        <v>1.104609237284175</v>
      </c>
      <c r="AT10" s="23" t="n">
        <v>0.3165237578425465</v>
      </c>
      <c r="AU10" s="23" t="n">
        <v>2.467302082696331</v>
      </c>
      <c r="AV10" s="23" t="n">
        <v>1.467302082696331</v>
      </c>
      <c r="AW10" s="23" t="n">
        <v>0.4723364295411712</v>
      </c>
      <c r="AX10" s="23" t="n">
        <v>0.1702277177395057</v>
      </c>
      <c r="AY10" s="23" t="n">
        <v>0.8217695700654015</v>
      </c>
      <c r="AZ10" s="23" t="n">
        <v>0.1792054227847246</v>
      </c>
      <c r="BA10" s="23" t="n">
        <v>0.3494331405242304</v>
      </c>
      <c r="BB10" s="23" t="n">
        <v>1.360395063969267</v>
      </c>
      <c r="BC10" s="23" t="n">
        <v>1.739797141761161</v>
      </c>
      <c r="BD10" s="23" t="n">
        <v>1.14663248226152</v>
      </c>
      <c r="BE10" s="23" t="n">
        <v>0.3248629121961184</v>
      </c>
      <c r="BF10" s="23" t="n">
        <v>2.427575792481985</v>
      </c>
      <c r="BG10" s="23" t="n">
        <v>1.427575792481985</v>
      </c>
      <c r="BH10" s="23" t="n">
        <v>1.839854546867522</v>
      </c>
      <c r="BI10" s="23" t="n">
        <v>0.9413928303773059</v>
      </c>
      <c r="BJ10" s="23" t="n">
        <v>3.713704376408805</v>
      </c>
      <c r="BK10" s="23" t="n">
        <v>0.9324569991639765</v>
      </c>
      <c r="BL10" s="23" t="n">
        <v>1.873849829541282</v>
      </c>
      <c r="BM10" s="23" t="n">
        <v>1.511666985838686</v>
      </c>
      <c r="BN10" s="23" t="n">
        <v>2.018477157735996</v>
      </c>
      <c r="BO10" s="23" t="n">
        <v>5.42638302375332</v>
      </c>
      <c r="BP10" s="23" t="n">
        <v>1.712678647344515</v>
      </c>
      <c r="BQ10" s="23" t="n">
        <v>2.949354356838755</v>
      </c>
      <c r="BR10" s="23" t="n">
        <v>1.949354356838754</v>
      </c>
      <c r="CD10" s="23" t="n">
        <v>0.3686928926730126</v>
      </c>
      <c r="CE10" s="23" t="n">
        <v>0.07860438093608722</v>
      </c>
      <c r="CF10" s="23" t="n">
        <v>0.528606490289369</v>
      </c>
      <c r="CG10" s="23" t="n">
        <v>0.08130921668026921</v>
      </c>
      <c r="CH10" s="23" t="n">
        <v>0.1599135976163564</v>
      </c>
      <c r="CI10" s="23" t="n">
        <v>1.213197440195301</v>
      </c>
      <c r="CJ10" s="23" t="n">
        <v>1.433731164322121</v>
      </c>
      <c r="CK10" s="23" t="n">
        <v>0.6960940849069782</v>
      </c>
      <c r="CL10" s="23" t="n">
        <v>0.1674875946176092</v>
      </c>
      <c r="CM10" s="23" t="n">
        <v>1.88800516294284</v>
      </c>
      <c r="CN10" s="23" t="n">
        <v>0.8880051629428402</v>
      </c>
      <c r="CO10" s="23" t="n">
        <v>0</v>
      </c>
      <c r="CP10" s="23" t="n">
        <v>0.0002909229488499554</v>
      </c>
      <c r="CQ10" s="23" t="n">
        <v>0.0005502366798907705</v>
      </c>
      <c r="CR10" s="23" t="n">
        <v>0.0002593137310408151</v>
      </c>
      <c r="CS10" s="23" t="n">
        <v>0.0005502366798907705</v>
      </c>
      <c r="CV10" s="23" t="n">
        <v>0.002544176928152695</v>
      </c>
      <c r="CW10" s="23" t="n">
        <v>0.001993940248261925</v>
      </c>
      <c r="CZ10" s="23" t="n">
        <v>0.0004388740558940267</v>
      </c>
      <c r="DA10" s="23" t="n">
        <v>0.0001374770420460569</v>
      </c>
      <c r="DB10" s="23" t="n">
        <v>0.0006475302782067338</v>
      </c>
      <c r="DC10" s="23" t="n">
        <v>7.117918026665018e-05</v>
      </c>
      <c r="DD10" s="23" t="n">
        <v>0.0002086562223127071</v>
      </c>
      <c r="DE10" s="23" t="n">
        <v>1.31324941677403</v>
      </c>
      <c r="DF10" s="23" t="n">
        <v>1.475435308855647</v>
      </c>
      <c r="DG10" s="23" t="n">
        <v>0.0007565439586219046</v>
      </c>
      <c r="DH10" s="23" t="n">
        <v>0.0001090136804151707</v>
      </c>
      <c r="DI10" s="23" t="n">
        <v>1.723829304698258</v>
      </c>
      <c r="DJ10" s="23" t="n">
        <v>0.7238293046982581</v>
      </c>
      <c r="DK10" s="23" t="n">
        <v>0.04487806531945684</v>
      </c>
      <c r="DL10" s="23" t="n">
        <v>0.005074603340301444</v>
      </c>
      <c r="DM10" s="23" t="n">
        <v>0.05564537245741823</v>
      </c>
      <c r="DN10" s="23" t="n">
        <v>0.005692703797659938</v>
      </c>
      <c r="DO10" s="23" t="n">
        <v>0.01076730713796138</v>
      </c>
      <c r="DP10" s="23" t="n">
        <v>1.113075358845769</v>
      </c>
      <c r="DQ10" s="23" t="n">
        <v>1.23992360324172</v>
      </c>
      <c r="DR10" s="23" t="n">
        <v>0.0632577093695431</v>
      </c>
      <c r="DS10" s="23" t="n">
        <v>0.007612336912124873</v>
      </c>
      <c r="DT10" s="23" t="n">
        <v>1.409546265402795</v>
      </c>
      <c r="DU10" s="23" t="n">
        <v>0.4095462654027953</v>
      </c>
      <c r="DV10" s="23" t="n">
        <v>-0.02067973767945019</v>
      </c>
      <c r="DW10" s="23" t="n">
        <v>-0.001065705212625364</v>
      </c>
      <c r="DX10" s="23" t="n">
        <v>-0.02315904879174275</v>
      </c>
      <c r="DY10" s="23" t="n">
        <v>-0.001413605899667202</v>
      </c>
      <c r="DZ10" s="23" t="n">
        <v>-0.002479311112292566</v>
      </c>
      <c r="EA10" s="23" t="n">
        <v>1.051533787765808</v>
      </c>
      <c r="EB10" s="23" t="n">
        <v>1.119890839561098</v>
      </c>
      <c r="EC10" s="23" t="n">
        <v>-0.02453518527897302</v>
      </c>
      <c r="ED10" s="23" t="n">
        <v>-0.00137613648723027</v>
      </c>
      <c r="EE10" s="23" t="n">
        <v>1.186436001233906</v>
      </c>
      <c r="EF10" s="23" t="n">
        <v>0.1864360012339064</v>
      </c>
      <c r="EG10" s="23" t="n">
        <v>0.001282976655142307</v>
      </c>
      <c r="EH10" s="23" t="n">
        <v>0.003101198102398798</v>
      </c>
      <c r="EI10" s="23" t="n">
        <v>0.007600150064496038</v>
      </c>
      <c r="EJ10" s="23" t="n">
        <v>0.003215975306954932</v>
      </c>
      <c r="EK10" s="23" t="n">
        <v>0.00631717340935373</v>
      </c>
      <c r="EL10" s="23" t="n">
        <v>3.417189813991444</v>
      </c>
      <c r="EM10" s="23" t="n">
        <v>5.92384127492408</v>
      </c>
      <c r="EN10" s="23" t="n">
        <v>0.01203745387283548</v>
      </c>
      <c r="EO10" s="23" t="n">
        <v>0.004437303808339447</v>
      </c>
      <c r="EP10" s="23" t="n">
        <v>9.3824418586169</v>
      </c>
      <c r="EQ10" s="23" t="n">
        <v>8.382441858616902</v>
      </c>
      <c r="ER10" s="23" t="n">
        <v>-0.04025632195200803</v>
      </c>
      <c r="ES10" s="23" t="n">
        <v>-0.005785565030953397</v>
      </c>
      <c r="ET10" s="23" t="n">
        <v>-0.04957910959584297</v>
      </c>
      <c r="EU10" s="23" t="n">
        <v>-0.003537222612881545</v>
      </c>
      <c r="EV10" s="23" t="n">
        <v>-0.009322787643834943</v>
      </c>
      <c r="EW10" s="23" t="n">
        <v>1.143718172709636</v>
      </c>
      <c r="EX10" s="23" t="n">
        <v>1.23158567876492</v>
      </c>
      <c r="EY10" s="23" t="n">
        <v>-0.04971001127938576</v>
      </c>
      <c r="EZ10" s="23" t="n">
        <v>-0.0001309016835427945</v>
      </c>
      <c r="FA10" s="23" t="n">
        <v>1.234837383769139</v>
      </c>
      <c r="FB10" s="23" t="n">
        <v>0.2348373837691393</v>
      </c>
      <c r="FC10" s="23" t="n">
        <v>0.0225177076038449</v>
      </c>
      <c r="FD10" s="23" t="n">
        <v>0.004800717620206001</v>
      </c>
      <c r="FE10" s="23" t="n">
        <v>0.03228433914072563</v>
      </c>
      <c r="FF10" s="23" t="n">
        <v>0.004965913916674724</v>
      </c>
      <c r="FG10" s="23" t="n">
        <v>0.009766631536880725</v>
      </c>
      <c r="FH10" s="23" t="n">
        <v>1.213197440195301</v>
      </c>
      <c r="FI10" s="23" t="n">
        <v>1.433731164322121</v>
      </c>
      <c r="FJ10" s="23" t="n">
        <v>0.04251354821369644</v>
      </c>
      <c r="FK10" s="23" t="n">
        <v>0.01022920907297081</v>
      </c>
      <c r="FL10" s="23" t="n">
        <v>1.888005162942841</v>
      </c>
      <c r="FM10" s="23" t="n">
        <v>0.8880051629428408</v>
      </c>
    </row>
    <row r="11">
      <c r="A11" s="2" t="inlineStr">
        <is>
          <t>Aus|0501</t>
        </is>
      </c>
      <c r="B11" s="2" t="inlineStr">
        <is>
          <t>Aus</t>
        </is>
      </c>
      <c r="C11" s="2" t="inlineStr">
        <is>
          <t>0501</t>
        </is>
      </c>
      <c r="D11" s="2" t="inlineStr">
        <is>
          <t>Agriculture, forestry and fishing support services</t>
        </is>
      </c>
      <c r="E11" s="23" t="n">
        <v>1</v>
      </c>
      <c r="F11" s="23" t="n">
        <v>0.5827038851365781</v>
      </c>
      <c r="G11" s="23" t="n">
        <v>2.093417906657066</v>
      </c>
      <c r="H11" s="23" t="n">
        <v>0.5107140215204883</v>
      </c>
      <c r="I11" s="23" t="n">
        <v>1.093417906657066</v>
      </c>
      <c r="J11" s="23" t="n">
        <v>1.582703885136578</v>
      </c>
      <c r="K11" s="23" t="n">
        <v>2.093417906657066</v>
      </c>
      <c r="L11" s="23" t="n">
        <v>2.857024513276448</v>
      </c>
      <c r="M11" s="23" t="n">
        <v>0.7636066066193812</v>
      </c>
      <c r="N11" s="23" t="n">
        <v>2.857024513276448</v>
      </c>
      <c r="O11" s="23" t="n">
        <v>1.857024513276448</v>
      </c>
      <c r="P11" s="23" t="n">
        <v>0.1437834036732957</v>
      </c>
      <c r="Q11" s="23" t="n">
        <v>0.1062641235485995</v>
      </c>
      <c r="R11" s="23" t="n">
        <v>0.3696923983587163</v>
      </c>
      <c r="S11" s="23" t="n">
        <v>0.1196448711368212</v>
      </c>
      <c r="T11" s="23" t="n">
        <v>0.2259089946854206</v>
      </c>
      <c r="U11" s="23" t="n">
        <v>1.739056948394771</v>
      </c>
      <c r="V11" s="23" t="n">
        <v>2.571175733179404</v>
      </c>
      <c r="W11" s="23" t="n">
        <v>0.5471814734640189</v>
      </c>
      <c r="X11" s="23" t="n">
        <v>0.1774890751053026</v>
      </c>
      <c r="Y11" s="23" t="n">
        <v>3.805595496315578</v>
      </c>
      <c r="Z11" s="23" t="n">
        <v>2.805595496315579</v>
      </c>
      <c r="AA11" s="23" t="n">
        <v>0.3615971815626724</v>
      </c>
      <c r="AB11" s="23" t="n">
        <v>0.2834898791028557</v>
      </c>
      <c r="AC11" s="23" t="n">
        <v>0.8699657390620402</v>
      </c>
      <c r="AD11" s="23" t="n">
        <v>0.2248786783965121</v>
      </c>
      <c r="AE11" s="23" t="n">
        <v>0.5083685574993678</v>
      </c>
      <c r="AF11" s="23" t="n">
        <v>1.783993608240337</v>
      </c>
      <c r="AG11" s="23" t="n">
        <v>2.405897455567576</v>
      </c>
      <c r="AH11" s="23" t="n">
        <v>1.252852916356723</v>
      </c>
      <c r="AI11" s="23" t="n">
        <v>0.3828871772946824</v>
      </c>
      <c r="AJ11" s="23" t="n">
        <v>3.464775115067031</v>
      </c>
      <c r="AK11" s="23" t="n">
        <v>2.464775115067031</v>
      </c>
      <c r="AL11" s="23" t="n">
        <v>0.3404818163218906</v>
      </c>
      <c r="AM11" s="23" t="n">
        <v>0.2785421249638389</v>
      </c>
      <c r="AN11" s="23" t="n">
        <v>0.8433755641947555</v>
      </c>
      <c r="AO11" s="23" t="n">
        <v>0.224351622909026</v>
      </c>
      <c r="AP11" s="23" t="n">
        <v>0.5028937478728649</v>
      </c>
      <c r="AQ11" s="23" t="n">
        <v>1.818082234090604</v>
      </c>
      <c r="AR11" s="23" t="n">
        <v>2.477006182901206</v>
      </c>
      <c r="AS11" s="23" t="n">
        <v>1.231543889778164</v>
      </c>
      <c r="AT11" s="23" t="n">
        <v>0.3881683255834084</v>
      </c>
      <c r="AU11" s="23" t="n">
        <v>3.617062147641581</v>
      </c>
      <c r="AV11" s="23" t="n">
        <v>2.617062147641581</v>
      </c>
      <c r="AW11" s="23" t="n">
        <v>0.3565655834116276</v>
      </c>
      <c r="AX11" s="23" t="n">
        <v>0.2874240690220165</v>
      </c>
      <c r="AY11" s="23" t="n">
        <v>0.8743095886532012</v>
      </c>
      <c r="AZ11" s="23" t="n">
        <v>0.2303199362195571</v>
      </c>
      <c r="BA11" s="23" t="n">
        <v>0.5177440052415736</v>
      </c>
      <c r="BB11" s="23" t="n">
        <v>1.806090330625677</v>
      </c>
      <c r="BC11" s="23" t="n">
        <v>2.452030227616999</v>
      </c>
      <c r="BD11" s="23" t="n">
        <v>1.272704620769702</v>
      </c>
      <c r="BE11" s="23" t="n">
        <v>0.3983950321165005</v>
      </c>
      <c r="BF11" s="23" t="n">
        <v>3.569342303293646</v>
      </c>
      <c r="BG11" s="23" t="n">
        <v>2.569342303293646</v>
      </c>
      <c r="BH11" s="23" t="n">
        <v>1.794917535419486</v>
      </c>
      <c r="BI11" s="23" t="n">
        <v>1.275560195777527</v>
      </c>
      <c r="BJ11" s="23" t="n">
        <v>4.268096883519794</v>
      </c>
      <c r="BK11" s="23" t="n">
        <v>1.197619152322781</v>
      </c>
      <c r="BL11" s="23" t="n">
        <v>2.473179348100308</v>
      </c>
      <c r="BM11" s="23" t="n">
        <v>1.710651141685692</v>
      </c>
      <c r="BN11" s="23" t="n">
        <v>2.377879094329705</v>
      </c>
      <c r="BO11" s="23" t="n">
        <v>6.368437178142739</v>
      </c>
      <c r="BP11" s="23" t="n">
        <v>2.100340294622945</v>
      </c>
      <c r="BQ11" s="23" t="n">
        <v>3.548038866673831</v>
      </c>
      <c r="BR11" s="23" t="n">
        <v>2.548038866673831</v>
      </c>
      <c r="CD11" s="23" t="n">
        <v>0.2178137778893767</v>
      </c>
      <c r="CE11" s="23" t="n">
        <v>0.1772257555542564</v>
      </c>
      <c r="CF11" s="23" t="n">
        <v>0.5002733407033235</v>
      </c>
      <c r="CG11" s="23" t="n">
        <v>0.1052338072596905</v>
      </c>
      <c r="CH11" s="23" t="n">
        <v>0.2824595628139469</v>
      </c>
      <c r="CI11" s="23" t="n">
        <v>1.813657231748975</v>
      </c>
      <c r="CJ11" s="23" t="n">
        <v>2.296793827970802</v>
      </c>
      <c r="CK11" s="23" t="n">
        <v>0.7056714428927031</v>
      </c>
      <c r="CL11" s="23" t="n">
        <v>0.2053981021893796</v>
      </c>
      <c r="CM11" s="23" t="n">
        <v>3.239792494904063</v>
      </c>
      <c r="CN11" s="23" t="n">
        <v>2.239792494904063</v>
      </c>
      <c r="CO11" s="23" t="n">
        <v>0</v>
      </c>
      <c r="CP11" s="23" t="n">
        <v>0.0001958874124086496</v>
      </c>
      <c r="CQ11" s="23" t="n">
        <v>0.0005645076342729264</v>
      </c>
      <c r="CR11" s="23" t="n">
        <v>0.0003686202218642768</v>
      </c>
      <c r="CS11" s="23" t="n">
        <v>0.0005645076342729264</v>
      </c>
      <c r="CV11" s="23" t="n">
        <v>0.003009772573488682</v>
      </c>
      <c r="CW11" s="23" t="n">
        <v>0.002445264939215756</v>
      </c>
      <c r="CZ11" s="23" t="n">
        <v>0.0002559996746281795</v>
      </c>
      <c r="DA11" s="23" t="n">
        <v>0.0001026060018846374</v>
      </c>
      <c r="DB11" s="23" t="n">
        <v>0.0004549108697624042</v>
      </c>
      <c r="DC11" s="23" t="n">
        <v>9.630519324958724e-05</v>
      </c>
      <c r="DD11" s="23" t="n">
        <v>0.0001989111951342247</v>
      </c>
      <c r="DE11" s="23" t="n">
        <v>1.400805204278736</v>
      </c>
      <c r="DF11" s="23" t="n">
        <v>1.776997843544639</v>
      </c>
      <c r="DG11" s="23" t="n">
        <v>0.0005885995953129558</v>
      </c>
      <c r="DH11" s="23" t="n">
        <v>0.0001336887255505516</v>
      </c>
      <c r="DI11" s="23" t="n">
        <v>2.299220091462432</v>
      </c>
      <c r="DJ11" s="23" t="n">
        <v>1.299220091462432</v>
      </c>
      <c r="DK11" s="23" t="n">
        <v>0.02038354676727915</v>
      </c>
      <c r="DL11" s="23" t="n">
        <v>0.01226231521719871</v>
      </c>
      <c r="DM11" s="23" t="n">
        <v>0.03989351653400117</v>
      </c>
      <c r="DN11" s="23" t="n">
        <v>0.007247654549523315</v>
      </c>
      <c r="DO11" s="23" t="n">
        <v>0.01950996976672202</v>
      </c>
      <c r="DP11" s="23" t="n">
        <v>1.601579075378721</v>
      </c>
      <c r="DQ11" s="23" t="n">
        <v>1.957143032538408</v>
      </c>
      <c r="DR11" s="23" t="n">
        <v>0.04922889184072987</v>
      </c>
      <c r="DS11" s="23" t="n">
        <v>0.009335375306728698</v>
      </c>
      <c r="DT11" s="23" t="n">
        <v>2.415128848908421</v>
      </c>
      <c r="DU11" s="23" t="n">
        <v>1.415128848908421</v>
      </c>
      <c r="DV11" s="23" t="n">
        <v>-0.004555779352170287</v>
      </c>
      <c r="DW11" s="23" t="n">
        <v>-0.003678864573314249</v>
      </c>
      <c r="DX11" s="23" t="n">
        <v>-0.009978910579591625</v>
      </c>
      <c r="DY11" s="23" t="n">
        <v>-0.00174426665410709</v>
      </c>
      <c r="DZ11" s="23" t="n">
        <v>-0.005423131227421338</v>
      </c>
      <c r="EA11" s="23" t="n">
        <v>1.807515967945574</v>
      </c>
      <c r="EB11" s="23" t="n">
        <v>2.190384961211491</v>
      </c>
      <c r="EC11" s="23" t="n">
        <v>-0.01166653301799365</v>
      </c>
      <c r="ED11" s="23" t="n">
        <v>-0.001687622438402026</v>
      </c>
      <c r="EE11" s="23" t="n">
        <v>2.560820469155499</v>
      </c>
      <c r="EF11" s="23" t="n">
        <v>1.560820469155499</v>
      </c>
      <c r="EG11" s="23" t="n">
        <v>0.002629662179707686</v>
      </c>
      <c r="EH11" s="23" t="n">
        <v>0.00341941595242875</v>
      </c>
      <c r="EI11" s="23" t="n">
        <v>0.01011588734934419</v>
      </c>
      <c r="EJ11" s="23" t="n">
        <v>0.004066809217207755</v>
      </c>
      <c r="EK11" s="23" t="n">
        <v>0.007486225169636505</v>
      </c>
      <c r="EL11" s="23" t="n">
        <v>2.300325182000698</v>
      </c>
      <c r="EM11" s="23" t="n">
        <v>3.846839121543998</v>
      </c>
      <c r="EN11" s="23" t="n">
        <v>0.01555756667581299</v>
      </c>
      <c r="EO11" s="23" t="n">
        <v>0.005441679326468801</v>
      </c>
      <c r="EP11" s="23" t="n">
        <v>5.916184518249555</v>
      </c>
      <c r="EQ11" s="23" t="n">
        <v>4.916184518249555</v>
      </c>
      <c r="ER11" s="23" t="n">
        <v>-0.02374502742048953</v>
      </c>
      <c r="ES11" s="23" t="n">
        <v>-0.008367170091445678</v>
      </c>
      <c r="ET11" s="23" t="n">
        <v>-0.03670606221662862</v>
      </c>
      <c r="EU11" s="23" t="n">
        <v>-0.004593864704693411</v>
      </c>
      <c r="EV11" s="23" t="n">
        <v>-0.01296103479613909</v>
      </c>
      <c r="EW11" s="23" t="n">
        <v>1.352375676105797</v>
      </c>
      <c r="EX11" s="23" t="n">
        <v>1.545842064808695</v>
      </c>
      <c r="EY11" s="23" t="n">
        <v>-0.03686659325437202</v>
      </c>
      <c r="EZ11" s="23" t="n">
        <v>-0.0001605310377434041</v>
      </c>
      <c r="FA11" s="23" t="n">
        <v>1.552602681880246</v>
      </c>
      <c r="FB11" s="23" t="n">
        <v>0.552602681880246</v>
      </c>
      <c r="FC11" s="23" t="n">
        <v>0.01330285194011501</v>
      </c>
      <c r="FD11" s="23" t="n">
        <v>0.01082396168396046</v>
      </c>
      <c r="FE11" s="23" t="n">
        <v>0.03055390823046559</v>
      </c>
      <c r="FF11" s="23" t="n">
        <v>0.00642709460639012</v>
      </c>
      <c r="FG11" s="23" t="n">
        <v>0.01725105629035058</v>
      </c>
      <c r="FH11" s="23" t="n">
        <v>1.813657231748975</v>
      </c>
      <c r="FI11" s="23" t="n">
        <v>2.296793827970804</v>
      </c>
      <c r="FJ11" s="23" t="n">
        <v>0.04309847987640459</v>
      </c>
      <c r="FK11" s="23" t="n">
        <v>0.012544571645939</v>
      </c>
      <c r="FL11" s="23" t="n">
        <v>3.239792494904064</v>
      </c>
      <c r="FM11" s="23" t="n">
        <v>2.239792494904064</v>
      </c>
    </row>
    <row r="12">
      <c r="A12" s="2" t="inlineStr">
        <is>
          <t>Aus|0601</t>
        </is>
      </c>
      <c r="B12" s="2" t="inlineStr">
        <is>
          <t>Aus</t>
        </is>
      </c>
      <c r="C12" s="2" t="inlineStr">
        <is>
          <t>0601</t>
        </is>
      </c>
      <c r="D12" s="2" t="inlineStr">
        <is>
          <t>Coal mining</t>
        </is>
      </c>
      <c r="E12" s="23" t="n">
        <v>1</v>
      </c>
      <c r="F12" s="23" t="n">
        <v>0.3577705788236207</v>
      </c>
      <c r="G12" s="23" t="n">
        <v>1.706550813669024</v>
      </c>
      <c r="H12" s="23" t="n">
        <v>0.3487802348454028</v>
      </c>
      <c r="I12" s="23" t="n">
        <v>0.7065508136690235</v>
      </c>
      <c r="J12" s="23" t="n">
        <v>1.357770578823621</v>
      </c>
      <c r="K12" s="23" t="n">
        <v>1.706550813669024</v>
      </c>
      <c r="L12" s="23" t="n">
        <v>2.294456435901678</v>
      </c>
      <c r="M12" s="23" t="n">
        <v>0.5879056222326546</v>
      </c>
      <c r="N12" s="23" t="n">
        <v>2.294456435901678</v>
      </c>
      <c r="O12" s="23" t="n">
        <v>1.294456435901678</v>
      </c>
      <c r="P12" s="23" t="n">
        <v>0.1093255362987745</v>
      </c>
      <c r="Q12" s="23" t="n">
        <v>0.08637558695743962</v>
      </c>
      <c r="R12" s="23" t="n">
        <v>0.2846285477465731</v>
      </c>
      <c r="S12" s="23" t="n">
        <v>0.08892742449035897</v>
      </c>
      <c r="T12" s="23" t="n">
        <v>0.1753030114477986</v>
      </c>
      <c r="U12" s="23" t="n">
        <v>1.790076956232666</v>
      </c>
      <c r="V12" s="23" t="n">
        <v>2.603495554494377</v>
      </c>
      <c r="W12" s="23" t="n">
        <v>0.4212785246256918</v>
      </c>
      <c r="X12" s="23" t="n">
        <v>0.1366499768791187</v>
      </c>
      <c r="Y12" s="23" t="n">
        <v>3.853432042394785</v>
      </c>
      <c r="Z12" s="23" t="n">
        <v>2.853432042394785</v>
      </c>
      <c r="AA12" s="23" t="n">
        <v>0.5071290001583091</v>
      </c>
      <c r="AB12" s="23" t="n">
        <v>0.1678558271882352</v>
      </c>
      <c r="AC12" s="23" t="n">
        <v>0.8278192229388228</v>
      </c>
      <c r="AD12" s="23" t="n">
        <v>0.1528343955922785</v>
      </c>
      <c r="AE12" s="23" t="n">
        <v>0.3206902227805137</v>
      </c>
      <c r="AF12" s="23" t="n">
        <v>1.330992365129654</v>
      </c>
      <c r="AG12" s="23" t="n">
        <v>1.632364196645044</v>
      </c>
      <c r="AH12" s="23" t="n">
        <v>1.122606515585357</v>
      </c>
      <c r="AI12" s="23" t="n">
        <v>0.2947872926465345</v>
      </c>
      <c r="AJ12" s="23" t="n">
        <v>2.213650797400496</v>
      </c>
      <c r="AK12" s="23" t="n">
        <v>1.213650797400496</v>
      </c>
      <c r="AL12" s="23" t="n">
        <v>0.5432451067134769</v>
      </c>
      <c r="AM12" s="23" t="n">
        <v>0.155826459553751</v>
      </c>
      <c r="AN12" s="23" t="n">
        <v>0.851630928909305</v>
      </c>
      <c r="AO12" s="23" t="n">
        <v>0.1525593626420771</v>
      </c>
      <c r="AP12" s="23" t="n">
        <v>0.3083858221958281</v>
      </c>
      <c r="AQ12" s="23" t="n">
        <v>1.28684374259065</v>
      </c>
      <c r="AR12" s="23" t="n">
        <v>1.567673446819429</v>
      </c>
      <c r="AS12" s="23" t="n">
        <v>1.150484211482946</v>
      </c>
      <c r="AT12" s="23" t="n">
        <v>0.2988532825736413</v>
      </c>
      <c r="AU12" s="23" t="n">
        <v>2.117799492835091</v>
      </c>
      <c r="AV12" s="23" t="n">
        <v>1.117799492835091</v>
      </c>
      <c r="AW12" s="23" t="n">
        <v>0.5563474676314479</v>
      </c>
      <c r="AX12" s="23" t="n">
        <v>0.1592290053411754</v>
      </c>
      <c r="AY12" s="23" t="n">
        <v>0.8718946337850568</v>
      </c>
      <c r="AZ12" s="23" t="n">
        <v>0.1563181608124335</v>
      </c>
      <c r="BA12" s="23" t="n">
        <v>0.3155471661536089</v>
      </c>
      <c r="BB12" s="23" t="n">
        <v>1.286204242142173</v>
      </c>
      <c r="BC12" s="23" t="n">
        <v>1.567176422132369</v>
      </c>
      <c r="BD12" s="23" t="n">
        <v>1.178621523286153</v>
      </c>
      <c r="BE12" s="23" t="n">
        <v>0.3067268895010959</v>
      </c>
      <c r="BF12" s="23" t="n">
        <v>2.118498945099773</v>
      </c>
      <c r="BG12" s="23" t="n">
        <v>1.118498945099773</v>
      </c>
      <c r="BH12" s="23" t="n">
        <v>0.754444245818963</v>
      </c>
      <c r="BI12" s="23" t="n">
        <v>0.7695160689085486</v>
      </c>
      <c r="BJ12" s="23" t="n">
        <v>2.372554301587314</v>
      </c>
      <c r="BK12" s="23" t="n">
        <v>0.8485939868598024</v>
      </c>
      <c r="BL12" s="23" t="n">
        <v>1.618110055768351</v>
      </c>
      <c r="BM12" s="23" t="n">
        <v>2.019977384906985</v>
      </c>
      <c r="BN12" s="23" t="n">
        <v>3.144770888950002</v>
      </c>
      <c r="BO12" s="23" t="n">
        <v>3.989619760564022</v>
      </c>
      <c r="BP12" s="23" t="n">
        <v>1.617065458976708</v>
      </c>
      <c r="BQ12" s="23" t="n">
        <v>5.288157186795449</v>
      </c>
      <c r="BR12" s="23" t="n">
        <v>4.288157186795449</v>
      </c>
      <c r="CD12" s="23" t="n">
        <v>0.3978034638595346</v>
      </c>
      <c r="CE12" s="23" t="n">
        <v>0.08148024023079563</v>
      </c>
      <c r="CF12" s="23" t="n">
        <v>0.5431906751922496</v>
      </c>
      <c r="CG12" s="23" t="n">
        <v>0.06390697110191941</v>
      </c>
      <c r="CH12" s="23" t="n">
        <v>0.145387211332715</v>
      </c>
      <c r="CI12" s="23" t="n">
        <v>1.204825366376313</v>
      </c>
      <c r="CJ12" s="23" t="n">
        <v>1.365474975813814</v>
      </c>
      <c r="CK12" s="23" t="n">
        <v>0.7013279909596646</v>
      </c>
      <c r="CL12" s="23" t="n">
        <v>0.158137315767415</v>
      </c>
      <c r="CM12" s="23" t="n">
        <v>1.763001217121893</v>
      </c>
      <c r="CN12" s="23" t="n">
        <v>0.7630012171218934</v>
      </c>
      <c r="CO12" s="23" t="n">
        <v>0</v>
      </c>
      <c r="CP12" s="23" t="n">
        <v>0.0002411334998630126</v>
      </c>
      <c r="CQ12" s="23" t="n">
        <v>0.0004946952601615584</v>
      </c>
      <c r="CR12" s="23" t="n">
        <v>0.0002535617602985458</v>
      </c>
      <c r="CS12" s="23" t="n">
        <v>0.0004946952601615584</v>
      </c>
      <c r="CV12" s="23" t="n">
        <v>0.0023773204144642</v>
      </c>
      <c r="CW12" s="23" t="n">
        <v>0.001882625154302642</v>
      </c>
      <c r="CZ12" s="23" t="n">
        <v>0.000306633341128652</v>
      </c>
      <c r="DA12" s="23" t="n">
        <v>7.493309740641518e-05</v>
      </c>
      <c r="DB12" s="23" t="n">
        <v>0.0004472270319349156</v>
      </c>
      <c r="DC12" s="23" t="n">
        <v>6.566059339984842e-05</v>
      </c>
      <c r="DD12" s="23" t="n">
        <v>0.0001405936908062636</v>
      </c>
      <c r="DE12" s="23" t="n">
        <v>1.244373612897418</v>
      </c>
      <c r="DF12" s="23" t="n">
        <v>1.458507513529899</v>
      </c>
      <c r="DG12" s="23" t="n">
        <v>0.0005501548388697549</v>
      </c>
      <c r="DH12" s="23" t="n">
        <v>0.0001029278069348393</v>
      </c>
      <c r="DI12" s="23" t="n">
        <v>1.794178143983796</v>
      </c>
      <c r="DJ12" s="23" t="n">
        <v>0.7941781439837957</v>
      </c>
      <c r="DK12" s="23" t="n">
        <v>0.04643847784563198</v>
      </c>
      <c r="DL12" s="23" t="n">
        <v>0.0053259499383752</v>
      </c>
      <c r="DM12" s="23" t="n">
        <v>0.05623784437365217</v>
      </c>
      <c r="DN12" s="23" t="n">
        <v>0.004473416589644994</v>
      </c>
      <c r="DO12" s="23" t="n">
        <v>0.009799366528020194</v>
      </c>
      <c r="DP12" s="23" t="n">
        <v>1.114688296978196</v>
      </c>
      <c r="DQ12" s="23" t="n">
        <v>1.211018254314766</v>
      </c>
      <c r="DR12" s="23" t="n">
        <v>0.06342520967523778</v>
      </c>
      <c r="DS12" s="23" t="n">
        <v>0.007187365301585605</v>
      </c>
      <c r="DT12" s="23" t="n">
        <v>1.365790021931211</v>
      </c>
      <c r="DU12" s="23" t="n">
        <v>0.3657900219312115</v>
      </c>
      <c r="DV12" s="23" t="n">
        <v>-0.03364275026878957</v>
      </c>
      <c r="DW12" s="23" t="n">
        <v>-0.002239470748220321</v>
      </c>
      <c r="DX12" s="23" t="n">
        <v>-0.0369160617899966</v>
      </c>
      <c r="DY12" s="23" t="n">
        <v>-0.001033840772986709</v>
      </c>
      <c r="DZ12" s="23" t="n">
        <v>-0.00327331152120703</v>
      </c>
      <c r="EA12" s="23" t="n">
        <v>1.066566220963745</v>
      </c>
      <c r="EB12" s="23" t="n">
        <v>1.097296192940673</v>
      </c>
      <c r="EC12" s="23" t="n">
        <v>-0.03821537312536474</v>
      </c>
      <c r="ED12" s="23" t="n">
        <v>-0.001299311335368133</v>
      </c>
      <c r="EE12" s="23" t="n">
        <v>1.135917034726414</v>
      </c>
      <c r="EF12" s="23" t="n">
        <v>0.1359170347264145</v>
      </c>
      <c r="EG12" s="23" t="n">
        <v>0.003565773440282755</v>
      </c>
      <c r="EH12" s="23" t="n">
        <v>0.003413205075830259</v>
      </c>
      <c r="EI12" s="23" t="n">
        <v>0.01005643253008428</v>
      </c>
      <c r="EJ12" s="23" t="n">
        <v>0.003077454013971262</v>
      </c>
      <c r="EK12" s="23" t="n">
        <v>0.006490659089801521</v>
      </c>
      <c r="EL12" s="23" t="n">
        <v>1.957213107616731</v>
      </c>
      <c r="EM12" s="23" t="n">
        <v>2.820266822472835</v>
      </c>
      <c r="EN12" s="23" t="n">
        <v>0.01424601633237953</v>
      </c>
      <c r="EO12" s="23" t="n">
        <v>0.004189583802295253</v>
      </c>
      <c r="EP12" s="23" t="n">
        <v>3.995210736453818</v>
      </c>
      <c r="EQ12" s="23" t="n">
        <v>2.995210736453818</v>
      </c>
      <c r="ER12" s="23" t="n">
        <v>0.03255033311488507</v>
      </c>
      <c r="ES12" s="23" t="n">
        <v>-0.01544257271031437</v>
      </c>
      <c r="ET12" s="23" t="n">
        <v>0.01375527344039822</v>
      </c>
      <c r="EU12" s="23" t="n">
        <v>-0.003352486964172478</v>
      </c>
      <c r="EV12" s="23" t="n">
        <v>-0.01879505967448684</v>
      </c>
      <c r="EW12" s="23" t="n">
        <v>0.5255786582640971</v>
      </c>
      <c r="EX12" s="23" t="n">
        <v>0.4225847210794909</v>
      </c>
      <c r="EY12" s="23" t="n">
        <v>0.01363167956520938</v>
      </c>
      <c r="EZ12" s="23" t="n">
        <v>-0.0001235938751888467</v>
      </c>
      <c r="FA12" s="23" t="n">
        <v>0.4187877130810589</v>
      </c>
      <c r="FB12" s="23" t="n">
        <v>-0.581212286918941</v>
      </c>
      <c r="FC12" s="23" t="n">
        <v>0.02429561909382952</v>
      </c>
      <c r="FD12" s="23" t="n">
        <v>0.004976359082232985</v>
      </c>
      <c r="FE12" s="23" t="n">
        <v>0.03317505989452854</v>
      </c>
      <c r="FF12" s="23" t="n">
        <v>0.003903081718466035</v>
      </c>
      <c r="FG12" s="23" t="n">
        <v>0.00887944080069902</v>
      </c>
      <c r="FH12" s="23" t="n">
        <v>1.204825366376313</v>
      </c>
      <c r="FI12" s="23" t="n">
        <v>1.365474975813816</v>
      </c>
      <c r="FJ12" s="23" t="n">
        <v>0.04283320603315138</v>
      </c>
      <c r="FK12" s="23" t="n">
        <v>0.009658146138622835</v>
      </c>
      <c r="FL12" s="23" t="n">
        <v>1.763001217121894</v>
      </c>
      <c r="FM12" s="23" t="n">
        <v>0.7630012171218941</v>
      </c>
    </row>
    <row r="13">
      <c r="A13" s="2" t="inlineStr">
        <is>
          <t>Aus|0701</t>
        </is>
      </c>
      <c r="B13" s="2" t="inlineStr">
        <is>
          <t>Aus</t>
        </is>
      </c>
      <c r="C13" s="2" t="inlineStr">
        <is>
          <t>0701</t>
        </is>
      </c>
      <c r="D13" s="2" t="inlineStr">
        <is>
          <t>Oil and gas extraction</t>
        </is>
      </c>
      <c r="E13" s="23" t="n">
        <v>1</v>
      </c>
      <c r="F13" s="23" t="n">
        <v>0.2158884994616959</v>
      </c>
      <c r="G13" s="23" t="n">
        <v>1.404489548529486</v>
      </c>
      <c r="H13" s="23" t="n">
        <v>0.1886010490677903</v>
      </c>
      <c r="I13" s="23" t="n">
        <v>0.4044895485294862</v>
      </c>
      <c r="J13" s="23" t="n">
        <v>1.215888499461696</v>
      </c>
      <c r="K13" s="23" t="n">
        <v>1.404489548529486</v>
      </c>
      <c r="L13" s="23" t="n">
        <v>1.650506230166417</v>
      </c>
      <c r="M13" s="23" t="n">
        <v>0.2460166816369307</v>
      </c>
      <c r="N13" s="23" t="n">
        <v>1.650506230166417</v>
      </c>
      <c r="O13" s="23" t="n">
        <v>0.6505062301664168</v>
      </c>
      <c r="P13" s="23" t="n">
        <v>0.03175732405260927</v>
      </c>
      <c r="Q13" s="23" t="n">
        <v>0.04180961685782975</v>
      </c>
      <c r="R13" s="23" t="n">
        <v>0.1191064826865025</v>
      </c>
      <c r="S13" s="23" t="n">
        <v>0.04553954177606351</v>
      </c>
      <c r="T13" s="23" t="n">
        <v>0.08734915863389325</v>
      </c>
      <c r="U13" s="23" t="n">
        <v>2.316534629572939</v>
      </c>
      <c r="V13" s="23" t="n">
        <v>3.750520115901151</v>
      </c>
      <c r="W13" s="23" t="n">
        <v>0.1762894259791601</v>
      </c>
      <c r="X13" s="23" t="n">
        <v>0.05718294329265758</v>
      </c>
      <c r="Y13" s="23" t="n">
        <v>5.551142334508995</v>
      </c>
      <c r="Z13" s="23" t="n">
        <v>4.551142334508995</v>
      </c>
      <c r="AA13" s="23" t="n">
        <v>0.778795227561509</v>
      </c>
      <c r="AB13" s="23" t="n">
        <v>0.1099190698422235</v>
      </c>
      <c r="AC13" s="23" t="n">
        <v>0.9710504483208443</v>
      </c>
      <c r="AD13" s="23" t="n">
        <v>0.08233615091711187</v>
      </c>
      <c r="AE13" s="23" t="n">
        <v>0.1922552207593353</v>
      </c>
      <c r="AF13" s="23" t="n">
        <v>1.1411398862656</v>
      </c>
      <c r="AG13" s="23" t="n">
        <v>1.246862350917721</v>
      </c>
      <c r="AH13" s="23" t="n">
        <v>1.094407988686287</v>
      </c>
      <c r="AI13" s="23" t="n">
        <v>0.1233575403654424</v>
      </c>
      <c r="AJ13" s="23" t="n">
        <v>1.405257697986921</v>
      </c>
      <c r="AK13" s="23" t="n">
        <v>0.4052576979869215</v>
      </c>
      <c r="AL13" s="23" t="n">
        <v>0.7563954091832621</v>
      </c>
      <c r="AM13" s="23" t="n">
        <v>0.1086734663705606</v>
      </c>
      <c r="AN13" s="23" t="n">
        <v>0.9478785014556365</v>
      </c>
      <c r="AO13" s="23" t="n">
        <v>0.08280962590181379</v>
      </c>
      <c r="AP13" s="23" t="n">
        <v>0.1914830922723744</v>
      </c>
      <c r="AQ13" s="23" t="n">
        <v>1.143672826475644</v>
      </c>
      <c r="AR13" s="23" t="n">
        <v>1.253152107941973</v>
      </c>
      <c r="AS13" s="23" t="n">
        <v>1.072937507688403</v>
      </c>
      <c r="AT13" s="23" t="n">
        <v>0.1250590062327662</v>
      </c>
      <c r="AU13" s="23" t="n">
        <v>1.4184875987639</v>
      </c>
      <c r="AV13" s="23" t="n">
        <v>0.4184875987638995</v>
      </c>
      <c r="AW13" s="23" t="n">
        <v>0.7606662249586674</v>
      </c>
      <c r="AX13" s="23" t="n">
        <v>0.1112689513590791</v>
      </c>
      <c r="AY13" s="23" t="n">
        <v>0.9567197149873473</v>
      </c>
      <c r="AZ13" s="23" t="n">
        <v>0.0847845386696008</v>
      </c>
      <c r="BA13" s="23" t="n">
        <v>0.1960534900286799</v>
      </c>
      <c r="BB13" s="23" t="n">
        <v>1.146278285676645</v>
      </c>
      <c r="BC13" s="23" t="n">
        <v>1.257739181254344</v>
      </c>
      <c r="BD13" s="23" t="n">
        <v>1.085073533474926</v>
      </c>
      <c r="BE13" s="23" t="n">
        <v>0.1283538184875789</v>
      </c>
      <c r="BF13" s="23" t="n">
        <v>1.4264778662072</v>
      </c>
      <c r="BG13" s="23" t="n">
        <v>0.4264778662072004</v>
      </c>
      <c r="BH13" s="23" t="n">
        <v>0.2263074931464652</v>
      </c>
      <c r="BI13" s="23" t="n">
        <v>0.3956821872780049</v>
      </c>
      <c r="BJ13" s="23" t="n">
        <v>1.055988035057314</v>
      </c>
      <c r="BK13" s="23" t="n">
        <v>0.433998354632844</v>
      </c>
      <c r="BL13" s="23" t="n">
        <v>0.8296805419108489</v>
      </c>
      <c r="BM13" s="23" t="n">
        <v>2.748427247267156</v>
      </c>
      <c r="BN13" s="23" t="n">
        <v>4.666164696428693</v>
      </c>
      <c r="BO13" s="23" t="n">
        <v>1.732669909090696</v>
      </c>
      <c r="BP13" s="23" t="n">
        <v>0.6766818740333818</v>
      </c>
      <c r="BQ13" s="23" t="n">
        <v>7.656263984018063</v>
      </c>
      <c r="BR13" s="23" t="n">
        <v>6.656263984018063</v>
      </c>
      <c r="CD13" s="23" t="n">
        <v>0.7470379035088998</v>
      </c>
      <c r="CE13" s="23" t="n">
        <v>0.06810945298439368</v>
      </c>
      <c r="CF13" s="23" t="n">
        <v>0.8519439656343414</v>
      </c>
      <c r="CG13" s="23" t="n">
        <v>0.03679660914104795</v>
      </c>
      <c r="CH13" s="23" t="n">
        <v>0.1049060621254416</v>
      </c>
      <c r="CI13" s="23" t="n">
        <v>1.091172687041016</v>
      </c>
      <c r="CJ13" s="23" t="n">
        <v>1.14042936995926</v>
      </c>
      <c r="CK13" s="23" t="n">
        <v>0.9181185627071269</v>
      </c>
      <c r="CL13" s="23" t="n">
        <v>0.0661745970727855</v>
      </c>
      <c r="CM13" s="23" t="n">
        <v>1.229012019864918</v>
      </c>
      <c r="CN13" s="23" t="n">
        <v>0.2290120198649184</v>
      </c>
      <c r="CO13" s="23" t="n">
        <v>0</v>
      </c>
      <c r="CP13" s="23" t="n">
        <v>0.0008439083860479884</v>
      </c>
      <c r="CQ13" s="23" t="n">
        <v>0.001047113633644821</v>
      </c>
      <c r="CR13" s="23" t="n">
        <v>0.000203205247596833</v>
      </c>
      <c r="CS13" s="23" t="n">
        <v>0.001047113633644821</v>
      </c>
      <c r="CV13" s="23" t="n">
        <v>0.001834922383404436</v>
      </c>
      <c r="CW13" s="23" t="n">
        <v>0.0007878087497596147</v>
      </c>
      <c r="CZ13" s="23" t="n">
        <v>9.706252096618592e-05</v>
      </c>
      <c r="DA13" s="23" t="n">
        <v>3.595819898027359e-05</v>
      </c>
      <c r="DB13" s="23" t="n">
        <v>0.0001668781295830322</v>
      </c>
      <c r="DC13" s="23" t="n">
        <v>3.385740963657269e-05</v>
      </c>
      <c r="DD13" s="23" t="n">
        <v>6.981560861684629e-05</v>
      </c>
      <c r="DE13" s="23" t="n">
        <v>1.370464300971541</v>
      </c>
      <c r="DF13" s="23" t="n">
        <v>1.719284930186063</v>
      </c>
      <c r="DG13" s="23" t="n">
        <v>0.0002099495964183252</v>
      </c>
      <c r="DH13" s="23" t="n">
        <v>4.307146683529297e-05</v>
      </c>
      <c r="DI13" s="23" t="n">
        <v>2.163034653627698</v>
      </c>
      <c r="DJ13" s="23" t="n">
        <v>1.163034653627698</v>
      </c>
      <c r="DK13" s="23" t="n">
        <v>0.005906525541890252</v>
      </c>
      <c r="DL13" s="23" t="n">
        <v>0.002119948502960103</v>
      </c>
      <c r="DM13" s="23" t="n">
        <v>0.01025482617747531</v>
      </c>
      <c r="DN13" s="23" t="n">
        <v>0.002228352132624953</v>
      </c>
      <c r="DO13" s="23" t="n">
        <v>0.004348300635585056</v>
      </c>
      <c r="DP13" s="23" t="n">
        <v>1.35891633548776</v>
      </c>
      <c r="DQ13" s="23" t="n">
        <v>1.736185868451096</v>
      </c>
      <c r="DR13" s="23" t="n">
        <v>0.01326247178306333</v>
      </c>
      <c r="DS13" s="23" t="n">
        <v>0.003007645605588017</v>
      </c>
      <c r="DT13" s="23" t="n">
        <v>2.245393114615901</v>
      </c>
      <c r="DU13" s="23" t="n">
        <v>1.245393114615901</v>
      </c>
      <c r="DV13" s="23" t="n">
        <v>-0.001732772287451217</v>
      </c>
      <c r="DW13" s="23" t="n">
        <v>-0.0004043300994698588</v>
      </c>
      <c r="DX13" s="23" t="n">
        <v>-0.002627604408992549</v>
      </c>
      <c r="DY13" s="23" t="n">
        <v>-0.0004905020220714732</v>
      </c>
      <c r="DZ13" s="23" t="n">
        <v>-0.000894832121541332</v>
      </c>
      <c r="EA13" s="23" t="n">
        <v>1.233342893580436</v>
      </c>
      <c r="EB13" s="23" t="n">
        <v>1.516416454730798</v>
      </c>
      <c r="EC13" s="23" t="n">
        <v>-0.003171317976361729</v>
      </c>
      <c r="ED13" s="23" t="n">
        <v>-0.0005437135673691806</v>
      </c>
      <c r="EE13" s="23" t="n">
        <v>1.830198924191308</v>
      </c>
      <c r="EF13" s="23" t="n">
        <v>0.8301989241913085</v>
      </c>
      <c r="EG13" s="23" t="n">
        <v>0.001883278554567603</v>
      </c>
      <c r="EH13" s="23" t="n">
        <v>0.001438838790445074</v>
      </c>
      <c r="EI13" s="23" t="n">
        <v>0.004908211136044434</v>
      </c>
      <c r="EJ13" s="23" t="n">
        <v>0.001586093791031757</v>
      </c>
      <c r="EK13" s="23" t="n">
        <v>0.003024932581476831</v>
      </c>
      <c r="EL13" s="23" t="n">
        <v>1.764007420439951</v>
      </c>
      <c r="EM13" s="23" t="n">
        <v>2.606205611028873</v>
      </c>
      <c r="EN13" s="23" t="n">
        <v>0.006661396452705064</v>
      </c>
      <c r="EO13" s="23" t="n">
        <v>0.00175318531666063</v>
      </c>
      <c r="EP13" s="23" t="n">
        <v>3.5371275462936</v>
      </c>
      <c r="EQ13" s="23" t="n">
        <v>2.5371275462936</v>
      </c>
      <c r="ER13" s="23" t="n">
        <v>-0.02428309693281444</v>
      </c>
      <c r="ES13" s="23" t="n">
        <v>-0.002684442262107927</v>
      </c>
      <c r="ET13" s="23" t="n">
        <v>-0.02808015800125172</v>
      </c>
      <c r="EU13" s="23" t="n">
        <v>-0.00111261880632935</v>
      </c>
      <c r="EV13" s="23" t="n">
        <v>-0.003797061068437278</v>
      </c>
      <c r="EW13" s="23" t="n">
        <v>1.110547771955741</v>
      </c>
      <c r="EX13" s="23" t="n">
        <v>1.156366425540484</v>
      </c>
      <c r="EY13" s="23" t="n">
        <v>-0.02813187745058983</v>
      </c>
      <c r="EZ13" s="23" t="n">
        <v>-5.171944933811054e-05</v>
      </c>
      <c r="FA13" s="23" t="n">
        <v>1.158496279466497</v>
      </c>
      <c r="FB13" s="23" t="n">
        <v>0.1584962794664967</v>
      </c>
      <c r="FC13" s="23" t="n">
        <v>0.04562491280546999</v>
      </c>
      <c r="FD13" s="23" t="n">
        <v>0.004159745896486764</v>
      </c>
      <c r="FE13" s="23" t="n">
        <v>0.0520319905651884</v>
      </c>
      <c r="FF13" s="23" t="n">
        <v>0.002247331863231639</v>
      </c>
      <c r="FG13" s="23" t="n">
        <v>0.006407077759718403</v>
      </c>
      <c r="FH13" s="23" t="n">
        <v>1.091172687041016</v>
      </c>
      <c r="FI13" s="23" t="n">
        <v>1.140429369959262</v>
      </c>
      <c r="FJ13" s="23" t="n">
        <v>0.05607356624321139</v>
      </c>
      <c r="FK13" s="23" t="n">
        <v>0.004041575678022991</v>
      </c>
      <c r="FL13" s="23" t="n">
        <v>1.229012019864917</v>
      </c>
      <c r="FM13" s="23" t="n">
        <v>0.2290120198649169</v>
      </c>
    </row>
    <row r="14">
      <c r="A14" s="2" t="inlineStr">
        <is>
          <t>Aus|0801</t>
        </is>
      </c>
      <c r="B14" s="2" t="inlineStr">
        <is>
          <t>Aus</t>
        </is>
      </c>
      <c r="C14" s="2" t="inlineStr">
        <is>
          <t>0801</t>
        </is>
      </c>
      <c r="D14" s="2" t="inlineStr">
        <is>
          <t>Iron ore mining</t>
        </is>
      </c>
      <c r="E14" s="23" t="n">
        <v>1</v>
      </c>
      <c r="F14" s="23" t="n">
        <v>0.09415395248091755</v>
      </c>
      <c r="G14" s="23" t="n">
        <v>1.188292670703446</v>
      </c>
      <c r="H14" s="23" t="n">
        <v>0.09413871822252891</v>
      </c>
      <c r="I14" s="23" t="n">
        <v>0.1882926707034465</v>
      </c>
      <c r="J14" s="23" t="n">
        <v>1.094153952480918</v>
      </c>
      <c r="K14" s="23" t="n">
        <v>1.188292670703446</v>
      </c>
      <c r="L14" s="23" t="n">
        <v>1.362187393239629</v>
      </c>
      <c r="M14" s="23" t="n">
        <v>0.1738947225361822</v>
      </c>
      <c r="N14" s="23" t="n">
        <v>1.362187393239629</v>
      </c>
      <c r="O14" s="23" t="n">
        <v>0.3621873932396287</v>
      </c>
      <c r="P14" s="23" t="n">
        <v>0.04188065709545499</v>
      </c>
      <c r="Q14" s="23" t="n">
        <v>0.01948206761600884</v>
      </c>
      <c r="R14" s="23" t="n">
        <v>0.08418936724622732</v>
      </c>
      <c r="S14" s="23" t="n">
        <v>0.02282664253476349</v>
      </c>
      <c r="T14" s="23" t="n">
        <v>0.04230871015077233</v>
      </c>
      <c r="U14" s="23" t="n">
        <v>1.465180562272579</v>
      </c>
      <c r="V14" s="23" t="n">
        <v>2.010220781740404</v>
      </c>
      <c r="W14" s="23" t="n">
        <v>0.1246086265887862</v>
      </c>
      <c r="X14" s="23" t="n">
        <v>0.04041925934255892</v>
      </c>
      <c r="Y14" s="23" t="n">
        <v>2.97532644496901</v>
      </c>
      <c r="Z14" s="23" t="n">
        <v>1.97532644496901</v>
      </c>
      <c r="AA14" s="23" t="n">
        <v>0.8791926670447859</v>
      </c>
      <c r="AB14" s="23" t="n">
        <v>0.04200727340073146</v>
      </c>
      <c r="AC14" s="23" t="n">
        <v>0.9612969366861315</v>
      </c>
      <c r="AD14" s="23" t="n">
        <v>0.04009699624061408</v>
      </c>
      <c r="AE14" s="23" t="n">
        <v>0.08210426964134554</v>
      </c>
      <c r="AF14" s="23" t="n">
        <v>1.047779371888905</v>
      </c>
      <c r="AG14" s="23" t="n">
        <v>1.093385980933305</v>
      </c>
      <c r="AH14" s="23" t="n">
        <v>1.048491126575467</v>
      </c>
      <c r="AI14" s="23" t="n">
        <v>0.08719418988933558</v>
      </c>
      <c r="AJ14" s="23" t="n">
        <v>1.192561273400677</v>
      </c>
      <c r="AK14" s="23" t="n">
        <v>0.1925612734006767</v>
      </c>
      <c r="AL14" s="23" t="n">
        <v>0.8829218408073226</v>
      </c>
      <c r="AM14" s="23" t="n">
        <v>0.03974825999512011</v>
      </c>
      <c r="AN14" s="23" t="n">
        <v>0.962799818173808</v>
      </c>
      <c r="AO14" s="23" t="n">
        <v>0.04012971737136528</v>
      </c>
      <c r="AP14" s="23" t="n">
        <v>0.07987797736648539</v>
      </c>
      <c r="AQ14" s="23" t="n">
        <v>1.04501900186179</v>
      </c>
      <c r="AR14" s="23" t="n">
        <v>1.090470043524404</v>
      </c>
      <c r="AS14" s="23" t="n">
        <v>1.051196674211366</v>
      </c>
      <c r="AT14" s="23" t="n">
        <v>0.08839685603755787</v>
      </c>
      <c r="AU14" s="23" t="n">
        <v>1.190588595305533</v>
      </c>
      <c r="AV14" s="23" t="n">
        <v>0.1905885953055332</v>
      </c>
      <c r="AW14" s="23" t="n">
        <v>0.8892563876158274</v>
      </c>
      <c r="AX14" s="23" t="n">
        <v>0.0406297862272902</v>
      </c>
      <c r="AY14" s="23" t="n">
        <v>0.9709986874284595</v>
      </c>
      <c r="AZ14" s="23" t="n">
        <v>0.04111251358534194</v>
      </c>
      <c r="BA14" s="23" t="n">
        <v>0.08174229981263215</v>
      </c>
      <c r="BB14" s="23" t="n">
        <v>1.045689619768965</v>
      </c>
      <c r="BC14" s="23" t="n">
        <v>1.091922083384512</v>
      </c>
      <c r="BD14" s="23" t="n">
        <v>1.061724452461323</v>
      </c>
      <c r="BE14" s="23" t="n">
        <v>0.09072576503286389</v>
      </c>
      <c r="BF14" s="23" t="n">
        <v>1.193946388518949</v>
      </c>
      <c r="BG14" s="23" t="n">
        <v>0.1939463885189486</v>
      </c>
      <c r="BH14" s="23" t="n">
        <v>0.3910934773851695</v>
      </c>
      <c r="BI14" s="23" t="n">
        <v>0.1826743732626553</v>
      </c>
      <c r="BJ14" s="23" t="n">
        <v>0.7955712534751762</v>
      </c>
      <c r="BK14" s="23" t="n">
        <v>0.2218034028273514</v>
      </c>
      <c r="BL14" s="23" t="n">
        <v>0.4044777760900067</v>
      </c>
      <c r="BM14" s="23" t="n">
        <v>1.46708621806737</v>
      </c>
      <c r="BN14" s="23" t="n">
        <v>2.034222761254736</v>
      </c>
      <c r="BO14" s="23" t="n">
        <v>1.273877870519772</v>
      </c>
      <c r="BP14" s="23" t="n">
        <v>0.4783066170445962</v>
      </c>
      <c r="BQ14" s="23" t="n">
        <v>3.257220956577576</v>
      </c>
      <c r="BR14" s="23" t="n">
        <v>2.257220956577576</v>
      </c>
      <c r="CD14" s="23" t="n">
        <v>0.837312009949331</v>
      </c>
      <c r="CE14" s="23" t="n">
        <v>0.02252520578472262</v>
      </c>
      <c r="CF14" s="23" t="n">
        <v>0.8771075694399048</v>
      </c>
      <c r="CG14" s="23" t="n">
        <v>0.01727035370585117</v>
      </c>
      <c r="CH14" s="23" t="n">
        <v>0.03979555949057378</v>
      </c>
      <c r="CI14" s="23" t="n">
        <v>1.026901806634884</v>
      </c>
      <c r="CJ14" s="23" t="n">
        <v>1.047527754311063</v>
      </c>
      <c r="CK14" s="23" t="n">
        <v>0.9238824999866813</v>
      </c>
      <c r="CL14" s="23" t="n">
        <v>0.04677493054677651</v>
      </c>
      <c r="CM14" s="23" t="n">
        <v>1.103390957025194</v>
      </c>
      <c r="CN14" s="23" t="n">
        <v>0.1033909570251942</v>
      </c>
      <c r="CO14" s="23" t="n">
        <v>0</v>
      </c>
      <c r="CP14" s="23" t="n">
        <v>0.000126455148980485</v>
      </c>
      <c r="CQ14" s="23" t="n">
        <v>0.0001950690330842271</v>
      </c>
      <c r="CR14" s="23" t="n">
        <v>6.861388410374201e-05</v>
      </c>
      <c r="CS14" s="23" t="n">
        <v>0.0001950690330842271</v>
      </c>
      <c r="CV14" s="23" t="n">
        <v>0.0007519247025432615</v>
      </c>
      <c r="CW14" s="23" t="n">
        <v>0.0005568556694590344</v>
      </c>
      <c r="CZ14" s="23" t="n">
        <v>3.640240832182731e-05</v>
      </c>
      <c r="DA14" s="23" t="n">
        <v>2.049048729798464e-05</v>
      </c>
      <c r="DB14" s="23" t="n">
        <v>7.618426334598682e-05</v>
      </c>
      <c r="DC14" s="23" t="n">
        <v>1.929136772617488e-05</v>
      </c>
      <c r="DD14" s="23" t="n">
        <v>3.978185502415952e-05</v>
      </c>
      <c r="DE14" s="23" t="n">
        <v>1.562888233021064</v>
      </c>
      <c r="DF14" s="23" t="n">
        <v>2.092835800105727</v>
      </c>
      <c r="DG14" s="23" t="n">
        <v>0.0001066289499611942</v>
      </c>
      <c r="DH14" s="23" t="n">
        <v>3.044468661520734e-05</v>
      </c>
      <c r="DI14" s="23" t="n">
        <v>2.929172955220609</v>
      </c>
      <c r="DJ14" s="23" t="n">
        <v>1.929172955220608</v>
      </c>
      <c r="DK14" s="23" t="n">
        <v>0.01453768384955513</v>
      </c>
      <c r="DL14" s="23" t="n">
        <v>0.001132621805195294</v>
      </c>
      <c r="DM14" s="23" t="n">
        <v>0.01683427170523041</v>
      </c>
      <c r="DN14" s="23" t="n">
        <v>0.001163966050479979</v>
      </c>
      <c r="DO14" s="23" t="n">
        <v>0.002296587855675273</v>
      </c>
      <c r="DP14" s="23" t="n">
        <v>1.077909371046747</v>
      </c>
      <c r="DQ14" s="23" t="n">
        <v>1.157974810804924</v>
      </c>
      <c r="DR14" s="23" t="n">
        <v>0.01896019948618777</v>
      </c>
      <c r="DS14" s="23" t="n">
        <v>0.002125927780957364</v>
      </c>
      <c r="DT14" s="23" t="n">
        <v>1.304210470003306</v>
      </c>
      <c r="DU14" s="23" t="n">
        <v>0.3042104700033059</v>
      </c>
      <c r="DV14" s="23" t="n">
        <v>-0.008239539449372195</v>
      </c>
      <c r="DW14" s="23" t="n">
        <v>-0.0003980412093036715</v>
      </c>
      <c r="DX14" s="23" t="n">
        <v>-0.008906655747009143</v>
      </c>
      <c r="DY14" s="23" t="n">
        <v>-0.0002690750883332772</v>
      </c>
      <c r="DZ14" s="23" t="n">
        <v>-0.0006671162976369487</v>
      </c>
      <c r="EA14" s="23" t="n">
        <v>1.048308672074384</v>
      </c>
      <c r="EB14" s="23" t="n">
        <v>1.080965241047275</v>
      </c>
      <c r="EC14" s="23" t="n">
        <v>-0.009290974888734484</v>
      </c>
      <c r="ED14" s="23" t="n">
        <v>-0.0003843191417253408</v>
      </c>
      <c r="EE14" s="23" t="n">
        <v>1.127608520576038</v>
      </c>
      <c r="EF14" s="23" t="n">
        <v>0.1276085205760381</v>
      </c>
      <c r="EG14" s="23" t="n">
        <v>0.002710291314783835</v>
      </c>
      <c r="EH14" s="23" t="n">
        <v>0.000728037146637605</v>
      </c>
      <c r="EI14" s="23" t="n">
        <v>0.004223872557184377</v>
      </c>
      <c r="EJ14" s="23" t="n">
        <v>0.0007855440957629364</v>
      </c>
      <c r="EK14" s="23" t="n">
        <v>0.001513581242400541</v>
      </c>
      <c r="EL14" s="23" t="n">
        <v>1.268619518007669</v>
      </c>
      <c r="EM14" s="23" t="n">
        <v>1.558457031590813</v>
      </c>
      <c r="EN14" s="23" t="n">
        <v>0.005463096142213991</v>
      </c>
      <c r="EO14" s="23" t="n">
        <v>0.001239223585029614</v>
      </c>
      <c r="EP14" s="23" t="n">
        <v>2.015685956861693</v>
      </c>
      <c r="EQ14" s="23" t="n">
        <v>1.015685956861693</v>
      </c>
      <c r="ER14" s="23" t="n">
        <v>0.001018882447752818</v>
      </c>
      <c r="ES14" s="23" t="n">
        <v>-0.002987050552248946</v>
      </c>
      <c r="ET14" s="23" t="n">
        <v>-0.002720991069508049</v>
      </c>
      <c r="EU14" s="23" t="n">
        <v>-0.0007528229650119208</v>
      </c>
      <c r="EV14" s="23" t="n">
        <v>-0.003739873517260867</v>
      </c>
      <c r="EW14" s="23" t="n">
        <v>-1.931693012120285</v>
      </c>
      <c r="EX14" s="23" t="n">
        <v>-2.670564279038562</v>
      </c>
      <c r="EY14" s="23" t="n">
        <v>-0.002757548506314901</v>
      </c>
      <c r="EZ14" s="23" t="n">
        <v>-3.655743680685197e-05</v>
      </c>
      <c r="FA14" s="23" t="n">
        <v>-2.706444214832413</v>
      </c>
      <c r="FB14" s="23" t="n">
        <v>-3.706444214832412</v>
      </c>
      <c r="FC14" s="23" t="n">
        <v>0.05113835223818189</v>
      </c>
      <c r="FD14" s="23" t="n">
        <v>0.001375714063538135</v>
      </c>
      <c r="FE14" s="23" t="n">
        <v>0.05356884327923074</v>
      </c>
      <c r="FF14" s="23" t="n">
        <v>0.001054776977510717</v>
      </c>
      <c r="FG14" s="23" t="n">
        <v>0.002430491041048852</v>
      </c>
      <c r="FH14" s="23" t="n">
        <v>1.026901806634884</v>
      </c>
      <c r="FI14" s="23" t="n">
        <v>1.047527754311062</v>
      </c>
      <c r="FJ14" s="23" t="n">
        <v>0.05642559541677902</v>
      </c>
      <c r="FK14" s="23" t="n">
        <v>0.002856752137548275</v>
      </c>
      <c r="FL14" s="23" t="n">
        <v>1.103390957025195</v>
      </c>
      <c r="FM14" s="23" t="n">
        <v>0.1033909570251946</v>
      </c>
    </row>
    <row r="15">
      <c r="A15" s="2" t="inlineStr">
        <is>
          <t>Aus|0802</t>
        </is>
      </c>
      <c r="B15" s="2" t="inlineStr">
        <is>
          <t>Aus</t>
        </is>
      </c>
      <c r="C15" s="2" t="inlineStr">
        <is>
          <t>0802</t>
        </is>
      </c>
      <c r="D15" s="2" t="inlineStr">
        <is>
          <t>Non-ferrous metal ore mining</t>
        </is>
      </c>
      <c r="E15" s="23" t="n">
        <v>1</v>
      </c>
      <c r="F15" s="23" t="n">
        <v>0.564025897301529</v>
      </c>
      <c r="G15" s="23" t="n">
        <v>2.138812317232485</v>
      </c>
      <c r="H15" s="23" t="n">
        <v>0.5747864199309564</v>
      </c>
      <c r="I15" s="23" t="n">
        <v>1.138812317232485</v>
      </c>
      <c r="J15" s="23" t="n">
        <v>1.564025897301529</v>
      </c>
      <c r="K15" s="23" t="n">
        <v>2.138812317232485</v>
      </c>
      <c r="L15" s="23" t="n">
        <v>2.959136332855575</v>
      </c>
      <c r="M15" s="23" t="n">
        <v>0.8203240156230893</v>
      </c>
      <c r="N15" s="23" t="n">
        <v>2.959136332855575</v>
      </c>
      <c r="O15" s="23" t="n">
        <v>1.959136332855575</v>
      </c>
      <c r="P15" s="23" t="n">
        <v>0.1220139203704337</v>
      </c>
      <c r="Q15" s="23" t="n">
        <v>0.1331631136830015</v>
      </c>
      <c r="R15" s="23" t="n">
        <v>0.397151557016472</v>
      </c>
      <c r="S15" s="23" t="n">
        <v>0.1419745229630368</v>
      </c>
      <c r="T15" s="23" t="n">
        <v>0.2751376366460383</v>
      </c>
      <c r="U15" s="23" t="n">
        <v>2.091376404255506</v>
      </c>
      <c r="V15" s="23" t="n">
        <v>3.254969234745689</v>
      </c>
      <c r="W15" s="23" t="n">
        <v>0.5878237559700656</v>
      </c>
      <c r="X15" s="23" t="n">
        <v>0.1906721989535936</v>
      </c>
      <c r="Y15" s="23" t="n">
        <v>4.817677804183616</v>
      </c>
      <c r="Z15" s="23" t="n">
        <v>3.817677804183616</v>
      </c>
      <c r="AA15" s="23" t="n">
        <v>0.3504337338935306</v>
      </c>
      <c r="AB15" s="23" t="n">
        <v>0.2385945684864418</v>
      </c>
      <c r="AC15" s="23" t="n">
        <v>0.8374299345237972</v>
      </c>
      <c r="AD15" s="23" t="n">
        <v>0.2484016321438248</v>
      </c>
      <c r="AE15" s="23" t="n">
        <v>0.4869962006302666</v>
      </c>
      <c r="AF15" s="23" t="n">
        <v>1.680855024530635</v>
      </c>
      <c r="AG15" s="23" t="n">
        <v>2.389695550195595</v>
      </c>
      <c r="AH15" s="23" t="n">
        <v>1.248756321810439</v>
      </c>
      <c r="AI15" s="23" t="n">
        <v>0.4113263872866422</v>
      </c>
      <c r="AJ15" s="23" t="n">
        <v>3.563459225046635</v>
      </c>
      <c r="AK15" s="23" t="n">
        <v>2.563459225046635</v>
      </c>
      <c r="AL15" s="23" t="n">
        <v>0.3386111892941721</v>
      </c>
      <c r="AM15" s="23" t="n">
        <v>0.2284046707459027</v>
      </c>
      <c r="AN15" s="23" t="n">
        <v>0.8156357852099351</v>
      </c>
      <c r="AO15" s="23" t="n">
        <v>0.2486199251698603</v>
      </c>
      <c r="AP15" s="23" t="n">
        <v>0.477024595915763</v>
      </c>
      <c r="AQ15" s="23" t="n">
        <v>1.674533736531292</v>
      </c>
      <c r="AR15" s="23" t="n">
        <v>2.408767964549874</v>
      </c>
      <c r="AS15" s="23" t="n">
        <v>1.232635581728182</v>
      </c>
      <c r="AT15" s="23" t="n">
        <v>0.4169997965182469</v>
      </c>
      <c r="AU15" s="23" t="n">
        <v>3.640268309790899</v>
      </c>
      <c r="AV15" s="23" t="n">
        <v>2.640268309790899</v>
      </c>
      <c r="AW15" s="23" t="n">
        <v>0.3447236091209759</v>
      </c>
      <c r="AX15" s="23" t="n">
        <v>0.2334143587479314</v>
      </c>
      <c r="AY15" s="23" t="n">
        <v>0.8328797654467771</v>
      </c>
      <c r="AZ15" s="23" t="n">
        <v>0.2547417975778697</v>
      </c>
      <c r="BA15" s="23" t="n">
        <v>0.4881561563258012</v>
      </c>
      <c r="BB15" s="23" t="n">
        <v>1.677105810487201</v>
      </c>
      <c r="BC15" s="23" t="n">
        <v>2.416079848927578</v>
      </c>
      <c r="BD15" s="23" t="n">
        <v>1.260865864201153</v>
      </c>
      <c r="BE15" s="23" t="n">
        <v>0.4279860987543761</v>
      </c>
      <c r="BF15" s="23" t="n">
        <v>3.657613899483948</v>
      </c>
      <c r="BG15" s="23" t="n">
        <v>2.657613899483948</v>
      </c>
      <c r="BH15" s="23" t="n">
        <v>1.192689721971354</v>
      </c>
      <c r="BI15" s="23" t="n">
        <v>1.252266286249788</v>
      </c>
      <c r="BJ15" s="23" t="n">
        <v>3.815163911116005</v>
      </c>
      <c r="BK15" s="23" t="n">
        <v>1.370207902894863</v>
      </c>
      <c r="BL15" s="23" t="n">
        <v>2.622474189144651</v>
      </c>
      <c r="BM15" s="23" t="n">
        <v>2.049951435969417</v>
      </c>
      <c r="BN15" s="23" t="n">
        <v>3.198789962581431</v>
      </c>
      <c r="BO15" s="23" t="n">
        <v>6.071508434231007</v>
      </c>
      <c r="BP15" s="23" t="n">
        <v>2.256344523115003</v>
      </c>
      <c r="BQ15" s="23" t="n">
        <v>5.090601790544173</v>
      </c>
      <c r="BR15" s="23" t="n">
        <v>4.090601790544173</v>
      </c>
      <c r="CD15" s="23" t="n">
        <v>0.2284198135230969</v>
      </c>
      <c r="CE15" s="23" t="n">
        <v>0.1054314548034403</v>
      </c>
      <c r="CF15" s="23" t="n">
        <v>0.4402783775073253</v>
      </c>
      <c r="CG15" s="23" t="n">
        <v>0.1064271091807882</v>
      </c>
      <c r="CH15" s="23" t="n">
        <v>0.2118585639842285</v>
      </c>
      <c r="CI15" s="23" t="n">
        <v>1.461568780646866</v>
      </c>
      <c r="CJ15" s="23" t="n">
        <v>1.927496440508241</v>
      </c>
      <c r="CK15" s="23" t="n">
        <v>0.6609325658403742</v>
      </c>
      <c r="CL15" s="23" t="n">
        <v>0.2206541883330488</v>
      </c>
      <c r="CM15" s="23" t="n">
        <v>2.893499279446454</v>
      </c>
      <c r="CN15" s="23" t="n">
        <v>1.893499279446454</v>
      </c>
      <c r="CO15" s="23" t="n">
        <v>0</v>
      </c>
      <c r="CP15" s="23" t="n">
        <v>0.0001560569873300834</v>
      </c>
      <c r="CQ15" s="23" t="n">
        <v>0.0005534641828114024</v>
      </c>
      <c r="CR15" s="23" t="n">
        <v>0.0003974071954813191</v>
      </c>
      <c r="CS15" s="23" t="n">
        <v>0.0005534641828114024</v>
      </c>
      <c r="CV15" s="23" t="n">
        <v>0.003180352867130572</v>
      </c>
      <c r="CW15" s="23" t="n">
        <v>0.00262688868431917</v>
      </c>
      <c r="CZ15" s="23" t="n">
        <v>0.0004029619196375014</v>
      </c>
      <c r="DA15" s="23" t="n">
        <v>0.0001572705572513397</v>
      </c>
      <c r="DB15" s="23" t="n">
        <v>0.0006712600324382152</v>
      </c>
      <c r="DC15" s="23" t="n">
        <v>0.0001110275555493742</v>
      </c>
      <c r="DD15" s="23" t="n">
        <v>0.0002682981128007138</v>
      </c>
      <c r="DE15" s="23" t="n">
        <v>1.390286400741832</v>
      </c>
      <c r="DF15" s="23" t="n">
        <v>1.665815055283812</v>
      </c>
      <c r="DG15" s="23" t="n">
        <v>0.000814878580570847</v>
      </c>
      <c r="DH15" s="23" t="n">
        <v>0.0001436185481326318</v>
      </c>
      <c r="DI15" s="23" t="n">
        <v>2.02222230156115</v>
      </c>
      <c r="DJ15" s="23" t="n">
        <v>1.02222230156115</v>
      </c>
      <c r="DK15" s="23" t="n">
        <v>0.01575093948291903</v>
      </c>
      <c r="DL15" s="23" t="n">
        <v>0.006827461603502375</v>
      </c>
      <c r="DM15" s="23" t="n">
        <v>0.02986893628320062</v>
      </c>
      <c r="DN15" s="23" t="n">
        <v>0.007290535196779224</v>
      </c>
      <c r="DO15" s="23" t="n">
        <v>0.0141179968002816</v>
      </c>
      <c r="DP15" s="23" t="n">
        <v>1.433463769631415</v>
      </c>
      <c r="DQ15" s="23" t="n">
        <v>1.896327283562466</v>
      </c>
      <c r="DR15" s="23" t="n">
        <v>0.03989770304946492</v>
      </c>
      <c r="DS15" s="23" t="n">
        <v>0.0100287667662643</v>
      </c>
      <c r="DT15" s="23" t="n">
        <v>2.533036400319591</v>
      </c>
      <c r="DU15" s="23" t="n">
        <v>1.533036400319591</v>
      </c>
      <c r="DV15" s="23" t="n">
        <v>-0.01004148157575267</v>
      </c>
      <c r="DW15" s="23" t="n">
        <v>-0.002131101146054979</v>
      </c>
      <c r="DX15" s="23" t="n">
        <v>-0.01384968026160836</v>
      </c>
      <c r="DY15" s="23" t="n">
        <v>-0.001677097539800717</v>
      </c>
      <c r="DZ15" s="23" t="n">
        <v>-0.003808198685855696</v>
      </c>
      <c r="EA15" s="23" t="n">
        <v>1.212229752151414</v>
      </c>
      <c r="EB15" s="23" t="n">
        <v>1.379246693540863</v>
      </c>
      <c r="EC15" s="23" t="n">
        <v>-0.01566265202419505</v>
      </c>
      <c r="ED15" s="23" t="n">
        <v>-0.001812971762586685</v>
      </c>
      <c r="EE15" s="23" t="n">
        <v>1.559794927276062</v>
      </c>
      <c r="EF15" s="23" t="n">
        <v>0.5597949272760619</v>
      </c>
      <c r="EG15" s="23" t="n">
        <v>0.007896085964195649</v>
      </c>
      <c r="EH15" s="23" t="n">
        <v>0.004689112046512006</v>
      </c>
      <c r="EI15" s="23" t="n">
        <v>0.01748122763240421</v>
      </c>
      <c r="EJ15" s="23" t="n">
        <v>0.004896029621696559</v>
      </c>
      <c r="EK15" s="23" t="n">
        <v>0.009585141668208565</v>
      </c>
      <c r="EL15" s="23" t="n">
        <v>1.593852709782355</v>
      </c>
      <c r="EM15" s="23" t="n">
        <v>2.213910500933227</v>
      </c>
      <c r="EN15" s="23" t="n">
        <v>0.02332709145564252</v>
      </c>
      <c r="EO15" s="23" t="n">
        <v>0.005845863823238307</v>
      </c>
      <c r="EP15" s="23" t="n">
        <v>2.954260067762418</v>
      </c>
      <c r="EQ15" s="23" t="n">
        <v>1.954260067762419</v>
      </c>
      <c r="ER15" s="23" t="n">
        <v>-0.01971863056355415</v>
      </c>
      <c r="ES15" s="23" t="n">
        <v>-0.01487900978705123</v>
      </c>
      <c r="ET15" s="23" t="n">
        <v>-0.03927537694626628</v>
      </c>
      <c r="EU15" s="23" t="n">
        <v>-0.004677736595660904</v>
      </c>
      <c r="EV15" s="23" t="n">
        <v>-0.01955674638271213</v>
      </c>
      <c r="EW15" s="23" t="n">
        <v>1.754566081001184</v>
      </c>
      <c r="EX15" s="23" t="n">
        <v>1.991790292925249</v>
      </c>
      <c r="EY15" s="23" t="n">
        <v>-0.03944783153790019</v>
      </c>
      <c r="EZ15" s="23" t="n">
        <v>-0.000172454591633904</v>
      </c>
      <c r="FA15" s="23" t="n">
        <v>2.000536062114345</v>
      </c>
      <c r="FB15" s="23" t="n">
        <v>1.000536062114345</v>
      </c>
      <c r="FC15" s="23" t="n">
        <v>0.01395060950198339</v>
      </c>
      <c r="FD15" s="23" t="n">
        <v>0.006439165817111053</v>
      </c>
      <c r="FE15" s="23" t="n">
        <v>0.02688975015799345</v>
      </c>
      <c r="FF15" s="23" t="n">
        <v>0.006499974838899003</v>
      </c>
      <c r="FG15" s="23" t="n">
        <v>0.01293914065601006</v>
      </c>
      <c r="FH15" s="23" t="n">
        <v>1.461568780646866</v>
      </c>
      <c r="FI15" s="23" t="n">
        <v>1.927496440508242</v>
      </c>
      <c r="FJ15" s="23" t="n">
        <v>0.0403660785418278</v>
      </c>
      <c r="FK15" s="23" t="n">
        <v>0.01347632838383436</v>
      </c>
      <c r="FL15" s="23" t="n">
        <v>2.893499279446454</v>
      </c>
      <c r="FM15" s="23" t="n">
        <v>1.893499279446454</v>
      </c>
    </row>
    <row r="16">
      <c r="A16" s="2" t="inlineStr">
        <is>
          <t>Aus|0901</t>
        </is>
      </c>
      <c r="B16" s="2" t="inlineStr">
        <is>
          <t>Aus</t>
        </is>
      </c>
      <c r="C16" s="2" t="inlineStr">
        <is>
          <t>0901</t>
        </is>
      </c>
      <c r="D16" s="2" t="inlineStr">
        <is>
          <t>Non-metallic mineral mining</t>
        </is>
      </c>
      <c r="E16" s="23" t="n">
        <v>1</v>
      </c>
      <c r="F16" s="23" t="n">
        <v>0.2912414668224186</v>
      </c>
      <c r="G16" s="23" t="n">
        <v>1.586037729828024</v>
      </c>
      <c r="H16" s="23" t="n">
        <v>0.2947962630056053</v>
      </c>
      <c r="I16" s="23" t="n">
        <v>0.5860377298280239</v>
      </c>
      <c r="J16" s="23" t="n">
        <v>1.291241466822419</v>
      </c>
      <c r="K16" s="23" t="n">
        <v>1.586037729828024</v>
      </c>
      <c r="L16" s="23" t="n">
        <v>2.265074718812719</v>
      </c>
      <c r="M16" s="23" t="n">
        <v>0.679036988984695</v>
      </c>
      <c r="N16" s="23" t="n">
        <v>2.265074718812719</v>
      </c>
      <c r="O16" s="23" t="n">
        <v>1.265074718812719</v>
      </c>
      <c r="P16" s="23" t="n">
        <v>0.1857420705576298</v>
      </c>
      <c r="Q16" s="23" t="n">
        <v>0.06907409830870419</v>
      </c>
      <c r="R16" s="23" t="n">
        <v>0.3287488752139107</v>
      </c>
      <c r="S16" s="23" t="n">
        <v>0.07393270634757663</v>
      </c>
      <c r="T16" s="23" t="n">
        <v>0.1430068046562808</v>
      </c>
      <c r="U16" s="23" t="n">
        <v>1.37188181493472</v>
      </c>
      <c r="V16" s="23" t="n">
        <v>1.769921451973426</v>
      </c>
      <c r="W16" s="23" t="n">
        <v>0.4865809920296003</v>
      </c>
      <c r="X16" s="23" t="n">
        <v>0.1578321168156896</v>
      </c>
      <c r="Y16" s="23" t="n">
        <v>2.619659566455784</v>
      </c>
      <c r="Z16" s="23" t="n">
        <v>1.619659566455784</v>
      </c>
      <c r="AA16" s="23" t="n">
        <v>0.5135144568743569</v>
      </c>
      <c r="AB16" s="23" t="n">
        <v>0.1321584478438346</v>
      </c>
      <c r="AC16" s="23" t="n">
        <v>0.7734414448113917</v>
      </c>
      <c r="AD16" s="23" t="n">
        <v>0.1277685400932001</v>
      </c>
      <c r="AE16" s="23" t="n">
        <v>0.2599269879370347</v>
      </c>
      <c r="AF16" s="23" t="n">
        <v>1.257360715116479</v>
      </c>
      <c r="AG16" s="23" t="n">
        <v>1.506172678212703</v>
      </c>
      <c r="AH16" s="23" t="n">
        <v>1.11392377398095</v>
      </c>
      <c r="AI16" s="23" t="n">
        <v>0.3404823291695579</v>
      </c>
      <c r="AJ16" s="23" t="n">
        <v>2.16921599590622</v>
      </c>
      <c r="AK16" s="23" t="n">
        <v>1.169215995906219</v>
      </c>
      <c r="AL16" s="23" t="n">
        <v>0.6347037652026105</v>
      </c>
      <c r="AM16" s="23" t="n">
        <v>0.1230408481166792</v>
      </c>
      <c r="AN16" s="23" t="n">
        <v>0.8855180393089099</v>
      </c>
      <c r="AO16" s="23" t="n">
        <v>0.1277734259896202</v>
      </c>
      <c r="AP16" s="23" t="n">
        <v>0.2508142741062994</v>
      </c>
      <c r="AQ16" s="23" t="n">
        <v>1.193855550986691</v>
      </c>
      <c r="AR16" s="23" t="n">
        <v>1.395167458989682</v>
      </c>
      <c r="AS16" s="23" t="n">
        <v>1.230696628308164</v>
      </c>
      <c r="AT16" s="23" t="n">
        <v>0.3451785889992545</v>
      </c>
      <c r="AU16" s="23" t="n">
        <v>1.939009496682757</v>
      </c>
      <c r="AV16" s="23" t="n">
        <v>0.9390094966827567</v>
      </c>
      <c r="AW16" s="23" t="n">
        <v>0.6472844313737491</v>
      </c>
      <c r="AX16" s="23" t="n">
        <v>0.1261076602682839</v>
      </c>
      <c r="AY16" s="23" t="n">
        <v>0.9042956963275092</v>
      </c>
      <c r="AZ16" s="23" t="n">
        <v>0.1309036046854761</v>
      </c>
      <c r="BA16" s="23" t="n">
        <v>0.25701126495376</v>
      </c>
      <c r="BB16" s="23" t="n">
        <v>1.194825727540893</v>
      </c>
      <c r="BC16" s="23" t="n">
        <v>1.397060785794427</v>
      </c>
      <c r="BD16" s="23" t="n">
        <v>1.258568381620934</v>
      </c>
      <c r="BE16" s="23" t="n">
        <v>0.3542726852934247</v>
      </c>
      <c r="BF16" s="23" t="n">
        <v>1.944382284847853</v>
      </c>
      <c r="BG16" s="23" t="n">
        <v>0.9443822848478534</v>
      </c>
      <c r="BH16" s="23" t="n">
        <v>1.849043347156025</v>
      </c>
      <c r="BI16" s="23" t="n">
        <v>0.6138856036923923</v>
      </c>
      <c r="BJ16" s="23" t="n">
        <v>3.176275420247757</v>
      </c>
      <c r="BK16" s="23" t="n">
        <v>0.7133464693993403</v>
      </c>
      <c r="BL16" s="23" t="n">
        <v>1.327232073091733</v>
      </c>
      <c r="BM16" s="23" t="n">
        <v>1.332001737350613</v>
      </c>
      <c r="BN16" s="23" t="n">
        <v>1.717793920371375</v>
      </c>
      <c r="BO16" s="23" t="n">
        <v>5.044002515771541</v>
      </c>
      <c r="BP16" s="23" t="n">
        <v>1.867727095523783</v>
      </c>
      <c r="BQ16" s="23" t="n">
        <v>2.727898468972951</v>
      </c>
      <c r="BR16" s="23" t="n">
        <v>1.727898468972951</v>
      </c>
      <c r="CD16" s="23" t="n">
        <v>0.3277723863167271</v>
      </c>
      <c r="CE16" s="23" t="n">
        <v>0.06308434953513045</v>
      </c>
      <c r="CF16" s="23" t="n">
        <v>0.4446925695974803</v>
      </c>
      <c r="CG16" s="23" t="n">
        <v>0.05383583374562276</v>
      </c>
      <c r="CH16" s="23" t="n">
        <v>0.1169201832807532</v>
      </c>
      <c r="CI16" s="23" t="n">
        <v>1.192463893142517</v>
      </c>
      <c r="CJ16" s="23" t="n">
        <v>1.356711511285679</v>
      </c>
      <c r="CK16" s="23" t="n">
        <v>0.6273427819513485</v>
      </c>
      <c r="CL16" s="23" t="n">
        <v>0.1826502123538682</v>
      </c>
      <c r="CM16" s="23" t="n">
        <v>1.913958613173551</v>
      </c>
      <c r="CN16" s="23" t="n">
        <v>0.9139586131735512</v>
      </c>
      <c r="CO16" s="23" t="n">
        <v>0</v>
      </c>
      <c r="CP16" s="23" t="n">
        <v>0.0001888154066248448</v>
      </c>
      <c r="CQ16" s="23" t="n">
        <v>0.0003987597035143398</v>
      </c>
      <c r="CR16" s="23" t="n">
        <v>0.000209944296889495</v>
      </c>
      <c r="CS16" s="23" t="n">
        <v>0.0003987597035143398</v>
      </c>
      <c r="CV16" s="23" t="n">
        <v>0.002573210955247084</v>
      </c>
      <c r="CW16" s="23" t="n">
        <v>0.002174451251732744</v>
      </c>
      <c r="CZ16" s="23" t="n">
        <v>0.0001726245887383204</v>
      </c>
      <c r="DA16" s="23" t="n">
        <v>6.189215325769028e-05</v>
      </c>
      <c r="DB16" s="23" t="n">
        <v>0.0002923925844041531</v>
      </c>
      <c r="DC16" s="23" t="n">
        <v>5.787584240814239e-05</v>
      </c>
      <c r="DD16" s="23" t="n">
        <v>0.0001197679956658327</v>
      </c>
      <c r="DE16" s="23" t="n">
        <v>1.358536137348961</v>
      </c>
      <c r="DF16" s="23" t="n">
        <v>1.693806117316158</v>
      </c>
      <c r="DG16" s="23" t="n">
        <v>0.0004112752510444336</v>
      </c>
      <c r="DH16" s="23" t="n">
        <v>0.0001188826666402805</v>
      </c>
      <c r="DI16" s="23" t="n">
        <v>2.382483596632233</v>
      </c>
      <c r="DJ16" s="23" t="n">
        <v>1.382483596632232</v>
      </c>
      <c r="DK16" s="23" t="n">
        <v>0.02365024194224792</v>
      </c>
      <c r="DL16" s="23" t="n">
        <v>0.004760876074603108</v>
      </c>
      <c r="DM16" s="23" t="n">
        <v>0.03213067537272007</v>
      </c>
      <c r="DN16" s="23" t="n">
        <v>0.003719557355869045</v>
      </c>
      <c r="DO16" s="23" t="n">
        <v>0.008480433430472153</v>
      </c>
      <c r="DP16" s="23" t="n">
        <v>1.201303482908496</v>
      </c>
      <c r="DQ16" s="23" t="n">
        <v>1.358577026449908</v>
      </c>
      <c r="DR16" s="23" t="n">
        <v>0.04043215559090105</v>
      </c>
      <c r="DS16" s="23" t="n">
        <v>0.00830148021818098</v>
      </c>
      <c r="DT16" s="23" t="n">
        <v>1.709587398286803</v>
      </c>
      <c r="DU16" s="23" t="n">
        <v>0.7095873982868032</v>
      </c>
      <c r="DV16" s="23" t="n">
        <v>-0.01124220035984764</v>
      </c>
      <c r="DW16" s="23" t="n">
        <v>-0.001944771482880932</v>
      </c>
      <c r="DX16" s="23" t="n">
        <v>-0.01404417064203964</v>
      </c>
      <c r="DY16" s="23" t="n">
        <v>-0.0008571987993110694</v>
      </c>
      <c r="DZ16" s="23" t="n">
        <v>-0.002801970282192002</v>
      </c>
      <c r="EA16" s="23" t="n">
        <v>1.17298850942266</v>
      </c>
      <c r="EB16" s="23" t="n">
        <v>1.249236821307637</v>
      </c>
      <c r="EC16" s="23" t="n">
        <v>-0.01554488848442298</v>
      </c>
      <c r="ED16" s="23" t="n">
        <v>-0.001500717842383347</v>
      </c>
      <c r="EE16" s="23" t="n">
        <v>1.382726511434783</v>
      </c>
      <c r="EF16" s="23" t="n">
        <v>0.3827265114347831</v>
      </c>
      <c r="EG16" s="23" t="n">
        <v>0.006873814713645606</v>
      </c>
      <c r="EH16" s="23" t="n">
        <v>0.002606329683721819</v>
      </c>
      <c r="EI16" s="23" t="n">
        <v>0.01201993971195878</v>
      </c>
      <c r="EJ16" s="23" t="n">
        <v>0.00253979531459135</v>
      </c>
      <c r="EK16" s="23" t="n">
        <v>0.005146124998313169</v>
      </c>
      <c r="EL16" s="23" t="n">
        <v>1.37916786999624</v>
      </c>
      <c r="EM16" s="23" t="n">
        <v>1.748656344794587</v>
      </c>
      <c r="EN16" s="23" t="n">
        <v>0.01685895172787686</v>
      </c>
      <c r="EO16" s="23" t="n">
        <v>0.004839012015918081</v>
      </c>
      <c r="EP16" s="23" t="n">
        <v>2.452634007490656</v>
      </c>
      <c r="EQ16" s="23" t="n">
        <v>1.452634007490656</v>
      </c>
      <c r="ER16" s="23" t="n">
        <v>0.114315493614608</v>
      </c>
      <c r="ES16" s="23" t="n">
        <v>-0.0117239294108772</v>
      </c>
      <c r="ET16" s="23" t="n">
        <v>0.1000566547855601</v>
      </c>
      <c r="EU16" s="23" t="n">
        <v>-0.00253490941817076</v>
      </c>
      <c r="EV16" s="23" t="n">
        <v>-0.01425883882904797</v>
      </c>
      <c r="EW16" s="23" t="n">
        <v>0.8974423410145776</v>
      </c>
      <c r="EX16" s="23" t="n">
        <v>0.8752676616424471</v>
      </c>
      <c r="EY16" s="23" t="n">
        <v>0.09991390259933886</v>
      </c>
      <c r="EZ16" s="23" t="n">
        <v>-0.0001427521862212011</v>
      </c>
      <c r="FA16" s="23" t="n">
        <v>0.8740189054003364</v>
      </c>
      <c r="FB16" s="23" t="n">
        <v>-0.1259810945996635</v>
      </c>
      <c r="FC16" s="23" t="n">
        <v>0.02001851107620986</v>
      </c>
      <c r="FD16" s="23" t="n">
        <v>0.003852840576643952</v>
      </c>
      <c r="FE16" s="23" t="n">
        <v>0.02715934441589379</v>
      </c>
      <c r="FF16" s="23" t="n">
        <v>0.003287992763039984</v>
      </c>
      <c r="FG16" s="23" t="n">
        <v>0.007140833339683936</v>
      </c>
      <c r="FH16" s="23" t="n">
        <v>1.192463893142517</v>
      </c>
      <c r="FI16" s="23" t="n">
        <v>1.35671151128568</v>
      </c>
      <c r="FJ16" s="23" t="n">
        <v>0.03831460169722199</v>
      </c>
      <c r="FK16" s="23" t="n">
        <v>0.0111552572813282</v>
      </c>
      <c r="FL16" s="23" t="n">
        <v>1.913958613173551</v>
      </c>
      <c r="FM16" s="23" t="n">
        <v>0.9139586131735512</v>
      </c>
    </row>
    <row r="17">
      <c r="A17" s="2" t="inlineStr">
        <is>
          <t>Aus|1001</t>
        </is>
      </c>
      <c r="B17" s="2" t="inlineStr">
        <is>
          <t>Aus</t>
        </is>
      </c>
      <c r="C17" s="2" t="inlineStr">
        <is>
          <t>1001</t>
        </is>
      </c>
      <c r="D17" s="2" t="inlineStr">
        <is>
          <t>Exploration and mining support services</t>
        </is>
      </c>
      <c r="E17" s="23" t="n">
        <v>1</v>
      </c>
      <c r="F17" s="23" t="n">
        <v>0.5807135955929168</v>
      </c>
      <c r="G17" s="23" t="n">
        <v>2.133906233799081</v>
      </c>
      <c r="H17" s="23" t="n">
        <v>0.5531926382061643</v>
      </c>
      <c r="I17" s="23" t="n">
        <v>1.133906233799081</v>
      </c>
      <c r="J17" s="23" t="n">
        <v>1.580713595592917</v>
      </c>
      <c r="K17" s="23" t="n">
        <v>2.133906233799081</v>
      </c>
      <c r="L17" s="23" t="n">
        <v>3.401815261879034</v>
      </c>
      <c r="M17" s="23" t="n">
        <v>1.267909028079953</v>
      </c>
      <c r="N17" s="23" t="n">
        <v>3.401815261879034</v>
      </c>
      <c r="O17" s="23" t="n">
        <v>2.401815261879034</v>
      </c>
      <c r="P17" s="23" t="n">
        <v>0.2896910645545735</v>
      </c>
      <c r="Q17" s="23" t="n">
        <v>0.1761124551568454</v>
      </c>
      <c r="R17" s="23" t="n">
        <v>0.613845303888505</v>
      </c>
      <c r="S17" s="23" t="n">
        <v>0.1480417841770861</v>
      </c>
      <c r="T17" s="23" t="n">
        <v>0.3241542393339315</v>
      </c>
      <c r="U17" s="23" t="n">
        <v>1.607931954779601</v>
      </c>
      <c r="V17" s="23" t="n">
        <v>2.118965266782903</v>
      </c>
      <c r="W17" s="23" t="n">
        <v>0.9085520269063484</v>
      </c>
      <c r="X17" s="23" t="n">
        <v>0.2947067230178434</v>
      </c>
      <c r="Y17" s="23" t="n">
        <v>3.136279085112032</v>
      </c>
      <c r="Z17" s="23" t="n">
        <v>2.136279085112032</v>
      </c>
      <c r="AA17" s="23" t="n">
        <v>0.5560398273123777</v>
      </c>
      <c r="AB17" s="23" t="n">
        <v>0.2583078488948637</v>
      </c>
      <c r="AC17" s="23" t="n">
        <v>1.062910224664322</v>
      </c>
      <c r="AD17" s="23" t="n">
        <v>0.2485625484570804</v>
      </c>
      <c r="AE17" s="23" t="n">
        <v>0.5068703973519442</v>
      </c>
      <c r="AF17" s="23" t="n">
        <v>1.464549185520391</v>
      </c>
      <c r="AG17" s="23" t="n">
        <v>1.911572107706575</v>
      </c>
      <c r="AH17" s="23" t="n">
        <v>1.698664426657439</v>
      </c>
      <c r="AI17" s="23" t="n">
        <v>0.6357542019931168</v>
      </c>
      <c r="AJ17" s="23" t="n">
        <v>3.054933015981868</v>
      </c>
      <c r="AK17" s="23" t="n">
        <v>2.054933015981868</v>
      </c>
      <c r="AL17" s="23" t="n">
        <v>0.3755851302202813</v>
      </c>
      <c r="AM17" s="23" t="n">
        <v>0.2566006050220082</v>
      </c>
      <c r="AN17" s="23" t="n">
        <v>0.8809356617296834</v>
      </c>
      <c r="AO17" s="23" t="n">
        <v>0.2487499264873939</v>
      </c>
      <c r="AP17" s="23" t="n">
        <v>0.505350531509402</v>
      </c>
      <c r="AQ17" s="23" t="n">
        <v>1.683202247308117</v>
      </c>
      <c r="AR17" s="23" t="n">
        <v>2.345501967058741</v>
      </c>
      <c r="AS17" s="23" t="n">
        <v>1.525458797275573</v>
      </c>
      <c r="AT17" s="23" t="n">
        <v>0.6445231355458892</v>
      </c>
      <c r="AU17" s="23" t="n">
        <v>4.061552693475614</v>
      </c>
      <c r="AV17" s="23" t="n">
        <v>3.061552693475614</v>
      </c>
      <c r="AW17" s="23" t="n">
        <v>0.3801232862815133</v>
      </c>
      <c r="AX17" s="23" t="n">
        <v>0.262911391515304</v>
      </c>
      <c r="AY17" s="23" t="n">
        <v>0.8978247539568354</v>
      </c>
      <c r="AZ17" s="23" t="n">
        <v>0.254790076160018</v>
      </c>
      <c r="BA17" s="23" t="n">
        <v>0.517701467675322</v>
      </c>
      <c r="BB17" s="23" t="n">
        <v>1.691647686431386</v>
      </c>
      <c r="BC17" s="23" t="n">
        <v>2.361930421941897</v>
      </c>
      <c r="BD17" s="23" t="n">
        <v>1.559328535595138</v>
      </c>
      <c r="BE17" s="23" t="n">
        <v>0.6615037816383027</v>
      </c>
      <c r="BF17" s="23" t="n">
        <v>4.102165249724596</v>
      </c>
      <c r="BG17" s="23" t="n">
        <v>3.102165249724596</v>
      </c>
      <c r="BH17" s="23" t="n">
        <v>1.786061056855268</v>
      </c>
      <c r="BI17" s="23" t="n">
        <v>1.606032534885412</v>
      </c>
      <c r="BJ17" s="23" t="n">
        <v>4.769912842966216</v>
      </c>
      <c r="BK17" s="23" t="n">
        <v>1.377819251225536</v>
      </c>
      <c r="BL17" s="23" t="n">
        <v>2.983851786110948</v>
      </c>
      <c r="BM17" s="23" t="n">
        <v>1.899203601534858</v>
      </c>
      <c r="BN17" s="23" t="n">
        <v>2.670632577009792</v>
      </c>
      <c r="BO17" s="23" t="n">
        <v>8.257363578080037</v>
      </c>
      <c r="BP17" s="23" t="n">
        <v>3.487450735113821</v>
      </c>
      <c r="BQ17" s="23" t="n">
        <v>4.623225811002702</v>
      </c>
      <c r="BR17" s="23" t="n">
        <v>3.623225811002702</v>
      </c>
      <c r="CD17" s="23" t="n">
        <v>0.2663487627578042</v>
      </c>
      <c r="CE17" s="23" t="n">
        <v>0.08219539373801839</v>
      </c>
      <c r="CF17" s="23" t="n">
        <v>0.4490649207758176</v>
      </c>
      <c r="CG17" s="23" t="n">
        <v>0.100520764279995</v>
      </c>
      <c r="CH17" s="23" t="n">
        <v>0.1827161580180134</v>
      </c>
      <c r="CI17" s="23" t="n">
        <v>1.308600621557083</v>
      </c>
      <c r="CJ17" s="23" t="n">
        <v>1.686003404431657</v>
      </c>
      <c r="CK17" s="23" t="n">
        <v>0.7901123997510899</v>
      </c>
      <c r="CL17" s="23" t="n">
        <v>0.3410474789752723</v>
      </c>
      <c r="CM17" s="23" t="n">
        <v>2.966457931210867</v>
      </c>
      <c r="CN17" s="23" t="n">
        <v>1.966457931210867</v>
      </c>
      <c r="CO17" s="23" t="n">
        <v>0</v>
      </c>
      <c r="CP17" s="23" t="n">
        <v>0.0002891827187693314</v>
      </c>
      <c r="CQ17" s="23" t="n">
        <v>0.0007020642944685124</v>
      </c>
      <c r="CR17" s="23" t="n">
        <v>0.000412881575699181</v>
      </c>
      <c r="CS17" s="23" t="n">
        <v>0.0007020642944685124</v>
      </c>
      <c r="CV17" s="23" t="n">
        <v>0.004762235416094749</v>
      </c>
      <c r="CW17" s="23" t="n">
        <v>0.004060171121626236</v>
      </c>
      <c r="CZ17" s="23" t="n">
        <v>0.0001042493177348701</v>
      </c>
      <c r="DA17" s="23" t="n">
        <v>9.914373732100656e-05</v>
      </c>
      <c r="DB17" s="23" t="n">
        <v>0.0002936831192419826</v>
      </c>
      <c r="DC17" s="23" t="n">
        <v>9.029006418610594e-05</v>
      </c>
      <c r="DD17" s="23" t="n">
        <v>0.0001894338015071125</v>
      </c>
      <c r="DE17" s="23" t="n">
        <v>1.951025287025396</v>
      </c>
      <c r="DF17" s="23" t="n">
        <v>2.817122698000634</v>
      </c>
      <c r="DG17" s="23" t="n">
        <v>0.0005156627886276049</v>
      </c>
      <c r="DH17" s="23" t="n">
        <v>0.0002219796693856223</v>
      </c>
      <c r="DI17" s="23" t="n">
        <v>4.946438018319252</v>
      </c>
      <c r="DJ17" s="23" t="n">
        <v>3.946438018319252</v>
      </c>
      <c r="DK17" s="23" t="n">
        <v>0.008498481194792877</v>
      </c>
      <c r="DL17" s="23" t="n">
        <v>0.006876065444060718</v>
      </c>
      <c r="DM17" s="23" t="n">
        <v>0.02237229249504766</v>
      </c>
      <c r="DN17" s="23" t="n">
        <v>0.006997745856194063</v>
      </c>
      <c r="DO17" s="23" t="n">
        <v>0.01387381130025478</v>
      </c>
      <c r="DP17" s="23" t="n">
        <v>1.809093446988359</v>
      </c>
      <c r="DQ17" s="23" t="n">
        <v>2.632504794945647</v>
      </c>
      <c r="DR17" s="23" t="n">
        <v>0.0378729528210731</v>
      </c>
      <c r="DS17" s="23" t="n">
        <v>0.01550066032602544</v>
      </c>
      <c r="DT17" s="23" t="n">
        <v>4.456437797883029</v>
      </c>
      <c r="DU17" s="23" t="n">
        <v>3.456437797883029</v>
      </c>
      <c r="DV17" s="23" t="n">
        <v>-0.004064574451295875</v>
      </c>
      <c r="DW17" s="23" t="n">
        <v>-0.000953605406855271</v>
      </c>
      <c r="DX17" s="23" t="n">
        <v>-0.006478947681606569</v>
      </c>
      <c r="DY17" s="23" t="n">
        <v>-0.001460767823455422</v>
      </c>
      <c r="DZ17" s="23" t="n">
        <v>-0.002414373230310693</v>
      </c>
      <c r="EA17" s="23" t="n">
        <v>1.234613836769859</v>
      </c>
      <c r="EB17" s="23" t="n">
        <v>1.5940039379869</v>
      </c>
      <c r="EC17" s="23" t="n">
        <v>-0.00928111270623003</v>
      </c>
      <c r="ED17" s="23" t="n">
        <v>-0.002802165024623462</v>
      </c>
      <c r="EE17" s="23" t="n">
        <v>2.283415599207688</v>
      </c>
      <c r="EF17" s="23" t="n">
        <v>1.283415599207688</v>
      </c>
      <c r="EG17" s="23" t="n">
        <v>0.01499419833908112</v>
      </c>
      <c r="EH17" s="23" t="n">
        <v>0.005871842529936</v>
      </c>
      <c r="EI17" s="23" t="n">
        <v>0.02595039535105036</v>
      </c>
      <c r="EJ17" s="23" t="n">
        <v>0.005084354482033241</v>
      </c>
      <c r="EK17" s="23" t="n">
        <v>0.01095619701196924</v>
      </c>
      <c r="EL17" s="23" t="n">
        <v>1.391607633642643</v>
      </c>
      <c r="EM17" s="23" t="n">
        <v>1.73069575072999</v>
      </c>
      <c r="EN17" s="23" t="n">
        <v>0.0349858781325461</v>
      </c>
      <c r="EO17" s="23" t="n">
        <v>0.009035482781495744</v>
      </c>
      <c r="EP17" s="23" t="n">
        <v>2.333294341009105</v>
      </c>
      <c r="EQ17" s="23" t="n">
        <v>1.333294341009106</v>
      </c>
      <c r="ER17" s="23" t="n">
        <v>-0.1954488954311774</v>
      </c>
      <c r="ES17" s="23" t="n">
        <v>-0.007579086402791563</v>
      </c>
      <c r="ET17" s="23" t="n">
        <v>-0.2079249582856889</v>
      </c>
      <c r="EU17" s="23" t="n">
        <v>-0.004896976451719937</v>
      </c>
      <c r="EV17" s="23" t="n">
        <v>-0.0124760628545115</v>
      </c>
      <c r="EW17" s="23" t="n">
        <v>1.038777842085377</v>
      </c>
      <c r="EX17" s="23" t="n">
        <v>1.063832864478401</v>
      </c>
      <c r="EY17" s="23" t="n">
        <v>-0.2081915075144113</v>
      </c>
      <c r="EZ17" s="23" t="n">
        <v>-0.0002665492287223792</v>
      </c>
      <c r="FA17" s="23" t="n">
        <v>1.065196644141286</v>
      </c>
      <c r="FB17" s="23" t="n">
        <v>0.06519664414128591</v>
      </c>
      <c r="FC17" s="23" t="n">
        <v>0.01626709838897064</v>
      </c>
      <c r="FD17" s="23" t="n">
        <v>0.005020036673766562</v>
      </c>
      <c r="FE17" s="23" t="n">
        <v>0.02742638326402923</v>
      </c>
      <c r="FF17" s="23" t="n">
        <v>0.006139248201292025</v>
      </c>
      <c r="FG17" s="23" t="n">
        <v>0.01115928487505859</v>
      </c>
      <c r="FH17" s="23" t="n">
        <v>1.308600621557083</v>
      </c>
      <c r="FI17" s="23" t="n">
        <v>1.686003404431657</v>
      </c>
      <c r="FJ17" s="23" t="n">
        <v>0.04825566303374951</v>
      </c>
      <c r="FK17" s="23" t="n">
        <v>0.02082927976972028</v>
      </c>
      <c r="FL17" s="23" t="n">
        <v>2.966457931210869</v>
      </c>
      <c r="FM17" s="23" t="n">
        <v>1.966457931210869</v>
      </c>
    </row>
    <row r="18">
      <c r="A18" s="2" t="inlineStr">
        <is>
          <t>Aus|1101</t>
        </is>
      </c>
      <c r="B18" s="2" t="inlineStr">
        <is>
          <t>Aus</t>
        </is>
      </c>
      <c r="C18" s="2" t="inlineStr">
        <is>
          <t>1101</t>
        </is>
      </c>
      <c r="D18" s="2" t="inlineStr">
        <is>
          <t>Meat and meat product manufacturing</t>
        </is>
      </c>
      <c r="E18" s="23" t="n">
        <v>1</v>
      </c>
      <c r="F18" s="23" t="n">
        <v>0.8104631694430665</v>
      </c>
      <c r="G18" s="23" t="n">
        <v>2.495021524413421</v>
      </c>
      <c r="H18" s="23" t="n">
        <v>0.6845583549703546</v>
      </c>
      <c r="I18" s="23" t="n">
        <v>1.495021524413421</v>
      </c>
      <c r="J18" s="23" t="n">
        <v>1.810463169443067</v>
      </c>
      <c r="K18" s="23" t="n">
        <v>2.495021524413421</v>
      </c>
      <c r="L18" s="23" t="n">
        <v>3.160240759860542</v>
      </c>
      <c r="M18" s="23" t="n">
        <v>0.6652192354471214</v>
      </c>
      <c r="N18" s="23" t="n">
        <v>3.160240759860542</v>
      </c>
      <c r="O18" s="23" t="n">
        <v>2.160240759860542</v>
      </c>
      <c r="P18" s="23" t="n">
        <v>0.1110903593903294</v>
      </c>
      <c r="Q18" s="23" t="n">
        <v>0.06712367162863873</v>
      </c>
      <c r="R18" s="23" t="n">
        <v>0.3220591499012238</v>
      </c>
      <c r="S18" s="23" t="n">
        <v>0.1438451188822557</v>
      </c>
      <c r="T18" s="23" t="n">
        <v>0.2109687905108944</v>
      </c>
      <c r="U18" s="23" t="n">
        <v>1.604225893200972</v>
      </c>
      <c r="V18" s="23" t="n">
        <v>2.899073796040483</v>
      </c>
      <c r="W18" s="23" t="n">
        <v>0.4766795340339355</v>
      </c>
      <c r="X18" s="23" t="n">
        <v>0.1546203841327117</v>
      </c>
      <c r="Y18" s="23" t="n">
        <v>4.290917201546394</v>
      </c>
      <c r="Z18" s="23" t="n">
        <v>3.290917201546395</v>
      </c>
      <c r="AA18" s="23" t="n">
        <v>0.1734374194425654</v>
      </c>
      <c r="AB18" s="23" t="n">
        <v>0.3971437752399543</v>
      </c>
      <c r="AC18" s="23" t="n">
        <v>0.8789196664711779</v>
      </c>
      <c r="AD18" s="23" t="n">
        <v>0.3083384717886582</v>
      </c>
      <c r="AE18" s="23" t="n">
        <v>0.7054822470286125</v>
      </c>
      <c r="AF18" s="23" t="n">
        <v>3.289839046939178</v>
      </c>
      <c r="AG18" s="23" t="n">
        <v>5.067647277594766</v>
      </c>
      <c r="AH18" s="23" t="n">
        <v>1.212473505757733</v>
      </c>
      <c r="AI18" s="23" t="n">
        <v>0.333553839286555</v>
      </c>
      <c r="AJ18" s="23" t="n">
        <v>6.990841478469122</v>
      </c>
      <c r="AK18" s="23" t="n">
        <v>5.990841478469122</v>
      </c>
      <c r="AL18" s="23" t="n">
        <v>0.1739244995651691</v>
      </c>
      <c r="AM18" s="23" t="n">
        <v>0.3892279341279317</v>
      </c>
      <c r="AN18" s="23" t="n">
        <v>0.8696432991774876</v>
      </c>
      <c r="AO18" s="23" t="n">
        <v>0.3064908654843868</v>
      </c>
      <c r="AP18" s="23" t="n">
        <v>0.6957187996123185</v>
      </c>
      <c r="AQ18" s="23" t="n">
        <v>3.237913204298679</v>
      </c>
      <c r="AR18" s="23" t="n">
        <v>5.000119599893598</v>
      </c>
      <c r="AS18" s="23" t="n">
        <v>1.20779783389603</v>
      </c>
      <c r="AT18" s="23" t="n">
        <v>0.3381545347185426</v>
      </c>
      <c r="AU18" s="23" t="n">
        <v>6.944380101225883</v>
      </c>
      <c r="AV18" s="23" t="n">
        <v>5.944380101225883</v>
      </c>
      <c r="AW18" s="23" t="n">
        <v>0.1797237089928997</v>
      </c>
      <c r="AX18" s="23" t="n">
        <v>0.4047498727425703</v>
      </c>
      <c r="AY18" s="23" t="n">
        <v>0.8998494201772738</v>
      </c>
      <c r="AZ18" s="23" t="n">
        <v>0.3153758384418038</v>
      </c>
      <c r="BA18" s="23" t="n">
        <v>0.7201257111843741</v>
      </c>
      <c r="BB18" s="23" t="n">
        <v>3.252067214785561</v>
      </c>
      <c r="BC18" s="23" t="n">
        <v>5.006848708051224</v>
      </c>
      <c r="BD18" s="23" t="n">
        <v>1.246912995024744</v>
      </c>
      <c r="BE18" s="23" t="n">
        <v>0.3470635748474704</v>
      </c>
      <c r="BF18" s="23" t="n">
        <v>6.93794381393501</v>
      </c>
      <c r="BG18" s="23" t="n">
        <v>5.937943813935011</v>
      </c>
      <c r="BH18" s="23" t="n">
        <v>1.840906095775474</v>
      </c>
      <c r="BI18" s="23" t="n">
        <v>1.663399677829456</v>
      </c>
      <c r="BJ18" s="23" t="n">
        <v>5.040452258202203</v>
      </c>
      <c r="BK18" s="23" t="n">
        <v>1.536146484597273</v>
      </c>
      <c r="BL18" s="23" t="n">
        <v>3.199546162426729</v>
      </c>
      <c r="BM18" s="23" t="n">
        <v>1.903576603742385</v>
      </c>
      <c r="BN18" s="23" t="n">
        <v>2.738027903633474</v>
      </c>
      <c r="BO18" s="23" t="n">
        <v>6.870172892958671</v>
      </c>
      <c r="BP18" s="23" t="n">
        <v>1.829720634756468</v>
      </c>
      <c r="BQ18" s="23" t="n">
        <v>3.73195184084859</v>
      </c>
      <c r="BR18" s="23" t="n">
        <v>2.731951840848591</v>
      </c>
      <c r="CD18" s="23" t="n">
        <v>0.06234706005223598</v>
      </c>
      <c r="CE18" s="23" t="n">
        <v>0.3300201036113158</v>
      </c>
      <c r="CF18" s="23" t="n">
        <v>0.5568605165699539</v>
      </c>
      <c r="CG18" s="23" t="n">
        <v>0.1644933529064021</v>
      </c>
      <c r="CH18" s="23" t="n">
        <v>0.4945134565177179</v>
      </c>
      <c r="CI18" s="23" t="n">
        <v>6.293274507808651</v>
      </c>
      <c r="CJ18" s="23" t="n">
        <v>8.931624299580474</v>
      </c>
      <c r="CK18" s="23" t="n">
        <v>0.7357939717237976</v>
      </c>
      <c r="CL18" s="23" t="n">
        <v>0.1789334551538436</v>
      </c>
      <c r="CM18" s="23" t="n">
        <v>11.80158248211432</v>
      </c>
      <c r="CN18" s="23" t="n">
        <v>10.80158248211432</v>
      </c>
      <c r="CO18" s="23" t="n">
        <v>0</v>
      </c>
      <c r="CP18" s="23" t="n">
        <v>5.415132103362253e-05</v>
      </c>
      <c r="CQ18" s="23" t="n">
        <v>0.0005845571061659162</v>
      </c>
      <c r="CR18" s="23" t="n">
        <v>0.0005304057851322937</v>
      </c>
      <c r="CS18" s="23" t="n">
        <v>0.0005845571061659162</v>
      </c>
      <c r="CV18" s="23" t="n">
        <v>0.002714760353793842</v>
      </c>
      <c r="CW18" s="23" t="n">
        <v>0.002130203247627925</v>
      </c>
      <c r="CZ18" s="23" t="n">
        <v>4.03623542575353e-05</v>
      </c>
      <c r="DA18" s="23" t="n">
        <v>4.113941390777441e-05</v>
      </c>
      <c r="DB18" s="23" t="n">
        <v>0.0002008523529774832</v>
      </c>
      <c r="DC18" s="23" t="n">
        <v>0.0001193505848121735</v>
      </c>
      <c r="DD18" s="23" t="n">
        <v>0.0001604899987199479</v>
      </c>
      <c r="DE18" s="23" t="n">
        <v>2.019252089342485</v>
      </c>
      <c r="DF18" s="23" t="n">
        <v>4.97622987241845</v>
      </c>
      <c r="DG18" s="23" t="n">
        <v>0.000317315871008523</v>
      </c>
      <c r="DH18" s="23" t="n">
        <v>0.0001164635180310399</v>
      </c>
      <c r="DI18" s="23" t="n">
        <v>7.861678954202305</v>
      </c>
      <c r="DJ18" s="23" t="n">
        <v>6.861678954202304</v>
      </c>
      <c r="DK18" s="23" t="n">
        <v>0.005839952755185338</v>
      </c>
      <c r="DL18" s="23" t="n">
        <v>0.02243381806866946</v>
      </c>
      <c r="DM18" s="23" t="n">
        <v>0.03979174186081446</v>
      </c>
      <c r="DN18" s="23" t="n">
        <v>0.01151797103695966</v>
      </c>
      <c r="DO18" s="23" t="n">
        <v>0.03395178910562912</v>
      </c>
      <c r="DP18" s="23" t="n">
        <v>4.841438280258398</v>
      </c>
      <c r="DQ18" s="23" t="n">
        <v>6.813709550215638</v>
      </c>
      <c r="DR18" s="23" t="n">
        <v>0.04792429489312389</v>
      </c>
      <c r="DS18" s="23" t="n">
        <v>0.008132553032309434</v>
      </c>
      <c r="DT18" s="23" t="n">
        <v>8.206281266671473</v>
      </c>
      <c r="DU18" s="23" t="n">
        <v>7.206281266671473</v>
      </c>
      <c r="DV18" s="23" t="n">
        <v>-8.110568171231848e-05</v>
      </c>
      <c r="DW18" s="23" t="n">
        <v>-0.007007170188972595</v>
      </c>
      <c r="DX18" s="23" t="n">
        <v>-0.01037103032017096</v>
      </c>
      <c r="DY18" s="23" t="n">
        <v>-0.003282754449486048</v>
      </c>
      <c r="DZ18" s="23" t="n">
        <v>-0.01028992463845864</v>
      </c>
      <c r="EA18" s="23" t="n">
        <v>87.3955525807304</v>
      </c>
      <c r="EB18" s="23" t="n">
        <v>127.8705770202014</v>
      </c>
      <c r="EC18" s="23" t="n">
        <v>-0.01184120998921196</v>
      </c>
      <c r="ED18" s="23" t="n">
        <v>-0.001470179669040998</v>
      </c>
      <c r="EE18" s="23" t="n">
        <v>145.9972931515782</v>
      </c>
      <c r="EF18" s="23" t="n">
        <v>144.9972931515782</v>
      </c>
      <c r="EG18" s="23" t="n">
        <v>0.004990380552631862</v>
      </c>
      <c r="EH18" s="23" t="n">
        <v>0.001907964022853602</v>
      </c>
      <c r="EI18" s="23" t="n">
        <v>0.01179285504564718</v>
      </c>
      <c r="EJ18" s="23" t="n">
        <v>0.00489451047016172</v>
      </c>
      <c r="EK18" s="23" t="n">
        <v>0.006802474493015321</v>
      </c>
      <c r="EL18" s="23" t="n">
        <v>1.382328362081999</v>
      </c>
      <c r="EM18" s="23" t="n">
        <v>2.36311738579291</v>
      </c>
      <c r="EN18" s="23" t="n">
        <v>0.01653339779334279</v>
      </c>
      <c r="EO18" s="23" t="n">
        <v>0.004740542747695609</v>
      </c>
      <c r="EP18" s="23" t="n">
        <v>3.313053507437082</v>
      </c>
      <c r="EQ18" s="23" t="n">
        <v>2.313053507437081</v>
      </c>
      <c r="ER18" s="23" t="n">
        <v>-0.00450330043002815</v>
      </c>
      <c r="ES18" s="23" t="n">
        <v>-0.00982380513487625</v>
      </c>
      <c r="ET18" s="23" t="n">
        <v>-0.02106922233933716</v>
      </c>
      <c r="EU18" s="23" t="n">
        <v>-0.006742116774432764</v>
      </c>
      <c r="EV18" s="23" t="n">
        <v>-0.01656592190930901</v>
      </c>
      <c r="EW18" s="23" t="n">
        <v>3.181467856190719</v>
      </c>
      <c r="EX18" s="23" t="n">
        <v>4.67861797512929</v>
      </c>
      <c r="EY18" s="23" t="n">
        <v>-0.02120906965504568</v>
      </c>
      <c r="EZ18" s="23" t="n">
        <v>-0.0001398473157085134</v>
      </c>
      <c r="FA18" s="23" t="n">
        <v>4.709672380199848</v>
      </c>
      <c r="FB18" s="23" t="n">
        <v>3.709672380199848</v>
      </c>
      <c r="FC18" s="23" t="n">
        <v>0.003807811043053426</v>
      </c>
      <c r="FD18" s="23" t="n">
        <v>0.02015578912474696</v>
      </c>
      <c r="FE18" s="23" t="n">
        <v>0.03400993764034681</v>
      </c>
      <c r="FF18" s="23" t="n">
        <v>0.01004633747254642</v>
      </c>
      <c r="FG18" s="23" t="n">
        <v>0.03020212659729338</v>
      </c>
      <c r="FH18" s="23" t="n">
        <v>6.293274507808647</v>
      </c>
      <c r="FI18" s="23" t="n">
        <v>8.931624299580463</v>
      </c>
      <c r="FJ18" s="23" t="n">
        <v>0.04493819610090076</v>
      </c>
      <c r="FK18" s="23" t="n">
        <v>0.01092825846055395</v>
      </c>
      <c r="FL18" s="23" t="n">
        <v>11.80158248211432</v>
      </c>
      <c r="FM18" s="23" t="n">
        <v>10.80158248211432</v>
      </c>
    </row>
    <row r="19">
      <c r="A19" s="2" t="inlineStr">
        <is>
          <t>Aus|1102</t>
        </is>
      </c>
      <c r="B19" s="2" t="inlineStr">
        <is>
          <t>Aus</t>
        </is>
      </c>
      <c r="C19" s="2" t="inlineStr">
        <is>
          <t>1102</t>
        </is>
      </c>
      <c r="D19" s="2" t="inlineStr">
        <is>
          <t>Processed seafood manufacturing</t>
        </is>
      </c>
      <c r="E19" s="23" t="n">
        <v>1</v>
      </c>
      <c r="F19" s="23" t="n">
        <v>0.6378495639396961</v>
      </c>
      <c r="G19" s="23" t="n">
        <v>2.198131429330623</v>
      </c>
      <c r="H19" s="23" t="n">
        <v>0.5602818653909266</v>
      </c>
      <c r="I19" s="23" t="n">
        <v>1.198131429330623</v>
      </c>
      <c r="J19" s="23" t="n">
        <v>1.637849563939696</v>
      </c>
      <c r="K19" s="23" t="n">
        <v>2.198131429330623</v>
      </c>
      <c r="L19" s="23" t="n">
        <v>2.872064270310507</v>
      </c>
      <c r="M19" s="23" t="n">
        <v>0.6739328409798846</v>
      </c>
      <c r="N19" s="23" t="n">
        <v>2.872064270310507</v>
      </c>
      <c r="O19" s="23" t="n">
        <v>1.872064270310507</v>
      </c>
      <c r="P19" s="23" t="n">
        <v>0.0862858077009426</v>
      </c>
      <c r="Q19" s="23" t="n">
        <v>0.1061424451392054</v>
      </c>
      <c r="R19" s="23" t="n">
        <v>0.32627775369516</v>
      </c>
      <c r="S19" s="23" t="n">
        <v>0.133849500855012</v>
      </c>
      <c r="T19" s="23" t="n">
        <v>0.2399919459942174</v>
      </c>
      <c r="U19" s="23" t="n">
        <v>2.230126343686597</v>
      </c>
      <c r="V19" s="23" t="n">
        <v>3.781360601340186</v>
      </c>
      <c r="W19" s="23" t="n">
        <v>0.4829234867096603</v>
      </c>
      <c r="X19" s="23" t="n">
        <v>0.1566457330145004</v>
      </c>
      <c r="Y19" s="23" t="n">
        <v>5.596789316539999</v>
      </c>
      <c r="Z19" s="23" t="n">
        <v>4.596789316539999</v>
      </c>
      <c r="AA19" s="23" t="n">
        <v>0.3015889524276369</v>
      </c>
      <c r="AB19" s="23" t="n">
        <v>0.2730064287871374</v>
      </c>
      <c r="AC19" s="23" t="n">
        <v>0.8150778297201613</v>
      </c>
      <c r="AD19" s="23" t="n">
        <v>0.2404824485053869</v>
      </c>
      <c r="AE19" s="23" t="n">
        <v>0.5134888772925243</v>
      </c>
      <c r="AF19" s="23" t="n">
        <v>1.90522688775426</v>
      </c>
      <c r="AG19" s="23" t="n">
        <v>2.70261169435817</v>
      </c>
      <c r="AH19" s="23" t="n">
        <v>1.153000839987663</v>
      </c>
      <c r="AI19" s="23" t="n">
        <v>0.3379230102675019</v>
      </c>
      <c r="AJ19" s="23" t="n">
        <v>3.823087121416735</v>
      </c>
      <c r="AK19" s="23" t="n">
        <v>2.823087121416735</v>
      </c>
      <c r="AL19" s="23" t="n">
        <v>0.2914780179234832</v>
      </c>
      <c r="AM19" s="23" t="n">
        <v>0.2606722934100585</v>
      </c>
      <c r="AN19" s="23" t="n">
        <v>0.7916072657894924</v>
      </c>
      <c r="AO19" s="23" t="n">
        <v>0.2394569544559507</v>
      </c>
      <c r="AP19" s="23" t="n">
        <v>0.5001292478660092</v>
      </c>
      <c r="AQ19" s="23" t="n">
        <v>1.894312014563268</v>
      </c>
      <c r="AR19" s="23" t="n">
        <v>2.715838646869418</v>
      </c>
      <c r="AS19" s="23" t="n">
        <v>1.134191235298316</v>
      </c>
      <c r="AT19" s="23" t="n">
        <v>0.3425839695088235</v>
      </c>
      <c r="AU19" s="23" t="n">
        <v>3.891172457458031</v>
      </c>
      <c r="AV19" s="23" t="n">
        <v>2.891172457458031</v>
      </c>
      <c r="AW19" s="23" t="n">
        <v>0.2966371537077276</v>
      </c>
      <c r="AX19" s="23" t="n">
        <v>0.2741344623768422</v>
      </c>
      <c r="AY19" s="23" t="n">
        <v>0.8164756142084929</v>
      </c>
      <c r="AZ19" s="23" t="n">
        <v>0.2457039981239231</v>
      </c>
      <c r="BA19" s="23" t="n">
        <v>0.5198384605007653</v>
      </c>
      <c r="BB19" s="23" t="n">
        <v>1.92414068484133</v>
      </c>
      <c r="BC19" s="23" t="n">
        <v>2.752438809512563</v>
      </c>
      <c r="BD19" s="23" t="n">
        <v>1.168085322007124</v>
      </c>
      <c r="BE19" s="23" t="n">
        <v>0.3516097077986314</v>
      </c>
      <c r="BF19" s="23" t="n">
        <v>3.937757989540388</v>
      </c>
      <c r="BG19" s="23" t="n">
        <v>2.937757989540388</v>
      </c>
      <c r="BH19" s="23" t="n">
        <v>1.476857916716652</v>
      </c>
      <c r="BI19" s="23" t="n">
        <v>1.302766828590205</v>
      </c>
      <c r="BJ19" s="23" t="n">
        <v>4.128820697148667</v>
      </c>
      <c r="BK19" s="23" t="n">
        <v>1.349195951841809</v>
      </c>
      <c r="BL19" s="23" t="n">
        <v>2.651962780432014</v>
      </c>
      <c r="BM19" s="23" t="n">
        <v>1.882120625040568</v>
      </c>
      <c r="BN19" s="23" t="n">
        <v>2.795679022615698</v>
      </c>
      <c r="BO19" s="23" t="n">
        <v>5.982508564054865</v>
      </c>
      <c r="BP19" s="23" t="n">
        <v>1.853687866906198</v>
      </c>
      <c r="BQ19" s="23" t="n">
        <v>4.050835558612954</v>
      </c>
      <c r="BR19" s="23" t="n">
        <v>3.050835558612954</v>
      </c>
      <c r="CD19" s="23" t="n">
        <v>0.2153031447266943</v>
      </c>
      <c r="CE19" s="23" t="n">
        <v>0.1668639836479323</v>
      </c>
      <c r="CF19" s="23" t="n">
        <v>0.4888000760250015</v>
      </c>
      <c r="CG19" s="23" t="n">
        <v>0.1066329476503748</v>
      </c>
      <c r="CH19" s="23" t="n">
        <v>0.2734969312983071</v>
      </c>
      <c r="CI19" s="23" t="n">
        <v>1.775018794359689</v>
      </c>
      <c r="CJ19" s="23" t="n">
        <v>2.270287675758215</v>
      </c>
      <c r="CK19" s="23" t="n">
        <v>0.6700773532780029</v>
      </c>
      <c r="CL19" s="23" t="n">
        <v>0.1812772772530014</v>
      </c>
      <c r="CM19" s="23" t="n">
        <v>3.112250655365943</v>
      </c>
      <c r="CN19" s="23" t="n">
        <v>2.112250655365943</v>
      </c>
      <c r="CO19" s="23" t="n">
        <v>0</v>
      </c>
      <c r="CP19" s="23" t="n">
        <v>4.744418792619922e-05</v>
      </c>
      <c r="CQ19" s="23" t="n">
        <v>0.0003813640146566389</v>
      </c>
      <c r="CR19" s="23" t="n">
        <v>0.0003339198267304397</v>
      </c>
      <c r="CS19" s="23" t="n">
        <v>0.0003813640146566389</v>
      </c>
      <c r="CV19" s="23" t="n">
        <v>0.002539470470453172</v>
      </c>
      <c r="CW19" s="23" t="n">
        <v>0.002158106455796533</v>
      </c>
      <c r="CZ19" s="23" t="n">
        <v>9.489513442022696e-05</v>
      </c>
      <c r="DA19" s="23" t="n">
        <v>0.0003168332050641191</v>
      </c>
      <c r="DB19" s="23" t="n">
        <v>0.0005494717398111553</v>
      </c>
      <c r="DC19" s="23" t="n">
        <v>0.0001377434003268092</v>
      </c>
      <c r="DD19" s="23" t="n">
        <v>0.0004545766053909284</v>
      </c>
      <c r="DE19" s="23" t="n">
        <v>4.338771866438138</v>
      </c>
      <c r="DF19" s="23" t="n">
        <v>5.790304668076165</v>
      </c>
      <c r="DG19" s="23" t="n">
        <v>0.0006674607957415893</v>
      </c>
      <c r="DH19" s="23" t="n">
        <v>0.000117989055930434</v>
      </c>
      <c r="DI19" s="23" t="n">
        <v>7.033667214020191</v>
      </c>
      <c r="DJ19" s="23" t="n">
        <v>6.033667214020191</v>
      </c>
      <c r="DK19" s="23" t="n">
        <v>0.005826631351590024</v>
      </c>
      <c r="DL19" s="23" t="n">
        <v>0.02477196351036789</v>
      </c>
      <c r="DM19" s="23" t="n">
        <v>0.03830199735442191</v>
      </c>
      <c r="DN19" s="23" t="n">
        <v>0.007703402492463995</v>
      </c>
      <c r="DO19" s="23" t="n">
        <v>0.03247536600283189</v>
      </c>
      <c r="DP19" s="23" t="n">
        <v>5.251506919793011</v>
      </c>
      <c r="DQ19" s="23" t="n">
        <v>6.57360918225412</v>
      </c>
      <c r="DR19" s="23" t="n">
        <v>0.04654107746129826</v>
      </c>
      <c r="DS19" s="23" t="n">
        <v>0.008239080106876351</v>
      </c>
      <c r="DT19" s="23" t="n">
        <v>7.987647519281911</v>
      </c>
      <c r="DU19" s="23" t="n">
        <v>6.987647519281911</v>
      </c>
      <c r="DV19" s="23" t="n">
        <v>-0.0007623907017657888</v>
      </c>
      <c r="DW19" s="23" t="n">
        <v>-0.01167407193657486</v>
      </c>
      <c r="DX19" s="23" t="n">
        <v>-0.01436448468988943</v>
      </c>
      <c r="DY19" s="23" t="n">
        <v>-0.001928022051548774</v>
      </c>
      <c r="DZ19" s="23" t="n">
        <v>-0.01360209398812364</v>
      </c>
      <c r="EA19" s="23" t="n">
        <v>16.3124531943219</v>
      </c>
      <c r="EB19" s="23" t="n">
        <v>18.84136920429322</v>
      </c>
      <c r="EC19" s="23" t="n">
        <v>-0.01585392201868482</v>
      </c>
      <c r="ED19" s="23" t="n">
        <v>-0.001489437328795393</v>
      </c>
      <c r="EE19" s="23" t="n">
        <v>20.79500967412801</v>
      </c>
      <c r="EF19" s="23" t="n">
        <v>19.79500967412801</v>
      </c>
      <c r="EG19" s="23" t="n">
        <v>0.003876115074990035</v>
      </c>
      <c r="EH19" s="23" t="n">
        <v>0.004233628153249694</v>
      </c>
      <c r="EI19" s="23" t="n">
        <v>0.01283455655083322</v>
      </c>
      <c r="EJ19" s="23" t="n">
        <v>0.004724813322593491</v>
      </c>
      <c r="EK19" s="23" t="n">
        <v>0.008958441475843185</v>
      </c>
      <c r="EL19" s="23" t="n">
        <v>2.092234897917879</v>
      </c>
      <c r="EM19" s="23" t="n">
        <v>3.311190793494751</v>
      </c>
      <c r="EN19" s="23" t="n">
        <v>0.01763719494657012</v>
      </c>
      <c r="EO19" s="23" t="n">
        <v>0.0048026383957369</v>
      </c>
      <c r="EP19" s="23" t="n">
        <v>4.550224801211677</v>
      </c>
      <c r="EQ19" s="23" t="n">
        <v>3.550224801211678</v>
      </c>
      <c r="ER19" s="23" t="n">
        <v>-0.01398704957914382</v>
      </c>
      <c r="ES19" s="23" t="n">
        <v>-0.01656776353032872</v>
      </c>
      <c r="ET19" s="23" t="n">
        <v>-0.03630512048150211</v>
      </c>
      <c r="EU19" s="23" t="n">
        <v>-0.00575030737202957</v>
      </c>
      <c r="EV19" s="23" t="n">
        <v>-0.02231807090235829</v>
      </c>
      <c r="EW19" s="23" t="n">
        <v>2.184507385677178</v>
      </c>
      <c r="EX19" s="23" t="n">
        <v>2.595623921690884</v>
      </c>
      <c r="EY19" s="23" t="n">
        <v>-0.03644679963591733</v>
      </c>
      <c r="EZ19" s="23" t="n">
        <v>-0.0001416791544152224</v>
      </c>
      <c r="FA19" s="23" t="n">
        <v>2.605753231207773</v>
      </c>
      <c r="FB19" s="23" t="n">
        <v>1.605753231207773</v>
      </c>
      <c r="FC19" s="23" t="n">
        <v>0.01314951645526764</v>
      </c>
      <c r="FD19" s="23" t="n">
        <v>0.01019112238957441</v>
      </c>
      <c r="FE19" s="23" t="n">
        <v>0.02985318515057397</v>
      </c>
      <c r="FF19" s="23" t="n">
        <v>0.006512546305731918</v>
      </c>
      <c r="FG19" s="23" t="n">
        <v>0.01670366869530633</v>
      </c>
      <c r="FH19" s="23" t="n">
        <v>1.775018794359689</v>
      </c>
      <c r="FI19" s="23" t="n">
        <v>2.270287675758215</v>
      </c>
      <c r="FJ19" s="23" t="n">
        <v>0.04092459120565196</v>
      </c>
      <c r="FK19" s="23" t="n">
        <v>0.01107140605507799</v>
      </c>
      <c r="FL19" s="23" t="n">
        <v>3.112250655365943</v>
      </c>
      <c r="FM19" s="23" t="n">
        <v>2.112250655365943</v>
      </c>
    </row>
    <row r="20">
      <c r="A20" s="2" t="inlineStr">
        <is>
          <t>Aus|1103</t>
        </is>
      </c>
      <c r="B20" s="2" t="inlineStr">
        <is>
          <t>Aus</t>
        </is>
      </c>
      <c r="C20" s="2" t="inlineStr">
        <is>
          <t>1103</t>
        </is>
      </c>
      <c r="D20" s="2" t="inlineStr">
        <is>
          <t>Dairy product manufacturing</t>
        </is>
      </c>
      <c r="E20" s="23" t="n">
        <v>1</v>
      </c>
      <c r="F20" s="23" t="n">
        <v>0.7422448191456696</v>
      </c>
      <c r="G20" s="23" t="n">
        <v>2.471266819953797</v>
      </c>
      <c r="H20" s="23" t="n">
        <v>0.7290220008081272</v>
      </c>
      <c r="I20" s="23" t="n">
        <v>1.471266819953797</v>
      </c>
      <c r="J20" s="23" t="n">
        <v>1.74224481914567</v>
      </c>
      <c r="K20" s="23" t="n">
        <v>2.471266819953797</v>
      </c>
      <c r="L20" s="23" t="n">
        <v>3.21339461536785</v>
      </c>
      <c r="M20" s="23" t="n">
        <v>0.7421277954140528</v>
      </c>
      <c r="N20" s="23" t="n">
        <v>3.21339461536785</v>
      </c>
      <c r="O20" s="23" t="n">
        <v>2.21339461536785</v>
      </c>
      <c r="P20" s="23" t="n">
        <v>0.1166334947417424</v>
      </c>
      <c r="Q20" s="23" t="n">
        <v>0.08906788453849473</v>
      </c>
      <c r="R20" s="23" t="n">
        <v>0.3592936496318753</v>
      </c>
      <c r="S20" s="23" t="n">
        <v>0.1535922703516381</v>
      </c>
      <c r="T20" s="23" t="n">
        <v>0.2426601548901328</v>
      </c>
      <c r="U20" s="23" t="n">
        <v>1.763656141280125</v>
      </c>
      <c r="V20" s="23" t="n">
        <v>3.080535745134337</v>
      </c>
      <c r="W20" s="23" t="n">
        <v>0.5317902923745601</v>
      </c>
      <c r="X20" s="23" t="n">
        <v>0.1724966427426848</v>
      </c>
      <c r="Y20" s="23" t="n">
        <v>4.559498911972802</v>
      </c>
      <c r="Z20" s="23" t="n">
        <v>3.559498911972802</v>
      </c>
      <c r="AA20" s="23" t="n">
        <v>0.190431797296884</v>
      </c>
      <c r="AB20" s="23" t="n">
        <v>0.3078724789451669</v>
      </c>
      <c r="AC20" s="23" t="n">
        <v>0.8205223921320082</v>
      </c>
      <c r="AD20" s="23" t="n">
        <v>0.3222181158899573</v>
      </c>
      <c r="AE20" s="23" t="n">
        <v>0.6300905948351242</v>
      </c>
      <c r="AF20" s="23" t="n">
        <v>2.616707311044239</v>
      </c>
      <c r="AG20" s="23" t="n">
        <v>4.308746773275527</v>
      </c>
      <c r="AH20" s="23" t="n">
        <v>1.19263967649653</v>
      </c>
      <c r="AI20" s="23" t="n">
        <v>0.372117284364522</v>
      </c>
      <c r="AJ20" s="23" t="n">
        <v>6.262817940205647</v>
      </c>
      <c r="AK20" s="23" t="n">
        <v>5.262817940205648</v>
      </c>
      <c r="AL20" s="23" t="n">
        <v>0.1916067828336743</v>
      </c>
      <c r="AM20" s="23" t="n">
        <v>0.3038777730601431</v>
      </c>
      <c r="AN20" s="23" t="n">
        <v>0.8162388112065732</v>
      </c>
      <c r="AO20" s="23" t="n">
        <v>0.3207542553127558</v>
      </c>
      <c r="AP20" s="23" t="n">
        <v>0.6246320283728989</v>
      </c>
      <c r="AQ20" s="23" t="n">
        <v>2.585944759189065</v>
      </c>
      <c r="AR20" s="23" t="n">
        <v>4.25996824921963</v>
      </c>
      <c r="AS20" s="23" t="n">
        <v>1.193488695135835</v>
      </c>
      <c r="AT20" s="23" t="n">
        <v>0.3772498839292616</v>
      </c>
      <c r="AU20" s="23" t="n">
        <v>6.228843663493122</v>
      </c>
      <c r="AV20" s="23" t="n">
        <v>5.228843663493122</v>
      </c>
      <c r="AW20" s="23" t="n">
        <v>0.195589170753518</v>
      </c>
      <c r="AX20" s="23" t="n">
        <v>0.3161074689443105</v>
      </c>
      <c r="AY20" s="23" t="n">
        <v>0.8418188216897932</v>
      </c>
      <c r="AZ20" s="23" t="n">
        <v>0.3301221819919647</v>
      </c>
      <c r="BA20" s="23" t="n">
        <v>0.6462296509362752</v>
      </c>
      <c r="BB20" s="23" t="n">
        <v>2.616180833153948</v>
      </c>
      <c r="BC20" s="23" t="n">
        <v>4.304015495574934</v>
      </c>
      <c r="BD20" s="23" t="n">
        <v>1.229007754218111</v>
      </c>
      <c r="BE20" s="23" t="n">
        <v>0.3871889325283179</v>
      </c>
      <c r="BF20" s="23" t="n">
        <v>6.283618614892077</v>
      </c>
      <c r="BG20" s="23" t="n">
        <v>5.283618614892077</v>
      </c>
      <c r="BH20" s="23" t="n">
        <v>1.499114006018865</v>
      </c>
      <c r="BI20" s="23" t="n">
        <v>1.58415340370061</v>
      </c>
      <c r="BJ20" s="23" t="n">
        <v>4.754756494408783</v>
      </c>
      <c r="BK20" s="23" t="n">
        <v>1.671489084689308</v>
      </c>
      <c r="BL20" s="23" t="n">
        <v>3.255642488389918</v>
      </c>
      <c r="BM20" s="23" t="n">
        <v>2.056726437976242</v>
      </c>
      <c r="BN20" s="23" t="n">
        <v>3.171711074220294</v>
      </c>
      <c r="BO20" s="23" t="n">
        <v>6.796018184598392</v>
      </c>
      <c r="BP20" s="23" t="n">
        <v>2.041261690189609</v>
      </c>
      <c r="BQ20" s="23" t="n">
        <v>4.533356474099189</v>
      </c>
      <c r="BR20" s="23" t="n">
        <v>3.533356474099189</v>
      </c>
      <c r="CD20" s="23" t="n">
        <v>0.07379830255514157</v>
      </c>
      <c r="CE20" s="23" t="n">
        <v>0.2188045944066724</v>
      </c>
      <c r="CF20" s="23" t="n">
        <v>0.4612287425001327</v>
      </c>
      <c r="CG20" s="23" t="n">
        <v>0.1686258455383187</v>
      </c>
      <c r="CH20" s="23" t="n">
        <v>0.3874304399449912</v>
      </c>
      <c r="CI20" s="23" t="n">
        <v>3.964900097033847</v>
      </c>
      <c r="CJ20" s="23" t="n">
        <v>6.249855708476573</v>
      </c>
      <c r="CK20" s="23" t="n">
        <v>0.6608493841219697</v>
      </c>
      <c r="CL20" s="23" t="n">
        <v>0.199620641621837</v>
      </c>
      <c r="CM20" s="23" t="n">
        <v>8.954804666790103</v>
      </c>
      <c r="CN20" s="23" t="n">
        <v>7.954804666790103</v>
      </c>
      <c r="CO20" s="23" t="n">
        <v>0</v>
      </c>
      <c r="CP20" s="23" t="n">
        <v>4.016848357636108e-05</v>
      </c>
      <c r="CQ20" s="23" t="n">
        <v>0.0005252853062541507</v>
      </c>
      <c r="CR20" s="23" t="n">
        <v>0.0004851168226777897</v>
      </c>
      <c r="CS20" s="23" t="n">
        <v>0.0005252853062541507</v>
      </c>
      <c r="CV20" s="23" t="n">
        <v>0.00290176956243085</v>
      </c>
      <c r="CW20" s="23" t="n">
        <v>0.002376484256176699</v>
      </c>
      <c r="CZ20" s="23" t="n">
        <v>0.0001850412364369415</v>
      </c>
      <c r="DA20" s="23" t="n">
        <v>9.294331027423051e-05</v>
      </c>
      <c r="DB20" s="23" t="n">
        <v>0.0004081646908713677</v>
      </c>
      <c r="DC20" s="23" t="n">
        <v>0.0001301801441601957</v>
      </c>
      <c r="DD20" s="23" t="n">
        <v>0.0002231234544344263</v>
      </c>
      <c r="DE20" s="23" t="n">
        <v>1.502284312750492</v>
      </c>
      <c r="DF20" s="23" t="n">
        <v>2.205803953382372</v>
      </c>
      <c r="DG20" s="23" t="n">
        <v>0.000538093005142748</v>
      </c>
      <c r="DH20" s="23" t="n">
        <v>0.0001299283142713803</v>
      </c>
      <c r="DI20" s="23" t="n">
        <v>2.90796265472491</v>
      </c>
      <c r="DJ20" s="23" t="n">
        <v>1.90796265472491</v>
      </c>
      <c r="DK20" s="23" t="n">
        <v>0.003844200428218874</v>
      </c>
      <c r="DL20" s="23" t="n">
        <v>0.01830021630619253</v>
      </c>
      <c r="DM20" s="23" t="n">
        <v>0.03446042266182296</v>
      </c>
      <c r="DN20" s="23" t="n">
        <v>0.01231600592741155</v>
      </c>
      <c r="DO20" s="23" t="n">
        <v>0.03061622223360408</v>
      </c>
      <c r="DP20" s="23" t="n">
        <v>5.760474030401045</v>
      </c>
      <c r="DQ20" s="23" t="n">
        <v>8.964262739492341</v>
      </c>
      <c r="DR20" s="23" t="n">
        <v>0.04353321149797117</v>
      </c>
      <c r="DS20" s="23" t="n">
        <v>0.009072788836148211</v>
      </c>
      <c r="DT20" s="23" t="n">
        <v>11.32438651700097</v>
      </c>
      <c r="DU20" s="23" t="n">
        <v>10.32438651700097</v>
      </c>
      <c r="DV20" s="23" t="n">
        <v>-4.685374481205153e-05</v>
      </c>
      <c r="DW20" s="23" t="n">
        <v>-0.006203632215875528</v>
      </c>
      <c r="DX20" s="23" t="n">
        <v>-0.009813862175728612</v>
      </c>
      <c r="DY20" s="23" t="n">
        <v>-0.003563376215041032</v>
      </c>
      <c r="DZ20" s="23" t="n">
        <v>-0.00976700843091656</v>
      </c>
      <c r="EA20" s="23" t="n">
        <v>133.4041918263032</v>
      </c>
      <c r="EB20" s="23" t="n">
        <v>209.4573702720199</v>
      </c>
      <c r="EC20" s="23" t="n">
        <v>-0.01145401498326824</v>
      </c>
      <c r="ED20" s="23" t="n">
        <v>-0.00164015280753963</v>
      </c>
      <c r="EE20" s="23" t="n">
        <v>244.4631700030535</v>
      </c>
      <c r="EF20" s="23" t="n">
        <v>243.4631700030535</v>
      </c>
      <c r="EG20" s="23" t="n">
        <v>0.005239388252400865</v>
      </c>
      <c r="EH20" s="23" t="n">
        <v>0.003245909625165846</v>
      </c>
      <c r="EI20" s="23" t="n">
        <v>0.01377675791699082</v>
      </c>
      <c r="EJ20" s="23" t="n">
        <v>0.005291460039424106</v>
      </c>
      <c r="EK20" s="23" t="n">
        <v>0.008537369664589952</v>
      </c>
      <c r="EL20" s="23" t="n">
        <v>1.619520728145783</v>
      </c>
      <c r="EM20" s="23" t="n">
        <v>2.629459252361731</v>
      </c>
      <c r="EN20" s="23" t="n">
        <v>0.01906537308466374</v>
      </c>
      <c r="EO20" s="23" t="n">
        <v>0.005288615167672928</v>
      </c>
      <c r="EP20" s="23" t="n">
        <v>3.638854798731006</v>
      </c>
      <c r="EQ20" s="23" t="n">
        <v>2.638854798731006</v>
      </c>
      <c r="ER20" s="23" t="n">
        <v>-0.004064402715610579</v>
      </c>
      <c r="ES20" s="23" t="n">
        <v>-0.007240615510189783</v>
      </c>
      <c r="ET20" s="23" t="n">
        <v>-0.01806033884242579</v>
      </c>
      <c r="EU20" s="23" t="n">
        <v>-0.006755320616625425</v>
      </c>
      <c r="EV20" s="23" t="n">
        <v>-0.01399593612681521</v>
      </c>
      <c r="EW20" s="23" t="n">
        <v>2.781470985239723</v>
      </c>
      <c r="EX20" s="23" t="n">
        <v>4.443540688785475</v>
      </c>
      <c r="EY20" s="23" t="n">
        <v>-0.01821635444535916</v>
      </c>
      <c r="EZ20" s="23" t="n">
        <v>-0.0001560156029333688</v>
      </c>
      <c r="FA20" s="23" t="n">
        <v>4.481926551075682</v>
      </c>
      <c r="FB20" s="23" t="n">
        <v>3.481926551075682</v>
      </c>
      <c r="FC20" s="23" t="n">
        <v>0.004507189131173602</v>
      </c>
      <c r="FD20" s="23" t="n">
        <v>0.01336336549236651</v>
      </c>
      <c r="FE20" s="23" t="n">
        <v>0.02816928172064889</v>
      </c>
      <c r="FF20" s="23" t="n">
        <v>0.01029872709710878</v>
      </c>
      <c r="FG20" s="23" t="n">
        <v>0.02366209258947529</v>
      </c>
      <c r="FH20" s="23" t="n">
        <v>3.964900097033845</v>
      </c>
      <c r="FI20" s="23" t="n">
        <v>6.24985570847657</v>
      </c>
      <c r="FJ20" s="23" t="n">
        <v>0.04036099826593902</v>
      </c>
      <c r="FK20" s="23" t="n">
        <v>0.01219171654529013</v>
      </c>
      <c r="FL20" s="23" t="n">
        <v>8.954804666790107</v>
      </c>
      <c r="FM20" s="23" t="n">
        <v>7.954804666790108</v>
      </c>
    </row>
    <row r="21">
      <c r="A21" s="2" t="inlineStr">
        <is>
          <t>Aus|1104</t>
        </is>
      </c>
      <c r="B21" s="2" t="inlineStr">
        <is>
          <t>Aus</t>
        </is>
      </c>
      <c r="C21" s="2" t="inlineStr">
        <is>
          <t>1104</t>
        </is>
      </c>
      <c r="D21" s="2" t="inlineStr">
        <is>
          <t>Fruit and vegetable product manufacturing</t>
        </is>
      </c>
      <c r="E21" s="23" t="n">
        <v>1</v>
      </c>
      <c r="F21" s="23" t="n">
        <v>0.6326992864433711</v>
      </c>
      <c r="G21" s="23" t="n">
        <v>2.183541481742171</v>
      </c>
      <c r="H21" s="23" t="n">
        <v>0.5508421952988003</v>
      </c>
      <c r="I21" s="23" t="n">
        <v>1.183541481742171</v>
      </c>
      <c r="J21" s="23" t="n">
        <v>1.632699286443371</v>
      </c>
      <c r="K21" s="23" t="n">
        <v>2.183541481742171</v>
      </c>
      <c r="L21" s="23" t="n">
        <v>2.99171370296592</v>
      </c>
      <c r="M21" s="23" t="n">
        <v>0.8081722212237481</v>
      </c>
      <c r="N21" s="23" t="n">
        <v>2.99171370296592</v>
      </c>
      <c r="O21" s="23" t="n">
        <v>1.99171370296592</v>
      </c>
      <c r="P21" s="23" t="n">
        <v>0.156201258708834</v>
      </c>
      <c r="Q21" s="23" t="n">
        <v>0.1114500253695033</v>
      </c>
      <c r="R21" s="23" t="n">
        <v>0.391268388933703</v>
      </c>
      <c r="S21" s="23" t="n">
        <v>0.1236171048553657</v>
      </c>
      <c r="T21" s="23" t="n">
        <v>0.2350671302248689</v>
      </c>
      <c r="U21" s="23" t="n">
        <v>1.713502735450109</v>
      </c>
      <c r="V21" s="23" t="n">
        <v>2.504899078073656</v>
      </c>
      <c r="W21" s="23" t="n">
        <v>0.5791160827951295</v>
      </c>
      <c r="X21" s="23" t="n">
        <v>0.1878476938614265</v>
      </c>
      <c r="Y21" s="23" t="n">
        <v>3.707499463078125</v>
      </c>
      <c r="Z21" s="23" t="n">
        <v>2.707499463078125</v>
      </c>
      <c r="AA21" s="23" t="n">
        <v>0.195438388503747</v>
      </c>
      <c r="AB21" s="23" t="n">
        <v>0.3096356099466229</v>
      </c>
      <c r="AC21" s="23" t="n">
        <v>0.7482615279698694</v>
      </c>
      <c r="AD21" s="23" t="n">
        <v>0.2431875295194996</v>
      </c>
      <c r="AE21" s="23" t="n">
        <v>0.5528231394661225</v>
      </c>
      <c r="AF21" s="23" t="n">
        <v>2.584313155246296</v>
      </c>
      <c r="AG21" s="23" t="n">
        <v>3.828631282208529</v>
      </c>
      <c r="AH21" s="23" t="n">
        <v>1.153494769628519</v>
      </c>
      <c r="AI21" s="23" t="n">
        <v>0.4052332416586499</v>
      </c>
      <c r="AJ21" s="23" t="n">
        <v>5.902089034091704</v>
      </c>
      <c r="AK21" s="23" t="n">
        <v>4.902089034091705</v>
      </c>
      <c r="AL21" s="23" t="n">
        <v>0.1949807079102285</v>
      </c>
      <c r="AM21" s="23" t="n">
        <v>0.3049484585040319</v>
      </c>
      <c r="AN21" s="23" t="n">
        <v>0.7423830483869731</v>
      </c>
      <c r="AO21" s="23" t="n">
        <v>0.2424538819727127</v>
      </c>
      <c r="AP21" s="23" t="n">
        <v>0.5474023404767446</v>
      </c>
      <c r="AQ21" s="23" t="n">
        <v>2.563992980497506</v>
      </c>
      <c r="AR21" s="23" t="n">
        <v>3.807469243207258</v>
      </c>
      <c r="AS21" s="23" t="n">
        <v>1.153205656751088</v>
      </c>
      <c r="AT21" s="23" t="n">
        <v>0.4108226083641149</v>
      </c>
      <c r="AU21" s="23" t="n">
        <v>5.914460302821539</v>
      </c>
      <c r="AV21" s="23" t="n">
        <v>4.914460302821539</v>
      </c>
      <c r="AW21" s="23" t="n">
        <v>0.1988550528089568</v>
      </c>
      <c r="AX21" s="23" t="n">
        <v>0.3146997505058471</v>
      </c>
      <c r="AY21" s="23" t="n">
        <v>0.762711865877254</v>
      </c>
      <c r="AZ21" s="23" t="n">
        <v>0.2491570625624501</v>
      </c>
      <c r="BA21" s="23" t="n">
        <v>0.5638568130682973</v>
      </c>
      <c r="BB21" s="23" t="n">
        <v>2.582558481972214</v>
      </c>
      <c r="BC21" s="23" t="n">
        <v>3.835516649456241</v>
      </c>
      <c r="BD21" s="23" t="n">
        <v>1.18435803189921</v>
      </c>
      <c r="BE21" s="23" t="n">
        <v>0.4216461660219559</v>
      </c>
      <c r="BF21" s="23" t="n">
        <v>5.955886034422476</v>
      </c>
      <c r="BG21" s="23" t="n">
        <v>4.955886034422477</v>
      </c>
      <c r="BH21" s="23" t="n">
        <v>1.964389517256182</v>
      </c>
      <c r="BI21" s="23" t="n">
        <v>1.415864123417479</v>
      </c>
      <c r="BJ21" s="23" t="n">
        <v>4.668995185795001</v>
      </c>
      <c r="BK21" s="23" t="n">
        <v>1.28874154512134</v>
      </c>
      <c r="BL21" s="23" t="n">
        <v>2.704605668538819</v>
      </c>
      <c r="BM21" s="23" t="n">
        <v>1.720765464781714</v>
      </c>
      <c r="BN21" s="23" t="n">
        <v>2.376817400408731</v>
      </c>
      <c r="BO21" s="23" t="n">
        <v>6.891915556725269</v>
      </c>
      <c r="BP21" s="23" t="n">
        <v>2.222920370930268</v>
      </c>
      <c r="BQ21" s="23" t="n">
        <v>3.508426152849641</v>
      </c>
      <c r="BR21" s="23" t="n">
        <v>2.508426152849641</v>
      </c>
      <c r="CD21" s="23" t="n">
        <v>0.03923712979491298</v>
      </c>
      <c r="CE21" s="23" t="n">
        <v>0.1981855845771196</v>
      </c>
      <c r="CF21" s="23" t="n">
        <v>0.356993139036166</v>
      </c>
      <c r="CG21" s="23" t="n">
        <v>0.1195704246641334</v>
      </c>
      <c r="CH21" s="23" t="n">
        <v>0.317756009241253</v>
      </c>
      <c r="CI21" s="23" t="n">
        <v>6.050970486705019</v>
      </c>
      <c r="CJ21" s="23" t="n">
        <v>9.098349978760412</v>
      </c>
      <c r="CK21" s="23" t="n">
        <v>0.5743786868333894</v>
      </c>
      <c r="CL21" s="23" t="n">
        <v>0.2173855477972234</v>
      </c>
      <c r="CM21" s="23" t="n">
        <v>14.63865195633796</v>
      </c>
      <c r="CN21" s="23" t="n">
        <v>13.63865195633796</v>
      </c>
      <c r="CO21" s="23" t="n">
        <v>0</v>
      </c>
      <c r="CP21" s="23" t="n">
        <v>5.91183180873665e-05</v>
      </c>
      <c r="CQ21" s="23" t="n">
        <v>0.0004288469349517525</v>
      </c>
      <c r="CR21" s="23" t="n">
        <v>0.000369728616864386</v>
      </c>
      <c r="CS21" s="23" t="n">
        <v>0.0004288469349517525</v>
      </c>
      <c r="CV21" s="23" t="n">
        <v>0.003016822445215474</v>
      </c>
      <c r="CW21" s="23" t="n">
        <v>0.002587975510263722</v>
      </c>
      <c r="CZ21" s="23" t="n">
        <v>0.0002536662031909173</v>
      </c>
      <c r="DA21" s="23" t="n">
        <v>9.477323159944594e-05</v>
      </c>
      <c r="DB21" s="23" t="n">
        <v>0.000452610558081318</v>
      </c>
      <c r="DC21" s="23" t="n">
        <v>0.0001041711232909547</v>
      </c>
      <c r="DD21" s="23" t="n">
        <v>0.0001989443548904006</v>
      </c>
      <c r="DE21" s="23" t="n">
        <v>1.373613947807294</v>
      </c>
      <c r="DF21" s="23" t="n">
        <v>1.784276156570486</v>
      </c>
      <c r="DG21" s="23" t="n">
        <v>0.0005941016260529385</v>
      </c>
      <c r="DH21" s="23" t="n">
        <v>0.0001414910679716206</v>
      </c>
      <c r="DI21" s="23" t="n">
        <v>2.342060623684262</v>
      </c>
      <c r="DJ21" s="23" t="n">
        <v>1.342060623684262</v>
      </c>
      <c r="DK21" s="23" t="n">
        <v>0.003918311439012678</v>
      </c>
      <c r="DL21" s="23" t="n">
        <v>0.01497048087016601</v>
      </c>
      <c r="DM21" s="23" t="n">
        <v>0.02733088208846651</v>
      </c>
      <c r="DN21" s="23" t="n">
        <v>0.008442089779287829</v>
      </c>
      <c r="DO21" s="23" t="n">
        <v>0.02341257064945384</v>
      </c>
      <c r="DP21" s="23" t="n">
        <v>4.820645985694851</v>
      </c>
      <c r="DQ21" s="23" t="n">
        <v>6.975168389206257</v>
      </c>
      <c r="DR21" s="23" t="n">
        <v>0.03721108864010633</v>
      </c>
      <c r="DS21" s="23" t="n">
        <v>0.009880206551639813</v>
      </c>
      <c r="DT21" s="23" t="n">
        <v>9.496715414097517</v>
      </c>
      <c r="DU21" s="23" t="n">
        <v>8.496715414097515</v>
      </c>
      <c r="DV21" s="23" t="n">
        <v>-0.0002976327434752373</v>
      </c>
      <c r="DW21" s="23" t="n">
        <v>-0.00537308041803765</v>
      </c>
      <c r="DX21" s="23" t="n">
        <v>-0.007883522091218819</v>
      </c>
      <c r="DY21" s="23" t="n">
        <v>-0.002212808929705932</v>
      </c>
      <c r="DZ21" s="23" t="n">
        <v>-0.007585889347743582</v>
      </c>
      <c r="EA21" s="23" t="n">
        <v>19.05271945317631</v>
      </c>
      <c r="EB21" s="23" t="n">
        <v>26.48741532658257</v>
      </c>
      <c r="EC21" s="23" t="n">
        <v>-0.009669637563253012</v>
      </c>
      <c r="ED21" s="23" t="n">
        <v>-0.001786115472034193</v>
      </c>
      <c r="EE21" s="23" t="n">
        <v>32.4884871548332</v>
      </c>
      <c r="EF21" s="23" t="n">
        <v>31.4884871548332</v>
      </c>
      <c r="EG21" s="23" t="n">
        <v>0.007016844018105146</v>
      </c>
      <c r="EH21" s="23" t="n">
        <v>0.003985396594030411</v>
      </c>
      <c r="EI21" s="23" t="n">
        <v>0.01523247886688761</v>
      </c>
      <c r="EJ21" s="23" t="n">
        <v>0.004230238254752053</v>
      </c>
      <c r="EK21" s="23" t="n">
        <v>0.008215634848782464</v>
      </c>
      <c r="EL21" s="23" t="n">
        <v>1.567975657396278</v>
      </c>
      <c r="EM21" s="23" t="n">
        <v>2.170844731275791</v>
      </c>
      <c r="EN21" s="23" t="n">
        <v>0.0209917455237458</v>
      </c>
      <c r="EO21" s="23" t="n">
        <v>0.005759266656858187</v>
      </c>
      <c r="EP21" s="23" t="n">
        <v>2.991622083885867</v>
      </c>
      <c r="EQ21" s="23" t="n">
        <v>1.991622083885867</v>
      </c>
      <c r="ER21" s="23" t="n">
        <v>-0.007474524611623669</v>
      </c>
      <c r="ES21" s="23" t="n">
        <v>-0.008672548036621378</v>
      </c>
      <c r="ET21" s="23" t="n">
        <v>-0.02111095844978376</v>
      </c>
      <c r="EU21" s="23" t="n">
        <v>-0.004963885801538712</v>
      </c>
      <c r="EV21" s="23" t="n">
        <v>-0.01363643383816009</v>
      </c>
      <c r="EW21" s="23" t="n">
        <v>2.160280885708056</v>
      </c>
      <c r="EX21" s="23" t="n">
        <v>2.824388111178871</v>
      </c>
      <c r="EY21" s="23" t="n">
        <v>-0.02128085840117682</v>
      </c>
      <c r="EZ21" s="23" t="n">
        <v>-0.0001698999513930627</v>
      </c>
      <c r="FA21" s="23" t="n">
        <v>2.847118647262577</v>
      </c>
      <c r="FB21" s="23" t="n">
        <v>1.847118647262577</v>
      </c>
      <c r="FC21" s="23" t="n">
        <v>0.002396385266692812</v>
      </c>
      <c r="FD21" s="23" t="n">
        <v>0.01210407125684013</v>
      </c>
      <c r="FE21" s="23" t="n">
        <v>0.02180315184031632</v>
      </c>
      <c r="FF21" s="23" t="n">
        <v>0.007302695316783372</v>
      </c>
      <c r="FG21" s="23" t="n">
        <v>0.01940676657362351</v>
      </c>
      <c r="FH21" s="23" t="n">
        <v>6.050970486705022</v>
      </c>
      <c r="FI21" s="23" t="n">
        <v>9.098349978760416</v>
      </c>
      <c r="FJ21" s="23" t="n">
        <v>0.0350798498724122</v>
      </c>
      <c r="FK21" s="23" t="n">
        <v>0.01327669803209588</v>
      </c>
      <c r="FL21" s="23" t="n">
        <v>14.63865195633796</v>
      </c>
      <c r="FM21" s="23" t="n">
        <v>13.63865195633796</v>
      </c>
    </row>
    <row r="22">
      <c r="A22" s="2" t="inlineStr">
        <is>
          <t>Aus|1105</t>
        </is>
      </c>
      <c r="B22" s="2" t="inlineStr">
        <is>
          <t>Aus</t>
        </is>
      </c>
      <c r="C22" s="2" t="inlineStr">
        <is>
          <t>1105</t>
        </is>
      </c>
      <c r="D22" s="2" t="inlineStr">
        <is>
          <t>Oils and fats manufacturing</t>
        </is>
      </c>
      <c r="E22" s="23" t="n">
        <v>1</v>
      </c>
      <c r="F22" s="23" t="n">
        <v>0.6881845097356494</v>
      </c>
      <c r="G22" s="23" t="n">
        <v>2.465765452692949</v>
      </c>
      <c r="H22" s="23" t="n">
        <v>0.7775809429572997</v>
      </c>
      <c r="I22" s="23" t="n">
        <v>1.465765452692949</v>
      </c>
      <c r="J22" s="23" t="n">
        <v>1.688184509735649</v>
      </c>
      <c r="K22" s="23" t="n">
        <v>2.465765452692949</v>
      </c>
      <c r="L22" s="23" t="n">
        <v>3.092010390084961</v>
      </c>
      <c r="M22" s="23" t="n">
        <v>0.6262449373920118</v>
      </c>
      <c r="N22" s="23" t="n">
        <v>3.092010390084961</v>
      </c>
      <c r="O22" s="23" t="n">
        <v>2.092010390084961</v>
      </c>
      <c r="P22" s="23" t="n">
        <v>0.05140225896357375</v>
      </c>
      <c r="Q22" s="23" t="n">
        <v>0.09501259234405492</v>
      </c>
      <c r="R22" s="23" t="n">
        <v>0.3031901385576343</v>
      </c>
      <c r="S22" s="23" t="n">
        <v>0.1567752872500056</v>
      </c>
      <c r="T22" s="23" t="n">
        <v>0.2517878795940605</v>
      </c>
      <c r="U22" s="23" t="n">
        <v>2.848412779122911</v>
      </c>
      <c r="V22" s="23" t="n">
        <v>5.898381601720854</v>
      </c>
      <c r="W22" s="23" t="n">
        <v>0.448751522866726</v>
      </c>
      <c r="X22" s="23" t="n">
        <v>0.1455613843090918</v>
      </c>
      <c r="Y22" s="23" t="n">
        <v>8.730190694240386</v>
      </c>
      <c r="Z22" s="23" t="n">
        <v>7.730190694240386</v>
      </c>
      <c r="AA22" s="23" t="n">
        <v>0.1636058494720728</v>
      </c>
      <c r="AB22" s="23" t="n">
        <v>0.2322386131261188</v>
      </c>
      <c r="AC22" s="23" t="n">
        <v>0.7194813439452874</v>
      </c>
      <c r="AD22" s="23" t="n">
        <v>0.3236368813470958</v>
      </c>
      <c r="AE22" s="23" t="n">
        <v>0.5558754944732146</v>
      </c>
      <c r="AF22" s="23" t="n">
        <v>2.419500671128274</v>
      </c>
      <c r="AG22" s="23" t="n">
        <v>4.39765048906825</v>
      </c>
      <c r="AH22" s="23" t="n">
        <v>1.033492713536056</v>
      </c>
      <c r="AI22" s="23" t="n">
        <v>0.3140113695907689</v>
      </c>
      <c r="AJ22" s="23" t="n">
        <v>6.316966764152717</v>
      </c>
      <c r="AK22" s="23" t="n">
        <v>5.316966764152717</v>
      </c>
      <c r="AL22" s="23" t="n">
        <v>0.15957462165907</v>
      </c>
      <c r="AM22" s="23" t="n">
        <v>0.2292674974454415</v>
      </c>
      <c r="AN22" s="23" t="n">
        <v>0.7111363017648346</v>
      </c>
      <c r="AO22" s="23" t="n">
        <v>0.3222941826603231</v>
      </c>
      <c r="AP22" s="23" t="n">
        <v>0.5515616801057646</v>
      </c>
      <c r="AQ22" s="23" t="n">
        <v>2.436741601275858</v>
      </c>
      <c r="AR22" s="23" t="n">
        <v>4.456449868853032</v>
      </c>
      <c r="AS22" s="23" t="n">
        <v>1.029478818245587</v>
      </c>
      <c r="AT22" s="23" t="n">
        <v>0.318342516480752</v>
      </c>
      <c r="AU22" s="23" t="n">
        <v>6.451394385537449</v>
      </c>
      <c r="AV22" s="23" t="n">
        <v>5.451394385537449</v>
      </c>
      <c r="AW22" s="23" t="n">
        <v>0.1669402830277691</v>
      </c>
      <c r="AX22" s="23" t="n">
        <v>0.2371767051918416</v>
      </c>
      <c r="AY22" s="23" t="n">
        <v>0.7357648270405617</v>
      </c>
      <c r="AZ22" s="23" t="n">
        <v>0.3316478388209509</v>
      </c>
      <c r="BA22" s="23" t="n">
        <v>0.5688245440127926</v>
      </c>
      <c r="BB22" s="23" t="n">
        <v>2.420727824885677</v>
      </c>
      <c r="BC22" s="23" t="n">
        <v>4.407353418217061</v>
      </c>
      <c r="BD22" s="23" t="n">
        <v>1.06249441500161</v>
      </c>
      <c r="BE22" s="23" t="n">
        <v>0.3267295879610483</v>
      </c>
      <c r="BF22" s="23" t="n">
        <v>6.364517872686685</v>
      </c>
      <c r="BG22" s="23" t="n">
        <v>5.364517872686685</v>
      </c>
      <c r="BH22" s="23" t="n">
        <v>0.5318230473027106</v>
      </c>
      <c r="BI22" s="23" t="n">
        <v>1.171421872124409</v>
      </c>
      <c r="BJ22" s="23" t="n">
        <v>3.412130923804579</v>
      </c>
      <c r="BK22" s="23" t="n">
        <v>1.708886004377459</v>
      </c>
      <c r="BL22" s="23" t="n">
        <v>2.880307876501869</v>
      </c>
      <c r="BM22" s="23" t="n">
        <v>3.202653454124644</v>
      </c>
      <c r="BN22" s="23" t="n">
        <v>6.415913979490275</v>
      </c>
      <c r="BO22" s="23" t="n">
        <v>5.134650693678282</v>
      </c>
      <c r="BP22" s="23" t="n">
        <v>1.722519769873703</v>
      </c>
      <c r="BQ22" s="23" t="n">
        <v>9.654810410568139</v>
      </c>
      <c r="BR22" s="23" t="n">
        <v>8.654810410568139</v>
      </c>
      <c r="CD22" s="23" t="n">
        <v>0.1122035905084991</v>
      </c>
      <c r="CE22" s="23" t="n">
        <v>0.1372260207820639</v>
      </c>
      <c r="CF22" s="23" t="n">
        <v>0.4162912053876531</v>
      </c>
      <c r="CG22" s="23" t="n">
        <v>0.1668615940970901</v>
      </c>
      <c r="CH22" s="23" t="n">
        <v>0.304087614879154</v>
      </c>
      <c r="CI22" s="23" t="n">
        <v>2.223009176089329</v>
      </c>
      <c r="CJ22" s="23" t="n">
        <v>3.71014156945468</v>
      </c>
      <c r="CK22" s="23" t="n">
        <v>0.5847411906693291</v>
      </c>
      <c r="CL22" s="23" t="n">
        <v>0.168449985281676</v>
      </c>
      <c r="CM22" s="23" t="n">
        <v>5.21143029398009</v>
      </c>
      <c r="CN22" s="23" t="n">
        <v>4.21143029398009</v>
      </c>
      <c r="CO22" s="23" t="n">
        <v>0</v>
      </c>
      <c r="CP22" s="23" t="n">
        <v>7.245732411103972e-05</v>
      </c>
      <c r="CQ22" s="23" t="n">
        <v>0.0004840819126297083</v>
      </c>
      <c r="CR22" s="23" t="n">
        <v>0.0004116245885186686</v>
      </c>
      <c r="CS22" s="23" t="n">
        <v>0.0004840819126297083</v>
      </c>
      <c r="CV22" s="23" t="n">
        <v>0.002489479424243084</v>
      </c>
      <c r="CW22" s="23" t="n">
        <v>0.002005397511613375</v>
      </c>
      <c r="CZ22" s="23" t="n">
        <v>0.001174248429883064</v>
      </c>
      <c r="DA22" s="23" t="n">
        <v>0.0003567616407808054</v>
      </c>
      <c r="DB22" s="23" t="n">
        <v>0.001732247419514007</v>
      </c>
      <c r="DC22" s="23" t="n">
        <v>0.0002012373488501381</v>
      </c>
      <c r="DD22" s="23" t="n">
        <v>0.0005579989896309435</v>
      </c>
      <c r="DE22" s="23" t="n">
        <v>1.30382126277685</v>
      </c>
      <c r="DF22" s="23" t="n">
        <v>1.475196709172105</v>
      </c>
      <c r="DG22" s="23" t="n">
        <v>0.001841887497057438</v>
      </c>
      <c r="DH22" s="23" t="n">
        <v>0.0001096400775434307</v>
      </c>
      <c r="DI22" s="23" t="n">
        <v>1.568567136377487</v>
      </c>
      <c r="DJ22" s="23" t="n">
        <v>0.5685671363774872</v>
      </c>
      <c r="DK22" s="23" t="n">
        <v>0.0063950898797654</v>
      </c>
      <c r="DL22" s="23" t="n">
        <v>0.01159728004014132</v>
      </c>
      <c r="DM22" s="23" t="n">
        <v>0.03035255213380372</v>
      </c>
      <c r="DN22" s="23" t="n">
        <v>0.012360182213897</v>
      </c>
      <c r="DO22" s="23" t="n">
        <v>0.02395746225403832</v>
      </c>
      <c r="DP22" s="23" t="n">
        <v>2.813466309025004</v>
      </c>
      <c r="DQ22" s="23" t="n">
        <v>4.746227606564489</v>
      </c>
      <c r="DR22" s="23" t="n">
        <v>0.03800862984949489</v>
      </c>
      <c r="DS22" s="23" t="n">
        <v>0.007656077715691177</v>
      </c>
      <c r="DT22" s="23" t="n">
        <v>5.943408234144978</v>
      </c>
      <c r="DU22" s="23" t="n">
        <v>4.943408234144978</v>
      </c>
      <c r="DV22" s="23" t="n">
        <v>-0.0002036769409493272</v>
      </c>
      <c r="DW22" s="23" t="n">
        <v>-0.004117291258633083</v>
      </c>
      <c r="DX22" s="23" t="n">
        <v>-0.007940356190220387</v>
      </c>
      <c r="DY22" s="23" t="n">
        <v>-0.003619387990637977</v>
      </c>
      <c r="DZ22" s="23" t="n">
        <v>-0.00773667924927106</v>
      </c>
      <c r="EA22" s="23" t="n">
        <v>21.2148129260122</v>
      </c>
      <c r="EB22" s="23" t="n">
        <v>38.98505227548497</v>
      </c>
      <c r="EC22" s="23" t="n">
        <v>-0.009324400014772088</v>
      </c>
      <c r="ED22" s="23" t="n">
        <v>-0.001384043824551701</v>
      </c>
      <c r="EE22" s="23" t="n">
        <v>45.78034200293644</v>
      </c>
      <c r="EF22" s="23" t="n">
        <v>44.78034200293644</v>
      </c>
      <c r="EG22" s="23" t="n">
        <v>0.002309082758404466</v>
      </c>
      <c r="EH22" s="23" t="n">
        <v>0.003928973582014905</v>
      </c>
      <c r="EI22" s="23" t="n">
        <v>0.0118546858969355</v>
      </c>
      <c r="EJ22" s="23" t="n">
        <v>0.005616629556516132</v>
      </c>
      <c r="EK22" s="23" t="n">
        <v>0.009545603138531037</v>
      </c>
      <c r="EL22" s="23" t="n">
        <v>2.70152999831403</v>
      </c>
      <c r="EM22" s="23" t="n">
        <v>5.133937211123119</v>
      </c>
      <c r="EN22" s="23" t="n">
        <v>0.01631748663696428</v>
      </c>
      <c r="EO22" s="23" t="n">
        <v>0.004462800740028777</v>
      </c>
      <c r="EP22" s="23" t="n">
        <v>7.066653015173595</v>
      </c>
      <c r="EQ22" s="23" t="n">
        <v>6.066653015173595</v>
      </c>
      <c r="ER22" s="23" t="n">
        <v>-0.006340310571407325</v>
      </c>
      <c r="ES22" s="23" t="n">
        <v>-0.006900089262692225</v>
      </c>
      <c r="ET22" s="23" t="n">
        <v>-0.02019972807738846</v>
      </c>
      <c r="EU22" s="23" t="n">
        <v>-0.006959328243288906</v>
      </c>
      <c r="EV22" s="23" t="n">
        <v>-0.01385941750598113</v>
      </c>
      <c r="EW22" s="23" t="n">
        <v>2.088288844052737</v>
      </c>
      <c r="EX22" s="23" t="n">
        <v>3.185920918209032</v>
      </c>
      <c r="EY22" s="23" t="n">
        <v>-0.02033138192743285</v>
      </c>
      <c r="EZ22" s="23" t="n">
        <v>-0.0001316538500443915</v>
      </c>
      <c r="FA22" s="23" t="n">
        <v>3.206685492524698</v>
      </c>
      <c r="FB22" s="23" t="n">
        <v>2.206685492524698</v>
      </c>
      <c r="FC22" s="23" t="n">
        <v>0.006852770133035081</v>
      </c>
      <c r="FD22" s="23" t="n">
        <v>0.008381000754332792</v>
      </c>
      <c r="FE22" s="23" t="n">
        <v>0.02542474733649095</v>
      </c>
      <c r="FF22" s="23" t="n">
        <v>0.01019097644912308</v>
      </c>
      <c r="FG22" s="23" t="n">
        <v>0.01857197720345587</v>
      </c>
      <c r="FH22" s="23" t="n">
        <v>2.223009176089329</v>
      </c>
      <c r="FI22" s="23" t="n">
        <v>3.710141569454683</v>
      </c>
      <c r="FJ22" s="23" t="n">
        <v>0.03571273386898099</v>
      </c>
      <c r="FK22" s="23" t="n">
        <v>0.01028798653249004</v>
      </c>
      <c r="FL22" s="23" t="n">
        <v>5.21143029398009</v>
      </c>
      <c r="FM22" s="23" t="n">
        <v>4.21143029398009</v>
      </c>
    </row>
    <row r="23">
      <c r="A23" s="2" t="inlineStr">
        <is>
          <t>Aus|1106</t>
        </is>
      </c>
      <c r="B23" s="2" t="inlineStr">
        <is>
          <t>Aus</t>
        </is>
      </c>
      <c r="C23" s="2" t="inlineStr">
        <is>
          <t>1106</t>
        </is>
      </c>
      <c r="D23" s="2" t="inlineStr">
        <is>
          <t>Grain mill and cereal product manufacturing</t>
        </is>
      </c>
      <c r="E23" s="23" t="n">
        <v>1</v>
      </c>
      <c r="F23" s="23" t="n">
        <v>0.7664905145251319</v>
      </c>
      <c r="G23" s="23" t="n">
        <v>2.4820557618539</v>
      </c>
      <c r="H23" s="23" t="n">
        <v>0.7155652473287684</v>
      </c>
      <c r="I23" s="23" t="n">
        <v>1.4820557618539</v>
      </c>
      <c r="J23" s="23" t="n">
        <v>1.766490514525132</v>
      </c>
      <c r="K23" s="23" t="n">
        <v>2.4820557618539</v>
      </c>
      <c r="L23" s="23" t="n">
        <v>3.325771031631336</v>
      </c>
      <c r="M23" s="23" t="n">
        <v>0.8437152697774359</v>
      </c>
      <c r="N23" s="23" t="n">
        <v>3.325771031631336</v>
      </c>
      <c r="O23" s="23" t="n">
        <v>2.325771031631336</v>
      </c>
      <c r="P23" s="23" t="n">
        <v>0.1263321185969169</v>
      </c>
      <c r="Q23" s="23" t="n">
        <v>0.1187059485360305</v>
      </c>
      <c r="R23" s="23" t="n">
        <v>0.4084761956117596</v>
      </c>
      <c r="S23" s="23" t="n">
        <v>0.1634381284788122</v>
      </c>
      <c r="T23" s="23" t="n">
        <v>0.2821440770148427</v>
      </c>
      <c r="U23" s="23" t="n">
        <v>1.939633957337335</v>
      </c>
      <c r="V23" s="23" t="n">
        <v>3.233351899330282</v>
      </c>
      <c r="W23" s="23" t="n">
        <v>0.6045853460393434</v>
      </c>
      <c r="X23" s="23" t="n">
        <v>0.1961091504275838</v>
      </c>
      <c r="Y23" s="23" t="n">
        <v>4.785682000381636</v>
      </c>
      <c r="Z23" s="23" t="n">
        <v>3.785682000381637</v>
      </c>
      <c r="AA23" s="23" t="n">
        <v>0.1669405678631765</v>
      </c>
      <c r="AB23" s="23" t="n">
        <v>0.3388150952062535</v>
      </c>
      <c r="AC23" s="23" t="n">
        <v>0.8253128119343834</v>
      </c>
      <c r="AD23" s="23" t="n">
        <v>0.3195571488649533</v>
      </c>
      <c r="AE23" s="23" t="n">
        <v>0.6583722440712069</v>
      </c>
      <c r="AF23" s="23" t="n">
        <v>3.029555185675086</v>
      </c>
      <c r="AG23" s="23" t="n">
        <v>4.94375227362833</v>
      </c>
      <c r="AH23" s="23" t="n">
        <v>1.248368028174184</v>
      </c>
      <c r="AI23" s="23" t="n">
        <v>0.4230552162398004</v>
      </c>
      <c r="AJ23" s="23" t="n">
        <v>7.477918903434775</v>
      </c>
      <c r="AK23" s="23" t="n">
        <v>6.477918903434775</v>
      </c>
      <c r="AL23" s="23" t="n">
        <v>0.1693639681277369</v>
      </c>
      <c r="AM23" s="23" t="n">
        <v>0.3347958592272785</v>
      </c>
      <c r="AN23" s="23" t="n">
        <v>0.8227812287618643</v>
      </c>
      <c r="AO23" s="23" t="n">
        <v>0.3186214014068489</v>
      </c>
      <c r="AP23" s="23" t="n">
        <v>0.6534172606341274</v>
      </c>
      <c r="AQ23" s="23" t="n">
        <v>2.976783272902359</v>
      </c>
      <c r="AR23" s="23" t="n">
        <v>4.85806537162208</v>
      </c>
      <c r="AS23" s="23" t="n">
        <v>1.251671629525386</v>
      </c>
      <c r="AT23" s="23" t="n">
        <v>0.4288904007635219</v>
      </c>
      <c r="AU23" s="23" t="n">
        <v>7.390424559380636</v>
      </c>
      <c r="AV23" s="23" t="n">
        <v>6.390424559380636</v>
      </c>
      <c r="AW23" s="23" t="n">
        <v>0.1753498987552675</v>
      </c>
      <c r="AX23" s="23" t="n">
        <v>0.3471583006113113</v>
      </c>
      <c r="AY23" s="23" t="n">
        <v>0.8498395206437573</v>
      </c>
      <c r="AZ23" s="23" t="n">
        <v>0.3273313212771786</v>
      </c>
      <c r="BA23" s="23" t="n">
        <v>0.6744896218884899</v>
      </c>
      <c r="BB23" s="23" t="n">
        <v>2.979803256663601</v>
      </c>
      <c r="BC23" s="23" t="n">
        <v>4.846535565041086</v>
      </c>
      <c r="BD23" s="23" t="n">
        <v>1.290029494232746</v>
      </c>
      <c r="BE23" s="23" t="n">
        <v>0.4401899735889886</v>
      </c>
      <c r="BF23" s="23" t="n">
        <v>7.356887590982962</v>
      </c>
      <c r="BG23" s="23" t="n">
        <v>6.356887590982962</v>
      </c>
      <c r="BH23" s="23" t="n">
        <v>1.402710473309661</v>
      </c>
      <c r="BI23" s="23" t="n">
        <v>1.80786643959198</v>
      </c>
      <c r="BJ23" s="23" t="n">
        <v>4.890220511992065</v>
      </c>
      <c r="BK23" s="23" t="n">
        <v>1.679643599090424</v>
      </c>
      <c r="BL23" s="23" t="n">
        <v>3.487510038682404</v>
      </c>
      <c r="BM23" s="23" t="n">
        <v>2.288837913447929</v>
      </c>
      <c r="BN23" s="23" t="n">
        <v>3.486265059712365</v>
      </c>
      <c r="BO23" s="23" t="n">
        <v>7.210903914860405</v>
      </c>
      <c r="BP23" s="23" t="n">
        <v>2.32068340286834</v>
      </c>
      <c r="BQ23" s="23" t="n">
        <v>5.140693002631152</v>
      </c>
      <c r="BR23" s="23" t="n">
        <v>4.140693002631152</v>
      </c>
      <c r="CD23" s="23" t="n">
        <v>0.04060844926625964</v>
      </c>
      <c r="CE23" s="23" t="n">
        <v>0.2201091466702229</v>
      </c>
      <c r="CF23" s="23" t="n">
        <v>0.4168366163226238</v>
      </c>
      <c r="CG23" s="23" t="n">
        <v>0.1561190203861413</v>
      </c>
      <c r="CH23" s="23" t="n">
        <v>0.3762281670563642</v>
      </c>
      <c r="CI23" s="23" t="n">
        <v>6.420279539044231</v>
      </c>
      <c r="CJ23" s="23" t="n">
        <v>10.26477552958322</v>
      </c>
      <c r="CK23" s="23" t="n">
        <v>0.6437826821348404</v>
      </c>
      <c r="CL23" s="23" t="n">
        <v>0.2269460658122165</v>
      </c>
      <c r="CM23" s="23" t="n">
        <v>15.85341705401541</v>
      </c>
      <c r="CN23" s="23" t="n">
        <v>14.85341705401541</v>
      </c>
      <c r="CO23" s="23" t="n">
        <v>0</v>
      </c>
      <c r="CP23" s="23" t="n">
        <v>0.0002120849649664573</v>
      </c>
      <c r="CQ23" s="23" t="n">
        <v>0.000745915025739826</v>
      </c>
      <c r="CR23" s="23" t="n">
        <v>0.0005338300607733687</v>
      </c>
      <c r="CS23" s="23" t="n">
        <v>0.000745915025739826</v>
      </c>
      <c r="CV23" s="23" t="n">
        <v>0.003447708527764973</v>
      </c>
      <c r="CW23" s="23" t="n">
        <v>0.002701793502025147</v>
      </c>
      <c r="CZ23" s="23" t="n">
        <v>0.0003601731089434937</v>
      </c>
      <c r="DA23" s="23" t="n">
        <v>0.0001189496489553687</v>
      </c>
      <c r="DB23" s="23" t="n">
        <v>0.0006094251446623189</v>
      </c>
      <c r="DC23" s="23" t="n">
        <v>0.0001303023867634565</v>
      </c>
      <c r="DD23" s="23" t="n">
        <v>0.0002492520357188252</v>
      </c>
      <c r="DE23" s="23" t="n">
        <v>1.330256884819322</v>
      </c>
      <c r="DF23" s="23" t="n">
        <v>1.692033995680476</v>
      </c>
      <c r="DG23" s="23" t="n">
        <v>0.0007571389257720042</v>
      </c>
      <c r="DH23" s="23" t="n">
        <v>0.0001477137811096852</v>
      </c>
      <c r="DI23" s="23" t="n">
        <v>2.102152845316358</v>
      </c>
      <c r="DJ23" s="23" t="n">
        <v>1.102152845316358</v>
      </c>
      <c r="DK23" s="23" t="n">
        <v>0.006780854889811722</v>
      </c>
      <c r="DL23" s="23" t="n">
        <v>0.01817040519075368</v>
      </c>
      <c r="DM23" s="23" t="n">
        <v>0.03602700238465888</v>
      </c>
      <c r="DN23" s="23" t="n">
        <v>0.01107574230409348</v>
      </c>
      <c r="DO23" s="23" t="n">
        <v>0.02924614749484716</v>
      </c>
      <c r="DP23" s="23" t="n">
        <v>3.679662887057917</v>
      </c>
      <c r="DQ23" s="23" t="n">
        <v>5.313047244056156</v>
      </c>
      <c r="DR23" s="23" t="n">
        <v>0.04634173594918418</v>
      </c>
      <c r="DS23" s="23" t="n">
        <v>0.0103147335645253</v>
      </c>
      <c r="DT23" s="23" t="n">
        <v>6.834202575078392</v>
      </c>
      <c r="DU23" s="23" t="n">
        <v>5.834202575078392</v>
      </c>
      <c r="DV23" s="23" t="n">
        <v>-0.001155097371224645</v>
      </c>
      <c r="DW23" s="23" t="n">
        <v>-0.006138998420642659</v>
      </c>
      <c r="DX23" s="23" t="n">
        <v>-0.01032405067316808</v>
      </c>
      <c r="DY23" s="23" t="n">
        <v>-0.003029954881300779</v>
      </c>
      <c r="DZ23" s="23" t="n">
        <v>-0.009168953301943438</v>
      </c>
      <c r="EA23" s="23" t="n">
        <v>6.314702096615489</v>
      </c>
      <c r="EB23" s="23" t="n">
        <v>8.937818516738922</v>
      </c>
      <c r="EC23" s="23" t="n">
        <v>-0.01218871869536156</v>
      </c>
      <c r="ED23" s="23" t="n">
        <v>-0.001864668022193474</v>
      </c>
      <c r="EE23" s="23" t="n">
        <v>10.55211361310516</v>
      </c>
      <c r="EF23" s="23" t="n">
        <v>9.552113613105158</v>
      </c>
      <c r="EG23" s="23" t="n">
        <v>0.005675068037215456</v>
      </c>
      <c r="EH23" s="23" t="n">
        <v>0.004275137532354558</v>
      </c>
      <c r="EI23" s="23" t="n">
        <v>0.01556956756450775</v>
      </c>
      <c r="EJ23" s="23" t="n">
        <v>0.005619361994937736</v>
      </c>
      <c r="EK23" s="23" t="n">
        <v>0.009894499527292294</v>
      </c>
      <c r="EL23" s="23" t="n">
        <v>1.753319168038064</v>
      </c>
      <c r="EM23" s="23" t="n">
        <v>2.743503243028458</v>
      </c>
      <c r="EN23" s="23" t="n">
        <v>0.02158212416259699</v>
      </c>
      <c r="EO23" s="23" t="n">
        <v>0.006012556598089238</v>
      </c>
      <c r="EP23" s="23" t="n">
        <v>3.802971879996444</v>
      </c>
      <c r="EQ23" s="23" t="n">
        <v>2.802971879996444</v>
      </c>
      <c r="ER23" s="23" t="n">
        <v>-0.003251667772655101</v>
      </c>
      <c r="ES23" s="23" t="n">
        <v>-0.008294373511329412</v>
      </c>
      <c r="ET23" s="23" t="n">
        <v>-0.01810115073702655</v>
      </c>
      <c r="EU23" s="23" t="n">
        <v>-0.006555109453042038</v>
      </c>
      <c r="EV23" s="23" t="n">
        <v>-0.01484948296437145</v>
      </c>
      <c r="EW23" s="23" t="n">
        <v>3.550805952896216</v>
      </c>
      <c r="EX23" s="23" t="n">
        <v>5.566728215363258</v>
      </c>
      <c r="EY23" s="23" t="n">
        <v>-0.01827852281139426</v>
      </c>
      <c r="EZ23" s="23" t="n">
        <v>-0.0001773720743677119</v>
      </c>
      <c r="FA23" s="23" t="n">
        <v>5.621276246333495</v>
      </c>
      <c r="FB23" s="23" t="n">
        <v>4.621276246333495</v>
      </c>
      <c r="FC23" s="23" t="n">
        <v>0.002480137819293898</v>
      </c>
      <c r="FD23" s="23" t="n">
        <v>0.0134430402759285</v>
      </c>
      <c r="FE23" s="23" t="n">
        <v>0.02545805799748192</v>
      </c>
      <c r="FF23" s="23" t="n">
        <v>0.009534879902259531</v>
      </c>
      <c r="FG23" s="23" t="n">
        <v>0.02297792017818803</v>
      </c>
      <c r="FH23" s="23" t="n">
        <v>6.42027953904423</v>
      </c>
      <c r="FI23" s="23" t="n">
        <v>10.26477552958323</v>
      </c>
      <c r="FJ23" s="23" t="n">
        <v>0.0393186592007025</v>
      </c>
      <c r="FK23" s="23" t="n">
        <v>0.01386060120322057</v>
      </c>
      <c r="FL23" s="23" t="n">
        <v>15.85341705401542</v>
      </c>
      <c r="FM23" s="23" t="n">
        <v>14.85341705401542</v>
      </c>
    </row>
    <row r="24">
      <c r="A24" s="2" t="inlineStr">
        <is>
          <t>Aus|1107</t>
        </is>
      </c>
      <c r="B24" s="2" t="inlineStr">
        <is>
          <t>Aus</t>
        </is>
      </c>
      <c r="C24" s="2" t="inlineStr">
        <is>
          <t>1107</t>
        </is>
      </c>
      <c r="D24" s="2" t="inlineStr">
        <is>
          <t>Bakery product manufacturing</t>
        </is>
      </c>
      <c r="E24" s="23" t="n">
        <v>1</v>
      </c>
      <c r="F24" s="23" t="n">
        <v>0.5598226304065592</v>
      </c>
      <c r="G24" s="23" t="n">
        <v>2.210613895379811</v>
      </c>
      <c r="H24" s="23" t="n">
        <v>0.6507912649732519</v>
      </c>
      <c r="I24" s="23" t="n">
        <v>1.210613895379811</v>
      </c>
      <c r="J24" s="23" t="n">
        <v>1.559822630406559</v>
      </c>
      <c r="K24" s="23" t="n">
        <v>2.210613895379811</v>
      </c>
      <c r="L24" s="23" t="n">
        <v>3.301452708336167</v>
      </c>
      <c r="M24" s="23" t="n">
        <v>1.090838812956356</v>
      </c>
      <c r="N24" s="23" t="n">
        <v>3.301452708336167</v>
      </c>
      <c r="O24" s="23" t="n">
        <v>2.301452708336167</v>
      </c>
      <c r="P24" s="23" t="n">
        <v>0.2980886922866189</v>
      </c>
      <c r="Q24" s="23" t="n">
        <v>0.1015916857084122</v>
      </c>
      <c r="R24" s="23" t="n">
        <v>0.5281185540942018</v>
      </c>
      <c r="S24" s="23" t="n">
        <v>0.1284381760991707</v>
      </c>
      <c r="T24" s="23" t="n">
        <v>0.2300298618075829</v>
      </c>
      <c r="U24" s="23" t="n">
        <v>1.340810263311597</v>
      </c>
      <c r="V24" s="23" t="n">
        <v>1.771682615811552</v>
      </c>
      <c r="W24" s="23" t="n">
        <v>0.78166792142844</v>
      </c>
      <c r="X24" s="23" t="n">
        <v>0.2535493673342382</v>
      </c>
      <c r="Y24" s="23" t="n">
        <v>2.6222662638838</v>
      </c>
      <c r="Z24" s="23" t="n">
        <v>1.6222662638838</v>
      </c>
      <c r="AA24" s="23" t="n">
        <v>0.3274825040267193</v>
      </c>
      <c r="AB24" s="23" t="n">
        <v>0.1852085866029468</v>
      </c>
      <c r="AC24" s="23" t="n">
        <v>0.7999826296685373</v>
      </c>
      <c r="AD24" s="23" t="n">
        <v>0.2872915390388712</v>
      </c>
      <c r="AE24" s="23" t="n">
        <v>0.472500125641818</v>
      </c>
      <c r="AF24" s="23" t="n">
        <v>1.565552615256159</v>
      </c>
      <c r="AG24" s="23" t="n">
        <v>2.442825555050925</v>
      </c>
      <c r="AH24" s="23" t="n">
        <v>1.346950388139655</v>
      </c>
      <c r="AI24" s="23" t="n">
        <v>0.5469677584711181</v>
      </c>
      <c r="AJ24" s="23" t="n">
        <v>4.113045343117804</v>
      </c>
      <c r="AK24" s="23" t="n">
        <v>3.113045343117804</v>
      </c>
      <c r="AL24" s="23" t="n">
        <v>0.3210632376030777</v>
      </c>
      <c r="AM24" s="23" t="n">
        <v>0.18461783842132</v>
      </c>
      <c r="AN24" s="23" t="n">
        <v>0.7912661974446403</v>
      </c>
      <c r="AO24" s="23" t="n">
        <v>0.2855851214202426</v>
      </c>
      <c r="AP24" s="23" t="n">
        <v>0.4702029598415626</v>
      </c>
      <c r="AQ24" s="23" t="n">
        <v>1.575020172971526</v>
      </c>
      <c r="AR24" s="23" t="n">
        <v>2.464518215638449</v>
      </c>
      <c r="AS24" s="23" t="n">
        <v>1.34577826142645</v>
      </c>
      <c r="AT24" s="23" t="n">
        <v>0.5545120639818101</v>
      </c>
      <c r="AU24" s="23" t="n">
        <v>4.191629884110873</v>
      </c>
      <c r="AV24" s="23" t="n">
        <v>3.191629884110873</v>
      </c>
      <c r="AW24" s="23" t="n">
        <v>0.325920393965346</v>
      </c>
      <c r="AX24" s="23" t="n">
        <v>0.1895231774468274</v>
      </c>
      <c r="AY24" s="23" t="n">
        <v>0.8096377966081524</v>
      </c>
      <c r="AZ24" s="23" t="n">
        <v>0.2941942251959789</v>
      </c>
      <c r="BA24" s="23" t="n">
        <v>0.4837174026428064</v>
      </c>
      <c r="BB24" s="23" t="n">
        <v>1.581501437025689</v>
      </c>
      <c r="BC24" s="23" t="n">
        <v>2.484158130633085</v>
      </c>
      <c r="BD24" s="23" t="n">
        <v>1.378759069465721</v>
      </c>
      <c r="BE24" s="23" t="n">
        <v>0.5691212728575686</v>
      </c>
      <c r="BF24" s="23" t="n">
        <v>4.230355310666198</v>
      </c>
      <c r="BG24" s="23" t="n">
        <v>3.230355310666199</v>
      </c>
      <c r="BH24" s="23" t="n">
        <v>7.425698514421821</v>
      </c>
      <c r="BI24" s="23" t="n">
        <v>1.300061789777081</v>
      </c>
      <c r="BJ24" s="23" t="n">
        <v>10.21587700650431</v>
      </c>
      <c r="BK24" s="23" t="n">
        <v>1.490116702305403</v>
      </c>
      <c r="BL24" s="23" t="n">
        <v>2.790178492082484</v>
      </c>
      <c r="BM24" s="23" t="n">
        <v>1.175076026484534</v>
      </c>
      <c r="BN24" s="23" t="n">
        <v>1.375746266383363</v>
      </c>
      <c r="BO24" s="23" t="n">
        <v>13.21628676452635</v>
      </c>
      <c r="BP24" s="23" t="n">
        <v>3.000409758022043</v>
      </c>
      <c r="BQ24" s="23" t="n">
        <v>1.779803844562008</v>
      </c>
      <c r="BR24" s="23" t="n">
        <v>0.7798038445620079</v>
      </c>
      <c r="CD24" s="23" t="n">
        <v>0.02939381174010034</v>
      </c>
      <c r="CE24" s="23" t="n">
        <v>0.08361690089453458</v>
      </c>
      <c r="CF24" s="23" t="n">
        <v>0.271864075574336</v>
      </c>
      <c r="CG24" s="23" t="n">
        <v>0.1588533629397011</v>
      </c>
      <c r="CH24" s="23" t="n">
        <v>0.2424702638342357</v>
      </c>
      <c r="CI24" s="23" t="n">
        <v>3.844711044415539</v>
      </c>
      <c r="CJ24" s="23" t="n">
        <v>9.249024181625515</v>
      </c>
      <c r="CK24" s="23" t="n">
        <v>0.5652824667112148</v>
      </c>
      <c r="CL24" s="23" t="n">
        <v>0.2934183911368788</v>
      </c>
      <c r="CM24" s="23" t="n">
        <v>19.23134269585157</v>
      </c>
      <c r="CN24" s="23" t="n">
        <v>18.23134269585157</v>
      </c>
      <c r="CO24" s="23" t="n">
        <v>0</v>
      </c>
      <c r="CP24" s="23" t="n">
        <v>7.355643453288343e-05</v>
      </c>
      <c r="CQ24" s="23" t="n">
        <v>0.0004077522022169935</v>
      </c>
      <c r="CR24" s="23" t="n">
        <v>0.00033419576768411</v>
      </c>
      <c r="CS24" s="23" t="n">
        <v>0.0004077522022169935</v>
      </c>
      <c r="CV24" s="23" t="n">
        <v>0.00390089890961243</v>
      </c>
      <c r="CW24" s="23" t="n">
        <v>0.003493146707395437</v>
      </c>
      <c r="CZ24" s="23" t="n">
        <v>0.0007371099369139624</v>
      </c>
      <c r="DA24" s="23" t="n">
        <v>0.0001862398286541284</v>
      </c>
      <c r="DB24" s="23" t="n">
        <v>0.001042977265251669</v>
      </c>
      <c r="DC24" s="23" t="n">
        <v>0.0001196274996835784</v>
      </c>
      <c r="DD24" s="23" t="n">
        <v>0.0003058673283377068</v>
      </c>
      <c r="DE24" s="23" t="n">
        <v>1.252662214043476</v>
      </c>
      <c r="DF24" s="23" t="n">
        <v>1.414954829693754</v>
      </c>
      <c r="DG24" s="23" t="n">
        <v>0.001233956297414367</v>
      </c>
      <c r="DH24" s="23" t="n">
        <v>0.0001909790321626978</v>
      </c>
      <c r="DI24" s="23" t="n">
        <v>1.674046482917511</v>
      </c>
      <c r="DJ24" s="23" t="n">
        <v>0.6740464829175108</v>
      </c>
      <c r="DK24" s="23" t="n">
        <v>0.004226720350381145</v>
      </c>
      <c r="DL24" s="23" t="n">
        <v>0.006520861646174511</v>
      </c>
      <c r="DM24" s="23" t="n">
        <v>0.02227708761581895</v>
      </c>
      <c r="DN24" s="23" t="n">
        <v>0.01152950561926329</v>
      </c>
      <c r="DO24" s="23" t="n">
        <v>0.0180503672654378</v>
      </c>
      <c r="DP24" s="23" t="n">
        <v>2.542771015259264</v>
      </c>
      <c r="DQ24" s="23" t="n">
        <v>5.270537383389963</v>
      </c>
      <c r="DR24" s="23" t="n">
        <v>0.03561299858073007</v>
      </c>
      <c r="DS24" s="23" t="n">
        <v>0.01333591096491112</v>
      </c>
      <c r="DT24" s="23" t="n">
        <v>8.425681291528706</v>
      </c>
      <c r="DU24" s="23" t="n">
        <v>7.425681291528706</v>
      </c>
      <c r="DV24" s="23" t="n">
        <v>-0.0001066739250267954</v>
      </c>
      <c r="DW24" s="23" t="n">
        <v>-0.001875318883854076</v>
      </c>
      <c r="DX24" s="23" t="n">
        <v>-0.005356217919775868</v>
      </c>
      <c r="DY24" s="23" t="n">
        <v>-0.003374225110894996</v>
      </c>
      <c r="DZ24" s="23" t="n">
        <v>-0.005249543994749073</v>
      </c>
      <c r="EA24" s="23" t="n">
        <v>18.57991827321451</v>
      </c>
      <c r="EB24" s="23" t="n">
        <v>50.21112627505212</v>
      </c>
      <c r="EC24" s="23" t="n">
        <v>-0.007767045748486086</v>
      </c>
      <c r="ED24" s="23" t="n">
        <v>-0.002410827828710218</v>
      </c>
      <c r="EE24" s="23" t="n">
        <v>72.8110993059933</v>
      </c>
      <c r="EF24" s="23" t="n">
        <v>71.8110993059933</v>
      </c>
      <c r="EG24" s="23" t="n">
        <v>0.01339068503433163</v>
      </c>
      <c r="EH24" s="23" t="n">
        <v>0.004092196522994958</v>
      </c>
      <c r="EI24" s="23" t="n">
        <v>0.02194607534097402</v>
      </c>
      <c r="EJ24" s="23" t="n">
        <v>0.004463193783647432</v>
      </c>
      <c r="EK24" s="23" t="n">
        <v>0.00855539030664239</v>
      </c>
      <c r="EL24" s="23" t="n">
        <v>1.305600237217379</v>
      </c>
      <c r="EM24" s="23" t="n">
        <v>1.638906096641636</v>
      </c>
      <c r="EN24" s="23" t="n">
        <v>0.02971970506800588</v>
      </c>
      <c r="EO24" s="23" t="n">
        <v>0.007773629727031856</v>
      </c>
      <c r="EP24" s="23" t="n">
        <v>2.219431268214373</v>
      </c>
      <c r="EQ24" s="23" t="n">
        <v>1.219431268214373</v>
      </c>
      <c r="ER24" s="23" t="n">
        <v>-0.0198099514579732</v>
      </c>
      <c r="ES24" s="23" t="n">
        <v>-0.004682944704621776</v>
      </c>
      <c r="ET24" s="23" t="n">
        <v>-0.03066250756487119</v>
      </c>
      <c r="EU24" s="23" t="n">
        <v>-0.00616961140227621</v>
      </c>
      <c r="EV24" s="23" t="n">
        <v>-0.01085255610689799</v>
      </c>
      <c r="EW24" s="23" t="n">
        <v>1.236393547685194</v>
      </c>
      <c r="EX24" s="23" t="n">
        <v>1.547833553753106</v>
      </c>
      <c r="EY24" s="23" t="n">
        <v>-0.03089183178121097</v>
      </c>
      <c r="EZ24" s="23" t="n">
        <v>-0.0002293242163397789</v>
      </c>
      <c r="FA24" s="23" t="n">
        <v>1.559409766689634</v>
      </c>
      <c r="FB24" s="23" t="n">
        <v>0.5594097666896342</v>
      </c>
      <c r="FC24" s="23" t="n">
        <v>0.001795210244839339</v>
      </c>
      <c r="FD24" s="23" t="n">
        <v>0.005106854410542392</v>
      </c>
      <c r="FE24" s="23" t="n">
        <v>0.0166039429656209</v>
      </c>
      <c r="FF24" s="23" t="n">
        <v>0.009701878310239165</v>
      </c>
      <c r="FG24" s="23" t="n">
        <v>0.01480873272078156</v>
      </c>
      <c r="FH24" s="23" t="n">
        <v>3.844711044415539</v>
      </c>
      <c r="FI24" s="23" t="n">
        <v>9.24902418162551</v>
      </c>
      <c r="FJ24" s="23" t="n">
        <v>0.03452430342960893</v>
      </c>
      <c r="FK24" s="23" t="n">
        <v>0.01792036046398804</v>
      </c>
      <c r="FL24" s="23" t="n">
        <v>19.23134269585157</v>
      </c>
      <c r="FM24" s="23" t="n">
        <v>18.23134269585157</v>
      </c>
    </row>
    <row r="25">
      <c r="A25" s="2" t="inlineStr">
        <is>
          <t>Aus|1108</t>
        </is>
      </c>
      <c r="B25" s="2" t="inlineStr">
        <is>
          <t>Aus</t>
        </is>
      </c>
      <c r="C25" s="2" t="inlineStr">
        <is>
          <t>1108</t>
        </is>
      </c>
      <c r="D25" s="2" t="inlineStr">
        <is>
          <t>Sugar and confectionery manufacturing</t>
        </is>
      </c>
      <c r="E25" s="23" t="n">
        <v>1</v>
      </c>
      <c r="F25" s="23" t="n">
        <v>0.6164620413013784</v>
      </c>
      <c r="G25" s="23" t="n">
        <v>2.202453191683137</v>
      </c>
      <c r="H25" s="23" t="n">
        <v>0.5859911503817583</v>
      </c>
      <c r="I25" s="23" t="n">
        <v>1.202453191683137</v>
      </c>
      <c r="J25" s="23" t="n">
        <v>1.616462041301378</v>
      </c>
      <c r="K25" s="23" t="n">
        <v>2.202453191683137</v>
      </c>
      <c r="L25" s="23" t="n">
        <v>3.009935305848426</v>
      </c>
      <c r="M25" s="23" t="n">
        <v>0.807482114165289</v>
      </c>
      <c r="N25" s="23" t="n">
        <v>3.009935305848426</v>
      </c>
      <c r="O25" s="23" t="n">
        <v>2.009935305848426</v>
      </c>
      <c r="P25" s="23" t="n">
        <v>0.1646392930452974</v>
      </c>
      <c r="Q25" s="23" t="n">
        <v>0.0996834800098458</v>
      </c>
      <c r="R25" s="23" t="n">
        <v>0.390934280596564</v>
      </c>
      <c r="S25" s="23" t="n">
        <v>0.1266115075414208</v>
      </c>
      <c r="T25" s="23" t="n">
        <v>0.2262949875512666</v>
      </c>
      <c r="U25" s="23" t="n">
        <v>1.605465913792643</v>
      </c>
      <c r="V25" s="23" t="n">
        <v>2.374489548427578</v>
      </c>
      <c r="W25" s="23" t="n">
        <v>0.5786215692670617</v>
      </c>
      <c r="X25" s="23" t="n">
        <v>0.1876872886704977</v>
      </c>
      <c r="Y25" s="23" t="n">
        <v>3.514480404795377</v>
      </c>
      <c r="Z25" s="23" t="n">
        <v>2.514480404795377</v>
      </c>
      <c r="AA25" s="23" t="n">
        <v>0.2920791736577688</v>
      </c>
      <c r="AB25" s="23" t="n">
        <v>0.2785909920221536</v>
      </c>
      <c r="AC25" s="23" t="n">
        <v>0.827690224364801</v>
      </c>
      <c r="AD25" s="23" t="n">
        <v>0.2570200586848786</v>
      </c>
      <c r="AE25" s="23" t="n">
        <v>0.5356110507070322</v>
      </c>
      <c r="AF25" s="23" t="n">
        <v>1.953820118474386</v>
      </c>
      <c r="AG25" s="23" t="n">
        <v>2.833787202283075</v>
      </c>
      <c r="AH25" s="23" t="n">
        <v>1.232577432946532</v>
      </c>
      <c r="AI25" s="23" t="n">
        <v>0.4048872085817312</v>
      </c>
      <c r="AJ25" s="23" t="n">
        <v>4.220011367160166</v>
      </c>
      <c r="AK25" s="23" t="n">
        <v>3.220011367160166</v>
      </c>
      <c r="AL25" s="23" t="n">
        <v>0.2948641168056209</v>
      </c>
      <c r="AM25" s="23" t="n">
        <v>0.2746141741153383</v>
      </c>
      <c r="AN25" s="23" t="n">
        <v>0.8262560672901146</v>
      </c>
      <c r="AO25" s="23" t="n">
        <v>0.2567777763691554</v>
      </c>
      <c r="AP25" s="23" t="n">
        <v>0.5313919504844937</v>
      </c>
      <c r="AQ25" s="23" t="n">
        <v>1.931324493093096</v>
      </c>
      <c r="AR25" s="23" t="n">
        <v>2.802158757875567</v>
      </c>
      <c r="AS25" s="23" t="n">
        <v>1.236727869756227</v>
      </c>
      <c r="AT25" s="23" t="n">
        <v>0.4104718024661121</v>
      </c>
      <c r="AU25" s="23" t="n">
        <v>4.194229813902711</v>
      </c>
      <c r="AV25" s="23" t="n">
        <v>3.194229813902711</v>
      </c>
      <c r="AW25" s="23" t="n">
        <v>0.3008908527257778</v>
      </c>
      <c r="AX25" s="23" t="n">
        <v>0.2833658982317954</v>
      </c>
      <c r="AY25" s="23" t="n">
        <v>0.8480008364342896</v>
      </c>
      <c r="AZ25" s="23" t="n">
        <v>0.2637440854767164</v>
      </c>
      <c r="BA25" s="23" t="n">
        <v>0.5471099837085118</v>
      </c>
      <c r="BB25" s="23" t="n">
        <v>1.941756439801265</v>
      </c>
      <c r="BC25" s="23" t="n">
        <v>2.818300485881271</v>
      </c>
      <c r="BD25" s="23" t="n">
        <v>1.269286954204521</v>
      </c>
      <c r="BE25" s="23" t="n">
        <v>0.4212861177702311</v>
      </c>
      <c r="BF25" s="23" t="n">
        <v>4.218429848252342</v>
      </c>
      <c r="BG25" s="23" t="n">
        <v>3.218429848252342</v>
      </c>
      <c r="BH25" s="23" t="n">
        <v>1.746226277345494</v>
      </c>
      <c r="BI25" s="23" t="n">
        <v>1.304525964514574</v>
      </c>
      <c r="BJ25" s="23" t="n">
        <v>4.374292776501611</v>
      </c>
      <c r="BK25" s="23" t="n">
        <v>1.323540534641543</v>
      </c>
      <c r="BL25" s="23" t="n">
        <v>2.628066499156117</v>
      </c>
      <c r="BM25" s="23" t="n">
        <v>1.747054365999825</v>
      </c>
      <c r="BN25" s="23" t="n">
        <v>2.504997681715763</v>
      </c>
      <c r="BO25" s="23" t="n">
        <v>6.595314971525703</v>
      </c>
      <c r="BP25" s="23" t="n">
        <v>2.221022195024092</v>
      </c>
      <c r="BQ25" s="23" t="n">
        <v>3.776895959641321</v>
      </c>
      <c r="BR25" s="23" t="n">
        <v>2.776895959641321</v>
      </c>
      <c r="CD25" s="23" t="n">
        <v>0.1274398806124713</v>
      </c>
      <c r="CE25" s="23" t="n">
        <v>0.1789075120123079</v>
      </c>
      <c r="CF25" s="23" t="n">
        <v>0.4367559437682373</v>
      </c>
      <c r="CG25" s="23" t="n">
        <v>0.1304085511434581</v>
      </c>
      <c r="CH25" s="23" t="n">
        <v>0.309316063155766</v>
      </c>
      <c r="CI25" s="23" t="n">
        <v>2.403858126298338</v>
      </c>
      <c r="CJ25" s="23" t="n">
        <v>3.427152800749691</v>
      </c>
      <c r="CK25" s="23" t="n">
        <v>0.6539558636794701</v>
      </c>
      <c r="CL25" s="23" t="n">
        <v>0.2171999199112328</v>
      </c>
      <c r="CM25" s="23" t="n">
        <v>5.131485219042756</v>
      </c>
      <c r="CN25" s="23" t="n">
        <v>4.131485219042756</v>
      </c>
      <c r="CO25" s="23" t="n">
        <v>0</v>
      </c>
      <c r="CP25" s="23" t="n">
        <v>8.850511405795088e-05</v>
      </c>
      <c r="CQ25" s="23" t="n">
        <v>0.0004771743981352815</v>
      </c>
      <c r="CR25" s="23" t="n">
        <v>0.0003886692840773306</v>
      </c>
      <c r="CS25" s="23" t="n">
        <v>0.0004771743981352815</v>
      </c>
      <c r="CV25" s="23" t="n">
        <v>0.003062940007934908</v>
      </c>
      <c r="CW25" s="23" t="n">
        <v>0.002585765609799626</v>
      </c>
      <c r="CZ25" s="23" t="n">
        <v>0.001083407254668784</v>
      </c>
      <c r="DA25" s="23" t="n">
        <v>0.0001703633407084642</v>
      </c>
      <c r="DB25" s="23" t="n">
        <v>0.00136463057978478</v>
      </c>
      <c r="DC25" s="23" t="n">
        <v>0.0001108599844075315</v>
      </c>
      <c r="DD25" s="23" t="n">
        <v>0.0002812233251159957</v>
      </c>
      <c r="DE25" s="23" t="n">
        <v>1.157247738534432</v>
      </c>
      <c r="DF25" s="23" t="n">
        <v>1.259573049658017</v>
      </c>
      <c r="DG25" s="23" t="n">
        <v>0.001506000826993014</v>
      </c>
      <c r="DH25" s="23" t="n">
        <v>0.000141370247208234</v>
      </c>
      <c r="DI25" s="23" t="n">
        <v>1.390059758694734</v>
      </c>
      <c r="DJ25" s="23" t="n">
        <v>0.3900597586947336</v>
      </c>
      <c r="DK25" s="23" t="n">
        <v>0.005393021970514762</v>
      </c>
      <c r="DL25" s="23" t="n">
        <v>0.0124589363559475</v>
      </c>
      <c r="DM25" s="23" t="n">
        <v>0.02668535447591691</v>
      </c>
      <c r="DN25" s="23" t="n">
        <v>0.008833396149454649</v>
      </c>
      <c r="DO25" s="23" t="n">
        <v>0.02129233250540215</v>
      </c>
      <c r="DP25" s="23" t="n">
        <v>3.310195735167439</v>
      </c>
      <c r="DQ25" s="23" t="n">
        <v>4.948126416286378</v>
      </c>
      <c r="DR25" s="23" t="n">
        <v>0.03655712421161419</v>
      </c>
      <c r="DS25" s="23" t="n">
        <v>0.009871769735697276</v>
      </c>
      <c r="DT25" s="23" t="n">
        <v>6.77859730805525</v>
      </c>
      <c r="DU25" s="23" t="n">
        <v>5.77859730805525</v>
      </c>
      <c r="DV25" s="23" t="n">
        <v>-0.0004496933050266707</v>
      </c>
      <c r="DW25" s="23" t="n">
        <v>-0.003966080694256829</v>
      </c>
      <c r="DX25" s="23" t="n">
        <v>-0.00678239030966134</v>
      </c>
      <c r="DY25" s="23" t="n">
        <v>-0.002366616310377841</v>
      </c>
      <c r="DZ25" s="23" t="n">
        <v>-0.006332697004634669</v>
      </c>
      <c r="EA25" s="23" t="n">
        <v>9.819523550659945</v>
      </c>
      <c r="EB25" s="23" t="n">
        <v>15.08225769396119</v>
      </c>
      <c r="EC25" s="23" t="n">
        <v>-0.00856698059824812</v>
      </c>
      <c r="ED25" s="23" t="n">
        <v>-0.001784590288586779</v>
      </c>
      <c r="EE25" s="23" t="n">
        <v>19.05071857305063</v>
      </c>
      <c r="EF25" s="23" t="n">
        <v>18.05071857305063</v>
      </c>
      <c r="EG25" s="23" t="n">
        <v>0.007395895833998294</v>
      </c>
      <c r="EH25" s="23" t="n">
        <v>0.003515808518046655</v>
      </c>
      <c r="EI25" s="23" t="n">
        <v>0.01527908783368786</v>
      </c>
      <c r="EJ25" s="23" t="n">
        <v>0.004367383481642907</v>
      </c>
      <c r="EK25" s="23" t="n">
        <v>0.007883191999689561</v>
      </c>
      <c r="EL25" s="23" t="n">
        <v>1.475372909105181</v>
      </c>
      <c r="EM25" s="23" t="n">
        <v>2.065887375461835</v>
      </c>
      <c r="EN25" s="23" t="n">
        <v>0.02103343659004527</v>
      </c>
      <c r="EO25" s="23" t="n">
        <v>0.005754348756357417</v>
      </c>
      <c r="EP25" s="23" t="n">
        <v>2.843933589945438</v>
      </c>
      <c r="EQ25" s="23" t="n">
        <v>1.843933589945437</v>
      </c>
      <c r="ER25" s="23" t="n">
        <v>-0.004610952686146121</v>
      </c>
      <c r="ES25" s="23" t="n">
        <v>-0.007492626424861927</v>
      </c>
      <c r="ET25" s="23" t="n">
        <v>-0.01671324490837523</v>
      </c>
      <c r="EU25" s="23" t="n">
        <v>-0.004609665797367187</v>
      </c>
      <c r="EV25" s="23" t="n">
        <v>-0.01210229222222911</v>
      </c>
      <c r="EW25" s="23" t="n">
        <v>2.624962764717575</v>
      </c>
      <c r="EX25" s="23" t="n">
        <v>3.62468367081518</v>
      </c>
      <c r="EY25" s="23" t="n">
        <v>-0.01688299978034975</v>
      </c>
      <c r="EZ25" s="23" t="n">
        <v>-0.0001697548719745111</v>
      </c>
      <c r="FA25" s="23" t="n">
        <v>3.661499245280854</v>
      </c>
      <c r="FB25" s="23" t="n">
        <v>2.661499245280854</v>
      </c>
      <c r="FC25" s="23" t="n">
        <v>0.007783317839125201</v>
      </c>
      <c r="FD25" s="23" t="n">
        <v>0.01092667399801873</v>
      </c>
      <c r="FE25" s="23" t="n">
        <v>0.02667461953148295</v>
      </c>
      <c r="FF25" s="23" t="n">
        <v>0.007964627694339019</v>
      </c>
      <c r="FG25" s="23" t="n">
        <v>0.01889130169235775</v>
      </c>
      <c r="FH25" s="23" t="n">
        <v>2.403858126298338</v>
      </c>
      <c r="FI25" s="23" t="n">
        <v>3.42715280074969</v>
      </c>
      <c r="FJ25" s="23" t="n">
        <v>0.03993998044658277</v>
      </c>
      <c r="FK25" s="23" t="n">
        <v>0.01326536091509982</v>
      </c>
      <c r="FL25" s="23" t="n">
        <v>5.131485219042756</v>
      </c>
      <c r="FM25" s="23" t="n">
        <v>4.131485219042756</v>
      </c>
    </row>
    <row r="26">
      <c r="A26" s="2" t="inlineStr">
        <is>
          <t>Aus|1109</t>
        </is>
      </c>
      <c r="B26" s="2" t="inlineStr">
        <is>
          <t>Aus</t>
        </is>
      </c>
      <c r="C26" s="2" t="inlineStr">
        <is>
          <t>1109</t>
        </is>
      </c>
      <c r="D26" s="2" t="inlineStr">
        <is>
          <t>Other food product manufacturing</t>
        </is>
      </c>
      <c r="E26" s="23" t="n">
        <v>1</v>
      </c>
      <c r="F26" s="23" t="n">
        <v>0.5878180419533172</v>
      </c>
      <c r="G26" s="23" t="n">
        <v>2.192008672016567</v>
      </c>
      <c r="H26" s="23" t="n">
        <v>0.6041906300632496</v>
      </c>
      <c r="I26" s="23" t="n">
        <v>1.192008672016567</v>
      </c>
      <c r="J26" s="23" t="n">
        <v>1.587818041953317</v>
      </c>
      <c r="K26" s="23" t="n">
        <v>2.192008672016567</v>
      </c>
      <c r="L26" s="23" t="n">
        <v>2.929052227801303</v>
      </c>
      <c r="M26" s="23" t="n">
        <v>0.7370435557847363</v>
      </c>
      <c r="N26" s="23" t="n">
        <v>2.929052227801303</v>
      </c>
      <c r="O26" s="23" t="n">
        <v>1.929052227801303</v>
      </c>
      <c r="P26" s="23" t="n">
        <v>0.1282660084551612</v>
      </c>
      <c r="Q26" s="23" t="n">
        <v>0.1034777894769459</v>
      </c>
      <c r="R26" s="23" t="n">
        <v>0.3568321665513163</v>
      </c>
      <c r="S26" s="23" t="n">
        <v>0.1250883686192092</v>
      </c>
      <c r="T26" s="23" t="n">
        <v>0.2285661580961552</v>
      </c>
      <c r="U26" s="23" t="n">
        <v>1.806743662824117</v>
      </c>
      <c r="V26" s="23" t="n">
        <v>2.781969836350342</v>
      </c>
      <c r="W26" s="23" t="n">
        <v>0.5281470529005919</v>
      </c>
      <c r="X26" s="23" t="n">
        <v>0.1713148863492756</v>
      </c>
      <c r="Y26" s="23" t="n">
        <v>4.117591708525177</v>
      </c>
      <c r="Z26" s="23" t="n">
        <v>3.117591708525177</v>
      </c>
      <c r="AA26" s="23" t="n">
        <v>0.3041957652007268</v>
      </c>
      <c r="AB26" s="23" t="n">
        <v>0.2339101817285385</v>
      </c>
      <c r="AC26" s="23" t="n">
        <v>0.8060302134160175</v>
      </c>
      <c r="AD26" s="23" t="n">
        <v>0.2679242664867523</v>
      </c>
      <c r="AE26" s="23" t="n">
        <v>0.5018344482152908</v>
      </c>
      <c r="AF26" s="23" t="n">
        <v>1.768946213219603</v>
      </c>
      <c r="AG26" s="23" t="n">
        <v>2.649708857334519</v>
      </c>
      <c r="AH26" s="23" t="n">
        <v>1.175598161324457</v>
      </c>
      <c r="AI26" s="23" t="n">
        <v>0.3695679479084395</v>
      </c>
      <c r="AJ26" s="23" t="n">
        <v>3.864610542979539</v>
      </c>
      <c r="AK26" s="23" t="n">
        <v>2.864610542979539</v>
      </c>
      <c r="AL26" s="23" t="n">
        <v>0.2994174752563655</v>
      </c>
      <c r="AM26" s="23" t="n">
        <v>0.2322721259537169</v>
      </c>
      <c r="AN26" s="23" t="n">
        <v>0.7981891503622641</v>
      </c>
      <c r="AO26" s="23" t="n">
        <v>0.2664995491521818</v>
      </c>
      <c r="AP26" s="23" t="n">
        <v>0.4987716751058986</v>
      </c>
      <c r="AQ26" s="23" t="n">
        <v>1.775746725386827</v>
      </c>
      <c r="AR26" s="23" t="n">
        <v>2.665806829340349</v>
      </c>
      <c r="AS26" s="23" t="n">
        <v>1.172854534934566</v>
      </c>
      <c r="AT26" s="23" t="n">
        <v>0.3746653845723015</v>
      </c>
      <c r="AU26" s="23" t="n">
        <v>3.917121183158568</v>
      </c>
      <c r="AV26" s="23" t="n">
        <v>2.917121183158568</v>
      </c>
      <c r="AW26" s="23" t="n">
        <v>0.3040752910691958</v>
      </c>
      <c r="AX26" s="23" t="n">
        <v>0.239249573717608</v>
      </c>
      <c r="AY26" s="23" t="n">
        <v>0.8175948176118456</v>
      </c>
      <c r="AZ26" s="23" t="n">
        <v>0.2742699528250417</v>
      </c>
      <c r="BA26" s="23" t="n">
        <v>0.5135195265426498</v>
      </c>
      <c r="BB26" s="23" t="n">
        <v>1.786810308974313</v>
      </c>
      <c r="BC26" s="23" t="n">
        <v>2.688790709488436</v>
      </c>
      <c r="BD26" s="23" t="n">
        <v>1.202131159404498</v>
      </c>
      <c r="BE26" s="23" t="n">
        <v>0.3845363417926527</v>
      </c>
      <c r="BF26" s="23" t="n">
        <v>3.953399683274296</v>
      </c>
      <c r="BG26" s="23" t="n">
        <v>2.953399683274296</v>
      </c>
      <c r="BH26" s="23" t="n">
        <v>1.543100206152819</v>
      </c>
      <c r="BI26" s="23" t="n">
        <v>1.264092229103933</v>
      </c>
      <c r="BJ26" s="23" t="n">
        <v>4.198669141695436</v>
      </c>
      <c r="BK26" s="23" t="n">
        <v>1.391476706438684</v>
      </c>
      <c r="BL26" s="23" t="n">
        <v>2.655568935542617</v>
      </c>
      <c r="BM26" s="23" t="n">
        <v>1.819189981352867</v>
      </c>
      <c r="BN26" s="23" t="n">
        <v>2.720930970622673</v>
      </c>
      <c r="BO26" s="23" t="n">
        <v>6.225946362305533</v>
      </c>
      <c r="BP26" s="23" t="n">
        <v>2.027277220610096</v>
      </c>
      <c r="BQ26" s="23" t="n">
        <v>4.034699974428591</v>
      </c>
      <c r="BR26" s="23" t="n">
        <v>3.034699974428591</v>
      </c>
      <c r="CD26" s="23" t="n">
        <v>0.1759297567455656</v>
      </c>
      <c r="CE26" s="23" t="n">
        <v>0.1304323922515925</v>
      </c>
      <c r="CF26" s="23" t="n">
        <v>0.4491980468647012</v>
      </c>
      <c r="CG26" s="23" t="n">
        <v>0.1428358978675431</v>
      </c>
      <c r="CH26" s="23" t="n">
        <v>0.2732682901191356</v>
      </c>
      <c r="CI26" s="23" t="n">
        <v>1.741389033125461</v>
      </c>
      <c r="CJ26" s="23" t="n">
        <v>2.553280668229102</v>
      </c>
      <c r="CK26" s="23" t="n">
        <v>0.6474511084238647</v>
      </c>
      <c r="CL26" s="23" t="n">
        <v>0.1982530615591635</v>
      </c>
      <c r="CM26" s="23" t="n">
        <v>3.68016826943168</v>
      </c>
      <c r="CN26" s="23" t="n">
        <v>2.68016826943168</v>
      </c>
      <c r="CO26" s="23" t="n">
        <v>0</v>
      </c>
      <c r="CP26" s="23" t="n">
        <v>0.0001135716860877983</v>
      </c>
      <c r="CQ26" s="23" t="n">
        <v>0.0004599616965019687</v>
      </c>
      <c r="CR26" s="23" t="n">
        <v>0.0003463900104141704</v>
      </c>
      <c r="CS26" s="23" t="n">
        <v>0.0004599616965019687</v>
      </c>
      <c r="CV26" s="23" t="n">
        <v>0.002820164908486027</v>
      </c>
      <c r="CW26" s="23" t="n">
        <v>0.002360203211984059</v>
      </c>
      <c r="CZ26" s="23" t="n">
        <v>0.0005073821463241053</v>
      </c>
      <c r="DA26" s="23" t="n">
        <v>0.0001514315820107352</v>
      </c>
      <c r="DB26" s="23" t="n">
        <v>0.0007706122777291199</v>
      </c>
      <c r="DC26" s="23" t="n">
        <v>0.0001117985493942794</v>
      </c>
      <c r="DD26" s="23" t="n">
        <v>0.0002632301314050146</v>
      </c>
      <c r="DE26" s="23" t="n">
        <v>1.298456662513315</v>
      </c>
      <c r="DF26" s="23" t="n">
        <v>1.518800539814163</v>
      </c>
      <c r="DG26" s="23" t="n">
        <v>0.0008996504667572848</v>
      </c>
      <c r="DH26" s="23" t="n">
        <v>0.0001290381890281649</v>
      </c>
      <c r="DI26" s="23" t="n">
        <v>1.773122040803159</v>
      </c>
      <c r="DJ26" s="23" t="n">
        <v>0.7731220408031594</v>
      </c>
      <c r="DK26" s="23" t="n">
        <v>0.00425595779671034</v>
      </c>
      <c r="DL26" s="23" t="n">
        <v>0.01038074062727023</v>
      </c>
      <c r="DM26" s="23" t="n">
        <v>0.02486038896965278</v>
      </c>
      <c r="DN26" s="23" t="n">
        <v>0.0102236905456722</v>
      </c>
      <c r="DO26" s="23" t="n">
        <v>0.02060443117294244</v>
      </c>
      <c r="DP26" s="23" t="n">
        <v>3.439107980651047</v>
      </c>
      <c r="DQ26" s="23" t="n">
        <v>5.841314730345475</v>
      </c>
      <c r="DR26" s="23" t="n">
        <v>0.03387102108180517</v>
      </c>
      <c r="DS26" s="23" t="n">
        <v>0.009010632112152389</v>
      </c>
      <c r="DT26" s="23" t="n">
        <v>7.958495525492737</v>
      </c>
      <c r="DU26" s="23" t="n">
        <v>6.958495525492737</v>
      </c>
      <c r="DV26" s="23" t="n">
        <v>-0.0001055241302040776</v>
      </c>
      <c r="DW26" s="23" t="n">
        <v>-0.003668296131477768</v>
      </c>
      <c r="DX26" s="23" t="n">
        <v>-0.006685295694302906</v>
      </c>
      <c r="DY26" s="23" t="n">
        <v>-0.00291147543262106</v>
      </c>
      <c r="DZ26" s="23" t="n">
        <v>-0.006579771564098828</v>
      </c>
      <c r="EA26" s="23" t="n">
        <v>35.7626284564819</v>
      </c>
      <c r="EB26" s="23" t="n">
        <v>63.35324139961097</v>
      </c>
      <c r="EC26" s="23" t="n">
        <v>-0.008314211987115881</v>
      </c>
      <c r="ED26" s="23" t="n">
        <v>-0.001628916292812975</v>
      </c>
      <c r="EE26" s="23" t="n">
        <v>78.78967560345369</v>
      </c>
      <c r="EF26" s="23" t="n">
        <v>77.78967560345369</v>
      </c>
      <c r="EG26" s="23" t="n">
        <v>0.005761941879306513</v>
      </c>
      <c r="EH26" s="23" t="n">
        <v>0.003979045640603346</v>
      </c>
      <c r="EI26" s="23" t="n">
        <v>0.01405539358131894</v>
      </c>
      <c r="EJ26" s="23" t="n">
        <v>0.00431440606140908</v>
      </c>
      <c r="EK26" s="23" t="n">
        <v>0.008293451702012426</v>
      </c>
      <c r="EL26" s="23" t="n">
        <v>1.690573720448955</v>
      </c>
      <c r="EM26" s="23" t="n">
        <v>2.439350114203269</v>
      </c>
      <c r="EN26" s="23" t="n">
        <v>0.01930777700159489</v>
      </c>
      <c r="EO26" s="23" t="n">
        <v>0.005252383420275947</v>
      </c>
      <c r="EP26" s="23" t="n">
        <v>3.35091491827382</v>
      </c>
      <c r="EQ26" s="23" t="n">
        <v>2.35091491827382</v>
      </c>
      <c r="ER26" s="23" t="n">
        <v>-0.01054023182366783</v>
      </c>
      <c r="ES26" s="23" t="n">
        <v>-0.005617101415424794</v>
      </c>
      <c r="ET26" s="23" t="n">
        <v>-0.02189645663507228</v>
      </c>
      <c r="EU26" s="23" t="n">
        <v>-0.005739123395979662</v>
      </c>
      <c r="EV26" s="23" t="n">
        <v>-0.01135622481140446</v>
      </c>
      <c r="EW26" s="23" t="n">
        <v>1.532920101701343</v>
      </c>
      <c r="EX26" s="23" t="n">
        <v>2.077416986778634</v>
      </c>
      <c r="EY26" s="23" t="n">
        <v>-0.02205140339148607</v>
      </c>
      <c r="EZ26" s="23" t="n">
        <v>-0.0001549467564137853</v>
      </c>
      <c r="FA26" s="23" t="n">
        <v>2.092117494225335</v>
      </c>
      <c r="FB26" s="23" t="n">
        <v>1.092117494225335</v>
      </c>
      <c r="FC26" s="23" t="n">
        <v>0.01074480929776323</v>
      </c>
      <c r="FD26" s="23" t="n">
        <v>0.007966083776386156</v>
      </c>
      <c r="FE26" s="23" t="n">
        <v>0.02743451386378718</v>
      </c>
      <c r="FF26" s="23" t="n">
        <v>0.008723620789637791</v>
      </c>
      <c r="FG26" s="23" t="n">
        <v>0.01668970456602395</v>
      </c>
      <c r="FH26" s="23" t="n">
        <v>1.741389033125462</v>
      </c>
      <c r="FI26" s="23" t="n">
        <v>2.553280668229103</v>
      </c>
      <c r="FJ26" s="23" t="n">
        <v>0.03954270623872275</v>
      </c>
      <c r="FK26" s="23" t="n">
        <v>0.01210819237493557</v>
      </c>
      <c r="FL26" s="23" t="n">
        <v>3.680168269431681</v>
      </c>
      <c r="FM26" s="23" t="n">
        <v>2.680168269431681</v>
      </c>
    </row>
    <row r="27">
      <c r="A27" s="2" t="inlineStr">
        <is>
          <t>Aus|1201</t>
        </is>
      </c>
      <c r="B27" s="2" t="inlineStr">
        <is>
          <t>Aus</t>
        </is>
      </c>
      <c r="C27" s="2" t="inlineStr">
        <is>
          <t>1201</t>
        </is>
      </c>
      <c r="D27" s="2" t="inlineStr">
        <is>
          <t>Soft drinks, cordials and syrup manufacturing</t>
        </is>
      </c>
      <c r="E27" s="23" t="n">
        <v>1</v>
      </c>
      <c r="F27" s="23" t="n">
        <v>0.6358971467918395</v>
      </c>
      <c r="G27" s="23" t="n">
        <v>2.260290061962411</v>
      </c>
      <c r="H27" s="23" t="n">
        <v>0.6243929151705712</v>
      </c>
      <c r="I27" s="23" t="n">
        <v>1.260290061962411</v>
      </c>
      <c r="J27" s="23" t="n">
        <v>1.63589714679184</v>
      </c>
      <c r="K27" s="23" t="n">
        <v>2.260290061962411</v>
      </c>
      <c r="L27" s="23" t="n">
        <v>3.16294715364243</v>
      </c>
      <c r="M27" s="23" t="n">
        <v>0.9026570916800192</v>
      </c>
      <c r="N27" s="23" t="n">
        <v>3.16294715364243</v>
      </c>
      <c r="O27" s="23" t="n">
        <v>2.16294715364243</v>
      </c>
      <c r="P27" s="23" t="n">
        <v>0.1217562360903485</v>
      </c>
      <c r="Q27" s="23" t="n">
        <v>0.1658273341855617</v>
      </c>
      <c r="R27" s="23" t="n">
        <v>0.4370122812269271</v>
      </c>
      <c r="S27" s="23" t="n">
        <v>0.149428710951017</v>
      </c>
      <c r="T27" s="23" t="n">
        <v>0.3152560451365786</v>
      </c>
      <c r="U27" s="23" t="n">
        <v>2.361961731984803</v>
      </c>
      <c r="V27" s="23" t="n">
        <v>3.589239411956236</v>
      </c>
      <c r="W27" s="23" t="n">
        <v>0.646821587420352</v>
      </c>
      <c r="X27" s="23" t="n">
        <v>0.2098093061934249</v>
      </c>
      <c r="Y27" s="23" t="n">
        <v>5.31243087163422</v>
      </c>
      <c r="Z27" s="23" t="n">
        <v>4.31243087163422</v>
      </c>
      <c r="AA27" s="23" t="n">
        <v>0.2352114101836625</v>
      </c>
      <c r="AB27" s="23" t="n">
        <v>0.2720601969545731</v>
      </c>
      <c r="AC27" s="23" t="n">
        <v>0.7816638997642922</v>
      </c>
      <c r="AD27" s="23" t="n">
        <v>0.2743922926260565</v>
      </c>
      <c r="AE27" s="23" t="n">
        <v>0.5464524895806296</v>
      </c>
      <c r="AF27" s="23" t="n">
        <v>2.156662411666754</v>
      </c>
      <c r="AG27" s="23" t="n">
        <v>3.323239715088386</v>
      </c>
      <c r="AH27" s="23" t="n">
        <v>1.234273689808526</v>
      </c>
      <c r="AI27" s="23" t="n">
        <v>0.4526097900442339</v>
      </c>
      <c r="AJ27" s="23" t="n">
        <v>5.24750771590866</v>
      </c>
      <c r="AK27" s="23" t="n">
        <v>4.24750771590866</v>
      </c>
      <c r="AL27" s="23" t="n">
        <v>0.2369039450843794</v>
      </c>
      <c r="AM27" s="23" t="n">
        <v>0.2676770271634034</v>
      </c>
      <c r="AN27" s="23" t="n">
        <v>0.7791625721891204</v>
      </c>
      <c r="AO27" s="23" t="n">
        <v>0.2745815999413376</v>
      </c>
      <c r="AP27" s="23" t="n">
        <v>0.542258627104741</v>
      </c>
      <c r="AQ27" s="23" t="n">
        <v>2.129896874735722</v>
      </c>
      <c r="AR27" s="23" t="n">
        <v>3.288938780279078</v>
      </c>
      <c r="AS27" s="23" t="n">
        <v>1.238015191870643</v>
      </c>
      <c r="AT27" s="23" t="n">
        <v>0.4588526196815221</v>
      </c>
      <c r="AU27" s="23" t="n">
        <v>5.225810787700018</v>
      </c>
      <c r="AV27" s="23" t="n">
        <v>4.225810787700019</v>
      </c>
      <c r="AW27" s="23" t="n">
        <v>0.2460118797811559</v>
      </c>
      <c r="AX27" s="23" t="n">
        <v>0.2763359294902171</v>
      </c>
      <c r="AY27" s="23" t="n">
        <v>0.8040200545972317</v>
      </c>
      <c r="AZ27" s="23" t="n">
        <v>0.2816722453258587</v>
      </c>
      <c r="BA27" s="23" t="n">
        <v>0.5580081748160758</v>
      </c>
      <c r="BB27" s="23" t="n">
        <v>2.12326254218307</v>
      </c>
      <c r="BC27" s="23" t="n">
        <v>3.26821637764998</v>
      </c>
      <c r="BD27" s="23" t="n">
        <v>1.274961633563032</v>
      </c>
      <c r="BE27" s="23" t="n">
        <v>0.4709415789658001</v>
      </c>
      <c r="BF27" s="23" t="n">
        <v>5.182520594928977</v>
      </c>
      <c r="BG27" s="23" t="n">
        <v>4.182520594928977</v>
      </c>
      <c r="BH27" s="23" t="n">
        <v>1.57203025968632</v>
      </c>
      <c r="BI27" s="23" t="n">
        <v>1.81064746858445</v>
      </c>
      <c r="BJ27" s="23" t="n">
        <v>4.869149276432014</v>
      </c>
      <c r="BK27" s="23" t="n">
        <v>1.486471548161244</v>
      </c>
      <c r="BL27" s="23" t="n">
        <v>3.297119016745694</v>
      </c>
      <c r="BM27" s="23" t="n">
        <v>2.151789195804502</v>
      </c>
      <c r="BN27" s="23" t="n">
        <v>3.097363582176589</v>
      </c>
      <c r="BO27" s="23" t="n">
        <v>7.351955272933425</v>
      </c>
      <c r="BP27" s="23" t="n">
        <v>2.48280599650141</v>
      </c>
      <c r="BQ27" s="23" t="n">
        <v>4.67672630830937</v>
      </c>
      <c r="BR27" s="23" t="n">
        <v>3.67672630830937</v>
      </c>
      <c r="CD27" s="23" t="n">
        <v>0.113455174093314</v>
      </c>
      <c r="CE27" s="23" t="n">
        <v>0.1062328627690115</v>
      </c>
      <c r="CF27" s="23" t="n">
        <v>0.3446516185373651</v>
      </c>
      <c r="CG27" s="23" t="n">
        <v>0.1249635816750395</v>
      </c>
      <c r="CH27" s="23" t="n">
        <v>0.231196444444051</v>
      </c>
      <c r="CI27" s="23" t="n">
        <v>1.93634215995859</v>
      </c>
      <c r="CJ27" s="23" t="n">
        <v>3.037777882689579</v>
      </c>
      <c r="CK27" s="23" t="n">
        <v>0.5874521023881741</v>
      </c>
      <c r="CL27" s="23" t="n">
        <v>0.242800483850809</v>
      </c>
      <c r="CM27" s="23" t="n">
        <v>5.177834392153939</v>
      </c>
      <c r="CN27" s="23" t="n">
        <v>4.177834392153939</v>
      </c>
      <c r="CO27" s="23" t="n">
        <v>0</v>
      </c>
      <c r="CP27" s="23" t="n">
        <v>0.0001279548069148752</v>
      </c>
      <c r="CQ27" s="23" t="n">
        <v>0.0005315524731638937</v>
      </c>
      <c r="CR27" s="23" t="n">
        <v>0.0004035976662490185</v>
      </c>
      <c r="CS27" s="23" t="n">
        <v>0.0005315524731638937</v>
      </c>
      <c r="CV27" s="23" t="n">
        <v>0.003422092863053156</v>
      </c>
      <c r="CW27" s="23" t="n">
        <v>0.002890540389889262</v>
      </c>
      <c r="CZ27" s="23" t="n">
        <v>0.0006653085294825876</v>
      </c>
      <c r="DA27" s="23" t="n">
        <v>0.0001712835067762748</v>
      </c>
      <c r="DB27" s="23" t="n">
        <v>0.0009479152033593602</v>
      </c>
      <c r="DC27" s="23" t="n">
        <v>0.0001113231671004977</v>
      </c>
      <c r="DD27" s="23" t="n">
        <v>0.0002826066738767726</v>
      </c>
      <c r="DE27" s="23" t="n">
        <v>1.257449738258252</v>
      </c>
      <c r="DF27" s="23" t="n">
        <v>1.424775365643601</v>
      </c>
      <c r="DG27" s="23" t="n">
        <v>0.001105948247010093</v>
      </c>
      <c r="DH27" s="23" t="n">
        <v>0.0001580330436507324</v>
      </c>
      <c r="DI27" s="23" t="n">
        <v>1.662308835676873</v>
      </c>
      <c r="DJ27" s="23" t="n">
        <v>0.6623088356768726</v>
      </c>
      <c r="DK27" s="23" t="n">
        <v>0.008609159933412503</v>
      </c>
      <c r="DL27" s="23" t="n">
        <v>0.0100680381714537</v>
      </c>
      <c r="DM27" s="23" t="n">
        <v>0.02748680516426248</v>
      </c>
      <c r="DN27" s="23" t="n">
        <v>0.008809607059396273</v>
      </c>
      <c r="DO27" s="23" t="n">
        <v>0.01887764523084998</v>
      </c>
      <c r="DP27" s="23" t="n">
        <v>2.169456514842898</v>
      </c>
      <c r="DQ27" s="23" t="n">
        <v>3.192739521260961</v>
      </c>
      <c r="DR27" s="23" t="n">
        <v>0.03852212446488951</v>
      </c>
      <c r="DS27" s="23" t="n">
        <v>0.01103531930062703</v>
      </c>
      <c r="DT27" s="23" t="n">
        <v>4.4745509158662</v>
      </c>
      <c r="DU27" s="23" t="n">
        <v>3.4745509158662</v>
      </c>
      <c r="DV27" s="23" t="n">
        <v>-0.000166533766118618</v>
      </c>
      <c r="DW27" s="23" t="n">
        <v>-0.001708374158330992</v>
      </c>
      <c r="DX27" s="23" t="n">
        <v>-0.004108790432674659</v>
      </c>
      <c r="DY27" s="23" t="n">
        <v>-0.002233882508225049</v>
      </c>
      <c r="DZ27" s="23" t="n">
        <v>-0.003942256666556041</v>
      </c>
      <c r="EA27" s="23" t="n">
        <v>11.258425051855</v>
      </c>
      <c r="EB27" s="23" t="n">
        <v>24.67241646206491</v>
      </c>
      <c r="EC27" s="23" t="n">
        <v>-0.006103723882564556</v>
      </c>
      <c r="ED27" s="23" t="n">
        <v>-0.001994933449889897</v>
      </c>
      <c r="EE27" s="23" t="n">
        <v>36.65156937732988</v>
      </c>
      <c r="EF27" s="23" t="n">
        <v>35.65156937732988</v>
      </c>
      <c r="EG27" s="23" t="n">
        <v>0.005382543102183932</v>
      </c>
      <c r="EH27" s="23" t="n">
        <v>0.005812333254001805</v>
      </c>
      <c r="EI27" s="23" t="n">
        <v>0.01641428668151486</v>
      </c>
      <c r="EJ27" s="23" t="n">
        <v>0.005219410325329119</v>
      </c>
      <c r="EK27" s="23" t="n">
        <v>0.01103174357933092</v>
      </c>
      <c r="EL27" s="23" t="n">
        <v>2.079848901097232</v>
      </c>
      <c r="EM27" s="23" t="n">
        <v>3.049541149954724</v>
      </c>
      <c r="EN27" s="23" t="n">
        <v>0.02284687957961945</v>
      </c>
      <c r="EO27" s="23" t="n">
        <v>0.006432592898104599</v>
      </c>
      <c r="EP27" s="23" t="n">
        <v>4.244625476449873</v>
      </c>
      <c r="EQ27" s="23" t="n">
        <v>3.244625476449873</v>
      </c>
      <c r="ER27" s="23" t="n">
        <v>-0.0036900082014671</v>
      </c>
      <c r="ES27" s="23" t="n">
        <v>-0.01019550304517173</v>
      </c>
      <c r="ET27" s="23" t="n">
        <v>-0.01891561425668626</v>
      </c>
      <c r="EU27" s="23" t="n">
        <v>-0.005030103010047429</v>
      </c>
      <c r="EV27" s="23" t="n">
        <v>-0.01522560605521916</v>
      </c>
      <c r="EW27" s="23" t="n">
        <v>3.7630028142263</v>
      </c>
      <c r="EX27" s="23" t="n">
        <v>5.126171331859276</v>
      </c>
      <c r="EY27" s="23" t="n">
        <v>-0.01910537751750326</v>
      </c>
      <c r="EZ27" s="23" t="n">
        <v>-0.0001897632608170059</v>
      </c>
      <c r="FA27" s="23" t="n">
        <v>5.177597575503276</v>
      </c>
      <c r="FB27" s="23" t="n">
        <v>4.177597575503277</v>
      </c>
      <c r="FC27" s="23" t="n">
        <v>0.006929209884830433</v>
      </c>
      <c r="FD27" s="23" t="n">
        <v>0.006488111350368543</v>
      </c>
      <c r="FE27" s="23" t="n">
        <v>0.0210494005326519</v>
      </c>
      <c r="FF27" s="23" t="n">
        <v>0.007632079297452925</v>
      </c>
      <c r="FG27" s="23" t="n">
        <v>0.01412019064782147</v>
      </c>
      <c r="FH27" s="23" t="n">
        <v>1.93634215995859</v>
      </c>
      <c r="FI27" s="23" t="n">
        <v>3.03777788268958</v>
      </c>
      <c r="FJ27" s="23" t="n">
        <v>0.03587830125212804</v>
      </c>
      <c r="FK27" s="23" t="n">
        <v>0.01482890071947614</v>
      </c>
      <c r="FL27" s="23" t="n">
        <v>5.177834392153938</v>
      </c>
      <c r="FM27" s="23" t="n">
        <v>4.177834392153938</v>
      </c>
    </row>
    <row r="28">
      <c r="A28" s="2" t="inlineStr">
        <is>
          <t>Aus|1202</t>
        </is>
      </c>
      <c r="B28" s="2" t="inlineStr">
        <is>
          <t>Aus</t>
        </is>
      </c>
      <c r="C28" s="2" t="inlineStr">
        <is>
          <t>1202</t>
        </is>
      </c>
      <c r="D28" s="2" t="inlineStr">
        <is>
          <t>Beer manufacturing</t>
        </is>
      </c>
      <c r="E28" s="23" t="n">
        <v>1</v>
      </c>
      <c r="F28" s="23" t="n">
        <v>0.5318658564416109</v>
      </c>
      <c r="G28" s="23" t="n">
        <v>2.016946484392412</v>
      </c>
      <c r="H28" s="23" t="n">
        <v>0.4850806279508014</v>
      </c>
      <c r="I28" s="23" t="n">
        <v>1.016946484392412</v>
      </c>
      <c r="J28" s="23" t="n">
        <v>1.531865856441611</v>
      </c>
      <c r="K28" s="23" t="n">
        <v>2.016946484392412</v>
      </c>
      <c r="L28" s="23" t="n">
        <v>2.720005426746429</v>
      </c>
      <c r="M28" s="23" t="n">
        <v>0.7030589423540166</v>
      </c>
      <c r="N28" s="23" t="n">
        <v>2.720005426746429</v>
      </c>
      <c r="O28" s="23" t="n">
        <v>1.720005426746429</v>
      </c>
      <c r="P28" s="23" t="n">
        <v>0.1261043089488103</v>
      </c>
      <c r="Q28" s="23" t="n">
        <v>0.1008417499221295</v>
      </c>
      <c r="R28" s="23" t="n">
        <v>0.3403788604410973</v>
      </c>
      <c r="S28" s="23" t="n">
        <v>0.1134328015701576</v>
      </c>
      <c r="T28" s="23" t="n">
        <v>0.2142745514922871</v>
      </c>
      <c r="U28" s="23" t="n">
        <v>1.799669343282031</v>
      </c>
      <c r="V28" s="23" t="n">
        <v>2.699185010238372</v>
      </c>
      <c r="W28" s="23" t="n">
        <v>0.5037945254461086</v>
      </c>
      <c r="X28" s="23" t="n">
        <v>0.1634156650050113</v>
      </c>
      <c r="Y28" s="23" t="n">
        <v>3.995061942337075</v>
      </c>
      <c r="Z28" s="23" t="n">
        <v>2.995061942337075</v>
      </c>
      <c r="AA28" s="23" t="n">
        <v>0.3716044926630294</v>
      </c>
      <c r="AB28" s="23" t="n">
        <v>0.2465769781209946</v>
      </c>
      <c r="AC28" s="23" t="n">
        <v>0.8336764438959627</v>
      </c>
      <c r="AD28" s="23" t="n">
        <v>0.2154949731119387</v>
      </c>
      <c r="AE28" s="23" t="n">
        <v>0.4620719512329333</v>
      </c>
      <c r="AF28" s="23" t="n">
        <v>1.663546816546673</v>
      </c>
      <c r="AG28" s="23" t="n">
        <v>2.243450927951885</v>
      </c>
      <c r="AH28" s="23" t="n">
        <v>1.186203846849526</v>
      </c>
      <c r="AI28" s="23" t="n">
        <v>0.352527402953563</v>
      </c>
      <c r="AJ28" s="23" t="n">
        <v>3.192113847571736</v>
      </c>
      <c r="AK28" s="23" t="n">
        <v>2.192113847571736</v>
      </c>
      <c r="AL28" s="23" t="n">
        <v>0.367679689253955</v>
      </c>
      <c r="AM28" s="23" t="n">
        <v>0.2430904965111774</v>
      </c>
      <c r="AN28" s="23" t="n">
        <v>0.8263451205378027</v>
      </c>
      <c r="AO28" s="23" t="n">
        <v>0.2155749347726704</v>
      </c>
      <c r="AP28" s="23" t="n">
        <v>0.4586654312838477</v>
      </c>
      <c r="AQ28" s="23" t="n">
        <v>1.66114747051822</v>
      </c>
      <c r="AR28" s="23" t="n">
        <v>2.247459255131847</v>
      </c>
      <c r="AS28" s="23" t="n">
        <v>1.183734920566116</v>
      </c>
      <c r="AT28" s="23" t="n">
        <v>0.3573898000283136</v>
      </c>
      <c r="AU28" s="23" t="n">
        <v>3.21947324033043</v>
      </c>
      <c r="AV28" s="23" t="n">
        <v>2.21947324033043</v>
      </c>
      <c r="AW28" s="23" t="n">
        <v>0.4288900039958889</v>
      </c>
      <c r="AX28" s="23" t="n">
        <v>0.2541853419720623</v>
      </c>
      <c r="AY28" s="23" t="n">
        <v>0.9044041993132879</v>
      </c>
      <c r="AZ28" s="23" t="n">
        <v>0.2213288533453366</v>
      </c>
      <c r="BA28" s="23" t="n">
        <v>0.4755141953173989</v>
      </c>
      <c r="BB28" s="23" t="n">
        <v>1.592658582862423</v>
      </c>
      <c r="BC28" s="23" t="n">
        <v>2.108708971734293</v>
      </c>
      <c r="BD28" s="23" t="n">
        <v>1.271209812951115</v>
      </c>
      <c r="BE28" s="23" t="n">
        <v>0.3668056136378273</v>
      </c>
      <c r="BF28" s="23" t="n">
        <v>2.963952997522647</v>
      </c>
      <c r="BG28" s="23" t="n">
        <v>1.963952997522647</v>
      </c>
      <c r="BH28" s="23" t="n">
        <v>1.738082747947531</v>
      </c>
      <c r="BI28" s="23" t="n">
        <v>1.420482223562755</v>
      </c>
      <c r="BJ28" s="23" t="n">
        <v>4.311842102414801</v>
      </c>
      <c r="BK28" s="23" t="n">
        <v>1.153277130904514</v>
      </c>
      <c r="BL28" s="23" t="n">
        <v>2.573759354467269</v>
      </c>
      <c r="BM28" s="23" t="n">
        <v>1.817269618054822</v>
      </c>
      <c r="BN28" s="23" t="n">
        <v>2.480803694476901</v>
      </c>
      <c r="BO28" s="23" t="n">
        <v>6.245642849187504</v>
      </c>
      <c r="BP28" s="23" t="n">
        <v>1.933800746772704</v>
      </c>
      <c r="BQ28" s="23" t="n">
        <v>3.593409379710411</v>
      </c>
      <c r="BR28" s="23" t="n">
        <v>2.59340937971041</v>
      </c>
      <c r="CD28" s="23" t="n">
        <v>0.2455001837142191</v>
      </c>
      <c r="CE28" s="23" t="n">
        <v>0.145735228198865</v>
      </c>
      <c r="CF28" s="23" t="n">
        <v>0.4932975834548655</v>
      </c>
      <c r="CG28" s="23" t="n">
        <v>0.1020621715417814</v>
      </c>
      <c r="CH28" s="23" t="n">
        <v>0.2477973997406464</v>
      </c>
      <c r="CI28" s="23" t="n">
        <v>1.593625739883404</v>
      </c>
      <c r="CJ28" s="23" t="n">
        <v>2.00935728842102</v>
      </c>
      <c r="CK28" s="23" t="n">
        <v>0.6824093214034166</v>
      </c>
      <c r="CL28" s="23" t="n">
        <v>0.1891117379485511</v>
      </c>
      <c r="CM28" s="23" t="n">
        <v>2.779669290177774</v>
      </c>
      <c r="CN28" s="23" t="n">
        <v>1.779669290177774</v>
      </c>
      <c r="CO28" s="23" t="n">
        <v>0</v>
      </c>
      <c r="CP28" s="23" t="n">
        <v>0.0006538084354341245</v>
      </c>
      <c r="CQ28" s="23" t="n">
        <v>0.001064176390712102</v>
      </c>
      <c r="CR28" s="23" t="n">
        <v>0.0004103679552779771</v>
      </c>
      <c r="CS28" s="23" t="n">
        <v>0.001064176390712102</v>
      </c>
      <c r="CV28" s="23" t="n">
        <v>0.003315552121405981</v>
      </c>
      <c r="CW28" s="23" t="n">
        <v>0.002251375730693879</v>
      </c>
      <c r="CZ28" s="23" t="n">
        <v>0.0002969654786974773</v>
      </c>
      <c r="DA28" s="23" t="n">
        <v>7.877296825570466e-05</v>
      </c>
      <c r="DB28" s="23" t="n">
        <v>0.0004622527709904705</v>
      </c>
      <c r="DC28" s="23" t="n">
        <v>8.65143240372885e-05</v>
      </c>
      <c r="DD28" s="23" t="n">
        <v>0.0001652872922929932</v>
      </c>
      <c r="DE28" s="23" t="n">
        <v>1.265259681365024</v>
      </c>
      <c r="DF28" s="23" t="n">
        <v>1.556587563705927</v>
      </c>
      <c r="DG28" s="23" t="n">
        <v>0.0005853410905197389</v>
      </c>
      <c r="DH28" s="23" t="n">
        <v>0.0001230883195292684</v>
      </c>
      <c r="DI28" s="23" t="n">
        <v>1.971074527204671</v>
      </c>
      <c r="DJ28" s="23" t="n">
        <v>0.971074527204671</v>
      </c>
      <c r="DK28" s="23" t="n">
        <v>0.06106748034092088</v>
      </c>
      <c r="DL28" s="23" t="n">
        <v>0.01394973601105061</v>
      </c>
      <c r="DM28" s="23" t="n">
        <v>0.08215060581030223</v>
      </c>
      <c r="DN28" s="23" t="n">
        <v>0.00713338945833074</v>
      </c>
      <c r="DO28" s="23" t="n">
        <v>0.02108312546938135</v>
      </c>
      <c r="DP28" s="23" t="n">
        <v>1.228431497962148</v>
      </c>
      <c r="DQ28" s="23" t="n">
        <v>1.345243087674172</v>
      </c>
      <c r="DR28" s="23" t="n">
        <v>0.09074576335966318</v>
      </c>
      <c r="DS28" s="23" t="n">
        <v>0.008595157549360952</v>
      </c>
      <c r="DT28" s="23" t="n">
        <v>1.485991608840869</v>
      </c>
      <c r="DU28" s="23" t="n">
        <v>0.4859916088408693</v>
      </c>
      <c r="DV28" s="23" t="n">
        <v>-0.0001541310776843565</v>
      </c>
      <c r="DW28" s="23" t="n">
        <v>-0.003587471953855613</v>
      </c>
      <c r="DX28" s="23" t="n">
        <v>-0.005617956196520274</v>
      </c>
      <c r="DY28" s="23" t="n">
        <v>-0.001876353164980305</v>
      </c>
      <c r="DZ28" s="23" t="n">
        <v>-0.005463825118835918</v>
      </c>
      <c r="EA28" s="23" t="n">
        <v>24.27546143031817</v>
      </c>
      <c r="EB28" s="23" t="n">
        <v>36.449211157955</v>
      </c>
      <c r="EC28" s="23" t="n">
        <v>-0.007171764186590806</v>
      </c>
      <c r="ED28" s="23" t="n">
        <v>-0.001553807990070532</v>
      </c>
      <c r="EE28" s="23" t="n">
        <v>46.53029288017951</v>
      </c>
      <c r="EF28" s="23" t="n">
        <v>45.53029288017951</v>
      </c>
      <c r="EG28" s="23" t="n">
        <v>0.005574760686462244</v>
      </c>
      <c r="EH28" s="23" t="n">
        <v>0.003540248793824193</v>
      </c>
      <c r="EI28" s="23" t="n">
        <v>0.01305105656313763</v>
      </c>
      <c r="EJ28" s="23" t="n">
        <v>0.003936047082851194</v>
      </c>
      <c r="EK28" s="23" t="n">
        <v>0.007476295876675387</v>
      </c>
      <c r="EL28" s="23" t="n">
        <v>1.635049465427518</v>
      </c>
      <c r="EM28" s="23" t="n">
        <v>2.341097187334128</v>
      </c>
      <c r="EN28" s="23" t="n">
        <v>0.01806125589710415</v>
      </c>
      <c r="EO28" s="23" t="n">
        <v>0.005010199333966523</v>
      </c>
      <c r="EP28" s="23" t="n">
        <v>3.239826229844113</v>
      </c>
      <c r="EQ28" s="23" t="n">
        <v>2.239826229844114</v>
      </c>
      <c r="ER28" s="23" t="n">
        <v>-0.009499564095536641</v>
      </c>
      <c r="ES28" s="23" t="n">
        <v>-0.00702673040364131</v>
      </c>
      <c r="ET28" s="23" t="n">
        <v>-0.02038237992129721</v>
      </c>
      <c r="EU28" s="23" t="n">
        <v>-0.003856085422119264</v>
      </c>
      <c r="EV28" s="23" t="n">
        <v>-0.01088281582576057</v>
      </c>
      <c r="EW28" s="23" t="n">
        <v>1.73968977239101</v>
      </c>
      <c r="EX28" s="23" t="n">
        <v>2.145612126652617</v>
      </c>
      <c r="EY28" s="23" t="n">
        <v>-0.02053018218051324</v>
      </c>
      <c r="EZ28" s="23" t="n">
        <v>-0.0001478022592160226</v>
      </c>
      <c r="FA28" s="23" t="n">
        <v>2.161170973114368</v>
      </c>
      <c r="FB28" s="23" t="n">
        <v>1.161170973114368</v>
      </c>
      <c r="FC28" s="23" t="n">
        <v>0.01499378334496339</v>
      </c>
      <c r="FD28" s="23" t="n">
        <v>0.00890069573180536</v>
      </c>
      <c r="FE28" s="23" t="n">
        <v>0.03012786784520786</v>
      </c>
      <c r="FF28" s="23" t="n">
        <v>0.006233388768439112</v>
      </c>
      <c r="FG28" s="23" t="n">
        <v>0.01513408450024447</v>
      </c>
      <c r="FH28" s="23" t="n">
        <v>1.593625739883404</v>
      </c>
      <c r="FI28" s="23" t="n">
        <v>2.009357288421018</v>
      </c>
      <c r="FJ28" s="23" t="n">
        <v>0.04167775910757376</v>
      </c>
      <c r="FK28" s="23" t="n">
        <v>0.0115498912623659</v>
      </c>
      <c r="FL28" s="23" t="n">
        <v>2.779669290177777</v>
      </c>
      <c r="FM28" s="23" t="n">
        <v>1.779669290177776</v>
      </c>
    </row>
    <row r="29">
      <c r="A29" s="2" t="inlineStr">
        <is>
          <t>Aus|1205</t>
        </is>
      </c>
      <c r="B29" s="2" t="inlineStr">
        <is>
          <t>Aus</t>
        </is>
      </c>
      <c r="C29" s="2" t="inlineStr">
        <is>
          <t>1205</t>
        </is>
      </c>
      <c r="D29" s="2" t="inlineStr">
        <is>
          <t>Wine, spirits and tobacco</t>
        </is>
      </c>
      <c r="E29" s="23" t="n">
        <v>1</v>
      </c>
      <c r="F29" s="23" t="n">
        <v>0.6817537813657972</v>
      </c>
      <c r="G29" s="23" t="n">
        <v>2.227874272098178</v>
      </c>
      <c r="H29" s="23" t="n">
        <v>0.5461204907323804</v>
      </c>
      <c r="I29" s="23" t="n">
        <v>1.227874272098178</v>
      </c>
      <c r="J29" s="23" t="n">
        <v>1.681753781365797</v>
      </c>
      <c r="K29" s="23" t="n">
        <v>2.227874272098178</v>
      </c>
      <c r="L29" s="23" t="n">
        <v>3.027181043643367</v>
      </c>
      <c r="M29" s="23" t="n">
        <v>0.7993067715451891</v>
      </c>
      <c r="N29" s="23" t="n">
        <v>3.027181043643367</v>
      </c>
      <c r="O29" s="23" t="n">
        <v>2.027181043643367</v>
      </c>
      <c r="P29" s="23" t="n">
        <v>0.1590342480672924</v>
      </c>
      <c r="Q29" s="23" t="n">
        <v>0.1033674970267171</v>
      </c>
      <c r="R29" s="23" t="n">
        <v>0.3869762713357363</v>
      </c>
      <c r="S29" s="23" t="n">
        <v>0.1245745262417267</v>
      </c>
      <c r="T29" s="23" t="n">
        <v>0.2279420232684438</v>
      </c>
      <c r="U29" s="23" t="n">
        <v>1.6499700428236</v>
      </c>
      <c r="V29" s="23" t="n">
        <v>2.433288904991046</v>
      </c>
      <c r="W29" s="23" t="n">
        <v>0.5727633223868467</v>
      </c>
      <c r="X29" s="23" t="n">
        <v>0.1857870510511104</v>
      </c>
      <c r="Y29" s="23" t="n">
        <v>3.601509293422712</v>
      </c>
      <c r="Z29" s="23" t="n">
        <v>2.601509293422713</v>
      </c>
      <c r="AA29" s="23" t="n">
        <v>0.2750851503026526</v>
      </c>
      <c r="AB29" s="23" t="n">
        <v>0.3632383781676904</v>
      </c>
      <c r="AC29" s="23" t="n">
        <v>0.8818567775229035</v>
      </c>
      <c r="AD29" s="23" t="n">
        <v>0.2435332490525604</v>
      </c>
      <c r="AE29" s="23" t="n">
        <v>0.6067716272202508</v>
      </c>
      <c r="AF29" s="23" t="n">
        <v>2.320457966444391</v>
      </c>
      <c r="AG29" s="23" t="n">
        <v>3.205759295086165</v>
      </c>
      <c r="AH29" s="23" t="n">
        <v>1.282644710597989</v>
      </c>
      <c r="AI29" s="23" t="n">
        <v>0.4007879330750853</v>
      </c>
      <c r="AJ29" s="23" t="n">
        <v>4.662718831557446</v>
      </c>
      <c r="AK29" s="23" t="n">
        <v>3.662718831557446</v>
      </c>
      <c r="AL29" s="23" t="n">
        <v>0.270965154918786</v>
      </c>
      <c r="AM29" s="23" t="n">
        <v>0.3547730960886902</v>
      </c>
      <c r="AN29" s="23" t="n">
        <v>0.8685303105622415</v>
      </c>
      <c r="AO29" s="23" t="n">
        <v>0.2427920595547653</v>
      </c>
      <c r="AP29" s="23" t="n">
        <v>0.5975651556434556</v>
      </c>
      <c r="AQ29" s="23" t="n">
        <v>2.309294164391814</v>
      </c>
      <c r="AR29" s="23" t="n">
        <v>3.205321034073767</v>
      </c>
      <c r="AS29" s="23" t="n">
        <v>1.274846296370396</v>
      </c>
      <c r="AT29" s="23" t="n">
        <v>0.4063159858081546</v>
      </c>
      <c r="AU29" s="23" t="n">
        <v>4.70483482185189</v>
      </c>
      <c r="AV29" s="23" t="n">
        <v>3.70483482185189</v>
      </c>
      <c r="AW29" s="23" t="n">
        <v>0.2831464382148698</v>
      </c>
      <c r="AX29" s="23" t="n">
        <v>0.3680608998220244</v>
      </c>
      <c r="AY29" s="23" t="n">
        <v>0.9006003760159358</v>
      </c>
      <c r="AZ29" s="23" t="n">
        <v>0.2493930379790416</v>
      </c>
      <c r="BA29" s="23" t="n">
        <v>0.6174539378010659</v>
      </c>
      <c r="BB29" s="23" t="n">
        <v>2.299895920084702</v>
      </c>
      <c r="BC29" s="23" t="n">
        <v>3.180687638855277</v>
      </c>
      <c r="BD29" s="23" t="n">
        <v>1.31762118772744</v>
      </c>
      <c r="BE29" s="23" t="n">
        <v>0.417020811711504</v>
      </c>
      <c r="BF29" s="23" t="n">
        <v>4.653497307027904</v>
      </c>
      <c r="BG29" s="23" t="n">
        <v>3.653497307027904</v>
      </c>
      <c r="BH29" s="23" t="n">
        <v>3.129545697383096</v>
      </c>
      <c r="BI29" s="23" t="n">
        <v>1.576575340586215</v>
      </c>
      <c r="BJ29" s="23" t="n">
        <v>5.973394794662336</v>
      </c>
      <c r="BK29" s="23" t="n">
        <v>1.267273756693025</v>
      </c>
      <c r="BL29" s="23" t="n">
        <v>2.84384909727924</v>
      </c>
      <c r="BM29" s="23" t="n">
        <v>1.503771311569132</v>
      </c>
      <c r="BN29" s="23" t="n">
        <v>1.908709880688832</v>
      </c>
      <c r="BO29" s="23" t="n">
        <v>8.171930278101568</v>
      </c>
      <c r="BP29" s="23" t="n">
        <v>2.198535483439232</v>
      </c>
      <c r="BQ29" s="23" t="n">
        <v>2.611219348845067</v>
      </c>
      <c r="BR29" s="23" t="n">
        <v>1.611219348845067</v>
      </c>
      <c r="CD29" s="23" t="n">
        <v>0.1160509022353602</v>
      </c>
      <c r="CE29" s="23" t="n">
        <v>0.2598708811409733</v>
      </c>
      <c r="CF29" s="23" t="n">
        <v>0.4948805061871676</v>
      </c>
      <c r="CG29" s="23" t="n">
        <v>0.118958722810834</v>
      </c>
      <c r="CH29" s="23" t="n">
        <v>0.3788296039518073</v>
      </c>
      <c r="CI29" s="23" t="n">
        <v>3.239283591384193</v>
      </c>
      <c r="CJ29" s="23" t="n">
        <v>4.264340015069521</v>
      </c>
      <c r="CK29" s="23" t="n">
        <v>0.7098813882111424</v>
      </c>
      <c r="CL29" s="23" t="n">
        <v>0.2150008820239749</v>
      </c>
      <c r="CM29" s="23" t="n">
        <v>6.116982931950395</v>
      </c>
      <c r="CN29" s="23" t="n">
        <v>5.116982931950396</v>
      </c>
      <c r="CO29" s="23" t="n">
        <v>0</v>
      </c>
      <c r="CP29" s="23" t="n">
        <v>0.0002650640493652748</v>
      </c>
      <c r="CQ29" s="23" t="n">
        <v>0.0006984870836476781</v>
      </c>
      <c r="CR29" s="23" t="n">
        <v>0.0004334230342824033</v>
      </c>
      <c r="CS29" s="23" t="n">
        <v>0.0006984870836476781</v>
      </c>
      <c r="CV29" s="23" t="n">
        <v>0.003258073141696816</v>
      </c>
      <c r="CW29" s="23" t="n">
        <v>0.002559586058049138</v>
      </c>
      <c r="CZ29" s="23" t="n">
        <v>0.0001197534211187247</v>
      </c>
      <c r="DA29" s="23" t="n">
        <v>5.991926735032431e-05</v>
      </c>
      <c r="DB29" s="23" t="n">
        <v>0.0002772773529321938</v>
      </c>
      <c r="DC29" s="23" t="n">
        <v>9.760466446314475e-05</v>
      </c>
      <c r="DD29" s="23" t="n">
        <v>0.0001575239318134691</v>
      </c>
      <c r="DE29" s="23" t="n">
        <v>1.500355370147795</v>
      </c>
      <c r="DF29" s="23" t="n">
        <v>2.315402352115672</v>
      </c>
      <c r="DG29" s="23" t="n">
        <v>0.0004172162988311588</v>
      </c>
      <c r="DH29" s="23" t="n">
        <v>0.0001399389458989649</v>
      </c>
      <c r="DI29" s="23" t="n">
        <v>3.483961417833119</v>
      </c>
      <c r="DJ29" s="23" t="n">
        <v>2.483961417833119</v>
      </c>
      <c r="DK29" s="23" t="n">
        <v>0.01218952549970228</v>
      </c>
      <c r="DL29" s="23" t="n">
        <v>0.01888163524590916</v>
      </c>
      <c r="DM29" s="23" t="n">
        <v>0.03916062214496707</v>
      </c>
      <c r="DN29" s="23" t="n">
        <v>0.008089461399355631</v>
      </c>
      <c r="DO29" s="23" t="n">
        <v>0.02697109664526479</v>
      </c>
      <c r="DP29" s="23" t="n">
        <v>2.54900494251153</v>
      </c>
      <c r="DQ29" s="23" t="n">
        <v>3.212645327820475</v>
      </c>
      <c r="DR29" s="23" t="n">
        <v>0.04893244527077632</v>
      </c>
      <c r="DS29" s="23" t="n">
        <v>0.009771823125809244</v>
      </c>
      <c r="DT29" s="23" t="n">
        <v>4.014302711944895</v>
      </c>
      <c r="DU29" s="23" t="n">
        <v>3.014302711944895</v>
      </c>
      <c r="DV29" s="23" t="n">
        <v>-0.0001279956247371435</v>
      </c>
      <c r="DW29" s="23" t="n">
        <v>-0.005918814829290666</v>
      </c>
      <c r="DX29" s="23" t="n">
        <v>-0.008066321127852076</v>
      </c>
      <c r="DY29" s="23" t="n">
        <v>-0.002019510673824267</v>
      </c>
      <c r="DZ29" s="23" t="n">
        <v>-0.007938325503114933</v>
      </c>
      <c r="EA29" s="23" t="n">
        <v>47.24232149689306</v>
      </c>
      <c r="EB29" s="23" t="n">
        <v>63.02028795450915</v>
      </c>
      <c r="EC29" s="23" t="n">
        <v>-0.009832843354261663</v>
      </c>
      <c r="ED29" s="23" t="n">
        <v>-0.001766522226409587</v>
      </c>
      <c r="EE29" s="23" t="n">
        <v>76.82171460512616</v>
      </c>
      <c r="EF29" s="23" t="n">
        <v>75.82171460512618</v>
      </c>
      <c r="EG29" s="23" t="n">
        <v>0.007030512131718797</v>
      </c>
      <c r="EH29" s="23" t="n">
        <v>0.003187874031622019</v>
      </c>
      <c r="EI29" s="23" t="n">
        <v>0.01443954346649718</v>
      </c>
      <c r="EJ29" s="23" t="n">
        <v>0.004221157303156369</v>
      </c>
      <c r="EK29" s="23" t="n">
        <v>0.007409031334778387</v>
      </c>
      <c r="EL29" s="23" t="n">
        <v>1.453434112891952</v>
      </c>
      <c r="EM29" s="23" t="n">
        <v>2.053839492197427</v>
      </c>
      <c r="EN29" s="23" t="n">
        <v>0.02013563239045277</v>
      </c>
      <c r="EO29" s="23" t="n">
        <v>0.005696088923955584</v>
      </c>
      <c r="EP29" s="23" t="n">
        <v>2.864034939874298</v>
      </c>
      <c r="EQ29" s="23" t="n">
        <v>1.864034939874298</v>
      </c>
      <c r="ER29" s="23" t="n">
        <v>-0.01115050751558543</v>
      </c>
      <c r="ES29" s="23" t="n">
        <v>-0.01165315611062211</v>
      </c>
      <c r="ET29" s="23" t="n">
        <v>-0.02776601042715978</v>
      </c>
      <c r="EU29" s="23" t="n">
        <v>-0.004962346800952233</v>
      </c>
      <c r="EV29" s="23" t="n">
        <v>-0.01661550291157434</v>
      </c>
      <c r="EW29" s="23" t="n">
        <v>2.045078539639035</v>
      </c>
      <c r="EX29" s="23" t="n">
        <v>2.490111807767522</v>
      </c>
      <c r="EY29" s="23" t="n">
        <v>-0.02793404661804522</v>
      </c>
      <c r="EZ29" s="23" t="n">
        <v>-0.0001680361908854427</v>
      </c>
      <c r="FA29" s="23" t="n">
        <v>2.505181632226236</v>
      </c>
      <c r="FB29" s="23" t="n">
        <v>1.505181632226235</v>
      </c>
      <c r="FC29" s="23" t="n">
        <v>0.007087742496885706</v>
      </c>
      <c r="FD29" s="23" t="n">
        <v>0.0158714654732326</v>
      </c>
      <c r="FE29" s="23" t="n">
        <v>0.03022454394597849</v>
      </c>
      <c r="FF29" s="23" t="n">
        <v>0.007265335975860179</v>
      </c>
      <c r="FG29" s="23" t="n">
        <v>0.02313680144909278</v>
      </c>
      <c r="FH29" s="23" t="n">
        <v>3.239283591384194</v>
      </c>
      <c r="FI29" s="23" t="n">
        <v>4.264340015069522</v>
      </c>
      <c r="FJ29" s="23" t="n">
        <v>0.04335559987950934</v>
      </c>
      <c r="FK29" s="23" t="n">
        <v>0.01313105593353085</v>
      </c>
      <c r="FL29" s="23" t="n">
        <v>6.116982931950394</v>
      </c>
      <c r="FM29" s="23" t="n">
        <v>5.116982931950394</v>
      </c>
    </row>
    <row r="30">
      <c r="A30" s="2" t="inlineStr">
        <is>
          <t>Aus|1301</t>
        </is>
      </c>
      <c r="B30" s="2" t="inlineStr">
        <is>
          <t>Aus</t>
        </is>
      </c>
      <c r="C30" s="2" t="inlineStr">
        <is>
          <t>1301</t>
        </is>
      </c>
      <c r="D30" s="2" t="inlineStr">
        <is>
          <t>Textile manufacturing</t>
        </is>
      </c>
      <c r="E30" s="23" t="n">
        <v>1</v>
      </c>
      <c r="F30" s="23" t="n">
        <v>0.5298902946680755</v>
      </c>
      <c r="G30" s="23" t="n">
        <v>1.999482532083642</v>
      </c>
      <c r="H30" s="23" t="n">
        <v>0.4695922374155663</v>
      </c>
      <c r="I30" s="23" t="n">
        <v>0.9994825320836418</v>
      </c>
      <c r="J30" s="23" t="n">
        <v>1.529890294668075</v>
      </c>
      <c r="K30" s="23" t="n">
        <v>1.999482532083642</v>
      </c>
      <c r="L30" s="23" t="n">
        <v>2.870321224865803</v>
      </c>
      <c r="M30" s="23" t="n">
        <v>0.8708386927821612</v>
      </c>
      <c r="N30" s="23" t="n">
        <v>2.870321224865803</v>
      </c>
      <c r="O30" s="23" t="n">
        <v>1.870321224865803</v>
      </c>
      <c r="P30" s="23" t="n">
        <v>0.2421411767858681</v>
      </c>
      <c r="Q30" s="23" t="n">
        <v>0.0740618934328397</v>
      </c>
      <c r="R30" s="23" t="n">
        <v>0.421607725925132</v>
      </c>
      <c r="S30" s="23" t="n">
        <v>0.1054046557064242</v>
      </c>
      <c r="T30" s="23" t="n">
        <v>0.1794665491392639</v>
      </c>
      <c r="U30" s="23" t="n">
        <v>1.30586244940213</v>
      </c>
      <c r="V30" s="23" t="n">
        <v>1.741164933290016</v>
      </c>
      <c r="W30" s="23" t="n">
        <v>0.6240213153414143</v>
      </c>
      <c r="X30" s="23" t="n">
        <v>0.2024135894162822</v>
      </c>
      <c r="Y30" s="23" t="n">
        <v>2.577097062236766</v>
      </c>
      <c r="Z30" s="23" t="n">
        <v>1.577097062236766</v>
      </c>
      <c r="AA30" s="23" t="n">
        <v>0.5464232974614229</v>
      </c>
      <c r="AB30" s="23" t="n">
        <v>0.2461382519868348</v>
      </c>
      <c r="AC30" s="23" t="n">
        <v>1.001226230944661</v>
      </c>
      <c r="AD30" s="23" t="n">
        <v>0.2086646814964032</v>
      </c>
      <c r="AE30" s="23" t="n">
        <v>0.454802933483238</v>
      </c>
      <c r="AF30" s="23" t="n">
        <v>1.450453436246854</v>
      </c>
      <c r="AG30" s="23" t="n">
        <v>1.832327127331804</v>
      </c>
      <c r="AH30" s="23" t="n">
        <v>1.437881658055903</v>
      </c>
      <c r="AI30" s="23" t="n">
        <v>0.4366554271112422</v>
      </c>
      <c r="AJ30" s="23" t="n">
        <v>2.631442811344288</v>
      </c>
      <c r="AK30" s="23" t="n">
        <v>1.631442811344288</v>
      </c>
      <c r="AL30" s="23" t="n">
        <v>0.4252373393292476</v>
      </c>
      <c r="AM30" s="23" t="n">
        <v>0.2403383370896012</v>
      </c>
      <c r="AN30" s="23" t="n">
        <v>0.8740290000624378</v>
      </c>
      <c r="AO30" s="23" t="n">
        <v>0.208453323643589</v>
      </c>
      <c r="AP30" s="23" t="n">
        <v>0.4487916607331902</v>
      </c>
      <c r="AQ30" s="23" t="n">
        <v>1.565186343863174</v>
      </c>
      <c r="AR30" s="23" t="n">
        <v>2.055390999861622</v>
      </c>
      <c r="AS30" s="23" t="n">
        <v>1.316707198889213</v>
      </c>
      <c r="AT30" s="23" t="n">
        <v>0.4426781988267754</v>
      </c>
      <c r="AU30" s="23" t="n">
        <v>3.096405412013288</v>
      </c>
      <c r="AV30" s="23" t="n">
        <v>2.096405412013288</v>
      </c>
      <c r="AW30" s="23" t="n">
        <v>0.4348618080714652</v>
      </c>
      <c r="AX30" s="23" t="n">
        <v>0.2509931282338597</v>
      </c>
      <c r="AY30" s="23" t="n">
        <v>0.8999853232295892</v>
      </c>
      <c r="AZ30" s="23" t="n">
        <v>0.2141303869242643</v>
      </c>
      <c r="BA30" s="23" t="n">
        <v>0.465123515158124</v>
      </c>
      <c r="BB30" s="23" t="n">
        <v>1.577179056829501</v>
      </c>
      <c r="BC30" s="23" t="n">
        <v>2.069589250021436</v>
      </c>
      <c r="BD30" s="23" t="n">
        <v>1.354326349055955</v>
      </c>
      <c r="BE30" s="23" t="n">
        <v>0.4543410258263653</v>
      </c>
      <c r="BF30" s="23" t="n">
        <v>3.114383291239465</v>
      </c>
      <c r="BG30" s="23" t="n">
        <v>2.114383291239465</v>
      </c>
      <c r="BH30" s="23" t="n">
        <v>3.257068251668316</v>
      </c>
      <c r="BI30" s="23" t="n">
        <v>1.378255303073564</v>
      </c>
      <c r="BJ30" s="23" t="n">
        <v>5.734817270962169</v>
      </c>
      <c r="BK30" s="23" t="n">
        <v>1.099493716220288</v>
      </c>
      <c r="BL30" s="23" t="n">
        <v>2.477749019293852</v>
      </c>
      <c r="BM30" s="23" t="n">
        <v>1.42315825048112</v>
      </c>
      <c r="BN30" s="23" t="n">
        <v>1.760729842865502</v>
      </c>
      <c r="BO30" s="23" t="n">
        <v>8.130105081088246</v>
      </c>
      <c r="BP30" s="23" t="n">
        <v>2.395287810126077</v>
      </c>
      <c r="BQ30" s="23" t="n">
        <v>2.496142067923781</v>
      </c>
      <c r="BR30" s="23" t="n">
        <v>1.496142067923781</v>
      </c>
      <c r="CD30" s="23" t="n">
        <v>0.3042821206755548</v>
      </c>
      <c r="CE30" s="23" t="n">
        <v>0.1720763585539951</v>
      </c>
      <c r="CF30" s="23" t="n">
        <v>0.5796185050195286</v>
      </c>
      <c r="CG30" s="23" t="n">
        <v>0.1032600257899787</v>
      </c>
      <c r="CH30" s="23" t="n">
        <v>0.2753363843439738</v>
      </c>
      <c r="CI30" s="23" t="n">
        <v>1.565515838301502</v>
      </c>
      <c r="CJ30" s="23" t="n">
        <v>1.904872043525539</v>
      </c>
      <c r="CK30" s="23" t="n">
        <v>0.813860342714488</v>
      </c>
      <c r="CL30" s="23" t="n">
        <v>0.2342418376949594</v>
      </c>
      <c r="CM30" s="23" t="n">
        <v>2.674689991339578</v>
      </c>
      <c r="CN30" s="23" t="n">
        <v>1.674689991339578</v>
      </c>
      <c r="CO30" s="23" t="n">
        <v>0</v>
      </c>
      <c r="CP30" s="23" t="n">
        <v>0.0001066563301056378</v>
      </c>
      <c r="CQ30" s="23" t="n">
        <v>0.0004636190757207166</v>
      </c>
      <c r="CR30" s="23" t="n">
        <v>0.0003569627456150787</v>
      </c>
      <c r="CS30" s="23" t="n">
        <v>0.0004636190757207166</v>
      </c>
      <c r="CV30" s="23" t="n">
        <v>0.003252268760929765</v>
      </c>
      <c r="CW30" s="23" t="n">
        <v>0.002788649685209049</v>
      </c>
      <c r="CZ30" s="23" t="n">
        <v>0.000185319422910704</v>
      </c>
      <c r="DA30" s="23" t="n">
        <v>5.720390629424537e-05</v>
      </c>
      <c r="DB30" s="23" t="n">
        <v>0.0003330796427822544</v>
      </c>
      <c r="DC30" s="23" t="n">
        <v>9.055631357730502e-05</v>
      </c>
      <c r="DD30" s="23" t="n">
        <v>0.0001477602198715504</v>
      </c>
      <c r="DE30" s="23" t="n">
        <v>1.308677338811966</v>
      </c>
      <c r="DF30" s="23" t="n">
        <v>1.797327217788437</v>
      </c>
      <c r="DG30" s="23" t="n">
        <v>0.0004855420677913475</v>
      </c>
      <c r="DH30" s="23" t="n">
        <v>0.0001524624250090931</v>
      </c>
      <c r="DI30" s="23" t="n">
        <v>2.620027950471794</v>
      </c>
      <c r="DJ30" s="23" t="n">
        <v>1.620027950471794</v>
      </c>
      <c r="DK30" s="23" t="n">
        <v>0.009561892113972285</v>
      </c>
      <c r="DL30" s="23" t="n">
        <v>0.01719552747592068</v>
      </c>
      <c r="DM30" s="23" t="n">
        <v>0.03411288657903036</v>
      </c>
      <c r="DN30" s="23" t="n">
        <v>0.007355466989137392</v>
      </c>
      <c r="DO30" s="23" t="n">
        <v>0.02455099446505807</v>
      </c>
      <c r="DP30" s="23" t="n">
        <v>2.798339415563346</v>
      </c>
      <c r="DQ30" s="23" t="n">
        <v>3.567587478756742</v>
      </c>
      <c r="DR30" s="23" t="n">
        <v>0.04475921409672127</v>
      </c>
      <c r="DS30" s="23" t="n">
        <v>0.01064632751769091</v>
      </c>
      <c r="DT30" s="23" t="n">
        <v>4.680999697885841</v>
      </c>
      <c r="DU30" s="23" t="n">
        <v>3.680999697885841</v>
      </c>
      <c r="DV30" s="23" t="n">
        <v>-0.0001227427946652374</v>
      </c>
      <c r="DW30" s="23" t="n">
        <v>-0.006704596568061932</v>
      </c>
      <c r="DX30" s="23" t="n">
        <v>-0.008953262130381391</v>
      </c>
      <c r="DY30" s="23" t="n">
        <v>-0.002125922767654223</v>
      </c>
      <c r="DZ30" s="23" t="n">
        <v>-0.008830519335716155</v>
      </c>
      <c r="EA30" s="23" t="n">
        <v>55.62313764606482</v>
      </c>
      <c r="EB30" s="23" t="n">
        <v>72.94328074246701</v>
      </c>
      <c r="EC30" s="23" t="n">
        <v>-0.0108778747587009</v>
      </c>
      <c r="ED30" s="23" t="n">
        <v>-0.001924612628319505</v>
      </c>
      <c r="EE30" s="23" t="n">
        <v>88.62332643124734</v>
      </c>
      <c r="EF30" s="23" t="n">
        <v>87.62332643124734</v>
      </c>
      <c r="EG30" s="23" t="n">
        <v>0.008191601030749392</v>
      </c>
      <c r="EH30" s="23" t="n">
        <v>0.002582760786874933</v>
      </c>
      <c r="EI30" s="23" t="n">
        <v>0.01439012454048707</v>
      </c>
      <c r="EJ30" s="23" t="n">
        <v>0.003615762722862745</v>
      </c>
      <c r="EK30" s="23" t="n">
        <v>0.006198523509737678</v>
      </c>
      <c r="EL30" s="23" t="n">
        <v>1.315293771898783</v>
      </c>
      <c r="EM30" s="23" t="n">
        <v>1.756692554540906</v>
      </c>
      <c r="EN30" s="23" t="n">
        <v>0.02059597041730759</v>
      </c>
      <c r="EO30" s="23" t="n">
        <v>0.006205845876820519</v>
      </c>
      <c r="EP30" s="23" t="n">
        <v>2.514278996254217</v>
      </c>
      <c r="EQ30" s="23" t="n">
        <v>1.514278996254217</v>
      </c>
      <c r="ER30" s="23" t="n">
        <v>-0.1293775591629247</v>
      </c>
      <c r="ES30" s="23" t="n">
        <v>-0.008382675684108601</v>
      </c>
      <c r="ET30" s="23" t="n">
        <v>-0.1415873554227103</v>
      </c>
      <c r="EU30" s="23" t="n">
        <v>-0.003827120575676949</v>
      </c>
      <c r="EV30" s="23" t="n">
        <v>-0.01220979625978555</v>
      </c>
      <c r="EW30" s="23" t="n">
        <v>1.064792346820768</v>
      </c>
      <c r="EX30" s="23" t="n">
        <v>1.094373369993863</v>
      </c>
      <c r="EY30" s="23" t="n">
        <v>-0.1417704295839966</v>
      </c>
      <c r="EZ30" s="23" t="n">
        <v>-0.0001830741612863784</v>
      </c>
      <c r="FA30" s="23" t="n">
        <v>1.095788407983997</v>
      </c>
      <c r="FB30" s="23" t="n">
        <v>0.09578840798399689</v>
      </c>
      <c r="FC30" s="23" t="n">
        <v>0.0185838565337539</v>
      </c>
      <c r="FD30" s="23" t="n">
        <v>0.01050946520656068</v>
      </c>
      <c r="FE30" s="23" t="n">
        <v>0.03539986877203725</v>
      </c>
      <c r="FF30" s="23" t="n">
        <v>0.006306547031722658</v>
      </c>
      <c r="FG30" s="23" t="n">
        <v>0.01681601223828334</v>
      </c>
      <c r="FH30" s="23" t="n">
        <v>1.565515838301502</v>
      </c>
      <c r="FI30" s="23" t="n">
        <v>1.904872043525539</v>
      </c>
      <c r="FJ30" s="23" t="n">
        <v>0.0497060550713222</v>
      </c>
      <c r="FK30" s="23" t="n">
        <v>0.01430618629928495</v>
      </c>
      <c r="FL30" s="23" t="n">
        <v>2.674689991339578</v>
      </c>
      <c r="FM30" s="23" t="n">
        <v>1.674689991339578</v>
      </c>
    </row>
    <row r="31">
      <c r="A31" s="2" t="inlineStr">
        <is>
          <t>Aus|1302</t>
        </is>
      </c>
      <c r="B31" s="2" t="inlineStr">
        <is>
          <t>Aus</t>
        </is>
      </c>
      <c r="C31" s="2" t="inlineStr">
        <is>
          <t>1302</t>
        </is>
      </c>
      <c r="D31" s="2" t="inlineStr">
        <is>
          <t>Tanned leather, dressed fur and leather product manufacturing</t>
        </is>
      </c>
      <c r="E31" s="23" t="n">
        <v>1</v>
      </c>
      <c r="F31" s="23" t="n">
        <v>0.5403239685687374</v>
      </c>
      <c r="G31" s="23" t="n">
        <v>2.258134597643898</v>
      </c>
      <c r="H31" s="23" t="n">
        <v>0.717810629075161</v>
      </c>
      <c r="I31" s="23" t="n">
        <v>1.258134597643898</v>
      </c>
      <c r="J31" s="23" t="n">
        <v>1.540323968568738</v>
      </c>
      <c r="K31" s="23" t="n">
        <v>2.258134597643898</v>
      </c>
      <c r="L31" s="23" t="n">
        <v>2.863520818142486</v>
      </c>
      <c r="M31" s="23" t="n">
        <v>0.605386220498588</v>
      </c>
      <c r="N31" s="23" t="n">
        <v>2.863520818142486</v>
      </c>
      <c r="O31" s="23" t="n">
        <v>1.863520818142486</v>
      </c>
      <c r="P31" s="23" t="n">
        <v>0.09879284157831794</v>
      </c>
      <c r="Q31" s="23" t="n">
        <v>0.07875023579057748</v>
      </c>
      <c r="R31" s="23" t="n">
        <v>0.2930916022063627</v>
      </c>
      <c r="S31" s="23" t="n">
        <v>0.1155485248374673</v>
      </c>
      <c r="T31" s="23" t="n">
        <v>0.1942987606280448</v>
      </c>
      <c r="U31" s="23" t="n">
        <v>1.797124918490661</v>
      </c>
      <c r="V31" s="23" t="n">
        <v>2.966729142758938</v>
      </c>
      <c r="W31" s="23" t="n">
        <v>0.4338046859151131</v>
      </c>
      <c r="X31" s="23" t="n">
        <v>0.1407130837087504</v>
      </c>
      <c r="Y31" s="23" t="n">
        <v>4.391053835324848</v>
      </c>
      <c r="Z31" s="23" t="n">
        <v>3.391053835324848</v>
      </c>
      <c r="AA31" s="23" t="n">
        <v>0.4470520482107536</v>
      </c>
      <c r="AB31" s="23" t="n">
        <v>0.138646529498195</v>
      </c>
      <c r="AC31" s="23" t="n">
        <v>0.9175998340451227</v>
      </c>
      <c r="AD31" s="23" t="n">
        <v>0.3319012563361741</v>
      </c>
      <c r="AE31" s="23" t="n">
        <v>0.4705477858343691</v>
      </c>
      <c r="AF31" s="23" t="n">
        <v>1.310135095126179</v>
      </c>
      <c r="AG31" s="23" t="n">
        <v>2.052557051729554</v>
      </c>
      <c r="AH31" s="23" t="n">
        <v>1.221152238032293</v>
      </c>
      <c r="AI31" s="23" t="n">
        <v>0.3035524039871699</v>
      </c>
      <c r="AJ31" s="23" t="n">
        <v>2.731566140720611</v>
      </c>
      <c r="AK31" s="23" t="n">
        <v>1.73156614072061</v>
      </c>
      <c r="AL31" s="23" t="n">
        <v>0.4169815277826004</v>
      </c>
      <c r="AM31" s="23" t="n">
        <v>0.1380608177016854</v>
      </c>
      <c r="AN31" s="23" t="n">
        <v>0.8833314743001673</v>
      </c>
      <c r="AO31" s="23" t="n">
        <v>0.3282891288158816</v>
      </c>
      <c r="AP31" s="23" t="n">
        <v>0.4663499465175669</v>
      </c>
      <c r="AQ31" s="23" t="n">
        <v>1.331095764447545</v>
      </c>
      <c r="AR31" s="23" t="n">
        <v>2.11839473800553</v>
      </c>
      <c r="AS31" s="23" t="n">
        <v>1.191070765062137</v>
      </c>
      <c r="AT31" s="23" t="n">
        <v>0.3077392907619695</v>
      </c>
      <c r="AU31" s="23" t="n">
        <v>2.856411341279174</v>
      </c>
      <c r="AV31" s="23" t="n">
        <v>1.856411341279174</v>
      </c>
      <c r="AW31" s="23" t="n">
        <v>0.4178316250516041</v>
      </c>
      <c r="AX31" s="23" t="n">
        <v>0.1427190109787867</v>
      </c>
      <c r="AY31" s="23" t="n">
        <v>0.8997826032105402</v>
      </c>
      <c r="AZ31" s="23" t="n">
        <v>0.3392319671801494</v>
      </c>
      <c r="BA31" s="23" t="n">
        <v>0.481950978158936</v>
      </c>
      <c r="BB31" s="23" t="n">
        <v>1.341570628985205</v>
      </c>
      <c r="BC31" s="23" t="n">
        <v>2.153457395905379</v>
      </c>
      <c r="BD31" s="23" t="n">
        <v>1.215629612217151</v>
      </c>
      <c r="BE31" s="23" t="n">
        <v>0.3158470090066113</v>
      </c>
      <c r="BF31" s="23" t="n">
        <v>2.909376742526408</v>
      </c>
      <c r="BG31" s="23" t="n">
        <v>1.909376742526408</v>
      </c>
      <c r="BH31" s="23" t="n">
        <v>1.905505934719468</v>
      </c>
      <c r="BI31" s="23" t="n">
        <v>1.157237114844928</v>
      </c>
      <c r="BJ31" s="23" t="n">
        <v>4.646201645427795</v>
      </c>
      <c r="BK31" s="23" t="n">
        <v>1.583458595863398</v>
      </c>
      <c r="BL31" s="23" t="n">
        <v>2.740695710708327</v>
      </c>
      <c r="BM31" s="23" t="n">
        <v>1.60731225957336</v>
      </c>
      <c r="BN31" s="23" t="n">
        <v>2.438303424183151</v>
      </c>
      <c r="BO31" s="23" t="n">
        <v>6.311348413017835</v>
      </c>
      <c r="BP31" s="23" t="n">
        <v>1.66514676759004</v>
      </c>
      <c r="BQ31" s="23" t="n">
        <v>3.312164133431052</v>
      </c>
      <c r="BR31" s="23" t="n">
        <v>2.312164133431052</v>
      </c>
      <c r="CD31" s="23" t="n">
        <v>0.3482592066324357</v>
      </c>
      <c r="CE31" s="23" t="n">
        <v>0.05989629370761763</v>
      </c>
      <c r="CF31" s="23" t="n">
        <v>0.6245082318387596</v>
      </c>
      <c r="CG31" s="23" t="n">
        <v>0.2163527314987063</v>
      </c>
      <c r="CH31" s="23" t="n">
        <v>0.2762490252063239</v>
      </c>
      <c r="CI31" s="23" t="n">
        <v>1.171987682068185</v>
      </c>
      <c r="CJ31" s="23" t="n">
        <v>1.793228204582359</v>
      </c>
      <c r="CK31" s="23" t="n">
        <v>0.7873475521171799</v>
      </c>
      <c r="CL31" s="23" t="n">
        <v>0.1628393202784203</v>
      </c>
      <c r="CM31" s="23" t="n">
        <v>2.260809009848152</v>
      </c>
      <c r="CN31" s="23" t="n">
        <v>1.260809009848152</v>
      </c>
      <c r="CO31" s="23" t="n">
        <v>0</v>
      </c>
      <c r="CP31" s="23" t="n">
        <v>1.448823840231656e-05</v>
      </c>
      <c r="CQ31" s="23" t="n">
        <v>0.0003286589601518595</v>
      </c>
      <c r="CR31" s="23" t="n">
        <v>0.0003141707217495429</v>
      </c>
      <c r="CS31" s="23" t="n">
        <v>0.0003286589601518595</v>
      </c>
      <c r="CV31" s="23" t="n">
        <v>0.002267261490351528</v>
      </c>
      <c r="CW31" s="23" t="n">
        <v>0.001938602530199668</v>
      </c>
      <c r="CZ31" s="23" t="n">
        <v>0.0005162651811521622</v>
      </c>
      <c r="DA31" s="23" t="n">
        <v>5.330867110315143e-05</v>
      </c>
      <c r="DB31" s="23" t="n">
        <v>0.0006613586480652073</v>
      </c>
      <c r="DC31" s="23" t="n">
        <v>9.178479580989369e-05</v>
      </c>
      <c r="DD31" s="23" t="n">
        <v>0.0001450934669130451</v>
      </c>
      <c r="DE31" s="23" t="n">
        <v>1.103258311908971</v>
      </c>
      <c r="DF31" s="23" t="n">
        <v>1.281044455853553</v>
      </c>
      <c r="DG31" s="23" t="n">
        <v>0.0007673468775838427</v>
      </c>
      <c r="DH31" s="23" t="n">
        <v>0.0001059882295186354</v>
      </c>
      <c r="DI31" s="23" t="n">
        <v>1.486342495287664</v>
      </c>
      <c r="DJ31" s="23" t="n">
        <v>0.4863424952876642</v>
      </c>
      <c r="DK31" s="23" t="n">
        <v>0.0003571812628873518</v>
      </c>
      <c r="DL31" s="23" t="n">
        <v>0.00679995783942472</v>
      </c>
      <c r="DM31" s="23" t="n">
        <v>0.0221853702748534</v>
      </c>
      <c r="DN31" s="23" t="n">
        <v>0.01502823117254133</v>
      </c>
      <c r="DO31" s="23" t="n">
        <v>0.02182818901196605</v>
      </c>
      <c r="DP31" s="23" t="n">
        <v>20.03783469618701</v>
      </c>
      <c r="DQ31" s="23" t="n">
        <v>62.11235744986502</v>
      </c>
      <c r="DR31" s="23" t="n">
        <v>0.02958644240399133</v>
      </c>
      <c r="DS31" s="23" t="n">
        <v>0.007401072129137928</v>
      </c>
      <c r="DT31" s="23" t="n">
        <v>82.83313118057464</v>
      </c>
      <c r="DU31" s="23" t="n">
        <v>81.83313118057464</v>
      </c>
      <c r="DV31" s="23" t="n">
        <v>-2.334917503576782e-05</v>
      </c>
      <c r="DW31" s="23" t="n">
        <v>-0.00220956147182899</v>
      </c>
      <c r="DX31" s="23" t="n">
        <v>-0.006724258972697458</v>
      </c>
      <c r="DY31" s="23" t="n">
        <v>-0.0044913483258327</v>
      </c>
      <c r="DZ31" s="23" t="n">
        <v>-0.006700909797661691</v>
      </c>
      <c r="EA31" s="23" t="n">
        <v>95.63124364968944</v>
      </c>
      <c r="EB31" s="23" t="n">
        <v>287.9870043544062</v>
      </c>
      <c r="EC31" s="23" t="n">
        <v>-0.008062203616911449</v>
      </c>
      <c r="ED31" s="23" t="n">
        <v>-0.001337944644213991</v>
      </c>
      <c r="EE31" s="23" t="n">
        <v>345.2885853380786</v>
      </c>
      <c r="EF31" s="23" t="n">
        <v>344.2885853380786</v>
      </c>
      <c r="EG31" s="23" t="n">
        <v>0.003342147558898134</v>
      </c>
      <c r="EH31" s="23" t="n">
        <v>0.003256144401445142</v>
      </c>
      <c r="EI31" s="23" t="n">
        <v>0.01041301722677146</v>
      </c>
      <c r="EJ31" s="23" t="n">
        <v>0.003814725266428183</v>
      </c>
      <c r="EK31" s="23" t="n">
        <v>0.007070869667873325</v>
      </c>
      <c r="EL31" s="23" t="n">
        <v>1.974267097446366</v>
      </c>
      <c r="EM31" s="23" t="n">
        <v>3.115666511805513</v>
      </c>
      <c r="EN31" s="23" t="n">
        <v>0.01472717277762601</v>
      </c>
      <c r="EO31" s="23" t="n">
        <v>0.004314155550854555</v>
      </c>
      <c r="EP31" s="23" t="n">
        <v>4.40649986815106</v>
      </c>
      <c r="EQ31" s="23" t="n">
        <v>3.40649986815106</v>
      </c>
      <c r="ER31" s="23" t="n">
        <v>-0.03341266798705133</v>
      </c>
      <c r="ES31" s="23" t="n">
        <v>-0.00384185619795475</v>
      </c>
      <c r="ET31" s="23" t="n">
        <v>-0.04468137697172725</v>
      </c>
      <c r="EU31" s="23" t="n">
        <v>-0.007426852786721169</v>
      </c>
      <c r="EV31" s="23" t="n">
        <v>-0.01126870898467592</v>
      </c>
      <c r="EW31" s="23" t="n">
        <v>1.114982024166511</v>
      </c>
      <c r="EX31" s="23" t="n">
        <v>1.33725858075874</v>
      </c>
      <c r="EY31" s="23" t="n">
        <v>-0.04480864574778246</v>
      </c>
      <c r="EZ31" s="23" t="n">
        <v>-0.000127268776055213</v>
      </c>
      <c r="FA31" s="23" t="n">
        <v>1.341067578474952</v>
      </c>
      <c r="FB31" s="23" t="n">
        <v>0.3410675784749516</v>
      </c>
      <c r="FC31" s="23" t="n">
        <v>0.0212697319127633</v>
      </c>
      <c r="FD31" s="23" t="n">
        <v>0.003658131889887857</v>
      </c>
      <c r="FE31" s="23" t="n">
        <v>0.03814148316987268</v>
      </c>
      <c r="FF31" s="23" t="n">
        <v>0.01321361936722152</v>
      </c>
      <c r="FG31" s="23" t="n">
        <v>0.01687175125710937</v>
      </c>
      <c r="FH31" s="23" t="n">
        <v>1.171987682068185</v>
      </c>
      <c r="FI31" s="23" t="n">
        <v>1.793228204582361</v>
      </c>
      <c r="FJ31" s="23" t="n">
        <v>0.04808680154543005</v>
      </c>
      <c r="FK31" s="23" t="n">
        <v>0.009945318375557378</v>
      </c>
      <c r="FL31" s="23" t="n">
        <v>2.260809009848153</v>
      </c>
      <c r="FM31" s="23" t="n">
        <v>1.260809009848153</v>
      </c>
    </row>
    <row r="32">
      <c r="A32" s="2" t="inlineStr">
        <is>
          <t>Aus|1303</t>
        </is>
      </c>
      <c r="B32" s="2" t="inlineStr">
        <is>
          <t>Aus</t>
        </is>
      </c>
      <c r="C32" s="2" t="inlineStr">
        <is>
          <t>1303</t>
        </is>
      </c>
      <c r="D32" s="2" t="inlineStr">
        <is>
          <t>Textile product manufacturing</t>
        </is>
      </c>
      <c r="E32" s="23" t="n">
        <v>1</v>
      </c>
      <c r="F32" s="23" t="n">
        <v>0.4565213101077372</v>
      </c>
      <c r="G32" s="23" t="n">
        <v>1.868227143327566</v>
      </c>
      <c r="H32" s="23" t="n">
        <v>0.4117058332198287</v>
      </c>
      <c r="I32" s="23" t="n">
        <v>0.8682271433275659</v>
      </c>
      <c r="J32" s="23" t="n">
        <v>1.456521310107737</v>
      </c>
      <c r="K32" s="23" t="n">
        <v>1.868227143327566</v>
      </c>
      <c r="L32" s="23" t="n">
        <v>2.690051563096201</v>
      </c>
      <c r="M32" s="23" t="n">
        <v>0.8218244197686353</v>
      </c>
      <c r="N32" s="23" t="n">
        <v>2.690051563096201</v>
      </c>
      <c r="O32" s="23" t="n">
        <v>1.690051563096201</v>
      </c>
      <c r="P32" s="23" t="n">
        <v>0.2150417725581155</v>
      </c>
      <c r="Q32" s="23" t="n">
        <v>0.08714824540456272</v>
      </c>
      <c r="R32" s="23" t="n">
        <v>0.3978779624748118</v>
      </c>
      <c r="S32" s="23" t="n">
        <v>0.09568794451213357</v>
      </c>
      <c r="T32" s="23" t="n">
        <v>0.1828361899166963</v>
      </c>
      <c r="U32" s="23" t="n">
        <v>1.405261937566157</v>
      </c>
      <c r="V32" s="23" t="n">
        <v>1.850235690218208</v>
      </c>
      <c r="W32" s="23" t="n">
        <v>0.5888989082068758</v>
      </c>
      <c r="X32" s="23" t="n">
        <v>0.191020945732064</v>
      </c>
      <c r="Y32" s="23" t="n">
        <v>2.738532617181271</v>
      </c>
      <c r="Z32" s="23" t="n">
        <v>1.738532617181271</v>
      </c>
      <c r="AA32" s="23" t="n">
        <v>0.4276810628308673</v>
      </c>
      <c r="AB32" s="23" t="n">
        <v>0.2104445091561523</v>
      </c>
      <c r="AC32" s="23" t="n">
        <v>0.8205993023001529</v>
      </c>
      <c r="AD32" s="23" t="n">
        <v>0.1824737303131333</v>
      </c>
      <c r="AE32" s="23" t="n">
        <v>0.3929182394692856</v>
      </c>
      <c r="AF32" s="23" t="n">
        <v>1.492059451412689</v>
      </c>
      <c r="AG32" s="23" t="n">
        <v>1.918717880255247</v>
      </c>
      <c r="AH32" s="23" t="n">
        <v>1.23267802135437</v>
      </c>
      <c r="AI32" s="23" t="n">
        <v>0.4120787190542167</v>
      </c>
      <c r="AJ32" s="23" t="n">
        <v>2.88223662089488</v>
      </c>
      <c r="AK32" s="23" t="n">
        <v>1.88223662089488</v>
      </c>
      <c r="AL32" s="23" t="n">
        <v>0.4056625947840926</v>
      </c>
      <c r="AM32" s="23" t="n">
        <v>0.207297598941317</v>
      </c>
      <c r="AN32" s="23" t="n">
        <v>0.7953175136575594</v>
      </c>
      <c r="AO32" s="23" t="n">
        <v>0.1823573199321498</v>
      </c>
      <c r="AP32" s="23" t="n">
        <v>0.3896549188734668</v>
      </c>
      <c r="AQ32" s="23" t="n">
        <v>1.511009892473936</v>
      </c>
      <c r="AR32" s="23" t="n">
        <v>1.960539433222465</v>
      </c>
      <c r="AS32" s="23" t="n">
        <v>1.213080018826865</v>
      </c>
      <c r="AT32" s="23" t="n">
        <v>0.4177625051693055</v>
      </c>
      <c r="AU32" s="23" t="n">
        <v>2.990366956244776</v>
      </c>
      <c r="AV32" s="23" t="n">
        <v>1.990366956244776</v>
      </c>
      <c r="AW32" s="23" t="n">
        <v>0.4126356741488276</v>
      </c>
      <c r="AX32" s="23" t="n">
        <v>0.2134349237950385</v>
      </c>
      <c r="AY32" s="23" t="n">
        <v>0.8133084407448204</v>
      </c>
      <c r="AZ32" s="23" t="n">
        <v>0.1872378428009544</v>
      </c>
      <c r="BA32" s="23" t="n">
        <v>0.4006727665959929</v>
      </c>
      <c r="BB32" s="23" t="n">
        <v>1.517247870619296</v>
      </c>
      <c r="BC32" s="23" t="n">
        <v>1.971008547485596</v>
      </c>
      <c r="BD32" s="23" t="n">
        <v>1.242077342519194</v>
      </c>
      <c r="BE32" s="23" t="n">
        <v>0.428768901774374</v>
      </c>
      <c r="BF32" s="23" t="n">
        <v>3.01010654273001</v>
      </c>
      <c r="BG32" s="23" t="n">
        <v>2.01010654273001</v>
      </c>
      <c r="BH32" s="23" t="n">
        <v>2.609350147077701</v>
      </c>
      <c r="BI32" s="23" t="n">
        <v>1.21654688628058</v>
      </c>
      <c r="BJ32" s="23" t="n">
        <v>4.794515082053352</v>
      </c>
      <c r="BK32" s="23" t="n">
        <v>0.9686180486950706</v>
      </c>
      <c r="BL32" s="23" t="n">
        <v>2.185164934975651</v>
      </c>
      <c r="BM32" s="23" t="n">
        <v>1.466226001766391</v>
      </c>
      <c r="BN32" s="23" t="n">
        <v>1.837436454215579</v>
      </c>
      <c r="BO32" s="23" t="n">
        <v>7.054986546001221</v>
      </c>
      <c r="BP32" s="23" t="n">
        <v>2.260471463947868</v>
      </c>
      <c r="BQ32" s="23" t="n">
        <v>2.703733170460981</v>
      </c>
      <c r="BR32" s="23" t="n">
        <v>1.703733170460981</v>
      </c>
      <c r="CD32" s="23" t="n">
        <v>0.2126392902727517</v>
      </c>
      <c r="CE32" s="23" t="n">
        <v>0.1232962637515896</v>
      </c>
      <c r="CF32" s="23" t="n">
        <v>0.4227213398253411</v>
      </c>
      <c r="CG32" s="23" t="n">
        <v>0.08678578580099974</v>
      </c>
      <c r="CH32" s="23" t="n">
        <v>0.2100820495525894</v>
      </c>
      <c r="CI32" s="23" t="n">
        <v>1.579837637688867</v>
      </c>
      <c r="CJ32" s="23" t="n">
        <v>1.987973808994179</v>
      </c>
      <c r="CK32" s="23" t="n">
        <v>0.6437791131474938</v>
      </c>
      <c r="CL32" s="23" t="n">
        <v>0.2210577733221527</v>
      </c>
      <c r="CM32" s="23" t="n">
        <v>3.027564248929351</v>
      </c>
      <c r="CN32" s="23" t="n">
        <v>2.027564248929351</v>
      </c>
      <c r="CO32" s="23" t="n">
        <v>0</v>
      </c>
      <c r="CP32" s="23" t="n">
        <v>0.0001077771842342025</v>
      </c>
      <c r="CQ32" s="23" t="n">
        <v>0.0004037925970714104</v>
      </c>
      <c r="CR32" s="23" t="n">
        <v>0.0002960154128372078</v>
      </c>
      <c r="CS32" s="23" t="n">
        <v>0.0004037925970714104</v>
      </c>
      <c r="CV32" s="23" t="n">
        <v>0.003035485961732451</v>
      </c>
      <c r="CW32" s="23" t="n">
        <v>0.00263169336466104</v>
      </c>
      <c r="CZ32" s="23" t="n">
        <v>0.0009817115063882368</v>
      </c>
      <c r="DA32" s="23" t="n">
        <v>8.703388317397631e-05</v>
      </c>
      <c r="DB32" s="23" t="n">
        <v>0.001142062417314179</v>
      </c>
      <c r="DC32" s="23" t="n">
        <v>7.331702775196543e-05</v>
      </c>
      <c r="DD32" s="23" t="n">
        <v>0.0001603509109259417</v>
      </c>
      <c r="DE32" s="23" t="n">
        <v>1.08865525422451</v>
      </c>
      <c r="DF32" s="23" t="n">
        <v>1.163338119073169</v>
      </c>
      <c r="DG32" s="23" t="n">
        <v>0.001285943649289892</v>
      </c>
      <c r="DH32" s="23" t="n">
        <v>0.0001438812319757132</v>
      </c>
      <c r="DI32" s="23" t="n">
        <v>1.309899742360095</v>
      </c>
      <c r="DJ32" s="23" t="n">
        <v>0.3098997423600945</v>
      </c>
      <c r="DK32" s="23" t="n">
        <v>0.006128012439640203</v>
      </c>
      <c r="DL32" s="23" t="n">
        <v>0.008853067150175531</v>
      </c>
      <c r="DM32" s="23" t="n">
        <v>0.02111984135435269</v>
      </c>
      <c r="DN32" s="23" t="n">
        <v>0.006138761764536956</v>
      </c>
      <c r="DO32" s="23" t="n">
        <v>0.01499182891471249</v>
      </c>
      <c r="DP32" s="23" t="n">
        <v>2.444688181914873</v>
      </c>
      <c r="DQ32" s="23" t="n">
        <v>3.446442311006912</v>
      </c>
      <c r="DR32" s="23" t="n">
        <v>0.03116695112038809</v>
      </c>
      <c r="DS32" s="23" t="n">
        <v>0.0100471097660354</v>
      </c>
      <c r="DT32" s="23" t="n">
        <v>5.08598039370462</v>
      </c>
      <c r="DU32" s="23" t="n">
        <v>4.08598039370462</v>
      </c>
      <c r="DV32" s="23" t="n">
        <v>-0.0001366445812935091</v>
      </c>
      <c r="DW32" s="23" t="n">
        <v>-0.002910553363862128</v>
      </c>
      <c r="DX32" s="23" t="n">
        <v>-0.004674769281477245</v>
      </c>
      <c r="DY32" s="23" t="n">
        <v>-0.001627571336321608</v>
      </c>
      <c r="DZ32" s="23" t="n">
        <v>-0.004538124700183736</v>
      </c>
      <c r="EA32" s="23" t="n">
        <v>22.30017404503098</v>
      </c>
      <c r="EB32" s="23" t="n">
        <v>34.21115742186629</v>
      </c>
      <c r="EC32" s="23" t="n">
        <v>-0.006491057039081193</v>
      </c>
      <c r="ED32" s="23" t="n">
        <v>-0.001816287757603948</v>
      </c>
      <c r="EE32" s="23" t="n">
        <v>47.50321584387286</v>
      </c>
      <c r="EF32" s="23" t="n">
        <v>46.50321584387286</v>
      </c>
      <c r="EG32" s="23" t="n">
        <v>0.007274832100527078</v>
      </c>
      <c r="EH32" s="23" t="n">
        <v>0.003191718049761726</v>
      </c>
      <c r="EI32" s="23" t="n">
        <v>0.01378924238180036</v>
      </c>
      <c r="EJ32" s="23" t="n">
        <v>0.003322692231511553</v>
      </c>
      <c r="EK32" s="23" t="n">
        <v>0.006514410281273279</v>
      </c>
      <c r="EL32" s="23" t="n">
        <v>1.438734256084134</v>
      </c>
      <c r="EM32" s="23" t="n">
        <v>1.895472251627814</v>
      </c>
      <c r="EN32" s="23" t="n">
        <v>0.01964579851459885</v>
      </c>
      <c r="EO32" s="23" t="n">
        <v>0.005856556132798495</v>
      </c>
      <c r="EP32" s="23" t="n">
        <v>2.700515729177512</v>
      </c>
      <c r="EQ32" s="23" t="n">
        <v>1.700515729177512</v>
      </c>
      <c r="ER32" s="23" t="n">
        <v>-0.02929330014730177</v>
      </c>
      <c r="ES32" s="23" t="n">
        <v>-0.006338628264597103</v>
      </c>
      <c r="ET32" s="23" t="n">
        <v>-0.03907103102439381</v>
      </c>
      <c r="EU32" s="23" t="n">
        <v>-0.00343910261249494</v>
      </c>
      <c r="EV32" s="23" t="n">
        <v>-0.009777730877092043</v>
      </c>
      <c r="EW32" s="23" t="n">
        <v>1.216384915073523</v>
      </c>
      <c r="EX32" s="23" t="n">
        <v>1.333787276541891</v>
      </c>
      <c r="EY32" s="23" t="n">
        <v>-0.03924380104210311</v>
      </c>
      <c r="EZ32" s="23" t="n">
        <v>-0.0001727700177093019</v>
      </c>
      <c r="FA32" s="23" t="n">
        <v>1.339685212822219</v>
      </c>
      <c r="FB32" s="23" t="n">
        <v>0.3396852128222191</v>
      </c>
      <c r="FC32" s="23" t="n">
        <v>0.01298682306766747</v>
      </c>
      <c r="FD32" s="23" t="n">
        <v>0.007530248808639586</v>
      </c>
      <c r="FE32" s="23" t="n">
        <v>0.02581746412056438</v>
      </c>
      <c r="FF32" s="23" t="n">
        <v>0.005300392244257325</v>
      </c>
      <c r="FG32" s="23" t="n">
        <v>0.01283064105289691</v>
      </c>
      <c r="FH32" s="23" t="n">
        <v>1.579837637688867</v>
      </c>
      <c r="FI32" s="23" t="n">
        <v>1.98797380899418</v>
      </c>
      <c r="FJ32" s="23" t="n">
        <v>0.03931844122684103</v>
      </c>
      <c r="FK32" s="23" t="n">
        <v>0.01350097710627665</v>
      </c>
      <c r="FL32" s="23" t="n">
        <v>3.027564248929352</v>
      </c>
      <c r="FM32" s="23" t="n">
        <v>2.027564248929352</v>
      </c>
    </row>
    <row r="33">
      <c r="A33" s="2" t="inlineStr">
        <is>
          <t>Aus|1304</t>
        </is>
      </c>
      <c r="B33" s="2" t="inlineStr">
        <is>
          <t>Aus</t>
        </is>
      </c>
      <c r="C33" s="2" t="inlineStr">
        <is>
          <t>1304</t>
        </is>
      </c>
      <c r="D33" s="2" t="inlineStr">
        <is>
          <t>Knitted product manufacturing</t>
        </is>
      </c>
      <c r="E33" s="23" t="n">
        <v>1</v>
      </c>
      <c r="F33" s="23" t="n">
        <v>0.4034114194028356</v>
      </c>
      <c r="G33" s="23" t="n">
        <v>1.82612984130999</v>
      </c>
      <c r="H33" s="23" t="n">
        <v>0.422718421907154</v>
      </c>
      <c r="I33" s="23" t="n">
        <v>0.8261298413099896</v>
      </c>
      <c r="J33" s="23" t="n">
        <v>1.403411419402836</v>
      </c>
      <c r="K33" s="23" t="n">
        <v>1.82612984130999</v>
      </c>
      <c r="L33" s="23" t="n">
        <v>4.583317886021563</v>
      </c>
      <c r="M33" s="23" t="n">
        <v>2.757188044711573</v>
      </c>
      <c r="N33" s="23" t="n">
        <v>4.583317886021563</v>
      </c>
      <c r="O33" s="23" t="n">
        <v>3.583317886021563</v>
      </c>
      <c r="P33" s="23" t="n">
        <v>1.150391678787575</v>
      </c>
      <c r="Q33" s="23" t="n">
        <v>0.08983533147321064</v>
      </c>
      <c r="R33" s="23" t="n">
        <v>1.334864643835471</v>
      </c>
      <c r="S33" s="23" t="n">
        <v>0.09463763357468492</v>
      </c>
      <c r="T33" s="23" t="n">
        <v>0.1844729650478956</v>
      </c>
      <c r="U33" s="23" t="n">
        <v>1.078091082480612</v>
      </c>
      <c r="V33" s="23" t="n">
        <v>1.16035665804043</v>
      </c>
      <c r="W33" s="23" t="n">
        <v>1.975732273456673</v>
      </c>
      <c r="X33" s="23" t="n">
        <v>0.6408676296212017</v>
      </c>
      <c r="Y33" s="23" t="n">
        <v>1.717443119493826</v>
      </c>
      <c r="Z33" s="23" t="n">
        <v>0.7174431194938258</v>
      </c>
      <c r="AA33" s="23" t="n">
        <v>1.960859749438876</v>
      </c>
      <c r="AB33" s="23" t="n">
        <v>0.1689508909895102</v>
      </c>
      <c r="AC33" s="23" t="n">
        <v>2.309360616970696</v>
      </c>
      <c r="AD33" s="23" t="n">
        <v>0.17954997654231</v>
      </c>
      <c r="AE33" s="23" t="n">
        <v>0.3485008675318202</v>
      </c>
      <c r="AF33" s="23" t="n">
        <v>1.086161639575629</v>
      </c>
      <c r="AG33" s="23" t="n">
        <v>1.17772860482834</v>
      </c>
      <c r="AH33" s="23" t="n">
        <v>3.691868230916029</v>
      </c>
      <c r="AI33" s="23" t="n">
        <v>1.382507613945334</v>
      </c>
      <c r="AJ33" s="23" t="n">
        <v>1.88278036303846</v>
      </c>
      <c r="AK33" s="23" t="n">
        <v>0.8827803630384597</v>
      </c>
      <c r="AL33" s="23" t="n">
        <v>0.4839380829529547</v>
      </c>
      <c r="AM33" s="23" t="n">
        <v>0.1713644003041923</v>
      </c>
      <c r="AN33" s="23" t="n">
        <v>0.8384678460233866</v>
      </c>
      <c r="AO33" s="23" t="n">
        <v>0.1831653627662396</v>
      </c>
      <c r="AP33" s="23" t="n">
        <v>0.3545297630704319</v>
      </c>
      <c r="AQ33" s="23" t="n">
        <v>1.354103978051364</v>
      </c>
      <c r="AR33" s="23" t="n">
        <v>1.732593229503901</v>
      </c>
      <c r="AS33" s="23" t="n">
        <v>2.240044334959845</v>
      </c>
      <c r="AT33" s="23" t="n">
        <v>1.401576488936459</v>
      </c>
      <c r="AU33" s="23" t="n">
        <v>4.628782924648664</v>
      </c>
      <c r="AV33" s="23" t="n">
        <v>3.628782924648664</v>
      </c>
      <c r="AW33" s="23" t="n">
        <v>0.5007008250438978</v>
      </c>
      <c r="AX33" s="23" t="n">
        <v>0.1761126209190699</v>
      </c>
      <c r="AY33" s="23" t="n">
        <v>0.863892635967663</v>
      </c>
      <c r="AZ33" s="23" t="n">
        <v>0.1870791900046953</v>
      </c>
      <c r="BA33" s="23" t="n">
        <v>0.3631918109237652</v>
      </c>
      <c r="BB33" s="23" t="n">
        <v>1.351732236318224</v>
      </c>
      <c r="BC33" s="23" t="n">
        <v>1.725366911252689</v>
      </c>
      <c r="BD33" s="23" t="n">
        <v>2.302395145115825</v>
      </c>
      <c r="BE33" s="23" t="n">
        <v>1.438502509148162</v>
      </c>
      <c r="BF33" s="23" t="n">
        <v>4.598345019531309</v>
      </c>
      <c r="BG33" s="23" t="n">
        <v>3.598345019531309</v>
      </c>
      <c r="BH33" s="23" t="n">
        <v>9.226914140807258</v>
      </c>
      <c r="BI33" s="23" t="n">
        <v>0.8667915885322264</v>
      </c>
      <c r="BJ33" s="23" t="n">
        <v>10.99225651085438</v>
      </c>
      <c r="BK33" s="23" t="n">
        <v>0.8985507815148994</v>
      </c>
      <c r="BL33" s="23" t="n">
        <v>1.765342370047126</v>
      </c>
      <c r="BM33" s="23" t="n">
        <v>1.093941655390368</v>
      </c>
      <c r="BN33" s="23" t="n">
        <v>1.191325327526314</v>
      </c>
      <c r="BO33" s="23" t="n">
        <v>18.57604782428767</v>
      </c>
      <c r="BP33" s="23" t="n">
        <v>7.58379131343329</v>
      </c>
      <c r="BQ33" s="23" t="n">
        <v>2.013245982438769</v>
      </c>
      <c r="BR33" s="23" t="n">
        <v>1.013245982438769</v>
      </c>
      <c r="CD33" s="23" t="n">
        <v>0.8104680706513001</v>
      </c>
      <c r="CE33" s="23" t="n">
        <v>0.07911555951629951</v>
      </c>
      <c r="CF33" s="23" t="n">
        <v>0.9744959731352268</v>
      </c>
      <c r="CG33" s="23" t="n">
        <v>0.08491234296762723</v>
      </c>
      <c r="CH33" s="23" t="n">
        <v>0.1640279024839267</v>
      </c>
      <c r="CI33" s="23" t="n">
        <v>1.097617120749398</v>
      </c>
      <c r="CJ33" s="23" t="n">
        <v>1.202386631162548</v>
      </c>
      <c r="CK33" s="23" t="n">
        <v>1.716135957459358</v>
      </c>
      <c r="CL33" s="23" t="n">
        <v>0.7416399843241311</v>
      </c>
      <c r="CM33" s="23" t="n">
        <v>2.117462759612793</v>
      </c>
      <c r="CN33" s="23" t="n">
        <v>1.117462759612793</v>
      </c>
      <c r="CO33" s="23" t="n">
        <v>0</v>
      </c>
      <c r="CP33" s="23" t="n">
        <v>0.0007560387059412784</v>
      </c>
      <c r="CQ33" s="23" t="n">
        <v>0.001135989853779267</v>
      </c>
      <c r="CR33" s="23" t="n">
        <v>0.0003799511478379885</v>
      </c>
      <c r="CS33" s="23" t="n">
        <v>0.001135989853779267</v>
      </c>
      <c r="CV33" s="23" t="n">
        <v>0.009965215790425169</v>
      </c>
      <c r="CW33" s="23" t="n">
        <v>0.008829225936645903</v>
      </c>
      <c r="CZ33" s="23" t="n">
        <v>0.0008597796124888813</v>
      </c>
      <c r="DA33" s="23" t="n">
        <v>5.211542134243953e-05</v>
      </c>
      <c r="DB33" s="23" t="n">
        <v>0.0009828775529108205</v>
      </c>
      <c r="DC33" s="23" t="n">
        <v>7.098251907949966e-05</v>
      </c>
      <c r="DD33" s="23" t="n">
        <v>0.0001230979404219392</v>
      </c>
      <c r="DE33" s="23" t="n">
        <v>1.060614860582209</v>
      </c>
      <c r="DF33" s="23" t="n">
        <v>1.143173830402417</v>
      </c>
      <c r="DG33" s="23" t="n">
        <v>0.001465593329078059</v>
      </c>
      <c r="DH33" s="23" t="n">
        <v>0.0004827157761672389</v>
      </c>
      <c r="DI33" s="23" t="n">
        <v>1.704615122049097</v>
      </c>
      <c r="DJ33" s="23" t="n">
        <v>0.7046151220490966</v>
      </c>
      <c r="DK33" s="23" t="n">
        <v>0.01726913938777885</v>
      </c>
      <c r="DL33" s="23" t="n">
        <v>0.00633795598353776</v>
      </c>
      <c r="DM33" s="23" t="n">
        <v>0.02826995768548562</v>
      </c>
      <c r="DN33" s="23" t="n">
        <v>0.004662862314169015</v>
      </c>
      <c r="DO33" s="23" t="n">
        <v>0.01100081829770677</v>
      </c>
      <c r="DP33" s="23" t="n">
        <v>1.367010529084214</v>
      </c>
      <c r="DQ33" s="23" t="n">
        <v>1.637021802342502</v>
      </c>
      <c r="DR33" s="23" t="n">
        <v>0.06197760893612189</v>
      </c>
      <c r="DS33" s="23" t="n">
        <v>0.03370765125063627</v>
      </c>
      <c r="DT33" s="23" t="n">
        <v>3.588922849275434</v>
      </c>
      <c r="DU33" s="23" t="n">
        <v>2.588922849275434</v>
      </c>
      <c r="DV33" s="23" t="n">
        <v>-0.00136617690932489</v>
      </c>
      <c r="DW33" s="23" t="n">
        <v>-0.002397889495943869</v>
      </c>
      <c r="DX33" s="23" t="n">
        <v>-0.004964035147899493</v>
      </c>
      <c r="DY33" s="23" t="n">
        <v>-0.001199968742630734</v>
      </c>
      <c r="DZ33" s="23" t="n">
        <v>-0.003597858238574603</v>
      </c>
      <c r="EA33" s="23" t="n">
        <v>2.755182275133613</v>
      </c>
      <c r="EB33" s="23" t="n">
        <v>3.633522945686821</v>
      </c>
      <c r="EC33" s="23" t="n">
        <v>-0.01105760789964547</v>
      </c>
      <c r="ED33" s="23" t="n">
        <v>-0.006093572751745973</v>
      </c>
      <c r="EE33" s="23" t="n">
        <v>8.093833107682732</v>
      </c>
      <c r="EF33" s="23" t="n">
        <v>7.093833107682732</v>
      </c>
      <c r="EG33" s="23" t="n">
        <v>0.03891758430684147</v>
      </c>
      <c r="EH33" s="23" t="n">
        <v>0.003498125704632683</v>
      </c>
      <c r="EI33" s="23" t="n">
        <v>0.04580019012347978</v>
      </c>
      <c r="EJ33" s="23" t="n">
        <v>0.003384480112005622</v>
      </c>
      <c r="EK33" s="23" t="n">
        <v>0.006882605816638306</v>
      </c>
      <c r="EL33" s="23" t="n">
        <v>1.089885478940627</v>
      </c>
      <c r="EM33" s="23" t="n">
        <v>1.17685079737666</v>
      </c>
      <c r="EN33" s="23" t="n">
        <v>0.06544870161098242</v>
      </c>
      <c r="EO33" s="23" t="n">
        <v>0.01964851148750264</v>
      </c>
      <c r="EP33" s="23" t="n">
        <v>1.681725697436902</v>
      </c>
      <c r="EQ33" s="23" t="n">
        <v>0.6817256974369021</v>
      </c>
      <c r="ER33" s="23" t="n">
        <v>-1.515839250792762</v>
      </c>
      <c r="ES33" s="23" t="n">
        <v>-0.00108461638995054</v>
      </c>
      <c r="ET33" s="23" t="n">
        <v>-1.516692961070792</v>
      </c>
      <c r="EU33" s="23" t="n">
        <v>0.0002309061119210437</v>
      </c>
      <c r="EV33" s="23" t="n">
        <v>-0.0008537102780294958</v>
      </c>
      <c r="EW33" s="23" t="n">
        <v>1.000715522037962</v>
      </c>
      <c r="EX33" s="23" t="n">
        <v>1.000563193147019</v>
      </c>
      <c r="EY33" s="23" t="n">
        <v>-1.517272597567168</v>
      </c>
      <c r="EZ33" s="23" t="n">
        <v>-0.0005796364963763789</v>
      </c>
      <c r="FA33" s="23" t="n">
        <v>1.000945579667274</v>
      </c>
      <c r="FB33" s="23" t="n">
        <v>0.0009455796672742541</v>
      </c>
      <c r="FC33" s="23" t="n">
        <v>0.04949887399474173</v>
      </c>
      <c r="FD33" s="23" t="n">
        <v>0.004831937559703935</v>
      </c>
      <c r="FE33" s="23" t="n">
        <v>0.05951678434887699</v>
      </c>
      <c r="FF33" s="23" t="n">
        <v>0.005185972794431326</v>
      </c>
      <c r="FG33" s="23" t="n">
        <v>0.01001791035413526</v>
      </c>
      <c r="FH33" s="23" t="n">
        <v>1.097617120749398</v>
      </c>
      <c r="FI33" s="23" t="n">
        <v>1.202386631162549</v>
      </c>
      <c r="FJ33" s="23" t="n">
        <v>0.1048120223266318</v>
      </c>
      <c r="FK33" s="23" t="n">
        <v>0.04529523797775478</v>
      </c>
      <c r="FL33" s="23" t="n">
        <v>2.117462759612793</v>
      </c>
      <c r="FM33" s="23" t="n">
        <v>1.117462759612794</v>
      </c>
    </row>
    <row r="34">
      <c r="A34" s="2" t="inlineStr">
        <is>
          <t>Aus|1305</t>
        </is>
      </c>
      <c r="B34" s="2" t="inlineStr">
        <is>
          <t>Aus</t>
        </is>
      </c>
      <c r="C34" s="2" t="inlineStr">
        <is>
          <t>1305</t>
        </is>
      </c>
      <c r="D34" s="2" t="inlineStr">
        <is>
          <t>Clothing manufacturing</t>
        </is>
      </c>
      <c r="E34" s="23" t="n">
        <v>1</v>
      </c>
      <c r="F34" s="23" t="n">
        <v>0.2743195317811399</v>
      </c>
      <c r="G34" s="23" t="n">
        <v>1.521757432737204</v>
      </c>
      <c r="H34" s="23" t="n">
        <v>0.2474379009560642</v>
      </c>
      <c r="I34" s="23" t="n">
        <v>0.5217574327372041</v>
      </c>
      <c r="J34" s="23" t="n">
        <v>1.27431953178114</v>
      </c>
      <c r="K34" s="23" t="n">
        <v>1.521757432737204</v>
      </c>
      <c r="L34" s="23" t="n">
        <v>2.739412180303458</v>
      </c>
      <c r="M34" s="23" t="n">
        <v>1.217654747566254</v>
      </c>
      <c r="N34" s="23" t="n">
        <v>2.739412180303458</v>
      </c>
      <c r="O34" s="23" t="n">
        <v>1.739412180303458</v>
      </c>
      <c r="P34" s="23" t="n">
        <v>0.4359483799769535</v>
      </c>
      <c r="Q34" s="23" t="n">
        <v>0.09377335007272075</v>
      </c>
      <c r="R34" s="23" t="n">
        <v>0.5895152033762122</v>
      </c>
      <c r="S34" s="23" t="n">
        <v>0.059793473326538</v>
      </c>
      <c r="T34" s="23" t="n">
        <v>0.1535668233992588</v>
      </c>
      <c r="U34" s="23" t="n">
        <v>1.215101957891616</v>
      </c>
      <c r="V34" s="23" t="n">
        <v>1.352259190428411</v>
      </c>
      <c r="W34" s="23" t="n">
        <v>0.8725410612847974</v>
      </c>
      <c r="X34" s="23" t="n">
        <v>0.2830258579085851</v>
      </c>
      <c r="Y34" s="23" t="n">
        <v>2.001477930324972</v>
      </c>
      <c r="Z34" s="23" t="n">
        <v>1.001477930324972</v>
      </c>
      <c r="AA34" s="23" t="n">
        <v>0.5863452527339359</v>
      </c>
      <c r="AB34" s="23" t="n">
        <v>0.1365285902501408</v>
      </c>
      <c r="AC34" s="23" t="n">
        <v>0.8308721346369733</v>
      </c>
      <c r="AD34" s="23" t="n">
        <v>0.1079982916528966</v>
      </c>
      <c r="AE34" s="23" t="n">
        <v>0.2445268819030374</v>
      </c>
      <c r="AF34" s="23" t="n">
        <v>1.232846756434972</v>
      </c>
      <c r="AG34" s="23" t="n">
        <v>1.417035664163543</v>
      </c>
      <c r="AH34" s="23" t="n">
        <v>1.441427864738846</v>
      </c>
      <c r="AI34" s="23" t="n">
        <v>0.610555730101873</v>
      </c>
      <c r="AJ34" s="23" t="n">
        <v>2.458326144908551</v>
      </c>
      <c r="AK34" s="23" t="n">
        <v>1.458326144908551</v>
      </c>
      <c r="AL34" s="23" t="n">
        <v>0.538309392447138</v>
      </c>
      <c r="AM34" s="23" t="n">
        <v>0.1381579711099711</v>
      </c>
      <c r="AN34" s="23" t="n">
        <v>0.7854462368746238</v>
      </c>
      <c r="AO34" s="23" t="n">
        <v>0.1089788733175147</v>
      </c>
      <c r="AP34" s="23" t="n">
        <v>0.2471368444274857</v>
      </c>
      <c r="AQ34" s="23" t="n">
        <v>1.2566516078828</v>
      </c>
      <c r="AR34" s="23" t="n">
        <v>1.459098146707062</v>
      </c>
      <c r="AS34" s="23" t="n">
        <v>1.404423338963884</v>
      </c>
      <c r="AT34" s="23" t="n">
        <v>0.6189771020892603</v>
      </c>
      <c r="AU34" s="23" t="n">
        <v>2.608951949694614</v>
      </c>
      <c r="AV34" s="23" t="n">
        <v>1.608951949694614</v>
      </c>
      <c r="AW34" s="23" t="n">
        <v>0.5392995652557936</v>
      </c>
      <c r="AX34" s="23" t="n">
        <v>0.1396745587035953</v>
      </c>
      <c r="AY34" s="23" t="n">
        <v>0.7906154092448963</v>
      </c>
      <c r="AZ34" s="23" t="n">
        <v>0.1116412852855074</v>
      </c>
      <c r="BA34" s="23" t="n">
        <v>0.2513158439891027</v>
      </c>
      <c r="BB34" s="23" t="n">
        <v>1.258992529759127</v>
      </c>
      <c r="BC34" s="23" t="n">
        <v>1.466004165736536</v>
      </c>
      <c r="BD34" s="23" t="n">
        <v>1.425900120061008</v>
      </c>
      <c r="BE34" s="23" t="n">
        <v>0.6352847108161115</v>
      </c>
      <c r="BF34" s="23" t="n">
        <v>2.643985294860554</v>
      </c>
      <c r="BG34" s="23" t="n">
        <v>1.643985294860554</v>
      </c>
      <c r="BH34" s="23" t="n">
        <v>10.4709903677861</v>
      </c>
      <c r="BI34" s="23" t="n">
        <v>0.9045462954789544</v>
      </c>
      <c r="BJ34" s="23" t="n">
        <v>11.95569773652868</v>
      </c>
      <c r="BK34" s="23" t="n">
        <v>0.5801610732636254</v>
      </c>
      <c r="BL34" s="23" t="n">
        <v>1.48470736874258</v>
      </c>
      <c r="BM34" s="23" t="n">
        <v>1.086385935208362</v>
      </c>
      <c r="BN34" s="23" t="n">
        <v>1.141792449099205</v>
      </c>
      <c r="BO34" s="23" t="n">
        <v>15.30492141935506</v>
      </c>
      <c r="BP34" s="23" t="n">
        <v>3.349223682826388</v>
      </c>
      <c r="BQ34" s="23" t="n">
        <v>1.461649842257568</v>
      </c>
      <c r="BR34" s="23" t="n">
        <v>0.4616498422575682</v>
      </c>
      <c r="CD34" s="23" t="n">
        <v>0.1503968727569824</v>
      </c>
      <c r="CE34" s="23" t="n">
        <v>0.04275524017742008</v>
      </c>
      <c r="CF34" s="23" t="n">
        <v>0.2413569312607609</v>
      </c>
      <c r="CG34" s="23" t="n">
        <v>0.04820481832635845</v>
      </c>
      <c r="CH34" s="23" t="n">
        <v>0.09096005850377853</v>
      </c>
      <c r="CI34" s="23" t="n">
        <v>1.284282773927792</v>
      </c>
      <c r="CJ34" s="23" t="n">
        <v>1.604800198543727</v>
      </c>
      <c r="CK34" s="23" t="n">
        <v>0.5688868034540491</v>
      </c>
      <c r="CL34" s="23" t="n">
        <v>0.3275298721932882</v>
      </c>
      <c r="CM34" s="23" t="n">
        <v>3.782570694626612</v>
      </c>
      <c r="CN34" s="23" t="n">
        <v>2.782570694626612</v>
      </c>
      <c r="CO34" s="23" t="n">
        <v>0</v>
      </c>
      <c r="CP34" s="23" t="n">
        <v>0.0001008693922223244</v>
      </c>
      <c r="CQ34" s="23" t="n">
        <v>0.0002801424372452656</v>
      </c>
      <c r="CR34" s="23" t="n">
        <v>0.0001792730450229412</v>
      </c>
      <c r="CS34" s="23" t="n">
        <v>0.0002801424372452656</v>
      </c>
      <c r="CV34" s="23" t="n">
        <v>0.004179386415077276</v>
      </c>
      <c r="CW34" s="23" t="n">
        <v>0.00389924397783201</v>
      </c>
      <c r="CZ34" s="23" t="n">
        <v>0.0009493329577967179</v>
      </c>
      <c r="DA34" s="23" t="n">
        <v>3.056180377946353e-05</v>
      </c>
      <c r="DB34" s="23" t="n">
        <v>0.001019032572160625</v>
      </c>
      <c r="DC34" s="23" t="n">
        <v>3.913781058444344e-05</v>
      </c>
      <c r="DD34" s="23" t="n">
        <v>6.969961436390697e-05</v>
      </c>
      <c r="DE34" s="23" t="n">
        <v>1.032192924019402</v>
      </c>
      <c r="DF34" s="23" t="n">
        <v>1.073419566645691</v>
      </c>
      <c r="DG34" s="23" t="n">
        <v>0.001232213953714402</v>
      </c>
      <c r="DH34" s="23" t="n">
        <v>0.0002131813815537766</v>
      </c>
      <c r="DI34" s="23" t="n">
        <v>1.297978695034685</v>
      </c>
      <c r="DJ34" s="23" t="n">
        <v>0.2979786950346849</v>
      </c>
      <c r="DK34" s="23" t="n">
        <v>0.0001816045003573903</v>
      </c>
      <c r="DL34" s="23" t="n">
        <v>0.001894058538106597</v>
      </c>
      <c r="DM34" s="23" t="n">
        <v>0.005249794859848111</v>
      </c>
      <c r="DN34" s="23" t="n">
        <v>0.003174131821384124</v>
      </c>
      <c r="DO34" s="23" t="n">
        <v>0.005068190359490721</v>
      </c>
      <c r="DP34" s="23" t="n">
        <v>11.42957930216028</v>
      </c>
      <c r="DQ34" s="23" t="n">
        <v>28.90784561790445</v>
      </c>
      <c r="DR34" s="23" t="n">
        <v>0.0201360778804676</v>
      </c>
      <c r="DS34" s="23" t="n">
        <v>0.01488628302061949</v>
      </c>
      <c r="DT34" s="23" t="n">
        <v>110.8787383618832</v>
      </c>
      <c r="DU34" s="23" t="n">
        <v>109.8787383618832</v>
      </c>
      <c r="DV34" s="23" t="n">
        <v>-0.0001407646494986852</v>
      </c>
      <c r="DW34" s="23" t="n">
        <v>-0.0005089021404840564</v>
      </c>
      <c r="DX34" s="23" t="n">
        <v>-0.001379797498981651</v>
      </c>
      <c r="DY34" s="23" t="n">
        <v>-0.0007301307089989094</v>
      </c>
      <c r="DZ34" s="23" t="n">
        <v>-0.001239032849482966</v>
      </c>
      <c r="EA34" s="23" t="n">
        <v>4.615269474945907</v>
      </c>
      <c r="EB34" s="23" t="n">
        <v>9.802159163508865</v>
      </c>
      <c r="EC34" s="23" t="n">
        <v>-0.004070897152135721</v>
      </c>
      <c r="ED34" s="23" t="n">
        <v>-0.00269109965315407</v>
      </c>
      <c r="EE34" s="23" t="n">
        <v>28.91988270232395</v>
      </c>
      <c r="EF34" s="23" t="n">
        <v>27.91988270232395</v>
      </c>
      <c r="EG34" s="23" t="n">
        <v>0.01474807071715346</v>
      </c>
      <c r="EH34" s="23" t="n">
        <v>0.003754448095287949</v>
      </c>
      <c r="EI34" s="23" t="n">
        <v>0.02060940953451408</v>
      </c>
      <c r="EJ34" s="23" t="n">
        <v>0.002106890722072676</v>
      </c>
      <c r="EK34" s="23" t="n">
        <v>0.005861338817360624</v>
      </c>
      <c r="EL34" s="23" t="n">
        <v>1.25457215165921</v>
      </c>
      <c r="EM34" s="23" t="n">
        <v>1.397430886369653</v>
      </c>
      <c r="EN34" s="23" t="n">
        <v>0.02928676592348336</v>
      </c>
      <c r="EO34" s="23" t="n">
        <v>0.008677356388969281</v>
      </c>
      <c r="EP34" s="23" t="n">
        <v>1.985803193187837</v>
      </c>
      <c r="EQ34" s="23" t="n">
        <v>0.9858031931878366</v>
      </c>
      <c r="ER34" s="23" t="n">
        <v>-0.06278393100395128</v>
      </c>
      <c r="ES34" s="23" t="n">
        <v>-0.002125067235457726</v>
      </c>
      <c r="ET34" s="23" t="n">
        <v>-0.0660353072968631</v>
      </c>
      <c r="EU34" s="23" t="n">
        <v>-0.001126309057454094</v>
      </c>
      <c r="EV34" s="23" t="n">
        <v>-0.00325137629291182</v>
      </c>
      <c r="EW34" s="23" t="n">
        <v>1.033847310951651</v>
      </c>
      <c r="EX34" s="23" t="n">
        <v>1.051786758823801</v>
      </c>
      <c r="EY34" s="23" t="n">
        <v>-0.06629129169844571</v>
      </c>
      <c r="EZ34" s="23" t="n">
        <v>-0.0002559844015826013</v>
      </c>
      <c r="FA34" s="23" t="n">
        <v>1.055863986826083</v>
      </c>
      <c r="FB34" s="23" t="n">
        <v>0.05586398682608273</v>
      </c>
      <c r="FC34" s="23" t="n">
        <v>0.009185403007694829</v>
      </c>
      <c r="FD34" s="23" t="n">
        <v>0.002611251846672165</v>
      </c>
      <c r="FE34" s="23" t="n">
        <v>0.01474073657045281</v>
      </c>
      <c r="FF34" s="23" t="n">
        <v>0.00294408171608582</v>
      </c>
      <c r="FG34" s="23" t="n">
        <v>0.005555333562757985</v>
      </c>
      <c r="FH34" s="23" t="n">
        <v>1.284282773927792</v>
      </c>
      <c r="FI34" s="23" t="n">
        <v>1.604800198543728</v>
      </c>
      <c r="FJ34" s="23" t="n">
        <v>0.03474443623524159</v>
      </c>
      <c r="FK34" s="23" t="n">
        <v>0.02000369966478878</v>
      </c>
      <c r="FL34" s="23" t="n">
        <v>3.782570694626611</v>
      </c>
      <c r="FM34" s="23" t="n">
        <v>2.782570694626611</v>
      </c>
    </row>
    <row r="35">
      <c r="A35" s="2" t="inlineStr">
        <is>
          <t>Aus|1306</t>
        </is>
      </c>
      <c r="B35" s="2" t="inlineStr">
        <is>
          <t>Aus</t>
        </is>
      </c>
      <c r="C35" s="2" t="inlineStr">
        <is>
          <t>1306</t>
        </is>
      </c>
      <c r="D35" s="2" t="inlineStr">
        <is>
          <t>Footwear manufacturing</t>
        </is>
      </c>
      <c r="E35" s="23" t="n">
        <v>1</v>
      </c>
      <c r="F35" s="23" t="n">
        <v>0.3066745240043252</v>
      </c>
      <c r="G35" s="23" t="n">
        <v>1.595668266765059</v>
      </c>
      <c r="H35" s="23" t="n">
        <v>0.2889937427607341</v>
      </c>
      <c r="I35" s="23" t="n">
        <v>0.5956682667650592</v>
      </c>
      <c r="J35" s="23" t="n">
        <v>1.306674524004325</v>
      </c>
      <c r="K35" s="23" t="n">
        <v>1.595668266765059</v>
      </c>
      <c r="L35" s="23" t="n">
        <v>2.542271554667963</v>
      </c>
      <c r="M35" s="23" t="n">
        <v>0.9466032879029038</v>
      </c>
      <c r="N35" s="23" t="n">
        <v>2.542271554667963</v>
      </c>
      <c r="O35" s="23" t="n">
        <v>1.542271554667963</v>
      </c>
      <c r="P35" s="23" t="n">
        <v>0.2981824640160069</v>
      </c>
      <c r="Q35" s="23" t="n">
        <v>0.08962876832562823</v>
      </c>
      <c r="R35" s="23" t="n">
        <v>0.4582883866712036</v>
      </c>
      <c r="S35" s="23" t="n">
        <v>0.07047715432956851</v>
      </c>
      <c r="T35" s="23" t="n">
        <v>0.1601059226551967</v>
      </c>
      <c r="U35" s="23" t="n">
        <v>1.300583632982578</v>
      </c>
      <c r="V35" s="23" t="n">
        <v>1.536939431309421</v>
      </c>
      <c r="W35" s="23" t="n">
        <v>0.6783123369685189</v>
      </c>
      <c r="X35" s="23" t="n">
        <v>0.2200239502973153</v>
      </c>
      <c r="Y35" s="23" t="n">
        <v>2.274823032289739</v>
      </c>
      <c r="Z35" s="23" t="n">
        <v>1.274823032289739</v>
      </c>
      <c r="AA35" s="23" t="n">
        <v>0.4640955114114633</v>
      </c>
      <c r="AB35" s="23" t="n">
        <v>0.1398316747088199</v>
      </c>
      <c r="AC35" s="23" t="n">
        <v>0.729894012590024</v>
      </c>
      <c r="AD35" s="23" t="n">
        <v>0.1259668264697408</v>
      </c>
      <c r="AE35" s="23" t="n">
        <v>0.2657985011785607</v>
      </c>
      <c r="AF35" s="23" t="n">
        <v>1.301299347376894</v>
      </c>
      <c r="AG35" s="23" t="n">
        <v>1.572723705881538</v>
      </c>
      <c r="AH35" s="23" t="n">
        <v>1.204539278596301</v>
      </c>
      <c r="AI35" s="23" t="n">
        <v>0.4746452660062772</v>
      </c>
      <c r="AJ35" s="23" t="n">
        <v>2.59545556674942</v>
      </c>
      <c r="AK35" s="23" t="n">
        <v>1.595455566749419</v>
      </c>
      <c r="AL35" s="23" t="n">
        <v>0.4673446997815871</v>
      </c>
      <c r="AM35" s="23" t="n">
        <v>0.1413560975204666</v>
      </c>
      <c r="AN35" s="23" t="n">
        <v>0.7354115925827652</v>
      </c>
      <c r="AO35" s="23" t="n">
        <v>0.1267107952807115</v>
      </c>
      <c r="AP35" s="23" t="n">
        <v>0.2680668928011781</v>
      </c>
      <c r="AQ35" s="23" t="n">
        <v>1.302466461236276</v>
      </c>
      <c r="AR35" s="23" t="n">
        <v>1.573595662744135</v>
      </c>
      <c r="AS35" s="23" t="n">
        <v>1.216603622709042</v>
      </c>
      <c r="AT35" s="23" t="n">
        <v>0.481192030126277</v>
      </c>
      <c r="AU35" s="23" t="n">
        <v>2.603225463512521</v>
      </c>
      <c r="AV35" s="23" t="n">
        <v>1.603225463512521</v>
      </c>
      <c r="AW35" s="23" t="n">
        <v>0.4833251855963802</v>
      </c>
      <c r="AX35" s="23" t="n">
        <v>0.1435306714357941</v>
      </c>
      <c r="AY35" s="23" t="n">
        <v>0.7567351650315512</v>
      </c>
      <c r="AZ35" s="23" t="n">
        <v>0.129879307999377</v>
      </c>
      <c r="BA35" s="23" t="n">
        <v>0.273409979435171</v>
      </c>
      <c r="BB35" s="23" t="n">
        <v>1.2969650159213</v>
      </c>
      <c r="BC35" s="23" t="n">
        <v>1.565685355497888</v>
      </c>
      <c r="BD35" s="23" t="n">
        <v>1.250604709920962</v>
      </c>
      <c r="BE35" s="23" t="n">
        <v>0.4938695448894106</v>
      </c>
      <c r="BF35" s="23" t="n">
        <v>2.587501639042102</v>
      </c>
      <c r="BG35" s="23" t="n">
        <v>1.587501639042102</v>
      </c>
      <c r="BH35" s="23" t="n">
        <v>4.203866236868294</v>
      </c>
      <c r="BI35" s="23" t="n">
        <v>0.9785298487803875</v>
      </c>
      <c r="BJ35" s="23" t="n">
        <v>5.87656951640051</v>
      </c>
      <c r="BK35" s="23" t="n">
        <v>0.6941734307518288</v>
      </c>
      <c r="BL35" s="23" t="n">
        <v>1.672703279532216</v>
      </c>
      <c r="BM35" s="23" t="n">
        <v>1.23276902585496</v>
      </c>
      <c r="BN35" s="23" t="n">
        <v>1.397896408991907</v>
      </c>
      <c r="BO35" s="23" t="n">
        <v>8.480251846241892</v>
      </c>
      <c r="BP35" s="23" t="n">
        <v>2.603682329841382</v>
      </c>
      <c r="BQ35" s="23" t="n">
        <v>2.017250637489201</v>
      </c>
      <c r="BR35" s="23" t="n">
        <v>1.017250637489201</v>
      </c>
      <c r="CD35" s="23" t="n">
        <v>0.1659130473954564</v>
      </c>
      <c r="CE35" s="23" t="n">
        <v>0.05020290638319165</v>
      </c>
      <c r="CF35" s="23" t="n">
        <v>0.2716056259188204</v>
      </c>
      <c r="CG35" s="23" t="n">
        <v>0.05548967214017235</v>
      </c>
      <c r="CH35" s="23" t="n">
        <v>0.105692578523364</v>
      </c>
      <c r="CI35" s="23" t="n">
        <v>1.302585644536636</v>
      </c>
      <c r="CJ35" s="23" t="n">
        <v>1.637035966625603</v>
      </c>
      <c r="CK35" s="23" t="n">
        <v>0.5262269416277829</v>
      </c>
      <c r="CL35" s="23" t="n">
        <v>0.2546213157089626</v>
      </c>
      <c r="CM35" s="23" t="n">
        <v>3.171703189644349</v>
      </c>
      <c r="CN35" s="23" t="n">
        <v>2.171703189644349</v>
      </c>
      <c r="CO35" s="23" t="n">
        <v>0</v>
      </c>
      <c r="CP35" s="23" t="n">
        <v>4.166461236946251e-05</v>
      </c>
      <c r="CQ35" s="23" t="n">
        <v>0.0002348149287556958</v>
      </c>
      <c r="CR35" s="23" t="n">
        <v>0.0001931503163862333</v>
      </c>
      <c r="CS35" s="23" t="n">
        <v>0.0002348149287556958</v>
      </c>
      <c r="CV35" s="23" t="n">
        <v>0.003266082352570788</v>
      </c>
      <c r="CW35" s="23" t="n">
        <v>0.003031267423815092</v>
      </c>
      <c r="CZ35" s="23" t="n">
        <v>0.00333622272886536</v>
      </c>
      <c r="DA35" s="23" t="n">
        <v>5.050545096365131e-05</v>
      </c>
      <c r="DB35" s="23" t="n">
        <v>0.003437752537589924</v>
      </c>
      <c r="DC35" s="23" t="n">
        <v>5.102435776091251e-05</v>
      </c>
      <c r="DD35" s="23" t="n">
        <v>0.0001015298087245638</v>
      </c>
      <c r="DE35" s="23" t="n">
        <v>1.015138512943597</v>
      </c>
      <c r="DF35" s="23" t="n">
        <v>1.030432563103811</v>
      </c>
      <c r="DG35" s="23" t="n">
        <v>0.003603479478746135</v>
      </c>
      <c r="DH35" s="23" t="n">
        <v>0.0001657269411562113</v>
      </c>
      <c r="DI35" s="23" t="n">
        <v>1.080107586213726</v>
      </c>
      <c r="DJ35" s="23" t="n">
        <v>0.08010758621372631</v>
      </c>
      <c r="DK35" s="23" t="n">
        <v>0.0127425083916058</v>
      </c>
      <c r="DL35" s="23" t="n">
        <v>0.003556421566921083</v>
      </c>
      <c r="DM35" s="23" t="n">
        <v>0.02016852371772275</v>
      </c>
      <c r="DN35" s="23" t="n">
        <v>0.003869593759195866</v>
      </c>
      <c r="DO35" s="23" t="n">
        <v>0.007426015326116949</v>
      </c>
      <c r="DP35" s="23" t="n">
        <v>1.279099017055692</v>
      </c>
      <c r="DQ35" s="23" t="n">
        <v>1.582774999858653</v>
      </c>
      <c r="DR35" s="23" t="n">
        <v>0.03174110164273499</v>
      </c>
      <c r="DS35" s="23" t="n">
        <v>0.01157257792501224</v>
      </c>
      <c r="DT35" s="23" t="n">
        <v>2.490961800240573</v>
      </c>
      <c r="DU35" s="23" t="n">
        <v>1.490961800240574</v>
      </c>
      <c r="DV35" s="23" t="n">
        <v>-9.824530567804315e-05</v>
      </c>
      <c r="DW35" s="23" t="n">
        <v>-0.0014740177149267</v>
      </c>
      <c r="DX35" s="23" t="n">
        <v>-0.002517518735282675</v>
      </c>
      <c r="DY35" s="23" t="n">
        <v>-0.0009452557146779315</v>
      </c>
      <c r="DZ35" s="23" t="n">
        <v>-0.002419273429604632</v>
      </c>
      <c r="EA35" s="23" t="n">
        <v>16.00344168867631</v>
      </c>
      <c r="EB35" s="23" t="n">
        <v>25.62482469679277</v>
      </c>
      <c r="EC35" s="23" t="n">
        <v>-0.004609576262132168</v>
      </c>
      <c r="ED35" s="23" t="n">
        <v>-0.002092057526849493</v>
      </c>
      <c r="EE35" s="23" t="n">
        <v>46.91904850129</v>
      </c>
      <c r="EF35" s="23" t="n">
        <v>45.91904850129</v>
      </c>
      <c r="EG35" s="23" t="n">
        <v>0.01008746968197386</v>
      </c>
      <c r="EH35" s="23" t="n">
        <v>0.003575291943786022</v>
      </c>
      <c r="EI35" s="23" t="n">
        <v>0.01613245248443728</v>
      </c>
      <c r="EJ35" s="23" t="n">
        <v>0.0024696908586774</v>
      </c>
      <c r="EK35" s="23" t="n">
        <v>0.006044982802463421</v>
      </c>
      <c r="EL35" s="23" t="n">
        <v>1.354429015055679</v>
      </c>
      <c r="EM35" s="23" t="n">
        <v>1.599256601808252</v>
      </c>
      <c r="EN35" s="23" t="n">
        <v>0.02287821856018336</v>
      </c>
      <c r="EO35" s="23" t="n">
        <v>0.00674576607574608</v>
      </c>
      <c r="EP35" s="23" t="n">
        <v>2.267983873207209</v>
      </c>
      <c r="EQ35" s="23" t="n">
        <v>1.267983873207209</v>
      </c>
      <c r="ER35" s="23" t="n">
        <v>-0.00683828131185003</v>
      </c>
      <c r="ES35" s="23" t="n">
        <v>-0.002050869132139341</v>
      </c>
      <c r="ET35" s="23" t="n">
        <v>-0.0106148724916961</v>
      </c>
      <c r="EU35" s="23" t="n">
        <v>-0.001725722047706731</v>
      </c>
      <c r="EV35" s="23" t="n">
        <v>-0.003776591179846071</v>
      </c>
      <c r="EW35" s="23" t="n">
        <v>1.299910026893073</v>
      </c>
      <c r="EX35" s="23" t="n">
        <v>1.552271982917935</v>
      </c>
      <c r="EY35" s="23" t="n">
        <v>-0.01081387444744266</v>
      </c>
      <c r="EZ35" s="23" t="n">
        <v>-0.0001990019557465573</v>
      </c>
      <c r="FA35" s="23" t="n">
        <v>1.581373148352838</v>
      </c>
      <c r="FB35" s="23" t="n">
        <v>0.5813731483528383</v>
      </c>
      <c r="FC35" s="23" t="n">
        <v>0.01013304450169352</v>
      </c>
      <c r="FD35" s="23" t="n">
        <v>0.003066113801663353</v>
      </c>
      <c r="FE35" s="23" t="n">
        <v>0.01658815830069009</v>
      </c>
      <c r="FF35" s="23" t="n">
        <v>0.003388999997333218</v>
      </c>
      <c r="FG35" s="23" t="n">
        <v>0.00645511379899657</v>
      </c>
      <c r="FH35" s="23" t="n">
        <v>1.302585644536636</v>
      </c>
      <c r="FI35" s="23" t="n">
        <v>1.637035966625602</v>
      </c>
      <c r="FJ35" s="23" t="n">
        <v>0.03213900956682944</v>
      </c>
      <c r="FK35" s="23" t="n">
        <v>0.01555085126613935</v>
      </c>
      <c r="FL35" s="23" t="n">
        <v>3.171703189644347</v>
      </c>
      <c r="FM35" s="23" t="n">
        <v>2.171703189644348</v>
      </c>
    </row>
    <row r="36">
      <c r="A36" s="2" t="inlineStr">
        <is>
          <t>Aus|1401</t>
        </is>
      </c>
      <c r="B36" s="2" t="inlineStr">
        <is>
          <t>Aus</t>
        </is>
      </c>
      <c r="C36" s="2" t="inlineStr">
        <is>
          <t>1401</t>
        </is>
      </c>
      <c r="D36" s="2" t="inlineStr">
        <is>
          <t>Sawmill product manufacturing</t>
        </is>
      </c>
      <c r="E36" s="23" t="n">
        <v>1</v>
      </c>
      <c r="F36" s="23" t="n">
        <v>0.7133916801270725</v>
      </c>
      <c r="G36" s="23" t="n">
        <v>2.210919651149811</v>
      </c>
      <c r="H36" s="23" t="n">
        <v>0.4975279710227389</v>
      </c>
      <c r="I36" s="23" t="n">
        <v>1.210919651149811</v>
      </c>
      <c r="J36" s="23" t="n">
        <v>1.713391680127073</v>
      </c>
      <c r="K36" s="23" t="n">
        <v>2.210919651149811</v>
      </c>
      <c r="L36" s="23" t="n">
        <v>3.032135935339954</v>
      </c>
      <c r="M36" s="23" t="n">
        <v>0.8212162841901423</v>
      </c>
      <c r="N36" s="23" t="n">
        <v>3.032135935339954</v>
      </c>
      <c r="O36" s="23" t="n">
        <v>2.032135935339954</v>
      </c>
      <c r="P36" s="23" t="n">
        <v>0.1342064099796363</v>
      </c>
      <c r="Q36" s="23" t="n">
        <v>0.1525377751565583</v>
      </c>
      <c r="R36" s="23" t="n">
        <v>0.3975835397988032</v>
      </c>
      <c r="S36" s="23" t="n">
        <v>0.1108393546626087</v>
      </c>
      <c r="T36" s="23" t="n">
        <v>0.2633771298191669</v>
      </c>
      <c r="U36" s="23" t="n">
        <v>2.136590831836598</v>
      </c>
      <c r="V36" s="23" t="n">
        <v>2.962478020678224</v>
      </c>
      <c r="W36" s="23" t="n">
        <v>0.5884631333995086</v>
      </c>
      <c r="X36" s="23" t="n">
        <v>0.1908795936007054</v>
      </c>
      <c r="Y36" s="23" t="n">
        <v>4.384761752354442</v>
      </c>
      <c r="Z36" s="23" t="n">
        <v>3.384761752354442</v>
      </c>
      <c r="AA36" s="23" t="n">
        <v>0.2666490694740391</v>
      </c>
      <c r="AB36" s="23" t="n">
        <v>0.3697924180956741</v>
      </c>
      <c r="AC36" s="23" t="n">
        <v>0.8505992836546604</v>
      </c>
      <c r="AD36" s="23" t="n">
        <v>0.2141577960849472</v>
      </c>
      <c r="AE36" s="23" t="n">
        <v>0.5839502141806213</v>
      </c>
      <c r="AF36" s="23" t="n">
        <v>2.386813082922373</v>
      </c>
      <c r="AG36" s="23" t="n">
        <v>3.189957817338172</v>
      </c>
      <c r="AH36" s="23" t="n">
        <v>1.262373071723416</v>
      </c>
      <c r="AI36" s="23" t="n">
        <v>0.4117737880687559</v>
      </c>
      <c r="AJ36" s="23" t="n">
        <v>4.734211427076893</v>
      </c>
      <c r="AK36" s="23" t="n">
        <v>3.734211427076893</v>
      </c>
      <c r="AL36" s="23" t="n">
        <v>0.2684451843940832</v>
      </c>
      <c r="AM36" s="23" t="n">
        <v>0.3680055531654178</v>
      </c>
      <c r="AN36" s="23" t="n">
        <v>0.8489306920001172</v>
      </c>
      <c r="AO36" s="23" t="n">
        <v>0.2124799544406162</v>
      </c>
      <c r="AP36" s="23" t="n">
        <v>0.580485507606034</v>
      </c>
      <c r="AQ36" s="23" t="n">
        <v>2.370877834877373</v>
      </c>
      <c r="AR36" s="23" t="n">
        <v>3.16239866219343</v>
      </c>
      <c r="AS36" s="23" t="n">
        <v>1.266384060282465</v>
      </c>
      <c r="AT36" s="23" t="n">
        <v>0.4174533682823478</v>
      </c>
      <c r="AU36" s="23" t="n">
        <v>4.717477287368235</v>
      </c>
      <c r="AV36" s="23" t="n">
        <v>3.717477287368235</v>
      </c>
      <c r="AW36" s="23" t="n">
        <v>0.272916055798819</v>
      </c>
      <c r="AX36" s="23" t="n">
        <v>0.4010789630706393</v>
      </c>
      <c r="AY36" s="23" t="n">
        <v>0.8937723944467998</v>
      </c>
      <c r="AZ36" s="23" t="n">
        <v>0.2197773755773415</v>
      </c>
      <c r="BA36" s="23" t="n">
        <v>0.6208563386479808</v>
      </c>
      <c r="BB36" s="23" t="n">
        <v>2.469605596844387</v>
      </c>
      <c r="BC36" s="23" t="n">
        <v>3.274898546480707</v>
      </c>
      <c r="BD36" s="23" t="n">
        <v>1.322224014794816</v>
      </c>
      <c r="BE36" s="23" t="n">
        <v>0.4284516203480165</v>
      </c>
      <c r="BF36" s="23" t="n">
        <v>4.844801127308898</v>
      </c>
      <c r="BG36" s="23" t="n">
        <v>3.844801127308898</v>
      </c>
      <c r="BH36" s="23" t="n">
        <v>1.686745503289491</v>
      </c>
      <c r="BI36" s="23" t="n">
        <v>1.448777380219664</v>
      </c>
      <c r="BJ36" s="23" t="n">
        <v>4.295204713415687</v>
      </c>
      <c r="BK36" s="23" t="n">
        <v>1.159681829906532</v>
      </c>
      <c r="BL36" s="23" t="n">
        <v>2.608459210126196</v>
      </c>
      <c r="BM36" s="23" t="n">
        <v>1.858918774287086</v>
      </c>
      <c r="BN36" s="23" t="n">
        <v>2.546445035744384</v>
      </c>
      <c r="BO36" s="23" t="n">
        <v>6.554003468341626</v>
      </c>
      <c r="BP36" s="23" t="n">
        <v>2.258798754925938</v>
      </c>
      <c r="BQ36" s="23" t="n">
        <v>3.885591190585662</v>
      </c>
      <c r="BR36" s="23" t="n">
        <v>2.885591190585662</v>
      </c>
      <c r="CD36" s="23" t="n">
        <v>0.1324426594944028</v>
      </c>
      <c r="CE36" s="23" t="n">
        <v>0.2172546429391158</v>
      </c>
      <c r="CF36" s="23" t="n">
        <v>0.4530157438558572</v>
      </c>
      <c r="CG36" s="23" t="n">
        <v>0.1033184414223385</v>
      </c>
      <c r="CH36" s="23" t="n">
        <v>0.3205730843614544</v>
      </c>
      <c r="CI36" s="23" t="n">
        <v>2.64036756562033</v>
      </c>
      <c r="CJ36" s="23" t="n">
        <v>3.420466982354746</v>
      </c>
      <c r="CK36" s="23" t="n">
        <v>0.6739099383239078</v>
      </c>
      <c r="CL36" s="23" t="n">
        <v>0.2208941944680505</v>
      </c>
      <c r="CM36" s="23" t="n">
        <v>5.088314753694506</v>
      </c>
      <c r="CN36" s="23" t="n">
        <v>4.088314753694506</v>
      </c>
      <c r="CO36" s="23" t="n">
        <v>0</v>
      </c>
      <c r="CP36" s="23" t="n">
        <v>4.241372605485834e-05</v>
      </c>
      <c r="CQ36" s="23" t="n">
        <v>0.0002705985638519183</v>
      </c>
      <c r="CR36" s="23" t="n">
        <v>0.00022818483779706</v>
      </c>
      <c r="CS36" s="23" t="n">
        <v>0.0002705985638519183</v>
      </c>
      <c r="CV36" s="23" t="n">
        <v>0.002900344521830673</v>
      </c>
      <c r="CW36" s="23" t="n">
        <v>0.002629745957978755</v>
      </c>
      <c r="CZ36" s="23" t="n">
        <v>3.762863807457702e-05</v>
      </c>
      <c r="DA36" s="23" t="n">
        <v>8.00719527734968e-05</v>
      </c>
      <c r="DB36" s="23" t="n">
        <v>0.0002300834222903499</v>
      </c>
      <c r="DC36" s="23" t="n">
        <v>0.0001123828314422761</v>
      </c>
      <c r="DD36" s="23" t="n">
        <v>0.0001924547842157729</v>
      </c>
      <c r="DE36" s="23" t="n">
        <v>3.127952455116777</v>
      </c>
      <c r="DF36" s="23" t="n">
        <v>6.11458277693555</v>
      </c>
      <c r="DG36" s="23" t="n">
        <v>0.0003738581846916176</v>
      </c>
      <c r="DH36" s="23" t="n">
        <v>0.0001437747624012677</v>
      </c>
      <c r="DI36" s="23" t="n">
        <v>9.935469467448169</v>
      </c>
      <c r="DJ36" s="23" t="n">
        <v>8.935469467448169</v>
      </c>
      <c r="DK36" s="23" t="n">
        <v>0.004611866410872039</v>
      </c>
      <c r="DL36" s="23" t="n">
        <v>0.06405646221723255</v>
      </c>
      <c r="DM36" s="23" t="n">
        <v>0.07915108291712755</v>
      </c>
      <c r="DN36" s="23" t="n">
        <v>0.01048275428902297</v>
      </c>
      <c r="DO36" s="23" t="n">
        <v>0.07453921650625552</v>
      </c>
      <c r="DP36" s="23" t="n">
        <v>14.88948779310378</v>
      </c>
      <c r="DQ36" s="23" t="n">
        <v>17.16248387649225</v>
      </c>
      <c r="DR36" s="23" t="n">
        <v>0.08919075799910779</v>
      </c>
      <c r="DS36" s="23" t="n">
        <v>0.01003967508198024</v>
      </c>
      <c r="DT36" s="23" t="n">
        <v>19.33940623016509</v>
      </c>
      <c r="DU36" s="23" t="n">
        <v>18.33940623016509</v>
      </c>
      <c r="DV36" s="23" t="n">
        <v>-0.0001786236442107148</v>
      </c>
      <c r="DW36" s="23" t="n">
        <v>-0.03110553799083924</v>
      </c>
      <c r="DX36" s="23" t="n">
        <v>-0.03481006245658683</v>
      </c>
      <c r="DY36" s="23" t="n">
        <v>-0.003525900821536882</v>
      </c>
      <c r="DZ36" s="23" t="n">
        <v>-0.03463143881237612</v>
      </c>
      <c r="EA36" s="23" t="n">
        <v>175.1400928655634</v>
      </c>
      <c r="EB36" s="23" t="n">
        <v>194.8793655532123</v>
      </c>
      <c r="EC36" s="23" t="n">
        <v>-0.03662500619327876</v>
      </c>
      <c r="ED36" s="23" t="n">
        <v>-0.001814943736691929</v>
      </c>
      <c r="EE36" s="23" t="n">
        <v>205.0400794089375</v>
      </c>
      <c r="EF36" s="23" t="n">
        <v>204.0400794089375</v>
      </c>
      <c r="EG36" s="23" t="n">
        <v>0.005294844574450342</v>
      </c>
      <c r="EH36" s="23" t="n">
        <v>0.004728358700955594</v>
      </c>
      <c r="EI36" s="23" t="n">
        <v>0.01362469147014085</v>
      </c>
      <c r="EJ36" s="23" t="n">
        <v>0.003601488194734919</v>
      </c>
      <c r="EK36" s="23" t="n">
        <v>0.008329846895690513</v>
      </c>
      <c r="EL36" s="23" t="n">
        <v>1.893011803173929</v>
      </c>
      <c r="EM36" s="23" t="n">
        <v>2.573199511065012</v>
      </c>
      <c r="EN36" s="23" t="n">
        <v>0.01947691385467619</v>
      </c>
      <c r="EO36" s="23" t="n">
        <v>0.005852222384535335</v>
      </c>
      <c r="EP36" s="23" t="n">
        <v>3.678467532108454</v>
      </c>
      <c r="EQ36" s="23" t="n">
        <v>2.678467532108455</v>
      </c>
      <c r="ER36" s="23" t="n">
        <v>-0.003498729654406285</v>
      </c>
      <c r="ES36" s="23" t="n">
        <v>-0.006515223631212173</v>
      </c>
      <c r="ET36" s="23" t="n">
        <v>-0.01529328312468428</v>
      </c>
      <c r="EU36" s="23" t="n">
        <v>-0.005279329839065827</v>
      </c>
      <c r="EV36" s="23" t="n">
        <v>-0.011794553470278</v>
      </c>
      <c r="EW36" s="23" t="n">
        <v>2.862168351020471</v>
      </c>
      <c r="EX36" s="23" t="n">
        <v>4.371095979200334</v>
      </c>
      <c r="EY36" s="23" t="n">
        <v>-0.01546592529562686</v>
      </c>
      <c r="EZ36" s="23" t="n">
        <v>-0.0001726421709425732</v>
      </c>
      <c r="FA36" s="23" t="n">
        <v>4.420440223539175</v>
      </c>
      <c r="FB36" s="23" t="n">
        <v>3.420440223539174</v>
      </c>
      <c r="FC36" s="23" t="n">
        <v>0.008088859698783268</v>
      </c>
      <c r="FD36" s="23" t="n">
        <v>0.01326870309273751</v>
      </c>
      <c r="FE36" s="23" t="n">
        <v>0.02766767752458814</v>
      </c>
      <c r="FF36" s="23" t="n">
        <v>0.006310114733067368</v>
      </c>
      <c r="FG36" s="23" t="n">
        <v>0.01957881782580487</v>
      </c>
      <c r="FH36" s="23" t="n">
        <v>2.64036756562033</v>
      </c>
      <c r="FI36" s="23" t="n">
        <v>3.420466982354748</v>
      </c>
      <c r="FJ36" s="23" t="n">
        <v>0.04115866414588378</v>
      </c>
      <c r="FK36" s="23" t="n">
        <v>0.01349098662129564</v>
      </c>
      <c r="FL36" s="23" t="n">
        <v>5.088314753694504</v>
      </c>
      <c r="FM36" s="23" t="n">
        <v>4.088314753694505</v>
      </c>
    </row>
    <row r="37">
      <c r="A37" s="2" t="inlineStr">
        <is>
          <t>Aus|1402</t>
        </is>
      </c>
      <c r="B37" s="2" t="inlineStr">
        <is>
          <t>Aus</t>
        </is>
      </c>
      <c r="C37" s="2" t="inlineStr">
        <is>
          <t>1402</t>
        </is>
      </c>
      <c r="D37" s="2" t="inlineStr">
        <is>
          <t>Other wood product manufacturing</t>
        </is>
      </c>
      <c r="E37" s="23" t="n">
        <v>1</v>
      </c>
      <c r="F37" s="23" t="n">
        <v>0.5778362553796595</v>
      </c>
      <c r="G37" s="23" t="n">
        <v>2.117623039055635</v>
      </c>
      <c r="H37" s="23" t="n">
        <v>0.5397867836759752</v>
      </c>
      <c r="I37" s="23" t="n">
        <v>1.117623039055635</v>
      </c>
      <c r="J37" s="23" t="n">
        <v>1.57783625537966</v>
      </c>
      <c r="K37" s="23" t="n">
        <v>2.117623039055635</v>
      </c>
      <c r="L37" s="23" t="n">
        <v>3.096163755167942</v>
      </c>
      <c r="M37" s="23" t="n">
        <v>0.9785407161123074</v>
      </c>
      <c r="N37" s="23" t="n">
        <v>3.096163755167942</v>
      </c>
      <c r="O37" s="23" t="n">
        <v>2.096163755167942</v>
      </c>
      <c r="P37" s="23" t="n">
        <v>0.2145790821391545</v>
      </c>
      <c r="Q37" s="23" t="n">
        <v>0.1326437593701405</v>
      </c>
      <c r="R37" s="23" t="n">
        <v>0.4737505688076501</v>
      </c>
      <c r="S37" s="23" t="n">
        <v>0.126527727298355</v>
      </c>
      <c r="T37" s="23" t="n">
        <v>0.2591714866684955</v>
      </c>
      <c r="U37" s="23" t="n">
        <v>1.618157921302511</v>
      </c>
      <c r="V37" s="23" t="n">
        <v>2.207813380898064</v>
      </c>
      <c r="W37" s="23" t="n">
        <v>0.7011979024871811</v>
      </c>
      <c r="X37" s="23" t="n">
        <v>0.227447333679531</v>
      </c>
      <c r="Y37" s="23" t="n">
        <v>3.267783119849745</v>
      </c>
      <c r="Z37" s="23" t="n">
        <v>2.267783119849745</v>
      </c>
      <c r="AA37" s="23" t="n">
        <v>0.3721547394093033</v>
      </c>
      <c r="AB37" s="23" t="n">
        <v>0.2457544702490399</v>
      </c>
      <c r="AC37" s="23" t="n">
        <v>0.8564728742197474</v>
      </c>
      <c r="AD37" s="23" t="n">
        <v>0.2385636645614042</v>
      </c>
      <c r="AE37" s="23" t="n">
        <v>0.4843181348104441</v>
      </c>
      <c r="AF37" s="23" t="n">
        <v>1.660355610784669</v>
      </c>
      <c r="AG37" s="23" t="n">
        <v>2.3013891360867</v>
      </c>
      <c r="AH37" s="23" t="n">
        <v>1.347132186766673</v>
      </c>
      <c r="AI37" s="23" t="n">
        <v>0.4906593125469252</v>
      </c>
      <c r="AJ37" s="23" t="n">
        <v>3.619817361200039</v>
      </c>
      <c r="AK37" s="23" t="n">
        <v>2.619817361200039</v>
      </c>
      <c r="AL37" s="23" t="n">
        <v>0.3535575670687854</v>
      </c>
      <c r="AM37" s="23" t="n">
        <v>0.2450618601765293</v>
      </c>
      <c r="AN37" s="23" t="n">
        <v>0.8368390711483276</v>
      </c>
      <c r="AO37" s="23" t="n">
        <v>0.2382196439030129</v>
      </c>
      <c r="AP37" s="23" t="n">
        <v>0.4832815040795421</v>
      </c>
      <c r="AQ37" s="23" t="n">
        <v>1.693131424701912</v>
      </c>
      <c r="AR37" s="23" t="n">
        <v>2.366910367910521</v>
      </c>
      <c r="AS37" s="23" t="n">
        <v>1.334266028950738</v>
      </c>
      <c r="AT37" s="23" t="n">
        <v>0.4974269578024109</v>
      </c>
      <c r="AU37" s="23" t="n">
        <v>3.7738296482031</v>
      </c>
      <c r="AV37" s="23" t="n">
        <v>2.7738296482031</v>
      </c>
      <c r="AW37" s="23" t="n">
        <v>0.3575745277400412</v>
      </c>
      <c r="AX37" s="23" t="n">
        <v>0.2556994840328242</v>
      </c>
      <c r="AY37" s="23" t="n">
        <v>0.8601463109327515</v>
      </c>
      <c r="AZ37" s="23" t="n">
        <v>0.2468722991598861</v>
      </c>
      <c r="BA37" s="23" t="n">
        <v>0.5025717831927103</v>
      </c>
      <c r="BB37" s="23" t="n">
        <v>1.715094236854364</v>
      </c>
      <c r="BC37" s="23" t="n">
        <v>2.40550219381981</v>
      </c>
      <c r="BD37" s="23" t="n">
        <v>1.370678509899414</v>
      </c>
      <c r="BE37" s="23" t="n">
        <v>0.5105321989666621</v>
      </c>
      <c r="BF37" s="23" t="n">
        <v>3.833266643914594</v>
      </c>
      <c r="BG37" s="23" t="n">
        <v>2.833266643914594</v>
      </c>
      <c r="BH37" s="23" t="n">
        <v>2.151274629464187</v>
      </c>
      <c r="BI37" s="23" t="n">
        <v>1.278532366743588</v>
      </c>
      <c r="BJ37" s="23" t="n">
        <v>4.687997068294704</v>
      </c>
      <c r="BK37" s="23" t="n">
        <v>1.258190072086929</v>
      </c>
      <c r="BL37" s="23" t="n">
        <v>2.536722438830517</v>
      </c>
      <c r="BM37" s="23" t="n">
        <v>1.594313877564776</v>
      </c>
      <c r="BN37" s="23" t="n">
        <v>2.179171828685737</v>
      </c>
      <c r="BO37" s="23" t="n">
        <v>7.379524980918307</v>
      </c>
      <c r="BP37" s="23" t="n">
        <v>2.691527912623603</v>
      </c>
      <c r="BQ37" s="23" t="n">
        <v>3.430303541838499</v>
      </c>
      <c r="BR37" s="23" t="n">
        <v>2.430303541838499</v>
      </c>
      <c r="CD37" s="23" t="n">
        <v>0.1575756572701488</v>
      </c>
      <c r="CE37" s="23" t="n">
        <v>0.1131107108788995</v>
      </c>
      <c r="CF37" s="23" t="n">
        <v>0.3827223054120975</v>
      </c>
      <c r="CG37" s="23" t="n">
        <v>0.1120359372630493</v>
      </c>
      <c r="CH37" s="23" t="n">
        <v>0.2251466481419487</v>
      </c>
      <c r="CI37" s="23" t="n">
        <v>1.717818429816108</v>
      </c>
      <c r="CJ37" s="23" t="n">
        <v>2.428816176574506</v>
      </c>
      <c r="CK37" s="23" t="n">
        <v>0.6459342842794921</v>
      </c>
      <c r="CL37" s="23" t="n">
        <v>0.2632119788673946</v>
      </c>
      <c r="CM37" s="23" t="n">
        <v>4.099200951909075</v>
      </c>
      <c r="CN37" s="23" t="n">
        <v>3.099200951909075</v>
      </c>
      <c r="CO37" s="23" t="n">
        <v>0</v>
      </c>
      <c r="CP37" s="23" t="n">
        <v>9.054429131930911e-05</v>
      </c>
      <c r="CQ37" s="23" t="n">
        <v>0.0003737017870482598</v>
      </c>
      <c r="CR37" s="23" t="n">
        <v>0.0002831574957289508</v>
      </c>
      <c r="CS37" s="23" t="n">
        <v>0.0003737017870482598</v>
      </c>
      <c r="CV37" s="23" t="n">
        <v>0.003507241078042332</v>
      </c>
      <c r="CW37" s="23" t="n">
        <v>0.003133539290994072</v>
      </c>
      <c r="CZ37" s="23" t="n">
        <v>0.0003563811612366681</v>
      </c>
      <c r="DA37" s="23" t="n">
        <v>0.0001149197862307495</v>
      </c>
      <c r="DB37" s="23" t="n">
        <v>0.0005780585006734154</v>
      </c>
      <c r="DC37" s="23" t="n">
        <v>0.0001067575532059977</v>
      </c>
      <c r="DD37" s="23" t="n">
        <v>0.0002216773394367472</v>
      </c>
      <c r="DE37" s="23" t="n">
        <v>1.322463134223957</v>
      </c>
      <c r="DF37" s="23" t="n">
        <v>1.622023169427674</v>
      </c>
      <c r="DG37" s="23" t="n">
        <v>0.000749376899574572</v>
      </c>
      <c r="DH37" s="23" t="n">
        <v>0.0001713183989011566</v>
      </c>
      <c r="DI37" s="23" t="n">
        <v>2.102739934328124</v>
      </c>
      <c r="DJ37" s="23" t="n">
        <v>1.102739934328124</v>
      </c>
      <c r="DK37" s="23" t="n">
        <v>0.003844816843605455</v>
      </c>
      <c r="DL37" s="23" t="n">
        <v>0.01865647712375888</v>
      </c>
      <c r="DM37" s="23" t="n">
        <v>0.0356696501287749</v>
      </c>
      <c r="DN37" s="23" t="n">
        <v>0.01316835616141056</v>
      </c>
      <c r="DO37" s="23" t="n">
        <v>0.03182483328516944</v>
      </c>
      <c r="DP37" s="23" t="n">
        <v>5.8523708365426</v>
      </c>
      <c r="DQ37" s="23" t="n">
        <v>9.277334026482752</v>
      </c>
      <c r="DR37" s="23" t="n">
        <v>0.04763267501441049</v>
      </c>
      <c r="DS37" s="23" t="n">
        <v>0.0119630248856356</v>
      </c>
      <c r="DT37" s="23" t="n">
        <v>12.38880210734388</v>
      </c>
      <c r="DU37" s="23" t="n">
        <v>11.38880210734388</v>
      </c>
      <c r="DV37" s="23" t="n">
        <v>-0.0001842373335863277</v>
      </c>
      <c r="DW37" s="23" t="n">
        <v>-0.008224317345014021</v>
      </c>
      <c r="DX37" s="23" t="n">
        <v>-0.01331417063207331</v>
      </c>
      <c r="DY37" s="23" t="n">
        <v>-0.004905615953472966</v>
      </c>
      <c r="DZ37" s="23" t="n">
        <v>-0.01312993329848699</v>
      </c>
      <c r="EA37" s="23" t="n">
        <v>45.63979794388616</v>
      </c>
      <c r="EB37" s="23" t="n">
        <v>72.26640970590643</v>
      </c>
      <c r="EC37" s="23" t="n">
        <v>-0.01547681204335206</v>
      </c>
      <c r="ED37" s="23" t="n">
        <v>-0.002162641411278742</v>
      </c>
      <c r="EE37" s="23" t="n">
        <v>84.00475485659435</v>
      </c>
      <c r="EF37" s="23" t="n">
        <v>83.00475485659435</v>
      </c>
      <c r="EG37" s="23" t="n">
        <v>0.008465787059108661</v>
      </c>
      <c r="EH37" s="23" t="n">
        <v>0.004681852251233987</v>
      </c>
      <c r="EI37" s="23" t="n">
        <v>0.01742389544461615</v>
      </c>
      <c r="EJ37" s="23" t="n">
        <v>0.004276256134273499</v>
      </c>
      <c r="EK37" s="23" t="n">
        <v>0.008958108385507486</v>
      </c>
      <c r="EL37" s="23" t="n">
        <v>1.553032130213647</v>
      </c>
      <c r="EM37" s="23" t="n">
        <v>2.058154229838455</v>
      </c>
      <c r="EN37" s="23" t="n">
        <v>0.02439725677860273</v>
      </c>
      <c r="EO37" s="23" t="n">
        <v>0.006973361333986579</v>
      </c>
      <c r="EP37" s="23" t="n">
        <v>2.881865160115596</v>
      </c>
      <c r="EQ37" s="23" t="n">
        <v>1.881865160115596</v>
      </c>
      <c r="ER37" s="23" t="n">
        <v>-0.02706295939962655</v>
      </c>
      <c r="ES37" s="23" t="n">
        <v>-0.005374462323744614</v>
      </c>
      <c r="ET37" s="23" t="n">
        <v>-0.0370576985160362</v>
      </c>
      <c r="EU37" s="23" t="n">
        <v>-0.004620276792665038</v>
      </c>
      <c r="EV37" s="23" t="n">
        <v>-0.009994739116409652</v>
      </c>
      <c r="EW37" s="23" t="n">
        <v>1.198591079577896</v>
      </c>
      <c r="EX37" s="23" t="n">
        <v>1.369314344703469</v>
      </c>
      <c r="EY37" s="23" t="n">
        <v>-0.03726341459453762</v>
      </c>
      <c r="EZ37" s="23" t="n">
        <v>-0.0002057160785014153</v>
      </c>
      <c r="FA37" s="23" t="n">
        <v>1.37691573357834</v>
      </c>
      <c r="FB37" s="23" t="n">
        <v>0.3769157335783398</v>
      </c>
      <c r="FC37" s="23" t="n">
        <v>0.009623843167054927</v>
      </c>
      <c r="FD37" s="23" t="n">
        <v>0.006908171990971852</v>
      </c>
      <c r="FE37" s="23" t="n">
        <v>0.02337454596495902</v>
      </c>
      <c r="FF37" s="23" t="n">
        <v>0.00684253080693224</v>
      </c>
      <c r="FG37" s="23" t="n">
        <v>0.01375070279790409</v>
      </c>
      <c r="FH37" s="23" t="n">
        <v>1.717818429816109</v>
      </c>
      <c r="FI37" s="23" t="n">
        <v>2.428816176574505</v>
      </c>
      <c r="FJ37" s="23" t="n">
        <v>0.0394500670714152</v>
      </c>
      <c r="FK37" s="23" t="n">
        <v>0.01607552110645618</v>
      </c>
      <c r="FL37" s="23" t="n">
        <v>4.099200951909074</v>
      </c>
      <c r="FM37" s="23" t="n">
        <v>3.099200951909074</v>
      </c>
    </row>
    <row r="38">
      <c r="A38" s="2" t="inlineStr">
        <is>
          <t>Aus|1501</t>
        </is>
      </c>
      <c r="B38" s="2" t="inlineStr">
        <is>
          <t>Aus</t>
        </is>
      </c>
      <c r="C38" s="2" t="inlineStr">
        <is>
          <t>1501</t>
        </is>
      </c>
      <c r="D38" s="2" t="inlineStr">
        <is>
          <t>Pulp, paper and paperboard manufacturing</t>
        </is>
      </c>
      <c r="E38" s="23" t="n">
        <v>1</v>
      </c>
      <c r="F38" s="23" t="n">
        <v>0.6257773114603357</v>
      </c>
      <c r="G38" s="23" t="n">
        <v>2.268062150237953</v>
      </c>
      <c r="H38" s="23" t="n">
        <v>0.6422848387776171</v>
      </c>
      <c r="I38" s="23" t="n">
        <v>1.268062150237953</v>
      </c>
      <c r="J38" s="23" t="n">
        <v>1.625777311460336</v>
      </c>
      <c r="K38" s="23" t="n">
        <v>2.268062150237953</v>
      </c>
      <c r="L38" s="23" t="n">
        <v>3.073353633471352</v>
      </c>
      <c r="M38" s="23" t="n">
        <v>0.8052914832333995</v>
      </c>
      <c r="N38" s="23" t="n">
        <v>3.073353633471352</v>
      </c>
      <c r="O38" s="23" t="n">
        <v>2.073353633471352</v>
      </c>
      <c r="P38" s="23" t="n">
        <v>0.1345048546007339</v>
      </c>
      <c r="Q38" s="23" t="n">
        <v>0.110451425006385</v>
      </c>
      <c r="R38" s="23" t="n">
        <v>0.3898737088360404</v>
      </c>
      <c r="S38" s="23" t="n">
        <v>0.1449174292289215</v>
      </c>
      <c r="T38" s="23" t="n">
        <v>0.2553688542353065</v>
      </c>
      <c r="U38" s="23" t="n">
        <v>1.821170546849409</v>
      </c>
      <c r="V38" s="23" t="n">
        <v>2.898584664422314</v>
      </c>
      <c r="W38" s="23" t="n">
        <v>0.5770518177081599</v>
      </c>
      <c r="X38" s="23" t="n">
        <v>0.1871781088721196</v>
      </c>
      <c r="Y38" s="23" t="n">
        <v>4.290193238162954</v>
      </c>
      <c r="Z38" s="23" t="n">
        <v>3.290193238162954</v>
      </c>
      <c r="AA38" s="23" t="n">
        <v>0.2443443510983514</v>
      </c>
      <c r="AB38" s="23" t="n">
        <v>0.2489447854086821</v>
      </c>
      <c r="AC38" s="23" t="n">
        <v>0.7799364925025758</v>
      </c>
      <c r="AD38" s="23" t="n">
        <v>0.2866473559955423</v>
      </c>
      <c r="AE38" s="23" t="n">
        <v>0.5355921414042244</v>
      </c>
      <c r="AF38" s="23" t="n">
        <v>2.018827667959793</v>
      </c>
      <c r="AG38" s="23" t="n">
        <v>3.191956306731407</v>
      </c>
      <c r="AH38" s="23" t="n">
        <v>1.183725276205926</v>
      </c>
      <c r="AI38" s="23" t="n">
        <v>0.4037887837033507</v>
      </c>
      <c r="AJ38" s="23" t="n">
        <v>4.844496182886846</v>
      </c>
      <c r="AK38" s="23" t="n">
        <v>3.844496182886846</v>
      </c>
      <c r="AL38" s="23" t="n">
        <v>0.2469606553200242</v>
      </c>
      <c r="AM38" s="23" t="n">
        <v>0.2498249244830374</v>
      </c>
      <c r="AN38" s="23" t="n">
        <v>0.7845245846095255</v>
      </c>
      <c r="AO38" s="23" t="n">
        <v>0.2877390048064639</v>
      </c>
      <c r="AP38" s="23" t="n">
        <v>0.5375639292895013</v>
      </c>
      <c r="AQ38" s="23" t="n">
        <v>2.011598078889536</v>
      </c>
      <c r="AR38" s="23" t="n">
        <v>3.176718913354431</v>
      </c>
      <c r="AS38" s="23" t="n">
        <v>1.193882811664644</v>
      </c>
      <c r="AT38" s="23" t="n">
        <v>0.409358227055119</v>
      </c>
      <c r="AU38" s="23" t="n">
        <v>4.834303707679875</v>
      </c>
      <c r="AV38" s="23" t="n">
        <v>3.834303707679875</v>
      </c>
      <c r="AW38" s="23" t="n">
        <v>0.2566512188244472</v>
      </c>
      <c r="AX38" s="23" t="n">
        <v>0.2546802869289578</v>
      </c>
      <c r="AY38" s="23" t="n">
        <v>0.8101569744787237</v>
      </c>
      <c r="AZ38" s="23" t="n">
        <v>0.2988254687253186</v>
      </c>
      <c r="BA38" s="23" t="n">
        <v>0.5535057556542764</v>
      </c>
      <c r="BB38" s="23" t="n">
        <v>1.99232058236654</v>
      </c>
      <c r="BC38" s="23" t="n">
        <v>3.156645731859475</v>
      </c>
      <c r="BD38" s="23" t="n">
        <v>1.230300178511828</v>
      </c>
      <c r="BE38" s="23" t="n">
        <v>0.4201432040331042</v>
      </c>
      <c r="BF38" s="23" t="n">
        <v>4.793665832358151</v>
      </c>
      <c r="BG38" s="23" t="n">
        <v>3.793665832358152</v>
      </c>
      <c r="BH38" s="23" t="n">
        <v>0.9022778887428249</v>
      </c>
      <c r="BI38" s="23" t="n">
        <v>1.1347156879608</v>
      </c>
      <c r="BJ38" s="23" t="n">
        <v>3.446021565887823</v>
      </c>
      <c r="BK38" s="23" t="n">
        <v>1.409027989184198</v>
      </c>
      <c r="BL38" s="23" t="n">
        <v>2.543743677144998</v>
      </c>
      <c r="BM38" s="23" t="n">
        <v>2.25761220807687</v>
      </c>
      <c r="BN38" s="23" t="n">
        <v>3.819246386154143</v>
      </c>
      <c r="BO38" s="23" t="n">
        <v>5.661018314854985</v>
      </c>
      <c r="BP38" s="23" t="n">
        <v>2.214996748967162</v>
      </c>
      <c r="BQ38" s="23" t="n">
        <v>6.274140578511437</v>
      </c>
      <c r="BR38" s="23" t="n">
        <v>5.274140578511437</v>
      </c>
      <c r="CD38" s="23" t="n">
        <v>0.1098394964976175</v>
      </c>
      <c r="CE38" s="23" t="n">
        <v>0.1384933604022972</v>
      </c>
      <c r="CF38" s="23" t="n">
        <v>0.3900627836665355</v>
      </c>
      <c r="CG38" s="23" t="n">
        <v>0.1417299267666208</v>
      </c>
      <c r="CH38" s="23" t="n">
        <v>0.280223287168918</v>
      </c>
      <c r="CI38" s="23" t="n">
        <v>2.260870313669922</v>
      </c>
      <c r="CJ38" s="23" t="n">
        <v>3.551206952910571</v>
      </c>
      <c r="CK38" s="23" t="n">
        <v>0.6066734584977658</v>
      </c>
      <c r="CL38" s="23" t="n">
        <v>0.2166106748312303</v>
      </c>
      <c r="CM38" s="23" t="n">
        <v>5.523272391465534</v>
      </c>
      <c r="CN38" s="23" t="n">
        <v>4.523272391465534</v>
      </c>
      <c r="CO38" s="23" t="n">
        <v>0</v>
      </c>
      <c r="CP38" s="23" t="n">
        <v>8.717596383350151e-05</v>
      </c>
      <c r="CQ38" s="23" t="n">
        <v>0.0005068478540393608</v>
      </c>
      <c r="CR38" s="23" t="n">
        <v>0.0004196718902058593</v>
      </c>
      <c r="CS38" s="23" t="n">
        <v>0.0005068478540393608</v>
      </c>
      <c r="CV38" s="23" t="n">
        <v>0.003085598499633488</v>
      </c>
      <c r="CW38" s="23" t="n">
        <v>0.002578750645594127</v>
      </c>
      <c r="CZ38" s="23" t="n">
        <v>0.000258011372663485</v>
      </c>
      <c r="DA38" s="23" t="n">
        <v>9.876767883611213e-05</v>
      </c>
      <c r="DB38" s="23" t="n">
        <v>0.0004667521527241346</v>
      </c>
      <c r="DC38" s="23" t="n">
        <v>0.0001099731012245375</v>
      </c>
      <c r="DD38" s="23" t="n">
        <v>0.0002087407800606496</v>
      </c>
      <c r="DE38" s="23" t="n">
        <v>1.382803586588144</v>
      </c>
      <c r="DF38" s="23" t="n">
        <v>1.809037128502482</v>
      </c>
      <c r="DG38" s="23" t="n">
        <v>0.0006077388743644944</v>
      </c>
      <c r="DH38" s="23" t="n">
        <v>0.0001409867216403598</v>
      </c>
      <c r="DI38" s="23" t="n">
        <v>2.355473202947323</v>
      </c>
      <c r="DJ38" s="23" t="n">
        <v>1.355473202947323</v>
      </c>
      <c r="DK38" s="23" t="n">
        <v>0.0106107954223534</v>
      </c>
      <c r="DL38" s="23" t="n">
        <v>0.006545981270451234</v>
      </c>
      <c r="DM38" s="23" t="n">
        <v>0.03470484319168723</v>
      </c>
      <c r="DN38" s="23" t="n">
        <v>0.01754806649888259</v>
      </c>
      <c r="DO38" s="23" t="n">
        <v>0.02409404776933383</v>
      </c>
      <c r="DP38" s="23" t="n">
        <v>1.616917112232796</v>
      </c>
      <c r="DQ38" s="23" t="n">
        <v>3.270710800679063</v>
      </c>
      <c r="DR38" s="23" t="n">
        <v>0.04454983164795281</v>
      </c>
      <c r="DS38" s="23" t="n">
        <v>0.00984498845626558</v>
      </c>
      <c r="DT38" s="23" t="n">
        <v>4.198538363495464</v>
      </c>
      <c r="DU38" s="23" t="n">
        <v>3.198538363495464</v>
      </c>
      <c r="DV38" s="23" t="n">
        <v>-0.001178243290593843</v>
      </c>
      <c r="DW38" s="23" t="n">
        <v>-0.001876562467200407</v>
      </c>
      <c r="DX38" s="23" t="n">
        <v>-0.01004605332925306</v>
      </c>
      <c r="DY38" s="23" t="n">
        <v>-0.006991247571458812</v>
      </c>
      <c r="DZ38" s="23" t="n">
        <v>-0.008867810038659218</v>
      </c>
      <c r="EA38" s="23" t="n">
        <v>2.592678254297214</v>
      </c>
      <c r="EB38" s="23" t="n">
        <v>8.52629792968291</v>
      </c>
      <c r="EC38" s="23" t="n">
        <v>-0.01182580217476841</v>
      </c>
      <c r="ED38" s="23" t="n">
        <v>-0.001779748845515345</v>
      </c>
      <c r="EE38" s="23" t="n">
        <v>10.03680841569496</v>
      </c>
      <c r="EF38" s="23" t="n">
        <v>9.036808415694962</v>
      </c>
      <c r="EG38" s="23" t="n">
        <v>0.006027184988257105</v>
      </c>
      <c r="EH38" s="23" t="n">
        <v>0.004389353211826338</v>
      </c>
      <c r="EI38" s="23" t="n">
        <v>0.01539792974178489</v>
      </c>
      <c r="EJ38" s="23" t="n">
        <v>0.004981391541701444</v>
      </c>
      <c r="EK38" s="23" t="n">
        <v>0.009370744753527782</v>
      </c>
      <c r="EL38" s="23" t="n">
        <v>1.728259248783339</v>
      </c>
      <c r="EM38" s="23" t="n">
        <v>2.554746498039302</v>
      </c>
      <c r="EN38" s="23" t="n">
        <v>0.0211366674348662</v>
      </c>
      <c r="EO38" s="23" t="n">
        <v>0.00573873769308131</v>
      </c>
      <c r="EP38" s="23" t="n">
        <v>3.506888784075356</v>
      </c>
      <c r="EQ38" s="23" t="n">
        <v>2.506888784075356</v>
      </c>
      <c r="ER38" s="23" t="n">
        <v>-0.00341088076658427</v>
      </c>
      <c r="ES38" s="23" t="n">
        <v>-0.003509214137471147</v>
      </c>
      <c r="ET38" s="23" t="n">
        <v>-0.01080983763483487</v>
      </c>
      <c r="EU38" s="23" t="n">
        <v>-0.003889742730779456</v>
      </c>
      <c r="EV38" s="23" t="n">
        <v>-0.007398956868250603</v>
      </c>
      <c r="EW38" s="23" t="n">
        <v>2.028829319350658</v>
      </c>
      <c r="EX38" s="23" t="n">
        <v>3.169221785978781</v>
      </c>
      <c r="EY38" s="23" t="n">
        <v>-0.01097913197614721</v>
      </c>
      <c r="EZ38" s="23" t="n">
        <v>-0.000169294341312333</v>
      </c>
      <c r="FA38" s="23" t="n">
        <v>3.218855400548623</v>
      </c>
      <c r="FB38" s="23" t="n">
        <v>2.218855400548623</v>
      </c>
      <c r="FC38" s="23" t="n">
        <v>0.006708384443093817</v>
      </c>
      <c r="FD38" s="23" t="n">
        <v>0.008458402796982118</v>
      </c>
      <c r="FE38" s="23" t="n">
        <v>0.02382286147711186</v>
      </c>
      <c r="FF38" s="23" t="n">
        <v>0.008656074237035927</v>
      </c>
      <c r="FG38" s="23" t="n">
        <v>0.01711447703401804</v>
      </c>
      <c r="FH38" s="23" t="n">
        <v>2.260870313669921</v>
      </c>
      <c r="FI38" s="23" t="n">
        <v>3.551206952910569</v>
      </c>
      <c r="FJ38" s="23" t="n">
        <v>0.03705223458587698</v>
      </c>
      <c r="FK38" s="23" t="n">
        <v>0.01322937310876511</v>
      </c>
      <c r="FL38" s="23" t="n">
        <v>5.523272391465534</v>
      </c>
      <c r="FM38" s="23" t="n">
        <v>4.523272391465534</v>
      </c>
    </row>
    <row r="39">
      <c r="A39" s="2" t="inlineStr">
        <is>
          <t>Aus|1502</t>
        </is>
      </c>
      <c r="B39" s="2" t="inlineStr">
        <is>
          <t>Aus</t>
        </is>
      </c>
      <c r="C39" s="2" t="inlineStr">
        <is>
          <t>1502</t>
        </is>
      </c>
      <c r="D39" s="2" t="inlineStr">
        <is>
          <t>Paper stationery and other converted paper product manufacturing</t>
        </is>
      </c>
      <c r="E39" s="23" t="n">
        <v>1</v>
      </c>
      <c r="F39" s="23" t="n">
        <v>0.5595894117600464</v>
      </c>
      <c r="G39" s="23" t="n">
        <v>2.104024608664657</v>
      </c>
      <c r="H39" s="23" t="n">
        <v>0.5444351969046104</v>
      </c>
      <c r="I39" s="23" t="n">
        <v>1.104024608664657</v>
      </c>
      <c r="J39" s="23" t="n">
        <v>1.559589411760046</v>
      </c>
      <c r="K39" s="23" t="n">
        <v>2.104024608664657</v>
      </c>
      <c r="L39" s="23" t="n">
        <v>3.03661589596861</v>
      </c>
      <c r="M39" s="23" t="n">
        <v>0.932591287303953</v>
      </c>
      <c r="N39" s="23" t="n">
        <v>3.03661589596861</v>
      </c>
      <c r="O39" s="23" t="n">
        <v>2.03661589596861</v>
      </c>
      <c r="P39" s="23" t="n">
        <v>0.1825520652856006</v>
      </c>
      <c r="Q39" s="23" t="n">
        <v>0.1347806927972281</v>
      </c>
      <c r="R39" s="23" t="n">
        <v>0.4515046186127207</v>
      </c>
      <c r="S39" s="23" t="n">
        <v>0.134171860529892</v>
      </c>
      <c r="T39" s="23" t="n">
        <v>0.2689525533271201</v>
      </c>
      <c r="U39" s="23" t="n">
        <v>1.738313711139697</v>
      </c>
      <c r="V39" s="23" t="n">
        <v>2.473292306533739</v>
      </c>
      <c r="W39" s="23" t="n">
        <v>0.6682716863672122</v>
      </c>
      <c r="X39" s="23" t="n">
        <v>0.2167670677544916</v>
      </c>
      <c r="Y39" s="23" t="n">
        <v>3.660718301497762</v>
      </c>
      <c r="Z39" s="23" t="n">
        <v>2.660718301497762</v>
      </c>
      <c r="AA39" s="23" t="n">
        <v>0.2883565670995294</v>
      </c>
      <c r="AB39" s="23" t="n">
        <v>0.2440987828804761</v>
      </c>
      <c r="AC39" s="23" t="n">
        <v>0.7725400679587301</v>
      </c>
      <c r="AD39" s="23" t="n">
        <v>0.2400847179787246</v>
      </c>
      <c r="AE39" s="23" t="n">
        <v>0.4841835008592007</v>
      </c>
      <c r="AF39" s="23" t="n">
        <v>1.846517162191846</v>
      </c>
      <c r="AG39" s="23" t="n">
        <v>2.679113833714352</v>
      </c>
      <c r="AH39" s="23" t="n">
        <v>1.240159444834298</v>
      </c>
      <c r="AI39" s="23" t="n">
        <v>0.4676193768755675</v>
      </c>
      <c r="AJ39" s="23" t="n">
        <v>4.300784467330141</v>
      </c>
      <c r="AK39" s="23" t="n">
        <v>3.300784467330141</v>
      </c>
      <c r="AL39" s="23" t="n">
        <v>0.290438080899332</v>
      </c>
      <c r="AM39" s="23" t="n">
        <v>0.2424481269743108</v>
      </c>
      <c r="AN39" s="23" t="n">
        <v>0.7735111002925968</v>
      </c>
      <c r="AO39" s="23" t="n">
        <v>0.240624892418954</v>
      </c>
      <c r="AP39" s="23" t="n">
        <v>0.4830730193932648</v>
      </c>
      <c r="AQ39" s="23" t="n">
        <v>1.834767005151591</v>
      </c>
      <c r="AR39" s="23" t="n">
        <v>2.663256477585326</v>
      </c>
      <c r="AS39" s="23" t="n">
        <v>1.247580333466331</v>
      </c>
      <c r="AT39" s="23" t="n">
        <v>0.4740692331737345</v>
      </c>
      <c r="AU39" s="23" t="n">
        <v>4.295512246890076</v>
      </c>
      <c r="AV39" s="23" t="n">
        <v>3.295512246890075</v>
      </c>
      <c r="AW39" s="23" t="n">
        <v>0.2940012507690873</v>
      </c>
      <c r="AX39" s="23" t="n">
        <v>0.2480562535497682</v>
      </c>
      <c r="AY39" s="23" t="n">
        <v>0.7886680437815171</v>
      </c>
      <c r="AZ39" s="23" t="n">
        <v>0.2466105394626616</v>
      </c>
      <c r="BA39" s="23" t="n">
        <v>0.4946667930124298</v>
      </c>
      <c r="BB39" s="23" t="n">
        <v>1.843725164096649</v>
      </c>
      <c r="BC39" s="23" t="n">
        <v>2.68253295425926</v>
      </c>
      <c r="BD39" s="23" t="n">
        <v>1.27522713407265</v>
      </c>
      <c r="BE39" s="23" t="n">
        <v>0.4865590902911326</v>
      </c>
      <c r="BF39" s="23" t="n">
        <v>4.337488805699779</v>
      </c>
      <c r="BG39" s="23" t="n">
        <v>3.33748880569978</v>
      </c>
      <c r="BH39" s="23" t="n">
        <v>2.011830268902519</v>
      </c>
      <c r="BI39" s="23" t="n">
        <v>1.343107596372233</v>
      </c>
      <c r="BJ39" s="23" t="n">
        <v>4.64495319302508</v>
      </c>
      <c r="BK39" s="23" t="n">
        <v>1.290015327750327</v>
      </c>
      <c r="BL39" s="23" t="n">
        <v>2.63312292412256</v>
      </c>
      <c r="BM39" s="23" t="n">
        <v>1.667604825880722</v>
      </c>
      <c r="BN39" s="23" t="n">
        <v>2.30881961804808</v>
      </c>
      <c r="BO39" s="23" t="n">
        <v>7.210094775299398</v>
      </c>
      <c r="BP39" s="23" t="n">
        <v>2.565141582274318</v>
      </c>
      <c r="BQ39" s="23" t="n">
        <v>3.583848442260789</v>
      </c>
      <c r="BR39" s="23" t="n">
        <v>2.583848442260789</v>
      </c>
      <c r="CD39" s="23" t="n">
        <v>0.1058045018139288</v>
      </c>
      <c r="CE39" s="23" t="n">
        <v>0.1093180900832481</v>
      </c>
      <c r="CF39" s="23" t="n">
        <v>0.3210354493460095</v>
      </c>
      <c r="CG39" s="23" t="n">
        <v>0.1059128574488326</v>
      </c>
      <c r="CH39" s="23" t="n">
        <v>0.2152309475320807</v>
      </c>
      <c r="CI39" s="23" t="n">
        <v>2.033208305970746</v>
      </c>
      <c r="CJ39" s="23" t="n">
        <v>3.034232417733914</v>
      </c>
      <c r="CK39" s="23" t="n">
        <v>0.5718877584670856</v>
      </c>
      <c r="CL39" s="23" t="n">
        <v>0.2508523091210761</v>
      </c>
      <c r="CM39" s="23" t="n">
        <v>5.405136347343951</v>
      </c>
      <c r="CN39" s="23" t="n">
        <v>4.405136347343951</v>
      </c>
      <c r="CO39" s="23" t="n">
        <v>0</v>
      </c>
      <c r="CP39" s="23" t="n">
        <v>6.102777399742323e-05</v>
      </c>
      <c r="CQ39" s="23" t="n">
        <v>0.0004727867255699192</v>
      </c>
      <c r="CR39" s="23" t="n">
        <v>0.000411758951572496</v>
      </c>
      <c r="CS39" s="23" t="n">
        <v>0.0004727867255699192</v>
      </c>
      <c r="CV39" s="23" t="n">
        <v>0.003459184116182205</v>
      </c>
      <c r="CW39" s="23" t="n">
        <v>0.002986397390612286</v>
      </c>
      <c r="CZ39" s="23" t="n">
        <v>0.0003482176344948522</v>
      </c>
      <c r="DA39" s="23" t="n">
        <v>9.837802125712293e-05</v>
      </c>
      <c r="DB39" s="23" t="n">
        <v>0.0005400114602743523</v>
      </c>
      <c r="DC39" s="23" t="n">
        <v>9.341580452237718e-05</v>
      </c>
      <c r="DD39" s="23" t="n">
        <v>0.0001917938257795001</v>
      </c>
      <c r="DE39" s="23" t="n">
        <v>1.282518779957358</v>
      </c>
      <c r="DF39" s="23" t="n">
        <v>1.550787228388732</v>
      </c>
      <c r="DG39" s="23" t="n">
        <v>0.0007032852449410145</v>
      </c>
      <c r="DH39" s="23" t="n">
        <v>0.0001632737846666622</v>
      </c>
      <c r="DI39" s="23" t="n">
        <v>2.019671536627509</v>
      </c>
      <c r="DJ39" s="23" t="n">
        <v>1.019671536627509</v>
      </c>
      <c r="DK39" s="23" t="n">
        <v>0.003867258717309849</v>
      </c>
      <c r="DL39" s="23" t="n">
        <v>0.007366084965589959</v>
      </c>
      <c r="DM39" s="23" t="n">
        <v>0.01854124300647811</v>
      </c>
      <c r="DN39" s="23" t="n">
        <v>0.007307899323578301</v>
      </c>
      <c r="DO39" s="23" t="n">
        <v>0.01467398428916826</v>
      </c>
      <c r="DP39" s="23" t="n">
        <v>2.904730328131233</v>
      </c>
      <c r="DQ39" s="23" t="n">
        <v>4.794414949144082</v>
      </c>
      <c r="DR39" s="23" t="n">
        <v>0.02994251900291162</v>
      </c>
      <c r="DS39" s="23" t="n">
        <v>0.01140127599643351</v>
      </c>
      <c r="DT39" s="23" t="n">
        <v>7.742569399065263</v>
      </c>
      <c r="DU39" s="23" t="n">
        <v>6.742569399065263</v>
      </c>
      <c r="DV39" s="23" t="n">
        <v>-0.0006523064820494203</v>
      </c>
      <c r="DW39" s="23" t="n">
        <v>-0.00191736418538705</v>
      </c>
      <c r="DX39" s="23" t="n">
        <v>-0.0043970977034015</v>
      </c>
      <c r="DY39" s="23" t="n">
        <v>-0.00182742703596503</v>
      </c>
      <c r="DZ39" s="23" t="n">
        <v>-0.00374479122135208</v>
      </c>
      <c r="EA39" s="23" t="n">
        <v>3.939360926420758</v>
      </c>
      <c r="EB39" s="23" t="n">
        <v>6.740846250042884</v>
      </c>
      <c r="EC39" s="23" t="n">
        <v>-0.006458187757716433</v>
      </c>
      <c r="ED39" s="23" t="n">
        <v>-0.002061090054314933</v>
      </c>
      <c r="EE39" s="23" t="n">
        <v>9.900542054136977</v>
      </c>
      <c r="EF39" s="23" t="n">
        <v>8.900542054136977</v>
      </c>
      <c r="EG39" s="23" t="n">
        <v>0.008180188519817925</v>
      </c>
      <c r="EH39" s="23" t="n">
        <v>0.004785347468661026</v>
      </c>
      <c r="EI39" s="23" t="n">
        <v>0.01763625808248787</v>
      </c>
      <c r="EJ39" s="23" t="n">
        <v>0.004670722094008918</v>
      </c>
      <c r="EK39" s="23" t="n">
        <v>0.009456069562669945</v>
      </c>
      <c r="EL39" s="23" t="n">
        <v>1.584992321028751</v>
      </c>
      <c r="EM39" s="23" t="n">
        <v>2.155972083010187</v>
      </c>
      <c r="EN39" s="23" t="n">
        <v>0.02428217062983225</v>
      </c>
      <c r="EO39" s="23" t="n">
        <v>0.006645912547344382</v>
      </c>
      <c r="EP39" s="23" t="n">
        <v>2.968412105785152</v>
      </c>
      <c r="EQ39" s="23" t="n">
        <v>1.968412105785152</v>
      </c>
      <c r="ER39" s="23" t="n">
        <v>-0.006098674720015291</v>
      </c>
      <c r="ES39" s="23" t="n">
        <v>-0.006436003374826428</v>
      </c>
      <c r="ET39" s="23" t="n">
        <v>-0.01666522574862151</v>
      </c>
      <c r="EU39" s="23" t="n">
        <v>-0.004130547653779794</v>
      </c>
      <c r="EV39" s="23" t="n">
        <v>-0.01056655102860622</v>
      </c>
      <c r="EW39" s="23" t="n">
        <v>2.055311796463591</v>
      </c>
      <c r="EX39" s="23" t="n">
        <v>2.732597902611164</v>
      </c>
      <c r="EY39" s="23" t="n">
        <v>-0.01686128199779867</v>
      </c>
      <c r="EZ39" s="23" t="n">
        <v>-0.0001960562491771511</v>
      </c>
      <c r="FA39" s="23" t="n">
        <v>2.764745255630946</v>
      </c>
      <c r="FB39" s="23" t="n">
        <v>1.764745255630946</v>
      </c>
      <c r="FC39" s="23" t="n">
        <v>0.006461949449970827</v>
      </c>
      <c r="FD39" s="23" t="n">
        <v>0.006676539844472951</v>
      </c>
      <c r="FE39" s="23" t="n">
        <v>0.01960705650285931</v>
      </c>
      <c r="FF39" s="23" t="n">
        <v>0.00646856720841553</v>
      </c>
      <c r="FG39" s="23" t="n">
        <v>0.01314510705288848</v>
      </c>
      <c r="FH39" s="23" t="n">
        <v>2.033208305970746</v>
      </c>
      <c r="FI39" s="23" t="n">
        <v>3.034232417733912</v>
      </c>
      <c r="FJ39" s="23" t="n">
        <v>0.03492771784673656</v>
      </c>
      <c r="FK39" s="23" t="n">
        <v>0.01532066134387725</v>
      </c>
      <c r="FL39" s="23" t="n">
        <v>5.40513634734395</v>
      </c>
      <c r="FM39" s="23" t="n">
        <v>4.40513634734395</v>
      </c>
    </row>
    <row r="40">
      <c r="A40" s="2" t="inlineStr">
        <is>
          <t>Aus|1601</t>
        </is>
      </c>
      <c r="B40" s="2" t="inlineStr">
        <is>
          <t>Aus</t>
        </is>
      </c>
      <c r="C40" s="2" t="inlineStr">
        <is>
          <t>1601</t>
        </is>
      </c>
      <c r="D40" s="2" t="inlineStr">
        <is>
          <t>Printing (including the reproduction of recorded media)</t>
        </is>
      </c>
      <c r="E40" s="23" t="n">
        <v>1</v>
      </c>
      <c r="F40" s="23" t="n">
        <v>0.4086008764151364</v>
      </c>
      <c r="G40" s="23" t="n">
        <v>1.799928882732761</v>
      </c>
      <c r="H40" s="23" t="n">
        <v>0.3913280063176243</v>
      </c>
      <c r="I40" s="23" t="n">
        <v>0.7999288827327606</v>
      </c>
      <c r="J40" s="23" t="n">
        <v>1.408600876415136</v>
      </c>
      <c r="K40" s="23" t="n">
        <v>1.799928882732761</v>
      </c>
      <c r="L40" s="23" t="n">
        <v>2.942530367920847</v>
      </c>
      <c r="M40" s="23" t="n">
        <v>1.142601485188087</v>
      </c>
      <c r="N40" s="23" t="n">
        <v>2.942530367920847</v>
      </c>
      <c r="O40" s="23" t="n">
        <v>1.942530367920847</v>
      </c>
      <c r="P40" s="23" t="n">
        <v>0.3444490338257889</v>
      </c>
      <c r="Q40" s="23" t="n">
        <v>0.110623466370033</v>
      </c>
      <c r="R40" s="23" t="n">
        <v>0.5531789271670919</v>
      </c>
      <c r="S40" s="23" t="n">
        <v>0.09810642697127009</v>
      </c>
      <c r="T40" s="23" t="n">
        <v>0.208729893341303</v>
      </c>
      <c r="U40" s="23" t="n">
        <v>1.321160623217142</v>
      </c>
      <c r="V40" s="23" t="n">
        <v>1.605981938816736</v>
      </c>
      <c r="W40" s="23" t="n">
        <v>0.8187597629822828</v>
      </c>
      <c r="X40" s="23" t="n">
        <v>0.2655808358151909</v>
      </c>
      <c r="Y40" s="23" t="n">
        <v>2.377012801831184</v>
      </c>
      <c r="Z40" s="23" t="n">
        <v>1.377012801831184</v>
      </c>
      <c r="AA40" s="23" t="n">
        <v>0.4994382091650525</v>
      </c>
      <c r="AB40" s="23" t="n">
        <v>0.1774671626144479</v>
      </c>
      <c r="AC40" s="23" t="n">
        <v>0.8497229363905071</v>
      </c>
      <c r="AD40" s="23" t="n">
        <v>0.1728175646110067</v>
      </c>
      <c r="AE40" s="23" t="n">
        <v>0.3502847272254546</v>
      </c>
      <c r="AF40" s="23" t="n">
        <v>1.35533357151655</v>
      </c>
      <c r="AG40" s="23" t="n">
        <v>1.701357486867197</v>
      </c>
      <c r="AH40" s="23" t="n">
        <v>1.422645503644356</v>
      </c>
      <c r="AI40" s="23" t="n">
        <v>0.5729225672538488</v>
      </c>
      <c r="AJ40" s="23" t="n">
        <v>2.848491520147601</v>
      </c>
      <c r="AK40" s="23" t="n">
        <v>1.848491520147601</v>
      </c>
      <c r="AL40" s="23" t="n">
        <v>0.4499662194869144</v>
      </c>
      <c r="AM40" s="23" t="n">
        <v>0.1758818347542823</v>
      </c>
      <c r="AN40" s="23" t="n">
        <v>0.798877415696901</v>
      </c>
      <c r="AO40" s="23" t="n">
        <v>0.1730293614557043</v>
      </c>
      <c r="AP40" s="23" t="n">
        <v>0.3489111962099866</v>
      </c>
      <c r="AQ40" s="23" t="n">
        <v>1.390877864020184</v>
      </c>
      <c r="AR40" s="23" t="n">
        <v>1.775416422610216</v>
      </c>
      <c r="AS40" s="23" t="n">
        <v>1.379702282152838</v>
      </c>
      <c r="AT40" s="23" t="n">
        <v>0.5808248664559368</v>
      </c>
      <c r="AU40" s="23" t="n">
        <v>3.066235247006051</v>
      </c>
      <c r="AV40" s="23" t="n">
        <v>2.066235247006051</v>
      </c>
      <c r="AW40" s="23" t="n">
        <v>0.4526295157377095</v>
      </c>
      <c r="AX40" s="23" t="n">
        <v>0.1799537761072664</v>
      </c>
      <c r="AY40" s="23" t="n">
        <v>0.810008863508584</v>
      </c>
      <c r="AZ40" s="23" t="n">
        <v>0.1774255716636081</v>
      </c>
      <c r="BA40" s="23" t="n">
        <v>0.3573793477708745</v>
      </c>
      <c r="BB40" s="23" t="n">
        <v>1.397574108294666</v>
      </c>
      <c r="BC40" s="23" t="n">
        <v>1.78956262317186</v>
      </c>
      <c r="BD40" s="23" t="n">
        <v>1.406136177549445</v>
      </c>
      <c r="BE40" s="23" t="n">
        <v>0.5961273140408607</v>
      </c>
      <c r="BF40" s="23" t="n">
        <v>3.106594087788731</v>
      </c>
      <c r="BG40" s="23" t="n">
        <v>2.106594087788731</v>
      </c>
      <c r="BH40" s="23" t="n">
        <v>5.179379395489893</v>
      </c>
      <c r="BI40" s="23" t="n">
        <v>1.098053769739588</v>
      </c>
      <c r="BJ40" s="23" t="n">
        <v>7.223137136407794</v>
      </c>
      <c r="BK40" s="23" t="n">
        <v>0.9457039711783124</v>
      </c>
      <c r="BL40" s="23" t="n">
        <v>2.043757740917901</v>
      </c>
      <c r="BM40" s="23" t="n">
        <v>1.212004892071771</v>
      </c>
      <c r="BN40" s="23" t="n">
        <v>1.394595102011173</v>
      </c>
      <c r="BO40" s="23" t="n">
        <v>10.36592285779005</v>
      </c>
      <c r="BP40" s="23" t="n">
        <v>3.142785721382254</v>
      </c>
      <c r="BQ40" s="23" t="n">
        <v>2.001383190197748</v>
      </c>
      <c r="BR40" s="23" t="n">
        <v>1.001383190197748</v>
      </c>
      <c r="CD40" s="23" t="n">
        <v>0.1549891753392637</v>
      </c>
      <c r="CE40" s="23" t="n">
        <v>0.06684369624441495</v>
      </c>
      <c r="CF40" s="23" t="n">
        <v>0.2965440092234153</v>
      </c>
      <c r="CG40" s="23" t="n">
        <v>0.07471113763973668</v>
      </c>
      <c r="CH40" s="23" t="n">
        <v>0.1415548338841516</v>
      </c>
      <c r="CI40" s="23" t="n">
        <v>1.431279772268595</v>
      </c>
      <c r="CJ40" s="23" t="n">
        <v>1.913320775946417</v>
      </c>
      <c r="CK40" s="23" t="n">
        <v>0.6038857406620733</v>
      </c>
      <c r="CL40" s="23" t="n">
        <v>0.3073417314386581</v>
      </c>
      <c r="CM40" s="23" t="n">
        <v>3.896309141204199</v>
      </c>
      <c r="CN40" s="23" t="n">
        <v>2.896309141204199</v>
      </c>
      <c r="CO40" s="23" t="n">
        <v>0</v>
      </c>
      <c r="CP40" s="23" t="n">
        <v>0.0001370624539729603</v>
      </c>
      <c r="CQ40" s="23" t="n">
        <v>0.0004089621046078956</v>
      </c>
      <c r="CR40" s="23" t="n">
        <v>0.0002718996506349353</v>
      </c>
      <c r="CS40" s="23" t="n">
        <v>0.0004089621046078956</v>
      </c>
      <c r="CV40" s="23" t="n">
        <v>0.004067866214402891</v>
      </c>
      <c r="CW40" s="23" t="n">
        <v>0.003658904109794995</v>
      </c>
      <c r="CZ40" s="23" t="n">
        <v>0.0002714386986964542</v>
      </c>
      <c r="DA40" s="23" t="n">
        <v>8.850822735969077e-05</v>
      </c>
      <c r="DB40" s="23" t="n">
        <v>0.0004277901489068063</v>
      </c>
      <c r="DC40" s="23" t="n">
        <v>6.784322285066135e-05</v>
      </c>
      <c r="DD40" s="23" t="n">
        <v>0.0001563514502103521</v>
      </c>
      <c r="DE40" s="23" t="n">
        <v>1.326070776881627</v>
      </c>
      <c r="DF40" s="23" t="n">
        <v>1.576010167161896</v>
      </c>
      <c r="DG40" s="23" t="n">
        <v>0.00062783155117181</v>
      </c>
      <c r="DH40" s="23" t="n">
        <v>0.0002000414022650037</v>
      </c>
      <c r="DI40" s="23" t="n">
        <v>2.312977310114151</v>
      </c>
      <c r="DJ40" s="23" t="n">
        <v>1.312977310114151</v>
      </c>
      <c r="DK40" s="23" t="n">
        <v>0.00258266393523969</v>
      </c>
      <c r="DL40" s="23" t="n">
        <v>0.004958266862637486</v>
      </c>
      <c r="DM40" s="23" t="n">
        <v>0.01288788919634184</v>
      </c>
      <c r="DN40" s="23" t="n">
        <v>0.00534695839846466</v>
      </c>
      <c r="DO40" s="23" t="n">
        <v>0.01030522526110215</v>
      </c>
      <c r="DP40" s="23" t="n">
        <v>2.919826577118065</v>
      </c>
      <c r="DQ40" s="23" t="n">
        <v>4.990153391810053</v>
      </c>
      <c r="DR40" s="23" t="n">
        <v>0.02685661811748007</v>
      </c>
      <c r="DS40" s="23" t="n">
        <v>0.01396872892113824</v>
      </c>
      <c r="DT40" s="23" t="n">
        <v>10.3988047964853</v>
      </c>
      <c r="DU40" s="23" t="n">
        <v>9.398804796485296</v>
      </c>
      <c r="DV40" s="23" t="n">
        <v>-0.0001908063831410572</v>
      </c>
      <c r="DW40" s="23" t="n">
        <v>-0.001111896190985949</v>
      </c>
      <c r="DX40" s="23" t="n">
        <v>-0.002593193638173195</v>
      </c>
      <c r="DY40" s="23" t="n">
        <v>-0.001290491064046189</v>
      </c>
      <c r="DZ40" s="23" t="n">
        <v>-0.002402387255032138</v>
      </c>
      <c r="EA40" s="23" t="n">
        <v>6.827353218911755</v>
      </c>
      <c r="EB40" s="23" t="n">
        <v>13.59070695374027</v>
      </c>
      <c r="EC40" s="23" t="n">
        <v>-0.005118420486447502</v>
      </c>
      <c r="ED40" s="23" t="n">
        <v>-0.002525226848274307</v>
      </c>
      <c r="EE40" s="23" t="n">
        <v>26.82520575144289</v>
      </c>
      <c r="EF40" s="23" t="n">
        <v>25.82520575144289</v>
      </c>
      <c r="EG40" s="23" t="n">
        <v>0.009926660277139088</v>
      </c>
      <c r="EH40" s="23" t="n">
        <v>0.003899027582561186</v>
      </c>
      <c r="EI40" s="23" t="n">
        <v>0.01723226488283222</v>
      </c>
      <c r="EJ40" s="23" t="n">
        <v>0.003406577023131951</v>
      </c>
      <c r="EK40" s="23" t="n">
        <v>0.007305604605693137</v>
      </c>
      <c r="EL40" s="23" t="n">
        <v>1.392783420980022</v>
      </c>
      <c r="EM40" s="23" t="n">
        <v>1.735957955821033</v>
      </c>
      <c r="EN40" s="23" t="n">
        <v>0.02537477023367935</v>
      </c>
      <c r="EO40" s="23" t="n">
        <v>0.00814250535084713</v>
      </c>
      <c r="EP40" s="23" t="n">
        <v>2.556224301552555</v>
      </c>
      <c r="EQ40" s="23" t="n">
        <v>1.556224301552555</v>
      </c>
      <c r="ER40" s="23" t="n">
        <v>-0.05939864995527724</v>
      </c>
      <c r="ES40" s="23" t="n">
        <v>-0.005484355442726773</v>
      </c>
      <c r="ET40" s="23" t="n">
        <v>-0.06807778557643832</v>
      </c>
      <c r="EU40" s="23" t="n">
        <v>-0.003194780178434306</v>
      </c>
      <c r="EV40" s="23" t="n">
        <v>-0.008679135621161078</v>
      </c>
      <c r="EW40" s="23" t="n">
        <v>1.092331314716009</v>
      </c>
      <c r="EX40" s="23" t="n">
        <v>1.146116715240091</v>
      </c>
      <c r="EY40" s="23" t="n">
        <v>-0.06831799172519865</v>
      </c>
      <c r="EZ40" s="23" t="n">
        <v>-0.0002402061487603302</v>
      </c>
      <c r="FA40" s="23" t="n">
        <v>1.150160681709719</v>
      </c>
      <c r="FB40" s="23" t="n">
        <v>0.1501606817097191</v>
      </c>
      <c r="FC40" s="23" t="n">
        <v>0.009465875262059392</v>
      </c>
      <c r="FD40" s="23" t="n">
        <v>0.004082440527343899</v>
      </c>
      <c r="FE40" s="23" t="n">
        <v>0.01811125580141549</v>
      </c>
      <c r="FF40" s="23" t="n">
        <v>0.004562940012012202</v>
      </c>
      <c r="FG40" s="23" t="n">
        <v>0.008645380539356101</v>
      </c>
      <c r="FH40" s="23" t="n">
        <v>1.431279772268595</v>
      </c>
      <c r="FI40" s="23" t="n">
        <v>1.913320775946419</v>
      </c>
      <c r="FJ40" s="23" t="n">
        <v>0.03688197631306069</v>
      </c>
      <c r="FK40" s="23" t="n">
        <v>0.01877072051164519</v>
      </c>
      <c r="FL40" s="23" t="n">
        <v>3.896309141204197</v>
      </c>
      <c r="FM40" s="23" t="n">
        <v>2.896309141204197</v>
      </c>
    </row>
    <row r="41">
      <c r="A41" s="2" t="inlineStr">
        <is>
          <t>Aus|1701</t>
        </is>
      </c>
      <c r="B41" s="2" t="inlineStr">
        <is>
          <t>Aus</t>
        </is>
      </c>
      <c r="C41" s="2" t="inlineStr">
        <is>
          <t>1701</t>
        </is>
      </c>
      <c r="D41" s="2" t="inlineStr">
        <is>
          <t>Petroleum and coal product manufacturing</t>
        </is>
      </c>
      <c r="E41" s="23" t="n">
        <v>1</v>
      </c>
      <c r="F41" s="23" t="n">
        <v>0.2839722332520325</v>
      </c>
      <c r="G41" s="23" t="n">
        <v>1.575390905896876</v>
      </c>
      <c r="H41" s="23" t="n">
        <v>0.2914186726448437</v>
      </c>
      <c r="I41" s="23" t="n">
        <v>0.5753909058968762</v>
      </c>
      <c r="J41" s="23" t="n">
        <v>1.283972233252032</v>
      </c>
      <c r="K41" s="23" t="n">
        <v>1.575390905896876</v>
      </c>
      <c r="L41" s="23" t="n">
        <v>1.916609584540253</v>
      </c>
      <c r="M41" s="23" t="n">
        <v>0.3412186786433768</v>
      </c>
      <c r="N41" s="23" t="n">
        <v>1.916609584540253</v>
      </c>
      <c r="O41" s="23" t="n">
        <v>0.9166095845402531</v>
      </c>
      <c r="P41" s="23" t="n">
        <v>0.02772521607699844</v>
      </c>
      <c r="Q41" s="23" t="n">
        <v>0.0667233092682432</v>
      </c>
      <c r="R41" s="23" t="n">
        <v>0.1651975645298975</v>
      </c>
      <c r="S41" s="23" t="n">
        <v>0.0707490391846559</v>
      </c>
      <c r="T41" s="23" t="n">
        <v>0.1374723484528991</v>
      </c>
      <c r="U41" s="23" t="n">
        <v>3.406592939904934</v>
      </c>
      <c r="V41" s="23" t="n">
        <v>5.958386909271006</v>
      </c>
      <c r="W41" s="23" t="n">
        <v>0.244508805627178</v>
      </c>
      <c r="X41" s="23" t="n">
        <v>0.07931124109728049</v>
      </c>
      <c r="Y41" s="23" t="n">
        <v>8.819004510122786</v>
      </c>
      <c r="Z41" s="23" t="n">
        <v>7.819004510122787</v>
      </c>
      <c r="AA41" s="23" t="n">
        <v>0.2254813580733917</v>
      </c>
      <c r="AB41" s="23" t="n">
        <v>0.1137648999460327</v>
      </c>
      <c r="AC41" s="23" t="n">
        <v>0.467257362409988</v>
      </c>
      <c r="AD41" s="23" t="n">
        <v>0.1280111043905636</v>
      </c>
      <c r="AE41" s="23" t="n">
        <v>0.2417760043365963</v>
      </c>
      <c r="AF41" s="23" t="n">
        <v>1.504542375112906</v>
      </c>
      <c r="AG41" s="23" t="n">
        <v>2.072266046303929</v>
      </c>
      <c r="AH41" s="23" t="n">
        <v>0.6383510323356389</v>
      </c>
      <c r="AI41" s="23" t="n">
        <v>0.1710936699256509</v>
      </c>
      <c r="AJ41" s="23" t="n">
        <v>2.831059018758715</v>
      </c>
      <c r="AK41" s="23" t="n">
        <v>1.831059018758715</v>
      </c>
      <c r="AL41" s="23" t="n">
        <v>0.2217388983323306</v>
      </c>
      <c r="AM41" s="23" t="n">
        <v>0.1139076478826209</v>
      </c>
      <c r="AN41" s="23" t="n">
        <v>0.4641711840598028</v>
      </c>
      <c r="AO41" s="23" t="n">
        <v>0.1285246378448513</v>
      </c>
      <c r="AP41" s="23" t="n">
        <v>0.2424322857274722</v>
      </c>
      <c r="AQ41" s="23" t="n">
        <v>1.513701694828041</v>
      </c>
      <c r="AR41" s="23" t="n">
        <v>2.093323217309971</v>
      </c>
      <c r="AS41" s="23" t="n">
        <v>0.6376247424740785</v>
      </c>
      <c r="AT41" s="23" t="n">
        <v>0.1734535584142757</v>
      </c>
      <c r="AU41" s="23" t="n">
        <v>2.875565574058368</v>
      </c>
      <c r="AV41" s="23" t="n">
        <v>1.875565574058369</v>
      </c>
      <c r="AW41" s="23" t="n">
        <v>0.2292274375689752</v>
      </c>
      <c r="AX41" s="23" t="n">
        <v>0.1173550378109756</v>
      </c>
      <c r="AY41" s="23" t="n">
        <v>0.4782763106550676</v>
      </c>
      <c r="AZ41" s="23" t="n">
        <v>0.1316938352751169</v>
      </c>
      <c r="BA41" s="23" t="n">
        <v>0.2490488730860924</v>
      </c>
      <c r="BB41" s="23" t="n">
        <v>1.511958948089114</v>
      </c>
      <c r="BC41" s="23" t="n">
        <v>2.08647060634333</v>
      </c>
      <c r="BD41" s="23" t="n">
        <v>0.6562996871665763</v>
      </c>
      <c r="BE41" s="23" t="n">
        <v>0.1780233765115087</v>
      </c>
      <c r="BF41" s="23" t="n">
        <v>2.863093939045119</v>
      </c>
      <c r="BG41" s="23" t="n">
        <v>1.863093939045119</v>
      </c>
      <c r="BH41" s="23" t="n">
        <v>0.192671697929464</v>
      </c>
      <c r="BI41" s="23" t="n">
        <v>0.7124403981892485</v>
      </c>
      <c r="BJ41" s="23" t="n">
        <v>1.593046036998231</v>
      </c>
      <c r="BK41" s="23" t="n">
        <v>0.6879339408795183</v>
      </c>
      <c r="BL41" s="23" t="n">
        <v>1.400374339068767</v>
      </c>
      <c r="BM41" s="23" t="n">
        <v>4.697690973014983</v>
      </c>
      <c r="BN41" s="23" t="n">
        <v>8.268189122314352</v>
      </c>
      <c r="BO41" s="23" t="n">
        <v>2.531586031047685</v>
      </c>
      <c r="BP41" s="23" t="n">
        <v>0.9385399940494539</v>
      </c>
      <c r="BQ41" s="23" t="n">
        <v>13.13937676500097</v>
      </c>
      <c r="BR41" s="23" t="n">
        <v>12.13937676500097</v>
      </c>
      <c r="CD41" s="23" t="n">
        <v>0.1977561419963933</v>
      </c>
      <c r="CE41" s="23" t="n">
        <v>0.04704159067778949</v>
      </c>
      <c r="CF41" s="23" t="n">
        <v>0.3020597978800904</v>
      </c>
      <c r="CG41" s="23" t="n">
        <v>0.05726206520590763</v>
      </c>
      <c r="CH41" s="23" t="n">
        <v>0.1043036558836971</v>
      </c>
      <c r="CI41" s="23" t="n">
        <v>1.237876761767771</v>
      </c>
      <c r="CJ41" s="23" t="n">
        <v>1.527435733882791</v>
      </c>
      <c r="CK41" s="23" t="n">
        <v>0.393842226708461</v>
      </c>
      <c r="CL41" s="23" t="n">
        <v>0.09178242882837062</v>
      </c>
      <c r="CM41" s="23" t="n">
        <v>1.991554966296035</v>
      </c>
      <c r="CN41" s="23" t="n">
        <v>0.9915549662960353</v>
      </c>
      <c r="CO41" s="23" t="n">
        <v>0</v>
      </c>
      <c r="CP41" s="23" t="n">
        <v>2.195285432432136e-05</v>
      </c>
      <c r="CQ41" s="23" t="n">
        <v>0.0002589024701391479</v>
      </c>
      <c r="CR41" s="23" t="n">
        <v>0.0002369496158148266</v>
      </c>
      <c r="CS41" s="23" t="n">
        <v>0.0002589024701391479</v>
      </c>
      <c r="CV41" s="23" t="n">
        <v>0.001351572523356829</v>
      </c>
      <c r="CW41" s="23" t="n">
        <v>0.001092670053217681</v>
      </c>
      <c r="CZ41" s="23" t="n">
        <v>0.0002783104395380912</v>
      </c>
      <c r="DA41" s="23" t="n">
        <v>7.257621577072811e-05</v>
      </c>
      <c r="DB41" s="23" t="n">
        <v>0.0004025894963407411</v>
      </c>
      <c r="DC41" s="23" t="n">
        <v>5.170284103192185e-05</v>
      </c>
      <c r="DD41" s="23" t="n">
        <v>0.00012427905680265</v>
      </c>
      <c r="DE41" s="23" t="n">
        <v>1.26077432054357</v>
      </c>
      <c r="DF41" s="23" t="n">
        <v>1.446548311335049</v>
      </c>
      <c r="DG41" s="23" t="n">
        <v>0.0004623284900666215</v>
      </c>
      <c r="DH41" s="23" t="n">
        <v>5.973899372588038e-05</v>
      </c>
      <c r="DI41" s="23" t="n">
        <v>1.661197082056797</v>
      </c>
      <c r="DJ41" s="23" t="n">
        <v>0.6611970820567964</v>
      </c>
      <c r="DK41" s="23" t="n">
        <v>0.007420708612922669</v>
      </c>
      <c r="DL41" s="23" t="n">
        <v>0.004249401331976</v>
      </c>
      <c r="DM41" s="23" t="n">
        <v>0.01542081368852074</v>
      </c>
      <c r="DN41" s="23" t="n">
        <v>0.003750703743622073</v>
      </c>
      <c r="DO41" s="23" t="n">
        <v>0.008000105075598073</v>
      </c>
      <c r="DP41" s="23" t="n">
        <v>1.572640909868897</v>
      </c>
      <c r="DQ41" s="23" t="n">
        <v>2.078078320130563</v>
      </c>
      <c r="DR41" s="23" t="n">
        <v>0.0195923391823929</v>
      </c>
      <c r="DS41" s="23" t="n">
        <v>0.004171525493872161</v>
      </c>
      <c r="DT41" s="23" t="n">
        <v>2.64022483624733</v>
      </c>
      <c r="DU41" s="23" t="n">
        <v>1.64022483624733</v>
      </c>
      <c r="DV41" s="23" t="n">
        <v>-0.0002104798158162112</v>
      </c>
      <c r="DW41" s="23" t="n">
        <v>-0.0008965404737163919</v>
      </c>
      <c r="DX41" s="23" t="n">
        <v>-0.00197717905973582</v>
      </c>
      <c r="DY41" s="23" t="n">
        <v>-0.0008701587702032169</v>
      </c>
      <c r="DZ41" s="23" t="n">
        <v>-0.001766699243919609</v>
      </c>
      <c r="EA41" s="23" t="n">
        <v>5.259508068456511</v>
      </c>
      <c r="EB41" s="23" t="n">
        <v>9.39367536059739</v>
      </c>
      <c r="EC41" s="23" t="n">
        <v>-0.002731295503319034</v>
      </c>
      <c r="ED41" s="23" t="n">
        <v>-0.0007541164435832144</v>
      </c>
      <c r="EE41" s="23" t="n">
        <v>12.97651982793435</v>
      </c>
      <c r="EF41" s="23" t="n">
        <v>11.97651982793435</v>
      </c>
      <c r="EG41" s="23" t="n">
        <v>0.001223365125747251</v>
      </c>
      <c r="EH41" s="23" t="n">
        <v>0.002213313669976067</v>
      </c>
      <c r="EI41" s="23" t="n">
        <v>0.005899361646072692</v>
      </c>
      <c r="EJ41" s="23" t="n">
        <v>0.002462682850349372</v>
      </c>
      <c r="EK41" s="23" t="n">
        <v>0.00467599652032544</v>
      </c>
      <c r="EL41" s="23" t="n">
        <v>2.809201213435065</v>
      </c>
      <c r="EM41" s="23" t="n">
        <v>4.822241146092231</v>
      </c>
      <c r="EN41" s="23" t="n">
        <v>0.008330983653115086</v>
      </c>
      <c r="EO41" s="23" t="n">
        <v>0.002431622007042395</v>
      </c>
      <c r="EP41" s="23" t="n">
        <v>6.809891403456826</v>
      </c>
      <c r="EQ41" s="23" t="n">
        <v>5.809891403456826</v>
      </c>
      <c r="ER41" s="23" t="n">
        <v>-0.004965824866808351</v>
      </c>
      <c r="ES41" s="23" t="n">
        <v>-0.002070565733387841</v>
      </c>
      <c r="ET41" s="23" t="n">
        <v>-0.008985539996257796</v>
      </c>
      <c r="EU41" s="23" t="n">
        <v>-0.001949149396061603</v>
      </c>
      <c r="EV41" s="23" t="n">
        <v>-0.004019715129449444</v>
      </c>
      <c r="EW41" s="23" t="n">
        <v>1.416963100577214</v>
      </c>
      <c r="EX41" s="23" t="n">
        <v>1.809475814646079</v>
      </c>
      <c r="EY41" s="23" t="n">
        <v>-0.00905727351467559</v>
      </c>
      <c r="EZ41" s="23" t="n">
        <v>-7.173351841779398e-05</v>
      </c>
      <c r="FA41" s="23" t="n">
        <v>1.823921253287554</v>
      </c>
      <c r="FB41" s="23" t="n">
        <v>0.8239212532875541</v>
      </c>
      <c r="FC41" s="23" t="n">
        <v>0.0120778432967747</v>
      </c>
      <c r="FD41" s="23" t="n">
        <v>0.00287303825257534</v>
      </c>
      <c r="FE41" s="23" t="n">
        <v>0.0184481294397304</v>
      </c>
      <c r="FF41" s="23" t="n">
        <v>0.003497247890380366</v>
      </c>
      <c r="FG41" s="23" t="n">
        <v>0.006370286142955706</v>
      </c>
      <c r="FH41" s="23" t="n">
        <v>1.237876761767771</v>
      </c>
      <c r="FI41" s="23" t="n">
        <v>1.527435733882791</v>
      </c>
      <c r="FJ41" s="23" t="n">
        <v>0.02405368879983693</v>
      </c>
      <c r="FK41" s="23" t="n">
        <v>0.005605559360106531</v>
      </c>
      <c r="FL41" s="23" t="n">
        <v>1.991554966296036</v>
      </c>
      <c r="FM41" s="23" t="n">
        <v>0.9915549662960359</v>
      </c>
    </row>
    <row r="42">
      <c r="A42" s="2" t="inlineStr">
        <is>
          <t>Aus|1801</t>
        </is>
      </c>
      <c r="B42" s="2" t="inlineStr">
        <is>
          <t>Aus</t>
        </is>
      </c>
      <c r="C42" s="2" t="inlineStr">
        <is>
          <t>1801</t>
        </is>
      </c>
      <c r="D42" s="2" t="inlineStr">
        <is>
          <t>Human pharmaceutical and medicinal product manufacturing</t>
        </is>
      </c>
      <c r="E42" s="23" t="n">
        <v>1</v>
      </c>
      <c r="F42" s="23" t="n">
        <v>0.3987642082159172</v>
      </c>
      <c r="G42" s="23" t="n">
        <v>1.78377416299362</v>
      </c>
      <c r="H42" s="23" t="n">
        <v>0.3850099547777031</v>
      </c>
      <c r="I42" s="23" t="n">
        <v>0.7837741629936203</v>
      </c>
      <c r="J42" s="23" t="n">
        <v>1.398764208215917</v>
      </c>
      <c r="K42" s="23" t="n">
        <v>1.78377416299362</v>
      </c>
      <c r="L42" s="23" t="n">
        <v>2.545448203876123</v>
      </c>
      <c r="M42" s="23" t="n">
        <v>0.7616740408825022</v>
      </c>
      <c r="N42" s="23" t="n">
        <v>2.545448203876123</v>
      </c>
      <c r="O42" s="23" t="n">
        <v>1.545448203876123</v>
      </c>
      <c r="P42" s="23" t="n">
        <v>0.1695836105466521</v>
      </c>
      <c r="Q42" s="23" t="n">
        <v>0.1036427622681485</v>
      </c>
      <c r="R42" s="23" t="n">
        <v>0.3687567662464992</v>
      </c>
      <c r="S42" s="23" t="n">
        <v>0.09553039343169865</v>
      </c>
      <c r="T42" s="23" t="n">
        <v>0.1991731556998471</v>
      </c>
      <c r="U42" s="23" t="n">
        <v>1.611160252656825</v>
      </c>
      <c r="V42" s="23" t="n">
        <v>2.174483519119644</v>
      </c>
      <c r="W42" s="23" t="n">
        <v>0.5457966449956589</v>
      </c>
      <c r="X42" s="23" t="n">
        <v>0.1770398787491598</v>
      </c>
      <c r="Y42" s="23" t="n">
        <v>3.218451613550895</v>
      </c>
      <c r="Z42" s="23" t="n">
        <v>2.218451613550895</v>
      </c>
      <c r="AA42" s="23" t="n">
        <v>0.4404697541456891</v>
      </c>
      <c r="AB42" s="23" t="n">
        <v>0.1717656827883264</v>
      </c>
      <c r="AC42" s="23" t="n">
        <v>0.7836990135965963</v>
      </c>
      <c r="AD42" s="23" t="n">
        <v>0.1714635766625809</v>
      </c>
      <c r="AE42" s="23" t="n">
        <v>0.3432292594509073</v>
      </c>
      <c r="AF42" s="23" t="n">
        <v>1.389960221267573</v>
      </c>
      <c r="AG42" s="23" t="n">
        <v>1.779234569957285</v>
      </c>
      <c r="AH42" s="23" t="n">
        <v>1.165617164911779</v>
      </c>
      <c r="AI42" s="23" t="n">
        <v>0.3819181513151827</v>
      </c>
      <c r="AJ42" s="23" t="n">
        <v>2.646304664374847</v>
      </c>
      <c r="AK42" s="23" t="n">
        <v>1.646304664374847</v>
      </c>
      <c r="AL42" s="23" t="n">
        <v>0.4430680425673995</v>
      </c>
      <c r="AM42" s="23" t="n">
        <v>0.171026730902918</v>
      </c>
      <c r="AN42" s="23" t="n">
        <v>0.7858505098498736</v>
      </c>
      <c r="AO42" s="23" t="n">
        <v>0.1717557363795561</v>
      </c>
      <c r="AP42" s="23" t="n">
        <v>0.3427824672824741</v>
      </c>
      <c r="AQ42" s="23" t="n">
        <v>1.38600556680163</v>
      </c>
      <c r="AR42" s="23" t="n">
        <v>1.773656491441334</v>
      </c>
      <c r="AS42" s="23" t="n">
        <v>1.173036443715265</v>
      </c>
      <c r="AT42" s="23" t="n">
        <v>0.3871859338653918</v>
      </c>
      <c r="AU42" s="23" t="n">
        <v>2.647531148755381</v>
      </c>
      <c r="AV42" s="23" t="n">
        <v>1.647531148755381</v>
      </c>
      <c r="AW42" s="23" t="n">
        <v>0.4441065427471457</v>
      </c>
      <c r="AX42" s="23" t="n">
        <v>0.1755394480906945</v>
      </c>
      <c r="AY42" s="23" t="n">
        <v>0.795612826439537</v>
      </c>
      <c r="AZ42" s="23" t="n">
        <v>0.1759668356016968</v>
      </c>
      <c r="BA42" s="23" t="n">
        <v>0.3515062836923913</v>
      </c>
      <c r="BB42" s="23" t="n">
        <v>1.395264269255855</v>
      </c>
      <c r="BC42" s="23" t="n">
        <v>1.79149089206849</v>
      </c>
      <c r="BD42" s="23" t="n">
        <v>1.192999584685515</v>
      </c>
      <c r="BE42" s="23" t="n">
        <v>0.397386758245978</v>
      </c>
      <c r="BF42" s="23" t="n">
        <v>2.686291395992234</v>
      </c>
      <c r="BG42" s="23" t="n">
        <v>1.686291395992234</v>
      </c>
      <c r="BH42" s="23" t="n">
        <v>1.783000848411364</v>
      </c>
      <c r="BI42" s="23" t="n">
        <v>1.030209374899577</v>
      </c>
      <c r="BJ42" s="23" t="n">
        <v>3.732506975285216</v>
      </c>
      <c r="BK42" s="23" t="n">
        <v>0.9192967519742758</v>
      </c>
      <c r="BL42" s="23" t="n">
        <v>1.949506126873852</v>
      </c>
      <c r="BM42" s="23" t="n">
        <v>1.577795224167999</v>
      </c>
      <c r="BN42" s="23" t="n">
        <v>2.093384856552841</v>
      </c>
      <c r="BO42" s="23" t="n">
        <v>5.827531645797527</v>
      </c>
      <c r="BP42" s="23" t="n">
        <v>2.095024670512311</v>
      </c>
      <c r="BQ42" s="23" t="n">
        <v>3.268384112654686</v>
      </c>
      <c r="BR42" s="23" t="n">
        <v>2.268384112654686</v>
      </c>
      <c r="CD42" s="23" t="n">
        <v>0.270886143599037</v>
      </c>
      <c r="CE42" s="23" t="n">
        <v>0.068122920520178</v>
      </c>
      <c r="CF42" s="23" t="n">
        <v>0.4149422473500974</v>
      </c>
      <c r="CG42" s="23" t="n">
        <v>0.07593318323088237</v>
      </c>
      <c r="CH42" s="23" t="n">
        <v>0.1440561037510604</v>
      </c>
      <c r="CI42" s="23" t="n">
        <v>1.251481746593184</v>
      </c>
      <c r="CJ42" s="23" t="n">
        <v>1.531795764217053</v>
      </c>
      <c r="CK42" s="23" t="n">
        <v>0.61982051991612</v>
      </c>
      <c r="CL42" s="23" t="n">
        <v>0.2048782725660226</v>
      </c>
      <c r="CM42" s="23" t="n">
        <v>2.288121908640599</v>
      </c>
      <c r="CN42" s="23" t="n">
        <v>1.288121908640599</v>
      </c>
      <c r="CO42" s="23" t="n">
        <v>0</v>
      </c>
      <c r="CP42" s="23" t="n">
        <v>6.597787257289741e-05</v>
      </c>
      <c r="CQ42" s="23" t="n">
        <v>0.0003426786341453839</v>
      </c>
      <c r="CR42" s="23" t="n">
        <v>0.0002767007615724865</v>
      </c>
      <c r="CS42" s="23" t="n">
        <v>0.0003426786341453839</v>
      </c>
      <c r="CV42" s="23" t="n">
        <v>0.002781755000347015</v>
      </c>
      <c r="CW42" s="23" t="n">
        <v>0.002439076366201632</v>
      </c>
      <c r="CZ42" s="23" t="n">
        <v>0.0004687198269910204</v>
      </c>
      <c r="DA42" s="23" t="n">
        <v>8.004518674238177e-05</v>
      </c>
      <c r="DB42" s="23" t="n">
        <v>0.0006154629312985582</v>
      </c>
      <c r="DC42" s="23" t="n">
        <v>6.669791756515611e-05</v>
      </c>
      <c r="DD42" s="23" t="n">
        <v>0.0001467431043075379</v>
      </c>
      <c r="DE42" s="23" t="n">
        <v>1.170774057620386</v>
      </c>
      <c r="DF42" s="23" t="n">
        <v>1.313072108021471</v>
      </c>
      <c r="DG42" s="23" t="n">
        <v>0.0007488133121462658</v>
      </c>
      <c r="DH42" s="23" t="n">
        <v>0.0001333503808477076</v>
      </c>
      <c r="DI42" s="23" t="n">
        <v>1.597571233445201</v>
      </c>
      <c r="DJ42" s="23" t="n">
        <v>0.5975712334452015</v>
      </c>
      <c r="DK42" s="23" t="n">
        <v>0.0008090580192016027</v>
      </c>
      <c r="DL42" s="23" t="n">
        <v>0.005768636117079936</v>
      </c>
      <c r="DM42" s="23" t="n">
        <v>0.01172111185284093</v>
      </c>
      <c r="DN42" s="23" t="n">
        <v>0.005143417716559386</v>
      </c>
      <c r="DO42" s="23" t="n">
        <v>0.01091205383363932</v>
      </c>
      <c r="DP42" s="23" t="n">
        <v>8.130064816331169</v>
      </c>
      <c r="DQ42" s="23" t="n">
        <v>14.48735637576103</v>
      </c>
      <c r="DR42" s="23" t="n">
        <v>0.02103286082330914</v>
      </c>
      <c r="DS42" s="23" t="n">
        <v>0.009311748970468218</v>
      </c>
      <c r="DT42" s="23" t="n">
        <v>25.99672745851386</v>
      </c>
      <c r="DU42" s="23" t="n">
        <v>24.99672745851386</v>
      </c>
      <c r="DV42" s="23" t="n">
        <v>-0.0002392776664464333</v>
      </c>
      <c r="DW42" s="23" t="n">
        <v>-0.001401941988618728</v>
      </c>
      <c r="DX42" s="23" t="n">
        <v>-0.002916936828621584</v>
      </c>
      <c r="DY42" s="23" t="n">
        <v>-0.001275717173556423</v>
      </c>
      <c r="DZ42" s="23" t="n">
        <v>-0.002677659162175151</v>
      </c>
      <c r="EA42" s="23" t="n">
        <v>6.859059098324074</v>
      </c>
      <c r="EB42" s="23" t="n">
        <v>12.1905937647323</v>
      </c>
      <c r="EC42" s="23" t="n">
        <v>-0.004600288165552029</v>
      </c>
      <c r="ED42" s="23" t="n">
        <v>-0.001683351336930445</v>
      </c>
      <c r="EE42" s="23" t="n">
        <v>19.22573148539915</v>
      </c>
      <c r="EF42" s="23" t="n">
        <v>18.22573148539915</v>
      </c>
      <c r="EG42" s="23" t="n">
        <v>0.00753048972579849</v>
      </c>
      <c r="EH42" s="23" t="n">
        <v>0.00359164905800065</v>
      </c>
      <c r="EI42" s="23" t="n">
        <v>0.01443704873236866</v>
      </c>
      <c r="EJ42" s="23" t="n">
        <v>0.003314909948569516</v>
      </c>
      <c r="EK42" s="23" t="n">
        <v>0.006906559006570166</v>
      </c>
      <c r="EL42" s="23" t="n">
        <v>1.476947607497042</v>
      </c>
      <c r="EM42" s="23" t="n">
        <v>1.917146063277821</v>
      </c>
      <c r="EN42" s="23" t="n">
        <v>0.01986495604203419</v>
      </c>
      <c r="EO42" s="23" t="n">
        <v>0.005427907309665535</v>
      </c>
      <c r="EP42" s="23" t="n">
        <v>2.637936809604747</v>
      </c>
      <c r="EQ42" s="23" t="n">
        <v>1.637936809604746</v>
      </c>
      <c r="ER42" s="23" t="n">
        <v>-0.004932201304088074</v>
      </c>
      <c r="ES42" s="23" t="n">
        <v>-0.004330600943409043</v>
      </c>
      <c r="ET42" s="23" t="n">
        <v>-0.0122855524790915</v>
      </c>
      <c r="EU42" s="23" t="n">
        <v>-0.003022750231594385</v>
      </c>
      <c r="EV42" s="23" t="n">
        <v>-0.007353351175003429</v>
      </c>
      <c r="EW42" s="23" t="n">
        <v>1.878025992130453</v>
      </c>
      <c r="EX42" s="23" t="n">
        <v>2.49088626388963</v>
      </c>
      <c r="EY42" s="23" t="n">
        <v>-0.01244567723854845</v>
      </c>
      <c r="EZ42" s="23" t="n">
        <v>-0.0001601247594569446</v>
      </c>
      <c r="FA42" s="23" t="n">
        <v>2.523351435034251</v>
      </c>
      <c r="FB42" s="23" t="n">
        <v>1.523351435034251</v>
      </c>
      <c r="FC42" s="23" t="n">
        <v>0.01654421632940456</v>
      </c>
      <c r="FD42" s="23" t="n">
        <v>0.004160568418534141</v>
      </c>
      <c r="FE42" s="23" t="n">
        <v>0.02534236049567251</v>
      </c>
      <c r="FF42" s="23" t="n">
        <v>0.00463757574773381</v>
      </c>
      <c r="FG42" s="23" t="n">
        <v>0.008798144166267952</v>
      </c>
      <c r="FH42" s="23" t="n">
        <v>1.251481746593184</v>
      </c>
      <c r="FI42" s="23" t="n">
        <v>1.531795764217053</v>
      </c>
      <c r="FJ42" s="23" t="n">
        <v>0.03785518384460012</v>
      </c>
      <c r="FK42" s="23" t="n">
        <v>0.01251282334892761</v>
      </c>
      <c r="FL42" s="23" t="n">
        <v>2.288121908640599</v>
      </c>
      <c r="FM42" s="23" t="n">
        <v>1.288121908640599</v>
      </c>
    </row>
    <row r="43">
      <c r="A43" s="2" t="inlineStr">
        <is>
          <t>Aus|1802</t>
        </is>
      </c>
      <c r="B43" s="2" t="inlineStr">
        <is>
          <t>Aus</t>
        </is>
      </c>
      <c r="C43" s="2" t="inlineStr">
        <is>
          <t>1802</t>
        </is>
      </c>
      <c r="D43" s="2" t="inlineStr">
        <is>
          <t>Veterinary pharmaceutical and medicinal product manufacturing</t>
        </is>
      </c>
      <c r="E43" s="23" t="n">
        <v>1</v>
      </c>
      <c r="F43" s="23" t="n">
        <v>0.2095468801550021</v>
      </c>
      <c r="G43" s="23" t="n">
        <v>1.399186997005776</v>
      </c>
      <c r="H43" s="23" t="n">
        <v>0.1896401168507743</v>
      </c>
      <c r="I43" s="23" t="n">
        <v>0.3991869970057764</v>
      </c>
      <c r="J43" s="23" t="n">
        <v>1.209546880155002</v>
      </c>
      <c r="K43" s="23" t="n">
        <v>1.399186997005776</v>
      </c>
      <c r="L43" s="23" t="n">
        <v>1.815153176154855</v>
      </c>
      <c r="M43" s="23" t="n">
        <v>0.4159661791490783</v>
      </c>
      <c r="N43" s="23" t="n">
        <v>1.815153176154855</v>
      </c>
      <c r="O43" s="23" t="n">
        <v>0.8151531761548547</v>
      </c>
      <c r="P43" s="23" t="n">
        <v>0.1224406070115561</v>
      </c>
      <c r="Q43" s="23" t="n">
        <v>0.03470178243767724</v>
      </c>
      <c r="R43" s="23" t="n">
        <v>0.2013858092277926</v>
      </c>
      <c r="S43" s="23" t="n">
        <v>0.04424341977855926</v>
      </c>
      <c r="T43" s="23" t="n">
        <v>0.07894520221623649</v>
      </c>
      <c r="U43" s="23" t="n">
        <v>1.283417268867362</v>
      </c>
      <c r="V43" s="23" t="n">
        <v>1.644763237810358</v>
      </c>
      <c r="W43" s="23" t="n">
        <v>0.2980710025881693</v>
      </c>
      <c r="X43" s="23" t="n">
        <v>0.09668519336037668</v>
      </c>
      <c r="Y43" s="23" t="n">
        <v>2.434412976734401</v>
      </c>
      <c r="Z43" s="23" t="n">
        <v>1.434412976734401</v>
      </c>
      <c r="AA43" s="23" t="n">
        <v>0.2824687474400733</v>
      </c>
      <c r="AB43" s="23" t="n">
        <v>0.09252301148997573</v>
      </c>
      <c r="AC43" s="23" t="n">
        <v>0.4594351188635599</v>
      </c>
      <c r="AD43" s="23" t="n">
        <v>0.08444335993351086</v>
      </c>
      <c r="AE43" s="23" t="n">
        <v>0.1769663714234866</v>
      </c>
      <c r="AF43" s="23" t="n">
        <v>1.327551321441693</v>
      </c>
      <c r="AG43" s="23" t="n">
        <v>1.626498942014924</v>
      </c>
      <c r="AH43" s="23" t="n">
        <v>0.6680086366982877</v>
      </c>
      <c r="AI43" s="23" t="n">
        <v>0.2085735178347278</v>
      </c>
      <c r="AJ43" s="23" t="n">
        <v>2.364893967039691</v>
      </c>
      <c r="AK43" s="23" t="n">
        <v>1.364893967039691</v>
      </c>
      <c r="AL43" s="23" t="n">
        <v>0.2825561986582233</v>
      </c>
      <c r="AM43" s="23" t="n">
        <v>0.09171293074483262</v>
      </c>
      <c r="AN43" s="23" t="n">
        <v>0.4586396474711842</v>
      </c>
      <c r="AO43" s="23" t="n">
        <v>0.08437051806812822</v>
      </c>
      <c r="AP43" s="23" t="n">
        <v>0.1760834488129608</v>
      </c>
      <c r="AQ43" s="23" t="n">
        <v>1.324582972096703</v>
      </c>
      <c r="AR43" s="23" t="n">
        <v>1.623180272275496</v>
      </c>
      <c r="AS43" s="23" t="n">
        <v>0.6700900119127096</v>
      </c>
      <c r="AT43" s="23" t="n">
        <v>0.2114503644415254</v>
      </c>
      <c r="AU43" s="23" t="n">
        <v>2.371528266216671</v>
      </c>
      <c r="AV43" s="23" t="n">
        <v>1.371528266216671</v>
      </c>
      <c r="AW43" s="23" t="n">
        <v>0.2835031545970833</v>
      </c>
      <c r="AX43" s="23" t="n">
        <v>0.09429439891705488</v>
      </c>
      <c r="AY43" s="23" t="n">
        <v>0.4643801346329354</v>
      </c>
      <c r="AZ43" s="23" t="n">
        <v>0.08658258111879719</v>
      </c>
      <c r="BA43" s="23" t="n">
        <v>0.1808769800358521</v>
      </c>
      <c r="BB43" s="23" t="n">
        <v>1.332604408056999</v>
      </c>
      <c r="BC43" s="23" t="n">
        <v>1.638006939615595</v>
      </c>
      <c r="BD43" s="23" t="n">
        <v>0.6814013833556771</v>
      </c>
      <c r="BE43" s="23" t="n">
        <v>0.2170212487227418</v>
      </c>
      <c r="BF43" s="23" t="n">
        <v>2.403505471831838</v>
      </c>
      <c r="BG43" s="23" t="n">
        <v>1.403505471831838</v>
      </c>
      <c r="BH43" s="23" t="n">
        <v>0.6165243207567918</v>
      </c>
      <c r="BI43" s="23" t="n">
        <v>0.4590179888083999</v>
      </c>
      <c r="BJ43" s="23" t="n">
        <v>1.521416335285847</v>
      </c>
      <c r="BK43" s="23" t="n">
        <v>0.4458740257206555</v>
      </c>
      <c r="BL43" s="23" t="n">
        <v>0.9048920145290554</v>
      </c>
      <c r="BM43" s="23" t="n">
        <v>1.744525355049983</v>
      </c>
      <c r="BN43" s="23" t="n">
        <v>2.467731254167376</v>
      </c>
      <c r="BO43" s="23" t="n">
        <v>2.665553276603107</v>
      </c>
      <c r="BP43" s="23" t="n">
        <v>1.14413694131726</v>
      </c>
      <c r="BQ43" s="23" t="n">
        <v>4.323516829524429</v>
      </c>
      <c r="BR43" s="23" t="n">
        <v>3.323516829524429</v>
      </c>
      <c r="CD43" s="23" t="n">
        <v>0.1600281404285172</v>
      </c>
      <c r="CE43" s="23" t="n">
        <v>0.05782122905229853</v>
      </c>
      <c r="CF43" s="23" t="n">
        <v>0.2580493096357673</v>
      </c>
      <c r="CG43" s="23" t="n">
        <v>0.04019994015495157</v>
      </c>
      <c r="CH43" s="23" t="n">
        <v>0.0980211692072501</v>
      </c>
      <c r="CI43" s="23" t="n">
        <v>1.361319133606546</v>
      </c>
      <c r="CJ43" s="23" t="n">
        <v>1.612524578144648</v>
      </c>
      <c r="CK43" s="23" t="n">
        <v>0.3699376341101187</v>
      </c>
      <c r="CL43" s="23" t="n">
        <v>0.1118883244743513</v>
      </c>
      <c r="CM43" s="23" t="n">
        <v>2.311703636119959</v>
      </c>
      <c r="CN43" s="23" t="n">
        <v>1.311703636119959</v>
      </c>
      <c r="CO43" s="23" t="n">
        <v>0</v>
      </c>
      <c r="CP43" s="23" t="n">
        <v>3.772966182940286e-05</v>
      </c>
      <c r="CQ43" s="23" t="n">
        <v>0.00018381782456535</v>
      </c>
      <c r="CR43" s="23" t="n">
        <v>0.0001460881627359471</v>
      </c>
      <c r="CS43" s="23" t="n">
        <v>0.00018381782456535</v>
      </c>
      <c r="CV43" s="23" t="n">
        <v>0.001515848617588293</v>
      </c>
      <c r="CW43" s="23" t="n">
        <v>0.001332030793022943</v>
      </c>
      <c r="CZ43" s="23" t="n">
        <v>0.0002714715706028175</v>
      </c>
      <c r="DA43" s="23" t="n">
        <v>2.777747352982761e-05</v>
      </c>
      <c r="DB43" s="23" t="n">
        <v>0.0003327076302233142</v>
      </c>
      <c r="DC43" s="23" t="n">
        <v>3.345858609066914e-05</v>
      </c>
      <c r="DD43" s="23" t="n">
        <v>6.123605962049674e-05</v>
      </c>
      <c r="DE43" s="23" t="n">
        <v>1.102321850749035</v>
      </c>
      <c r="DF43" s="23" t="n">
        <v>1.225570800966446</v>
      </c>
      <c r="DG43" s="23" t="n">
        <v>0.0004055330718584613</v>
      </c>
      <c r="DH43" s="23" t="n">
        <v>7.282544163514712e-05</v>
      </c>
      <c r="DI43" s="23" t="n">
        <v>1.493832562127787</v>
      </c>
      <c r="DJ43" s="23" t="n">
        <v>0.4938325621277874</v>
      </c>
      <c r="DK43" s="23" t="n">
        <v>0.000962111965999094</v>
      </c>
      <c r="DL43" s="23" t="n">
        <v>0.004017026128299437</v>
      </c>
      <c r="DM43" s="23" t="n">
        <v>0.007800731564676309</v>
      </c>
      <c r="DN43" s="23" t="n">
        <v>0.002821593470377778</v>
      </c>
      <c r="DO43" s="23" t="n">
        <v>0.006838619598677215</v>
      </c>
      <c r="DP43" s="23" t="n">
        <v>5.175216887701842</v>
      </c>
      <c r="DQ43" s="23" t="n">
        <v>8.107924898923516</v>
      </c>
      <c r="DR43" s="23" t="n">
        <v>0.01288607310520354</v>
      </c>
      <c r="DS43" s="23" t="n">
        <v>0.005085341540527227</v>
      </c>
      <c r="DT43" s="23" t="n">
        <v>13.39352753171731</v>
      </c>
      <c r="DU43" s="23" t="n">
        <v>12.39352753171731</v>
      </c>
      <c r="DV43" s="23" t="n">
        <v>-0.0002866275977419557</v>
      </c>
      <c r="DW43" s="23" t="n">
        <v>-0.001501065091436367</v>
      </c>
      <c r="DX43" s="23" t="n">
        <v>-0.002576769857714365</v>
      </c>
      <c r="DY43" s="23" t="n">
        <v>-0.0007890771685360426</v>
      </c>
      <c r="DZ43" s="23" t="n">
        <v>-0.002290142259972409</v>
      </c>
      <c r="EA43" s="23" t="n">
        <v>6.236987307787931</v>
      </c>
      <c r="EB43" s="23" t="n">
        <v>8.989957275622048</v>
      </c>
      <c r="EC43" s="23" t="n">
        <v>-0.003496083351682404</v>
      </c>
      <c r="ED43" s="23" t="n">
        <v>-0.0009193134939680394</v>
      </c>
      <c r="EE43" s="23" t="n">
        <v>12.19730193192997</v>
      </c>
      <c r="EF43" s="23" t="n">
        <v>11.19730193192997</v>
      </c>
      <c r="EG43" s="23" t="n">
        <v>0.005437068653915723</v>
      </c>
      <c r="EH43" s="23" t="n">
        <v>0.001320514555448448</v>
      </c>
      <c r="EI43" s="23" t="n">
        <v>0.008288524654342872</v>
      </c>
      <c r="EJ43" s="23" t="n">
        <v>0.0015309414449787</v>
      </c>
      <c r="EK43" s="23" t="n">
        <v>0.002851456000427148</v>
      </c>
      <c r="EL43" s="23" t="n">
        <v>1.242872518171612</v>
      </c>
      <c r="EM43" s="23" t="n">
        <v>1.524447304591888</v>
      </c>
      <c r="EN43" s="23" t="n">
        <v>0.01125281875285374</v>
      </c>
      <c r="EO43" s="23" t="n">
        <v>0.002964294098510869</v>
      </c>
      <c r="EP43" s="23" t="n">
        <v>2.069648089646536</v>
      </c>
      <c r="EQ43" s="23" t="n">
        <v>1.069648089646536</v>
      </c>
      <c r="ER43" s="23" t="n">
        <v>-0.005349617435765704</v>
      </c>
      <c r="ES43" s="23" t="n">
        <v>-0.002130595300591598</v>
      </c>
      <c r="ET43" s="23" t="n">
        <v>-0.009083996046718274</v>
      </c>
      <c r="EU43" s="23" t="n">
        <v>-0.001603783310360972</v>
      </c>
      <c r="EV43" s="23" t="n">
        <v>-0.00373437861095257</v>
      </c>
      <c r="EW43" s="23" t="n">
        <v>1.398270591528129</v>
      </c>
      <c r="EX43" s="23" t="n">
        <v>1.698064610374902</v>
      </c>
      <c r="EY43" s="23" t="n">
        <v>-0.009171443538432088</v>
      </c>
      <c r="EZ43" s="23" t="n">
        <v>-8.744749171381468e-05</v>
      </c>
      <c r="FA43" s="23" t="n">
        <v>1.714411104823117</v>
      </c>
      <c r="FB43" s="23" t="n">
        <v>0.7144111048231165</v>
      </c>
      <c r="FC43" s="23" t="n">
        <v>0.009773627173638617</v>
      </c>
      <c r="FD43" s="23" t="n">
        <v>0.003531398502572498</v>
      </c>
      <c r="FE43" s="23" t="n">
        <v>0.01576021403511468</v>
      </c>
      <c r="FF43" s="23" t="n">
        <v>0.002455188358903564</v>
      </c>
      <c r="FG43" s="23" t="n">
        <v>0.005986586861476063</v>
      </c>
      <c r="FH43" s="23" t="n">
        <v>1.361319133606546</v>
      </c>
      <c r="FI43" s="23" t="n">
        <v>1.612524578144648</v>
      </c>
      <c r="FJ43" s="23" t="n">
        <v>0.02259372947538122</v>
      </c>
      <c r="FK43" s="23" t="n">
        <v>0.006833515440266544</v>
      </c>
      <c r="FL43" s="23" t="n">
        <v>2.311703636119959</v>
      </c>
      <c r="FM43" s="23" t="n">
        <v>1.311703636119958</v>
      </c>
    </row>
    <row r="44">
      <c r="A44" s="2" t="inlineStr">
        <is>
          <t>Aus|1803</t>
        </is>
      </c>
      <c r="B44" s="2" t="inlineStr">
        <is>
          <t>Aus</t>
        </is>
      </c>
      <c r="C44" s="2" t="inlineStr">
        <is>
          <t>1803</t>
        </is>
      </c>
      <c r="D44" s="2" t="inlineStr">
        <is>
          <t>Basic chemical manufacturing</t>
        </is>
      </c>
      <c r="E44" s="23" t="n">
        <v>1</v>
      </c>
      <c r="F44" s="23" t="n">
        <v>0.592670994479382</v>
      </c>
      <c r="G44" s="23" t="n">
        <v>2.111174181518698</v>
      </c>
      <c r="H44" s="23" t="n">
        <v>0.5185031870393155</v>
      </c>
      <c r="I44" s="23" t="n">
        <v>1.111174181518698</v>
      </c>
      <c r="J44" s="23" t="n">
        <v>1.592670994479382</v>
      </c>
      <c r="K44" s="23" t="n">
        <v>2.111174181518698</v>
      </c>
      <c r="L44" s="23" t="n">
        <v>2.858305175402399</v>
      </c>
      <c r="M44" s="23" t="n">
        <v>0.7471309938837014</v>
      </c>
      <c r="N44" s="23" t="n">
        <v>2.858305175402399</v>
      </c>
      <c r="O44" s="23" t="n">
        <v>1.858305175402399</v>
      </c>
      <c r="P44" s="23" t="n">
        <v>0.1362197642093569</v>
      </c>
      <c r="Q44" s="23" t="n">
        <v>0.1074754664109761</v>
      </c>
      <c r="R44" s="23" t="n">
        <v>0.3617158974564385</v>
      </c>
      <c r="S44" s="23" t="n">
        <v>0.1180206668361055</v>
      </c>
      <c r="T44" s="23" t="n">
        <v>0.2254961332470816</v>
      </c>
      <c r="U44" s="23" t="n">
        <v>1.788985849702371</v>
      </c>
      <c r="V44" s="23" t="n">
        <v>2.655384844893104</v>
      </c>
      <c r="W44" s="23" t="n">
        <v>0.5353754597721703</v>
      </c>
      <c r="X44" s="23" t="n">
        <v>0.1736595623157318</v>
      </c>
      <c r="Y44" s="23" t="n">
        <v>3.930233346677569</v>
      </c>
      <c r="Z44" s="23" t="n">
        <v>2.930233346677569</v>
      </c>
      <c r="AA44" s="23" t="n">
        <v>0.2507290008750912</v>
      </c>
      <c r="AB44" s="23" t="n">
        <v>0.2877966712407889</v>
      </c>
      <c r="AC44" s="23" t="n">
        <v>0.7667988248538139</v>
      </c>
      <c r="AD44" s="23" t="n">
        <v>0.2282731527379337</v>
      </c>
      <c r="AE44" s="23" t="n">
        <v>0.5160698239787227</v>
      </c>
      <c r="AF44" s="23" t="n">
        <v>2.147839580727896</v>
      </c>
      <c r="AG44" s="23" t="n">
        <v>3.058277351951877</v>
      </c>
      <c r="AH44" s="23" t="n">
        <v>1.141424810063616</v>
      </c>
      <c r="AI44" s="23" t="n">
        <v>0.3746259852098021</v>
      </c>
      <c r="AJ44" s="23" t="n">
        <v>4.552424354900428</v>
      </c>
      <c r="AK44" s="23" t="n">
        <v>3.552424354900428</v>
      </c>
      <c r="AL44" s="23" t="n">
        <v>0.2545328890429187</v>
      </c>
      <c r="AM44" s="23" t="n">
        <v>0.2855446473187163</v>
      </c>
      <c r="AN44" s="23" t="n">
        <v>0.7685140375107827</v>
      </c>
      <c r="AO44" s="23" t="n">
        <v>0.2284365011491478</v>
      </c>
      <c r="AP44" s="23" t="n">
        <v>0.513981148467864</v>
      </c>
      <c r="AQ44" s="23" t="n">
        <v>2.121837921977024</v>
      </c>
      <c r="AR44" s="23" t="n">
        <v>3.019311336937671</v>
      </c>
      <c r="AS44" s="23" t="n">
        <v>1.148307224700766</v>
      </c>
      <c r="AT44" s="23" t="n">
        <v>0.3797931871899828</v>
      </c>
      <c r="AU44" s="23" t="n">
        <v>4.51142965853478</v>
      </c>
      <c r="AV44" s="23" t="n">
        <v>3.51142965853478</v>
      </c>
      <c r="AW44" s="23" t="n">
        <v>0.2720611792542816</v>
      </c>
      <c r="AX44" s="23" t="n">
        <v>0.2912001810265367</v>
      </c>
      <c r="AY44" s="23" t="n">
        <v>0.7971396311171268</v>
      </c>
      <c r="AZ44" s="23" t="n">
        <v>0.2338782708363085</v>
      </c>
      <c r="BA44" s="23" t="n">
        <v>0.5250784518628452</v>
      </c>
      <c r="BB44" s="23" t="n">
        <v>2.070348154134724</v>
      </c>
      <c r="BC44" s="23" t="n">
        <v>2.930001381682174</v>
      </c>
      <c r="BD44" s="23" t="n">
        <v>1.186938872929992</v>
      </c>
      <c r="BE44" s="23" t="n">
        <v>0.3897992418128648</v>
      </c>
      <c r="BF44" s="23" t="n">
        <v>4.362764567085188</v>
      </c>
      <c r="BG44" s="23" t="n">
        <v>3.362764567085188</v>
      </c>
      <c r="BH44" s="23" t="n">
        <v>0.9299479814345083</v>
      </c>
      <c r="BI44" s="23" t="n">
        <v>1.047551493399413</v>
      </c>
      <c r="BJ44" s="23" t="n">
        <v>3.135164108177664</v>
      </c>
      <c r="BK44" s="23" t="n">
        <v>1.157664633343743</v>
      </c>
      <c r="BL44" s="23" t="n">
        <v>2.205216126743156</v>
      </c>
      <c r="BM44" s="23" t="n">
        <v>2.126462462753555</v>
      </c>
      <c r="BN44" s="23" t="n">
        <v>3.371332774271373</v>
      </c>
      <c r="BO44" s="23" t="n">
        <v>5.19018735995762</v>
      </c>
      <c r="BP44" s="23" t="n">
        <v>2.055023251779956</v>
      </c>
      <c r="BQ44" s="23" t="n">
        <v>5.581158799819535</v>
      </c>
      <c r="BR44" s="23" t="n">
        <v>4.581158799819535</v>
      </c>
      <c r="CD44" s="23" t="n">
        <v>0.1145092366657343</v>
      </c>
      <c r="CE44" s="23" t="n">
        <v>0.1803212048298127</v>
      </c>
      <c r="CF44" s="23" t="n">
        <v>0.4050829273973753</v>
      </c>
      <c r="CG44" s="23" t="n">
        <v>0.1102524859018283</v>
      </c>
      <c r="CH44" s="23" t="n">
        <v>0.2905736907316411</v>
      </c>
      <c r="CI44" s="23" t="n">
        <v>2.574730651259088</v>
      </c>
      <c r="CJ44" s="23" t="n">
        <v>3.537556787491819</v>
      </c>
      <c r="CK44" s="23" t="n">
        <v>0.6060493502914455</v>
      </c>
      <c r="CL44" s="23" t="n">
        <v>0.2009664228940701</v>
      </c>
      <c r="CM44" s="23" t="n">
        <v>5.292580475936398</v>
      </c>
      <c r="CN44" s="23" t="n">
        <v>4.292580475936398</v>
      </c>
      <c r="CO44" s="23" t="n">
        <v>0</v>
      </c>
      <c r="CP44" s="23" t="n">
        <v>0.0001203088070247108</v>
      </c>
      <c r="CQ44" s="23" t="n">
        <v>0.0005811229406060752</v>
      </c>
      <c r="CR44" s="23" t="n">
        <v>0.0004608141335813644</v>
      </c>
      <c r="CS44" s="23" t="n">
        <v>0.0005811229406060752</v>
      </c>
      <c r="CV44" s="23" t="n">
        <v>0.002973628726318663</v>
      </c>
      <c r="CW44" s="23" t="n">
        <v>0.002392505785712588</v>
      </c>
      <c r="CZ44" s="23" t="n">
        <v>0.0004511800809688214</v>
      </c>
      <c r="DA44" s="23" t="n">
        <v>0.000122845224549027</v>
      </c>
      <c r="DB44" s="23" t="n">
        <v>0.0006708985656480277</v>
      </c>
      <c r="DC44" s="23" t="n">
        <v>9.687326013017934e-05</v>
      </c>
      <c r="DD44" s="23" t="n">
        <v>0.0002197184846792064</v>
      </c>
      <c r="DE44" s="23" t="n">
        <v>1.272275372364048</v>
      </c>
      <c r="DF44" s="23" t="n">
        <v>1.486986225560764</v>
      </c>
      <c r="DG44" s="23" t="n">
        <v>0.0008017028168498709</v>
      </c>
      <c r="DH44" s="23" t="n">
        <v>0.0001308042512018432</v>
      </c>
      <c r="DI44" s="23" t="n">
        <v>1.776902063425252</v>
      </c>
      <c r="DJ44" s="23" t="n">
        <v>0.7769020634252519</v>
      </c>
      <c r="DK44" s="23" t="n">
        <v>0.01745813282929613</v>
      </c>
      <c r="DL44" s="23" t="n">
        <v>0.008256693647111776</v>
      </c>
      <c r="DM44" s="23" t="n">
        <v>0.03230829269863175</v>
      </c>
      <c r="DN44" s="23" t="n">
        <v>0.00659346622222385</v>
      </c>
      <c r="DO44" s="23" t="n">
        <v>0.01485015986933563</v>
      </c>
      <c r="DP44" s="23" t="n">
        <v>1.472942537890214</v>
      </c>
      <c r="DQ44" s="23" t="n">
        <v>1.850615584984889</v>
      </c>
      <c r="DR44" s="23" t="n">
        <v>0.04144224750040066</v>
      </c>
      <c r="DS44" s="23" t="n">
        <v>0.009133954801768908</v>
      </c>
      <c r="DT44" s="23" t="n">
        <v>2.373807548929705</v>
      </c>
      <c r="DU44" s="23" t="n">
        <v>1.373807548929705</v>
      </c>
      <c r="DV44" s="23" t="n">
        <v>-0.0003810226989019971</v>
      </c>
      <c r="DW44" s="23" t="n">
        <v>-0.002844313970864861</v>
      </c>
      <c r="DX44" s="23" t="n">
        <v>-0.004934720598541474</v>
      </c>
      <c r="DY44" s="23" t="n">
        <v>-0.001709383928774616</v>
      </c>
      <c r="DZ44" s="23" t="n">
        <v>-0.004553697899639477</v>
      </c>
      <c r="EA44" s="23" t="n">
        <v>8.464946259268526</v>
      </c>
      <c r="EB44" s="23" t="n">
        <v>12.95125096946189</v>
      </c>
      <c r="EC44" s="23" t="n">
        <v>-0.006585930814343374</v>
      </c>
      <c r="ED44" s="23" t="n">
        <v>-0.0016512102158019</v>
      </c>
      <c r="EE44" s="23" t="n">
        <v>17.28487786507791</v>
      </c>
      <c r="EF44" s="23" t="n">
        <v>16.28487786507791</v>
      </c>
      <c r="EG44" s="23" t="n">
        <v>0.00604894265148966</v>
      </c>
      <c r="EH44" s="23" t="n">
        <v>0.003901324051024453</v>
      </c>
      <c r="EI44" s="23" t="n">
        <v>0.0140883411245271</v>
      </c>
      <c r="EJ44" s="23" t="n">
        <v>0.004138074422012986</v>
      </c>
      <c r="EK44" s="23" t="n">
        <v>0.008039398473037439</v>
      </c>
      <c r="EL44" s="23" t="n">
        <v>1.644959669118979</v>
      </c>
      <c r="EM44" s="23" t="n">
        <v>2.329058471244986</v>
      </c>
      <c r="EN44" s="23" t="n">
        <v>0.01941261051708819</v>
      </c>
      <c r="EO44" s="23" t="n">
        <v>0.005324269392561093</v>
      </c>
      <c r="EP44" s="23" t="n">
        <v>3.209256829754782</v>
      </c>
      <c r="EQ44" s="23" t="n">
        <v>2.209256829754783</v>
      </c>
      <c r="ER44" s="23" t="n">
        <v>-0.002245054483662211</v>
      </c>
      <c r="ES44" s="23" t="n">
        <v>-0.006153347973097158</v>
      </c>
      <c r="ET44" s="23" t="n">
        <v>-0.01237312846755846</v>
      </c>
      <c r="EU44" s="23" t="n">
        <v>-0.003974726010799096</v>
      </c>
      <c r="EV44" s="23" t="n">
        <v>-0.01012807398389625</v>
      </c>
      <c r="EW44" s="23" t="n">
        <v>3.740845720171389</v>
      </c>
      <c r="EX44" s="23" t="n">
        <v>5.511282045759081</v>
      </c>
      <c r="EY44" s="23" t="n">
        <v>-0.01253019587993856</v>
      </c>
      <c r="EZ44" s="23" t="n">
        <v>-0.0001570674123800991</v>
      </c>
      <c r="FA44" s="23" t="n">
        <v>5.581243560512115</v>
      </c>
      <c r="FB44" s="23" t="n">
        <v>4.581243560512115</v>
      </c>
      <c r="FC44" s="23" t="n">
        <v>0.006993586153734985</v>
      </c>
      <c r="FD44" s="23" t="n">
        <v>0.01101301447850764</v>
      </c>
      <c r="FE44" s="23" t="n">
        <v>0.02474020816705402</v>
      </c>
      <c r="FF44" s="23" t="n">
        <v>0.006733607534811396</v>
      </c>
      <c r="FG44" s="23" t="n">
        <v>0.01774662201331903</v>
      </c>
      <c r="FH44" s="23" t="n">
        <v>2.574730651259089</v>
      </c>
      <c r="FI44" s="23" t="n">
        <v>3.537556787491821</v>
      </c>
      <c r="FJ44" s="23" t="n">
        <v>0.03701411753403692</v>
      </c>
      <c r="FK44" s="23" t="n">
        <v>0.0122739093669829</v>
      </c>
      <c r="FL44" s="23" t="n">
        <v>5.292580475936399</v>
      </c>
      <c r="FM44" s="23" t="n">
        <v>4.292580475936399</v>
      </c>
    </row>
    <row r="45">
      <c r="A45" s="2" t="inlineStr">
        <is>
          <t>Aus|1804</t>
        </is>
      </c>
      <c r="B45" s="2" t="inlineStr">
        <is>
          <t>Aus</t>
        </is>
      </c>
      <c r="C45" s="2" t="inlineStr">
        <is>
          <t>1804</t>
        </is>
      </c>
      <c r="D45" s="2" t="inlineStr">
        <is>
          <t>Cleaning compounds and toiletry preparation manufacturing</t>
        </is>
      </c>
      <c r="E45" s="23" t="n">
        <v>1</v>
      </c>
      <c r="F45" s="23" t="n">
        <v>0.2981880983699585</v>
      </c>
      <c r="G45" s="23" t="n">
        <v>1.598756307578835</v>
      </c>
      <c r="H45" s="23" t="n">
        <v>0.3005682092088764</v>
      </c>
      <c r="I45" s="23" t="n">
        <v>0.5987563075788349</v>
      </c>
      <c r="J45" s="23" t="n">
        <v>1.298188098369959</v>
      </c>
      <c r="K45" s="23" t="n">
        <v>1.598756307578835</v>
      </c>
      <c r="L45" s="23" t="n">
        <v>2.294920185832019</v>
      </c>
      <c r="M45" s="23" t="n">
        <v>0.696163878253184</v>
      </c>
      <c r="N45" s="23" t="n">
        <v>2.294920185832019</v>
      </c>
      <c r="O45" s="23" t="n">
        <v>1.294920185832019</v>
      </c>
      <c r="P45" s="23" t="n">
        <v>0.1996387676351852</v>
      </c>
      <c r="Q45" s="23" t="n">
        <v>0.06926306490003982</v>
      </c>
      <c r="R45" s="23" t="n">
        <v>0.3370406850479331</v>
      </c>
      <c r="S45" s="23" t="n">
        <v>0.06813885251270811</v>
      </c>
      <c r="T45" s="23" t="n">
        <v>0.1374019174127479</v>
      </c>
      <c r="U45" s="23" t="n">
        <v>1.346941957819582</v>
      </c>
      <c r="V45" s="23" t="n">
        <v>1.688252682784702</v>
      </c>
      <c r="W45" s="23" t="n">
        <v>0.4988536942620695</v>
      </c>
      <c r="X45" s="23" t="n">
        <v>0.1618130092141364</v>
      </c>
      <c r="Y45" s="23" t="n">
        <v>2.498781675379114</v>
      </c>
      <c r="Z45" s="23" t="n">
        <v>1.498781675379113</v>
      </c>
      <c r="AA45" s="23" t="n">
        <v>0.5960338105694283</v>
      </c>
      <c r="AB45" s="23" t="n">
        <v>0.1253182601483429</v>
      </c>
      <c r="AC45" s="23" t="n">
        <v>0.8517714804217833</v>
      </c>
      <c r="AD45" s="23" t="n">
        <v>0.1304194097040121</v>
      </c>
      <c r="AE45" s="23" t="n">
        <v>0.255737669852355</v>
      </c>
      <c r="AF45" s="23" t="n">
        <v>1.21025360965449</v>
      </c>
      <c r="AG45" s="23" t="n">
        <v>1.429065709557706</v>
      </c>
      <c r="AH45" s="23" t="n">
        <v>1.200841564373717</v>
      </c>
      <c r="AI45" s="23" t="n">
        <v>0.3490700839519338</v>
      </c>
      <c r="AJ45" s="23" t="n">
        <v>2.01472054618257</v>
      </c>
      <c r="AK45" s="23" t="n">
        <v>1.01472054618257</v>
      </c>
      <c r="AL45" s="23" t="n">
        <v>0.5950702926567528</v>
      </c>
      <c r="AM45" s="23" t="n">
        <v>0.1256619673126145</v>
      </c>
      <c r="AN45" s="23" t="n">
        <v>0.8522736539314402</v>
      </c>
      <c r="AO45" s="23" t="n">
        <v>0.1315413939620729</v>
      </c>
      <c r="AP45" s="23" t="n">
        <v>0.2572033612746873</v>
      </c>
      <c r="AQ45" s="23" t="n">
        <v>1.211171636129883</v>
      </c>
      <c r="AR45" s="23" t="n">
        <v>1.43222349434783</v>
      </c>
      <c r="AS45" s="23" t="n">
        <v>1.206158448288496</v>
      </c>
      <c r="AT45" s="23" t="n">
        <v>0.353884794357056</v>
      </c>
      <c r="AU45" s="23" t="n">
        <v>2.026917598093289</v>
      </c>
      <c r="AV45" s="23" t="n">
        <v>1.026917598093289</v>
      </c>
      <c r="AW45" s="23" t="n">
        <v>0.5979059112584847</v>
      </c>
      <c r="AX45" s="23" t="n">
        <v>0.1286515814989367</v>
      </c>
      <c r="AY45" s="23" t="n">
        <v>0.8612365295113807</v>
      </c>
      <c r="AZ45" s="23" t="n">
        <v>0.1346790367539593</v>
      </c>
      <c r="BA45" s="23" t="n">
        <v>0.2633306182528961</v>
      </c>
      <c r="BB45" s="23" t="n">
        <v>1.215170278594751</v>
      </c>
      <c r="BC45" s="23" t="n">
        <v>1.440421499929031</v>
      </c>
      <c r="BD45" s="23" t="n">
        <v>1.224444794383385</v>
      </c>
      <c r="BE45" s="23" t="n">
        <v>0.3632082648720042</v>
      </c>
      <c r="BF45" s="23" t="n">
        <v>2.047888758627839</v>
      </c>
      <c r="BG45" s="23" t="n">
        <v>1.047888758627839</v>
      </c>
      <c r="BH45" s="23" t="n">
        <v>2.30150058920072</v>
      </c>
      <c r="BI45" s="23" t="n">
        <v>0.7343731348468767</v>
      </c>
      <c r="BJ45" s="23" t="n">
        <v>3.703668508505677</v>
      </c>
      <c r="BK45" s="23" t="n">
        <v>0.6677947844580798</v>
      </c>
      <c r="BL45" s="23" t="n">
        <v>1.402167919304957</v>
      </c>
      <c r="BM45" s="23" t="n">
        <v>1.319084487005026</v>
      </c>
      <c r="BN45" s="23" t="n">
        <v>1.609240738796383</v>
      </c>
      <c r="BO45" s="23" t="n">
        <v>5.618504017367323</v>
      </c>
      <c r="BP45" s="23" t="n">
        <v>1.914835508861647</v>
      </c>
      <c r="BQ45" s="23" t="n">
        <v>2.441235098409666</v>
      </c>
      <c r="BR45" s="23" t="n">
        <v>1.441235098409666</v>
      </c>
      <c r="CD45" s="23" t="n">
        <v>0.3963950429342431</v>
      </c>
      <c r="CE45" s="23" t="n">
        <v>0.05605519524830314</v>
      </c>
      <c r="CF45" s="23" t="n">
        <v>0.5147307953738502</v>
      </c>
      <c r="CG45" s="23" t="n">
        <v>0.06228055719130401</v>
      </c>
      <c r="CH45" s="23" t="n">
        <v>0.1183357524396071</v>
      </c>
      <c r="CI45" s="23" t="n">
        <v>1.141412452671872</v>
      </c>
      <c r="CJ45" s="23" t="n">
        <v>1.29852984932316</v>
      </c>
      <c r="CK45" s="23" t="n">
        <v>0.7019878701116481</v>
      </c>
      <c r="CL45" s="23" t="n">
        <v>0.1872570747377978</v>
      </c>
      <c r="CM45" s="23" t="n">
        <v>1.770929991745883</v>
      </c>
      <c r="CN45" s="23" t="n">
        <v>0.7709299917458831</v>
      </c>
      <c r="CO45" s="23" t="n">
        <v>0</v>
      </c>
      <c r="CP45" s="23" t="n">
        <v>6.736414065539539e-05</v>
      </c>
      <c r="CQ45" s="23" t="n">
        <v>0.0002912004857299028</v>
      </c>
      <c r="CR45" s="23" t="n">
        <v>0.0002238363450745074</v>
      </c>
      <c r="CS45" s="23" t="n">
        <v>0.0002912004857299028</v>
      </c>
      <c r="CV45" s="23" t="n">
        <v>0.002520496446090132</v>
      </c>
      <c r="CW45" s="23" t="n">
        <v>0.002229295960360229</v>
      </c>
      <c r="CZ45" s="23" t="n">
        <v>0.0004737638888032165</v>
      </c>
      <c r="DA45" s="23" t="n">
        <v>5.520928185169444e-05</v>
      </c>
      <c r="DB45" s="23" t="n">
        <v>0.000579787809385726</v>
      </c>
      <c r="DC45" s="23" t="n">
        <v>5.081463873081505e-05</v>
      </c>
      <c r="DD45" s="23" t="n">
        <v>0.0001060239205825095</v>
      </c>
      <c r="DE45" s="23" t="n">
        <v>1.116533326318221</v>
      </c>
      <c r="DF45" s="23" t="n">
        <v>1.22379063303102</v>
      </c>
      <c r="DG45" s="23" t="n">
        <v>0.0007016689728686226</v>
      </c>
      <c r="DH45" s="23" t="n">
        <v>0.0001218811634828966</v>
      </c>
      <c r="DI45" s="23" t="n">
        <v>1.481052037632335</v>
      </c>
      <c r="DJ45" s="23" t="n">
        <v>0.4810520376323346</v>
      </c>
      <c r="DK45" s="23" t="n">
        <v>0.003459659562654237</v>
      </c>
      <c r="DL45" s="23" t="n">
        <v>0.004272134879450579</v>
      </c>
      <c r="DM45" s="23" t="n">
        <v>0.01165676705915437</v>
      </c>
      <c r="DN45" s="23" t="n">
        <v>0.003924972617049549</v>
      </c>
      <c r="DO45" s="23" t="n">
        <v>0.008197107496500128</v>
      </c>
      <c r="DP45" s="23" t="n">
        <v>2.23484256242051</v>
      </c>
      <c r="DQ45" s="23" t="n">
        <v>3.369339337599836</v>
      </c>
      <c r="DR45" s="23" t="n">
        <v>0.02016762988059226</v>
      </c>
      <c r="DS45" s="23" t="n">
        <v>0.008510862821437896</v>
      </c>
      <c r="DT45" s="23" t="n">
        <v>5.829368328113687</v>
      </c>
      <c r="DU45" s="23" t="n">
        <v>4.829368328113688</v>
      </c>
      <c r="DV45" s="23" t="n">
        <v>-0.001097804849725696</v>
      </c>
      <c r="DW45" s="23" t="n">
        <v>-0.001405094115635365</v>
      </c>
      <c r="DX45" s="23" t="n">
        <v>-0.003564879774329244</v>
      </c>
      <c r="DY45" s="23" t="n">
        <v>-0.001061980808968182</v>
      </c>
      <c r="DZ45" s="23" t="n">
        <v>-0.002467074924603547</v>
      </c>
      <c r="EA45" s="23" t="n">
        <v>2.279912468947873</v>
      </c>
      <c r="EB45" s="23" t="n">
        <v>3.247280038177991</v>
      </c>
      <c r="EC45" s="23" t="n">
        <v>-0.005103449204662448</v>
      </c>
      <c r="ED45" s="23" t="n">
        <v>-0.001538569430333204</v>
      </c>
      <c r="EE45" s="23" t="n">
        <v>4.648776333915471</v>
      </c>
      <c r="EF45" s="23" t="n">
        <v>3.648776333915471</v>
      </c>
      <c r="EG45" s="23" t="n">
        <v>0.008865111927395003</v>
      </c>
      <c r="EH45" s="23" t="n">
        <v>0.002293034341137287</v>
      </c>
      <c r="EI45" s="23" t="n">
        <v>0.01355206907259981</v>
      </c>
      <c r="EJ45" s="23" t="n">
        <v>0.002393922804067524</v>
      </c>
      <c r="EK45" s="23" t="n">
        <v>0.00468695714520481</v>
      </c>
      <c r="EL45" s="23" t="n">
        <v>1.258658250444796</v>
      </c>
      <c r="EM45" s="23" t="n">
        <v>1.528696894477007</v>
      </c>
      <c r="EN45" s="23" t="n">
        <v>0.01851313220548198</v>
      </c>
      <c r="EO45" s="23" t="n">
        <v>0.00496106313288217</v>
      </c>
      <c r="EP45" s="23" t="n">
        <v>2.088313419740661</v>
      </c>
      <c r="EQ45" s="23" t="n">
        <v>1.088313419740661</v>
      </c>
      <c r="ER45" s="23" t="n">
        <v>-0.009828629840070545</v>
      </c>
      <c r="ES45" s="23" t="n">
        <v>-0.001949327176865767</v>
      </c>
      <c r="ET45" s="23" t="n">
        <v>-0.01304989556294273</v>
      </c>
      <c r="EU45" s="23" t="n">
        <v>-0.00127193854600642</v>
      </c>
      <c r="EV45" s="23" t="n">
        <v>-0.003221265722872187</v>
      </c>
      <c r="EW45" s="23" t="n">
        <v>1.198331528258244</v>
      </c>
      <c r="EX45" s="23" t="n">
        <v>1.327743111225874</v>
      </c>
      <c r="EY45" s="23" t="n">
        <v>-0.01319624829070381</v>
      </c>
      <c r="EZ45" s="23" t="n">
        <v>-0.0001463527277610829</v>
      </c>
      <c r="FA45" s="23" t="n">
        <v>1.342633561893211</v>
      </c>
      <c r="FB45" s="23" t="n">
        <v>0.3426335618932108</v>
      </c>
      <c r="FC45" s="23" t="n">
        <v>0.02420960059114312</v>
      </c>
      <c r="FD45" s="23" t="n">
        <v>0.003423538997799939</v>
      </c>
      <c r="FE45" s="23" t="n">
        <v>0.03143688900779096</v>
      </c>
      <c r="FF45" s="23" t="n">
        <v>0.003803749418847904</v>
      </c>
      <c r="FG45" s="23" t="n">
        <v>0.007227288416647843</v>
      </c>
      <c r="FH45" s="23" t="n">
        <v>1.141412452671872</v>
      </c>
      <c r="FI45" s="23" t="n">
        <v>1.29852984932316</v>
      </c>
      <c r="FJ45" s="23" t="n">
        <v>0.04287350777504423</v>
      </c>
      <c r="FK45" s="23" t="n">
        <v>0.01143661876725326</v>
      </c>
      <c r="FL45" s="23" t="n">
        <v>1.770929991745884</v>
      </c>
      <c r="FM45" s="23" t="n">
        <v>0.7709299917458836</v>
      </c>
    </row>
    <row r="46">
      <c r="A46" s="2" t="inlineStr">
        <is>
          <t>Aus|1901</t>
        </is>
      </c>
      <c r="B46" s="2" t="inlineStr">
        <is>
          <t>Aus</t>
        </is>
      </c>
      <c r="C46" s="2" t="inlineStr">
        <is>
          <t>1901</t>
        </is>
      </c>
      <c r="D46" s="2" t="inlineStr">
        <is>
          <t>Polymer product manufacturing</t>
        </is>
      </c>
      <c r="E46" s="23" t="n">
        <v>1</v>
      </c>
      <c r="F46" s="23" t="n">
        <v>0.49177529920758</v>
      </c>
      <c r="G46" s="23" t="n">
        <v>1.961424775569387</v>
      </c>
      <c r="H46" s="23" t="n">
        <v>0.4696494763618068</v>
      </c>
      <c r="I46" s="23" t="n">
        <v>0.9614247755693868</v>
      </c>
      <c r="J46" s="23" t="n">
        <v>1.49177529920758</v>
      </c>
      <c r="K46" s="23" t="n">
        <v>1.961424775569387</v>
      </c>
      <c r="L46" s="23" t="n">
        <v>2.818559309556416</v>
      </c>
      <c r="M46" s="23" t="n">
        <v>0.8571345339870289</v>
      </c>
      <c r="N46" s="23" t="n">
        <v>2.818559309556416</v>
      </c>
      <c r="O46" s="23" t="n">
        <v>1.818559309556416</v>
      </c>
      <c r="P46" s="23" t="n">
        <v>0.1957358733321888</v>
      </c>
      <c r="Q46" s="23" t="n">
        <v>0.1086683930207712</v>
      </c>
      <c r="R46" s="23" t="n">
        <v>0.4149729963555549</v>
      </c>
      <c r="S46" s="23" t="n">
        <v>0.1105687300025949</v>
      </c>
      <c r="T46" s="23" t="n">
        <v>0.2192371230233661</v>
      </c>
      <c r="U46" s="23" t="n">
        <v>1.555178727183786</v>
      </c>
      <c r="V46" s="23" t="n">
        <v>2.120066134485694</v>
      </c>
      <c r="W46" s="23" t="n">
        <v>0.6142012565086274</v>
      </c>
      <c r="X46" s="23" t="n">
        <v>0.1992282601530725</v>
      </c>
      <c r="Y46" s="23" t="n">
        <v>3.137908478668341</v>
      </c>
      <c r="Z46" s="23" t="n">
        <v>2.13790847866834</v>
      </c>
      <c r="AA46" s="23" t="n">
        <v>0.3098587850078272</v>
      </c>
      <c r="AB46" s="23" t="n">
        <v>0.2031361849502013</v>
      </c>
      <c r="AC46" s="23" t="n">
        <v>0.721195683781703</v>
      </c>
      <c r="AD46" s="23" t="n">
        <v>0.2082007138236744</v>
      </c>
      <c r="AE46" s="23" t="n">
        <v>0.4113368987738757</v>
      </c>
      <c r="AF46" s="23" t="n">
        <v>1.655576652264579</v>
      </c>
      <c r="AG46" s="23" t="n">
        <v>2.327497939951856</v>
      </c>
      <c r="AH46" s="23" t="n">
        <v>1.150979579619141</v>
      </c>
      <c r="AI46" s="23" t="n">
        <v>0.4297838958374384</v>
      </c>
      <c r="AJ46" s="23" t="n">
        <v>3.714529441500479</v>
      </c>
      <c r="AK46" s="23" t="n">
        <v>2.714529441500479</v>
      </c>
      <c r="AL46" s="23" t="n">
        <v>0.3092392678742932</v>
      </c>
      <c r="AM46" s="23" t="n">
        <v>0.2017400751260793</v>
      </c>
      <c r="AN46" s="23" t="n">
        <v>0.7192251523545327</v>
      </c>
      <c r="AO46" s="23" t="n">
        <v>0.2082458093541601</v>
      </c>
      <c r="AP46" s="23" t="n">
        <v>0.4099858844802394</v>
      </c>
      <c r="AQ46" s="23" t="n">
        <v>1.652375348424661</v>
      </c>
      <c r="AR46" s="23" t="n">
        <v>2.325788562683119</v>
      </c>
      <c r="AS46" s="23" t="n">
        <v>1.154937041137728</v>
      </c>
      <c r="AT46" s="23" t="n">
        <v>0.4357118887831956</v>
      </c>
      <c r="AU46" s="23" t="n">
        <v>3.734768385259578</v>
      </c>
      <c r="AV46" s="23" t="n">
        <v>2.734768385259578</v>
      </c>
      <c r="AW46" s="23" t="n">
        <v>0.3129342683593963</v>
      </c>
      <c r="AX46" s="23" t="n">
        <v>0.2080836764166813</v>
      </c>
      <c r="AY46" s="23" t="n">
        <v>0.7343618841894084</v>
      </c>
      <c r="AZ46" s="23" t="n">
        <v>0.2133439394133308</v>
      </c>
      <c r="BA46" s="23" t="n">
        <v>0.4214276158300121</v>
      </c>
      <c r="BB46" s="23" t="n">
        <v>1.664943719675031</v>
      </c>
      <c r="BC46" s="23" t="n">
        <v>2.346696921495393</v>
      </c>
      <c r="BD46" s="23" t="n">
        <v>1.181553065140166</v>
      </c>
      <c r="BE46" s="23" t="n">
        <v>0.4471911809507576</v>
      </c>
      <c r="BF46" s="23" t="n">
        <v>3.775722842163087</v>
      </c>
      <c r="BG46" s="23" t="n">
        <v>2.775722842163087</v>
      </c>
      <c r="BH46" s="23" t="n">
        <v>2.005895872214746</v>
      </c>
      <c r="BI46" s="23" t="n">
        <v>1.049223633337743</v>
      </c>
      <c r="BJ46" s="23" t="n">
        <v>4.135022601745777</v>
      </c>
      <c r="BK46" s="23" t="n">
        <v>1.079903096193287</v>
      </c>
      <c r="BL46" s="23" t="n">
        <v>2.129126729531031</v>
      </c>
      <c r="BM46" s="23" t="n">
        <v>1.523069840200268</v>
      </c>
      <c r="BN46" s="23" t="n">
        <v>2.061434324195614</v>
      </c>
      <c r="BO46" s="23" t="n">
        <v>6.49261639944212</v>
      </c>
      <c r="BP46" s="23" t="n">
        <v>2.357593797696343</v>
      </c>
      <c r="BQ46" s="23" t="n">
        <v>3.236766419122994</v>
      </c>
      <c r="BR46" s="23" t="n">
        <v>2.236766419122994</v>
      </c>
      <c r="CD46" s="23" t="n">
        <v>0.1141229116756385</v>
      </c>
      <c r="CE46" s="23" t="n">
        <v>0.09446779192943004</v>
      </c>
      <c r="CF46" s="23" t="n">
        <v>0.3062226874261474</v>
      </c>
      <c r="CG46" s="23" t="n">
        <v>0.09763198382107886</v>
      </c>
      <c r="CH46" s="23" t="n">
        <v>0.1920997757505089</v>
      </c>
      <c r="CI46" s="23" t="n">
        <v>1.827772360014154</v>
      </c>
      <c r="CJ46" s="23" t="n">
        <v>2.683270895650623</v>
      </c>
      <c r="CK46" s="23" t="n">
        <v>0.5367783231105131</v>
      </c>
      <c r="CL46" s="23" t="n">
        <v>0.2305556356843657</v>
      </c>
      <c r="CM46" s="23" t="n">
        <v>4.703510585465528</v>
      </c>
      <c r="CN46" s="23" t="n">
        <v>3.703510585465529</v>
      </c>
      <c r="CO46" s="23" t="n">
        <v>0</v>
      </c>
      <c r="CP46" s="23" t="n">
        <v>6.455880957700208e-05</v>
      </c>
      <c r="CQ46" s="23" t="n">
        <v>0.0003767628571561577</v>
      </c>
      <c r="CR46" s="23" t="n">
        <v>0.0003122040475791556</v>
      </c>
      <c r="CS46" s="23" t="n">
        <v>0.0003767628571561577</v>
      </c>
      <c r="CV46" s="23" t="n">
        <v>0.003121528297869804</v>
      </c>
      <c r="CW46" s="23" t="n">
        <v>0.002744765440713647</v>
      </c>
      <c r="CZ46" s="23" t="n">
        <v>0.0006902690659723786</v>
      </c>
      <c r="DA46" s="23" t="n">
        <v>0.0001322214607450038</v>
      </c>
      <c r="DB46" s="23" t="n">
        <v>0.000912694798289343</v>
      </c>
      <c r="DC46" s="23" t="n">
        <v>9.020427157196062e-05</v>
      </c>
      <c r="DD46" s="23" t="n">
        <v>0.0002224257323169644</v>
      </c>
      <c r="DE46" s="23" t="n">
        <v>1.191550610135982</v>
      </c>
      <c r="DF46" s="23" t="n">
        <v>1.322230479796504</v>
      </c>
      <c r="DG46" s="23" t="n">
        <v>0.001062757962333192</v>
      </c>
      <c r="DH46" s="23" t="n">
        <v>0.0001500631640438486</v>
      </c>
      <c r="DI46" s="23" t="n">
        <v>1.53962855170989</v>
      </c>
      <c r="DJ46" s="23" t="n">
        <v>0.5396285517098898</v>
      </c>
      <c r="DK46" s="23" t="n">
        <v>0.003310788531903686</v>
      </c>
      <c r="DL46" s="23" t="n">
        <v>0.008598006585090582</v>
      </c>
      <c r="DM46" s="23" t="n">
        <v>0.01829146707143238</v>
      </c>
      <c r="DN46" s="23" t="n">
        <v>0.006382671954438108</v>
      </c>
      <c r="DO46" s="23" t="n">
        <v>0.01498067853952869</v>
      </c>
      <c r="DP46" s="23" t="n">
        <v>3.596966403090316</v>
      </c>
      <c r="DQ46" s="23" t="n">
        <v>5.52480682325998</v>
      </c>
      <c r="DR46" s="23" t="n">
        <v>0.02877025614130654</v>
      </c>
      <c r="DS46" s="23" t="n">
        <v>0.01047878906987416</v>
      </c>
      <c r="DT46" s="23" t="n">
        <v>8.689850126055557</v>
      </c>
      <c r="DU46" s="23" t="n">
        <v>7.689850126055557</v>
      </c>
      <c r="DV46" s="23" t="n">
        <v>-0.0003060571127729862</v>
      </c>
      <c r="DW46" s="23" t="n">
        <v>-0.002451185564810491</v>
      </c>
      <c r="DX46" s="23" t="n">
        <v>-0.004444192892002333</v>
      </c>
      <c r="DY46" s="23" t="n">
        <v>-0.001686950214418855</v>
      </c>
      <c r="DZ46" s="23" t="n">
        <v>-0.004138135779229346</v>
      </c>
      <c r="EA46" s="23" t="n">
        <v>9.00891553410368</v>
      </c>
      <c r="EB46" s="23" t="n">
        <v>14.5207959773794</v>
      </c>
      <c r="EC46" s="23" t="n">
        <v>-0.006338518399071689</v>
      </c>
      <c r="ED46" s="23" t="n">
        <v>-0.001894325507069357</v>
      </c>
      <c r="EE46" s="23" t="n">
        <v>20.71024699162343</v>
      </c>
      <c r="EF46" s="23" t="n">
        <v>19.71024699162342</v>
      </c>
      <c r="EG46" s="23" t="n">
        <v>0.008863081952438534</v>
      </c>
      <c r="EH46" s="23" t="n">
        <v>0.003942313036810302</v>
      </c>
      <c r="EI46" s="23" t="n">
        <v>0.01667167662717653</v>
      </c>
      <c r="EJ46" s="23" t="n">
        <v>0.003866281637927693</v>
      </c>
      <c r="EK46" s="23" t="n">
        <v>0.007808594674737995</v>
      </c>
      <c r="EL46" s="23" t="n">
        <v>1.444801600387508</v>
      </c>
      <c r="EM46" s="23" t="n">
        <v>1.881024762790283</v>
      </c>
      <c r="EN46" s="23" t="n">
        <v>0.02277986274443538</v>
      </c>
      <c r="EO46" s="23" t="n">
        <v>0.006108186117258853</v>
      </c>
      <c r="EP46" s="23" t="n">
        <v>2.570196559918739</v>
      </c>
      <c r="EQ46" s="23" t="n">
        <v>1.570196559918739</v>
      </c>
      <c r="ER46" s="23" t="n">
        <v>-0.009482599085972486</v>
      </c>
      <c r="ES46" s="23" t="n">
        <v>-0.005338422860932375</v>
      </c>
      <c r="ET46" s="23" t="n">
        <v>-0.01864220805434624</v>
      </c>
      <c r="EU46" s="23" t="n">
        <v>-0.003821186107441379</v>
      </c>
      <c r="EV46" s="23" t="n">
        <v>-0.009159608968373754</v>
      </c>
      <c r="EW46" s="23" t="n">
        <v>1.562970427467449</v>
      </c>
      <c r="EX46" s="23" t="n">
        <v>1.965938650925723</v>
      </c>
      <c r="EY46" s="23" t="n">
        <v>-0.01882240122584787</v>
      </c>
      <c r="EZ46" s="23" t="n">
        <v>-0.0001801931715016275</v>
      </c>
      <c r="FA46" s="23" t="n">
        <v>1.984941159612206</v>
      </c>
      <c r="FB46" s="23" t="n">
        <v>0.9849411596122056</v>
      </c>
      <c r="FC46" s="23" t="n">
        <v>0.006969991575862961</v>
      </c>
      <c r="FD46" s="23" t="n">
        <v>0.005769566376030853</v>
      </c>
      <c r="FE46" s="23" t="n">
        <v>0.01870237553844312</v>
      </c>
      <c r="FF46" s="23" t="n">
        <v>0.005962817586549308</v>
      </c>
      <c r="FG46" s="23" t="n">
        <v>0.01173238396258016</v>
      </c>
      <c r="FH46" s="23" t="n">
        <v>1.827772360014154</v>
      </c>
      <c r="FI46" s="23" t="n">
        <v>2.683270895650625</v>
      </c>
      <c r="FJ46" s="23" t="n">
        <v>0.03278342915767702</v>
      </c>
      <c r="FK46" s="23" t="n">
        <v>0.0140810536192339</v>
      </c>
      <c r="FL46" s="23" t="n">
        <v>4.703510585465532</v>
      </c>
      <c r="FM46" s="23" t="n">
        <v>3.703510585465532</v>
      </c>
    </row>
    <row r="47">
      <c r="A47" s="2" t="inlineStr">
        <is>
          <t>Aus|1902</t>
        </is>
      </c>
      <c r="B47" s="2" t="inlineStr">
        <is>
          <t>Aus</t>
        </is>
      </c>
      <c r="C47" s="2" t="inlineStr">
        <is>
          <t>1902</t>
        </is>
      </c>
      <c r="D47" s="2" t="inlineStr">
        <is>
          <t>Natural rubber product manufacturing</t>
        </is>
      </c>
      <c r="E47" s="23" t="n">
        <v>1</v>
      </c>
      <c r="F47" s="23" t="n">
        <v>0.3953911239049923</v>
      </c>
      <c r="G47" s="23" t="n">
        <v>1.773904133558034</v>
      </c>
      <c r="H47" s="23" t="n">
        <v>0.378513009653042</v>
      </c>
      <c r="I47" s="23" t="n">
        <v>0.7739041335580343</v>
      </c>
      <c r="J47" s="23" t="n">
        <v>1.395391123904992</v>
      </c>
      <c r="K47" s="23" t="n">
        <v>1.773904133558034</v>
      </c>
      <c r="L47" s="23" t="n">
        <v>2.64156209527848</v>
      </c>
      <c r="M47" s="23" t="n">
        <v>0.8676579617204458</v>
      </c>
      <c r="N47" s="23" t="n">
        <v>2.64156209527848</v>
      </c>
      <c r="O47" s="23" t="n">
        <v>1.64156209527848</v>
      </c>
      <c r="P47" s="23" t="n">
        <v>0.2370656469250249</v>
      </c>
      <c r="Q47" s="23" t="n">
        <v>0.09501981369370235</v>
      </c>
      <c r="R47" s="23" t="n">
        <v>0.4200678072228241</v>
      </c>
      <c r="S47" s="23" t="n">
        <v>0.08798234660409676</v>
      </c>
      <c r="T47" s="23" t="n">
        <v>0.1830021602977991</v>
      </c>
      <c r="U47" s="23" t="n">
        <v>1.400816461289111</v>
      </c>
      <c r="V47" s="23" t="n">
        <v>1.771947191301302</v>
      </c>
      <c r="W47" s="23" t="n">
        <v>0.6217420826920962</v>
      </c>
      <c r="X47" s="23" t="n">
        <v>0.2016742754692721</v>
      </c>
      <c r="Y47" s="23" t="n">
        <v>2.622657861890593</v>
      </c>
      <c r="Z47" s="23" t="n">
        <v>1.622657861890593</v>
      </c>
      <c r="AA47" s="23" t="n">
        <v>0.4075358155376445</v>
      </c>
      <c r="AB47" s="23" t="n">
        <v>0.1817809142697189</v>
      </c>
      <c r="AC47" s="23" t="n">
        <v>0.7527617688735574</v>
      </c>
      <c r="AD47" s="23" t="n">
        <v>0.163445039066194</v>
      </c>
      <c r="AE47" s="23" t="n">
        <v>0.3452259533359129</v>
      </c>
      <c r="AF47" s="23" t="n">
        <v>1.446048929539857</v>
      </c>
      <c r="AG47" s="23" t="n">
        <v>1.847105800702378</v>
      </c>
      <c r="AH47" s="23" t="n">
        <v>1.187822315679421</v>
      </c>
      <c r="AI47" s="23" t="n">
        <v>0.4350605468058636</v>
      </c>
      <c r="AJ47" s="23" t="n">
        <v>2.914645217408384</v>
      </c>
      <c r="AK47" s="23" t="n">
        <v>1.914645217408384</v>
      </c>
      <c r="AL47" s="23" t="n">
        <v>0.4115726166096947</v>
      </c>
      <c r="AM47" s="23" t="n">
        <v>0.1819508550341598</v>
      </c>
      <c r="AN47" s="23" t="n">
        <v>0.7587404166624314</v>
      </c>
      <c r="AO47" s="23" t="n">
        <v>0.1652169450185769</v>
      </c>
      <c r="AP47" s="23" t="n">
        <v>0.3471678000527367</v>
      </c>
      <c r="AQ47" s="23" t="n">
        <v>1.442086882584583</v>
      </c>
      <c r="AR47" s="23" t="n">
        <v>1.843515302141603</v>
      </c>
      <c r="AS47" s="23" t="n">
        <v>1.199801737060374</v>
      </c>
      <c r="AT47" s="23" t="n">
        <v>0.4410613203979425</v>
      </c>
      <c r="AU47" s="23" t="n">
        <v>2.915164149995377</v>
      </c>
      <c r="AV47" s="23" t="n">
        <v>1.915164149995377</v>
      </c>
      <c r="AW47" s="23" t="n">
        <v>0.4230584185192599</v>
      </c>
      <c r="AX47" s="23" t="n">
        <v>0.1860769893938206</v>
      </c>
      <c r="AY47" s="23" t="n">
        <v>0.7781571216537277</v>
      </c>
      <c r="AZ47" s="23" t="n">
        <v>0.1690217137406473</v>
      </c>
      <c r="BA47" s="23" t="n">
        <v>0.3550987031344678</v>
      </c>
      <c r="BB47" s="23" t="n">
        <v>1.439837576203083</v>
      </c>
      <c r="BC47" s="23" t="n">
        <v>1.83936091941473</v>
      </c>
      <c r="BD47" s="23" t="n">
        <v>1.230838670672924</v>
      </c>
      <c r="BE47" s="23" t="n">
        <v>0.4526815490191962</v>
      </c>
      <c r="BF47" s="23" t="n">
        <v>2.90938229046703</v>
      </c>
      <c r="BG47" s="23" t="n">
        <v>1.909382290467031</v>
      </c>
      <c r="BH47" s="23" t="n">
        <v>0.8841781587626907</v>
      </c>
      <c r="BI47" s="23" t="n">
        <v>0.8922255190784041</v>
      </c>
      <c r="BJ47" s="23" t="n">
        <v>2.618985142526084</v>
      </c>
      <c r="BK47" s="23" t="n">
        <v>0.842581464684989</v>
      </c>
      <c r="BL47" s="23" t="n">
        <v>1.734806983763393</v>
      </c>
      <c r="BM47" s="23" t="n">
        <v>2.009101514480944</v>
      </c>
      <c r="BN47" s="23" t="n">
        <v>2.962055912115114</v>
      </c>
      <c r="BO47" s="23" t="n">
        <v>5.005524183904786</v>
      </c>
      <c r="BP47" s="23" t="n">
        <v>2.386539041378702</v>
      </c>
      <c r="BQ47" s="23" t="n">
        <v>5.661216729114257</v>
      </c>
      <c r="BR47" s="23" t="n">
        <v>4.661216729114257</v>
      </c>
      <c r="CD47" s="23" t="n">
        <v>0.1704701686126196</v>
      </c>
      <c r="CE47" s="23" t="n">
        <v>0.08676110057601655</v>
      </c>
      <c r="CF47" s="23" t="n">
        <v>0.3326939616507333</v>
      </c>
      <c r="CG47" s="23" t="n">
        <v>0.07546269246209714</v>
      </c>
      <c r="CH47" s="23" t="n">
        <v>0.1622237930381137</v>
      </c>
      <c r="CI47" s="23" t="n">
        <v>1.508951808296585</v>
      </c>
      <c r="CJ47" s="23" t="n">
        <v>1.951625697084602</v>
      </c>
      <c r="CK47" s="23" t="n">
        <v>0.5660802329873247</v>
      </c>
      <c r="CL47" s="23" t="n">
        <v>0.2333862713365914</v>
      </c>
      <c r="CM47" s="23" t="n">
        <v>3.320699671939075</v>
      </c>
      <c r="CN47" s="23" t="n">
        <v>2.320699671939075</v>
      </c>
      <c r="CO47" s="23" t="n">
        <v>0</v>
      </c>
      <c r="CP47" s="23" t="n">
        <v>9.008830979899307e-05</v>
      </c>
      <c r="CQ47" s="23" t="n">
        <v>0.0003905407378456271</v>
      </c>
      <c r="CR47" s="23" t="n">
        <v>0.000300452428046634</v>
      </c>
      <c r="CS47" s="23" t="n">
        <v>0.0003905407378456271</v>
      </c>
      <c r="CV47" s="23" t="n">
        <v>0.003169004903339597</v>
      </c>
      <c r="CW47" s="23" t="n">
        <v>0.00277846416549397</v>
      </c>
      <c r="CZ47" s="23" t="n">
        <v>0.0005781348124136044</v>
      </c>
      <c r="DA47" s="23" t="n">
        <v>5.190127655938428e-05</v>
      </c>
      <c r="DB47" s="23" t="n">
        <v>0.000693024533522921</v>
      </c>
      <c r="DC47" s="23" t="n">
        <v>6.298844454993236e-05</v>
      </c>
      <c r="DD47" s="23" t="n">
        <v>0.0001148897211093166</v>
      </c>
      <c r="DE47" s="23" t="n">
        <v>1.089773657363247</v>
      </c>
      <c r="DF47" s="23" t="n">
        <v>1.198724793322294</v>
      </c>
      <c r="DG47" s="23" t="n">
        <v>0.0008449300907963582</v>
      </c>
      <c r="DH47" s="23" t="n">
        <v>0.0001519055572734372</v>
      </c>
      <c r="DI47" s="23" t="n">
        <v>1.461475892221286</v>
      </c>
      <c r="DJ47" s="23" t="n">
        <v>0.4614758922212859</v>
      </c>
      <c r="DK47" s="23" t="n">
        <v>0.01133777862118872</v>
      </c>
      <c r="DL47" s="23" t="n">
        <v>0.005460421053952114</v>
      </c>
      <c r="DM47" s="23" t="n">
        <v>0.02133694325604625</v>
      </c>
      <c r="DN47" s="23" t="n">
        <v>0.004538743580905417</v>
      </c>
      <c r="DO47" s="23" t="n">
        <v>0.009999164634857531</v>
      </c>
      <c r="DP47" s="23" t="n">
        <v>1.481612954035577</v>
      </c>
      <c r="DQ47" s="23" t="n">
        <v>1.881933310654919</v>
      </c>
      <c r="DR47" s="23" t="n">
        <v>0.03194438515127986</v>
      </c>
      <c r="DS47" s="23" t="n">
        <v>0.01060744189523361</v>
      </c>
      <c r="DT47" s="23" t="n">
        <v>2.817517100887848</v>
      </c>
      <c r="DU47" s="23" t="n">
        <v>1.817517100887848</v>
      </c>
      <c r="DV47" s="23" t="n">
        <v>-0.0004301115240371307</v>
      </c>
      <c r="DW47" s="23" t="n">
        <v>-0.001476276280649667</v>
      </c>
      <c r="DX47" s="23" t="n">
        <v>-0.003003803536118183</v>
      </c>
      <c r="DY47" s="23" t="n">
        <v>-0.001097415731431385</v>
      </c>
      <c r="DZ47" s="23" t="n">
        <v>-0.002573692012081052</v>
      </c>
      <c r="EA47" s="23" t="n">
        <v>4.432310454723419</v>
      </c>
      <c r="EB47" s="23" t="n">
        <v>6.983778318524826</v>
      </c>
      <c r="EC47" s="23" t="n">
        <v>-0.004921386532865964</v>
      </c>
      <c r="ED47" s="23" t="n">
        <v>-0.001917582996747781</v>
      </c>
      <c r="EE47" s="23" t="n">
        <v>11.44211735289639</v>
      </c>
      <c r="EF47" s="23" t="n">
        <v>10.44211735289639</v>
      </c>
      <c r="EG47" s="23" t="n">
        <v>0.01073452822436113</v>
      </c>
      <c r="EH47" s="23" t="n">
        <v>0.003469140697080748</v>
      </c>
      <c r="EI47" s="23" t="n">
        <v>0.01729068721923114</v>
      </c>
      <c r="EJ47" s="23" t="n">
        <v>0.00308701829778926</v>
      </c>
      <c r="EK47" s="23" t="n">
        <v>0.006556158994870009</v>
      </c>
      <c r="EL47" s="23" t="n">
        <v>1.323175888550725</v>
      </c>
      <c r="EM47" s="23" t="n">
        <v>1.610754274229895</v>
      </c>
      <c r="EN47" s="23" t="n">
        <v>0.02347386629574955</v>
      </c>
      <c r="EO47" s="23" t="n">
        <v>0.006183179076518417</v>
      </c>
      <c r="EP47" s="23" t="n">
        <v>2.18676273471223</v>
      </c>
      <c r="EQ47" s="23" t="n">
        <v>1.18676273471223</v>
      </c>
      <c r="ER47" s="23" t="n">
        <v>-0.00669772715231089</v>
      </c>
      <c r="ES47" s="23" t="n">
        <v>-0.003299199932639787</v>
      </c>
      <c r="ET47" s="23" t="n">
        <v>-0.01131203943035743</v>
      </c>
      <c r="EU47" s="23" t="n">
        <v>-0.001315112345406758</v>
      </c>
      <c r="EV47" s="23" t="n">
        <v>-0.004614312278046545</v>
      </c>
      <c r="EW47" s="23" t="n">
        <v>1.492585000495501</v>
      </c>
      <c r="EX47" s="23" t="n">
        <v>1.688937033879394</v>
      </c>
      <c r="EY47" s="23" t="n">
        <v>-0.01149444491479646</v>
      </c>
      <c r="EZ47" s="23" t="n">
        <v>-0.0001824054844390254</v>
      </c>
      <c r="FA47" s="23" t="n">
        <v>1.716170971645296</v>
      </c>
      <c r="FB47" s="23" t="n">
        <v>0.7161709716452958</v>
      </c>
      <c r="FC47" s="23" t="n">
        <v>0.01041136807429997</v>
      </c>
      <c r="FD47" s="23" t="n">
        <v>0.005298884608256302</v>
      </c>
      <c r="FE47" s="23" t="n">
        <v>0.02031909347561006</v>
      </c>
      <c r="FF47" s="23" t="n">
        <v>0.004608840793053793</v>
      </c>
      <c r="FG47" s="23" t="n">
        <v>0.009907725401310095</v>
      </c>
      <c r="FH47" s="23" t="n">
        <v>1.508951808296585</v>
      </c>
      <c r="FI47" s="23" t="n">
        <v>1.951625697084604</v>
      </c>
      <c r="FJ47" s="23" t="n">
        <v>0.03457302654876485</v>
      </c>
      <c r="FK47" s="23" t="n">
        <v>0.01425393307315479</v>
      </c>
      <c r="FL47" s="23" t="n">
        <v>3.320699671939074</v>
      </c>
      <c r="FM47" s="23" t="n">
        <v>2.320699671939074</v>
      </c>
    </row>
    <row r="48">
      <c r="A48" s="2" t="inlineStr">
        <is>
          <t>Aus|2001</t>
        </is>
      </c>
      <c r="B48" s="2" t="inlineStr">
        <is>
          <t>Aus</t>
        </is>
      </c>
      <c r="C48" s="2" t="inlineStr">
        <is>
          <t>2001</t>
        </is>
      </c>
      <c r="D48" s="2" t="inlineStr">
        <is>
          <t>Glass and glass product manufacturing</t>
        </is>
      </c>
      <c r="E48" s="23" t="n">
        <v>1</v>
      </c>
      <c r="F48" s="23" t="n">
        <v>0.4654223618347766</v>
      </c>
      <c r="G48" s="23" t="n">
        <v>1.870678125354087</v>
      </c>
      <c r="H48" s="23" t="n">
        <v>0.4052557635193101</v>
      </c>
      <c r="I48" s="23" t="n">
        <v>0.8706781253540867</v>
      </c>
      <c r="J48" s="23" t="n">
        <v>1.465422361834777</v>
      </c>
      <c r="K48" s="23" t="n">
        <v>1.870678125354087</v>
      </c>
      <c r="L48" s="23" t="n">
        <v>2.703241085430542</v>
      </c>
      <c r="M48" s="23" t="n">
        <v>0.8325629600764557</v>
      </c>
      <c r="N48" s="23" t="n">
        <v>2.703241085430542</v>
      </c>
      <c r="O48" s="23" t="n">
        <v>1.703241085430542</v>
      </c>
      <c r="P48" s="23" t="n">
        <v>0.2145094709002853</v>
      </c>
      <c r="Q48" s="23" t="n">
        <v>0.09239179190915001</v>
      </c>
      <c r="R48" s="23" t="n">
        <v>0.4030769179145072</v>
      </c>
      <c r="S48" s="23" t="n">
        <v>0.09617565510507189</v>
      </c>
      <c r="T48" s="23" t="n">
        <v>0.1885674470142219</v>
      </c>
      <c r="U48" s="23" t="n">
        <v>1.430711947222593</v>
      </c>
      <c r="V48" s="23" t="n">
        <v>1.879063503456579</v>
      </c>
      <c r="W48" s="23" t="n">
        <v>0.5965938787028764</v>
      </c>
      <c r="X48" s="23" t="n">
        <v>0.1935169607883692</v>
      </c>
      <c r="Y48" s="23" t="n">
        <v>2.781200644423775</v>
      </c>
      <c r="Z48" s="23" t="n">
        <v>1.781200644423775</v>
      </c>
      <c r="AA48" s="23" t="n">
        <v>0.4008119191216568</v>
      </c>
      <c r="AB48" s="23" t="n">
        <v>0.2175818881454223</v>
      </c>
      <c r="AC48" s="23" t="n">
        <v>0.7953508717953088</v>
      </c>
      <c r="AD48" s="23" t="n">
        <v>0.1769570645282297</v>
      </c>
      <c r="AE48" s="23" t="n">
        <v>0.394538952673652</v>
      </c>
      <c r="AF48" s="23" t="n">
        <v>1.542852838863259</v>
      </c>
      <c r="AG48" s="23" t="n">
        <v>1.984349351531882</v>
      </c>
      <c r="AH48" s="23" t="n">
        <v>1.212814103438971</v>
      </c>
      <c r="AI48" s="23" t="n">
        <v>0.4174632316436626</v>
      </c>
      <c r="AJ48" s="23" t="n">
        <v>3.025893307007297</v>
      </c>
      <c r="AK48" s="23" t="n">
        <v>2.025893307007297</v>
      </c>
      <c r="AL48" s="23" t="n">
        <v>0.4069804834578094</v>
      </c>
      <c r="AM48" s="23" t="n">
        <v>0.2268201043075985</v>
      </c>
      <c r="AN48" s="23" t="n">
        <v>0.8111859452254454</v>
      </c>
      <c r="AO48" s="23" t="n">
        <v>0.1773853574600375</v>
      </c>
      <c r="AP48" s="23" t="n">
        <v>0.404205461767636</v>
      </c>
      <c r="AQ48" s="23" t="n">
        <v>1.557324278502196</v>
      </c>
      <c r="AR48" s="23" t="n">
        <v>1.99318143792401</v>
      </c>
      <c r="AS48" s="23" t="n">
        <v>1.234407231361761</v>
      </c>
      <c r="AT48" s="23" t="n">
        <v>0.4232212861363159</v>
      </c>
      <c r="AU48" s="23" t="n">
        <v>3.033087043570061</v>
      </c>
      <c r="AV48" s="23" t="n">
        <v>2.033087043570061</v>
      </c>
      <c r="AW48" s="23" t="n">
        <v>0.4149893347335882</v>
      </c>
      <c r="AX48" s="23" t="n">
        <v>0.2317876155183907</v>
      </c>
      <c r="AY48" s="23" t="n">
        <v>0.8283523405220762</v>
      </c>
      <c r="AZ48" s="23" t="n">
        <v>0.1815753902700973</v>
      </c>
      <c r="BA48" s="23" t="n">
        <v>0.413363005788488</v>
      </c>
      <c r="BB48" s="23" t="n">
        <v>1.558538728874061</v>
      </c>
      <c r="BC48" s="23" t="n">
        <v>1.996081034356836</v>
      </c>
      <c r="BD48" s="23" t="n">
        <v>1.262723840641899</v>
      </c>
      <c r="BE48" s="23" t="n">
        <v>0.4343715001198224</v>
      </c>
      <c r="BF48" s="23" t="n">
        <v>3.042786247633407</v>
      </c>
      <c r="BG48" s="23" t="n">
        <v>2.042786247633407</v>
      </c>
      <c r="BH48" s="23" t="n">
        <v>1.858403117008477</v>
      </c>
      <c r="BI48" s="23" t="n">
        <v>0.9610808699206694</v>
      </c>
      <c r="BJ48" s="23" t="n">
        <v>3.746154460344824</v>
      </c>
      <c r="BK48" s="23" t="n">
        <v>0.9266704734156779</v>
      </c>
      <c r="BL48" s="23" t="n">
        <v>1.887751343336347</v>
      </c>
      <c r="BM48" s="23" t="n">
        <v>1.517154142244309</v>
      </c>
      <c r="BN48" s="23" t="n">
        <v>2.015792174506849</v>
      </c>
      <c r="BO48" s="23" t="n">
        <v>6.03616284647021</v>
      </c>
      <c r="BP48" s="23" t="n">
        <v>2.290008386125385</v>
      </c>
      <c r="BQ48" s="23" t="n">
        <v>3.248037409766503</v>
      </c>
      <c r="BR48" s="23" t="n">
        <v>2.248037409766503</v>
      </c>
      <c r="CD48" s="23" t="n">
        <v>0.1863024482213715</v>
      </c>
      <c r="CE48" s="23" t="n">
        <v>0.1251900962362724</v>
      </c>
      <c r="CF48" s="23" t="n">
        <v>0.3922739538808013</v>
      </c>
      <c r="CG48" s="23" t="n">
        <v>0.08078140942315731</v>
      </c>
      <c r="CH48" s="23" t="n">
        <v>0.2059715056594297</v>
      </c>
      <c r="CI48" s="23" t="n">
        <v>1.671972362314406</v>
      </c>
      <c r="CJ48" s="23" t="n">
        <v>2.105575947207557</v>
      </c>
      <c r="CK48" s="23" t="n">
        <v>0.6162202247360952</v>
      </c>
      <c r="CL48" s="23" t="n">
        <v>0.2239462708552939</v>
      </c>
      <c r="CM48" s="23" t="n">
        <v>3.307633531492185</v>
      </c>
      <c r="CN48" s="23" t="n">
        <v>2.307633531492185</v>
      </c>
      <c r="CO48" s="23" t="n">
        <v>0</v>
      </c>
      <c r="CP48" s="23" t="n">
        <v>0.0001377348180440805</v>
      </c>
      <c r="CQ48" s="23" t="n">
        <v>0.0004704983403951659</v>
      </c>
      <c r="CR48" s="23" t="n">
        <v>0.0003327635223510854</v>
      </c>
      <c r="CS48" s="23" t="n">
        <v>0.0004704983403951659</v>
      </c>
      <c r="CV48" s="23" t="n">
        <v>0.003136579275678896</v>
      </c>
      <c r="CW48" s="23" t="n">
        <v>0.00266608093528373</v>
      </c>
      <c r="CZ48" s="23" t="n">
        <v>0.0004721143366287467</v>
      </c>
      <c r="DA48" s="23" t="n">
        <v>9.865074680168688e-05</v>
      </c>
      <c r="DB48" s="23" t="n">
        <v>0.000646670064916245</v>
      </c>
      <c r="DC48" s="23" t="n">
        <v>7.590498148581142e-05</v>
      </c>
      <c r="DD48" s="23" t="n">
        <v>0.0001745557282874983</v>
      </c>
      <c r="DE48" s="23" t="n">
        <v>1.208955202475163</v>
      </c>
      <c r="DF48" s="23" t="n">
        <v>1.369731894892153</v>
      </c>
      <c r="DG48" s="23" t="n">
        <v>0.0007924313510397101</v>
      </c>
      <c r="DH48" s="23" t="n">
        <v>0.0001457612861234651</v>
      </c>
      <c r="DI48" s="23" t="n">
        <v>1.67847338993827</v>
      </c>
      <c r="DJ48" s="23" t="n">
        <v>0.6784733899382701</v>
      </c>
      <c r="DK48" s="23" t="n">
        <v>0.007801631989539625</v>
      </c>
      <c r="DL48" s="23" t="n">
        <v>0.007333243546379641</v>
      </c>
      <c r="DM48" s="23" t="n">
        <v>0.02027952007724444</v>
      </c>
      <c r="DN48" s="23" t="n">
        <v>0.005144644541325172</v>
      </c>
      <c r="DO48" s="23" t="n">
        <v>0.01247788808770481</v>
      </c>
      <c r="DP48" s="23" t="n">
        <v>1.939962761152026</v>
      </c>
      <c r="DQ48" s="23" t="n">
        <v>2.599394601595548</v>
      </c>
      <c r="DR48" s="23" t="n">
        <v>0.03045791250001819</v>
      </c>
      <c r="DS48" s="23" t="n">
        <v>0.01017839242277375</v>
      </c>
      <c r="DT48" s="23" t="n">
        <v>3.904043736087007</v>
      </c>
      <c r="DU48" s="23" t="n">
        <v>2.904043736087007</v>
      </c>
      <c r="DV48" s="23" t="n">
        <v>-0.0002648950503895976</v>
      </c>
      <c r="DW48" s="23" t="n">
        <v>-0.002602117900433237</v>
      </c>
      <c r="DX48" s="23" t="n">
        <v>-0.004230293185924487</v>
      </c>
      <c r="DY48" s="23" t="n">
        <v>-0.001363280235101653</v>
      </c>
      <c r="DZ48" s="23" t="n">
        <v>-0.00396539813553489</v>
      </c>
      <c r="EA48" s="23" t="n">
        <v>10.82320317652648</v>
      </c>
      <c r="EB48" s="23" t="n">
        <v>15.96969509133045</v>
      </c>
      <c r="EC48" s="23" t="n">
        <v>-0.006070313846599296</v>
      </c>
      <c r="ED48" s="23" t="n">
        <v>-0.001840020660674809</v>
      </c>
      <c r="EE48" s="23" t="n">
        <v>22.91592023962437</v>
      </c>
      <c r="EF48" s="23" t="n">
        <v>21.91592023962437</v>
      </c>
      <c r="EG48" s="23" t="n">
        <v>0.009801774894193252</v>
      </c>
      <c r="EH48" s="23" t="n">
        <v>0.003536492325429478</v>
      </c>
      <c r="EI48" s="23" t="n">
        <v>0.01673136479215299</v>
      </c>
      <c r="EJ48" s="23" t="n">
        <v>0.003393097572530258</v>
      </c>
      <c r="EK48" s="23" t="n">
        <v>0.006929589897959736</v>
      </c>
      <c r="EL48" s="23" t="n">
        <v>1.360801218514471</v>
      </c>
      <c r="EM48" s="23" t="n">
        <v>1.706972968953302</v>
      </c>
      <c r="EN48" s="23" t="n">
        <v>0.02266444683801059</v>
      </c>
      <c r="EO48" s="23" t="n">
        <v>0.005933082045857602</v>
      </c>
      <c r="EP48" s="23" t="n">
        <v>2.312279876110745</v>
      </c>
      <c r="EQ48" s="23" t="n">
        <v>1.312279876110746</v>
      </c>
      <c r="ER48" s="23" t="n">
        <v>-0.003633210558040653</v>
      </c>
      <c r="ES48" s="23" t="n">
        <v>0.00570172383674661</v>
      </c>
      <c r="ET48" s="23" t="n">
        <v>-0.0008962913620162318</v>
      </c>
      <c r="EU48" s="23" t="n">
        <v>-0.002964804640722189</v>
      </c>
      <c r="EV48" s="23" t="n">
        <v>0.002736919196024421</v>
      </c>
      <c r="EW48" s="23" t="n">
        <v>-0.5693348198959</v>
      </c>
      <c r="EX48" s="23" t="n">
        <v>0.2466940320958417</v>
      </c>
      <c r="EY48" s="23" t="n">
        <v>-0.001071318915220953</v>
      </c>
      <c r="EZ48" s="23" t="n">
        <v>-0.0001750275532047212</v>
      </c>
      <c r="FA48" s="23" t="n">
        <v>0.294868381038368</v>
      </c>
      <c r="FB48" s="23" t="n">
        <v>-0.7051316189616319</v>
      </c>
      <c r="FC48" s="23" t="n">
        <v>0.01137831549861164</v>
      </c>
      <c r="FD48" s="23" t="n">
        <v>0.007645913544760693</v>
      </c>
      <c r="FE48" s="23" t="n">
        <v>0.02395790743361564</v>
      </c>
      <c r="FF48" s="23" t="n">
        <v>0.004933678390243302</v>
      </c>
      <c r="FG48" s="23" t="n">
        <v>0.012579591935004</v>
      </c>
      <c r="FH48" s="23" t="n">
        <v>1.671972362314406</v>
      </c>
      <c r="FI48" s="23" t="n">
        <v>2.105575947207557</v>
      </c>
      <c r="FJ48" s="23" t="n">
        <v>0.0376352978751051</v>
      </c>
      <c r="FK48" s="23" t="n">
        <v>0.01367739044148946</v>
      </c>
      <c r="FL48" s="23" t="n">
        <v>3.307633531492185</v>
      </c>
      <c r="FM48" s="23" t="n">
        <v>2.307633531492185</v>
      </c>
    </row>
    <row r="49">
      <c r="A49" s="2" t="inlineStr">
        <is>
          <t>Aus|2002</t>
        </is>
      </c>
      <c r="B49" s="2" t="inlineStr">
        <is>
          <t>Aus</t>
        </is>
      </c>
      <c r="C49" s="2" t="inlineStr">
        <is>
          <t>2002</t>
        </is>
      </c>
      <c r="D49" s="2" t="inlineStr">
        <is>
          <t>Ceramic product manufacturing</t>
        </is>
      </c>
      <c r="E49" s="23" t="n">
        <v>1</v>
      </c>
      <c r="F49" s="23" t="n">
        <v>0.4129502655125294</v>
      </c>
      <c r="G49" s="23" t="n">
        <v>1.764917649879442</v>
      </c>
      <c r="H49" s="23" t="n">
        <v>0.3519673843669129</v>
      </c>
      <c r="I49" s="23" t="n">
        <v>0.7649176498794423</v>
      </c>
      <c r="J49" s="23" t="n">
        <v>1.412950265512529</v>
      </c>
      <c r="K49" s="23" t="n">
        <v>1.764917649879442</v>
      </c>
      <c r="L49" s="23" t="n">
        <v>2.507731452614097</v>
      </c>
      <c r="M49" s="23" t="n">
        <v>0.7428138027346547</v>
      </c>
      <c r="N49" s="23" t="n">
        <v>2.507731452614097</v>
      </c>
      <c r="O49" s="23" t="n">
        <v>1.507731452614097</v>
      </c>
      <c r="P49" s="23" t="n">
        <v>0.1835476364430121</v>
      </c>
      <c r="Q49" s="23" t="n">
        <v>0.0911414996456823</v>
      </c>
      <c r="R49" s="23" t="n">
        <v>0.3596257731224843</v>
      </c>
      <c r="S49" s="23" t="n">
        <v>0.08493663703378992</v>
      </c>
      <c r="T49" s="23" t="n">
        <v>0.1760781366794722</v>
      </c>
      <c r="U49" s="23" t="n">
        <v>1.49655501651736</v>
      </c>
      <c r="V49" s="23" t="n">
        <v>1.95930484364554</v>
      </c>
      <c r="W49" s="23" t="n">
        <v>0.5322818681325973</v>
      </c>
      <c r="X49" s="23" t="n">
        <v>0.1726560950101129</v>
      </c>
      <c r="Y49" s="23" t="n">
        <v>2.899965798785212</v>
      </c>
      <c r="Z49" s="23" t="n">
        <v>1.899965798785212</v>
      </c>
      <c r="AA49" s="23" t="n">
        <v>0.4844464065937119</v>
      </c>
      <c r="AB49" s="23" t="n">
        <v>0.1935045911581362</v>
      </c>
      <c r="AC49" s="23" t="n">
        <v>0.8325609960895161</v>
      </c>
      <c r="AD49" s="23" t="n">
        <v>0.154609998337668</v>
      </c>
      <c r="AE49" s="23" t="n">
        <v>0.3481145894958042</v>
      </c>
      <c r="AF49" s="23" t="n">
        <v>1.399434464833221</v>
      </c>
      <c r="AG49" s="23" t="n">
        <v>1.718582251323738</v>
      </c>
      <c r="AH49" s="23" t="n">
        <v>1.205022257842802</v>
      </c>
      <c r="AI49" s="23" t="n">
        <v>0.372461261753286</v>
      </c>
      <c r="AJ49" s="23" t="n">
        <v>2.487421191367019</v>
      </c>
      <c r="AK49" s="23" t="n">
        <v>1.487421191367019</v>
      </c>
      <c r="AL49" s="23" t="n">
        <v>0.4911278289495257</v>
      </c>
      <c r="AM49" s="23" t="n">
        <v>0.2043526109360453</v>
      </c>
      <c r="AN49" s="23" t="n">
        <v>0.8504432749721388</v>
      </c>
      <c r="AO49" s="23" t="n">
        <v>0.1549628350865678</v>
      </c>
      <c r="AP49" s="23" t="n">
        <v>0.3593154460226131</v>
      </c>
      <c r="AQ49" s="23" t="n">
        <v>1.416088437450461</v>
      </c>
      <c r="AR49" s="23" t="n">
        <v>1.73161288129641</v>
      </c>
      <c r="AS49" s="23" t="n">
        <v>1.228041880757218</v>
      </c>
      <c r="AT49" s="23" t="n">
        <v>0.3775986057850788</v>
      </c>
      <c r="AU49" s="23" t="n">
        <v>2.500452648720556</v>
      </c>
      <c r="AV49" s="23" t="n">
        <v>1.500452648720556</v>
      </c>
      <c r="AW49" s="23" t="n">
        <v>0.4946591747757367</v>
      </c>
      <c r="AX49" s="23" t="n">
        <v>0.2086518838767858</v>
      </c>
      <c r="AY49" s="23" t="n">
        <v>0.8620530651920683</v>
      </c>
      <c r="AZ49" s="23" t="n">
        <v>0.1587420065395458</v>
      </c>
      <c r="BA49" s="23" t="n">
        <v>0.3673938904163316</v>
      </c>
      <c r="BB49" s="23" t="n">
        <v>1.421809388194169</v>
      </c>
      <c r="BC49" s="23" t="n">
        <v>1.74272126981754</v>
      </c>
      <c r="BD49" s="23" t="n">
        <v>1.249599907023623</v>
      </c>
      <c r="BE49" s="23" t="n">
        <v>0.3875468418315547</v>
      </c>
      <c r="BF49" s="23" t="n">
        <v>2.526183624492871</v>
      </c>
      <c r="BG49" s="23" t="n">
        <v>1.526183624492871</v>
      </c>
      <c r="BH49" s="23" t="n">
        <v>1.657573102096848</v>
      </c>
      <c r="BI49" s="23" t="n">
        <v>1.041934475887921</v>
      </c>
      <c r="BJ49" s="23" t="n">
        <v>3.518650138536545</v>
      </c>
      <c r="BK49" s="23" t="n">
        <v>0.819142560551777</v>
      </c>
      <c r="BL49" s="23" t="n">
        <v>1.861077036439698</v>
      </c>
      <c r="BM49" s="23" t="n">
        <v>1.628590361758322</v>
      </c>
      <c r="BN49" s="23" t="n">
        <v>2.122772222887434</v>
      </c>
      <c r="BO49" s="23" t="n">
        <v>5.561798728086857</v>
      </c>
      <c r="BP49" s="23" t="n">
        <v>2.043148589550312</v>
      </c>
      <c r="BQ49" s="23" t="n">
        <v>3.35538669217733</v>
      </c>
      <c r="BR49" s="23" t="n">
        <v>2.35538669217733</v>
      </c>
      <c r="CD49" s="23" t="n">
        <v>0.3008987701506998</v>
      </c>
      <c r="CE49" s="23" t="n">
        <v>0.1023630915124539</v>
      </c>
      <c r="CF49" s="23" t="n">
        <v>0.4729352229670321</v>
      </c>
      <c r="CG49" s="23" t="n">
        <v>0.06967336130387845</v>
      </c>
      <c r="CH49" s="23" t="n">
        <v>0.1720364528163323</v>
      </c>
      <c r="CI49" s="23" t="n">
        <v>1.340191126275415</v>
      </c>
      <c r="CJ49" s="23" t="n">
        <v>1.571741960693861</v>
      </c>
      <c r="CK49" s="23" t="n">
        <v>0.672740389710205</v>
      </c>
      <c r="CL49" s="23" t="n">
        <v>0.1998051667431729</v>
      </c>
      <c r="CM49" s="23" t="n">
        <v>2.235769821768547</v>
      </c>
      <c r="CN49" s="23" t="n">
        <v>1.235769821768547</v>
      </c>
      <c r="CO49" s="23" t="n">
        <v>0</v>
      </c>
      <c r="CP49" s="23" t="n">
        <v>8.388024452495003e-05</v>
      </c>
      <c r="CQ49" s="23" t="n">
        <v>0.0003419984777846659</v>
      </c>
      <c r="CR49" s="23" t="n">
        <v>0.0002581182332597158</v>
      </c>
      <c r="CS49" s="23" t="n">
        <v>0.0003419984777846659</v>
      </c>
      <c r="CV49" s="23" t="n">
        <v>0.002720679506009376</v>
      </c>
      <c r="CW49" s="23" t="n">
        <v>0.00237868102822471</v>
      </c>
      <c r="CZ49" s="23" t="n">
        <v>0.0004700333952152883</v>
      </c>
      <c r="DA49" s="23" t="n">
        <v>0.0001004450198214475</v>
      </c>
      <c r="DB49" s="23" t="n">
        <v>0.0006379880791829557</v>
      </c>
      <c r="DC49" s="23" t="n">
        <v>6.750966414621987e-05</v>
      </c>
      <c r="DD49" s="23" t="n">
        <v>0.0001679546839676674</v>
      </c>
      <c r="DE49" s="23" t="n">
        <v>1.213697624134644</v>
      </c>
      <c r="DF49" s="23" t="n">
        <v>1.357325002175089</v>
      </c>
      <c r="DG49" s="23" t="n">
        <v>0.0007680364964545121</v>
      </c>
      <c r="DH49" s="23" t="n">
        <v>0.0001300484172715564</v>
      </c>
      <c r="DI49" s="23" t="n">
        <v>1.63400410326745</v>
      </c>
      <c r="DJ49" s="23" t="n">
        <v>0.63400410326745</v>
      </c>
      <c r="DK49" s="23" t="n">
        <v>0.003202012043140938</v>
      </c>
      <c r="DL49" s="23" t="n">
        <v>0.00615916338226317</v>
      </c>
      <c r="DM49" s="23" t="n">
        <v>0.01414494739686107</v>
      </c>
      <c r="DN49" s="23" t="n">
        <v>0.004783771971456964</v>
      </c>
      <c r="DO49" s="23" t="n">
        <v>0.01094293535372013</v>
      </c>
      <c r="DP49" s="23" t="n">
        <v>2.92352911209587</v>
      </c>
      <c r="DQ49" s="23" t="n">
        <v>4.417518487215283</v>
      </c>
      <c r="DR49" s="23" t="n">
        <v>0.02322612292812882</v>
      </c>
      <c r="DS49" s="23" t="n">
        <v>0.009081175531267751</v>
      </c>
      <c r="DT49" s="23" t="n">
        <v>7.253602614606566</v>
      </c>
      <c r="DU49" s="23" t="n">
        <v>6.253602614606566</v>
      </c>
      <c r="DV49" s="23" t="n">
        <v>-0.0001406996121451782</v>
      </c>
      <c r="DW49" s="23" t="n">
        <v>-0.002044215705869036</v>
      </c>
      <c r="DX49" s="23" t="n">
        <v>-0.003515143733899038</v>
      </c>
      <c r="DY49" s="23" t="n">
        <v>-0.001330228415884824</v>
      </c>
      <c r="DZ49" s="23" t="n">
        <v>-0.003374444121753859</v>
      </c>
      <c r="EA49" s="23" t="n">
        <v>15.5289363254232</v>
      </c>
      <c r="EB49" s="23" t="n">
        <v>24.98332213078173</v>
      </c>
      <c r="EC49" s="23" t="n">
        <v>-0.005156812664187106</v>
      </c>
      <c r="ED49" s="23" t="n">
        <v>-0.001641668930288068</v>
      </c>
      <c r="EE49" s="23" t="n">
        <v>36.65122160298598</v>
      </c>
      <c r="EF49" s="23" t="n">
        <v>35.65122160298598</v>
      </c>
      <c r="EG49" s="23" t="n">
        <v>0.008387007842707021</v>
      </c>
      <c r="EH49" s="23" t="n">
        <v>0.003481440115646551</v>
      </c>
      <c r="EI49" s="23" t="n">
        <v>0.01487394691800453</v>
      </c>
      <c r="EJ49" s="23" t="n">
        <v>0.003005498959650954</v>
      </c>
      <c r="EK49" s="23" t="n">
        <v>0.006486939075297505</v>
      </c>
      <c r="EL49" s="23" t="n">
        <v>1.415099184469448</v>
      </c>
      <c r="EM49" s="23" t="n">
        <v>1.773450937086969</v>
      </c>
      <c r="EN49" s="23" t="n">
        <v>0.02016745077027233</v>
      </c>
      <c r="EO49" s="23" t="n">
        <v>0.005293503852267799</v>
      </c>
      <c r="EP49" s="23" t="n">
        <v>2.40460616569103</v>
      </c>
      <c r="EQ49" s="23" t="n">
        <v>1.40460616569103</v>
      </c>
      <c r="ER49" s="23" t="n">
        <v>-0.001705585486893178</v>
      </c>
      <c r="ES49" s="23" t="n">
        <v>0.007366579662262579</v>
      </c>
      <c r="ET49" s="23" t="n">
        <v>0.003008331964617866</v>
      </c>
      <c r="EU49" s="23" t="n">
        <v>-0.002652662210751535</v>
      </c>
      <c r="EV49" s="23" t="n">
        <v>0.004713917451511044</v>
      </c>
      <c r="EW49" s="23" t="n">
        <v>-3.3190914315771</v>
      </c>
      <c r="EX49" s="23" t="n">
        <v>-1.763811892007663</v>
      </c>
      <c r="EY49" s="23" t="n">
        <v>0.002852172144143265</v>
      </c>
      <c r="EZ49" s="23" t="n">
        <v>-0.0001561598204746005</v>
      </c>
      <c r="FA49" s="23" t="n">
        <v>-1.672253994925028</v>
      </c>
      <c r="FB49" s="23" t="n">
        <v>-2.672253994925028</v>
      </c>
      <c r="FC49" s="23" t="n">
        <v>0.01837722033502585</v>
      </c>
      <c r="FD49" s="23" t="n">
        <v>0.006251767283583908</v>
      </c>
      <c r="FE49" s="23" t="n">
        <v>0.02888424832147662</v>
      </c>
      <c r="FF49" s="23" t="n">
        <v>0.004255260702866855</v>
      </c>
      <c r="FG49" s="23" t="n">
        <v>0.01050702798645076</v>
      </c>
      <c r="FH49" s="23" t="n">
        <v>1.340191126275415</v>
      </c>
      <c r="FI49" s="23" t="n">
        <v>1.57174196069386</v>
      </c>
      <c r="FJ49" s="23" t="n">
        <v>0.04108723463304206</v>
      </c>
      <c r="FK49" s="23" t="n">
        <v>0.01220298631156545</v>
      </c>
      <c r="FL49" s="23" t="n">
        <v>2.235769821768546</v>
      </c>
      <c r="FM49" s="23" t="n">
        <v>1.235769821768547</v>
      </c>
    </row>
    <row r="50">
      <c r="A50" s="2" t="inlineStr">
        <is>
          <t>Aus|2003</t>
        </is>
      </c>
      <c r="B50" s="2" t="inlineStr">
        <is>
          <t>Aus</t>
        </is>
      </c>
      <c r="C50" s="2" t="inlineStr">
        <is>
          <t>2003</t>
        </is>
      </c>
      <c r="D50" s="2" t="inlineStr">
        <is>
          <t>Cement, lime and ready-mixed concrete manufacturing</t>
        </is>
      </c>
      <c r="E50" s="23" t="n">
        <v>1</v>
      </c>
      <c r="F50" s="23" t="n">
        <v>0.629188053446781</v>
      </c>
      <c r="G50" s="23" t="n">
        <v>2.223459768852682</v>
      </c>
      <c r="H50" s="23" t="n">
        <v>0.5942717154059011</v>
      </c>
      <c r="I50" s="23" t="n">
        <v>1.223459768852682</v>
      </c>
      <c r="J50" s="23" t="n">
        <v>1.629188053446781</v>
      </c>
      <c r="K50" s="23" t="n">
        <v>2.223459768852682</v>
      </c>
      <c r="L50" s="23" t="n">
        <v>3.085396965380945</v>
      </c>
      <c r="M50" s="23" t="n">
        <v>0.8619371965282632</v>
      </c>
      <c r="N50" s="23" t="n">
        <v>3.085396965380945</v>
      </c>
      <c r="O50" s="23" t="n">
        <v>2.085396965380945</v>
      </c>
      <c r="P50" s="23" t="n">
        <v>0.1235751663650047</v>
      </c>
      <c r="Q50" s="23" t="n">
        <v>0.1455022859080095</v>
      </c>
      <c r="R50" s="23" t="n">
        <v>0.4172981567430995</v>
      </c>
      <c r="S50" s="23" t="n">
        <v>0.1482207044700853</v>
      </c>
      <c r="T50" s="23" t="n">
        <v>0.2937229903780949</v>
      </c>
      <c r="U50" s="23" t="n">
        <v>2.177439530837762</v>
      </c>
      <c r="V50" s="23" t="n">
        <v>3.376877159206273</v>
      </c>
      <c r="W50" s="23" t="n">
        <v>0.6176427248551364</v>
      </c>
      <c r="X50" s="23" t="n">
        <v>0.2003445681120369</v>
      </c>
      <c r="Y50" s="23" t="n">
        <v>4.998113642273413</v>
      </c>
      <c r="Z50" s="23" t="n">
        <v>3.998113642273413</v>
      </c>
      <c r="AA50" s="23" t="n">
        <v>0.2906565174171208</v>
      </c>
      <c r="AB50" s="23" t="n">
        <v>0.2654872442199287</v>
      </c>
      <c r="AC50" s="23" t="n">
        <v>0.8157360329923325</v>
      </c>
      <c r="AD50" s="23" t="n">
        <v>0.259592271355283</v>
      </c>
      <c r="AE50" s="23" t="n">
        <v>0.5250795155752117</v>
      </c>
      <c r="AF50" s="23" t="n">
        <v>1.913405440136504</v>
      </c>
      <c r="AG50" s="23" t="n">
        <v>2.80652930215107</v>
      </c>
      <c r="AH50" s="23" t="n">
        <v>1.247928077067323</v>
      </c>
      <c r="AI50" s="23" t="n">
        <v>0.4321920440749901</v>
      </c>
      <c r="AJ50" s="23" t="n">
        <v>4.293480456440006</v>
      </c>
      <c r="AK50" s="23" t="n">
        <v>3.293480456440006</v>
      </c>
      <c r="AL50" s="23" t="n">
        <v>0.2997378520817138</v>
      </c>
      <c r="AM50" s="23" t="n">
        <v>0.2753483350469037</v>
      </c>
      <c r="AN50" s="23" t="n">
        <v>0.8343135704186886</v>
      </c>
      <c r="AO50" s="23" t="n">
        <v>0.2592273832900711</v>
      </c>
      <c r="AP50" s="23" t="n">
        <v>0.5345757183369748</v>
      </c>
      <c r="AQ50" s="23" t="n">
        <v>1.918630507073357</v>
      </c>
      <c r="AR50" s="23" t="n">
        <v>2.783477510845845</v>
      </c>
      <c r="AS50" s="23" t="n">
        <v>1.272466822936579</v>
      </c>
      <c r="AT50" s="23" t="n">
        <v>0.4381532525178906</v>
      </c>
      <c r="AU50" s="23" t="n">
        <v>4.245265701676152</v>
      </c>
      <c r="AV50" s="23" t="n">
        <v>3.245265701676152</v>
      </c>
      <c r="AW50" s="23" t="n">
        <v>0.3039228402967291</v>
      </c>
      <c r="AX50" s="23" t="n">
        <v>0.2830219583759876</v>
      </c>
      <c r="AY50" s="23" t="n">
        <v>0.8525809784307751</v>
      </c>
      <c r="AZ50" s="23" t="n">
        <v>0.2656361797580585</v>
      </c>
      <c r="BA50" s="23" t="n">
        <v>0.5486581381340461</v>
      </c>
      <c r="BB50" s="23" t="n">
        <v>1.931229644009857</v>
      </c>
      <c r="BC50" s="23" t="n">
        <v>2.805254707406573</v>
      </c>
      <c r="BD50" s="23" t="n">
        <v>1.302277843435043</v>
      </c>
      <c r="BE50" s="23" t="n">
        <v>0.4496968650042678</v>
      </c>
      <c r="BF50" s="23" t="n">
        <v>4.284896265656077</v>
      </c>
      <c r="BG50" s="23" t="n">
        <v>3.284896265656077</v>
      </c>
      <c r="BH50" s="23" t="n">
        <v>1.27093012213807</v>
      </c>
      <c r="BI50" s="23" t="n">
        <v>1.437249807873197</v>
      </c>
      <c r="BJ50" s="23" t="n">
        <v>4.142001694546401</v>
      </c>
      <c r="BK50" s="23" t="n">
        <v>1.433821764535134</v>
      </c>
      <c r="BL50" s="23" t="n">
        <v>2.871071572408331</v>
      </c>
      <c r="BM50" s="23" t="n">
        <v>2.130864539944438</v>
      </c>
      <c r="BN50" s="23" t="n">
        <v>3.259031808592563</v>
      </c>
      <c r="BO50" s="23" t="n">
        <v>6.51280546917248</v>
      </c>
      <c r="BP50" s="23" t="n">
        <v>2.370803774626078</v>
      </c>
      <c r="BQ50" s="23" t="n">
        <v>5.124440247128668</v>
      </c>
      <c r="BR50" s="23" t="n">
        <v>4.124440247128668</v>
      </c>
      <c r="CD50" s="23" t="n">
        <v>0.1670813510521162</v>
      </c>
      <c r="CE50" s="23" t="n">
        <v>0.1199849583119191</v>
      </c>
      <c r="CF50" s="23" t="n">
        <v>0.3984378762492327</v>
      </c>
      <c r="CG50" s="23" t="n">
        <v>0.1113715668851974</v>
      </c>
      <c r="CH50" s="23" t="n">
        <v>0.2313565251971165</v>
      </c>
      <c r="CI50" s="23" t="n">
        <v>1.718122983542869</v>
      </c>
      <c r="CJ50" s="23" t="n">
        <v>2.384693885584822</v>
      </c>
      <c r="CK50" s="23" t="n">
        <v>0.630285352212186</v>
      </c>
      <c r="CL50" s="23" t="n">
        <v>0.2318474759629532</v>
      </c>
      <c r="CM50" s="23" t="n">
        <v>3.772326164729101</v>
      </c>
      <c r="CN50" s="23" t="n">
        <v>2.772326164729101</v>
      </c>
      <c r="CO50" s="23" t="n">
        <v>0</v>
      </c>
      <c r="CP50" s="23" t="n">
        <v>7.726740218244867e-05</v>
      </c>
      <c r="CQ50" s="23" t="n">
        <v>0.0004538792329701322</v>
      </c>
      <c r="CR50" s="23" t="n">
        <v>0.0003766118307876836</v>
      </c>
      <c r="CS50" s="23" t="n">
        <v>0.0004538792329701322</v>
      </c>
      <c r="CV50" s="23" t="n">
        <v>0.003214024035550445</v>
      </c>
      <c r="CW50" s="23" t="n">
        <v>0.002760144802580313</v>
      </c>
      <c r="CZ50" s="23" t="n">
        <v>0.0002690978146776477</v>
      </c>
      <c r="DA50" s="23" t="n">
        <v>0.0001470795513272369</v>
      </c>
      <c r="DB50" s="23" t="n">
        <v>0.000537703539468202</v>
      </c>
      <c r="DC50" s="23" t="n">
        <v>0.0001215261734633174</v>
      </c>
      <c r="DD50" s="23" t="n">
        <v>0.0002686057247905544</v>
      </c>
      <c r="DE50" s="23" t="n">
        <v>1.546565387397975</v>
      </c>
      <c r="DF50" s="23" t="n">
        <v>1.998171334510157</v>
      </c>
      <c r="DG50" s="23" t="n">
        <v>0.0006886075315363526</v>
      </c>
      <c r="DH50" s="23" t="n">
        <v>0.0001509039920681506</v>
      </c>
      <c r="DI50" s="23" t="n">
        <v>2.558948805887687</v>
      </c>
      <c r="DJ50" s="23" t="n">
        <v>1.558948805887687</v>
      </c>
      <c r="DK50" s="23" t="n">
        <v>0.004179296382720522</v>
      </c>
      <c r="DL50" s="23" t="n">
        <v>0.01270833064259452</v>
      </c>
      <c r="DM50" s="23" t="n">
        <v>0.0250296996703094</v>
      </c>
      <c r="DN50" s="23" t="n">
        <v>0.008142072644994362</v>
      </c>
      <c r="DO50" s="23" t="n">
        <v>0.02085040328758888</v>
      </c>
      <c r="DP50" s="23" t="n">
        <v>4.040782342008012</v>
      </c>
      <c r="DQ50" s="23" t="n">
        <v>5.98897454935136</v>
      </c>
      <c r="DR50" s="23" t="n">
        <v>0.03556720307935426</v>
      </c>
      <c r="DS50" s="23" t="n">
        <v>0.01053750340904485</v>
      </c>
      <c r="DT50" s="23" t="n">
        <v>8.51033279822134</v>
      </c>
      <c r="DU50" s="23" t="n">
        <v>7.510332798221339</v>
      </c>
      <c r="DV50" s="23" t="n">
        <v>-0.0002634059823828969</v>
      </c>
      <c r="DW50" s="23" t="n">
        <v>-0.005259054267020399</v>
      </c>
      <c r="DX50" s="23" t="n">
        <v>-0.007753874430661575</v>
      </c>
      <c r="DY50" s="23" t="n">
        <v>-0.002231414181258279</v>
      </c>
      <c r="DZ50" s="23" t="n">
        <v>-0.007490468448278678</v>
      </c>
      <c r="EA50" s="23" t="n">
        <v>20.96558399867942</v>
      </c>
      <c r="EB50" s="23" t="n">
        <v>29.43697163031874</v>
      </c>
      <c r="EC50" s="23" t="n">
        <v>-0.009658814147977953</v>
      </c>
      <c r="ED50" s="23" t="n">
        <v>-0.001904939717316378</v>
      </c>
      <c r="EE50" s="23" t="n">
        <v>36.6689247548582</v>
      </c>
      <c r="EF50" s="23" t="n">
        <v>35.6689247548582</v>
      </c>
      <c r="EG50" s="23" t="n">
        <v>0.005646631629543803</v>
      </c>
      <c r="EH50" s="23" t="n">
        <v>0.005421818356608139</v>
      </c>
      <c r="EI50" s="23" t="n">
        <v>0.01624044363656874</v>
      </c>
      <c r="EJ50" s="23" t="n">
        <v>0.005171993650416795</v>
      </c>
      <c r="EK50" s="23" t="n">
        <v>0.01059381200702493</v>
      </c>
      <c r="EL50" s="23" t="n">
        <v>1.960186304387307</v>
      </c>
      <c r="EM50" s="23" t="n">
        <v>2.87612947010691</v>
      </c>
      <c r="EN50" s="23" t="n">
        <v>0.02238285490226934</v>
      </c>
      <c r="EO50" s="23" t="n">
        <v>0.006142411265700601</v>
      </c>
      <c r="EP50" s="23" t="n">
        <v>3.963930422724896</v>
      </c>
      <c r="EQ50" s="23" t="n">
        <v>2.963930422724897</v>
      </c>
      <c r="ER50" s="23" t="n">
        <v>0.003434703035049107</v>
      </c>
      <c r="ES50" s="23" t="n">
        <v>0.004439272470367005</v>
      </c>
      <c r="ET50" s="23" t="n">
        <v>0.002337093789787928</v>
      </c>
      <c r="EU50" s="23" t="n">
        <v>-0.005536881715628184</v>
      </c>
      <c r="EV50" s="23" t="n">
        <v>-0.001097609245261178</v>
      </c>
      <c r="EW50" s="23" t="n">
        <v>2.292476358237339</v>
      </c>
      <c r="EX50" s="23" t="n">
        <v>0.6804354746070542</v>
      </c>
      <c r="EY50" s="23" t="n">
        <v>0.002155890966988111</v>
      </c>
      <c r="EZ50" s="23" t="n">
        <v>-0.0001812028227998171</v>
      </c>
      <c r="FA50" s="23" t="n">
        <v>0.6276790001896883</v>
      </c>
      <c r="FB50" s="23" t="n">
        <v>-0.3723209998103117</v>
      </c>
      <c r="FC50" s="23" t="n">
        <v>0.0102043979794957</v>
      </c>
      <c r="FD50" s="23" t="n">
        <v>0.007328012722294274</v>
      </c>
      <c r="FE50" s="23" t="n">
        <v>0.02433436546777752</v>
      </c>
      <c r="FF50" s="23" t="n">
        <v>0.006801954765987544</v>
      </c>
      <c r="FG50" s="23" t="n">
        <v>0.01412996748828182</v>
      </c>
      <c r="FH50" s="23" t="n">
        <v>1.718122983542869</v>
      </c>
      <c r="FI50" s="23" t="n">
        <v>2.384693885584822</v>
      </c>
      <c r="FJ50" s="23" t="n">
        <v>0.03849431749336042</v>
      </c>
      <c r="FK50" s="23" t="n">
        <v>0.01415995202558289</v>
      </c>
      <c r="FL50" s="23" t="n">
        <v>3.772326164729101</v>
      </c>
      <c r="FM50" s="23" t="n">
        <v>2.772326164729101</v>
      </c>
    </row>
    <row r="51">
      <c r="A51" s="2" t="inlineStr">
        <is>
          <t>Aus|2004</t>
        </is>
      </c>
      <c r="B51" s="2" t="inlineStr">
        <is>
          <t>Aus</t>
        </is>
      </c>
      <c r="C51" s="2" t="inlineStr">
        <is>
          <t>2004</t>
        </is>
      </c>
      <c r="D51" s="2" t="inlineStr">
        <is>
          <t>Plaster and concrete product manufacturing</t>
        </is>
      </c>
      <c r="E51" s="23" t="n">
        <v>1</v>
      </c>
      <c r="F51" s="23" t="n">
        <v>0.5181856591371639</v>
      </c>
      <c r="G51" s="23" t="n">
        <v>2.018140006829797</v>
      </c>
      <c r="H51" s="23" t="n">
        <v>0.4999543476926327</v>
      </c>
      <c r="I51" s="23" t="n">
        <v>1.018140006829797</v>
      </c>
      <c r="J51" s="23" t="n">
        <v>1.518185659137164</v>
      </c>
      <c r="K51" s="23" t="n">
        <v>2.018140006829797</v>
      </c>
      <c r="L51" s="23" t="n">
        <v>2.879982222662827</v>
      </c>
      <c r="M51" s="23" t="n">
        <v>0.8618422158330308</v>
      </c>
      <c r="N51" s="23" t="n">
        <v>2.879982222662827</v>
      </c>
      <c r="O51" s="23" t="n">
        <v>1.879982222662827</v>
      </c>
      <c r="P51" s="23" t="n">
        <v>0.1759961641854685</v>
      </c>
      <c r="Q51" s="23" t="n">
        <v>0.1215192245999843</v>
      </c>
      <c r="R51" s="23" t="n">
        <v>0.417252172802267</v>
      </c>
      <c r="S51" s="23" t="n">
        <v>0.1197367840168141</v>
      </c>
      <c r="T51" s="23" t="n">
        <v>0.2412560086167985</v>
      </c>
      <c r="U51" s="23" t="n">
        <v>1.690465188047648</v>
      </c>
      <c r="V51" s="23" t="n">
        <v>2.370802652054153</v>
      </c>
      <c r="W51" s="23" t="n">
        <v>0.6175746640548273</v>
      </c>
      <c r="X51" s="23" t="n">
        <v>0.2003224912525603</v>
      </c>
      <c r="Y51" s="23" t="n">
        <v>3.509023431919879</v>
      </c>
      <c r="Z51" s="23" t="n">
        <v>2.509023431919879</v>
      </c>
      <c r="AA51" s="23" t="n">
        <v>0.3607726794963002</v>
      </c>
      <c r="AB51" s="23" t="n">
        <v>0.2188973197037846</v>
      </c>
      <c r="AC51" s="23" t="n">
        <v>0.7950650863567061</v>
      </c>
      <c r="AD51" s="23" t="n">
        <v>0.2153950871566213</v>
      </c>
      <c r="AE51" s="23" t="n">
        <v>0.4342924068604059</v>
      </c>
      <c r="AF51" s="23" t="n">
        <v>1.606745832332433</v>
      </c>
      <c r="AG51" s="23" t="n">
        <v>2.20378407662895</v>
      </c>
      <c r="AH51" s="23" t="n">
        <v>1.227209505267142</v>
      </c>
      <c r="AI51" s="23" t="n">
        <v>0.4321444189104358</v>
      </c>
      <c r="AJ51" s="23" t="n">
        <v>3.40161429901104</v>
      </c>
      <c r="AK51" s="23" t="n">
        <v>2.40161429901104</v>
      </c>
      <c r="AL51" s="23" t="n">
        <v>0.361688408804931</v>
      </c>
      <c r="AM51" s="23" t="n">
        <v>0.2199249379395418</v>
      </c>
      <c r="AN51" s="23" t="n">
        <v>0.7975399416145285</v>
      </c>
      <c r="AO51" s="23" t="n">
        <v>0.2159265948700557</v>
      </c>
      <c r="AP51" s="23" t="n">
        <v>0.4358515328095975</v>
      </c>
      <c r="AQ51" s="23" t="n">
        <v>1.608050832113212</v>
      </c>
      <c r="AR51" s="23" t="n">
        <v>2.205047002334722</v>
      </c>
      <c r="AS51" s="23" t="n">
        <v>1.235644912075779</v>
      </c>
      <c r="AT51" s="23" t="n">
        <v>0.4381049704612509</v>
      </c>
      <c r="AU51" s="23" t="n">
        <v>3.416324333308117</v>
      </c>
      <c r="AV51" s="23" t="n">
        <v>2.416324333308117</v>
      </c>
      <c r="AW51" s="23" t="n">
        <v>0.3668763757091138</v>
      </c>
      <c r="AX51" s="23" t="n">
        <v>0.2243827483344027</v>
      </c>
      <c r="AY51" s="23" t="n">
        <v>0.812386102283678</v>
      </c>
      <c r="AZ51" s="23" t="n">
        <v>0.2211269782401615</v>
      </c>
      <c r="BA51" s="23" t="n">
        <v>0.4455097265745642</v>
      </c>
      <c r="BB51" s="23" t="n">
        <v>1.611603153516512</v>
      </c>
      <c r="BC51" s="23" t="n">
        <v>2.214332009558982</v>
      </c>
      <c r="BD51" s="23" t="n">
        <v>1.262033413189279</v>
      </c>
      <c r="BE51" s="23" t="n">
        <v>0.4496473109056012</v>
      </c>
      <c r="BF51" s="23" t="n">
        <v>3.439941889825882</v>
      </c>
      <c r="BG51" s="23" t="n">
        <v>2.439941889825882</v>
      </c>
      <c r="BH51" s="23" t="n">
        <v>1.346939688520107</v>
      </c>
      <c r="BI51" s="23" t="n">
        <v>1.081173041287145</v>
      </c>
      <c r="BJ51" s="23" t="n">
        <v>3.57788111165002</v>
      </c>
      <c r="BK51" s="23" t="n">
        <v>1.149768381842768</v>
      </c>
      <c r="BL51" s="23" t="n">
        <v>2.230941423129913</v>
      </c>
      <c r="BM51" s="23" t="n">
        <v>1.802688532012179</v>
      </c>
      <c r="BN51" s="23" t="n">
        <v>2.656303873249934</v>
      </c>
      <c r="BO51" s="23" t="n">
        <v>5.9484236368583</v>
      </c>
      <c r="BP51" s="23" t="n">
        <v>2.370542525208281</v>
      </c>
      <c r="BQ51" s="23" t="n">
        <v>4.416250918698432</v>
      </c>
      <c r="BR51" s="23" t="n">
        <v>3.416250918698432</v>
      </c>
      <c r="CD51" s="23" t="n">
        <v>0.1847765153108316</v>
      </c>
      <c r="CE51" s="23" t="n">
        <v>0.09737809510380019</v>
      </c>
      <c r="CF51" s="23" t="n">
        <v>0.377812913554439</v>
      </c>
      <c r="CG51" s="23" t="n">
        <v>0.09565830313980719</v>
      </c>
      <c r="CH51" s="23" t="n">
        <v>0.1930363982436074</v>
      </c>
      <c r="CI51" s="23" t="n">
        <v>1.527004716697847</v>
      </c>
      <c r="CJ51" s="23" t="n">
        <v>2.04470201702246</v>
      </c>
      <c r="CK51" s="23" t="n">
        <v>0.6096348412123147</v>
      </c>
      <c r="CL51" s="23" t="n">
        <v>0.2318219276578757</v>
      </c>
      <c r="CM51" s="23" t="n">
        <v>3.299309115050606</v>
      </c>
      <c r="CN51" s="23" t="n">
        <v>2.299309115050606</v>
      </c>
      <c r="CO51" s="23" t="n">
        <v>0</v>
      </c>
      <c r="CP51" s="23" t="n">
        <v>3.145562886610949e-05</v>
      </c>
      <c r="CQ51" s="23" t="n">
        <v>0.0003426069604233717</v>
      </c>
      <c r="CR51" s="23" t="n">
        <v>0.0003111513315572622</v>
      </c>
      <c r="CS51" s="23" t="n">
        <v>0.0003426069604233717</v>
      </c>
      <c r="CV51" s="23" t="n">
        <v>0.003102447610365482</v>
      </c>
      <c r="CW51" s="23" t="n">
        <v>0.00275984064994211</v>
      </c>
      <c r="CZ51" s="23" t="n">
        <v>0.0008104198532466741</v>
      </c>
      <c r="DA51" s="23" t="n">
        <v>0.0001463359100177535</v>
      </c>
      <c r="DB51" s="23" t="n">
        <v>0.001052911542412258</v>
      </c>
      <c r="DC51" s="23" t="n">
        <v>9.615577914782994e-05</v>
      </c>
      <c r="DD51" s="23" t="n">
        <v>0.0002424916891655835</v>
      </c>
      <c r="DE51" s="23" t="n">
        <v>1.180568022157291</v>
      </c>
      <c r="DF51" s="23" t="n">
        <v>1.299217360228926</v>
      </c>
      <c r="DG51" s="23" t="n">
        <v>0.001203798905698011</v>
      </c>
      <c r="DH51" s="23" t="n">
        <v>0.0001508873632857536</v>
      </c>
      <c r="DI51" s="23" t="n">
        <v>1.485401549425766</v>
      </c>
      <c r="DJ51" s="23" t="n">
        <v>0.4854015494257655</v>
      </c>
      <c r="DK51" s="23" t="n">
        <v>0.00447538767824964</v>
      </c>
      <c r="DL51" s="23" t="n">
        <v>0.005879470785522114</v>
      </c>
      <c r="DM51" s="23" t="n">
        <v>0.01703157847133785</v>
      </c>
      <c r="DN51" s="23" t="n">
        <v>0.006676720007566094</v>
      </c>
      <c r="DO51" s="23" t="n">
        <v>0.01255619079308821</v>
      </c>
      <c r="DP51" s="23" t="n">
        <v>2.313734408774532</v>
      </c>
      <c r="DQ51" s="23" t="n">
        <v>3.805609635587823</v>
      </c>
      <c r="DR51" s="23" t="n">
        <v>0.02756792070599107</v>
      </c>
      <c r="DS51" s="23" t="n">
        <v>0.01053634223465322</v>
      </c>
      <c r="DT51" s="23" t="n">
        <v>6.159895563901875</v>
      </c>
      <c r="DU51" s="23" t="n">
        <v>5.159895563901875</v>
      </c>
      <c r="DV51" s="23" t="n">
        <v>-9.784062731341633e-05</v>
      </c>
      <c r="DW51" s="23" t="n">
        <v>-0.001599451929545195</v>
      </c>
      <c r="DX51" s="23" t="n">
        <v>-0.003580936305023403</v>
      </c>
      <c r="DY51" s="23" t="n">
        <v>-0.001883643748164792</v>
      </c>
      <c r="DZ51" s="23" t="n">
        <v>-0.003483095677709987</v>
      </c>
      <c r="EA51" s="23" t="n">
        <v>17.34752324738898</v>
      </c>
      <c r="EB51" s="23" t="n">
        <v>36.5996866879488</v>
      </c>
      <c r="EC51" s="23" t="n">
        <v>-0.005485666108555503</v>
      </c>
      <c r="ED51" s="23" t="n">
        <v>-0.001904729803532101</v>
      </c>
      <c r="EE51" s="23" t="n">
        <v>56.06736443934559</v>
      </c>
      <c r="EF51" s="23" t="n">
        <v>55.06736443934559</v>
      </c>
      <c r="EG51" s="23" t="n">
        <v>0.008041951604035886</v>
      </c>
      <c r="EH51" s="23" t="n">
        <v>0.004434858978543862</v>
      </c>
      <c r="EI51" s="23" t="n">
        <v>0.01674062544555677</v>
      </c>
      <c r="EJ51" s="23" t="n">
        <v>0.004263814862977019</v>
      </c>
      <c r="EK51" s="23" t="n">
        <v>0.008698673841520881</v>
      </c>
      <c r="EL51" s="23" t="n">
        <v>1.551465514455249</v>
      </c>
      <c r="EM51" s="23" t="n">
        <v>2.08166204794809</v>
      </c>
      <c r="EN51" s="23" t="n">
        <v>0.02288235985162679</v>
      </c>
      <c r="EO51" s="23" t="n">
        <v>0.006141734406070028</v>
      </c>
      <c r="EP51" s="23" t="n">
        <v>2.845373981129554</v>
      </c>
      <c r="EQ51" s="23" t="n">
        <v>1.845373981129554</v>
      </c>
      <c r="ER51" s="23" t="n">
        <v>-0.007126222295405112</v>
      </c>
      <c r="ES51" s="23" t="n">
        <v>-0.003407240742786536</v>
      </c>
      <c r="ET51" s="23" t="n">
        <v>-0.01426577018773489</v>
      </c>
      <c r="EU51" s="23" t="n">
        <v>-0.003732307149543247</v>
      </c>
      <c r="EV51" s="23" t="n">
        <v>-0.007139547892329783</v>
      </c>
      <c r="EW51" s="23" t="n">
        <v>1.478127204224807</v>
      </c>
      <c r="EX51" s="23" t="n">
        <v>2.001869938429126</v>
      </c>
      <c r="EY51" s="23" t="n">
        <v>-0.01444695304298895</v>
      </c>
      <c r="EZ51" s="23" t="n">
        <v>-0.0001811828552540553</v>
      </c>
      <c r="FA51" s="23" t="n">
        <v>2.027294749464122</v>
      </c>
      <c r="FB51" s="23" t="n">
        <v>1.027294749464122</v>
      </c>
      <c r="FC51" s="23" t="n">
        <v>0.01128512001861877</v>
      </c>
      <c r="FD51" s="23" t="n">
        <v>0.005947311478313388</v>
      </c>
      <c r="FE51" s="23" t="n">
        <v>0.02307470766441037</v>
      </c>
      <c r="FF51" s="23" t="n">
        <v>0.005842276167478208</v>
      </c>
      <c r="FG51" s="23" t="n">
        <v>0.0117895876457916</v>
      </c>
      <c r="FH51" s="23" t="n">
        <v>1.527004716697847</v>
      </c>
      <c r="FI51" s="23" t="n">
        <v>2.044702017022462</v>
      </c>
      <c r="FJ51" s="23" t="n">
        <v>0.03723309934186896</v>
      </c>
      <c r="FK51" s="23" t="n">
        <v>0.01415839167745859</v>
      </c>
      <c r="FL51" s="23" t="n">
        <v>3.299309115050604</v>
      </c>
      <c r="FM51" s="23" t="n">
        <v>2.299309115050604</v>
      </c>
    </row>
    <row r="52">
      <c r="A52" s="2" t="inlineStr">
        <is>
          <t>Aus|2005</t>
        </is>
      </c>
      <c r="B52" s="2" t="inlineStr">
        <is>
          <t>Aus</t>
        </is>
      </c>
      <c r="C52" s="2" t="inlineStr">
        <is>
          <t>2005</t>
        </is>
      </c>
      <c r="D52" s="2" t="inlineStr">
        <is>
          <t>Other non-metallic mineral product manufacturing</t>
        </is>
      </c>
      <c r="E52" s="23" t="n">
        <v>1</v>
      </c>
      <c r="F52" s="23" t="n">
        <v>0.5158673247826107</v>
      </c>
      <c r="G52" s="23" t="n">
        <v>1.968327297010941</v>
      </c>
      <c r="H52" s="23" t="n">
        <v>0.4524599722283302</v>
      </c>
      <c r="I52" s="23" t="n">
        <v>0.9683272970109409</v>
      </c>
      <c r="J52" s="23" t="n">
        <v>1.515867324782611</v>
      </c>
      <c r="K52" s="23" t="n">
        <v>1.968327297010941</v>
      </c>
      <c r="L52" s="23" t="n">
        <v>2.838555292469936</v>
      </c>
      <c r="M52" s="23" t="n">
        <v>0.8702279954589949</v>
      </c>
      <c r="N52" s="23" t="n">
        <v>2.838555292469936</v>
      </c>
      <c r="O52" s="23" t="n">
        <v>1.838555292469936</v>
      </c>
      <c r="P52" s="23" t="n">
        <v>0.2121056202767908</v>
      </c>
      <c r="Q52" s="23" t="n">
        <v>0.1009007172681774</v>
      </c>
      <c r="R52" s="23" t="n">
        <v>0.4213120630064053</v>
      </c>
      <c r="S52" s="23" t="n">
        <v>0.1083057254614371</v>
      </c>
      <c r="T52" s="23" t="n">
        <v>0.2092064427296145</v>
      </c>
      <c r="U52" s="23" t="n">
        <v>1.475709776744743</v>
      </c>
      <c r="V52" s="23" t="n">
        <v>1.986331444007033</v>
      </c>
      <c r="W52" s="23" t="n">
        <v>0.6235837048516234</v>
      </c>
      <c r="X52" s="23" t="n">
        <v>0.2022716418452181</v>
      </c>
      <c r="Y52" s="23" t="n">
        <v>2.93996785204403</v>
      </c>
      <c r="Z52" s="23" t="n">
        <v>1.93996785204403</v>
      </c>
      <c r="AA52" s="23" t="n">
        <v>0.4073789120458926</v>
      </c>
      <c r="AB52" s="23" t="n">
        <v>0.2231737095186373</v>
      </c>
      <c r="AC52" s="23" t="n">
        <v>0.8267310892377241</v>
      </c>
      <c r="AD52" s="23" t="n">
        <v>0.1961784676731942</v>
      </c>
      <c r="AE52" s="23" t="n">
        <v>0.4193521771918315</v>
      </c>
      <c r="AF52" s="23" t="n">
        <v>1.547828331117679</v>
      </c>
      <c r="AG52" s="23" t="n">
        <v>2.029390979237998</v>
      </c>
      <c r="AH52" s="23" t="n">
        <v>1.26308030085499</v>
      </c>
      <c r="AI52" s="23" t="n">
        <v>0.4363492116172659</v>
      </c>
      <c r="AJ52" s="23" t="n">
        <v>3.100504870297998</v>
      </c>
      <c r="AK52" s="23" t="n">
        <v>2.100504870297998</v>
      </c>
      <c r="AL52" s="23" t="n">
        <v>0.3868709864355916</v>
      </c>
      <c r="AM52" s="23" t="n">
        <v>0.2400600485510304</v>
      </c>
      <c r="AN52" s="23" t="n">
        <v>0.8213919819191803</v>
      </c>
      <c r="AO52" s="23" t="n">
        <v>0.1944609469325583</v>
      </c>
      <c r="AP52" s="23" t="n">
        <v>0.4345209954835886</v>
      </c>
      <c r="AQ52" s="23" t="n">
        <v>1.620517063744704</v>
      </c>
      <c r="AR52" s="23" t="n">
        <v>2.123167698583492</v>
      </c>
      <c r="AS52" s="23" t="n">
        <v>1.263759741633308</v>
      </c>
      <c r="AT52" s="23" t="n">
        <v>0.4423677597141272</v>
      </c>
      <c r="AU52" s="23" t="n">
        <v>3.266618035321977</v>
      </c>
      <c r="AV52" s="23" t="n">
        <v>2.266618035321977</v>
      </c>
      <c r="AW52" s="23" t="n">
        <v>0.3892010933321581</v>
      </c>
      <c r="AX52" s="23" t="n">
        <v>0.2457616770682252</v>
      </c>
      <c r="AY52" s="23" t="n">
        <v>0.8341130462716253</v>
      </c>
      <c r="AZ52" s="23" t="n">
        <v>0.199150275871242</v>
      </c>
      <c r="BA52" s="23" t="n">
        <v>0.4449119529394672</v>
      </c>
      <c r="BB52" s="23" t="n">
        <v>1.631451661566848</v>
      </c>
      <c r="BC52" s="23" t="n">
        <v>2.143141580436835</v>
      </c>
      <c r="BD52" s="23" t="n">
        <v>1.288135454137424</v>
      </c>
      <c r="BE52" s="23" t="n">
        <v>0.4540224078657988</v>
      </c>
      <c r="BF52" s="23" t="n">
        <v>3.309691252686393</v>
      </c>
      <c r="BG52" s="23" t="n">
        <v>2.309691252686393</v>
      </c>
      <c r="BH52" s="23" t="n">
        <v>3.339704518741994</v>
      </c>
      <c r="BI52" s="23" t="n">
        <v>1.032491851511713</v>
      </c>
      <c r="BJ52" s="23" t="n">
        <v>5.418463233247558</v>
      </c>
      <c r="BK52" s="23" t="n">
        <v>1.046266862993851</v>
      </c>
      <c r="BL52" s="23" t="n">
        <v>2.078758714505564</v>
      </c>
      <c r="BM52" s="23" t="n">
        <v>1.309156647157705</v>
      </c>
      <c r="BN52" s="23" t="n">
        <v>1.62243791414475</v>
      </c>
      <c r="BO52" s="23" t="n">
        <v>7.812071288137698</v>
      </c>
      <c r="BP52" s="23" t="n">
        <v>2.39360805489014</v>
      </c>
      <c r="BQ52" s="23" t="n">
        <v>2.339150438099345</v>
      </c>
      <c r="BR52" s="23" t="n">
        <v>1.339150438099345</v>
      </c>
      <c r="CD52" s="23" t="n">
        <v>0.1952732917691018</v>
      </c>
      <c r="CE52" s="23" t="n">
        <v>0.1222729922504599</v>
      </c>
      <c r="CF52" s="23" t="n">
        <v>0.4054190262313186</v>
      </c>
      <c r="CG52" s="23" t="n">
        <v>0.08787274221175682</v>
      </c>
      <c r="CH52" s="23" t="n">
        <v>0.2101457344622168</v>
      </c>
      <c r="CI52" s="23" t="n">
        <v>1.626163420213349</v>
      </c>
      <c r="CJ52" s="23" t="n">
        <v>2.076162195855748</v>
      </c>
      <c r="CK52" s="23" t="n">
        <v>0.6394965960033667</v>
      </c>
      <c r="CL52" s="23" t="n">
        <v>0.2340775697720481</v>
      </c>
      <c r="CM52" s="23" t="n">
        <v>3.274879991061607</v>
      </c>
      <c r="CN52" s="23" t="n">
        <v>2.274879991061607</v>
      </c>
      <c r="CO52" s="23" t="n">
        <v>0</v>
      </c>
      <c r="CP52" s="23" t="n">
        <v>6.08278560871786e-05</v>
      </c>
      <c r="CQ52" s="23" t="n">
        <v>0.0003283108810518493</v>
      </c>
      <c r="CR52" s="23" t="n">
        <v>0.0002674830249646707</v>
      </c>
      <c r="CS52" s="23" t="n">
        <v>0.0003283108810518493</v>
      </c>
      <c r="CV52" s="23" t="n">
        <v>0.003115004956212654</v>
      </c>
      <c r="CW52" s="23" t="n">
        <v>0.002786694075160805</v>
      </c>
      <c r="CZ52" s="23" t="n">
        <v>0.0006626690646509793</v>
      </c>
      <c r="DA52" s="23" t="n">
        <v>0.0001481056875964085</v>
      </c>
      <c r="DB52" s="23" t="n">
        <v>0.0009086686075033104</v>
      </c>
      <c r="DC52" s="23" t="n">
        <v>9.789385525592263e-05</v>
      </c>
      <c r="DD52" s="23" t="n">
        <v>0.0002459995428523311</v>
      </c>
      <c r="DE52" s="23" t="n">
        <v>1.223498719793739</v>
      </c>
      <c r="DF52" s="23" t="n">
        <v>1.37122533097557</v>
      </c>
      <c r="DG52" s="23" t="n">
        <v>0.001061024114439506</v>
      </c>
      <c r="DH52" s="23" t="n">
        <v>0.0001523555069361957</v>
      </c>
      <c r="DI52" s="23" t="n">
        <v>1.601137235821226</v>
      </c>
      <c r="DJ52" s="23" t="n">
        <v>0.6011372358212257</v>
      </c>
      <c r="DK52" s="23" t="n">
        <v>0.001715170148946718</v>
      </c>
      <c r="DL52" s="23" t="n">
        <v>0.0101234588295857</v>
      </c>
      <c r="DM52" s="23" t="n">
        <v>0.01801682162057771</v>
      </c>
      <c r="DN52" s="23" t="n">
        <v>0.006178192642045284</v>
      </c>
      <c r="DO52" s="23" t="n">
        <v>0.01630165147163099</v>
      </c>
      <c r="DP52" s="23" t="n">
        <v>6.902305864991003</v>
      </c>
      <c r="DQ52" s="23" t="n">
        <v>10.50439318317299</v>
      </c>
      <c r="DR52" s="23" t="n">
        <v>0.02865568313593027</v>
      </c>
      <c r="DS52" s="23" t="n">
        <v>0.01063886151535257</v>
      </c>
      <c r="DT52" s="23" t="n">
        <v>16.70719558262349</v>
      </c>
      <c r="DU52" s="23" t="n">
        <v>15.70719558262349</v>
      </c>
      <c r="DV52" s="23" t="n">
        <v>-4.773231703122253e-05</v>
      </c>
      <c r="DW52" s="23" t="n">
        <v>-0.004630763856074396</v>
      </c>
      <c r="DX52" s="23" t="n">
        <v>-0.006532736756687605</v>
      </c>
      <c r="DY52" s="23" t="n">
        <v>-0.001854240583581987</v>
      </c>
      <c r="DZ52" s="23" t="n">
        <v>-0.006485004439656382</v>
      </c>
      <c r="EA52" s="23" t="n">
        <v>98.01527485131999</v>
      </c>
      <c r="EB52" s="23" t="n">
        <v>136.8619242266079</v>
      </c>
      <c r="EC52" s="23" t="n">
        <v>-0.008455999702465465</v>
      </c>
      <c r="ED52" s="23" t="n">
        <v>-0.00192326294577786</v>
      </c>
      <c r="EE52" s="23" t="n">
        <v>177.1546035976894</v>
      </c>
      <c r="EF52" s="23" t="n">
        <v>176.1546035976894</v>
      </c>
      <c r="EG52" s="23" t="n">
        <v>0.009691933577668297</v>
      </c>
      <c r="EH52" s="23" t="n">
        <v>0.004148105057297424</v>
      </c>
      <c r="EI52" s="23" t="n">
        <v>0.01768708173700167</v>
      </c>
      <c r="EJ52" s="23" t="n">
        <v>0.003847043102035951</v>
      </c>
      <c r="EK52" s="23" t="n">
        <v>0.007995148159333375</v>
      </c>
      <c r="EL52" s="23" t="n">
        <v>1.42799561347132</v>
      </c>
      <c r="EM52" s="23" t="n">
        <v>1.824928080167143</v>
      </c>
      <c r="EN52" s="23" t="n">
        <v>0.02388857560983295</v>
      </c>
      <c r="EO52" s="23" t="n">
        <v>0.006201493872831275</v>
      </c>
      <c r="EP52" s="23" t="n">
        <v>2.464789447678005</v>
      </c>
      <c r="EQ52" s="23" t="n">
        <v>1.464789447678005</v>
      </c>
      <c r="ER52" s="23" t="n">
        <v>-0.03019985918796923</v>
      </c>
      <c r="ES52" s="23" t="n">
        <v>0.01273823397509554</v>
      </c>
      <c r="ET52" s="23" t="n">
        <v>-0.0230261890555451</v>
      </c>
      <c r="EU52" s="23" t="n">
        <v>-0.00556456384267141</v>
      </c>
      <c r="EV52" s="23" t="n">
        <v>0.007173670132424127</v>
      </c>
      <c r="EW52" s="23" t="n">
        <v>0.578202206314588</v>
      </c>
      <c r="EX52" s="23" t="n">
        <v>0.762460146328036</v>
      </c>
      <c r="EY52" s="23" t="n">
        <v>-0.0232091348315156</v>
      </c>
      <c r="EZ52" s="23" t="n">
        <v>-0.0001829457759705</v>
      </c>
      <c r="FA52" s="23" t="n">
        <v>0.7685179817249435</v>
      </c>
      <c r="FB52" s="23" t="n">
        <v>-0.2314820182750566</v>
      </c>
      <c r="FC52" s="23" t="n">
        <v>0.01192620463882022</v>
      </c>
      <c r="FD52" s="23" t="n">
        <v>0.00746775308680797</v>
      </c>
      <c r="FE52" s="23" t="n">
        <v>0.024760735211158</v>
      </c>
      <c r="FF52" s="23" t="n">
        <v>0.005366777485529806</v>
      </c>
      <c r="FG52" s="23" t="n">
        <v>0.01283453057233778</v>
      </c>
      <c r="FH52" s="23" t="n">
        <v>1.626163420213348</v>
      </c>
      <c r="FI52" s="23" t="n">
        <v>2.076162195855748</v>
      </c>
      <c r="FJ52" s="23" t="n">
        <v>0.03905688894097847</v>
      </c>
      <c r="FK52" s="23" t="n">
        <v>0.01429615372982047</v>
      </c>
      <c r="FL52" s="23" t="n">
        <v>3.274879991061608</v>
      </c>
      <c r="FM52" s="23" t="n">
        <v>2.274879991061608</v>
      </c>
    </row>
    <row r="53">
      <c r="A53" s="2" t="inlineStr">
        <is>
          <t>Aus|2101</t>
        </is>
      </c>
      <c r="B53" s="2" t="inlineStr">
        <is>
          <t>Aus</t>
        </is>
      </c>
      <c r="C53" s="2" t="inlineStr">
        <is>
          <t>2101</t>
        </is>
      </c>
      <c r="D53" s="2" t="inlineStr">
        <is>
          <t>Iron and steel manufacturing</t>
        </is>
      </c>
      <c r="E53" s="23" t="n">
        <v>1</v>
      </c>
      <c r="F53" s="23" t="n">
        <v>0.738521982217054</v>
      </c>
      <c r="G53" s="23" t="n">
        <v>2.401400523321277</v>
      </c>
      <c r="H53" s="23" t="n">
        <v>0.6628785411042232</v>
      </c>
      <c r="I53" s="23" t="n">
        <v>1.401400523321277</v>
      </c>
      <c r="J53" s="23" t="n">
        <v>1.738521982217054</v>
      </c>
      <c r="K53" s="23" t="n">
        <v>2.401400523321277</v>
      </c>
      <c r="L53" s="23" t="n">
        <v>3.282783321933139</v>
      </c>
      <c r="M53" s="23" t="n">
        <v>0.8813827986118614</v>
      </c>
      <c r="N53" s="23" t="n">
        <v>3.282783321933139</v>
      </c>
      <c r="O53" s="23" t="n">
        <v>2.282783321933139</v>
      </c>
      <c r="P53" s="23" t="n">
        <v>0.1577805712271417</v>
      </c>
      <c r="Q53" s="23" t="n">
        <v>0.1178480009133138</v>
      </c>
      <c r="R53" s="23" t="n">
        <v>0.4267125478831134</v>
      </c>
      <c r="S53" s="23" t="n">
        <v>0.1510839757426579</v>
      </c>
      <c r="T53" s="23" t="n">
        <v>0.2689319766559717</v>
      </c>
      <c r="U53" s="23" t="n">
        <v>1.746910725425497</v>
      </c>
      <c r="V53" s="23" t="n">
        <v>2.704468266050425</v>
      </c>
      <c r="W53" s="23" t="n">
        <v>0.631576958933602</v>
      </c>
      <c r="X53" s="23" t="n">
        <v>0.2048644110504886</v>
      </c>
      <c r="Y53" s="23" t="n">
        <v>4.002881685758259</v>
      </c>
      <c r="Z53" s="23" t="n">
        <v>3.002881685758259</v>
      </c>
      <c r="AA53" s="23" t="n">
        <v>0.185586369794693</v>
      </c>
      <c r="AB53" s="23" t="n">
        <v>0.3464013413452562</v>
      </c>
      <c r="AC53" s="23" t="n">
        <v>0.8197862556851461</v>
      </c>
      <c r="AD53" s="23" t="n">
        <v>0.2877985445451969</v>
      </c>
      <c r="AE53" s="23" t="n">
        <v>0.6341998858904531</v>
      </c>
      <c r="AF53" s="23" t="n">
        <v>2.866523612313051</v>
      </c>
      <c r="AG53" s="23" t="n">
        <v>4.417276207256188</v>
      </c>
      <c r="AH53" s="23" t="n">
        <v>1.261728702163734</v>
      </c>
      <c r="AI53" s="23" t="n">
        <v>0.4419424464785877</v>
      </c>
      <c r="AJ53" s="23" t="n">
        <v>6.798606511671816</v>
      </c>
      <c r="AK53" s="23" t="n">
        <v>5.798606511671816</v>
      </c>
      <c r="AL53" s="23" t="n">
        <v>0.1788019317238476</v>
      </c>
      <c r="AM53" s="23" t="n">
        <v>0.349478499190681</v>
      </c>
      <c r="AN53" s="23" t="n">
        <v>0.8148693266269601</v>
      </c>
      <c r="AO53" s="23" t="n">
        <v>0.2865888957124315</v>
      </c>
      <c r="AP53" s="23" t="n">
        <v>0.6360673949031125</v>
      </c>
      <c r="AQ53" s="23" t="n">
        <v>2.954556619278792</v>
      </c>
      <c r="AR53" s="23" t="n">
        <v>4.557385475485204</v>
      </c>
      <c r="AS53" s="23" t="n">
        <v>1.262907468478338</v>
      </c>
      <c r="AT53" s="23" t="n">
        <v>0.4480381418513778</v>
      </c>
      <c r="AU53" s="23" t="n">
        <v>7.063164565967038</v>
      </c>
      <c r="AV53" s="23" t="n">
        <v>6.063164565967038</v>
      </c>
      <c r="AW53" s="23" t="n">
        <v>0.1819674879865789</v>
      </c>
      <c r="AX53" s="23" t="n">
        <v>0.3558387663257531</v>
      </c>
      <c r="AY53" s="23" t="n">
        <v>0.8309300747091085</v>
      </c>
      <c r="AZ53" s="23" t="n">
        <v>0.2931238203967765</v>
      </c>
      <c r="BA53" s="23" t="n">
        <v>0.6489625867225296</v>
      </c>
      <c r="BB53" s="23" t="n">
        <v>2.955507383560727</v>
      </c>
      <c r="BC53" s="23" t="n">
        <v>4.566365584880712</v>
      </c>
      <c r="BD53" s="23" t="n">
        <v>1.290772256948016</v>
      </c>
      <c r="BE53" s="23" t="n">
        <v>0.4598421822389073</v>
      </c>
      <c r="BF53" s="23" t="n">
        <v>7.093422408750387</v>
      </c>
      <c r="BG53" s="23" t="n">
        <v>6.093422408750387</v>
      </c>
      <c r="BH53" s="23" t="n">
        <v>1.905837567340145</v>
      </c>
      <c r="BI53" s="23" t="n">
        <v>1.103127481290752</v>
      </c>
      <c r="BJ53" s="23" t="n">
        <v>4.449278758062031</v>
      </c>
      <c r="BK53" s="23" t="n">
        <v>1.440313709431135</v>
      </c>
      <c r="BL53" s="23" t="n">
        <v>2.543441190721887</v>
      </c>
      <c r="BM53" s="23" t="n">
        <v>1.578815057586632</v>
      </c>
      <c r="BN53" s="23" t="n">
        <v>2.334552972566075</v>
      </c>
      <c r="BO53" s="23" t="n">
        <v>6.873568688066206</v>
      </c>
      <c r="BP53" s="23" t="n">
        <v>2.424289930004175</v>
      </c>
      <c r="BQ53" s="23" t="n">
        <v>3.606586839223243</v>
      </c>
      <c r="BR53" s="23" t="n">
        <v>2.606586839223243</v>
      </c>
      <c r="CD53" s="23" t="n">
        <v>0.02780579856755137</v>
      </c>
      <c r="CE53" s="23" t="n">
        <v>0.2285533404319424</v>
      </c>
      <c r="CF53" s="23" t="n">
        <v>0.3930737078020326</v>
      </c>
      <c r="CG53" s="23" t="n">
        <v>0.1367145688025388</v>
      </c>
      <c r="CH53" s="23" t="n">
        <v>0.3652679092344812</v>
      </c>
      <c r="CI53" s="23" t="n">
        <v>9.219628717970291</v>
      </c>
      <c r="CJ53" s="23" t="n">
        <v>14.1363934161826</v>
      </c>
      <c r="CK53" s="23" t="n">
        <v>0.6301517432301317</v>
      </c>
      <c r="CL53" s="23" t="n">
        <v>0.2370780354280991</v>
      </c>
      <c r="CM53" s="23" t="n">
        <v>22.6626018921644</v>
      </c>
      <c r="CN53" s="23" t="n">
        <v>21.6626018921644</v>
      </c>
      <c r="CO53" s="23" t="n">
        <v>0</v>
      </c>
      <c r="CP53" s="23" t="n">
        <v>9.995252012386728e-05</v>
      </c>
      <c r="CQ53" s="23" t="n">
        <v>0.0005166100988584116</v>
      </c>
      <c r="CR53" s="23" t="n">
        <v>0.0004166575787345443</v>
      </c>
      <c r="CS53" s="23" t="n">
        <v>0.0005166100988584116</v>
      </c>
      <c r="CV53" s="23" t="n">
        <v>0.003339024725435496</v>
      </c>
      <c r="CW53" s="23" t="n">
        <v>0.002822414626577085</v>
      </c>
      <c r="CZ53" s="23" t="n">
        <v>0.0001666396150554658</v>
      </c>
      <c r="DA53" s="23" t="n">
        <v>0.0001363301700657566</v>
      </c>
      <c r="DB53" s="23" t="n">
        <v>0.0004375191807448402</v>
      </c>
      <c r="DC53" s="23" t="n">
        <v>0.0001345493956236178</v>
      </c>
      <c r="DD53" s="23" t="n">
        <v>0.0002708795656893744</v>
      </c>
      <c r="DE53" s="23" t="n">
        <v>1.81811380817448</v>
      </c>
      <c r="DF53" s="23" t="n">
        <v>2.625541235193158</v>
      </c>
      <c r="DG53" s="23" t="n">
        <v>0.0005918276192093215</v>
      </c>
      <c r="DH53" s="23" t="n">
        <v>0.0001543084384644813</v>
      </c>
      <c r="DI53" s="23" t="n">
        <v>3.551542164882775</v>
      </c>
      <c r="DJ53" s="23" t="n">
        <v>2.551542164882775</v>
      </c>
      <c r="DK53" s="23" t="n">
        <v>0.005561094435700811</v>
      </c>
      <c r="DL53" s="23" t="n">
        <v>0.01277605069687448</v>
      </c>
      <c r="DM53" s="23" t="n">
        <v>0.02703470009254035</v>
      </c>
      <c r="DN53" s="23" t="n">
        <v>0.008697554959965057</v>
      </c>
      <c r="DO53" s="23" t="n">
        <v>0.02147360565683954</v>
      </c>
      <c r="DP53" s="23" t="n">
        <v>3.297398622626418</v>
      </c>
      <c r="DQ53" s="23" t="n">
        <v>4.861399209296726</v>
      </c>
      <c r="DR53" s="23" t="n">
        <v>0.03780993323302292</v>
      </c>
      <c r="DS53" s="23" t="n">
        <v>0.01077523314048258</v>
      </c>
      <c r="DT53" s="23" t="n">
        <v>6.799009380292622</v>
      </c>
      <c r="DU53" s="23" t="n">
        <v>5.799009380292622</v>
      </c>
      <c r="DV53" s="23" t="n">
        <v>-0.002562177788024941</v>
      </c>
      <c r="DW53" s="23" t="n">
        <v>-0.006652066251992091</v>
      </c>
      <c r="DX53" s="23" t="n">
        <v>-0.01192808128999496</v>
      </c>
      <c r="DY53" s="23" t="n">
        <v>-0.002713837249977928</v>
      </c>
      <c r="DZ53" s="23" t="n">
        <v>-0.009365903501970019</v>
      </c>
      <c r="EA53" s="23" t="n">
        <v>3.596254749800109</v>
      </c>
      <c r="EB53" s="23" t="n">
        <v>4.655446372903631</v>
      </c>
      <c r="EC53" s="23" t="n">
        <v>-0.01387599710798941</v>
      </c>
      <c r="ED53" s="23" t="n">
        <v>-0.00194791581799445</v>
      </c>
      <c r="EE53" s="23" t="n">
        <v>5.415704239121418</v>
      </c>
      <c r="EF53" s="23" t="n">
        <v>4.415704239121418</v>
      </c>
      <c r="EG53" s="23" t="n">
        <v>0.007097339789053705</v>
      </c>
      <c r="EH53" s="23" t="n">
        <v>0.005110547370554663</v>
      </c>
      <c r="EI53" s="23" t="n">
        <v>0.01770420118119739</v>
      </c>
      <c r="EJ53" s="23" t="n">
        <v>0.005496314021589021</v>
      </c>
      <c r="EK53" s="23" t="n">
        <v>0.01060686139214368</v>
      </c>
      <c r="EL53" s="23" t="n">
        <v>1.72006519660179</v>
      </c>
      <c r="EM53" s="23" t="n">
        <v>2.494484089447535</v>
      </c>
      <c r="EN53" s="23" t="n">
        <v>0.02398518737531242</v>
      </c>
      <c r="EO53" s="23" t="n">
        <v>0.006280986194115032</v>
      </c>
      <c r="EP53" s="23" t="n">
        <v>3.379461613533708</v>
      </c>
      <c r="EQ53" s="23" t="n">
        <v>2.379461613533708</v>
      </c>
      <c r="ER53" s="23" t="n">
        <v>-0.01388177785989916</v>
      </c>
      <c r="ES53" s="23" t="n">
        <v>-0.002033389525130007</v>
      </c>
      <c r="ET53" s="23" t="n">
        <v>-0.02262113023938331</v>
      </c>
      <c r="EU53" s="23" t="n">
        <v>-0.006705962854354139</v>
      </c>
      <c r="EV53" s="23" t="n">
        <v>-0.008739352379484146</v>
      </c>
      <c r="EW53" s="23" t="n">
        <v>1.146479042212881</v>
      </c>
      <c r="EX53" s="23" t="n">
        <v>1.62955570011892</v>
      </c>
      <c r="EY53" s="23" t="n">
        <v>-0.02280642106070883</v>
      </c>
      <c r="EZ53" s="23" t="n">
        <v>-0.0001852908213255226</v>
      </c>
      <c r="FA53" s="23" t="n">
        <v>1.642903473235272</v>
      </c>
      <c r="FB53" s="23" t="n">
        <v>0.6429034732352717</v>
      </c>
      <c r="FC53" s="23" t="n">
        <v>0.001698223248341347</v>
      </c>
      <c r="FD53" s="23" t="n">
        <v>0.01395876458159133</v>
      </c>
      <c r="FE53" s="23" t="n">
        <v>0.02400675194706086</v>
      </c>
      <c r="FF53" s="23" t="n">
        <v>0.008349764117128181</v>
      </c>
      <c r="FG53" s="23" t="n">
        <v>0.02230852869871951</v>
      </c>
      <c r="FH53" s="23" t="n">
        <v>9.21962871797029</v>
      </c>
      <c r="FI53" s="23" t="n">
        <v>14.1363934161826</v>
      </c>
      <c r="FJ53" s="23" t="n">
        <v>0.03848615740117818</v>
      </c>
      <c r="FK53" s="23" t="n">
        <v>0.01447940545411732</v>
      </c>
      <c r="FL53" s="23" t="n">
        <v>22.6626018921644</v>
      </c>
      <c r="FM53" s="23" t="n">
        <v>21.6626018921644</v>
      </c>
    </row>
    <row r="54">
      <c r="A54" s="2" t="inlineStr">
        <is>
          <t>Aus|2102</t>
        </is>
      </c>
      <c r="B54" s="2" t="inlineStr">
        <is>
          <t>Aus</t>
        </is>
      </c>
      <c r="C54" s="2" t="inlineStr">
        <is>
          <t>2102</t>
        </is>
      </c>
      <c r="D54" s="2" t="inlineStr">
        <is>
          <t>Basic non-ferrous metal manufacturing</t>
        </is>
      </c>
      <c r="E54" s="23" t="n">
        <v>1</v>
      </c>
      <c r="F54" s="23" t="n">
        <v>0.7187768980895423</v>
      </c>
      <c r="G54" s="23" t="n">
        <v>2.5260240606695</v>
      </c>
      <c r="H54" s="23" t="n">
        <v>0.8072471625799574</v>
      </c>
      <c r="I54" s="23" t="n">
        <v>1.5260240606695</v>
      </c>
      <c r="J54" s="23" t="n">
        <v>1.718776898089542</v>
      </c>
      <c r="K54" s="23" t="n">
        <v>2.5260240606695</v>
      </c>
      <c r="L54" s="23" t="n">
        <v>3.217395065802586</v>
      </c>
      <c r="M54" s="23" t="n">
        <v>0.6913710051330861</v>
      </c>
      <c r="N54" s="23" t="n">
        <v>3.217395065802586</v>
      </c>
      <c r="O54" s="23" t="n">
        <v>2.217395065802586</v>
      </c>
      <c r="P54" s="23" t="n">
        <v>0.05627684806327325</v>
      </c>
      <c r="Q54" s="23" t="n">
        <v>0.08729083102160937</v>
      </c>
      <c r="R54" s="23" t="n">
        <v>0.3347202641094052</v>
      </c>
      <c r="S54" s="23" t="n">
        <v>0.1911525850245226</v>
      </c>
      <c r="T54" s="23" t="n">
        <v>0.2784434160461319</v>
      </c>
      <c r="U54" s="23" t="n">
        <v>2.551096659206401</v>
      </c>
      <c r="V54" s="23" t="n">
        <v>5.947743621552369</v>
      </c>
      <c r="W54" s="23" t="n">
        <v>0.4954192407709039</v>
      </c>
      <c r="X54" s="23" t="n">
        <v>0.1606989766614987</v>
      </c>
      <c r="Y54" s="23" t="n">
        <v>8.803251387033859</v>
      </c>
      <c r="Z54" s="23" t="n">
        <v>7.803251387033859</v>
      </c>
      <c r="AA54" s="23" t="n">
        <v>0.07908006139747671</v>
      </c>
      <c r="AB54" s="23" t="n">
        <v>0.2564735239264036</v>
      </c>
      <c r="AC54" s="23" t="n">
        <v>0.6790420415823364</v>
      </c>
      <c r="AD54" s="23" t="n">
        <v>0.3434884562584561</v>
      </c>
      <c r="AE54" s="23" t="n">
        <v>0.5999619801848597</v>
      </c>
      <c r="AF54" s="23" t="n">
        <v>4.243213515443568</v>
      </c>
      <c r="AG54" s="23" t="n">
        <v>8.586766747300519</v>
      </c>
      <c r="AH54" s="23" t="n">
        <v>1.025708885902532</v>
      </c>
      <c r="AI54" s="23" t="n">
        <v>0.3466668443201952</v>
      </c>
      <c r="AJ54" s="23" t="n">
        <v>12.97051200740798</v>
      </c>
      <c r="AK54" s="23" t="n">
        <v>11.97051200740798</v>
      </c>
      <c r="AL54" s="23" t="n">
        <v>0.0796400557834703</v>
      </c>
      <c r="AM54" s="23" t="n">
        <v>0.2496049040030059</v>
      </c>
      <c r="AN54" s="23" t="n">
        <v>0.6672312482711966</v>
      </c>
      <c r="AO54" s="23" t="n">
        <v>0.3379862884847203</v>
      </c>
      <c r="AP54" s="23" t="n">
        <v>0.5875911924877263</v>
      </c>
      <c r="AQ54" s="23" t="n">
        <v>4.134162847419963</v>
      </c>
      <c r="AR54" s="23" t="n">
        <v>8.378086149076804</v>
      </c>
      <c r="AS54" s="23" t="n">
        <v>1.018679655203583</v>
      </c>
      <c r="AT54" s="23" t="n">
        <v>0.3514484069323867</v>
      </c>
      <c r="AU54" s="23" t="n">
        <v>12.79104648009319</v>
      </c>
      <c r="AV54" s="23" t="n">
        <v>11.79104648009319</v>
      </c>
      <c r="AW54" s="23" t="n">
        <v>0.08354248842736207</v>
      </c>
      <c r="AX54" s="23" t="n">
        <v>0.2542793283243692</v>
      </c>
      <c r="AY54" s="23" t="n">
        <v>0.6835840382027625</v>
      </c>
      <c r="AZ54" s="23" t="n">
        <v>0.3457622214510312</v>
      </c>
      <c r="BA54" s="23" t="n">
        <v>0.6000415497754004</v>
      </c>
      <c r="BB54" s="23" t="n">
        <v>4.0437126438418</v>
      </c>
      <c r="BC54" s="23" t="n">
        <v>8.182471591052979</v>
      </c>
      <c r="BD54" s="23" t="n">
        <v>1.044291726437451</v>
      </c>
      <c r="BE54" s="23" t="n">
        <v>0.3607076882346889</v>
      </c>
      <c r="BF54" s="23" t="n">
        <v>12.50012713405628</v>
      </c>
      <c r="BG54" s="23" t="n">
        <v>11.50012713405628</v>
      </c>
      <c r="BH54" s="23" t="n">
        <v>0.6767455671592832</v>
      </c>
      <c r="BI54" s="23" t="n">
        <v>0.8536601658128704</v>
      </c>
      <c r="BJ54" s="23" t="n">
        <v>3.353867407180505</v>
      </c>
      <c r="BK54" s="23" t="n">
        <v>1.823461674208352</v>
      </c>
      <c r="BL54" s="23" t="n">
        <v>2.677121840021222</v>
      </c>
      <c r="BM54" s="23" t="n">
        <v>2.261419663812807</v>
      </c>
      <c r="BN54" s="23" t="n">
        <v>4.955876432643286</v>
      </c>
      <c r="BO54" s="23" t="n">
        <v>5.255519865432204</v>
      </c>
      <c r="BP54" s="23" t="n">
        <v>1.901652458251698</v>
      </c>
      <c r="BQ54" s="23" t="n">
        <v>7.765872612203207</v>
      </c>
      <c r="BR54" s="23" t="n">
        <v>6.765872612203206</v>
      </c>
      <c r="CD54" s="23" t="n">
        <v>0.02280321333420347</v>
      </c>
      <c r="CE54" s="23" t="n">
        <v>0.1691826929047944</v>
      </c>
      <c r="CF54" s="23" t="n">
        <v>0.3443217774729313</v>
      </c>
      <c r="CG54" s="23" t="n">
        <v>0.1523358712339334</v>
      </c>
      <c r="CH54" s="23" t="n">
        <v>0.3215185641387278</v>
      </c>
      <c r="CI54" s="23" t="n">
        <v>8.419247911478793</v>
      </c>
      <c r="CJ54" s="23" t="n">
        <v>15.09970425775341</v>
      </c>
      <c r="CK54" s="23" t="n">
        <v>0.5302896451316277</v>
      </c>
      <c r="CL54" s="23" t="n">
        <v>0.1859678676586964</v>
      </c>
      <c r="CM54" s="23" t="n">
        <v>23.25504030329904</v>
      </c>
      <c r="CN54" s="23" t="n">
        <v>22.25504030329904</v>
      </c>
      <c r="CO54" s="23" t="n">
        <v>0</v>
      </c>
      <c r="CP54" s="23" t="n">
        <v>2.781668645737572e-05</v>
      </c>
      <c r="CQ54" s="23" t="n">
        <v>0.0004589279533030222</v>
      </c>
      <c r="CR54" s="23" t="n">
        <v>0.0004311112668456465</v>
      </c>
      <c r="CS54" s="23" t="n">
        <v>0.0004589279533030222</v>
      </c>
      <c r="CV54" s="23" t="n">
        <v>0.002672875900043294</v>
      </c>
      <c r="CW54" s="23" t="n">
        <v>0.002213947946740272</v>
      </c>
      <c r="CZ54" s="23" t="n">
        <v>5.371674444142072e-05</v>
      </c>
      <c r="DA54" s="23" t="n">
        <v>0.0002657171423688904</v>
      </c>
      <c r="DB54" s="23" t="n">
        <v>0.000505616954085105</v>
      </c>
      <c r="DC54" s="23" t="n">
        <v>0.0001861830672747939</v>
      </c>
      <c r="DD54" s="23" t="n">
        <v>0.0004519002096436843</v>
      </c>
      <c r="DE54" s="23" t="n">
        <v>5.946635264887668</v>
      </c>
      <c r="DF54" s="23" t="n">
        <v>9.412650735684313</v>
      </c>
      <c r="DG54" s="23" t="n">
        <v>0.0006266590034304389</v>
      </c>
      <c r="DH54" s="23" t="n">
        <v>0.0001210420493453338</v>
      </c>
      <c r="DI54" s="23" t="n">
        <v>11.66598999896251</v>
      </c>
      <c r="DJ54" s="23" t="n">
        <v>10.66598999896251</v>
      </c>
      <c r="DK54" s="23" t="n">
        <v>0.004095973025056657</v>
      </c>
      <c r="DL54" s="23" t="n">
        <v>0.01138628697373868</v>
      </c>
      <c r="DM54" s="23" t="n">
        <v>0.02534071709845611</v>
      </c>
      <c r="DN54" s="23" t="n">
        <v>0.009858457099660772</v>
      </c>
      <c r="DO54" s="23" t="n">
        <v>0.02124474407339945</v>
      </c>
      <c r="DP54" s="23" t="n">
        <v>3.779873525554085</v>
      </c>
      <c r="DQ54" s="23" t="n">
        <v>6.186739254247307</v>
      </c>
      <c r="DR54" s="23" t="n">
        <v>0.03379298526004457</v>
      </c>
      <c r="DS54" s="23" t="n">
        <v>0.008452268161588464</v>
      </c>
      <c r="DT54" s="23" t="n">
        <v>8.250294875801124</v>
      </c>
      <c r="DU54" s="23" t="n">
        <v>7.250294875801125</v>
      </c>
      <c r="DV54" s="23" t="n">
        <v>-0.0002472571256063022</v>
      </c>
      <c r="DW54" s="23" t="n">
        <v>-0.007005396481201764</v>
      </c>
      <c r="DX54" s="23" t="n">
        <v>-0.009952472074278424</v>
      </c>
      <c r="DY54" s="23" t="n">
        <v>-0.002699818467470358</v>
      </c>
      <c r="DZ54" s="23" t="n">
        <v>-0.009705214948672122</v>
      </c>
      <c r="EA54" s="23" t="n">
        <v>29.33243516854669</v>
      </c>
      <c r="EB54" s="23" t="n">
        <v>40.25150761529661</v>
      </c>
      <c r="EC54" s="23" t="n">
        <v>-0.0114804489296499</v>
      </c>
      <c r="ED54" s="23" t="n">
        <v>-0.001527976855371472</v>
      </c>
      <c r="EE54" s="23" t="n">
        <v>46.43121568892523</v>
      </c>
      <c r="EF54" s="23" t="n">
        <v>45.43121568892523</v>
      </c>
      <c r="EG54" s="23" t="n">
        <v>0.00253146448802621</v>
      </c>
      <c r="EH54" s="23" t="n">
        <v>0.005440473689216916</v>
      </c>
      <c r="EI54" s="23" t="n">
        <v>0.01467441436467676</v>
      </c>
      <c r="EJ54" s="23" t="n">
        <v>0.006702476187433639</v>
      </c>
      <c r="EK54" s="23" t="n">
        <v>0.01214294987665055</v>
      </c>
      <c r="EL54" s="23" t="n">
        <v>3.149140829330325</v>
      </c>
      <c r="EM54" s="23" t="n">
        <v>5.796808303686079</v>
      </c>
      <c r="EN54" s="23" t="n">
        <v>0.01960132211133529</v>
      </c>
      <c r="EO54" s="23" t="n">
        <v>0.004926907746658524</v>
      </c>
      <c r="EP54" s="23" t="n">
        <v>7.743076074758012</v>
      </c>
      <c r="EQ54" s="23" t="n">
        <v>6.743076074758012</v>
      </c>
      <c r="ER54" s="23" t="n">
        <v>-0.001971470102032623</v>
      </c>
      <c r="ES54" s="23" t="n">
        <v>-0.01230909361261449</v>
      </c>
      <c r="ET54" s="23" t="n">
        <v>-0.02648520767581645</v>
      </c>
      <c r="EU54" s="23" t="n">
        <v>-0.01220464396116934</v>
      </c>
      <c r="EV54" s="23" t="n">
        <v>-0.02451373757378383</v>
      </c>
      <c r="EW54" s="23" t="n">
        <v>7.243611607360202</v>
      </c>
      <c r="EX54" s="23" t="n">
        <v>13.43424262356791</v>
      </c>
      <c r="EY54" s="23" t="n">
        <v>-0.02663055281028405</v>
      </c>
      <c r="EZ54" s="23" t="n">
        <v>-0.0001453451344675984</v>
      </c>
      <c r="FA54" s="23" t="n">
        <v>13.50796686332065</v>
      </c>
      <c r="FB54" s="23" t="n">
        <v>12.50796686332065</v>
      </c>
      <c r="FC54" s="23" t="n">
        <v>0.001392693215659799</v>
      </c>
      <c r="FD54" s="23" t="n">
        <v>0.01033273623161464</v>
      </c>
      <c r="FE54" s="23" t="n">
        <v>0.02102925567824253</v>
      </c>
      <c r="FF54" s="23" t="n">
        <v>0.009303826230968088</v>
      </c>
      <c r="FG54" s="23" t="n">
        <v>0.01963656246258273</v>
      </c>
      <c r="FH54" s="23" t="n">
        <v>8.419247911478791</v>
      </c>
      <c r="FI54" s="23" t="n">
        <v>15.0997042577534</v>
      </c>
      <c r="FJ54" s="23" t="n">
        <v>0.03238713686029976</v>
      </c>
      <c r="FK54" s="23" t="n">
        <v>0.01135788118205723</v>
      </c>
      <c r="FL54" s="23" t="n">
        <v>23.25504030329904</v>
      </c>
      <c r="FM54" s="23" t="n">
        <v>22.25504030329904</v>
      </c>
    </row>
    <row r="55">
      <c r="A55" s="2" t="inlineStr">
        <is>
          <t>Aus|2201</t>
        </is>
      </c>
      <c r="B55" s="2" t="inlineStr">
        <is>
          <t>Aus</t>
        </is>
      </c>
      <c r="C55" s="2" t="inlineStr">
        <is>
          <t>2201</t>
        </is>
      </c>
      <c r="D55" s="2" t="inlineStr">
        <is>
          <t>Forged iron and steel product manufacturing</t>
        </is>
      </c>
      <c r="E55" s="23" t="n">
        <v>1</v>
      </c>
      <c r="F55" s="23" t="n">
        <v>0.4430719419012394</v>
      </c>
      <c r="G55" s="23" t="n">
        <v>1.948038650421683</v>
      </c>
      <c r="H55" s="23" t="n">
        <v>0.5049667085204437</v>
      </c>
      <c r="I55" s="23" t="n">
        <v>0.9480386504216831</v>
      </c>
      <c r="J55" s="23" t="n">
        <v>1.443071941901239</v>
      </c>
      <c r="K55" s="23" t="n">
        <v>1.948038650421683</v>
      </c>
      <c r="L55" s="23" t="n">
        <v>2.70585504499449</v>
      </c>
      <c r="M55" s="23" t="n">
        <v>0.7578163945728069</v>
      </c>
      <c r="N55" s="23" t="n">
        <v>2.70585504499449</v>
      </c>
      <c r="O55" s="23" t="n">
        <v>1.70585504499449</v>
      </c>
      <c r="P55" s="23" t="n">
        <v>0.1774941288476399</v>
      </c>
      <c r="Q55" s="23" t="n">
        <v>0.08057851693679274</v>
      </c>
      <c r="R55" s="23" t="n">
        <v>0.3668891258883751</v>
      </c>
      <c r="S55" s="23" t="n">
        <v>0.1088164801039425</v>
      </c>
      <c r="T55" s="23" t="n">
        <v>0.1893949970407352</v>
      </c>
      <c r="U55" s="23" t="n">
        <v>1.453978491908096</v>
      </c>
      <c r="V55" s="23" t="n">
        <v>2.067049362535879</v>
      </c>
      <c r="W55" s="23" t="n">
        <v>0.5430323517410621</v>
      </c>
      <c r="X55" s="23" t="n">
        <v>0.176143225852687</v>
      </c>
      <c r="Y55" s="23" t="n">
        <v>3.059438389690053</v>
      </c>
      <c r="Z55" s="23" t="n">
        <v>2.059438389690053</v>
      </c>
      <c r="AA55" s="23" t="n">
        <v>0.4705793214501002</v>
      </c>
      <c r="AB55" s="23" t="n">
        <v>0.1476365432949746</v>
      </c>
      <c r="AC55" s="23" t="n">
        <v>0.8391738521006084</v>
      </c>
      <c r="AD55" s="23" t="n">
        <v>0.2209579873555335</v>
      </c>
      <c r="AE55" s="23" t="n">
        <v>0.3685945306505081</v>
      </c>
      <c r="AF55" s="23" t="n">
        <v>1.313733597218062</v>
      </c>
      <c r="AG55" s="23" t="n">
        <v>1.783278214424459</v>
      </c>
      <c r="AH55" s="23" t="n">
        <v>1.219157704663375</v>
      </c>
      <c r="AI55" s="23" t="n">
        <v>0.3799838525627667</v>
      </c>
      <c r="AJ55" s="23" t="n">
        <v>2.590759196359318</v>
      </c>
      <c r="AK55" s="23" t="n">
        <v>1.590759196359319</v>
      </c>
      <c r="AL55" s="23" t="n">
        <v>0.4677296161806149</v>
      </c>
      <c r="AM55" s="23" t="n">
        <v>0.1521385728088913</v>
      </c>
      <c r="AN55" s="23" t="n">
        <v>0.8416300255277885</v>
      </c>
      <c r="AO55" s="23" t="n">
        <v>0.2217618365382824</v>
      </c>
      <c r="AP55" s="23" t="n">
        <v>0.3739004093471737</v>
      </c>
      <c r="AQ55" s="23" t="n">
        <v>1.325270343262041</v>
      </c>
      <c r="AR55" s="23" t="n">
        <v>1.799394343254055</v>
      </c>
      <c r="AS55" s="23" t="n">
        <v>1.226854980931565</v>
      </c>
      <c r="AT55" s="23" t="n">
        <v>0.3852249554037764</v>
      </c>
      <c r="AU55" s="23" t="n">
        <v>2.623000422658317</v>
      </c>
      <c r="AV55" s="23" t="n">
        <v>1.623000422658317</v>
      </c>
      <c r="AW55" s="23" t="n">
        <v>0.4703296857699421</v>
      </c>
      <c r="AX55" s="23" t="n">
        <v>0.1555452678527414</v>
      </c>
      <c r="AY55" s="23" t="n">
        <v>0.8525342034912943</v>
      </c>
      <c r="AZ55" s="23" t="n">
        <v>0.2266592498686108</v>
      </c>
      <c r="BA55" s="23" t="n">
        <v>0.3822045177213522</v>
      </c>
      <c r="BB55" s="23" t="n">
        <v>1.330715395091657</v>
      </c>
      <c r="BC55" s="23" t="n">
        <v>1.812631074085135</v>
      </c>
      <c r="BD55" s="23" t="n">
        <v>1.247908319216735</v>
      </c>
      <c r="BE55" s="23" t="n">
        <v>0.395374115725441</v>
      </c>
      <c r="BF55" s="23" t="n">
        <v>2.65326292805413</v>
      </c>
      <c r="BG55" s="23" t="n">
        <v>1.65326292805413</v>
      </c>
      <c r="BH55" s="23" t="n">
        <v>0.2131210417829552</v>
      </c>
      <c r="BI55" s="23" t="n">
        <v>0.8510720575362186</v>
      </c>
      <c r="BJ55" s="23" t="n">
        <v>2.105558456974351</v>
      </c>
      <c r="BK55" s="23" t="n">
        <v>1.041365357655177</v>
      </c>
      <c r="BL55" s="23" t="n">
        <v>1.892437415191396</v>
      </c>
      <c r="BM55" s="23" t="n">
        <v>4.993374142769815</v>
      </c>
      <c r="BN55" s="23" t="n">
        <v>9.879636657926412</v>
      </c>
      <c r="BO55" s="23" t="n">
        <v>4.189972467604438</v>
      </c>
      <c r="BP55" s="23" t="n">
        <v>2.084414010630087</v>
      </c>
      <c r="BQ55" s="23" t="n">
        <v>19.66005999478714</v>
      </c>
      <c r="BR55" s="23" t="n">
        <v>18.66005999478714</v>
      </c>
      <c r="CD55" s="23" t="n">
        <v>0.2930851926024604</v>
      </c>
      <c r="CE55" s="23" t="n">
        <v>0.06705802635818182</v>
      </c>
      <c r="CF55" s="23" t="n">
        <v>0.4722847262122332</v>
      </c>
      <c r="CG55" s="23" t="n">
        <v>0.112141507251591</v>
      </c>
      <c r="CH55" s="23" t="n">
        <v>0.1791995336097729</v>
      </c>
      <c r="CI55" s="23" t="n">
        <v>1.228800458196942</v>
      </c>
      <c r="CJ55" s="23" t="n">
        <v>1.611424726096069</v>
      </c>
      <c r="CK55" s="23" t="n">
        <v>0.6761253529223127</v>
      </c>
      <c r="CL55" s="23" t="n">
        <v>0.2038406267100795</v>
      </c>
      <c r="CM55" s="23" t="n">
        <v>2.306924300469204</v>
      </c>
      <c r="CN55" s="23" t="n">
        <v>1.306924300469204</v>
      </c>
      <c r="CO55" s="23" t="n">
        <v>0</v>
      </c>
      <c r="CP55" s="23" t="n">
        <v>4.423231251580864e-05</v>
      </c>
      <c r="CQ55" s="23" t="n">
        <v>0.0003657348251401392</v>
      </c>
      <c r="CR55" s="23" t="n">
        <v>0.0003215025126243306</v>
      </c>
      <c r="CS55" s="23" t="n">
        <v>0.0003657348251401392</v>
      </c>
      <c r="CV55" s="23" t="n">
        <v>0.002792458014735873</v>
      </c>
      <c r="CW55" s="23" t="n">
        <v>0.002426723189595734</v>
      </c>
      <c r="CZ55" s="23" t="n">
        <v>0.0004940929289189115</v>
      </c>
      <c r="DA55" s="23" t="n">
        <v>7.37974009851582e-05</v>
      </c>
      <c r="DB55" s="23" t="n">
        <v>0.0006636481057407353</v>
      </c>
      <c r="DC55" s="23" t="n">
        <v>9.575777583666553e-05</v>
      </c>
      <c r="DD55" s="23" t="n">
        <v>0.0001695551768218237</v>
      </c>
      <c r="DE55" s="23" t="n">
        <v>1.149359354619037</v>
      </c>
      <c r="DF55" s="23" t="n">
        <v>1.343164548403506</v>
      </c>
      <c r="DG55" s="23" t="n">
        <v>0.0007963231076507849</v>
      </c>
      <c r="DH55" s="23" t="n">
        <v>0.0001326750019100497</v>
      </c>
      <c r="DI55" s="23" t="n">
        <v>1.611686913619997</v>
      </c>
      <c r="DJ55" s="23" t="n">
        <v>0.6116869136199966</v>
      </c>
      <c r="DK55" s="23" t="n">
        <v>0.002391011613967164</v>
      </c>
      <c r="DL55" s="23" t="n">
        <v>0.005007070297996959</v>
      </c>
      <c r="DM55" s="23" t="n">
        <v>0.01421674539589128</v>
      </c>
      <c r="DN55" s="23" t="n">
        <v>0.006818663483927154</v>
      </c>
      <c r="DO55" s="23" t="n">
        <v>0.01182573378192411</v>
      </c>
      <c r="DP55" s="23" t="n">
        <v>3.09412211498598</v>
      </c>
      <c r="DQ55" s="23" t="n">
        <v>5.94591231294894</v>
      </c>
      <c r="DR55" s="23" t="n">
        <v>0.02348133320275843</v>
      </c>
      <c r="DS55" s="23" t="n">
        <v>0.009264587806867154</v>
      </c>
      <c r="DT55" s="23" t="n">
        <v>9.820668818834481</v>
      </c>
      <c r="DU55" s="23" t="n">
        <v>8.820668818834481</v>
      </c>
      <c r="DV55" s="23" t="n">
        <v>-0.0002850349535587935</v>
      </c>
      <c r="DW55" s="23" t="n">
        <v>-0.00171840496764792</v>
      </c>
      <c r="DX55" s="23" t="n">
        <v>-0.004341950363266151</v>
      </c>
      <c r="DY55" s="23" t="n">
        <v>-0.002338510442059438</v>
      </c>
      <c r="DZ55" s="23" t="n">
        <v>-0.004056915409707358</v>
      </c>
      <c r="EA55" s="23" t="n">
        <v>7.028751723930125</v>
      </c>
      <c r="EB55" s="23" t="n">
        <v>15.233045312706</v>
      </c>
      <c r="EC55" s="23" t="n">
        <v>-0.006016776039974139</v>
      </c>
      <c r="ED55" s="23" t="n">
        <v>-0.001674825676707988</v>
      </c>
      <c r="EE55" s="23" t="n">
        <v>21.10890599504342</v>
      </c>
      <c r="EF55" s="23" t="n">
        <v>20.10890599504342</v>
      </c>
      <c r="EG55" s="23" t="n">
        <v>0.00646018023094643</v>
      </c>
      <c r="EH55" s="23" t="n">
        <v>0.003246218317267173</v>
      </c>
      <c r="EI55" s="23" t="n">
        <v>0.0137470825056958</v>
      </c>
      <c r="EJ55" s="23" t="n">
        <v>0.004040683957482194</v>
      </c>
      <c r="EK55" s="23" t="n">
        <v>0.007286902274749367</v>
      </c>
      <c r="EL55" s="23" t="n">
        <v>1.502496556011967</v>
      </c>
      <c r="EM55" s="23" t="n">
        <v>2.127971978218605</v>
      </c>
      <c r="EN55" s="23" t="n">
        <v>0.01914749912317726</v>
      </c>
      <c r="EO55" s="23" t="n">
        <v>0.005400416617481465</v>
      </c>
      <c r="EP55" s="23" t="n">
        <v>2.963926460047402</v>
      </c>
      <c r="EQ55" s="23" t="n">
        <v>1.963926460047402</v>
      </c>
      <c r="ER55" s="23" t="n">
        <v>-0.009309885500431754</v>
      </c>
      <c r="ES55" s="23" t="n">
        <v>0.001255811196649567</v>
      </c>
      <c r="ET55" s="23" t="n">
        <v>-0.01129090907851567</v>
      </c>
      <c r="EU55" s="23" t="n">
        <v>-0.003236834774733487</v>
      </c>
      <c r="EV55" s="23" t="n">
        <v>-0.001981023578083919</v>
      </c>
      <c r="EW55" s="23" t="n">
        <v>0.8651099203538725</v>
      </c>
      <c r="EX55" s="23" t="n">
        <v>1.212787104416273</v>
      </c>
      <c r="EY55" s="23" t="n">
        <v>-0.01145022285498751</v>
      </c>
      <c r="EZ55" s="23" t="n">
        <v>-0.0001593137764718325</v>
      </c>
      <c r="FA55" s="23" t="n">
        <v>1.229899428350273</v>
      </c>
      <c r="FB55" s="23" t="n">
        <v>0.2298994283502726</v>
      </c>
      <c r="FC55" s="23" t="n">
        <v>0.01790001055401913</v>
      </c>
      <c r="FD55" s="23" t="n">
        <v>0.004095530616489666</v>
      </c>
      <c r="FE55" s="23" t="n">
        <v>0.02884451960412702</v>
      </c>
      <c r="FF55" s="23" t="n">
        <v>0.006848978433618219</v>
      </c>
      <c r="FG55" s="23" t="n">
        <v>0.01094450905010788</v>
      </c>
      <c r="FH55" s="23" t="n">
        <v>1.228800458196941</v>
      </c>
      <c r="FI55" s="23" t="n">
        <v>1.611424726096069</v>
      </c>
      <c r="FJ55" s="23" t="n">
        <v>0.04129396932572196</v>
      </c>
      <c r="FK55" s="23" t="n">
        <v>0.01244944972159494</v>
      </c>
      <c r="FL55" s="23" t="n">
        <v>2.306924300469204</v>
      </c>
      <c r="FM55" s="23" t="n">
        <v>1.306924300469204</v>
      </c>
    </row>
    <row r="56">
      <c r="A56" s="2" t="inlineStr">
        <is>
          <t>Aus|2202</t>
        </is>
      </c>
      <c r="B56" s="2" t="inlineStr">
        <is>
          <t>Aus</t>
        </is>
      </c>
      <c r="C56" s="2" t="inlineStr">
        <is>
          <t>2202</t>
        </is>
      </c>
      <c r="D56" s="2" t="inlineStr">
        <is>
          <t>Structural metal product manufacturing</t>
        </is>
      </c>
      <c r="E56" s="23" t="n">
        <v>1</v>
      </c>
      <c r="F56" s="23" t="n">
        <v>0.4988719416673816</v>
      </c>
      <c r="G56" s="23" t="n">
        <v>2.027767888253244</v>
      </c>
      <c r="H56" s="23" t="n">
        <v>0.5288959465858625</v>
      </c>
      <c r="I56" s="23" t="n">
        <v>1.027767888253244</v>
      </c>
      <c r="J56" s="23" t="n">
        <v>1.498871941667382</v>
      </c>
      <c r="K56" s="23" t="n">
        <v>2.027767888253244</v>
      </c>
      <c r="L56" s="23" t="n">
        <v>2.947029339556956</v>
      </c>
      <c r="M56" s="23" t="n">
        <v>0.9192614513037123</v>
      </c>
      <c r="N56" s="23" t="n">
        <v>2.947029339556956</v>
      </c>
      <c r="O56" s="23" t="n">
        <v>1.947029339556956</v>
      </c>
      <c r="P56" s="23" t="n">
        <v>0.2088941320821101</v>
      </c>
      <c r="Q56" s="23" t="n">
        <v>0.1142230539258195</v>
      </c>
      <c r="R56" s="23" t="n">
        <v>0.4450511136300008</v>
      </c>
      <c r="S56" s="23" t="n">
        <v>0.1219339276220712</v>
      </c>
      <c r="T56" s="23" t="n">
        <v>0.2361569815478907</v>
      </c>
      <c r="U56" s="23" t="n">
        <v>1.546798767334076</v>
      </c>
      <c r="V56" s="23" t="n">
        <v>2.13051036519812</v>
      </c>
      <c r="W56" s="23" t="n">
        <v>0.6587198579251636</v>
      </c>
      <c r="X56" s="23" t="n">
        <v>0.2136687442951628</v>
      </c>
      <c r="Y56" s="23" t="n">
        <v>3.153366977614481</v>
      </c>
      <c r="Z56" s="23" t="n">
        <v>2.153366977614481</v>
      </c>
      <c r="AA56" s="23" t="n">
        <v>0.3591367148555882</v>
      </c>
      <c r="AB56" s="23" t="n">
        <v>0.1854465907228036</v>
      </c>
      <c r="AC56" s="23" t="n">
        <v>0.7773163791591889</v>
      </c>
      <c r="AD56" s="23" t="n">
        <v>0.2327330735807971</v>
      </c>
      <c r="AE56" s="23" t="n">
        <v>0.4181796643036007</v>
      </c>
      <c r="AF56" s="23" t="n">
        <v>1.516367675739789</v>
      </c>
      <c r="AG56" s="23" t="n">
        <v>2.164402432293101</v>
      </c>
      <c r="AH56" s="23" t="n">
        <v>1.238251917477457</v>
      </c>
      <c r="AI56" s="23" t="n">
        <v>0.4609355383182684</v>
      </c>
      <c r="AJ56" s="23" t="n">
        <v>3.447856669222384</v>
      </c>
      <c r="AK56" s="23" t="n">
        <v>2.447856669222384</v>
      </c>
      <c r="AL56" s="23" t="n">
        <v>0.3569291350604265</v>
      </c>
      <c r="AM56" s="23" t="n">
        <v>0.1840776901877004</v>
      </c>
      <c r="AN56" s="23" t="n">
        <v>0.7742061940374029</v>
      </c>
      <c r="AO56" s="23" t="n">
        <v>0.233199368789276</v>
      </c>
      <c r="AP56" s="23" t="n">
        <v>0.4172770589769764</v>
      </c>
      <c r="AQ56" s="23" t="n">
        <v>1.515726154315021</v>
      </c>
      <c r="AR56" s="23" t="n">
        <v>2.16907536535602</v>
      </c>
      <c r="AS56" s="23" t="n">
        <v>1.241499398722567</v>
      </c>
      <c r="AT56" s="23" t="n">
        <v>0.467293204685164</v>
      </c>
      <c r="AU56" s="23" t="n">
        <v>3.478279794986157</v>
      </c>
      <c r="AV56" s="23" t="n">
        <v>2.478279794986158</v>
      </c>
      <c r="AW56" s="23" t="n">
        <v>0.3617569330616849</v>
      </c>
      <c r="AX56" s="23" t="n">
        <v>0.1881419919449683</v>
      </c>
      <c r="AY56" s="23" t="n">
        <v>0.7885189978933186</v>
      </c>
      <c r="AZ56" s="23" t="n">
        <v>0.2386200728866654</v>
      </c>
      <c r="BA56" s="23" t="n">
        <v>0.4267620648316337</v>
      </c>
      <c r="BB56" s="23" t="n">
        <v>1.520078469132995</v>
      </c>
      <c r="BC56" s="23" t="n">
        <v>2.17969284298102</v>
      </c>
      <c r="BD56" s="23" t="n">
        <v>1.268123538033382</v>
      </c>
      <c r="BE56" s="23" t="n">
        <v>0.4796045401400636</v>
      </c>
      <c r="BF56" s="23" t="n">
        <v>3.505457455371418</v>
      </c>
      <c r="BG56" s="23" t="n">
        <v>2.505457455371418</v>
      </c>
      <c r="BH56" s="23" t="n">
        <v>1.249345499553502</v>
      </c>
      <c r="BI56" s="23" t="n">
        <v>1.067526517987814</v>
      </c>
      <c r="BJ56" s="23" t="n">
        <v>3.485386474388979</v>
      </c>
      <c r="BK56" s="23" t="n">
        <v>1.168514456847663</v>
      </c>
      <c r="BL56" s="23" t="n">
        <v>2.236040974835477</v>
      </c>
      <c r="BM56" s="23" t="n">
        <v>1.854468614461999</v>
      </c>
      <c r="BN56" s="23" t="n">
        <v>2.789769904029435</v>
      </c>
      <c r="BO56" s="23" t="n">
        <v>6.013863638847482</v>
      </c>
      <c r="BP56" s="23" t="n">
        <v>2.528477164458503</v>
      </c>
      <c r="BQ56" s="23" t="n">
        <v>4.813611319684387</v>
      </c>
      <c r="BR56" s="23" t="n">
        <v>3.813611319684388</v>
      </c>
      <c r="CD56" s="23" t="n">
        <v>0.1502425827734781</v>
      </c>
      <c r="CE56" s="23" t="n">
        <v>0.07122353679698412</v>
      </c>
      <c r="CF56" s="23" t="n">
        <v>0.3322652655291877</v>
      </c>
      <c r="CG56" s="23" t="n">
        <v>0.1107991459587255</v>
      </c>
      <c r="CH56" s="23" t="n">
        <v>0.1820226827557096</v>
      </c>
      <c r="CI56" s="23" t="n">
        <v>1.474056925022172</v>
      </c>
      <c r="CJ56" s="23" t="n">
        <v>2.211525250668425</v>
      </c>
      <c r="CK56" s="23" t="n">
        <v>0.5795320595522934</v>
      </c>
      <c r="CL56" s="23" t="n">
        <v>0.2472667940231056</v>
      </c>
      <c r="CM56" s="23" t="n">
        <v>3.857308952323179</v>
      </c>
      <c r="CN56" s="23" t="n">
        <v>2.857308952323179</v>
      </c>
      <c r="CO56" s="23" t="n">
        <v>0</v>
      </c>
      <c r="CP56" s="23" t="n">
        <v>9.311655302436246e-05</v>
      </c>
      <c r="CQ56" s="23" t="n">
        <v>0.0004123244217500835</v>
      </c>
      <c r="CR56" s="23" t="n">
        <v>0.0003192078687257211</v>
      </c>
      <c r="CS56" s="23" t="n">
        <v>0.0004123244217500835</v>
      </c>
      <c r="CV56" s="23" t="n">
        <v>0.003356036245822842</v>
      </c>
      <c r="CW56" s="23" t="n">
        <v>0.002943711824072759</v>
      </c>
      <c r="CZ56" s="23" t="n">
        <v>0.0004734153588582954</v>
      </c>
      <c r="DA56" s="23" t="n">
        <v>0.0001153426451171495</v>
      </c>
      <c r="DB56" s="23" t="n">
        <v>0.000687854195820634</v>
      </c>
      <c r="DC56" s="23" t="n">
        <v>9.909619184518912e-05</v>
      </c>
      <c r="DD56" s="23" t="n">
        <v>0.0002144388369623386</v>
      </c>
      <c r="DE56" s="23" t="n">
        <v>1.243639423518734</v>
      </c>
      <c r="DF56" s="23" t="n">
        <v>1.452961301212294</v>
      </c>
      <c r="DG56" s="23" t="n">
        <v>0.0008487942542318898</v>
      </c>
      <c r="DH56" s="23" t="n">
        <v>0.0001609400584112558</v>
      </c>
      <c r="DI56" s="23" t="n">
        <v>1.792916597127037</v>
      </c>
      <c r="DJ56" s="23" t="n">
        <v>0.7929165971270365</v>
      </c>
      <c r="DK56" s="23" t="n">
        <v>0.004639527246257155</v>
      </c>
      <c r="DL56" s="23" t="n">
        <v>0.005581958133819237</v>
      </c>
      <c r="DM56" s="23" t="n">
        <v>0.01756229643064029</v>
      </c>
      <c r="DN56" s="23" t="n">
        <v>0.007340811050563901</v>
      </c>
      <c r="DO56" s="23" t="n">
        <v>0.01292276918438314</v>
      </c>
      <c r="DP56" s="23" t="n">
        <v>2.20313080138119</v>
      </c>
      <c r="DQ56" s="23" t="n">
        <v>3.785363356753281</v>
      </c>
      <c r="DR56" s="23" t="n">
        <v>0.0288006102149077</v>
      </c>
      <c r="DS56" s="23" t="n">
        <v>0.0112383137842674</v>
      </c>
      <c r="DT56" s="23" t="n">
        <v>6.207660540875583</v>
      </c>
      <c r="DU56" s="23" t="n">
        <v>5.207660540875583</v>
      </c>
      <c r="DV56" s="23" t="n">
        <v>-0.0002851446038570738</v>
      </c>
      <c r="DW56" s="23" t="n">
        <v>-0.001726115574692854</v>
      </c>
      <c r="DX56" s="23" t="n">
        <v>-0.004349671192295141</v>
      </c>
      <c r="DY56" s="23" t="n">
        <v>-0.002338411013745213</v>
      </c>
      <c r="DZ56" s="23" t="n">
        <v>-0.004064526588438067</v>
      </c>
      <c r="EA56" s="23" t="n">
        <v>7.05347445241522</v>
      </c>
      <c r="EB56" s="23" t="n">
        <v>15.25426444498096</v>
      </c>
      <c r="EC56" s="23" t="n">
        <v>-0.006381301404147717</v>
      </c>
      <c r="ED56" s="23" t="n">
        <v>-0.002031630211852576</v>
      </c>
      <c r="EE56" s="23" t="n">
        <v>22.37917645233184</v>
      </c>
      <c r="EF56" s="23" t="n">
        <v>21.37917645233184</v>
      </c>
      <c r="EG56" s="23" t="n">
        <v>0.007603033132413969</v>
      </c>
      <c r="EH56" s="23" t="n">
        <v>0.004298237493046459</v>
      </c>
      <c r="EI56" s="23" t="n">
        <v>0.01632566620853193</v>
      </c>
      <c r="EJ56" s="23" t="n">
        <v>0.004424395583071503</v>
      </c>
      <c r="EK56" s="23" t="n">
        <v>0.008722633076117961</v>
      </c>
      <c r="EL56" s="23" t="n">
        <v>1.565331942948112</v>
      </c>
      <c r="EM56" s="23" t="n">
        <v>2.1472570123272</v>
      </c>
      <c r="EN56" s="23" t="n">
        <v>0.02287658652773303</v>
      </c>
      <c r="EO56" s="23" t="n">
        <v>0.006550920319201101</v>
      </c>
      <c r="EP56" s="23" t="n">
        <v>3.008876343074635</v>
      </c>
      <c r="EQ56" s="23" t="n">
        <v>2.008876343074635</v>
      </c>
      <c r="ER56" s="23" t="n">
        <v>-0.009810612927575705</v>
      </c>
      <c r="ES56" s="23" t="n">
        <v>-0.005667138028149678</v>
      </c>
      <c r="ET56" s="23" t="n">
        <v>-0.01943585133031783</v>
      </c>
      <c r="EU56" s="23" t="n">
        <v>-0.003958100374592442</v>
      </c>
      <c r="EV56" s="23" t="n">
        <v>-0.00962523840274212</v>
      </c>
      <c r="EW56" s="23" t="n">
        <v>1.577653819387825</v>
      </c>
      <c r="EX56" s="23" t="n">
        <v>1.981104694864422</v>
      </c>
      <c r="EY56" s="23" t="n">
        <v>-0.01962910528262274</v>
      </c>
      <c r="EZ56" s="23" t="n">
        <v>-0.0001932539523049129</v>
      </c>
      <c r="FA56" s="23" t="n">
        <v>2.000803153434907</v>
      </c>
      <c r="FB56" s="23" t="n">
        <v>1.000803153434907</v>
      </c>
      <c r="FC56" s="23" t="n">
        <v>0.009175979835174299</v>
      </c>
      <c r="FD56" s="23" t="n">
        <v>0.004349936784728179</v>
      </c>
      <c r="FE56" s="23" t="n">
        <v>0.02029291110511225</v>
      </c>
      <c r="FF56" s="23" t="n">
        <v>0.006766994485209775</v>
      </c>
      <c r="FG56" s="23" t="n">
        <v>0.01111693126993795</v>
      </c>
      <c r="FH56" s="23" t="n">
        <v>1.474056925022171</v>
      </c>
      <c r="FI56" s="23" t="n">
        <v>2.211525250668425</v>
      </c>
      <c r="FJ56" s="23" t="n">
        <v>0.03539458916455479</v>
      </c>
      <c r="FK56" s="23" t="n">
        <v>0.01510167805944254</v>
      </c>
      <c r="FL56" s="23" t="n">
        <v>3.857308952323179</v>
      </c>
      <c r="FM56" s="23" t="n">
        <v>2.857308952323179</v>
      </c>
    </row>
    <row r="57">
      <c r="A57" s="2" t="inlineStr">
        <is>
          <t>Aus|2203</t>
        </is>
      </c>
      <c r="B57" s="2" t="inlineStr">
        <is>
          <t>Aus</t>
        </is>
      </c>
      <c r="C57" s="2" t="inlineStr">
        <is>
          <t>2203</t>
        </is>
      </c>
      <c r="D57" s="2" t="inlineStr">
        <is>
          <t>Metal containers and other sheet metal product manufacturing</t>
        </is>
      </c>
      <c r="E57" s="23" t="n">
        <v>1</v>
      </c>
      <c r="F57" s="23" t="n">
        <v>0.4020422189732211</v>
      </c>
      <c r="G57" s="23" t="n">
        <v>1.82910003539194</v>
      </c>
      <c r="H57" s="23" t="n">
        <v>0.4270578164187186</v>
      </c>
      <c r="I57" s="23" t="n">
        <v>0.8291000353919398</v>
      </c>
      <c r="J57" s="23" t="n">
        <v>1.402042218973221</v>
      </c>
      <c r="K57" s="23" t="n">
        <v>1.82910003539194</v>
      </c>
      <c r="L57" s="23" t="n">
        <v>2.761202604191509</v>
      </c>
      <c r="M57" s="23" t="n">
        <v>0.9321025687995694</v>
      </c>
      <c r="N57" s="23" t="n">
        <v>2.761202604191509</v>
      </c>
      <c r="O57" s="23" t="n">
        <v>1.761202604191509</v>
      </c>
      <c r="P57" s="23" t="n">
        <v>0.2695431651770995</v>
      </c>
      <c r="Q57" s="23" t="n">
        <v>0.08442556859777921</v>
      </c>
      <c r="R57" s="23" t="n">
        <v>0.4512680105026817</v>
      </c>
      <c r="S57" s="23" t="n">
        <v>0.09729927672780293</v>
      </c>
      <c r="T57" s="23" t="n">
        <v>0.1817248453255821</v>
      </c>
      <c r="U57" s="23" t="n">
        <v>1.31321724868189</v>
      </c>
      <c r="V57" s="23" t="n">
        <v>1.674195708899472</v>
      </c>
      <c r="W57" s="23" t="n">
        <v>0.6679214828605675</v>
      </c>
      <c r="X57" s="23" t="n">
        <v>0.2166534723578858</v>
      </c>
      <c r="Y57" s="23" t="n">
        <v>2.477975957660507</v>
      </c>
      <c r="Z57" s="23" t="n">
        <v>1.477975957660507</v>
      </c>
      <c r="AA57" s="23" t="n">
        <v>0.491002146462062</v>
      </c>
      <c r="AB57" s="23" t="n">
        <v>0.1462808857805944</v>
      </c>
      <c r="AC57" s="23" t="n">
        <v>0.8243927394085745</v>
      </c>
      <c r="AD57" s="23" t="n">
        <v>0.187109707165918</v>
      </c>
      <c r="AE57" s="23" t="n">
        <v>0.3333905929465125</v>
      </c>
      <c r="AF57" s="23" t="n">
        <v>1.297923108553859</v>
      </c>
      <c r="AG57" s="23" t="n">
        <v>1.679000275963707</v>
      </c>
      <c r="AH57" s="23" t="n">
        <v>1.291767063338016</v>
      </c>
      <c r="AI57" s="23" t="n">
        <v>0.4673743239294411</v>
      </c>
      <c r="AJ57" s="23" t="n">
        <v>2.630878648180871</v>
      </c>
      <c r="AK57" s="23" t="n">
        <v>1.630878648180871</v>
      </c>
      <c r="AL57" s="23" t="n">
        <v>0.4758766689303414</v>
      </c>
      <c r="AM57" s="23" t="n">
        <v>0.144669815415026</v>
      </c>
      <c r="AN57" s="23" t="n">
        <v>0.8077520545361228</v>
      </c>
      <c r="AO57" s="23" t="n">
        <v>0.1872055701907554</v>
      </c>
      <c r="AP57" s="23" t="n">
        <v>0.3318753856057813</v>
      </c>
      <c r="AQ57" s="23" t="n">
        <v>1.304006951507435</v>
      </c>
      <c r="AR57" s="23" t="n">
        <v>1.697397891667517</v>
      </c>
      <c r="AS57" s="23" t="n">
        <v>1.281572854757756</v>
      </c>
      <c r="AT57" s="23" t="n">
        <v>0.4738208002216335</v>
      </c>
      <c r="AU57" s="23" t="n">
        <v>2.693077720406907</v>
      </c>
      <c r="AV57" s="23" t="n">
        <v>1.693077720406907</v>
      </c>
      <c r="AW57" s="23" t="n">
        <v>0.4792138972858574</v>
      </c>
      <c r="AX57" s="23" t="n">
        <v>0.147654552531379</v>
      </c>
      <c r="AY57" s="23" t="n">
        <v>0.8183587437528438</v>
      </c>
      <c r="AZ57" s="23" t="n">
        <v>0.1914902939356074</v>
      </c>
      <c r="BA57" s="23" t="n">
        <v>0.3391448464669864</v>
      </c>
      <c r="BB57" s="23" t="n">
        <v>1.308118260692471</v>
      </c>
      <c r="BC57" s="23" t="n">
        <v>1.707710791335173</v>
      </c>
      <c r="BD57" s="23" t="n">
        <v>1.304662855862068</v>
      </c>
      <c r="BE57" s="23" t="n">
        <v>0.4863041121092243</v>
      </c>
      <c r="BF57" s="23" t="n">
        <v>2.722506303033652</v>
      </c>
      <c r="BG57" s="23" t="n">
        <v>1.722506303033652</v>
      </c>
      <c r="BH57" s="23" t="n">
        <v>1.412748853369864</v>
      </c>
      <c r="BI57" s="23" t="n">
        <v>0.8152263404813014</v>
      </c>
      <c r="BJ57" s="23" t="n">
        <v>3.162152897553677</v>
      </c>
      <c r="BK57" s="23" t="n">
        <v>0.9341777037025125</v>
      </c>
      <c r="BL57" s="23" t="n">
        <v>1.749404044183814</v>
      </c>
      <c r="BM57" s="23" t="n">
        <v>1.577049727229807</v>
      </c>
      <c r="BN57" s="23" t="n">
        <v>2.238297974909637</v>
      </c>
      <c r="BO57" s="23" t="n">
        <v>5.725950233774361</v>
      </c>
      <c r="BP57" s="23" t="n">
        <v>2.563797336220683</v>
      </c>
      <c r="BQ57" s="23" t="n">
        <v>4.053056012125662</v>
      </c>
      <c r="BR57" s="23" t="n">
        <v>3.053056012125662</v>
      </c>
      <c r="CD57" s="23" t="n">
        <v>0.2214589812849625</v>
      </c>
      <c r="CE57" s="23" t="n">
        <v>0.06185531718281524</v>
      </c>
      <c r="CF57" s="23" t="n">
        <v>0.3731247289058925</v>
      </c>
      <c r="CG57" s="23" t="n">
        <v>0.0898104304381148</v>
      </c>
      <c r="CH57" s="23" t="n">
        <v>0.15166574762093</v>
      </c>
      <c r="CI57" s="23" t="n">
        <v>1.27930823497839</v>
      </c>
      <c r="CJ57" s="23" t="n">
        <v>1.684848032538243</v>
      </c>
      <c r="CK57" s="23" t="n">
        <v>0.6238455804774478</v>
      </c>
      <c r="CL57" s="23" t="n">
        <v>0.2507208515715552</v>
      </c>
      <c r="CM57" s="23" t="n">
        <v>2.81698026811888</v>
      </c>
      <c r="CN57" s="23" t="n">
        <v>1.81698026811888</v>
      </c>
      <c r="CO57" s="23" t="n">
        <v>0</v>
      </c>
      <c r="CP57" s="23" t="n">
        <v>5.187095825689055e-05</v>
      </c>
      <c r="CQ57" s="23" t="n">
        <v>0.0003157487288063847</v>
      </c>
      <c r="CR57" s="23" t="n">
        <v>0.0002638777705494942</v>
      </c>
      <c r="CS57" s="23" t="n">
        <v>0.0003157487288063847</v>
      </c>
      <c r="CV57" s="23" t="n">
        <v>0.003300581116950721</v>
      </c>
      <c r="CW57" s="23" t="n">
        <v>0.002984832388144336</v>
      </c>
      <c r="CZ57" s="23" t="n">
        <v>0.0003001927817830928</v>
      </c>
      <c r="DA57" s="23" t="n">
        <v>0.0001056421157353919</v>
      </c>
      <c r="DB57" s="23" t="n">
        <v>0.0004875795741877903</v>
      </c>
      <c r="DC57" s="23" t="n">
        <v>8.174467666930552e-05</v>
      </c>
      <c r="DD57" s="23" t="n">
        <v>0.0001873867924046975</v>
      </c>
      <c r="DE57" s="23" t="n">
        <v>1.35191424360005</v>
      </c>
      <c r="DF57" s="23" t="n">
        <v>1.624221512894656</v>
      </c>
      <c r="DG57" s="23" t="n">
        <v>0.000650767796271</v>
      </c>
      <c r="DH57" s="23" t="n">
        <v>0.0001631882220832097</v>
      </c>
      <c r="DI57" s="23" t="n">
        <v>2.167832925247412</v>
      </c>
      <c r="DJ57" s="23" t="n">
        <v>1.167832925247412</v>
      </c>
      <c r="DK57" s="23" t="n">
        <v>0.003171313740306558</v>
      </c>
      <c r="DL57" s="23" t="n">
        <v>0.004369939143931392</v>
      </c>
      <c r="DM57" s="23" t="n">
        <v>0.01340077213823137</v>
      </c>
      <c r="DN57" s="23" t="n">
        <v>0.005859519253993416</v>
      </c>
      <c r="DO57" s="23" t="n">
        <v>0.01022945839792481</v>
      </c>
      <c r="DP57" s="23" t="n">
        <v>2.377958632219393</v>
      </c>
      <c r="DQ57" s="23" t="n">
        <v>4.225621693593761</v>
      </c>
      <c r="DR57" s="23" t="n">
        <v>0.02479607336883891</v>
      </c>
      <c r="DS57" s="23" t="n">
        <v>0.01139530123060754</v>
      </c>
      <c r="DT57" s="23" t="n">
        <v>7.818864798423244</v>
      </c>
      <c r="DU57" s="23" t="n">
        <v>6.818864798423245</v>
      </c>
      <c r="DV57" s="23" t="n">
        <v>-0.0001342781665737033</v>
      </c>
      <c r="DW57" s="23" t="n">
        <v>-0.001542715101570527</v>
      </c>
      <c r="DX57" s="23" t="n">
        <v>-0.003597411224504909</v>
      </c>
      <c r="DY57" s="23" t="n">
        <v>-0.001920417956360679</v>
      </c>
      <c r="DZ57" s="23" t="n">
        <v>-0.003463133057931206</v>
      </c>
      <c r="EA57" s="23" t="n">
        <v>12.48894969997787</v>
      </c>
      <c r="EB57" s="23" t="n">
        <v>26.7907383329541</v>
      </c>
      <c r="EC57" s="23" t="n">
        <v>-0.005657421177748287</v>
      </c>
      <c r="ED57" s="23" t="n">
        <v>-0.002060009953243378</v>
      </c>
      <c r="EE57" s="23" t="n">
        <v>42.13210026697089</v>
      </c>
      <c r="EF57" s="23" t="n">
        <v>41.13210026697089</v>
      </c>
      <c r="EG57" s="23" t="n">
        <v>0.009810450849101314</v>
      </c>
      <c r="EH57" s="23" t="n">
        <v>0.003228538151280703</v>
      </c>
      <c r="EI57" s="23" t="n">
        <v>0.01658634549519724</v>
      </c>
      <c r="EJ57" s="23" t="n">
        <v>0.003547356494815226</v>
      </c>
      <c r="EK57" s="23" t="n">
        <v>0.00677589464609593</v>
      </c>
      <c r="EL57" s="23" t="n">
        <v>1.329091720751697</v>
      </c>
      <c r="EM57" s="23" t="n">
        <v>1.69068126942572</v>
      </c>
      <c r="EN57" s="23" t="n">
        <v>0.02322877529454193</v>
      </c>
      <c r="EO57" s="23" t="n">
        <v>0.006642429799344689</v>
      </c>
      <c r="EP57" s="23" t="n">
        <v>2.367758184800427</v>
      </c>
      <c r="EQ57" s="23" t="n">
        <v>1.367758184800427</v>
      </c>
      <c r="ER57" s="23" t="n">
        <v>-0.02493592838082192</v>
      </c>
      <c r="ES57" s="23" t="n">
        <v>-0.004839608516849211</v>
      </c>
      <c r="ET57" s="23" t="n">
        <v>-0.03322703036764829</v>
      </c>
      <c r="EU57" s="23" t="n">
        <v>-0.003451493469977162</v>
      </c>
      <c r="EV57" s="23" t="n">
        <v>-0.008291101986826373</v>
      </c>
      <c r="EW57" s="23" t="n">
        <v>1.194081745942587</v>
      </c>
      <c r="EX57" s="23" t="n">
        <v>1.332496222326457</v>
      </c>
      <c r="EY57" s="23" t="n">
        <v>-0.03342298387480139</v>
      </c>
      <c r="EZ57" s="23" t="n">
        <v>-0.000195953507153096</v>
      </c>
      <c r="FA57" s="23" t="n">
        <v>1.34035450232151</v>
      </c>
      <c r="FB57" s="23" t="n">
        <v>0.3403545023215103</v>
      </c>
      <c r="FC57" s="23" t="n">
        <v>0.01352548065319721</v>
      </c>
      <c r="FD57" s="23" t="n">
        <v>0.003777778128478876</v>
      </c>
      <c r="FE57" s="23" t="n">
        <v>0.02278837946767339</v>
      </c>
      <c r="FF57" s="23" t="n">
        <v>0.005485120685997304</v>
      </c>
      <c r="FG57" s="23" t="n">
        <v>0.00926289881447618</v>
      </c>
      <c r="FH57" s="23" t="n">
        <v>1.27930823497839</v>
      </c>
      <c r="FI57" s="23" t="n">
        <v>1.684848032538243</v>
      </c>
      <c r="FJ57" s="23" t="n">
        <v>0.0381010121168802</v>
      </c>
      <c r="FK57" s="23" t="n">
        <v>0.01531263264920681</v>
      </c>
      <c r="FL57" s="23" t="n">
        <v>2.81698026811888</v>
      </c>
      <c r="FM57" s="23" t="n">
        <v>1.81698026811888</v>
      </c>
    </row>
    <row r="58">
      <c r="A58" s="2" t="inlineStr">
        <is>
          <t>Aus|2204</t>
        </is>
      </c>
      <c r="B58" s="2" t="inlineStr">
        <is>
          <t>Aus</t>
        </is>
      </c>
      <c r="C58" s="2" t="inlineStr">
        <is>
          <t>2204</t>
        </is>
      </c>
      <c r="D58" s="2" t="inlineStr">
        <is>
          <t>Other fabricated metal product manufacturing</t>
        </is>
      </c>
      <c r="E58" s="23" t="n">
        <v>1</v>
      </c>
      <c r="F58" s="23" t="n">
        <v>0.4267760759983286</v>
      </c>
      <c r="G58" s="23" t="n">
        <v>1.875312061542451</v>
      </c>
      <c r="H58" s="23" t="n">
        <v>0.4485359855441222</v>
      </c>
      <c r="I58" s="23" t="n">
        <v>0.8753120615424508</v>
      </c>
      <c r="J58" s="23" t="n">
        <v>1.426776075998329</v>
      </c>
      <c r="K58" s="23" t="n">
        <v>1.875312061542451</v>
      </c>
      <c r="L58" s="23" t="n">
        <v>2.800483370295002</v>
      </c>
      <c r="M58" s="23" t="n">
        <v>0.9251713087525508</v>
      </c>
      <c r="N58" s="23" t="n">
        <v>2.800483370295002</v>
      </c>
      <c r="O58" s="23" t="n">
        <v>1.800483370295002</v>
      </c>
      <c r="P58" s="23" t="n">
        <v>0.2463755998740091</v>
      </c>
      <c r="Q58" s="23" t="n">
        <v>0.0980441179828668</v>
      </c>
      <c r="R58" s="23" t="n">
        <v>0.4479123112090685</v>
      </c>
      <c r="S58" s="23" t="n">
        <v>0.1034925933521925</v>
      </c>
      <c r="T58" s="23" t="n">
        <v>0.2015367113350593</v>
      </c>
      <c r="U58" s="23" t="n">
        <v>1.397945730149432</v>
      </c>
      <c r="V58" s="23" t="n">
        <v>1.818005969089961</v>
      </c>
      <c r="W58" s="23" t="n">
        <v>0.6629547145631042</v>
      </c>
      <c r="X58" s="23" t="n">
        <v>0.2150424033540357</v>
      </c>
      <c r="Y58" s="23" t="n">
        <v>2.690829428328633</v>
      </c>
      <c r="Z58" s="23" t="n">
        <v>1.690829428328634</v>
      </c>
      <c r="AA58" s="23" t="n">
        <v>0.3329807048901782</v>
      </c>
      <c r="AB58" s="23" t="n">
        <v>0.1568754247536596</v>
      </c>
      <c r="AC58" s="23" t="n">
        <v>0.6857158887655871</v>
      </c>
      <c r="AD58" s="23" t="n">
        <v>0.1958597591217493</v>
      </c>
      <c r="AE58" s="23" t="n">
        <v>0.3527351838754089</v>
      </c>
      <c r="AF58" s="23" t="n">
        <v>1.471124670137867</v>
      </c>
      <c r="AG58" s="23" t="n">
        <v>2.059326197269437</v>
      </c>
      <c r="AH58" s="23" t="n">
        <v>1.14961474434327</v>
      </c>
      <c r="AI58" s="23" t="n">
        <v>0.4638988555776834</v>
      </c>
      <c r="AJ58" s="23" t="n">
        <v>3.452496578510247</v>
      </c>
      <c r="AK58" s="23" t="n">
        <v>2.452496578510247</v>
      </c>
      <c r="AL58" s="23" t="n">
        <v>0.3215830858286949</v>
      </c>
      <c r="AM58" s="23" t="n">
        <v>0.1559229173376559</v>
      </c>
      <c r="AN58" s="23" t="n">
        <v>0.6735408315587499</v>
      </c>
      <c r="AO58" s="23" t="n">
        <v>0.1960348283923991</v>
      </c>
      <c r="AP58" s="23" t="n">
        <v>0.351957745730055</v>
      </c>
      <c r="AQ58" s="23" t="n">
        <v>1.484860442631348</v>
      </c>
      <c r="AR58" s="23" t="n">
        <v>2.094453537016995</v>
      </c>
      <c r="AS58" s="23" t="n">
        <v>1.143838226425699</v>
      </c>
      <c r="AT58" s="23" t="n">
        <v>0.4702973948669489</v>
      </c>
      <c r="AU58" s="23" t="n">
        <v>3.556897973903434</v>
      </c>
      <c r="AV58" s="23" t="n">
        <v>2.556897973903434</v>
      </c>
      <c r="AW58" s="23" t="n">
        <v>0.3261413185192177</v>
      </c>
      <c r="AX58" s="23" t="n">
        <v>0.159209060522919</v>
      </c>
      <c r="AY58" s="23" t="n">
        <v>0.685939055331613</v>
      </c>
      <c r="AZ58" s="23" t="n">
        <v>0.2005886762894763</v>
      </c>
      <c r="BA58" s="23" t="n">
        <v>0.3597977368123953</v>
      </c>
      <c r="BB58" s="23" t="n">
        <v>1.488159737765755</v>
      </c>
      <c r="BC58" s="23" t="n">
        <v>2.103195812312246</v>
      </c>
      <c r="BD58" s="23" t="n">
        <v>1.168626934232399</v>
      </c>
      <c r="BE58" s="23" t="n">
        <v>0.4826878789007857</v>
      </c>
      <c r="BF58" s="23" t="n">
        <v>3.583191910605886</v>
      </c>
      <c r="BG58" s="23" t="n">
        <v>2.583191910605886</v>
      </c>
      <c r="BH58" s="23" t="n">
        <v>1.539133747816232</v>
      </c>
      <c r="BI58" s="23" t="n">
        <v>0.935258774951385</v>
      </c>
      <c r="BJ58" s="23" t="n">
        <v>3.468693670522254</v>
      </c>
      <c r="BK58" s="23" t="n">
        <v>0.9943011477546368</v>
      </c>
      <c r="BL58" s="23" t="n">
        <v>1.929559922706022</v>
      </c>
      <c r="BM58" s="23" t="n">
        <v>1.607652698330056</v>
      </c>
      <c r="BN58" s="23" t="n">
        <v>2.253666177772879</v>
      </c>
      <c r="BO58" s="23" t="n">
        <v>6.013426209970529</v>
      </c>
      <c r="BP58" s="23" t="n">
        <v>2.544732539448275</v>
      </c>
      <c r="BQ58" s="23" t="n">
        <v>3.907019918511016</v>
      </c>
      <c r="BR58" s="23" t="n">
        <v>2.907019918511016</v>
      </c>
      <c r="CD58" s="23" t="n">
        <v>0.08660510501616905</v>
      </c>
      <c r="CE58" s="23" t="n">
        <v>0.05883130677079274</v>
      </c>
      <c r="CF58" s="23" t="n">
        <v>0.2378035775565189</v>
      </c>
      <c r="CG58" s="23" t="n">
        <v>0.09236716576955709</v>
      </c>
      <c r="CH58" s="23" t="n">
        <v>0.1511984725403498</v>
      </c>
      <c r="CI58" s="23" t="n">
        <v>1.679305299148462</v>
      </c>
      <c r="CJ58" s="23" t="n">
        <v>2.745837875401471</v>
      </c>
      <c r="CK58" s="23" t="n">
        <v>0.4866600297801663</v>
      </c>
      <c r="CL58" s="23" t="n">
        <v>0.2488564522236474</v>
      </c>
      <c r="CM58" s="23" t="n">
        <v>5.619299574653336</v>
      </c>
      <c r="CN58" s="23" t="n">
        <v>4.619299574653337</v>
      </c>
      <c r="CO58" s="23" t="n">
        <v>0</v>
      </c>
      <c r="CP58" s="23" t="n">
        <v>7.337442046798376e-05</v>
      </c>
      <c r="CQ58" s="23" t="n">
        <v>0.0003405626050278988</v>
      </c>
      <c r="CR58" s="23" t="n">
        <v>0.0002671881845599151</v>
      </c>
      <c r="CS58" s="23" t="n">
        <v>0.0003405626050278988</v>
      </c>
      <c r="CV58" s="23" t="n">
        <v>0.003303199314100518</v>
      </c>
      <c r="CW58" s="23" t="n">
        <v>0.002962636709072619</v>
      </c>
      <c r="CZ58" s="23" t="n">
        <v>0.0008757770460231355</v>
      </c>
      <c r="DA58" s="23" t="n">
        <v>0.0001118216492074597</v>
      </c>
      <c r="DB58" s="23" t="n">
        <v>0.001074050496415666</v>
      </c>
      <c r="DC58" s="23" t="n">
        <v>8.645180118507079e-05</v>
      </c>
      <c r="DD58" s="23" t="n">
        <v>0.0001982734503925305</v>
      </c>
      <c r="DE58" s="23" t="n">
        <v>1.127682781497</v>
      </c>
      <c r="DF58" s="23" t="n">
        <v>1.226397176419365</v>
      </c>
      <c r="DG58" s="23" t="n">
        <v>0.001236025225433058</v>
      </c>
      <c r="DH58" s="23" t="n">
        <v>0.0001619747290173923</v>
      </c>
      <c r="DI58" s="23" t="n">
        <v>1.411346907350214</v>
      </c>
      <c r="DJ58" s="23" t="n">
        <v>0.411346907350214</v>
      </c>
      <c r="DK58" s="23" t="n">
        <v>0.003910016831038859</v>
      </c>
      <c r="DL58" s="23" t="n">
        <v>0.004492059077761067</v>
      </c>
      <c r="DM58" s="23" t="n">
        <v>0.01450406195689669</v>
      </c>
      <c r="DN58" s="23" t="n">
        <v>0.006101986048096767</v>
      </c>
      <c r="DO58" s="23" t="n">
        <v>0.01059404512585783</v>
      </c>
      <c r="DP58" s="23" t="n">
        <v>2.148859268866002</v>
      </c>
      <c r="DQ58" s="23" t="n">
        <v>3.709462793550964</v>
      </c>
      <c r="DR58" s="23" t="n">
        <v>0.02581462595065143</v>
      </c>
      <c r="DS58" s="23" t="n">
        <v>0.01131056399375473</v>
      </c>
      <c r="DT58" s="23" t="n">
        <v>6.602177705662892</v>
      </c>
      <c r="DU58" s="23" t="n">
        <v>5.602177705662893</v>
      </c>
      <c r="DV58" s="23" t="n">
        <v>-0.0002275611865391737</v>
      </c>
      <c r="DW58" s="23" t="n">
        <v>-0.00139111196217349</v>
      </c>
      <c r="DX58" s="23" t="n">
        <v>-0.003520451285477103</v>
      </c>
      <c r="DY58" s="23" t="n">
        <v>-0.001901778136764439</v>
      </c>
      <c r="DZ58" s="23" t="n">
        <v>-0.00329289009893793</v>
      </c>
      <c r="EA58" s="23" t="n">
        <v>7.113133717265165</v>
      </c>
      <c r="EB58" s="23" t="n">
        <v>15.4703503660589</v>
      </c>
      <c r="EC58" s="23" t="n">
        <v>-0.005565142683484904</v>
      </c>
      <c r="ED58" s="23" t="n">
        <v>-0.0020446913980078</v>
      </c>
      <c r="EE58" s="23" t="n">
        <v>24.45558826670509</v>
      </c>
      <c r="EF58" s="23" t="n">
        <v>23.45558826670509</v>
      </c>
      <c r="EG58" s="23" t="n">
        <v>0.008967230578426005</v>
      </c>
      <c r="EH58" s="23" t="n">
        <v>0.003732111216870779</v>
      </c>
      <c r="EI58" s="23" t="n">
        <v>0.0164623962727743</v>
      </c>
      <c r="EJ58" s="23" t="n">
        <v>0.003763054477477513</v>
      </c>
      <c r="EK58" s="23" t="n">
        <v>0.007495165694348292</v>
      </c>
      <c r="EL58" s="23" t="n">
        <v>1.416194407429397</v>
      </c>
      <c r="EM58" s="23" t="n">
        <v>1.835839519101994</v>
      </c>
      <c r="EN58" s="23" t="n">
        <v>0.02305543192835794</v>
      </c>
      <c r="EO58" s="23" t="n">
        <v>0.006593035655583643</v>
      </c>
      <c r="EP58" s="23" t="n">
        <v>2.57107606709995</v>
      </c>
      <c r="EQ58" s="23" t="n">
        <v>1.57107606709995</v>
      </c>
      <c r="ER58" s="23" t="n">
        <v>-0.02036484963990929</v>
      </c>
      <c r="ES58" s="23" t="n">
        <v>-0.004684618632874366</v>
      </c>
      <c r="ET58" s="23" t="n">
        <v>-0.02863745347961168</v>
      </c>
      <c r="EU58" s="23" t="n">
        <v>-0.003587985206828025</v>
      </c>
      <c r="EV58" s="23" t="n">
        <v>-0.008272603839702391</v>
      </c>
      <c r="EW58" s="23" t="n">
        <v>1.230034530856238</v>
      </c>
      <c r="EX58" s="23" t="n">
        <v>1.406219735769149</v>
      </c>
      <c r="EY58" s="23" t="n">
        <v>-0.02883194984592973</v>
      </c>
      <c r="EZ58" s="23" t="n">
        <v>-0.0001944963663180546</v>
      </c>
      <c r="FA58" s="23" t="n">
        <v>1.41577032758579</v>
      </c>
      <c r="FB58" s="23" t="n">
        <v>0.4157703275857902</v>
      </c>
      <c r="FC58" s="23" t="n">
        <v>0.005289357268635849</v>
      </c>
      <c r="FD58" s="23" t="n">
        <v>0.00359308842167377</v>
      </c>
      <c r="FE58" s="23" t="n">
        <v>0.01452371752475038</v>
      </c>
      <c r="FF58" s="23" t="n">
        <v>0.005641271834440763</v>
      </c>
      <c r="FG58" s="23" t="n">
        <v>0.009234360256114533</v>
      </c>
      <c r="FH58" s="23" t="n">
        <v>1.679305299148462</v>
      </c>
      <c r="FI58" s="23" t="n">
        <v>2.74583787540147</v>
      </c>
      <c r="FJ58" s="23" t="n">
        <v>0.02972248304983497</v>
      </c>
      <c r="FK58" s="23" t="n">
        <v>0.01519876552508459</v>
      </c>
      <c r="FL58" s="23" t="n">
        <v>5.619299574653339</v>
      </c>
      <c r="FM58" s="23" t="n">
        <v>4.619299574653339</v>
      </c>
    </row>
    <row r="59">
      <c r="A59" s="2" t="inlineStr">
        <is>
          <t>Aus|2301</t>
        </is>
      </c>
      <c r="B59" s="2" t="inlineStr">
        <is>
          <t>Aus</t>
        </is>
      </c>
      <c r="C59" s="2" t="inlineStr">
        <is>
          <t>2301</t>
        </is>
      </c>
      <c r="D59" s="2" t="inlineStr">
        <is>
          <t>Motor vehicles and parts; other transport equipment manufacturing</t>
        </is>
      </c>
      <c r="E59" s="23" t="n">
        <v>1</v>
      </c>
      <c r="F59" s="23" t="n">
        <v>0.4165228325528662</v>
      </c>
      <c r="G59" s="23" t="n">
        <v>1.811775292206735</v>
      </c>
      <c r="H59" s="23" t="n">
        <v>0.3952524596538683</v>
      </c>
      <c r="I59" s="23" t="n">
        <v>0.8117752922067345</v>
      </c>
      <c r="J59" s="23" t="n">
        <v>1.416522832552866</v>
      </c>
      <c r="K59" s="23" t="n">
        <v>1.811775292206735</v>
      </c>
      <c r="L59" s="23" t="n">
        <v>2.680668690090099</v>
      </c>
      <c r="M59" s="23" t="n">
        <v>0.8688933978833646</v>
      </c>
      <c r="N59" s="23" t="n">
        <v>2.680668690090099</v>
      </c>
      <c r="O59" s="23" t="n">
        <v>1.680668690090099</v>
      </c>
      <c r="P59" s="23" t="n">
        <v>0.2112469815746364</v>
      </c>
      <c r="Q59" s="23" t="n">
        <v>0.1124894140139313</v>
      </c>
      <c r="R59" s="23" t="n">
        <v>0.4206659311182034</v>
      </c>
      <c r="S59" s="23" t="n">
        <v>0.09692953552963574</v>
      </c>
      <c r="T59" s="23" t="n">
        <v>0.209418949543567</v>
      </c>
      <c r="U59" s="23" t="n">
        <v>1.532501876123552</v>
      </c>
      <c r="V59" s="23" t="n">
        <v>1.991346470290636</v>
      </c>
      <c r="W59" s="23" t="n">
        <v>0.6226273654727014</v>
      </c>
      <c r="X59" s="23" t="n">
        <v>0.2019614343544979</v>
      </c>
      <c r="Y59" s="23" t="n">
        <v>2.947390589118163</v>
      </c>
      <c r="Z59" s="23" t="n">
        <v>1.947390589118163</v>
      </c>
      <c r="AA59" s="23" t="n">
        <v>0.3509928604277237</v>
      </c>
      <c r="AB59" s="23" t="n">
        <v>0.1850213450683088</v>
      </c>
      <c r="AC59" s="23" t="n">
        <v>0.7091567215766047</v>
      </c>
      <c r="AD59" s="23" t="n">
        <v>0.1731425160805722</v>
      </c>
      <c r="AE59" s="23" t="n">
        <v>0.358163861148881</v>
      </c>
      <c r="AF59" s="23" t="n">
        <v>1.527137061542619</v>
      </c>
      <c r="AG59" s="23" t="n">
        <v>2.02043061705705</v>
      </c>
      <c r="AH59" s="23" t="n">
        <v>1.144836740059437</v>
      </c>
      <c r="AI59" s="23" t="n">
        <v>0.4356800184828323</v>
      </c>
      <c r="AJ59" s="23" t="n">
        <v>3.261709479401737</v>
      </c>
      <c r="AK59" s="23" t="n">
        <v>2.261709479401737</v>
      </c>
      <c r="AL59" s="23" t="n">
        <v>0.3355769462147164</v>
      </c>
      <c r="AM59" s="23" t="n">
        <v>0.1845009354208281</v>
      </c>
      <c r="AN59" s="23" t="n">
        <v>0.6937624231055909</v>
      </c>
      <c r="AO59" s="23" t="n">
        <v>0.1736845414700464</v>
      </c>
      <c r="AP59" s="23" t="n">
        <v>0.3581854768908745</v>
      </c>
      <c r="AQ59" s="23" t="n">
        <v>1.549802176526085</v>
      </c>
      <c r="AR59" s="23" t="n">
        <v>2.067372121151887</v>
      </c>
      <c r="AS59" s="23" t="n">
        <v>1.135451759529807</v>
      </c>
      <c r="AT59" s="23" t="n">
        <v>0.4416893364242164</v>
      </c>
      <c r="AU59" s="23" t="n">
        <v>3.383580941234554</v>
      </c>
      <c r="AV59" s="23" t="n">
        <v>2.383580941234553</v>
      </c>
      <c r="AW59" s="23" t="n">
        <v>0.3417727724303471</v>
      </c>
      <c r="AX59" s="23" t="n">
        <v>0.1882236485591127</v>
      </c>
      <c r="AY59" s="23" t="n">
        <v>0.7079336576434057</v>
      </c>
      <c r="AZ59" s="23" t="n">
        <v>0.1779372366539458</v>
      </c>
      <c r="BA59" s="23" t="n">
        <v>0.3661608852130585</v>
      </c>
      <c r="BB59" s="23" t="n">
        <v>1.550727453274448</v>
      </c>
      <c r="BC59" s="23" t="n">
        <v>2.071357681916226</v>
      </c>
      <c r="BD59" s="23" t="n">
        <v>1.161259768437653</v>
      </c>
      <c r="BE59" s="23" t="n">
        <v>0.4533261107942477</v>
      </c>
      <c r="BF59" s="23" t="n">
        <v>3.397753894144147</v>
      </c>
      <c r="BG59" s="23" t="n">
        <v>2.397753894144147</v>
      </c>
      <c r="BH59" s="23" t="n">
        <v>2.952489245396141</v>
      </c>
      <c r="BI59" s="23" t="n">
        <v>1.027139381833472</v>
      </c>
      <c r="BJ59" s="23" t="n">
        <v>4.908713923614433</v>
      </c>
      <c r="BK59" s="23" t="n">
        <v>0.9290852963848191</v>
      </c>
      <c r="BL59" s="23" t="n">
        <v>1.956224678218291</v>
      </c>
      <c r="BM59" s="23" t="n">
        <v>1.34788928814393</v>
      </c>
      <c r="BN59" s="23" t="n">
        <v>1.662567926798941</v>
      </c>
      <c r="BO59" s="23" t="n">
        <v>7.298651097397856</v>
      </c>
      <c r="BP59" s="23" t="n">
        <v>2.389937173783423</v>
      </c>
      <c r="BQ59" s="23" t="n">
        <v>2.472033084888877</v>
      </c>
      <c r="BR59" s="23" t="n">
        <v>1.472033084888877</v>
      </c>
      <c r="CD59" s="23" t="n">
        <v>0.1397458788530872</v>
      </c>
      <c r="CE59" s="23" t="n">
        <v>0.07253193105437752</v>
      </c>
      <c r="CF59" s="23" t="n">
        <v>0.2884907904584013</v>
      </c>
      <c r="CG59" s="23" t="n">
        <v>0.07621298055093653</v>
      </c>
      <c r="CH59" s="23" t="n">
        <v>0.1487449116053141</v>
      </c>
      <c r="CI59" s="23" t="n">
        <v>1.519027334828452</v>
      </c>
      <c r="CJ59" s="23" t="n">
        <v>2.064395693283287</v>
      </c>
      <c r="CK59" s="23" t="n">
        <v>0.5222093745867359</v>
      </c>
      <c r="CL59" s="23" t="n">
        <v>0.2337185841283346</v>
      </c>
      <c r="CM59" s="23" t="n">
        <v>3.736849908366364</v>
      </c>
      <c r="CN59" s="23" t="n">
        <v>2.736849908366364</v>
      </c>
      <c r="CO59" s="23" t="n">
        <v>0</v>
      </c>
      <c r="CP59" s="23" t="n">
        <v>5.069291623275872e-05</v>
      </c>
      <c r="CQ59" s="23" t="n">
        <v>0.0003210167405377202</v>
      </c>
      <c r="CR59" s="23" t="n">
        <v>0.0002703238243049615</v>
      </c>
      <c r="CS59" s="23" t="n">
        <v>0.0003210167405377202</v>
      </c>
      <c r="CV59" s="23" t="n">
        <v>0.003103437090679174</v>
      </c>
      <c r="CW59" s="23" t="n">
        <v>0.002782420350141454</v>
      </c>
      <c r="CZ59" s="23" t="n">
        <v>0.002351846299824429</v>
      </c>
      <c r="DA59" s="23" t="n">
        <v>9.571059689138741e-05</v>
      </c>
      <c r="DB59" s="23" t="n">
        <v>0.002516376911729676</v>
      </c>
      <c r="DC59" s="23" t="n">
        <v>6.882001501385952e-05</v>
      </c>
      <c r="DD59" s="23" t="n">
        <v>0.0001645306119052469</v>
      </c>
      <c r="DE59" s="23" t="n">
        <v>1.040695940418612</v>
      </c>
      <c r="DF59" s="23" t="n">
        <v>1.069958063125779</v>
      </c>
      <c r="DG59" s="23" t="n">
        <v>0.002668498763472919</v>
      </c>
      <c r="DH59" s="23" t="n">
        <v>0.0001521218517432431</v>
      </c>
      <c r="DI59" s="23" t="n">
        <v>1.134639948057885</v>
      </c>
      <c r="DJ59" s="23" t="n">
        <v>0.1346399480578849</v>
      </c>
      <c r="DK59" s="23" t="n">
        <v>0.004093828532679341</v>
      </c>
      <c r="DL59" s="23" t="n">
        <v>0.004885250098066323</v>
      </c>
      <c r="DM59" s="23" t="n">
        <v>0.01412792165662543</v>
      </c>
      <c r="DN59" s="23" t="n">
        <v>0.005148843025879764</v>
      </c>
      <c r="DO59" s="23" t="n">
        <v>0.01003409312394609</v>
      </c>
      <c r="DP59" s="23" t="n">
        <v>2.193320643273012</v>
      </c>
      <c r="DQ59" s="23" t="n">
        <v>3.451029163495263</v>
      </c>
      <c r="DR59" s="23" t="n">
        <v>0.02475046721930816</v>
      </c>
      <c r="DS59" s="23" t="n">
        <v>0.01062254556268273</v>
      </c>
      <c r="DT59" s="23" t="n">
        <v>6.045799676692711</v>
      </c>
      <c r="DU59" s="23" t="n">
        <v>5.045799676692711</v>
      </c>
      <c r="DV59" s="23" t="n">
        <v>-0.0002498486168730506</v>
      </c>
      <c r="DW59" s="23" t="n">
        <v>-0.001308940472905837</v>
      </c>
      <c r="DX59" s="23" t="n">
        <v>-0.002794080771078133</v>
      </c>
      <c r="DY59" s="23" t="n">
        <v>-0.001235291681299246</v>
      </c>
      <c r="DZ59" s="23" t="n">
        <v>-0.002544232154205083</v>
      </c>
      <c r="EA59" s="23" t="n">
        <v>6.238934236609829</v>
      </c>
      <c r="EB59" s="23" t="n">
        <v>11.18309481175883</v>
      </c>
      <c r="EC59" s="23" t="n">
        <v>-0.004714394165614095</v>
      </c>
      <c r="ED59" s="23" t="n">
        <v>-0.001920313394535962</v>
      </c>
      <c r="EE59" s="23" t="n">
        <v>18.8690024568337</v>
      </c>
      <c r="EF59" s="23" t="n">
        <v>17.8690024568337</v>
      </c>
      <c r="EG59" s="23" t="n">
        <v>0.01017429301553599</v>
      </c>
      <c r="EH59" s="23" t="n">
        <v>0.003992413191038696</v>
      </c>
      <c r="EI59" s="23" t="n">
        <v>0.01759110242875357</v>
      </c>
      <c r="EJ59" s="23" t="n">
        <v>0.003424396222178878</v>
      </c>
      <c r="EK59" s="23" t="n">
        <v>0.007416809413217575</v>
      </c>
      <c r="EL59" s="23" t="n">
        <v>1.392402025864828</v>
      </c>
      <c r="EM59" s="23" t="n">
        <v>1.728975409091543</v>
      </c>
      <c r="EN59" s="23" t="n">
        <v>0.02378308557711819</v>
      </c>
      <c r="EO59" s="23" t="n">
        <v>0.006191983148364621</v>
      </c>
      <c r="EP59" s="23" t="n">
        <v>2.337566407887189</v>
      </c>
      <c r="EQ59" s="23" t="n">
        <v>1.337566407887189</v>
      </c>
      <c r="ER59" s="23" t="n">
        <v>-0.02559020722854327</v>
      </c>
      <c r="ES59" s="23" t="n">
        <v>-0.00451282283851939</v>
      </c>
      <c r="ET59" s="23" t="n">
        <v>-0.03298540089976743</v>
      </c>
      <c r="EU59" s="23" t="n">
        <v>-0.002882370832704774</v>
      </c>
      <c r="EV59" s="23" t="n">
        <v>-0.007395193671224164</v>
      </c>
      <c r="EW59" s="23" t="n">
        <v>1.17634960116641</v>
      </c>
      <c r="EX59" s="23" t="n">
        <v>1.2889852983674</v>
      </c>
      <c r="EY59" s="23" t="n">
        <v>-0.0331680661067482</v>
      </c>
      <c r="EZ59" s="23" t="n">
        <v>-0.0001826652069807644</v>
      </c>
      <c r="FA59" s="23" t="n">
        <v>1.296123388549687</v>
      </c>
      <c r="FB59" s="23" t="n">
        <v>0.2961233885496871</v>
      </c>
      <c r="FC59" s="23" t="n">
        <v>0.008534899645182352</v>
      </c>
      <c r="FD59" s="23" t="n">
        <v>0.004429846215867294</v>
      </c>
      <c r="FE59" s="23" t="n">
        <v>0.0176194100701195</v>
      </c>
      <c r="FF59" s="23" t="n">
        <v>0.004654664209069856</v>
      </c>
      <c r="FG59" s="23" t="n">
        <v>0.00908451042493715</v>
      </c>
      <c r="FH59" s="23" t="n">
        <v>1.519027334828452</v>
      </c>
      <c r="FI59" s="23" t="n">
        <v>2.064395693283287</v>
      </c>
      <c r="FJ59" s="23" t="n">
        <v>0.03189363895701578</v>
      </c>
      <c r="FK59" s="23" t="n">
        <v>0.01427422888689628</v>
      </c>
      <c r="FL59" s="23" t="n">
        <v>3.736849908366363</v>
      </c>
      <c r="FM59" s="23" t="n">
        <v>2.736849908366364</v>
      </c>
    </row>
    <row r="60">
      <c r="A60" s="2" t="inlineStr">
        <is>
          <t>Aus|2302</t>
        </is>
      </c>
      <c r="B60" s="2" t="inlineStr">
        <is>
          <t>Aus</t>
        </is>
      </c>
      <c r="C60" s="2" t="inlineStr">
        <is>
          <t>2302</t>
        </is>
      </c>
      <c r="D60" s="2" t="inlineStr">
        <is>
          <t>Ships and boat manufacturing</t>
        </is>
      </c>
      <c r="E60" s="23" t="n">
        <v>1</v>
      </c>
      <c r="F60" s="23" t="n">
        <v>0.419001316668365</v>
      </c>
      <c r="G60" s="23" t="n">
        <v>1.834595113829927</v>
      </c>
      <c r="H60" s="23" t="n">
        <v>0.4155937971615615</v>
      </c>
      <c r="I60" s="23" t="n">
        <v>0.8345951138299266</v>
      </c>
      <c r="J60" s="23" t="n">
        <v>1.419001316668365</v>
      </c>
      <c r="K60" s="23" t="n">
        <v>1.834595113829927</v>
      </c>
      <c r="L60" s="23" t="n">
        <v>2.793747176351608</v>
      </c>
      <c r="M60" s="23" t="n">
        <v>0.9591520625216816</v>
      </c>
      <c r="N60" s="23" t="n">
        <v>2.793747176351608</v>
      </c>
      <c r="O60" s="23" t="n">
        <v>1.793747176351608</v>
      </c>
      <c r="P60" s="23" t="n">
        <v>0.2410580156705582</v>
      </c>
      <c r="Q60" s="23" t="n">
        <v>0.1170192664355238</v>
      </c>
      <c r="R60" s="23" t="n">
        <v>0.4643637487032558</v>
      </c>
      <c r="S60" s="23" t="n">
        <v>0.1062864665971738</v>
      </c>
      <c r="T60" s="23" t="n">
        <v>0.2233057330326976</v>
      </c>
      <c r="U60" s="23" t="n">
        <v>1.485440262627268</v>
      </c>
      <c r="V60" s="23" t="n">
        <v>1.926356804238687</v>
      </c>
      <c r="W60" s="23" t="n">
        <v>0.6873044762802384</v>
      </c>
      <c r="X60" s="23" t="n">
        <v>0.2229407275769826</v>
      </c>
      <c r="Y60" s="23" t="n">
        <v>2.851199427525126</v>
      </c>
      <c r="Z60" s="23" t="n">
        <v>1.851199427525126</v>
      </c>
      <c r="AA60" s="23" t="n">
        <v>0.4168649846526159</v>
      </c>
      <c r="AB60" s="23" t="n">
        <v>0.1753065100080556</v>
      </c>
      <c r="AC60" s="23" t="n">
        <v>0.7773015477201918</v>
      </c>
      <c r="AD60" s="23" t="n">
        <v>0.1851300530595203</v>
      </c>
      <c r="AE60" s="23" t="n">
        <v>0.3604365630675759</v>
      </c>
      <c r="AF60" s="23" t="n">
        <v>1.420535464628057</v>
      </c>
      <c r="AG60" s="23" t="n">
        <v>1.864636216370959</v>
      </c>
      <c r="AH60" s="23" t="n">
        <v>1.258239012943501</v>
      </c>
      <c r="AI60" s="23" t="n">
        <v>0.480937465223309</v>
      </c>
      <c r="AJ60" s="23" t="n">
        <v>3.018337013822408</v>
      </c>
      <c r="AK60" s="23" t="n">
        <v>2.018337013822408</v>
      </c>
      <c r="AL60" s="23" t="n">
        <v>0.4151524632874264</v>
      </c>
      <c r="AM60" s="23" t="n">
        <v>0.1747182237266883</v>
      </c>
      <c r="AN60" s="23" t="n">
        <v>0.7751020412077853</v>
      </c>
      <c r="AO60" s="23" t="n">
        <v>0.1852313541936705</v>
      </c>
      <c r="AP60" s="23" t="n">
        <v>0.3599495779203588</v>
      </c>
      <c r="AQ60" s="23" t="n">
        <v>1.420853154388546</v>
      </c>
      <c r="AR60" s="23" t="n">
        <v>1.867029849877469</v>
      </c>
      <c r="AS60" s="23" t="n">
        <v>1.262673058615824</v>
      </c>
      <c r="AT60" s="23" t="n">
        <v>0.4875710174080387</v>
      </c>
      <c r="AU60" s="23" t="n">
        <v>3.04146830448077</v>
      </c>
      <c r="AV60" s="23" t="n">
        <v>2.04146830448077</v>
      </c>
      <c r="AW60" s="23" t="n">
        <v>0.41901518686234</v>
      </c>
      <c r="AX60" s="23" t="n">
        <v>0.178908922319786</v>
      </c>
      <c r="AY60" s="23" t="n">
        <v>0.7877005044865946</v>
      </c>
      <c r="AZ60" s="23" t="n">
        <v>0.1897763953044685</v>
      </c>
      <c r="BA60" s="23" t="n">
        <v>0.3686853176242545</v>
      </c>
      <c r="BB60" s="23" t="n">
        <v>1.426974792153687</v>
      </c>
      <c r="BC60" s="23" t="n">
        <v>1.879885333954207</v>
      </c>
      <c r="BD60" s="23" t="n">
        <v>1.28811709784826</v>
      </c>
      <c r="BE60" s="23" t="n">
        <v>0.5004165933616651</v>
      </c>
      <c r="BF60" s="23" t="n">
        <v>3.074153725772827</v>
      </c>
      <c r="BG60" s="23" t="n">
        <v>2.074153725772827</v>
      </c>
      <c r="BH60" s="23" t="n">
        <v>2.993484475778226</v>
      </c>
      <c r="BI60" s="23" t="n">
        <v>1.093464585857676</v>
      </c>
      <c r="BJ60" s="23" t="n">
        <v>5.09414676629374</v>
      </c>
      <c r="BK60" s="23" t="n">
        <v>1.007197704657838</v>
      </c>
      <c r="BL60" s="23" t="n">
        <v>2.100662290515514</v>
      </c>
      <c r="BM60" s="23" t="n">
        <v>1.365281528835524</v>
      </c>
      <c r="BN60" s="23" t="n">
        <v>1.701744842010379</v>
      </c>
      <c r="BO60" s="23" t="n">
        <v>7.732345163376407</v>
      </c>
      <c r="BP60" s="23" t="n">
        <v>2.638198397082667</v>
      </c>
      <c r="BQ60" s="23" t="n">
        <v>2.583058380941229</v>
      </c>
      <c r="BR60" s="23" t="n">
        <v>1.583058380941229</v>
      </c>
      <c r="CD60" s="23" t="n">
        <v>0.1758069689820577</v>
      </c>
      <c r="CE60" s="23" t="n">
        <v>0.0582872435725318</v>
      </c>
      <c r="CF60" s="23" t="n">
        <v>0.312937799016936</v>
      </c>
      <c r="CG60" s="23" t="n">
        <v>0.07884358646234653</v>
      </c>
      <c r="CH60" s="23" t="n">
        <v>0.1371308300348783</v>
      </c>
      <c r="CI60" s="23" t="n">
        <v>1.331541143732934</v>
      </c>
      <c r="CJ60" s="23" t="n">
        <v>1.780007930452822</v>
      </c>
      <c r="CK60" s="23" t="n">
        <v>0.5709345366632624</v>
      </c>
      <c r="CL60" s="23" t="n">
        <v>0.2579967376463264</v>
      </c>
      <c r="CM60" s="23" t="n">
        <v>3.247507991116838</v>
      </c>
      <c r="CN60" s="23" t="n">
        <v>2.247507991116838</v>
      </c>
      <c r="CO60" s="23" t="n">
        <v>0</v>
      </c>
      <c r="CP60" s="23" t="n">
        <v>2.802513646265119e-05</v>
      </c>
      <c r="CQ60" s="23" t="n">
        <v>0.0003257535406167154</v>
      </c>
      <c r="CR60" s="23" t="n">
        <v>0.0002977284041540642</v>
      </c>
      <c r="CS60" s="23" t="n">
        <v>0.0003257535406167154</v>
      </c>
      <c r="CV60" s="23" t="n">
        <v>0.003397205371349483</v>
      </c>
      <c r="CW60" s="23" t="n">
        <v>0.003071451830732768</v>
      </c>
      <c r="CZ60" s="23" t="n">
        <v>0.0009518831110797542</v>
      </c>
      <c r="DA60" s="23" t="n">
        <v>8.232733182193192e-05</v>
      </c>
      <c r="DB60" s="23" t="n">
        <v>0.001104928847078685</v>
      </c>
      <c r="DC60" s="23" t="n">
        <v>7.071840417699913e-05</v>
      </c>
      <c r="DD60" s="23" t="n">
        <v>0.0001530457359989311</v>
      </c>
      <c r="DE60" s="23" t="n">
        <v>1.086488909051601</v>
      </c>
      <c r="DF60" s="23" t="n">
        <v>1.160782068951014</v>
      </c>
      <c r="DG60" s="23" t="n">
        <v>0.001272852769863209</v>
      </c>
      <c r="DH60" s="23" t="n">
        <v>0.0001679239227845239</v>
      </c>
      <c r="DI60" s="23" t="n">
        <v>1.33719440448877</v>
      </c>
      <c r="DJ60" s="23" t="n">
        <v>0.3371944044887695</v>
      </c>
      <c r="DK60" s="23" t="n">
        <v>0.003111857046082412</v>
      </c>
      <c r="DL60" s="23" t="n">
        <v>0.004888682136911506</v>
      </c>
      <c r="DM60" s="23" t="n">
        <v>0.01346811089305259</v>
      </c>
      <c r="DN60" s="23" t="n">
        <v>0.005467571710058668</v>
      </c>
      <c r="DO60" s="23" t="n">
        <v>0.01035625384697017</v>
      </c>
      <c r="DP60" s="23" t="n">
        <v>2.570985448404829</v>
      </c>
      <c r="DQ60" s="23" t="n">
        <v>4.327997942581552</v>
      </c>
      <c r="DR60" s="23" t="n">
        <v>0.02519410226379765</v>
      </c>
      <c r="DS60" s="23" t="n">
        <v>0.01172599137074506</v>
      </c>
      <c r="DT60" s="23" t="n">
        <v>8.096163124046805</v>
      </c>
      <c r="DU60" s="23" t="n">
        <v>7.096163124046805</v>
      </c>
      <c r="DV60" s="23" t="n">
        <v>-0.0002010165822486064</v>
      </c>
      <c r="DW60" s="23" t="n">
        <v>-0.0008083360120983872</v>
      </c>
      <c r="DX60" s="23" t="n">
        <v>-0.002300330001938235</v>
      </c>
      <c r="DY60" s="23" t="n">
        <v>-0.001290977407591242</v>
      </c>
      <c r="DZ60" s="23" t="n">
        <v>-0.002099313419689629</v>
      </c>
      <c r="EA60" s="23" t="n">
        <v>5.021240452186582</v>
      </c>
      <c r="EB60" s="23" t="n">
        <v>11.44348379723874</v>
      </c>
      <c r="EC60" s="23" t="n">
        <v>-0.004420121172574361</v>
      </c>
      <c r="ED60" s="23" t="n">
        <v>-0.002119791170636126</v>
      </c>
      <c r="EE60" s="23" t="n">
        <v>21.98883854819397</v>
      </c>
      <c r="EF60" s="23" t="n">
        <v>20.98883854819398</v>
      </c>
      <c r="EG60" s="23" t="n">
        <v>0.01161008250576774</v>
      </c>
      <c r="EH60" s="23" t="n">
        <v>0.004013667766739584</v>
      </c>
      <c r="EI60" s="23" t="n">
        <v>0.01931744424751786</v>
      </c>
      <c r="EJ60" s="23" t="n">
        <v>0.003693693975010532</v>
      </c>
      <c r="EK60" s="23" t="n">
        <v>0.007707361741750116</v>
      </c>
      <c r="EL60" s="23" t="n">
        <v>1.345705361244905</v>
      </c>
      <c r="EM60" s="23" t="n">
        <v>1.663850729563825</v>
      </c>
      <c r="EN60" s="23" t="n">
        <v>0.0261526364843573</v>
      </c>
      <c r="EO60" s="23" t="n">
        <v>0.006835192236839448</v>
      </c>
      <c r="EP60" s="23" t="n">
        <v>2.252579727264213</v>
      </c>
      <c r="EQ60" s="23" t="n">
        <v>1.252579727264213</v>
      </c>
      <c r="ER60" s="23" t="n">
        <v>-0.01332260387095718</v>
      </c>
      <c r="ES60" s="23" t="n">
        <v>-0.004601954048106853</v>
      </c>
      <c r="ET60" s="23" t="n">
        <v>-0.02151695075992473</v>
      </c>
      <c r="EU60" s="23" t="n">
        <v>-0.003592392840860698</v>
      </c>
      <c r="EV60" s="23" t="n">
        <v>-0.008194346888967551</v>
      </c>
      <c r="EW60" s="23" t="n">
        <v>1.3454245200624</v>
      </c>
      <c r="EX60" s="23" t="n">
        <v>1.615070970235102</v>
      </c>
      <c r="EY60" s="23" t="n">
        <v>-0.02171859081203456</v>
      </c>
      <c r="EZ60" s="23" t="n">
        <v>-0.0002016400521098298</v>
      </c>
      <c r="FA60" s="23" t="n">
        <v>1.630206153571852</v>
      </c>
      <c r="FB60" s="23" t="n">
        <v>0.6302061535718514</v>
      </c>
      <c r="FC60" s="23" t="n">
        <v>0.01073731010531622</v>
      </c>
      <c r="FD60" s="23" t="n">
        <v>0.003559860072931725</v>
      </c>
      <c r="FE60" s="23" t="n">
        <v>0.0191124971391941</v>
      </c>
      <c r="FF60" s="23" t="n">
        <v>0.004815326960946154</v>
      </c>
      <c r="FG60" s="23" t="n">
        <v>0.008375187033877879</v>
      </c>
      <c r="FH60" s="23" t="n">
        <v>1.331541143732934</v>
      </c>
      <c r="FI60" s="23" t="n">
        <v>1.780007930452822</v>
      </c>
      <c r="FJ60" s="23" t="n">
        <v>0.034869500370114</v>
      </c>
      <c r="FK60" s="23" t="n">
        <v>0.0157570032309199</v>
      </c>
      <c r="FL60" s="23" t="n">
        <v>3.247507991116839</v>
      </c>
      <c r="FM60" s="23" t="n">
        <v>2.247507991116839</v>
      </c>
    </row>
    <row r="61">
      <c r="A61" s="2" t="inlineStr">
        <is>
          <t>Aus|2303</t>
        </is>
      </c>
      <c r="B61" s="2" t="inlineStr">
        <is>
          <t>Aus</t>
        </is>
      </c>
      <c r="C61" s="2" t="inlineStr">
        <is>
          <t>2303</t>
        </is>
      </c>
      <c r="D61" s="2" t="inlineStr">
        <is>
          <t>Railway rolling stock manufacturing</t>
        </is>
      </c>
      <c r="E61" s="23" t="n">
        <v>1</v>
      </c>
      <c r="F61" s="23" t="n">
        <v>0.5148346270149053</v>
      </c>
      <c r="G61" s="23" t="n">
        <v>2.018693588546943</v>
      </c>
      <c r="H61" s="23" t="n">
        <v>0.5038589615320381</v>
      </c>
      <c r="I61" s="23" t="n">
        <v>1.018693588546943</v>
      </c>
      <c r="J61" s="23" t="n">
        <v>1.514834627014905</v>
      </c>
      <c r="K61" s="23" t="n">
        <v>2.018693588546943</v>
      </c>
      <c r="L61" s="23" t="n">
        <v>2.867578787042201</v>
      </c>
      <c r="M61" s="23" t="n">
        <v>0.8488851984952577</v>
      </c>
      <c r="N61" s="23" t="n">
        <v>2.867578787042201</v>
      </c>
      <c r="O61" s="23" t="n">
        <v>1.867578787042201</v>
      </c>
      <c r="P61" s="23" t="n">
        <v>0.1708605666795097</v>
      </c>
      <c r="Q61" s="23" t="n">
        <v>0.1192632462930485</v>
      </c>
      <c r="R61" s="23" t="n">
        <v>0.410979164195933</v>
      </c>
      <c r="S61" s="23" t="n">
        <v>0.1208553512233748</v>
      </c>
      <c r="T61" s="23" t="n">
        <v>0.2401185975164233</v>
      </c>
      <c r="U61" s="23" t="n">
        <v>1.69801504589854</v>
      </c>
      <c r="V61" s="23" t="n">
        <v>2.405348244962946</v>
      </c>
      <c r="W61" s="23" t="n">
        <v>0.6082899881796809</v>
      </c>
      <c r="X61" s="23" t="n">
        <v>0.1973108239837479</v>
      </c>
      <c r="Y61" s="23" t="n">
        <v>3.560154341057968</v>
      </c>
      <c r="Z61" s="23" t="n">
        <v>2.560154341057968</v>
      </c>
      <c r="AA61" s="23" t="n">
        <v>0.2696047087281869</v>
      </c>
      <c r="AB61" s="23" t="n">
        <v>0.1934283602841531</v>
      </c>
      <c r="AC61" s="23" t="n">
        <v>0.6759769673819973</v>
      </c>
      <c r="AD61" s="23" t="n">
        <v>0.2129438983696573</v>
      </c>
      <c r="AE61" s="23" t="n">
        <v>0.4063722586538104</v>
      </c>
      <c r="AF61" s="23" t="n">
        <v>1.717451713646314</v>
      </c>
      <c r="AG61" s="23" t="n">
        <v>2.507289173734393</v>
      </c>
      <c r="AH61" s="23" t="n">
        <v>1.101624486250432</v>
      </c>
      <c r="AI61" s="23" t="n">
        <v>0.4256475188684343</v>
      </c>
      <c r="AJ61" s="23" t="n">
        <v>4.086072871082826</v>
      </c>
      <c r="AK61" s="23" t="n">
        <v>3.086072871082826</v>
      </c>
      <c r="AL61" s="23" t="n">
        <v>0.2744567874723441</v>
      </c>
      <c r="AM61" s="23" t="n">
        <v>0.1936230205631359</v>
      </c>
      <c r="AN61" s="23" t="n">
        <v>0.6815157922353403</v>
      </c>
      <c r="AO61" s="23" t="n">
        <v>0.2134359841998603</v>
      </c>
      <c r="AP61" s="23" t="n">
        <v>0.4070590047629962</v>
      </c>
      <c r="AQ61" s="23" t="n">
        <v>1.705477253254837</v>
      </c>
      <c r="AR61" s="23" t="n">
        <v>2.483144244716534</v>
      </c>
      <c r="AS61" s="23" t="n">
        <v>1.11303425115916</v>
      </c>
      <c r="AT61" s="23" t="n">
        <v>0.4315184589238195</v>
      </c>
      <c r="AU61" s="23" t="n">
        <v>4.055407998504376</v>
      </c>
      <c r="AV61" s="23" t="n">
        <v>3.055407998504376</v>
      </c>
      <c r="AW61" s="23" t="n">
        <v>0.2778187896871981</v>
      </c>
      <c r="AX61" s="23" t="n">
        <v>0.1970742229909505</v>
      </c>
      <c r="AY61" s="23" t="n">
        <v>0.6932124927012683</v>
      </c>
      <c r="AZ61" s="23" t="n">
        <v>0.2183194800231197</v>
      </c>
      <c r="BA61" s="23" t="n">
        <v>0.4153937030140702</v>
      </c>
      <c r="BB61" s="23" t="n">
        <v>1.709362470453638</v>
      </c>
      <c r="BC61" s="23" t="n">
        <v>2.495196575731147</v>
      </c>
      <c r="BD61" s="23" t="n">
        <v>1.136099763432166</v>
      </c>
      <c r="BE61" s="23" t="n">
        <v>0.4428872707308974</v>
      </c>
      <c r="BF61" s="23" t="n">
        <v>4.089355384174425</v>
      </c>
      <c r="BG61" s="23" t="n">
        <v>3.089355384174425</v>
      </c>
      <c r="BH61" s="23" t="n">
        <v>1.24881337693172</v>
      </c>
      <c r="BI61" s="23" t="n">
        <v>0.9313294927659617</v>
      </c>
      <c r="BJ61" s="23" t="n">
        <v>3.296976510293588</v>
      </c>
      <c r="BK61" s="23" t="n">
        <v>1.116833640595906</v>
      </c>
      <c r="BL61" s="23" t="n">
        <v>2.048163133361868</v>
      </c>
      <c r="BM61" s="23" t="n">
        <v>1.745771553996481</v>
      </c>
      <c r="BN61" s="23" t="n">
        <v>2.640087439160938</v>
      </c>
      <c r="BO61" s="23" t="n">
        <v>5.631880075104272</v>
      </c>
      <c r="BP61" s="23" t="n">
        <v>2.334903564810684</v>
      </c>
      <c r="BQ61" s="23" t="n">
        <v>4.509785192197056</v>
      </c>
      <c r="BR61" s="23" t="n">
        <v>3.509785192197056</v>
      </c>
      <c r="CD61" s="23" t="n">
        <v>0.09874414204867714</v>
      </c>
      <c r="CE61" s="23" t="n">
        <v>0.07416511399110469</v>
      </c>
      <c r="CF61" s="23" t="n">
        <v>0.2649978031860645</v>
      </c>
      <c r="CG61" s="23" t="n">
        <v>0.09208854714628263</v>
      </c>
      <c r="CH61" s="23" t="n">
        <v>0.1662536611373873</v>
      </c>
      <c r="CI61" s="23" t="n">
        <v>1.751083684078637</v>
      </c>
      <c r="CJ61" s="23" t="n">
        <v>2.683681256306127</v>
      </c>
      <c r="CK61" s="23" t="n">
        <v>0.493334498070751</v>
      </c>
      <c r="CL61" s="23" t="n">
        <v>0.2283366948846866</v>
      </c>
      <c r="CM61" s="23" t="n">
        <v>4.996088758638013</v>
      </c>
      <c r="CN61" s="23" t="n">
        <v>3.996088758638013</v>
      </c>
      <c r="CO61" s="23" t="n">
        <v>0</v>
      </c>
      <c r="CP61" s="23" t="n">
        <v>0.0001417431352390754</v>
      </c>
      <c r="CQ61" s="23" t="n">
        <v>0.0004198936197036575</v>
      </c>
      <c r="CR61" s="23" t="n">
        <v>0.0002781504844645822</v>
      </c>
      <c r="CS61" s="23" t="n">
        <v>0.0004198936197036575</v>
      </c>
      <c r="CV61" s="23" t="n">
        <v>0.00313824256444283</v>
      </c>
      <c r="CW61" s="23" t="n">
        <v>0.002718348944739173</v>
      </c>
      <c r="CZ61" s="23" t="n">
        <v>0.0008903732051212196</v>
      </c>
      <c r="DA61" s="23" t="n">
        <v>0.000235800057454265</v>
      </c>
      <c r="DB61" s="23" t="n">
        <v>0.001243277940194166</v>
      </c>
      <c r="DC61" s="23" t="n">
        <v>0.0001171046776186811</v>
      </c>
      <c r="DD61" s="23" t="n">
        <v>0.0003529047350729461</v>
      </c>
      <c r="DE61" s="23" t="n">
        <v>1.264832832005723</v>
      </c>
      <c r="DF61" s="23" t="n">
        <v>1.396355969657578</v>
      </c>
      <c r="DG61" s="23" t="n">
        <v>0.001391896848597775</v>
      </c>
      <c r="DH61" s="23" t="n">
        <v>0.0001486189084036094</v>
      </c>
      <c r="DI61" s="23" t="n">
        <v>1.563273513389563</v>
      </c>
      <c r="DJ61" s="23" t="n">
        <v>0.5632735133895631</v>
      </c>
      <c r="DK61" s="23" t="n">
        <v>0.002614024329530271</v>
      </c>
      <c r="DL61" s="23" t="n">
        <v>0.003821262735690333</v>
      </c>
      <c r="DM61" s="23" t="n">
        <v>0.01251171062497507</v>
      </c>
      <c r="DN61" s="23" t="n">
        <v>0.006076423559754469</v>
      </c>
      <c r="DO61" s="23" t="n">
        <v>0.009897686295444802</v>
      </c>
      <c r="DP61" s="23" t="n">
        <v>2.461831358079593</v>
      </c>
      <c r="DQ61" s="23" t="n">
        <v>4.786378796720448</v>
      </c>
      <c r="DR61" s="23" t="n">
        <v>0.02288964849453328</v>
      </c>
      <c r="DS61" s="23" t="n">
        <v>0.01037793786955821</v>
      </c>
      <c r="DT61" s="23" t="n">
        <v>8.756478750389617</v>
      </c>
      <c r="DU61" s="23" t="n">
        <v>7.756478750389616</v>
      </c>
      <c r="DV61" s="23" t="n">
        <v>-0.0001423953197974819</v>
      </c>
      <c r="DW61" s="23" t="n">
        <v>-0.0007476035005690215</v>
      </c>
      <c r="DX61" s="23" t="n">
        <v>-0.002478181718944726</v>
      </c>
      <c r="DY61" s="23" t="n">
        <v>-0.001588182898578223</v>
      </c>
      <c r="DZ61" s="23" t="n">
        <v>-0.002335786399147244</v>
      </c>
      <c r="EA61" s="23" t="n">
        <v>6.250197138728165</v>
      </c>
      <c r="EB61" s="23" t="n">
        <v>17.40353350425602</v>
      </c>
      <c r="EC61" s="23" t="n">
        <v>-0.004354275634567484</v>
      </c>
      <c r="ED61" s="23" t="n">
        <v>-0.001876093915622758</v>
      </c>
      <c r="EE61" s="23" t="n">
        <v>30.57878335299391</v>
      </c>
      <c r="EF61" s="23" t="n">
        <v>29.57878335299391</v>
      </c>
      <c r="EG61" s="23" t="n">
        <v>0.008229161227487944</v>
      </c>
      <c r="EH61" s="23" t="n">
        <v>0.004776198173650369</v>
      </c>
      <c r="EI61" s="23" t="n">
        <v>0.01740555501412978</v>
      </c>
      <c r="EJ61" s="23" t="n">
        <v>0.004400195612991464</v>
      </c>
      <c r="EK61" s="23" t="n">
        <v>0.009176393786641833</v>
      </c>
      <c r="EL61" s="23" t="n">
        <v>1.580399149028262</v>
      </c>
      <c r="EM61" s="23" t="n">
        <v>2.11510681744694</v>
      </c>
      <c r="EN61" s="23" t="n">
        <v>0.02345495400459649</v>
      </c>
      <c r="EO61" s="23" t="n">
        <v>0.00604939899046671</v>
      </c>
      <c r="EP61" s="23" t="n">
        <v>2.850224142680506</v>
      </c>
      <c r="EQ61" s="23" t="n">
        <v>1.850224142680506</v>
      </c>
      <c r="ER61" s="23" t="n">
        <v>-0.003377082483330731</v>
      </c>
      <c r="ES61" s="23" t="n">
        <v>-0.004581537894667572</v>
      </c>
      <c r="ET61" s="23" t="n">
        <v>-0.01186673016078697</v>
      </c>
      <c r="EU61" s="23" t="n">
        <v>-0.00390810978278867</v>
      </c>
      <c r="EV61" s="23" t="n">
        <v>-0.008489647677456242</v>
      </c>
      <c r="EW61" s="23" t="n">
        <v>2.356655609474162</v>
      </c>
      <c r="EX61" s="23" t="n">
        <v>3.513900006695458</v>
      </c>
      <c r="EY61" s="23" t="n">
        <v>-0.0120451890958687</v>
      </c>
      <c r="EZ61" s="23" t="n">
        <v>-0.0001784589350817319</v>
      </c>
      <c r="FA61" s="23" t="n">
        <v>3.566744121686018</v>
      </c>
      <c r="FB61" s="23" t="n">
        <v>2.566744121686018</v>
      </c>
      <c r="FC61" s="23" t="n">
        <v>0.006030742014375133</v>
      </c>
      <c r="FD61" s="23" t="n">
        <v>0.004529591929884692</v>
      </c>
      <c r="FE61" s="23" t="n">
        <v>0.01618458930559639</v>
      </c>
      <c r="FF61" s="23" t="n">
        <v>0.005624255361336567</v>
      </c>
      <c r="FG61" s="23" t="n">
        <v>0.01015384729122126</v>
      </c>
      <c r="FH61" s="23" t="n">
        <v>1.751083684078637</v>
      </c>
      <c r="FI61" s="23" t="n">
        <v>2.683681256306126</v>
      </c>
      <c r="FJ61" s="23" t="n">
        <v>0.03013012238426556</v>
      </c>
      <c r="FK61" s="23" t="n">
        <v>0.01394553307866917</v>
      </c>
      <c r="FL61" s="23" t="n">
        <v>4.996088758638012</v>
      </c>
      <c r="FM61" s="23" t="n">
        <v>3.996088758638013</v>
      </c>
    </row>
    <row r="62">
      <c r="A62" s="2" t="inlineStr">
        <is>
          <t>Aus|2304</t>
        </is>
      </c>
      <c r="B62" s="2" t="inlineStr">
        <is>
          <t>Aus</t>
        </is>
      </c>
      <c r="C62" s="2" t="inlineStr">
        <is>
          <t>2304</t>
        </is>
      </c>
      <c r="D62" s="2" t="inlineStr">
        <is>
          <t>Aircraft manufacturing</t>
        </is>
      </c>
      <c r="E62" s="23" t="n">
        <v>1</v>
      </c>
      <c r="F62" s="23" t="n">
        <v>0.3809425313642734</v>
      </c>
      <c r="G62" s="23" t="n">
        <v>1.768990351691562</v>
      </c>
      <c r="H62" s="23" t="n">
        <v>0.388047820327289</v>
      </c>
      <c r="I62" s="23" t="n">
        <v>0.7689903516915624</v>
      </c>
      <c r="J62" s="23" t="n">
        <v>1.380942531364273</v>
      </c>
      <c r="K62" s="23" t="n">
        <v>1.768990351691562</v>
      </c>
      <c r="L62" s="23" t="n">
        <v>2.696536737037142</v>
      </c>
      <c r="M62" s="23" t="n">
        <v>0.9275463853455792</v>
      </c>
      <c r="N62" s="23" t="n">
        <v>2.696536737037142</v>
      </c>
      <c r="O62" s="23" t="n">
        <v>1.696536737037142</v>
      </c>
      <c r="P62" s="23" t="n">
        <v>0.2497375278033659</v>
      </c>
      <c r="Q62" s="23" t="n">
        <v>0.1028458214124534</v>
      </c>
      <c r="R62" s="23" t="n">
        <v>0.449062180466813</v>
      </c>
      <c r="S62" s="23" t="n">
        <v>0.09647883125099378</v>
      </c>
      <c r="T62" s="23" t="n">
        <v>0.1993246526634471</v>
      </c>
      <c r="U62" s="23" t="n">
        <v>1.411815646278962</v>
      </c>
      <c r="V62" s="23" t="n">
        <v>1.798136565283805</v>
      </c>
      <c r="W62" s="23" t="n">
        <v>0.6646566352883801</v>
      </c>
      <c r="X62" s="23" t="n">
        <v>0.2155944548215671</v>
      </c>
      <c r="Y62" s="23" t="n">
        <v>2.661420736941492</v>
      </c>
      <c r="Z62" s="23" t="n">
        <v>1.661420736941491</v>
      </c>
      <c r="AA62" s="23" t="n">
        <v>0.3987044629990169</v>
      </c>
      <c r="AB62" s="23" t="n">
        <v>0.1550189919853624</v>
      </c>
      <c r="AC62" s="23" t="n">
        <v>0.7274135186042552</v>
      </c>
      <c r="AD62" s="23" t="n">
        <v>0.1736900636198759</v>
      </c>
      <c r="AE62" s="23" t="n">
        <v>0.3287090556052383</v>
      </c>
      <c r="AF62" s="23" t="n">
        <v>1.388806763835359</v>
      </c>
      <c r="AG62" s="23" t="n">
        <v>1.824442879652563</v>
      </c>
      <c r="AH62" s="23" t="n">
        <v>1.19250328369566</v>
      </c>
      <c r="AI62" s="23" t="n">
        <v>0.4650897650914045</v>
      </c>
      <c r="AJ62" s="23" t="n">
        <v>2.990945410356744</v>
      </c>
      <c r="AK62" s="23" t="n">
        <v>1.990945410356744</v>
      </c>
      <c r="AL62" s="23" t="n">
        <v>0.3963751971836235</v>
      </c>
      <c r="AM62" s="23" t="n">
        <v>0.1553864801646439</v>
      </c>
      <c r="AN62" s="23" t="n">
        <v>0.72587183554545</v>
      </c>
      <c r="AO62" s="23" t="n">
        <v>0.1741101581971825</v>
      </c>
      <c r="AP62" s="23" t="n">
        <v>0.3294966383618265</v>
      </c>
      <c r="AQ62" s="23" t="n">
        <v>1.392018676417486</v>
      </c>
      <c r="AR62" s="23" t="n">
        <v>1.831274612294131</v>
      </c>
      <c r="AS62" s="23" t="n">
        <v>1.197376566095795</v>
      </c>
      <c r="AT62" s="23" t="n">
        <v>0.4715047305503447</v>
      </c>
      <c r="AU62" s="23" t="n">
        <v>3.020816071751083</v>
      </c>
      <c r="AV62" s="23" t="n">
        <v>2.020816071751083</v>
      </c>
      <c r="AW62" s="23" t="n">
        <v>0.3980974110741385</v>
      </c>
      <c r="AX62" s="23" t="n">
        <v>0.1585380425705624</v>
      </c>
      <c r="AY62" s="23" t="n">
        <v>0.7349041292797716</v>
      </c>
      <c r="AZ62" s="23" t="n">
        <v>0.1782686756350706</v>
      </c>
      <c r="BA62" s="23" t="n">
        <v>0.336806718205633</v>
      </c>
      <c r="BB62" s="23" t="n">
        <v>1.398239320730065</v>
      </c>
      <c r="BC62" s="23" t="n">
        <v>1.846040965945666</v>
      </c>
      <c r="BD62" s="23" t="n">
        <v>1.218831152403979</v>
      </c>
      <c r="BE62" s="23" t="n">
        <v>0.4839270231242072</v>
      </c>
      <c r="BF62" s="23" t="n">
        <v>3.061640489234413</v>
      </c>
      <c r="BG62" s="23" t="n">
        <v>2.061640489234413</v>
      </c>
      <c r="BH62" s="23" t="n">
        <v>2.031942228013918</v>
      </c>
      <c r="BI62" s="23" t="n">
        <v>0.9480009356977622</v>
      </c>
      <c r="BJ62" s="23" t="n">
        <v>3.897187139570005</v>
      </c>
      <c r="BK62" s="23" t="n">
        <v>0.917243975858325</v>
      </c>
      <c r="BL62" s="23" t="n">
        <v>1.865244911556087</v>
      </c>
      <c r="BM62" s="23" t="n">
        <v>1.466549158055723</v>
      </c>
      <c r="BN62" s="23" t="n">
        <v>1.917961586624062</v>
      </c>
      <c r="BO62" s="23" t="n">
        <v>6.448452452606033</v>
      </c>
      <c r="BP62" s="23" t="n">
        <v>2.551265313036028</v>
      </c>
      <c r="BQ62" s="23" t="n">
        <v>3.173541237394799</v>
      </c>
      <c r="BR62" s="23" t="n">
        <v>2.173541237394799</v>
      </c>
      <c r="CD62" s="23" t="n">
        <v>0.148966935195651</v>
      </c>
      <c r="CE62" s="23" t="n">
        <v>0.05217317057290893</v>
      </c>
      <c r="CF62" s="23" t="n">
        <v>0.278351338137442</v>
      </c>
      <c r="CG62" s="23" t="n">
        <v>0.07721123236888203</v>
      </c>
      <c r="CH62" s="23" t="n">
        <v>0.129384402941791</v>
      </c>
      <c r="CI62" s="23" t="n">
        <v>1.350233227960188</v>
      </c>
      <c r="CJ62" s="23" t="n">
        <v>1.868544437541521</v>
      </c>
      <c r="CK62" s="23" t="n">
        <v>0.5278466484072798</v>
      </c>
      <c r="CL62" s="23" t="n">
        <v>0.2494953102698378</v>
      </c>
      <c r="CM62" s="23" t="n">
        <v>3.543381272589207</v>
      </c>
      <c r="CN62" s="23" t="n">
        <v>2.543381272589208</v>
      </c>
      <c r="CO62" s="23" t="n">
        <v>0</v>
      </c>
      <c r="CP62" s="23" t="n">
        <v>0.0001055336942108451</v>
      </c>
      <c r="CQ62" s="23" t="n">
        <v>0.0003766002061495994</v>
      </c>
      <c r="CR62" s="23" t="n">
        <v>0.0002710665119387544</v>
      </c>
      <c r="CS62" s="23" t="n">
        <v>0.0003766002061495994</v>
      </c>
      <c r="CV62" s="23" t="n">
        <v>0.003346842521918836</v>
      </c>
      <c r="CW62" s="23" t="n">
        <v>0.002970242315769237</v>
      </c>
      <c r="CZ62" s="23" t="n">
        <v>0.0009887721567534416</v>
      </c>
      <c r="DA62" s="23" t="n">
        <v>6.551519112645707e-05</v>
      </c>
      <c r="DB62" s="23" t="n">
        <v>0.001119510338802351</v>
      </c>
      <c r="DC62" s="23" t="n">
        <v>6.522299092245234e-05</v>
      </c>
      <c r="DD62" s="23" t="n">
        <v>0.0001307381820489094</v>
      </c>
      <c r="DE62" s="23" t="n">
        <v>1.066259138345452</v>
      </c>
      <c r="DF62" s="23" t="n">
        <v>1.132222758454464</v>
      </c>
      <c r="DG62" s="23" t="n">
        <v>0.001281900885283939</v>
      </c>
      <c r="DH62" s="23" t="n">
        <v>0.0001623905464815877</v>
      </c>
      <c r="DI62" s="23" t="n">
        <v>1.296457304676704</v>
      </c>
      <c r="DJ62" s="23" t="n">
        <v>0.2964573046767044</v>
      </c>
      <c r="DK62" s="23" t="n">
        <v>0.0008982356666142392</v>
      </c>
      <c r="DL62" s="23" t="n">
        <v>0.003899402019416825</v>
      </c>
      <c r="DM62" s="23" t="n">
        <v>0.009974124953150003</v>
      </c>
      <c r="DN62" s="23" t="n">
        <v>0.005176487267118939</v>
      </c>
      <c r="DO62" s="23" t="n">
        <v>0.009075889286535764</v>
      </c>
      <c r="DP62" s="23" t="n">
        <v>5.341179229850691</v>
      </c>
      <c r="DQ62" s="23" t="n">
        <v>11.10412926570365</v>
      </c>
      <c r="DR62" s="23" t="n">
        <v>0.02131372514327332</v>
      </c>
      <c r="DS62" s="23" t="n">
        <v>0.01133960019012332</v>
      </c>
      <c r="DT62" s="23" t="n">
        <v>23.72843334490615</v>
      </c>
      <c r="DU62" s="23" t="n">
        <v>22.72843334490615</v>
      </c>
      <c r="DV62" s="23" t="n">
        <v>-0.0001647939328526393</v>
      </c>
      <c r="DW62" s="23" t="n">
        <v>-0.0009188884988356643</v>
      </c>
      <c r="DX62" s="23" t="n">
        <v>-0.002437941763780553</v>
      </c>
      <c r="DY62" s="23" t="n">
        <v>-0.00135425933209225</v>
      </c>
      <c r="DZ62" s="23" t="n">
        <v>-0.002273147830927914</v>
      </c>
      <c r="EA62" s="23" t="n">
        <v>6.575985007029023</v>
      </c>
      <c r="EB62" s="23" t="n">
        <v>14.79388058515838</v>
      </c>
      <c r="EC62" s="23" t="n">
        <v>-0.004487882242292079</v>
      </c>
      <c r="ED62" s="23" t="n">
        <v>-0.002049940478511526</v>
      </c>
      <c r="EE62" s="23" t="n">
        <v>27.2332977592397</v>
      </c>
      <c r="EF62" s="23" t="n">
        <v>26.2332977592397</v>
      </c>
      <c r="EG62" s="23" t="n">
        <v>0.0120281140393444</v>
      </c>
      <c r="EH62" s="23" t="n">
        <v>0.003741649863677726</v>
      </c>
      <c r="EI62" s="23" t="n">
        <v>0.01915278371703964</v>
      </c>
      <c r="EJ62" s="23" t="n">
        <v>0.003383019814017513</v>
      </c>
      <c r="EK62" s="23" t="n">
        <v>0.007124669677695239</v>
      </c>
      <c r="EL62" s="23" t="n">
        <v>1.311075356571999</v>
      </c>
      <c r="EM62" s="23" t="n">
        <v>1.592334729650067</v>
      </c>
      <c r="EN62" s="23" t="n">
        <v>0.025762744848494</v>
      </c>
      <c r="EO62" s="23" t="n">
        <v>0.006609961131454366</v>
      </c>
      <c r="EP62" s="23" t="n">
        <v>2.141877335401305</v>
      </c>
      <c r="EQ62" s="23" t="n">
        <v>1.141877335401305</v>
      </c>
      <c r="ER62" s="23" t="n">
        <v>-0.01435737985473773</v>
      </c>
      <c r="ES62" s="23" t="n">
        <v>-0.003374161684396107</v>
      </c>
      <c r="ET62" s="23" t="n">
        <v>-0.02069446677584464</v>
      </c>
      <c r="EU62" s="23" t="n">
        <v>-0.002962925236710808</v>
      </c>
      <c r="EV62" s="23" t="n">
        <v>-0.006337086921106915</v>
      </c>
      <c r="EW62" s="23" t="n">
        <v>1.235012357305757</v>
      </c>
      <c r="EX62" s="23" t="n">
        <v>1.441381852763042</v>
      </c>
      <c r="EY62" s="23" t="n">
        <v>-0.02088946244835913</v>
      </c>
      <c r="EZ62" s="23" t="n">
        <v>-0.0001949956725144815</v>
      </c>
      <c r="FA62" s="23" t="n">
        <v>1.454963416703494</v>
      </c>
      <c r="FB62" s="23" t="n">
        <v>0.4549634167034944</v>
      </c>
      <c r="FC62" s="23" t="n">
        <v>0.009098070388765362</v>
      </c>
      <c r="FD62" s="23" t="n">
        <v>0.003186446560466292</v>
      </c>
      <c r="FE62" s="23" t="n">
        <v>0.01700014881728874</v>
      </c>
      <c r="FF62" s="23" t="n">
        <v>0.004715631868057086</v>
      </c>
      <c r="FG62" s="23" t="n">
        <v>0.007902078428523378</v>
      </c>
      <c r="FH62" s="23" t="n">
        <v>1.350233227960188</v>
      </c>
      <c r="FI62" s="23" t="n">
        <v>1.868544437541521</v>
      </c>
      <c r="FJ62" s="23" t="n">
        <v>0.03223793223224958</v>
      </c>
      <c r="FK62" s="23" t="n">
        <v>0.01523778341496084</v>
      </c>
      <c r="FL62" s="23" t="n">
        <v>3.543381272589206</v>
      </c>
      <c r="FM62" s="23" t="n">
        <v>2.543381272589207</v>
      </c>
    </row>
    <row r="63">
      <c r="A63" s="2" t="inlineStr">
        <is>
          <t>Aus|2401</t>
        </is>
      </c>
      <c r="B63" s="2" t="inlineStr">
        <is>
          <t>Aus</t>
        </is>
      </c>
      <c r="C63" s="2" t="inlineStr">
        <is>
          <t>2401</t>
        </is>
      </c>
      <c r="D63" s="2" t="inlineStr">
        <is>
          <t>Professional, scientific, computer and electronic equipment manufacturing</t>
        </is>
      </c>
      <c r="E63" s="23" t="n">
        <v>1</v>
      </c>
      <c r="F63" s="23" t="n">
        <v>0.1865148312239868</v>
      </c>
      <c r="G63" s="23" t="n">
        <v>1.368694106571076</v>
      </c>
      <c r="H63" s="23" t="n">
        <v>0.1821792753470892</v>
      </c>
      <c r="I63" s="23" t="n">
        <v>0.368694106571076</v>
      </c>
      <c r="J63" s="23" t="n">
        <v>1.186514831223987</v>
      </c>
      <c r="K63" s="23" t="n">
        <v>1.368694106571076</v>
      </c>
      <c r="L63" s="23" t="n">
        <v>2.062415949978947</v>
      </c>
      <c r="M63" s="23" t="n">
        <v>0.6937218434078711</v>
      </c>
      <c r="N63" s="23" t="n">
        <v>2.062415949978947</v>
      </c>
      <c r="O63" s="23" t="n">
        <v>1.062415949978947</v>
      </c>
      <c r="P63" s="23" t="n">
        <v>0.2403159380416031</v>
      </c>
      <c r="Q63" s="23" t="n">
        <v>0.05108845416532228</v>
      </c>
      <c r="R63" s="23" t="n">
        <v>0.3358583986310607</v>
      </c>
      <c r="S63" s="23" t="n">
        <v>0.04445400642413528</v>
      </c>
      <c r="T63" s="23" t="n">
        <v>0.09554246058945756</v>
      </c>
      <c r="U63" s="23" t="n">
        <v>1.212588705441908</v>
      </c>
      <c r="V63" s="23" t="n">
        <v>1.397570220968521</v>
      </c>
      <c r="W63" s="23" t="n">
        <v>0.4971037929210828</v>
      </c>
      <c r="X63" s="23" t="n">
        <v>0.1612453942900222</v>
      </c>
      <c r="Y63" s="23" t="n">
        <v>2.068542756556683</v>
      </c>
      <c r="Z63" s="23" t="n">
        <v>1.068542756556684</v>
      </c>
      <c r="AA63" s="23" t="n">
        <v>0.5644804877294702</v>
      </c>
      <c r="AB63" s="23" t="n">
        <v>0.07880540755175146</v>
      </c>
      <c r="AC63" s="23" t="n">
        <v>0.7230502705621592</v>
      </c>
      <c r="AD63" s="23" t="n">
        <v>0.07976437528093751</v>
      </c>
      <c r="AE63" s="23" t="n">
        <v>0.158569782832689</v>
      </c>
      <c r="AF63" s="23" t="n">
        <v>1.139606964748655</v>
      </c>
      <c r="AG63" s="23" t="n">
        <v>1.280912779590504</v>
      </c>
      <c r="AH63" s="23" t="n">
        <v>1.070895870832743</v>
      </c>
      <c r="AI63" s="23" t="n">
        <v>0.3478456002705842</v>
      </c>
      <c r="AJ63" s="23" t="n">
        <v>1.89713532019547</v>
      </c>
      <c r="AK63" s="23" t="n">
        <v>0.8971353201954697</v>
      </c>
      <c r="AL63" s="23" t="n">
        <v>0.5549439918951556</v>
      </c>
      <c r="AM63" s="23" t="n">
        <v>0.07870650516454873</v>
      </c>
      <c r="AN63" s="23" t="n">
        <v>0.7135093338492229</v>
      </c>
      <c r="AO63" s="23" t="n">
        <v>0.07985883678951851</v>
      </c>
      <c r="AP63" s="23" t="n">
        <v>0.1585653419540672</v>
      </c>
      <c r="AQ63" s="23" t="n">
        <v>1.141827835446534</v>
      </c>
      <c r="AR63" s="23" t="n">
        <v>1.285732153640515</v>
      </c>
      <c r="AS63" s="23" t="n">
        <v>1.066152755268035</v>
      </c>
      <c r="AT63" s="23" t="n">
        <v>0.3526434214188117</v>
      </c>
      <c r="AU63" s="23" t="n">
        <v>1.921189833278635</v>
      </c>
      <c r="AV63" s="23" t="n">
        <v>0.9211898332786356</v>
      </c>
      <c r="AW63" s="23" t="n">
        <v>0.5558220890517047</v>
      </c>
      <c r="AX63" s="23" t="n">
        <v>0.08024046092644864</v>
      </c>
      <c r="AY63" s="23" t="n">
        <v>0.7179060546604444</v>
      </c>
      <c r="AZ63" s="23" t="n">
        <v>0.08184350468229108</v>
      </c>
      <c r="BA63" s="23" t="n">
        <v>0.1620839656087397</v>
      </c>
      <c r="BB63" s="23" t="n">
        <v>1.144363569759071</v>
      </c>
      <c r="BC63" s="23" t="n">
        <v>1.291611234604356</v>
      </c>
      <c r="BD63" s="23" t="n">
        <v>1.079840241306572</v>
      </c>
      <c r="BE63" s="23" t="n">
        <v>0.3619341866461278</v>
      </c>
      <c r="BF63" s="23" t="n">
        <v>1.942780365474322</v>
      </c>
      <c r="BG63" s="23" t="n">
        <v>0.9427803654743223</v>
      </c>
      <c r="BH63" s="23" t="n">
        <v>2.195095814685343</v>
      </c>
      <c r="BI63" s="23" t="n">
        <v>0.4749664698491696</v>
      </c>
      <c r="BJ63" s="23" t="n">
        <v>3.10264182220235</v>
      </c>
      <c r="BK63" s="23" t="n">
        <v>0.4325795376678378</v>
      </c>
      <c r="BL63" s="23" t="n">
        <v>0.9075460075170074</v>
      </c>
      <c r="BM63" s="23" t="n">
        <v>1.216376190356526</v>
      </c>
      <c r="BN63" s="23" t="n">
        <v>1.413442548359603</v>
      </c>
      <c r="BO63" s="23" t="n">
        <v>5.010760385267533</v>
      </c>
      <c r="BP63" s="23" t="n">
        <v>1.908118563065183</v>
      </c>
      <c r="BQ63" s="23" t="n">
        <v>2.282706910443362</v>
      </c>
      <c r="BR63" s="23" t="n">
        <v>1.282706910443362</v>
      </c>
      <c r="CD63" s="23" t="n">
        <v>0.3241645496878671</v>
      </c>
      <c r="CE63" s="23" t="n">
        <v>0.02771695338642919</v>
      </c>
      <c r="CF63" s="23" t="n">
        <v>0.3871918719310984</v>
      </c>
      <c r="CG63" s="23" t="n">
        <v>0.03531036885680214</v>
      </c>
      <c r="CH63" s="23" t="n">
        <v>0.06302732224323132</v>
      </c>
      <c r="CI63" s="23" t="n">
        <v>1.085502728207379</v>
      </c>
      <c r="CJ63" s="23" t="n">
        <v>1.194430027292988</v>
      </c>
      <c r="CK63" s="23" t="n">
        <v>0.5737920779116599</v>
      </c>
      <c r="CL63" s="23" t="n">
        <v>0.1866002059805614</v>
      </c>
      <c r="CM63" s="23" t="n">
        <v>1.770064241954141</v>
      </c>
      <c r="CN63" s="23" t="n">
        <v>0.7700642419541406</v>
      </c>
      <c r="CO63" s="23" t="n">
        <v>0</v>
      </c>
      <c r="CP63" s="23" t="n">
        <v>5.048255998107239e-05</v>
      </c>
      <c r="CQ63" s="23" t="n">
        <v>0.0001650237942138677</v>
      </c>
      <c r="CR63" s="23" t="n">
        <v>0.0001145412342327953</v>
      </c>
      <c r="CS63" s="23" t="n">
        <v>0.0001650237942138677</v>
      </c>
      <c r="CV63" s="23" t="n">
        <v>0.002386499730315759</v>
      </c>
      <c r="CW63" s="23" t="n">
        <v>0.002221475936101891</v>
      </c>
      <c r="CZ63" s="23" t="n">
        <v>0.0002306037981283777</v>
      </c>
      <c r="DA63" s="23" t="n">
        <v>4.264683370161471e-05</v>
      </c>
      <c r="DB63" s="23" t="n">
        <v>0.0003067694373412949</v>
      </c>
      <c r="DC63" s="23" t="n">
        <v>3.351880551130245e-05</v>
      </c>
      <c r="DD63" s="23" t="n">
        <v>7.616563921291716e-05</v>
      </c>
      <c r="DE63" s="23" t="n">
        <v>1.184935521651179</v>
      </c>
      <c r="DF63" s="23" t="n">
        <v>1.33028787830509</v>
      </c>
      <c r="DG63" s="23" t="n">
        <v>0.0004282230606177694</v>
      </c>
      <c r="DH63" s="23" t="n">
        <v>0.0001214536232764745</v>
      </c>
      <c r="DI63" s="23" t="n">
        <v>1.856964473670015</v>
      </c>
      <c r="DJ63" s="23" t="n">
        <v>0.8569644736700154</v>
      </c>
      <c r="DK63" s="23" t="n">
        <v>0.0007582327992943914</v>
      </c>
      <c r="DL63" s="23" t="n">
        <v>0.002116845298282887</v>
      </c>
      <c r="DM63" s="23" t="n">
        <v>0.005349447039115205</v>
      </c>
      <c r="DN63" s="23" t="n">
        <v>0.002474368941537927</v>
      </c>
      <c r="DO63" s="23" t="n">
        <v>0.004591214239820814</v>
      </c>
      <c r="DP63" s="23" t="n">
        <v>3.791814466813907</v>
      </c>
      <c r="DQ63" s="23" t="n">
        <v>7.05515119379349</v>
      </c>
      <c r="DR63" s="23" t="n">
        <v>0.01383045507459985</v>
      </c>
      <c r="DS63" s="23" t="n">
        <v>0.008481008035484645</v>
      </c>
      <c r="DT63" s="23" t="n">
        <v>18.24038090606265</v>
      </c>
      <c r="DU63" s="23" t="n">
        <v>17.24038090606265</v>
      </c>
      <c r="DV63" s="23" t="n">
        <v>-0.0001107394408736984</v>
      </c>
      <c r="DW63" s="23" t="n">
        <v>-0.0006760189300656898</v>
      </c>
      <c r="DX63" s="23" t="n">
        <v>-0.001424519459449081</v>
      </c>
      <c r="DY63" s="23" t="n">
        <v>-0.0006377610885096928</v>
      </c>
      <c r="DZ63" s="23" t="n">
        <v>-0.001313780018575383</v>
      </c>
      <c r="EA63" s="23" t="n">
        <v>7.104590421733387</v>
      </c>
      <c r="EB63" s="23" t="n">
        <v>12.86370464046128</v>
      </c>
      <c r="EC63" s="23" t="n">
        <v>-0.002957691826995523</v>
      </c>
      <c r="ED63" s="23" t="n">
        <v>-0.001533172367546442</v>
      </c>
      <c r="EE63" s="23" t="n">
        <v>26.70856745943713</v>
      </c>
      <c r="EF63" s="23" t="n">
        <v>25.70856745943713</v>
      </c>
      <c r="EG63" s="23" t="n">
        <v>0.01118772934009462</v>
      </c>
      <c r="EH63" s="23" t="n">
        <v>0.001924968054370664</v>
      </c>
      <c r="EI63" s="23" t="n">
        <v>0.01468182396853796</v>
      </c>
      <c r="EJ63" s="23" t="n">
        <v>0.001569126574072683</v>
      </c>
      <c r="EK63" s="23" t="n">
        <v>0.003494094628443347</v>
      </c>
      <c r="EL63" s="23" t="n">
        <v>1.172060656443659</v>
      </c>
      <c r="EM63" s="23" t="n">
        <v>1.312314905216843</v>
      </c>
      <c r="EN63" s="23" t="n">
        <v>0.0196254844618711</v>
      </c>
      <c r="EO63" s="23" t="n">
        <v>0.004943660493333139</v>
      </c>
      <c r="EP63" s="23" t="n">
        <v>1.754197287517248</v>
      </c>
      <c r="EQ63" s="23" t="n">
        <v>0.7541972875172477</v>
      </c>
      <c r="ER63" s="23" t="n">
        <v>-0.02072422517440917</v>
      </c>
      <c r="ES63" s="23" t="n">
        <v>-0.00202387044157338</v>
      </c>
      <c r="ET63" s="23" t="n">
        <v>-0.02422276068147392</v>
      </c>
      <c r="EU63" s="23" t="n">
        <v>-0.001474665065491365</v>
      </c>
      <c r="EV63" s="23" t="n">
        <v>-0.003498535507064745</v>
      </c>
      <c r="EW63" s="23" t="n">
        <v>1.097657230827259</v>
      </c>
      <c r="EX63" s="23" t="n">
        <v>1.16881381463587</v>
      </c>
      <c r="EY63" s="23" t="n">
        <v>-0.02436860002657943</v>
      </c>
      <c r="EZ63" s="23" t="n">
        <v>-0.0001458393451055084</v>
      </c>
      <c r="FA63" s="23" t="n">
        <v>1.175850958069613</v>
      </c>
      <c r="FB63" s="23" t="n">
        <v>0.1758509580696134</v>
      </c>
      <c r="FC63" s="23" t="n">
        <v>0.01979816451703937</v>
      </c>
      <c r="FD63" s="23" t="n">
        <v>0.001692797079705397</v>
      </c>
      <c r="FE63" s="23" t="n">
        <v>0.0236475221844384</v>
      </c>
      <c r="FF63" s="23" t="n">
        <v>0.002156560587693629</v>
      </c>
      <c r="FG63" s="23" t="n">
        <v>0.003849357667399026</v>
      </c>
      <c r="FH63" s="23" t="n">
        <v>1.085502728207379</v>
      </c>
      <c r="FI63" s="23" t="n">
        <v>1.194430027292988</v>
      </c>
      <c r="FJ63" s="23" t="n">
        <v>0.03504402306793668</v>
      </c>
      <c r="FK63" s="23" t="n">
        <v>0.01139650088349828</v>
      </c>
      <c r="FL63" s="23" t="n">
        <v>1.770064241954141</v>
      </c>
      <c r="FM63" s="23" t="n">
        <v>0.7700642419541414</v>
      </c>
    </row>
    <row r="64">
      <c r="A64" s="2" t="inlineStr">
        <is>
          <t>Aus|2403</t>
        </is>
      </c>
      <c r="B64" s="2" t="inlineStr">
        <is>
          <t>Aus</t>
        </is>
      </c>
      <c r="C64" s="2" t="inlineStr">
        <is>
          <t>2403</t>
        </is>
      </c>
      <c r="D64" s="2" t="inlineStr">
        <is>
          <t>Electrical equipment manufacturing</t>
        </is>
      </c>
      <c r="E64" s="23" t="n">
        <v>1</v>
      </c>
      <c r="F64" s="23" t="n">
        <v>0.3980750470449012</v>
      </c>
      <c r="G64" s="23" t="n">
        <v>1.785478847185513</v>
      </c>
      <c r="H64" s="23" t="n">
        <v>0.3874038001406114</v>
      </c>
      <c r="I64" s="23" t="n">
        <v>0.7854788471855125</v>
      </c>
      <c r="J64" s="23" t="n">
        <v>1.398075047044901</v>
      </c>
      <c r="K64" s="23" t="n">
        <v>1.785478847185513</v>
      </c>
      <c r="L64" s="23" t="n">
        <v>2.672248050352485</v>
      </c>
      <c r="M64" s="23" t="n">
        <v>0.8867692031669721</v>
      </c>
      <c r="N64" s="23" t="n">
        <v>2.672248050352485</v>
      </c>
      <c r="O64" s="23" t="n">
        <v>1.672248050352485</v>
      </c>
      <c r="P64" s="23" t="n">
        <v>0.2226915098847328</v>
      </c>
      <c r="Q64" s="23" t="n">
        <v>0.109348505513706</v>
      </c>
      <c r="R64" s="23" t="n">
        <v>0.4293203210496194</v>
      </c>
      <c r="S64" s="23" t="n">
        <v>0.09728030565118058</v>
      </c>
      <c r="T64" s="23" t="n">
        <v>0.2066288111648866</v>
      </c>
      <c r="U64" s="23" t="n">
        <v>1.491031317585057</v>
      </c>
      <c r="V64" s="23" t="n">
        <v>1.927870179118367</v>
      </c>
      <c r="W64" s="23" t="n">
        <v>0.6354367222666957</v>
      </c>
      <c r="X64" s="23" t="n">
        <v>0.2061164012170763</v>
      </c>
      <c r="Y64" s="23" t="n">
        <v>2.853439372680187</v>
      </c>
      <c r="Z64" s="23" t="n">
        <v>1.853439372680187</v>
      </c>
      <c r="AA64" s="23" t="n">
        <v>0.3792776986521726</v>
      </c>
      <c r="AB64" s="23" t="n">
        <v>0.1662391207833054</v>
      </c>
      <c r="AC64" s="23" t="n">
        <v>0.7168476218959577</v>
      </c>
      <c r="AD64" s="23" t="n">
        <v>0.1713308024604797</v>
      </c>
      <c r="AE64" s="23" t="n">
        <v>0.3375699232437851</v>
      </c>
      <c r="AF64" s="23" t="n">
        <v>1.438304496610437</v>
      </c>
      <c r="AG64" s="23" t="n">
        <v>1.890033673066982</v>
      </c>
      <c r="AH64" s="23" t="n">
        <v>1.161490916190678</v>
      </c>
      <c r="AI64" s="23" t="n">
        <v>0.4446432942947199</v>
      </c>
      <c r="AJ64" s="23" t="n">
        <v>3.062375985506745</v>
      </c>
      <c r="AK64" s="23" t="n">
        <v>2.062375985506745</v>
      </c>
      <c r="AL64" s="23" t="n">
        <v>0.372520321393602</v>
      </c>
      <c r="AM64" s="23" t="n">
        <v>0.1658354323694512</v>
      </c>
      <c r="AN64" s="23" t="n">
        <v>0.7097417192643997</v>
      </c>
      <c r="AO64" s="23" t="n">
        <v>0.1713859655013465</v>
      </c>
      <c r="AP64" s="23" t="n">
        <v>0.3372213978707976</v>
      </c>
      <c r="AQ64" s="23" t="n">
        <v>1.44517150567534</v>
      </c>
      <c r="AR64" s="23" t="n">
        <v>1.905242958583438</v>
      </c>
      <c r="AS64" s="23" t="n">
        <v>1.16051796162322</v>
      </c>
      <c r="AT64" s="23" t="n">
        <v>0.4507762423588205</v>
      </c>
      <c r="AU64" s="23" t="n">
        <v>3.115314507626622</v>
      </c>
      <c r="AV64" s="23" t="n">
        <v>2.115314507626622</v>
      </c>
      <c r="AW64" s="23" t="n">
        <v>0.3741649102913495</v>
      </c>
      <c r="AX64" s="23" t="n">
        <v>0.1695208722484218</v>
      </c>
      <c r="AY64" s="23" t="n">
        <v>0.7191880520265782</v>
      </c>
      <c r="AZ64" s="23" t="n">
        <v>0.175502269486807</v>
      </c>
      <c r="BA64" s="23" t="n">
        <v>0.3450231417352287</v>
      </c>
      <c r="BB64" s="23" t="n">
        <v>1.453064591536447</v>
      </c>
      <c r="BC64" s="23" t="n">
        <v>1.922115175008183</v>
      </c>
      <c r="BD64" s="23" t="n">
        <v>1.181840472936973</v>
      </c>
      <c r="BE64" s="23" t="n">
        <v>0.4626524209103945</v>
      </c>
      <c r="BF64" s="23" t="n">
        <v>3.158608518411611</v>
      </c>
      <c r="BG64" s="23" t="n">
        <v>2.158608518411611</v>
      </c>
      <c r="BH64" s="23" t="n">
        <v>2.360927382428013</v>
      </c>
      <c r="BI64" s="23" t="n">
        <v>0.9698758212416327</v>
      </c>
      <c r="BJ64" s="23" t="n">
        <v>4.252077942629826</v>
      </c>
      <c r="BK64" s="23" t="n">
        <v>0.9212747389601799</v>
      </c>
      <c r="BL64" s="23" t="n">
        <v>1.891150560201813</v>
      </c>
      <c r="BM64" s="23" t="n">
        <v>1.410802902478177</v>
      </c>
      <c r="BN64" s="23" t="n">
        <v>1.801020215309174</v>
      </c>
      <c r="BO64" s="23" t="n">
        <v>6.691183462798056</v>
      </c>
      <c r="BP64" s="23" t="n">
        <v>2.43910552016823</v>
      </c>
      <c r="BQ64" s="23" t="n">
        <v>2.83413353269542</v>
      </c>
      <c r="BR64" s="23" t="n">
        <v>1.83413353269542</v>
      </c>
      <c r="CD64" s="23" t="n">
        <v>0.1565861887674398</v>
      </c>
      <c r="CE64" s="23" t="n">
        <v>0.05689061526959938</v>
      </c>
      <c r="CF64" s="23" t="n">
        <v>0.2875273008463387</v>
      </c>
      <c r="CG64" s="23" t="n">
        <v>0.07405049680929943</v>
      </c>
      <c r="CH64" s="23" t="n">
        <v>0.1309411120788988</v>
      </c>
      <c r="CI64" s="23" t="n">
        <v>1.363318219297698</v>
      </c>
      <c r="CJ64" s="23" t="n">
        <v>1.836223891197525</v>
      </c>
      <c r="CK64" s="23" t="n">
        <v>0.5260541939239823</v>
      </c>
      <c r="CL64" s="23" t="n">
        <v>0.2385268930776437</v>
      </c>
      <c r="CM64" s="23" t="n">
        <v>3.359518473913893</v>
      </c>
      <c r="CN64" s="23" t="n">
        <v>2.359518473913893</v>
      </c>
      <c r="CO64" s="23" t="n">
        <v>0</v>
      </c>
      <c r="CP64" s="23" t="n">
        <v>0.0001535643094880801</v>
      </c>
      <c r="CQ64" s="23" t="n">
        <v>0.0004115606681239818</v>
      </c>
      <c r="CR64" s="23" t="n">
        <v>0.0002579963586359017</v>
      </c>
      <c r="CS64" s="23" t="n">
        <v>0.0004115606681239818</v>
      </c>
      <c r="CV64" s="23" t="n">
        <v>0.003251223948776165</v>
      </c>
      <c r="CW64" s="23" t="n">
        <v>0.002839663280652183</v>
      </c>
      <c r="CZ64" s="23" t="n">
        <v>0.0006247846227063145</v>
      </c>
      <c r="DA64" s="23" t="n">
        <v>8.624600397243356e-05</v>
      </c>
      <c r="DB64" s="23" t="n">
        <v>0.0007799145981292368</v>
      </c>
      <c r="DC64" s="23" t="n">
        <v>6.888397145048872e-05</v>
      </c>
      <c r="DD64" s="23" t="n">
        <v>0.0001551299754229223</v>
      </c>
      <c r="DE64" s="23" t="n">
        <v>1.138041175851689</v>
      </c>
      <c r="DF64" s="23" t="n">
        <v>1.248293523536098</v>
      </c>
      <c r="DG64" s="23" t="n">
        <v>0.000935166063479591</v>
      </c>
      <c r="DH64" s="23" t="n">
        <v>0.0001552514653503542</v>
      </c>
      <c r="DI64" s="23" t="n">
        <v>1.496781497964578</v>
      </c>
      <c r="DJ64" s="23" t="n">
        <v>0.4967814979645778</v>
      </c>
      <c r="DK64" s="23" t="n">
        <v>0.001201152533000632</v>
      </c>
      <c r="DL64" s="23" t="n">
        <v>0.00439119479079344</v>
      </c>
      <c r="DM64" s="23" t="n">
        <v>0.01064461007474461</v>
      </c>
      <c r="DN64" s="23" t="n">
        <v>0.005052262750950542</v>
      </c>
      <c r="DO64" s="23" t="n">
        <v>0.009443457541743982</v>
      </c>
      <c r="DP64" s="23" t="n">
        <v>4.655817783461419</v>
      </c>
      <c r="DQ64" s="23" t="n">
        <v>8.861996942347549</v>
      </c>
      <c r="DR64" s="23" t="n">
        <v>0.02148569401803573</v>
      </c>
      <c r="DS64" s="23" t="n">
        <v>0.01084108394329112</v>
      </c>
      <c r="DT64" s="23" t="n">
        <v>17.88756500755298</v>
      </c>
      <c r="DU64" s="23" t="n">
        <v>16.88756500755298</v>
      </c>
      <c r="DV64" s="23" t="n">
        <v>-0.0001813482579595078</v>
      </c>
      <c r="DW64" s="23" t="n">
        <v>-0.0009455652252833202</v>
      </c>
      <c r="DX64" s="23" t="n">
        <v>-0.002389752578819412</v>
      </c>
      <c r="DY64" s="23" t="n">
        <v>-0.001262839095576584</v>
      </c>
      <c r="DZ64" s="23" t="n">
        <v>-0.002208404320859904</v>
      </c>
      <c r="EA64" s="23" t="n">
        <v>6.214084965152793</v>
      </c>
      <c r="EB64" s="23" t="n">
        <v>13.17769801435317</v>
      </c>
      <c r="EC64" s="23" t="n">
        <v>-0.00434957271653911</v>
      </c>
      <c r="ED64" s="23" t="n">
        <v>-0.001959820137719698</v>
      </c>
      <c r="EE64" s="23" t="n">
        <v>23.98464019163779</v>
      </c>
      <c r="EF64" s="23" t="n">
        <v>22.98464019163779</v>
      </c>
      <c r="EG64" s="23" t="n">
        <v>0.0103672372262554</v>
      </c>
      <c r="EH64" s="23" t="n">
        <v>0.003961918135773302</v>
      </c>
      <c r="EI64" s="23" t="n">
        <v>0.01775306702709743</v>
      </c>
      <c r="EJ64" s="23" t="n">
        <v>0.003423911665068719</v>
      </c>
      <c r="EK64" s="23" t="n">
        <v>0.007385829800842021</v>
      </c>
      <c r="EL64" s="23" t="n">
        <v>1.382157565155315</v>
      </c>
      <c r="EM64" s="23" t="n">
        <v>1.712420256202601</v>
      </c>
      <c r="EN64" s="23" t="n">
        <v>0.02407243828239115</v>
      </c>
      <c r="EO64" s="23" t="n">
        <v>0.006319371255293728</v>
      </c>
      <c r="EP64" s="23" t="n">
        <v>2.32197235936946</v>
      </c>
      <c r="EQ64" s="23" t="n">
        <v>1.32197235936946</v>
      </c>
      <c r="ER64" s="23" t="n">
        <v>-0.01712461448482606</v>
      </c>
      <c r="ES64" s="23" t="n">
        <v>-0.004365606549627561</v>
      </c>
      <c r="ET64" s="23" t="n">
        <v>-0.02485896965865523</v>
      </c>
      <c r="EU64" s="23" t="n">
        <v>-0.003368748624201614</v>
      </c>
      <c r="EV64" s="23" t="n">
        <v>-0.007734355173829175</v>
      </c>
      <c r="EW64" s="23" t="n">
        <v>1.254931668884919</v>
      </c>
      <c r="EX64" s="23" t="n">
        <v>1.451651345534377</v>
      </c>
      <c r="EY64" s="23" t="n">
        <v>-0.02504539284984948</v>
      </c>
      <c r="EZ64" s="23" t="n">
        <v>-0.000186423191194246</v>
      </c>
      <c r="FA64" s="23" t="n">
        <v>1.462537616367477</v>
      </c>
      <c r="FB64" s="23" t="n">
        <v>0.4625376163674774</v>
      </c>
      <c r="FC64" s="23" t="n">
        <v>0.009563411944023529</v>
      </c>
      <c r="FD64" s="23" t="n">
        <v>0.003474561797912962</v>
      </c>
      <c r="FE64" s="23" t="n">
        <v>0.01756056549297978</v>
      </c>
      <c r="FF64" s="23" t="n">
        <v>0.004522591751043291</v>
      </c>
      <c r="FG64" s="23" t="n">
        <v>0.007997153548956254</v>
      </c>
      <c r="FH64" s="23" t="n">
        <v>1.363318219297698</v>
      </c>
      <c r="FI64" s="23" t="n">
        <v>1.836223891197526</v>
      </c>
      <c r="FJ64" s="23" t="n">
        <v>0.03212845909959584</v>
      </c>
      <c r="FK64" s="23" t="n">
        <v>0.01456789360661606</v>
      </c>
      <c r="FL64" s="23" t="n">
        <v>3.359518473913895</v>
      </c>
      <c r="FM64" s="23" t="n">
        <v>2.359518473913896</v>
      </c>
    </row>
    <row r="65">
      <c r="A65" s="2" t="inlineStr">
        <is>
          <t>Aus|2404</t>
        </is>
      </c>
      <c r="B65" s="2" t="inlineStr">
        <is>
          <t>Aus</t>
        </is>
      </c>
      <c r="C65" s="2" t="inlineStr">
        <is>
          <t>2404</t>
        </is>
      </c>
      <c r="D65" s="2" t="inlineStr">
        <is>
          <t>Domestic appliance manufacturing</t>
        </is>
      </c>
      <c r="E65" s="23" t="n">
        <v>1</v>
      </c>
      <c r="F65" s="23" t="n">
        <v>0.3737236600383219</v>
      </c>
      <c r="G65" s="23" t="n">
        <v>1.742227145478817</v>
      </c>
      <c r="H65" s="23" t="n">
        <v>0.3685034854404948</v>
      </c>
      <c r="I65" s="23" t="n">
        <v>0.7422271454788167</v>
      </c>
      <c r="J65" s="23" t="n">
        <v>1.373723660038322</v>
      </c>
      <c r="K65" s="23" t="n">
        <v>1.742227145478817</v>
      </c>
      <c r="L65" s="23" t="n">
        <v>2.585821993239548</v>
      </c>
      <c r="M65" s="23" t="n">
        <v>0.8435948477607309</v>
      </c>
      <c r="N65" s="23" t="n">
        <v>2.585821993239548</v>
      </c>
      <c r="O65" s="23" t="n">
        <v>1.585821993239548</v>
      </c>
      <c r="P65" s="23" t="n">
        <v>0.230801160344591</v>
      </c>
      <c r="Q65" s="23" t="n">
        <v>0.09111921178097307</v>
      </c>
      <c r="R65" s="23" t="n">
        <v>0.4084178945130183</v>
      </c>
      <c r="S65" s="23" t="n">
        <v>0.0864975223874542</v>
      </c>
      <c r="T65" s="23" t="n">
        <v>0.1776167341684273</v>
      </c>
      <c r="U65" s="23" t="n">
        <v>1.394795293251257</v>
      </c>
      <c r="V65" s="23" t="n">
        <v>1.769566036423915</v>
      </c>
      <c r="W65" s="23" t="n">
        <v>0.604499054621789</v>
      </c>
      <c r="X65" s="23" t="n">
        <v>0.1960811601087707</v>
      </c>
      <c r="Y65" s="23" t="n">
        <v>2.61913351613683</v>
      </c>
      <c r="Z65" s="23" t="n">
        <v>1.61913351613683</v>
      </c>
      <c r="AA65" s="23" t="n">
        <v>0.436891411764056</v>
      </c>
      <c r="AB65" s="23" t="n">
        <v>0.1451936463345783</v>
      </c>
      <c r="AC65" s="23" t="n">
        <v>0.7407071348405257</v>
      </c>
      <c r="AD65" s="23" t="n">
        <v>0.1586220767418914</v>
      </c>
      <c r="AE65" s="23" t="n">
        <v>0.3038157230764698</v>
      </c>
      <c r="AF65" s="23" t="n">
        <v>1.332333487051905</v>
      </c>
      <c r="AG65" s="23" t="n">
        <v>1.695403285337515</v>
      </c>
      <c r="AH65" s="23" t="n">
        <v>1.163701969143265</v>
      </c>
      <c r="AI65" s="23" t="n">
        <v>0.4229948343027391</v>
      </c>
      <c r="AJ65" s="23" t="n">
        <v>2.663595433118114</v>
      </c>
      <c r="AK65" s="23" t="n">
        <v>1.663595433118114</v>
      </c>
      <c r="AL65" s="23" t="n">
        <v>0.4272315706376016</v>
      </c>
      <c r="AM65" s="23" t="n">
        <v>0.1443865016134896</v>
      </c>
      <c r="AN65" s="23" t="n">
        <v>0.7301962047789763</v>
      </c>
      <c r="AO65" s="23" t="n">
        <v>0.1585781325278851</v>
      </c>
      <c r="AP65" s="23" t="n">
        <v>0.3029646341413747</v>
      </c>
      <c r="AQ65" s="23" t="n">
        <v>1.337958408359211</v>
      </c>
      <c r="AR65" s="23" t="n">
        <v>1.709134471708702</v>
      </c>
      <c r="AS65" s="23" t="n">
        <v>1.159025390759673</v>
      </c>
      <c r="AT65" s="23" t="n">
        <v>0.428829185980697</v>
      </c>
      <c r="AU65" s="23" t="n">
        <v>2.712873931647749</v>
      </c>
      <c r="AV65" s="23" t="n">
        <v>1.712873931647749</v>
      </c>
      <c r="AW65" s="23" t="n">
        <v>0.4298919687412014</v>
      </c>
      <c r="AX65" s="23" t="n">
        <v>0.1471850360839051</v>
      </c>
      <c r="AY65" s="23" t="n">
        <v>0.7393550453045372</v>
      </c>
      <c r="AZ65" s="23" t="n">
        <v>0.1622780404794308</v>
      </c>
      <c r="BA65" s="23" t="n">
        <v>0.3094630765633358</v>
      </c>
      <c r="BB65" s="23" t="n">
        <v>1.342376798791772</v>
      </c>
      <c r="BC65" s="23" t="n">
        <v>1.719862428389852</v>
      </c>
      <c r="BD65" s="23" t="n">
        <v>1.179482191342275</v>
      </c>
      <c r="BE65" s="23" t="n">
        <v>0.4401271460377381</v>
      </c>
      <c r="BF65" s="23" t="n">
        <v>2.743671147883978</v>
      </c>
      <c r="BG65" s="23" t="n">
        <v>1.743671147883978</v>
      </c>
      <c r="BH65" s="23" t="n">
        <v>2.7742583229268</v>
      </c>
      <c r="BI65" s="23" t="n">
        <v>0.8493429439256712</v>
      </c>
      <c r="BJ65" s="23" t="n">
        <v>4.453106791793398</v>
      </c>
      <c r="BK65" s="23" t="n">
        <v>0.8295055249409271</v>
      </c>
      <c r="BL65" s="23" t="n">
        <v>1.678848468866598</v>
      </c>
      <c r="BM65" s="23" t="n">
        <v>1.306151354726631</v>
      </c>
      <c r="BN65" s="23" t="n">
        <v>1.605152178869717</v>
      </c>
      <c r="BO65" s="23" t="n">
        <v>6.773458967545769</v>
      </c>
      <c r="BP65" s="23" t="n">
        <v>2.320352175752372</v>
      </c>
      <c r="BQ65" s="23" t="n">
        <v>2.441538666954372</v>
      </c>
      <c r="BR65" s="23" t="n">
        <v>1.441538666954372</v>
      </c>
      <c r="CD65" s="23" t="n">
        <v>0.206090251419465</v>
      </c>
      <c r="CE65" s="23" t="n">
        <v>0.05407443455360528</v>
      </c>
      <c r="CF65" s="23" t="n">
        <v>0.3322892403275073</v>
      </c>
      <c r="CG65" s="23" t="n">
        <v>0.07212455435443707</v>
      </c>
      <c r="CH65" s="23" t="n">
        <v>0.1261989889080423</v>
      </c>
      <c r="CI65" s="23" t="n">
        <v>1.262382301837</v>
      </c>
      <c r="CJ65" s="23" t="n">
        <v>1.612348172894329</v>
      </c>
      <c r="CK65" s="23" t="n">
        <v>0.559202914521476</v>
      </c>
      <c r="CL65" s="23" t="n">
        <v>0.2269136741939686</v>
      </c>
      <c r="CM65" s="23" t="n">
        <v>2.713388482327117</v>
      </c>
      <c r="CN65" s="23" t="n">
        <v>1.713388482327116</v>
      </c>
      <c r="CO65" s="23" t="n">
        <v>0</v>
      </c>
      <c r="CP65" s="23" t="n">
        <v>0.0001066384790122278</v>
      </c>
      <c r="CQ65" s="23" t="n">
        <v>0.0003168509358014241</v>
      </c>
      <c r="CR65" s="23" t="n">
        <v>0.0002102124567891964</v>
      </c>
      <c r="CS65" s="23" t="n">
        <v>0.0003168509358014241</v>
      </c>
      <c r="CV65" s="23" t="n">
        <v>0.003018258815527328</v>
      </c>
      <c r="CW65" s="23" t="n">
        <v>0.002701407879725904</v>
      </c>
      <c r="CZ65" s="23" t="n">
        <v>0.0006035759684592985</v>
      </c>
      <c r="DA65" s="23" t="n">
        <v>0.0001090361623066231</v>
      </c>
      <c r="DB65" s="23" t="n">
        <v>0.0007878575134614907</v>
      </c>
      <c r="DC65" s="23" t="n">
        <v>7.524538269556904e-05</v>
      </c>
      <c r="DD65" s="23" t="n">
        <v>0.0001842815450021921</v>
      </c>
      <c r="DE65" s="23" t="n">
        <v>1.18065027105859</v>
      </c>
      <c r="DF65" s="23" t="n">
        <v>1.305316239598792</v>
      </c>
      <c r="DG65" s="23" t="n">
        <v>0.0009355502116394648</v>
      </c>
      <c r="DH65" s="23" t="n">
        <v>0.0001476926981779741</v>
      </c>
      <c r="DI65" s="23" t="n">
        <v>1.550012360544392</v>
      </c>
      <c r="DJ65" s="23" t="n">
        <v>0.5500123605443921</v>
      </c>
      <c r="DK65" s="23" t="n">
        <v>0.002247757011958744</v>
      </c>
      <c r="DL65" s="23" t="n">
        <v>0.003742583200578282</v>
      </c>
      <c r="DM65" s="23" t="n">
        <v>0.01084374840417262</v>
      </c>
      <c r="DN65" s="23" t="n">
        <v>0.004853408191635595</v>
      </c>
      <c r="DO65" s="23" t="n">
        <v>0.008595991392213877</v>
      </c>
      <c r="DP65" s="23" t="n">
        <v>2.665030152577264</v>
      </c>
      <c r="DQ65" s="23" t="n">
        <v>4.824252953713686</v>
      </c>
      <c r="DR65" s="23" t="n">
        <v>0.02115700976467114</v>
      </c>
      <c r="DS65" s="23" t="n">
        <v>0.01031326136049852</v>
      </c>
      <c r="DT65" s="23" t="n">
        <v>9.412498616224742</v>
      </c>
      <c r="DU65" s="23" t="n">
        <v>8.41249861622474</v>
      </c>
      <c r="DV65" s="23" t="n">
        <v>-0.000190934876818201</v>
      </c>
      <c r="DW65" s="23" t="n">
        <v>-0.001159723371481604</v>
      </c>
      <c r="DX65" s="23" t="n">
        <v>-0.002789616327874542</v>
      </c>
      <c r="DY65" s="23" t="n">
        <v>-0.001438958079574737</v>
      </c>
      <c r="DZ65" s="23" t="n">
        <v>-0.002598681451056341</v>
      </c>
      <c r="EA65" s="23" t="n">
        <v>7.073921070930573</v>
      </c>
      <c r="EB65" s="23" t="n">
        <v>14.61030260349282</v>
      </c>
      <c r="EC65" s="23" t="n">
        <v>-0.004654018209236187</v>
      </c>
      <c r="ED65" s="23" t="n">
        <v>-0.001864401881361645</v>
      </c>
      <c r="EE65" s="23" t="n">
        <v>24.37489832550352</v>
      </c>
      <c r="EF65" s="23" t="n">
        <v>23.37489832550352</v>
      </c>
      <c r="EG65" s="23" t="n">
        <v>0.01074477595767305</v>
      </c>
      <c r="EH65" s="23" t="n">
        <v>0.003552893277388832</v>
      </c>
      <c r="EI65" s="23" t="n">
        <v>0.01745092834383063</v>
      </c>
      <c r="EJ65" s="23" t="n">
        <v>0.003153259108768753</v>
      </c>
      <c r="EK65" s="23" t="n">
        <v>0.006706152386157585</v>
      </c>
      <c r="EL65" s="23" t="n">
        <v>1.330662388065118</v>
      </c>
      <c r="EM65" s="23" t="n">
        <v>1.624131430248073</v>
      </c>
      <c r="EN65" s="23" t="n">
        <v>0.02346262678014773</v>
      </c>
      <c r="EO65" s="23" t="n">
        <v>0.0060116984363171</v>
      </c>
      <c r="EP65" s="23" t="n">
        <v>2.183631084777773</v>
      </c>
      <c r="EQ65" s="23" t="n">
        <v>1.183631084777773</v>
      </c>
      <c r="ER65" s="23" t="n">
        <v>-0.02040461708412747</v>
      </c>
      <c r="ES65" s="23" t="n">
        <v>-0.004360037998477627</v>
      </c>
      <c r="ET65" s="23" t="n">
        <v>-0.02796185840538001</v>
      </c>
      <c r="EU65" s="23" t="n">
        <v>-0.003197203322774914</v>
      </c>
      <c r="EV65" s="23" t="n">
        <v>-0.007557241321252541</v>
      </c>
      <c r="EW65" s="23" t="n">
        <v>1.213678991401865</v>
      </c>
      <c r="EX65" s="23" t="n">
        <v>1.370369181156124</v>
      </c>
      <c r="EY65" s="23" t="n">
        <v>-0.02813920516373956</v>
      </c>
      <c r="EZ65" s="23" t="n">
        <v>-0.0001773467583595506</v>
      </c>
      <c r="FA65" s="23" t="n">
        <v>1.37906068257604</v>
      </c>
      <c r="FB65" s="23" t="n">
        <v>0.3790606825760404</v>
      </c>
      <c r="FC65" s="23" t="n">
        <v>0.01258684426440011</v>
      </c>
      <c r="FD65" s="23" t="n">
        <v>0.003302565170957143</v>
      </c>
      <c r="FE65" s="23" t="n">
        <v>0.02029437535221099</v>
      </c>
      <c r="FF65" s="23" t="n">
        <v>0.004404965916853734</v>
      </c>
      <c r="FG65" s="23" t="n">
        <v>0.007707531087810877</v>
      </c>
      <c r="FH65" s="23" t="n">
        <v>1.262382301837</v>
      </c>
      <c r="FI65" s="23" t="n">
        <v>1.612348172894329</v>
      </c>
      <c r="FJ65" s="23" t="n">
        <v>0.03415299825586841</v>
      </c>
      <c r="FK65" s="23" t="n">
        <v>0.01385862290365742</v>
      </c>
      <c r="FL65" s="23" t="n">
        <v>2.713388482327117</v>
      </c>
      <c r="FM65" s="23" t="n">
        <v>1.713388482327117</v>
      </c>
    </row>
    <row r="66">
      <c r="A66" s="2" t="inlineStr">
        <is>
          <t>Aus|2405</t>
        </is>
      </c>
      <c r="B66" s="2" t="inlineStr">
        <is>
          <t>Aus</t>
        </is>
      </c>
      <c r="C66" s="2" t="inlineStr">
        <is>
          <t>2405</t>
        </is>
      </c>
      <c r="D66" s="2" t="inlineStr">
        <is>
          <t>Specialised and other machinery and equipment manufacturing</t>
        </is>
      </c>
      <c r="E66" s="23" t="n">
        <v>1</v>
      </c>
      <c r="F66" s="23" t="n">
        <v>0.4253990582135374</v>
      </c>
      <c r="G66" s="23" t="n">
        <v>1.839629824646679</v>
      </c>
      <c r="H66" s="23" t="n">
        <v>0.4142307664331413</v>
      </c>
      <c r="I66" s="23" t="n">
        <v>0.8396298246466787</v>
      </c>
      <c r="J66" s="23" t="n">
        <v>1.425399058213537</v>
      </c>
      <c r="K66" s="23" t="n">
        <v>1.839629824646679</v>
      </c>
      <c r="L66" s="23" t="n">
        <v>2.848599890725565</v>
      </c>
      <c r="M66" s="23" t="n">
        <v>1.008970066078886</v>
      </c>
      <c r="N66" s="23" t="n">
        <v>2.848599890725565</v>
      </c>
      <c r="O66" s="23" t="n">
        <v>1.848599890725565</v>
      </c>
      <c r="P66" s="23" t="n">
        <v>0.2686149016418866</v>
      </c>
      <c r="Q66" s="23" t="n">
        <v>0.1175218087995781</v>
      </c>
      <c r="R66" s="23" t="n">
        <v>0.4884826301493469</v>
      </c>
      <c r="S66" s="23" t="n">
        <v>0.1023459197078822</v>
      </c>
      <c r="T66" s="23" t="n">
        <v>0.2198677285074603</v>
      </c>
      <c r="U66" s="23" t="n">
        <v>1.437510384127</v>
      </c>
      <c r="V66" s="23" t="n">
        <v>1.818523943249376</v>
      </c>
      <c r="W66" s="23" t="n">
        <v>0.7230028167020798</v>
      </c>
      <c r="X66" s="23" t="n">
        <v>0.2345201865527329</v>
      </c>
      <c r="Y66" s="23" t="n">
        <v>2.691596081538233</v>
      </c>
      <c r="Z66" s="23" t="n">
        <v>1.691596081538233</v>
      </c>
      <c r="AA66" s="23" t="n">
        <v>0.3797025269409234</v>
      </c>
      <c r="AB66" s="23" t="n">
        <v>0.1794057392797616</v>
      </c>
      <c r="AC66" s="23" t="n">
        <v>0.7408268344231989</v>
      </c>
      <c r="AD66" s="23" t="n">
        <v>0.1817185682025138</v>
      </c>
      <c r="AE66" s="23" t="n">
        <v>0.3611243074822754</v>
      </c>
      <c r="AF66" s="23" t="n">
        <v>1.472490243152042</v>
      </c>
      <c r="AG66" s="23" t="n">
        <v>1.951071646511485</v>
      </c>
      <c r="AH66" s="23" t="n">
        <v>1.246744013801839</v>
      </c>
      <c r="AI66" s="23" t="n">
        <v>0.50591717937864</v>
      </c>
      <c r="AJ66" s="23" t="n">
        <v>3.283475682519794</v>
      </c>
      <c r="AK66" s="23" t="n">
        <v>2.283475682519794</v>
      </c>
      <c r="AL66" s="23" t="n">
        <v>0.3690008958534469</v>
      </c>
      <c r="AM66" s="23" t="n">
        <v>0.178937358285401</v>
      </c>
      <c r="AN66" s="23" t="n">
        <v>0.7299511526053712</v>
      </c>
      <c r="AO66" s="23" t="n">
        <v>0.1820128984665234</v>
      </c>
      <c r="AP66" s="23" t="n">
        <v>0.3609502567519244</v>
      </c>
      <c r="AQ66" s="23" t="n">
        <v>1.484923912912309</v>
      </c>
      <c r="AR66" s="23" t="n">
        <v>1.978182602828368</v>
      </c>
      <c r="AS66" s="23" t="n">
        <v>1.242846428416988</v>
      </c>
      <c r="AT66" s="23" t="n">
        <v>0.512895275811617</v>
      </c>
      <c r="AU66" s="23" t="n">
        <v>3.368139325359794</v>
      </c>
      <c r="AV66" s="23" t="n">
        <v>2.368139325359794</v>
      </c>
      <c r="AW66" s="23" t="n">
        <v>0.3710988955011166</v>
      </c>
      <c r="AX66" s="23" t="n">
        <v>0.1824206259324113</v>
      </c>
      <c r="AY66" s="23" t="n">
        <v>0.7399181927471278</v>
      </c>
      <c r="AZ66" s="23" t="n">
        <v>0.1863986713135999</v>
      </c>
      <c r="BA66" s="23" t="n">
        <v>0.3688192972460112</v>
      </c>
      <c r="BB66" s="23" t="n">
        <v>1.491568765479827</v>
      </c>
      <c r="BC66" s="23" t="n">
        <v>1.993857167771876</v>
      </c>
      <c r="BD66" s="23" t="n">
        <v>1.266326238978772</v>
      </c>
      <c r="BE66" s="23" t="n">
        <v>0.5264080462316439</v>
      </c>
      <c r="BF66" s="23" t="n">
        <v>3.412368655176883</v>
      </c>
      <c r="BG66" s="23" t="n">
        <v>2.412368655176883</v>
      </c>
      <c r="BH66" s="23" t="n">
        <v>2.046475055248432</v>
      </c>
      <c r="BI66" s="23" t="n">
        <v>1.015725906199502</v>
      </c>
      <c r="BJ66" s="23" t="n">
        <v>4.038057924516002</v>
      </c>
      <c r="BK66" s="23" t="n">
        <v>0.9758569630680678</v>
      </c>
      <c r="BL66" s="23" t="n">
        <v>1.99158286926757</v>
      </c>
      <c r="BM66" s="23" t="n">
        <v>1.496329483027194</v>
      </c>
      <c r="BN66" s="23" t="n">
        <v>1.973177202507265</v>
      </c>
      <c r="BO66" s="23" t="n">
        <v>6.81328337107916</v>
      </c>
      <c r="BP66" s="23" t="n">
        <v>2.775225446563158</v>
      </c>
      <c r="BQ66" s="23" t="n">
        <v>3.329277507490586</v>
      </c>
      <c r="BR66" s="23" t="n">
        <v>2.329277507490586</v>
      </c>
      <c r="CD66" s="23" t="n">
        <v>0.1110876252990369</v>
      </c>
      <c r="CE66" s="23" t="n">
        <v>0.06188393048018368</v>
      </c>
      <c r="CF66" s="23" t="n">
        <v>0.2523442042738521</v>
      </c>
      <c r="CG66" s="23" t="n">
        <v>0.07937264849463152</v>
      </c>
      <c r="CH66" s="23" t="n">
        <v>0.1412565789748152</v>
      </c>
      <c r="CI66" s="23" t="n">
        <v>1.557073124154003</v>
      </c>
      <c r="CJ66" s="23" t="n">
        <v>2.271577987148132</v>
      </c>
      <c r="CK66" s="23" t="n">
        <v>0.5237411970997594</v>
      </c>
      <c r="CL66" s="23" t="n">
        <v>0.2713969928259073</v>
      </c>
      <c r="CM66" s="23" t="n">
        <v>4.714667324014714</v>
      </c>
      <c r="CN66" s="23" t="n">
        <v>3.714667324014715</v>
      </c>
      <c r="CO66" s="23" t="n">
        <v>0</v>
      </c>
      <c r="CP66" s="23" t="n">
        <v>0.0001048460223402308</v>
      </c>
      <c r="CQ66" s="23" t="n">
        <v>0.0003703480245097764</v>
      </c>
      <c r="CR66" s="23" t="n">
        <v>0.0002655020021695456</v>
      </c>
      <c r="CS66" s="23" t="n">
        <v>0.0003703480245097764</v>
      </c>
      <c r="CV66" s="23" t="n">
        <v>0.003601329927905828</v>
      </c>
      <c r="CW66" s="23" t="n">
        <v>0.003230981903396051</v>
      </c>
      <c r="CZ66" s="23" t="n">
        <v>0.0007434550026314107</v>
      </c>
      <c r="DA66" s="23" t="n">
        <v>9.762214977568564e-05</v>
      </c>
      <c r="DB66" s="23" t="n">
        <v>0.0009153910911329533</v>
      </c>
      <c r="DC66" s="23" t="n">
        <v>7.431393872585697e-05</v>
      </c>
      <c r="DD66" s="23" t="n">
        <v>0.0001719360885015426</v>
      </c>
      <c r="DE66" s="23" t="n">
        <v>1.131308753630224</v>
      </c>
      <c r="DF66" s="23" t="n">
        <v>1.231266301111683</v>
      </c>
      <c r="DG66" s="23" t="n">
        <v>0.001092036920390396</v>
      </c>
      <c r="DH66" s="23" t="n">
        <v>0.0001766458292574432</v>
      </c>
      <c r="DI66" s="23" t="n">
        <v>1.468867539427676</v>
      </c>
      <c r="DJ66" s="23" t="n">
        <v>0.4688675394276759</v>
      </c>
      <c r="DK66" s="23" t="n">
        <v>0.001636757139397257</v>
      </c>
      <c r="DL66" s="23" t="n">
        <v>0.004519717830552664</v>
      </c>
      <c r="DM66" s="23" t="n">
        <v>0.01162107801959354</v>
      </c>
      <c r="DN66" s="23" t="n">
        <v>0.005464603049643614</v>
      </c>
      <c r="DO66" s="23" t="n">
        <v>0.009984320880196278</v>
      </c>
      <c r="DP66" s="23" t="n">
        <v>3.761385743652275</v>
      </c>
      <c r="DQ66" s="23" t="n">
        <v>7.100062519887983</v>
      </c>
      <c r="DR66" s="23" t="n">
        <v>0.02395611304738261</v>
      </c>
      <c r="DS66" s="23" t="n">
        <v>0.01233503502778908</v>
      </c>
      <c r="DT66" s="23" t="n">
        <v>14.63632720502723</v>
      </c>
      <c r="DU66" s="23" t="n">
        <v>13.63632720502723</v>
      </c>
      <c r="DV66" s="23" t="n">
        <v>-0.000282212494358945</v>
      </c>
      <c r="DW66" s="23" t="n">
        <v>-0.001238918355658191</v>
      </c>
      <c r="DX66" s="23" t="n">
        <v>-0.002939776993479757</v>
      </c>
      <c r="DY66" s="23" t="n">
        <v>-0.001418646143462621</v>
      </c>
      <c r="DZ66" s="23" t="n">
        <v>-0.002657564499120812</v>
      </c>
      <c r="EA66" s="23" t="n">
        <v>5.390019508074706</v>
      </c>
      <c r="EB66" s="23" t="n">
        <v>10.41689171189092</v>
      </c>
      <c r="EC66" s="23" t="n">
        <v>-0.005169669333894572</v>
      </c>
      <c r="ED66" s="23" t="n">
        <v>-0.002229892340414815</v>
      </c>
      <c r="EE66" s="23" t="n">
        <v>18.31835739816427</v>
      </c>
      <c r="EF66" s="23" t="n">
        <v>17.31835739816427</v>
      </c>
      <c r="EG66" s="23" t="n">
        <v>0.01250516649364018</v>
      </c>
      <c r="EH66" s="23" t="n">
        <v>0.004311415992060415</v>
      </c>
      <c r="EI66" s="23" t="n">
        <v>0.02043834208198218</v>
      </c>
      <c r="EJ66" s="23" t="n">
        <v>0.003621759596281585</v>
      </c>
      <c r="EK66" s="23" t="n">
        <v>0.007933175588342001</v>
      </c>
      <c r="EL66" s="23" t="n">
        <v>1.34477077888192</v>
      </c>
      <c r="EM66" s="23" t="n">
        <v>1.634391840554592</v>
      </c>
      <c r="EN66" s="23" t="n">
        <v>0.02762855167683451</v>
      </c>
      <c r="EO66" s="23" t="n">
        <v>0.007190209594852337</v>
      </c>
      <c r="EP66" s="23" t="n">
        <v>2.20937095806647</v>
      </c>
      <c r="EQ66" s="23" t="n">
        <v>1.20937095806647</v>
      </c>
      <c r="ER66" s="23" t="n">
        <v>-0.02320679758111676</v>
      </c>
      <c r="ES66" s="23" t="n">
        <v>-0.004779796986421146</v>
      </c>
      <c r="ET66" s="23" t="n">
        <v>-0.03131402389980977</v>
      </c>
      <c r="EU66" s="23" t="n">
        <v>-0.003327429332271865</v>
      </c>
      <c r="EV66" s="23" t="n">
        <v>-0.008107226318693012</v>
      </c>
      <c r="EW66" s="23" t="n">
        <v>1.205965384483314</v>
      </c>
      <c r="EX66" s="23" t="n">
        <v>1.349347051886634</v>
      </c>
      <c r="EY66" s="23" t="n">
        <v>-0.03152613706168594</v>
      </c>
      <c r="EZ66" s="23" t="n">
        <v>-0.0002121131618761721</v>
      </c>
      <c r="FA66" s="23" t="n">
        <v>1.358487182537352</v>
      </c>
      <c r="FB66" s="23" t="n">
        <v>0.358487182537352</v>
      </c>
      <c r="FC66" s="23" t="n">
        <v>0.006784613195968708</v>
      </c>
      <c r="FD66" s="23" t="n">
        <v>0.003779525669254758</v>
      </c>
      <c r="FE66" s="23" t="n">
        <v>0.01541177798727725</v>
      </c>
      <c r="FF66" s="23" t="n">
        <v>0.004847639122053785</v>
      </c>
      <c r="FG66" s="23" t="n">
        <v>0.008627164791308543</v>
      </c>
      <c r="FH66" s="23" t="n">
        <v>1.557073124154002</v>
      </c>
      <c r="FI66" s="23" t="n">
        <v>2.271577987148132</v>
      </c>
      <c r="FJ66" s="23" t="n">
        <v>0.03198719414111269</v>
      </c>
      <c r="FK66" s="23" t="n">
        <v>0.01657541615383544</v>
      </c>
      <c r="FL66" s="23" t="n">
        <v>4.714667324014711</v>
      </c>
      <c r="FM66" s="23" t="n">
        <v>3.714667324014711</v>
      </c>
    </row>
    <row r="67">
      <c r="A67" s="2" t="inlineStr">
        <is>
          <t>Aus|2501</t>
        </is>
      </c>
      <c r="B67" s="2" t="inlineStr">
        <is>
          <t>Aus</t>
        </is>
      </c>
      <c r="C67" s="2" t="inlineStr">
        <is>
          <t>2501</t>
        </is>
      </c>
      <c r="D67" s="2" t="inlineStr">
        <is>
          <t>Furniture manufacturing</t>
        </is>
      </c>
      <c r="E67" s="23" t="n">
        <v>1</v>
      </c>
      <c r="F67" s="23" t="n">
        <v>0.4343719768360413</v>
      </c>
      <c r="G67" s="23" t="n">
        <v>1.88917581827309</v>
      </c>
      <c r="H67" s="23" t="n">
        <v>0.4548038414370487</v>
      </c>
      <c r="I67" s="23" t="n">
        <v>0.88917581827309</v>
      </c>
      <c r="J67" s="23" t="n">
        <v>1.434371976836041</v>
      </c>
      <c r="K67" s="23" t="n">
        <v>1.88917581827309</v>
      </c>
      <c r="L67" s="23" t="n">
        <v>2.810922595780882</v>
      </c>
      <c r="M67" s="23" t="n">
        <v>0.9217467775077917</v>
      </c>
      <c r="N67" s="23" t="n">
        <v>2.810922595780882</v>
      </c>
      <c r="O67" s="23" t="n">
        <v>1.810922595780882</v>
      </c>
      <c r="P67" s="23" t="n">
        <v>0.2389922882664223</v>
      </c>
      <c r="Q67" s="23" t="n">
        <v>0.1016066572904018</v>
      </c>
      <c r="R67" s="23" t="n">
        <v>0.4462543591193991</v>
      </c>
      <c r="S67" s="23" t="n">
        <v>0.105655413562575</v>
      </c>
      <c r="T67" s="23" t="n">
        <v>0.2072620708529768</v>
      </c>
      <c r="U67" s="23" t="n">
        <v>1.425146175332375</v>
      </c>
      <c r="V67" s="23" t="n">
        <v>1.867233300105175</v>
      </c>
      <c r="W67" s="23" t="n">
        <v>0.6605007807754867</v>
      </c>
      <c r="X67" s="23" t="n">
        <v>0.2142464216560876</v>
      </c>
      <c r="Y67" s="23" t="n">
        <v>2.763690768294489</v>
      </c>
      <c r="Z67" s="23" t="n">
        <v>1.763690768294489</v>
      </c>
      <c r="AA67" s="23" t="n">
        <v>0.4304525383233328</v>
      </c>
      <c r="AB67" s="23" t="n">
        <v>0.1675440398433401</v>
      </c>
      <c r="AC67" s="23" t="n">
        <v>0.7959936168952773</v>
      </c>
      <c r="AD67" s="23" t="n">
        <v>0.1979970387286044</v>
      </c>
      <c r="AE67" s="23" t="n">
        <v>0.3655410785719445</v>
      </c>
      <c r="AF67" s="23" t="n">
        <v>1.389227673034396</v>
      </c>
      <c r="AG67" s="23" t="n">
        <v>1.849201819080388</v>
      </c>
      <c r="AH67" s="23" t="n">
        <v>1.258175346022643</v>
      </c>
      <c r="AI67" s="23" t="n">
        <v>0.4621817291273662</v>
      </c>
      <c r="AJ67" s="23" t="n">
        <v>2.922913060109707</v>
      </c>
      <c r="AK67" s="23" t="n">
        <v>1.922913060109707</v>
      </c>
      <c r="AL67" s="23" t="n">
        <v>0.3986061905090509</v>
      </c>
      <c r="AM67" s="23" t="n">
        <v>0.1650161961836814</v>
      </c>
      <c r="AN67" s="23" t="n">
        <v>0.7616582120517701</v>
      </c>
      <c r="AO67" s="23" t="n">
        <v>0.1980358253590377</v>
      </c>
      <c r="AP67" s="23" t="n">
        <v>0.3630520215427191</v>
      </c>
      <c r="AQ67" s="23" t="n">
        <v>1.413983024129512</v>
      </c>
      <c r="AR67" s="23" t="n">
        <v>1.910803771208555</v>
      </c>
      <c r="AS67" s="23" t="n">
        <v>1.230214796208514</v>
      </c>
      <c r="AT67" s="23" t="n">
        <v>0.4685565841567438</v>
      </c>
      <c r="AU67" s="23" t="n">
        <v>3.086291245596147</v>
      </c>
      <c r="AV67" s="23" t="n">
        <v>2.086291245596147</v>
      </c>
      <c r="AW67" s="23" t="n">
        <v>0.4010432972695348</v>
      </c>
      <c r="AX67" s="23" t="n">
        <v>0.1682915275766277</v>
      </c>
      <c r="AY67" s="23" t="n">
        <v>0.7736955385635298</v>
      </c>
      <c r="AZ67" s="23" t="n">
        <v>0.2043607137173673</v>
      </c>
      <c r="BA67" s="23" t="n">
        <v>0.372652241293995</v>
      </c>
      <c r="BB67" s="23" t="n">
        <v>1.419634310615399</v>
      </c>
      <c r="BC67" s="23" t="n">
        <v>1.929207005406055</v>
      </c>
      <c r="BD67" s="23" t="n">
        <v>1.254596743248281</v>
      </c>
      <c r="BE67" s="23" t="n">
        <v>0.4809012046847516</v>
      </c>
      <c r="BF67" s="23" t="n">
        <v>3.128332406476019</v>
      </c>
      <c r="BG67" s="23" t="n">
        <v>2.128332406476019</v>
      </c>
      <c r="BH67" s="23" t="n">
        <v>5.202978935422685</v>
      </c>
      <c r="BI67" s="23" t="n">
        <v>1.022348899260849</v>
      </c>
      <c r="BJ67" s="23" t="n">
        <v>7.265616644041912</v>
      </c>
      <c r="BK67" s="23" t="n">
        <v>1.040288809358378</v>
      </c>
      <c r="BL67" s="23" t="n">
        <v>2.062637708619227</v>
      </c>
      <c r="BM67" s="23" t="n">
        <v>1.196492992178104</v>
      </c>
      <c r="BN67" s="23" t="n">
        <v>1.396433991799673</v>
      </c>
      <c r="BO67" s="23" t="n">
        <v>9.800929829465208</v>
      </c>
      <c r="BP67" s="23" t="n">
        <v>2.535313185423296</v>
      </c>
      <c r="BQ67" s="23" t="n">
        <v>1.883715069984036</v>
      </c>
      <c r="BR67" s="23" t="n">
        <v>0.8837150699840359</v>
      </c>
      <c r="CD67" s="23" t="n">
        <v>0.1914602500569105</v>
      </c>
      <c r="CE67" s="23" t="n">
        <v>0.06593738255293823</v>
      </c>
      <c r="CF67" s="23" t="n">
        <v>0.3497392577758782</v>
      </c>
      <c r="CG67" s="23" t="n">
        <v>0.09234162516602952</v>
      </c>
      <c r="CH67" s="23" t="n">
        <v>0.1582790077189677</v>
      </c>
      <c r="CI67" s="23" t="n">
        <v>1.344392021494481</v>
      </c>
      <c r="CJ67" s="23" t="n">
        <v>1.826693831601704</v>
      </c>
      <c r="CK67" s="23" t="n">
        <v>0.5976745652471571</v>
      </c>
      <c r="CL67" s="23" t="n">
        <v>0.2479353074712789</v>
      </c>
      <c r="CM67" s="23" t="n">
        <v>3.121663975000042</v>
      </c>
      <c r="CN67" s="23" t="n">
        <v>2.121663975000042</v>
      </c>
      <c r="CO67" s="23" t="n">
        <v>0</v>
      </c>
      <c r="CP67" s="23" t="n">
        <v>6.917094019311676e-05</v>
      </c>
      <c r="CQ67" s="23" t="n">
        <v>0.0002974738645859073</v>
      </c>
      <c r="CR67" s="23" t="n">
        <v>0.0002283029243927906</v>
      </c>
      <c r="CS67" s="23" t="n">
        <v>0.0002974738645859073</v>
      </c>
      <c r="CV67" s="23" t="n">
        <v>0.0032491443429928</v>
      </c>
      <c r="CW67" s="23" t="n">
        <v>0.002951670478406893</v>
      </c>
      <c r="CZ67" s="23" t="n">
        <v>0.001230162371835515</v>
      </c>
      <c r="DA67" s="23" t="n">
        <v>0.0001223790954631895</v>
      </c>
      <c r="DB67" s="23" t="n">
        <v>0.001442073517127624</v>
      </c>
      <c r="DC67" s="23" t="n">
        <v>8.953204982891914e-05</v>
      </c>
      <c r="DD67" s="23" t="n">
        <v>0.0002119111452921086</v>
      </c>
      <c r="DE67" s="23" t="n">
        <v>1.099482066973475</v>
      </c>
      <c r="DF67" s="23" t="n">
        <v>1.172262743637588</v>
      </c>
      <c r="DG67" s="23" t="n">
        <v>0.001603448694996883</v>
      </c>
      <c r="DH67" s="23" t="n">
        <v>0.0001613751778692593</v>
      </c>
      <c r="DI67" s="23" t="n">
        <v>1.303444757950441</v>
      </c>
      <c r="DJ67" s="23" t="n">
        <v>0.3034447579504407</v>
      </c>
      <c r="DK67" s="23" t="n">
        <v>0.001352988805622783</v>
      </c>
      <c r="DL67" s="23" t="n">
        <v>0.00460408520727924</v>
      </c>
      <c r="DM67" s="23" t="n">
        <v>0.01539872926687881</v>
      </c>
      <c r="DN67" s="23" t="n">
        <v>0.009441655253976789</v>
      </c>
      <c r="DO67" s="23" t="n">
        <v>0.01404574046125603</v>
      </c>
      <c r="DP67" s="23" t="n">
        <v>4.402899704820523</v>
      </c>
      <c r="DQ67" s="23" t="n">
        <v>11.38126879016619</v>
      </c>
      <c r="DR67" s="23" t="n">
        <v>0.02666742709009192</v>
      </c>
      <c r="DS67" s="23" t="n">
        <v>0.01126869782321311</v>
      </c>
      <c r="DT67" s="23" t="n">
        <v>19.71001310525763</v>
      </c>
      <c r="DU67" s="23" t="n">
        <v>18.71001310525763</v>
      </c>
      <c r="DV67" s="23" t="n">
        <v>-0.0001460444169744529</v>
      </c>
      <c r="DW67" s="23" t="n">
        <v>-0.001520303849989342</v>
      </c>
      <c r="DX67" s="23" t="n">
        <v>-0.005100950136833348</v>
      </c>
      <c r="DY67" s="23" t="n">
        <v>-0.003434601869869553</v>
      </c>
      <c r="DZ67" s="23" t="n">
        <v>-0.004954905719858895</v>
      </c>
      <c r="EA67" s="23" t="n">
        <v>11.40987311589792</v>
      </c>
      <c r="EB67" s="23" t="n">
        <v>34.92738882120803</v>
      </c>
      <c r="EC67" s="23" t="n">
        <v>-0.007138073088314415</v>
      </c>
      <c r="ED67" s="23" t="n">
        <v>-0.002037122951481066</v>
      </c>
      <c r="EE67" s="23" t="n">
        <v>48.87604220819381</v>
      </c>
      <c r="EF67" s="23" t="n">
        <v>47.87604220819381</v>
      </c>
      <c r="EG67" s="23" t="n">
        <v>0.004998164952886519</v>
      </c>
      <c r="EH67" s="23" t="n">
        <v>0.003832763347864967</v>
      </c>
      <c r="EI67" s="23" t="n">
        <v>0.01252962234308301</v>
      </c>
      <c r="EJ67" s="23" t="n">
        <v>0.003698694042331527</v>
      </c>
      <c r="EK67" s="23" t="n">
        <v>0.007531457390196493</v>
      </c>
      <c r="EL67" s="23" t="n">
        <v>1.766834104915142</v>
      </c>
      <c r="EM67" s="23" t="n">
        <v>2.506844504170867</v>
      </c>
      <c r="EN67" s="23" t="n">
        <v>0.01909825380845155</v>
      </c>
      <c r="EO67" s="23" t="n">
        <v>0.006568631465368542</v>
      </c>
      <c r="EP67" s="23" t="n">
        <v>3.821053124191512</v>
      </c>
      <c r="EQ67" s="23" t="n">
        <v>2.821053124191512</v>
      </c>
      <c r="ER67" s="23" t="n">
        <v>-0.03684451276716836</v>
      </c>
      <c r="ES67" s="23" t="n">
        <v>-0.006360607007523546</v>
      </c>
      <c r="ET67" s="23" t="n">
        <v>-0.04686502718658948</v>
      </c>
      <c r="EU67" s="23" t="n">
        <v>-0.003659907411897578</v>
      </c>
      <c r="EV67" s="23" t="n">
        <v>-0.01002051441942112</v>
      </c>
      <c r="EW67" s="23" t="n">
        <v>1.172633766328195</v>
      </c>
      <c r="EX67" s="23" t="n">
        <v>1.271967619242078</v>
      </c>
      <c r="EY67" s="23" t="n">
        <v>-0.04705880362258066</v>
      </c>
      <c r="EZ67" s="23" t="n">
        <v>-0.0001937764359911734</v>
      </c>
      <c r="FA67" s="23" t="n">
        <v>1.277226921684634</v>
      </c>
      <c r="FB67" s="23" t="n">
        <v>0.2772269216846345</v>
      </c>
      <c r="FC67" s="23" t="n">
        <v>0.01169332529652018</v>
      </c>
      <c r="FD67" s="23" t="n">
        <v>0.004027087936861138</v>
      </c>
      <c r="FE67" s="23" t="n">
        <v>0.02136012519006559</v>
      </c>
      <c r="FF67" s="23" t="n">
        <v>0.00563971195668427</v>
      </c>
      <c r="FG67" s="23" t="n">
        <v>0.009666799893545408</v>
      </c>
      <c r="FH67" s="23" t="n">
        <v>1.344392021494481</v>
      </c>
      <c r="FI67" s="23" t="n">
        <v>1.826693831601705</v>
      </c>
      <c r="FJ67" s="23" t="n">
        <v>0.03650263232610373</v>
      </c>
      <c r="FK67" s="23" t="n">
        <v>0.01514250713603814</v>
      </c>
      <c r="FL67" s="23" t="n">
        <v>3.121663975000041</v>
      </c>
      <c r="FM67" s="23" t="n">
        <v>2.121663975000041</v>
      </c>
    </row>
    <row r="68">
      <c r="A68" s="2" t="inlineStr">
        <is>
          <t>Aus|2502</t>
        </is>
      </c>
      <c r="B68" s="2" t="inlineStr">
        <is>
          <t>Aus</t>
        </is>
      </c>
      <c r="C68" s="2" t="inlineStr">
        <is>
          <t>2502</t>
        </is>
      </c>
      <c r="D68" s="2" t="inlineStr">
        <is>
          <t>Other manufactured products</t>
        </is>
      </c>
      <c r="E68" s="23" t="n">
        <v>1</v>
      </c>
      <c r="F68" s="23" t="n">
        <v>0.370829384626053</v>
      </c>
      <c r="G68" s="23" t="n">
        <v>1.782202794277415</v>
      </c>
      <c r="H68" s="23" t="n">
        <v>0.4113734096513622</v>
      </c>
      <c r="I68" s="23" t="n">
        <v>0.7822027942774152</v>
      </c>
      <c r="J68" s="23" t="n">
        <v>1.370829384626053</v>
      </c>
      <c r="K68" s="23" t="n">
        <v>1.782202794277415</v>
      </c>
      <c r="L68" s="23" t="n">
        <v>2.635266706883574</v>
      </c>
      <c r="M68" s="23" t="n">
        <v>0.8530639126061592</v>
      </c>
      <c r="N68" s="23" t="n">
        <v>2.635266706883574</v>
      </c>
      <c r="O68" s="23" t="n">
        <v>1.635266706883574</v>
      </c>
      <c r="P68" s="23" t="n">
        <v>0.246499533965724</v>
      </c>
      <c r="Q68" s="23" t="n">
        <v>0.07569180230361762</v>
      </c>
      <c r="R68" s="23" t="n">
        <v>0.4130022462755307</v>
      </c>
      <c r="S68" s="23" t="n">
        <v>0.09081091000618909</v>
      </c>
      <c r="T68" s="23" t="n">
        <v>0.1665027123098067</v>
      </c>
      <c r="U68" s="23" t="n">
        <v>1.307066715648001</v>
      </c>
      <c r="V68" s="23" t="n">
        <v>1.67546866978239</v>
      </c>
      <c r="W68" s="23" t="n">
        <v>0.6112843506230736</v>
      </c>
      <c r="X68" s="23" t="n">
        <v>0.198282104347543</v>
      </c>
      <c r="Y68" s="23" t="n">
        <v>2.479860066218516</v>
      </c>
      <c r="Z68" s="23" t="n">
        <v>1.479860066218516</v>
      </c>
      <c r="AA68" s="23" t="n">
        <v>0.511868705272118</v>
      </c>
      <c r="AB68" s="23" t="n">
        <v>0.1247357918780579</v>
      </c>
      <c r="AC68" s="23" t="n">
        <v>0.8088677562604623</v>
      </c>
      <c r="AD68" s="23" t="n">
        <v>0.1722632591102863</v>
      </c>
      <c r="AE68" s="23" t="n">
        <v>0.2969990509883442</v>
      </c>
      <c r="AF68" s="23" t="n">
        <v>1.243687083412818</v>
      </c>
      <c r="AG68" s="23" t="n">
        <v>1.580225061484184</v>
      </c>
      <c r="AH68" s="23" t="n">
        <v>1.23661056351008</v>
      </c>
      <c r="AI68" s="23" t="n">
        <v>0.4277428072496179</v>
      </c>
      <c r="AJ68" s="23" t="n">
        <v>2.415874521675782</v>
      </c>
      <c r="AK68" s="23" t="n">
        <v>1.415874521675782</v>
      </c>
      <c r="AL68" s="23" t="n">
        <v>0.4830955164362919</v>
      </c>
      <c r="AM68" s="23" t="n">
        <v>0.1270915849265415</v>
      </c>
      <c r="AN68" s="23" t="n">
        <v>0.7817579085146729</v>
      </c>
      <c r="AO68" s="23" t="n">
        <v>0.1715708071518394</v>
      </c>
      <c r="AP68" s="23" t="n">
        <v>0.2986623920783809</v>
      </c>
      <c r="AQ68" s="23" t="n">
        <v>1.263077550096248</v>
      </c>
      <c r="AR68" s="23" t="n">
        <v>1.618226379498529</v>
      </c>
      <c r="AS68" s="23" t="n">
        <v>1.215400556052706</v>
      </c>
      <c r="AT68" s="23" t="n">
        <v>0.4336426475380333</v>
      </c>
      <c r="AU68" s="23" t="n">
        <v>2.51585973104966</v>
      </c>
      <c r="AV68" s="23" t="n">
        <v>1.51585973104966</v>
      </c>
      <c r="AW68" s="23" t="n">
        <v>0.4862800795280572</v>
      </c>
      <c r="AX68" s="23" t="n">
        <v>0.1302750638702407</v>
      </c>
      <c r="AY68" s="23" t="n">
        <v>0.7922383967459862</v>
      </c>
      <c r="AZ68" s="23" t="n">
        <v>0.1756832533476882</v>
      </c>
      <c r="BA68" s="23" t="n">
        <v>0.3059583172179289</v>
      </c>
      <c r="BB68" s="23" t="n">
        <v>1.267901296710889</v>
      </c>
      <c r="BC68" s="23" t="n">
        <v>1.629181268364656</v>
      </c>
      <c r="BD68" s="23" t="n">
        <v>1.237305820094718</v>
      </c>
      <c r="BE68" s="23" t="n">
        <v>0.4450674233487316</v>
      </c>
      <c r="BF68" s="23" t="n">
        <v>2.544430405817864</v>
      </c>
      <c r="BG68" s="23" t="n">
        <v>1.544430405817864</v>
      </c>
      <c r="BH68" s="23" t="n">
        <v>2.9365832733577</v>
      </c>
      <c r="BI68" s="23" t="n">
        <v>0.7836392674719442</v>
      </c>
      <c r="BJ68" s="23" t="n">
        <v>4.608573547302971</v>
      </c>
      <c r="BK68" s="23" t="n">
        <v>0.8883510064733268</v>
      </c>
      <c r="BL68" s="23" t="n">
        <v>1.671990273945271</v>
      </c>
      <c r="BM68" s="23" t="n">
        <v>1.266854093524795</v>
      </c>
      <c r="BN68" s="23" t="n">
        <v>1.569365864443378</v>
      </c>
      <c r="BO68" s="23" t="n">
        <v>6.954970885937444</v>
      </c>
      <c r="BP68" s="23" t="n">
        <v>2.346397338634473</v>
      </c>
      <c r="BQ68" s="23" t="n">
        <v>2.368388783330876</v>
      </c>
      <c r="BR68" s="23" t="n">
        <v>1.368388783330876</v>
      </c>
      <c r="CD68" s="23" t="n">
        <v>0.265369171306394</v>
      </c>
      <c r="CE68" s="23" t="n">
        <v>0.04904398957444031</v>
      </c>
      <c r="CF68" s="23" t="n">
        <v>0.3958655099849317</v>
      </c>
      <c r="CG68" s="23" t="n">
        <v>0.08145234910409735</v>
      </c>
      <c r="CH68" s="23" t="n">
        <v>0.1304963386785377</v>
      </c>
      <c r="CI68" s="23" t="n">
        <v>1.184814194252483</v>
      </c>
      <c r="CJ68" s="23" t="n">
        <v>1.491753951810277</v>
      </c>
      <c r="CK68" s="23" t="n">
        <v>0.6253262128870066</v>
      </c>
      <c r="CL68" s="23" t="n">
        <v>0.2294607029020749</v>
      </c>
      <c r="CM68" s="23" t="n">
        <v>2.356438804886675</v>
      </c>
      <c r="CN68" s="23" t="n">
        <v>1.356438804886676</v>
      </c>
      <c r="CO68" s="23" t="n">
        <v>0</v>
      </c>
      <c r="CP68" s="23" t="n">
        <v>0.0001325622910987548</v>
      </c>
      <c r="CQ68" s="23" t="n">
        <v>0.0003506910355596533</v>
      </c>
      <c r="CR68" s="23" t="n">
        <v>0.0002181287444608985</v>
      </c>
      <c r="CS68" s="23" t="n">
        <v>0.0003506910355596533</v>
      </c>
      <c r="CV68" s="23" t="n">
        <v>0.003082421298660681</v>
      </c>
      <c r="CW68" s="23" t="n">
        <v>0.002731730263101028</v>
      </c>
      <c r="CZ68" s="23" t="n">
        <v>0.0007341172453266142</v>
      </c>
      <c r="DA68" s="23" t="n">
        <v>8.90960338628167e-05</v>
      </c>
      <c r="DB68" s="23" t="n">
        <v>0.0009162973297320287</v>
      </c>
      <c r="DC68" s="23" t="n">
        <v>9.308405054259781e-05</v>
      </c>
      <c r="DD68" s="23" t="n">
        <v>0.0001821800844054145</v>
      </c>
      <c r="DE68" s="23" t="n">
        <v>1.121364856131635</v>
      </c>
      <c r="DF68" s="23" t="n">
        <v>1.248162109751776</v>
      </c>
      <c r="DG68" s="23" t="n">
        <v>0.001065647828144269</v>
      </c>
      <c r="DH68" s="23" t="n">
        <v>0.0001493504984122398</v>
      </c>
      <c r="DI68" s="23" t="n">
        <v>1.451604406418969</v>
      </c>
      <c r="DJ68" s="23" t="n">
        <v>0.451604406418969</v>
      </c>
      <c r="DK68" s="23" t="n">
        <v>0.002601515900790812</v>
      </c>
      <c r="DL68" s="23" t="n">
        <v>0.004178450699129867</v>
      </c>
      <c r="DM68" s="23" t="n">
        <v>0.01236077064386914</v>
      </c>
      <c r="DN68" s="23" t="n">
        <v>0.005580804043948456</v>
      </c>
      <c r="DO68" s="23" t="n">
        <v>0.009759254743078323</v>
      </c>
      <c r="DP68" s="23" t="n">
        <v>2.606159969216293</v>
      </c>
      <c r="DQ68" s="23" t="n">
        <v>4.751372321080833</v>
      </c>
      <c r="DR68" s="23" t="n">
        <v>0.02278979485053682</v>
      </c>
      <c r="DS68" s="23" t="n">
        <v>0.01042902420666768</v>
      </c>
      <c r="DT68" s="23" t="n">
        <v>8.760198176612777</v>
      </c>
      <c r="DU68" s="23" t="n">
        <v>7.760198176612776</v>
      </c>
      <c r="DV68" s="23" t="n">
        <v>-0.0001510700543521221</v>
      </c>
      <c r="DW68" s="23" t="n">
        <v>-0.001216630080392268</v>
      </c>
      <c r="DX68" s="23" t="n">
        <v>-0.003147270777848076</v>
      </c>
      <c r="DY68" s="23" t="n">
        <v>-0.001779570643103686</v>
      </c>
      <c r="DZ68" s="23" t="n">
        <v>-0.002996200723495954</v>
      </c>
      <c r="EA68" s="23" t="n">
        <v>9.05341657954582</v>
      </c>
      <c r="EB68" s="23" t="n">
        <v>20.83318756550025</v>
      </c>
      <c r="EC68" s="23" t="n">
        <v>-0.00503259993532978</v>
      </c>
      <c r="ED68" s="23" t="n">
        <v>-0.001885329157481705</v>
      </c>
      <c r="EE68" s="23" t="n">
        <v>33.31302127951533</v>
      </c>
      <c r="EF68" s="23" t="n">
        <v>32.31302127951533</v>
      </c>
      <c r="EG68" s="23" t="n">
        <v>0.005155167727407547</v>
      </c>
      <c r="EH68" s="23" t="n">
        <v>0.00282732928854545</v>
      </c>
      <c r="EI68" s="23" t="n">
        <v>0.01133832615720396</v>
      </c>
      <c r="EJ68" s="23" t="n">
        <v>0.003355829141250967</v>
      </c>
      <c r="EK68" s="23" t="n">
        <v>0.006183158429796417</v>
      </c>
      <c r="EL68" s="23" t="n">
        <v>1.548445644845637</v>
      </c>
      <c r="EM68" s="23" t="n">
        <v>2.199409748963848</v>
      </c>
      <c r="EN68" s="23" t="n">
        <v>0.01741750386093925</v>
      </c>
      <c r="EO68" s="23" t="n">
        <v>0.006079177703735283</v>
      </c>
      <c r="EP68" s="23" t="n">
        <v>3.378649305305579</v>
      </c>
      <c r="EQ68" s="23" t="n">
        <v>2.378649305305579</v>
      </c>
      <c r="ER68" s="23" t="n">
        <v>-0.03392835656323363</v>
      </c>
      <c r="ES68" s="23" t="n">
        <v>-0.0004715362400618551</v>
      </c>
      <c r="ET68" s="23" t="n">
        <v>-0.03844817390299289</v>
      </c>
      <c r="EU68" s="23" t="n">
        <v>-0.00404828109969741</v>
      </c>
      <c r="EV68" s="23" t="n">
        <v>-0.004519817339759265</v>
      </c>
      <c r="EW68" s="23" t="n">
        <v>1.013897998247661</v>
      </c>
      <c r="EX68" s="23" t="n">
        <v>1.133216512604597</v>
      </c>
      <c r="EY68" s="23" t="n">
        <v>-0.03862751131831289</v>
      </c>
      <c r="EZ68" s="23" t="n">
        <v>-0.0001793374153199953</v>
      </c>
      <c r="FA68" s="23" t="n">
        <v>1.138502280424967</v>
      </c>
      <c r="FB68" s="23" t="n">
        <v>0.1385022804249672</v>
      </c>
      <c r="FC68" s="23" t="n">
        <v>0.01620727040119969</v>
      </c>
      <c r="FD68" s="23" t="n">
        <v>0.002995333620229833</v>
      </c>
      <c r="FE68" s="23" t="n">
        <v>0.02417725966904737</v>
      </c>
      <c r="FF68" s="23" t="n">
        <v>0.004974655647617844</v>
      </c>
      <c r="FG68" s="23" t="n">
        <v>0.007969989267847678</v>
      </c>
      <c r="FH68" s="23" t="n">
        <v>1.184814194252483</v>
      </c>
      <c r="FI68" s="23" t="n">
        <v>1.491753951810277</v>
      </c>
      <c r="FJ68" s="23" t="n">
        <v>0.03819144089467818</v>
      </c>
      <c r="FK68" s="23" t="n">
        <v>0.01401418122563081</v>
      </c>
      <c r="FL68" s="23" t="n">
        <v>2.356438804886675</v>
      </c>
      <c r="FM68" s="23" t="n">
        <v>1.356438804886675</v>
      </c>
    </row>
    <row r="69">
      <c r="A69" s="2" t="inlineStr">
        <is>
          <t>Aus|2601</t>
        </is>
      </c>
      <c r="B69" s="2" t="inlineStr">
        <is>
          <t>Aus</t>
        </is>
      </c>
      <c r="C69" s="2" t="inlineStr">
        <is>
          <t>2601</t>
        </is>
      </c>
      <c r="D69" s="2" t="inlineStr">
        <is>
          <t>Electricity generation</t>
        </is>
      </c>
      <c r="E69" s="23" t="n">
        <v>1</v>
      </c>
      <c r="F69" s="23" t="n">
        <v>0.7201875398293279</v>
      </c>
      <c r="G69" s="23" t="n">
        <v>2.405130825672181</v>
      </c>
      <c r="H69" s="23" t="n">
        <v>0.6849432858428527</v>
      </c>
      <c r="I69" s="23" t="n">
        <v>1.405130825672181</v>
      </c>
      <c r="J69" s="23" t="n">
        <v>1.720187539829328</v>
      </c>
      <c r="K69" s="23" t="n">
        <v>2.405130825672181</v>
      </c>
      <c r="L69" s="23" t="n">
        <v>3.113415752133427</v>
      </c>
      <c r="M69" s="23" t="n">
        <v>0.7082849264612467</v>
      </c>
      <c r="N69" s="23" t="n">
        <v>3.113415752133427</v>
      </c>
      <c r="O69" s="23" t="n">
        <v>2.113415752133427</v>
      </c>
      <c r="P69" s="23" t="n">
        <v>0.08314289703717211</v>
      </c>
      <c r="Q69" s="23" t="n">
        <v>0.1124733813847204</v>
      </c>
      <c r="R69" s="23" t="n">
        <v>0.3429089676738487</v>
      </c>
      <c r="S69" s="23" t="n">
        <v>0.1472926892519562</v>
      </c>
      <c r="T69" s="23" t="n">
        <v>0.2597660706366766</v>
      </c>
      <c r="U69" s="23" t="n">
        <v>2.352771979239971</v>
      </c>
      <c r="V69" s="23" t="n">
        <v>4.124332683771394</v>
      </c>
      <c r="W69" s="23" t="n">
        <v>0.5075393354821962</v>
      </c>
      <c r="X69" s="23" t="n">
        <v>0.1646303678083475</v>
      </c>
      <c r="Y69" s="23" t="n">
        <v>6.104422068132675</v>
      </c>
      <c r="Z69" s="23" t="n">
        <v>5.104422068132675</v>
      </c>
      <c r="AA69" s="23" t="n">
        <v>0.2430472976172885</v>
      </c>
      <c r="AB69" s="23" t="n">
        <v>0.3456176445153932</v>
      </c>
      <c r="AC69" s="23" t="n">
        <v>0.8699560262404534</v>
      </c>
      <c r="AD69" s="23" t="n">
        <v>0.2812910841077717</v>
      </c>
      <c r="AE69" s="23" t="n">
        <v>0.6269087286231649</v>
      </c>
      <c r="AF69" s="23" t="n">
        <v>2.422018051233863</v>
      </c>
      <c r="AG69" s="23" t="n">
        <v>3.579369261740648</v>
      </c>
      <c r="AH69" s="23" t="n">
        <v>1.225103839083163</v>
      </c>
      <c r="AI69" s="23" t="n">
        <v>0.3551478128427096</v>
      </c>
      <c r="AJ69" s="23" t="n">
        <v>5.040598480598036</v>
      </c>
      <c r="AK69" s="23" t="n">
        <v>4.040598480598036</v>
      </c>
      <c r="AL69" s="23" t="n">
        <v>0.215265202046216</v>
      </c>
      <c r="AM69" s="23" t="n">
        <v>0.3571071347545339</v>
      </c>
      <c r="AN69" s="23" t="n">
        <v>0.8593347383712466</v>
      </c>
      <c r="AO69" s="23" t="n">
        <v>0.2869624015704967</v>
      </c>
      <c r="AP69" s="23" t="n">
        <v>0.6440695363250306</v>
      </c>
      <c r="AQ69" s="23" t="n">
        <v>2.658917146663887</v>
      </c>
      <c r="AR69" s="23" t="n">
        <v>3.99198165891556</v>
      </c>
      <c r="AS69" s="23" t="n">
        <v>1.219381091502746</v>
      </c>
      <c r="AT69" s="23" t="n">
        <v>0.360046353131499</v>
      </c>
      <c r="AU69" s="23" t="n">
        <v>5.664552746620666</v>
      </c>
      <c r="AV69" s="23" t="n">
        <v>4.664552746620666</v>
      </c>
      <c r="AW69" s="23" t="n">
        <v>0.2294463497682367</v>
      </c>
      <c r="AX69" s="23" t="n">
        <v>0.3627680342256923</v>
      </c>
      <c r="AY69" s="23" t="n">
        <v>0.8850183299477009</v>
      </c>
      <c r="AZ69" s="23" t="n">
        <v>0.292803945953772</v>
      </c>
      <c r="BA69" s="23" t="n">
        <v>0.6555719801794643</v>
      </c>
      <c r="BB69" s="23" t="n">
        <v>2.581058206382989</v>
      </c>
      <c r="BC69" s="23" t="n">
        <v>3.857190715135178</v>
      </c>
      <c r="BD69" s="23" t="n">
        <v>1.25455048639984</v>
      </c>
      <c r="BE69" s="23" t="n">
        <v>0.3695321564521387</v>
      </c>
      <c r="BF69" s="23" t="n">
        <v>5.467729112566222</v>
      </c>
      <c r="BG69" s="23" t="n">
        <v>4.467729112566222</v>
      </c>
      <c r="BH69" s="23" t="n">
        <v>0.6866059960023605</v>
      </c>
      <c r="BI69" s="23" t="n">
        <v>0.9529423705900031</v>
      </c>
      <c r="BJ69" s="23" t="n">
        <v>3.009815459177004</v>
      </c>
      <c r="BK69" s="23" t="n">
        <v>1.37026709258464</v>
      </c>
      <c r="BL69" s="23" t="n">
        <v>2.323209463174643</v>
      </c>
      <c r="BM69" s="23" t="n">
        <v>2.387902779961634</v>
      </c>
      <c r="BN69" s="23" t="n">
        <v>4.383613712523792</v>
      </c>
      <c r="BO69" s="23" t="n">
        <v>4.957990551200672</v>
      </c>
      <c r="BP69" s="23" t="n">
        <v>1.948175092023669</v>
      </c>
      <c r="BQ69" s="23" t="n">
        <v>7.221012604124749</v>
      </c>
      <c r="BR69" s="23" t="n">
        <v>6.221012604124749</v>
      </c>
      <c r="CD69" s="23" t="n">
        <v>0.1599044005801164</v>
      </c>
      <c r="CE69" s="23" t="n">
        <v>0.2331442631306727</v>
      </c>
      <c r="CF69" s="23" t="n">
        <v>0.5270470585666048</v>
      </c>
      <c r="CG69" s="23" t="n">
        <v>0.1339983948558157</v>
      </c>
      <c r="CH69" s="23" t="n">
        <v>0.3671426579864885</v>
      </c>
      <c r="CI69" s="23" t="n">
        <v>2.458022807908037</v>
      </c>
      <c r="CJ69" s="23" t="n">
        <v>3.296013472140438</v>
      </c>
      <c r="CK69" s="23" t="n">
        <v>0.7175645036009669</v>
      </c>
      <c r="CL69" s="23" t="n">
        <v>0.1905174450343621</v>
      </c>
      <c r="CM69" s="23" t="n">
        <v>4.4874593882202</v>
      </c>
      <c r="CN69" s="23" t="n">
        <v>3.487459388220201</v>
      </c>
      <c r="CO69" s="23" t="n">
        <v>0</v>
      </c>
      <c r="CP69" s="23" t="n">
        <v>0.001075963689754371</v>
      </c>
      <c r="CQ69" s="23" t="n">
        <v>0.001735848016369158</v>
      </c>
      <c r="CR69" s="23" t="n">
        <v>0.000659884326614787</v>
      </c>
      <c r="CS69" s="23" t="n">
        <v>0.001735848016369158</v>
      </c>
      <c r="CV69" s="23" t="n">
        <v>0.004003958693564971</v>
      </c>
      <c r="CW69" s="23" t="n">
        <v>0.002268110677195813</v>
      </c>
      <c r="CZ69" s="23" t="n">
        <v>0.0001628181944563157</v>
      </c>
      <c r="DA69" s="23" t="n">
        <v>0.0001052980543189425</v>
      </c>
      <c r="DB69" s="23" t="n">
        <v>0.000378610304467844</v>
      </c>
      <c r="DC69" s="23" t="n">
        <v>0.0001104940556925858</v>
      </c>
      <c r="DD69" s="23" t="n">
        <v>0.0002157921100115283</v>
      </c>
      <c r="DE69" s="23" t="n">
        <v>1.646721668119186</v>
      </c>
      <c r="DF69" s="23" t="n">
        <v>2.325356240020371</v>
      </c>
      <c r="DG69" s="23" t="n">
        <v>0.0005026135652102801</v>
      </c>
      <c r="DH69" s="23" t="n">
        <v>0.0001240032607424361</v>
      </c>
      <c r="DI69" s="23" t="n">
        <v>3.086961914106791</v>
      </c>
      <c r="DJ69" s="23" t="n">
        <v>2.086961914106791</v>
      </c>
      <c r="DK69" s="23" t="n">
        <v>0.01429958802398417</v>
      </c>
      <c r="DL69" s="23" t="n">
        <v>0.009353829364760601</v>
      </c>
      <c r="DM69" s="23" t="n">
        <v>0.03026391223746189</v>
      </c>
      <c r="DN69" s="23" t="n">
        <v>0.006610494848717115</v>
      </c>
      <c r="DO69" s="23" t="n">
        <v>0.01596432421347772</v>
      </c>
      <c r="DP69" s="23" t="n">
        <v>1.654132786837758</v>
      </c>
      <c r="DQ69" s="23" t="n">
        <v>2.116418472105724</v>
      </c>
      <c r="DR69" s="23" t="n">
        <v>0.03892295938987902</v>
      </c>
      <c r="DS69" s="23" t="n">
        <v>0.008659047152417131</v>
      </c>
      <c r="DT69" s="23" t="n">
        <v>2.721963690464017</v>
      </c>
      <c r="DU69" s="23" t="n">
        <v>1.721963690464017</v>
      </c>
      <c r="DV69" s="23" t="n">
        <v>-0.0002812584964198036</v>
      </c>
      <c r="DW69" s="23" t="n">
        <v>-0.004874191637675523</v>
      </c>
      <c r="DX69" s="23" t="n">
        <v>-0.006694778981844372</v>
      </c>
      <c r="DY69" s="23" t="n">
        <v>-0.001539328847749044</v>
      </c>
      <c r="DZ69" s="23" t="n">
        <v>-0.006413520485424568</v>
      </c>
      <c r="EA69" s="23" t="n">
        <v>18.32993562761693</v>
      </c>
      <c r="EB69" s="23" t="n">
        <v>23.80293952738697</v>
      </c>
      <c r="EC69" s="23" t="n">
        <v>-0.008260136751560133</v>
      </c>
      <c r="ED69" s="23" t="n">
        <v>-0.001565357769715761</v>
      </c>
      <c r="EE69" s="23" t="n">
        <v>29.36848790953904</v>
      </c>
      <c r="EF69" s="23" t="n">
        <v>28.36848790953904</v>
      </c>
      <c r="EG69" s="23" t="n">
        <v>0.004256729328096081</v>
      </c>
      <c r="EH69" s="23" t="n">
        <v>0.004221862319634001</v>
      </c>
      <c r="EI69" s="23" t="n">
        <v>0.01385438575590859</v>
      </c>
      <c r="EJ69" s="23" t="n">
        <v>0.005375794108178507</v>
      </c>
      <c r="EK69" s="23" t="n">
        <v>0.009597656427812507</v>
      </c>
      <c r="EL69" s="23" t="n">
        <v>1.991808967454908</v>
      </c>
      <c r="EM69" s="23" t="n">
        <v>3.254702070076247</v>
      </c>
      <c r="EN69" s="23" t="n">
        <v>0.01890182694900811</v>
      </c>
      <c r="EO69" s="23" t="n">
        <v>0.005047441193099522</v>
      </c>
      <c r="EP69" s="23" t="n">
        <v>4.440457800370027</v>
      </c>
      <c r="EQ69" s="23" t="n">
        <v>3.440457800370027</v>
      </c>
      <c r="ER69" s="23" t="n">
        <v>-0.03203882489916857</v>
      </c>
      <c r="ES69" s="23" t="n">
        <v>0.007267627919506733</v>
      </c>
      <c r="ET69" s="23" t="n">
        <v>-0.0244756736251154</v>
      </c>
      <c r="EU69" s="23" t="n">
        <v>0.0002955233545464441</v>
      </c>
      <c r="EV69" s="23" t="n">
        <v>0.007563151274053177</v>
      </c>
      <c r="EW69" s="23" t="n">
        <v>0.7731618452805573</v>
      </c>
      <c r="EX69" s="23" t="n">
        <v>0.7639379316234084</v>
      </c>
      <c r="EY69" s="23" t="n">
        <v>-0.02462457452942527</v>
      </c>
      <c r="EZ69" s="23" t="n">
        <v>-0.0001489009043098705</v>
      </c>
      <c r="FA69" s="23" t="n">
        <v>0.7685854461554952</v>
      </c>
      <c r="FB69" s="23" t="n">
        <v>-0.2314145538445048</v>
      </c>
      <c r="FC69" s="23" t="n">
        <v>0.009766069833151163</v>
      </c>
      <c r="FD69" s="23" t="n">
        <v>0.01423915256035703</v>
      </c>
      <c r="FE69" s="23" t="n">
        <v>0.03218909773993055</v>
      </c>
      <c r="FF69" s="23" t="n">
        <v>0.008183875346422363</v>
      </c>
      <c r="FG69" s="23" t="n">
        <v>0.02242302790677939</v>
      </c>
      <c r="FH69" s="23" t="n">
        <v>2.458022807908037</v>
      </c>
      <c r="FI69" s="23" t="n">
        <v>3.296013472140438</v>
      </c>
      <c r="FJ69" s="23" t="n">
        <v>0.04382484175878826</v>
      </c>
      <c r="FK69" s="23" t="n">
        <v>0.01163574401885771</v>
      </c>
      <c r="FL69" s="23" t="n">
        <v>4.487459388220199</v>
      </c>
      <c r="FM69" s="23" t="n">
        <v>3.4874593882202</v>
      </c>
    </row>
    <row r="70">
      <c r="A70" s="2" t="inlineStr">
        <is>
          <t>Aus|2605</t>
        </is>
      </c>
      <c r="B70" s="2" t="inlineStr">
        <is>
          <t>Aus</t>
        </is>
      </c>
      <c r="C70" s="2" t="inlineStr">
        <is>
          <t>2605</t>
        </is>
      </c>
      <c r="D70" s="2" t="inlineStr">
        <is>
          <t>Electricity transmission, distribution, on selling and electricity market operation</t>
        </is>
      </c>
      <c r="E70" s="23" t="n">
        <v>1</v>
      </c>
      <c r="F70" s="23" t="n">
        <v>0.6660997404442229</v>
      </c>
      <c r="G70" s="23" t="n">
        <v>2.578884720026526</v>
      </c>
      <c r="H70" s="23" t="n">
        <v>0.912784979582303</v>
      </c>
      <c r="I70" s="23" t="n">
        <v>1.578884720026526</v>
      </c>
      <c r="J70" s="23" t="n">
        <v>1.666099740444223</v>
      </c>
      <c r="K70" s="23" t="n">
        <v>2.578884720026526</v>
      </c>
      <c r="L70" s="23" t="n">
        <v>3.337781837886689</v>
      </c>
      <c r="M70" s="23" t="n">
        <v>0.7588971178601627</v>
      </c>
      <c r="N70" s="23" t="n">
        <v>3.337781837886689</v>
      </c>
      <c r="O70" s="23" t="n">
        <v>2.337781837886689</v>
      </c>
      <c r="P70" s="23" t="n">
        <v>0.1008362105364549</v>
      </c>
      <c r="Q70" s="23" t="n">
        <v>0.09639714333453532</v>
      </c>
      <c r="R70" s="23" t="n">
        <v>0.3674123471132869</v>
      </c>
      <c r="S70" s="23" t="n">
        <v>0.1701789932422967</v>
      </c>
      <c r="T70" s="23" t="n">
        <v>0.266576136576832</v>
      </c>
      <c r="U70" s="23" t="n">
        <v>1.955977449189101</v>
      </c>
      <c r="V70" s="23" t="n">
        <v>3.643654845403556</v>
      </c>
      <c r="W70" s="23" t="n">
        <v>0.5438067711288179</v>
      </c>
      <c r="X70" s="23" t="n">
        <v>0.1763944240155311</v>
      </c>
      <c r="Y70" s="23" t="n">
        <v>5.392971118566757</v>
      </c>
      <c r="Z70" s="23" t="n">
        <v>4.392971118566757</v>
      </c>
      <c r="AA70" s="23" t="n">
        <v>0.2626340130288533</v>
      </c>
      <c r="AB70" s="23" t="n">
        <v>0.2180205024719849</v>
      </c>
      <c r="AC70" s="23" t="n">
        <v>0.8205536278671233</v>
      </c>
      <c r="AD70" s="23" t="n">
        <v>0.3398991123662851</v>
      </c>
      <c r="AE70" s="23" t="n">
        <v>0.55791961483827</v>
      </c>
      <c r="AF70" s="23" t="n">
        <v>1.830130492077707</v>
      </c>
      <c r="AG70" s="23" t="n">
        <v>3.124323534503417</v>
      </c>
      <c r="AH70" s="23" t="n">
        <v>1.201079376067443</v>
      </c>
      <c r="AI70" s="23" t="n">
        <v>0.3805257482003193</v>
      </c>
      <c r="AJ70" s="23" t="n">
        <v>4.573205740626941</v>
      </c>
      <c r="AK70" s="23" t="n">
        <v>3.573205740626941</v>
      </c>
      <c r="AL70" s="23" t="n">
        <v>0.3104265598276842</v>
      </c>
      <c r="AM70" s="23" t="n">
        <v>0.2388370771622104</v>
      </c>
      <c r="AN70" s="23" t="n">
        <v>0.9065544387658071</v>
      </c>
      <c r="AO70" s="23" t="n">
        <v>0.3572908017759125</v>
      </c>
      <c r="AP70" s="23" t="n">
        <v>0.5961278789381229</v>
      </c>
      <c r="AQ70" s="23" t="n">
        <v>1.769383513107858</v>
      </c>
      <c r="AR70" s="23" t="n">
        <v>2.920350756291696</v>
      </c>
      <c r="AS70" s="23" t="n">
        <v>1.292328764153076</v>
      </c>
      <c r="AT70" s="23" t="n">
        <v>0.385774325387269</v>
      </c>
      <c r="AU70" s="23" t="n">
        <v>4.163074077393505</v>
      </c>
      <c r="AV70" s="23" t="n">
        <v>3.163074077393505</v>
      </c>
      <c r="AW70" s="23" t="n">
        <v>0.3112089468089094</v>
      </c>
      <c r="AX70" s="23" t="n">
        <v>0.2415380923424979</v>
      </c>
      <c r="AY70" s="23" t="n">
        <v>0.9161876374710883</v>
      </c>
      <c r="AZ70" s="23" t="n">
        <v>0.363440598319681</v>
      </c>
      <c r="BA70" s="23" t="n">
        <v>0.6049786906621789</v>
      </c>
      <c r="BB70" s="23" t="n">
        <v>1.77612836912047</v>
      </c>
      <c r="BC70" s="23" t="n">
        <v>2.94396304111929</v>
      </c>
      <c r="BD70" s="23" t="n">
        <v>1.312125596915328</v>
      </c>
      <c r="BE70" s="23" t="n">
        <v>0.3959379594442402</v>
      </c>
      <c r="BF70" s="23" t="n">
        <v>4.216220678645876</v>
      </c>
      <c r="BG70" s="23" t="n">
        <v>3.216220678645876</v>
      </c>
      <c r="BH70" s="23" t="n">
        <v>0.8827559869697555</v>
      </c>
      <c r="BI70" s="23" t="n">
        <v>0.8590717343674951</v>
      </c>
      <c r="BJ70" s="23" t="n">
        <v>3.315187582315413</v>
      </c>
      <c r="BK70" s="23" t="n">
        <v>1.573359860978162</v>
      </c>
      <c r="BL70" s="23" t="n">
        <v>2.432431595345657</v>
      </c>
      <c r="BM70" s="23" t="n">
        <v>1.973170102551712</v>
      </c>
      <c r="BN70" s="23" t="n">
        <v>3.755497137658037</v>
      </c>
      <c r="BO70" s="23" t="n">
        <v>5.402574179416205</v>
      </c>
      <c r="BP70" s="23" t="n">
        <v>2.087386597100792</v>
      </c>
      <c r="BQ70" s="23" t="n">
        <v>6.120121822069619</v>
      </c>
      <c r="BR70" s="23" t="n">
        <v>5.120121822069619</v>
      </c>
      <c r="CD70" s="23" t="n">
        <v>0.1617978024923984</v>
      </c>
      <c r="CE70" s="23" t="n">
        <v>0.1216233591374495</v>
      </c>
      <c r="CF70" s="23" t="n">
        <v>0.4531412807538364</v>
      </c>
      <c r="CG70" s="23" t="n">
        <v>0.1697201191239884</v>
      </c>
      <c r="CH70" s="23" t="n">
        <v>0.2913434782614379</v>
      </c>
      <c r="CI70" s="23" t="n">
        <v>1.75169969717706</v>
      </c>
      <c r="CJ70" s="23" t="n">
        <v>2.800664000211782</v>
      </c>
      <c r="CK70" s="23" t="n">
        <v>0.657272604938625</v>
      </c>
      <c r="CL70" s="23" t="n">
        <v>0.2041313241847887</v>
      </c>
      <c r="CM70" s="23" t="n">
        <v>4.062308602550427</v>
      </c>
      <c r="CN70" s="23" t="n">
        <v>3.062308602550428</v>
      </c>
      <c r="CO70" s="23" t="n">
        <v>0</v>
      </c>
      <c r="CP70" s="23" t="n">
        <v>0.0004849934239328913</v>
      </c>
      <c r="CQ70" s="23" t="n">
        <v>0.00119927443913651</v>
      </c>
      <c r="CR70" s="23" t="n">
        <v>0.0007142810152036187</v>
      </c>
      <c r="CS70" s="23" t="n">
        <v>0.00119927443913651</v>
      </c>
      <c r="CV70" s="23" t="n">
        <v>0.003629458382922512</v>
      </c>
      <c r="CW70" s="23" t="n">
        <v>0.002430183943786001</v>
      </c>
      <c r="CZ70" s="23" t="n">
        <v>9.184981134086616e-05</v>
      </c>
      <c r="DA70" s="23" t="n">
        <v>8.214257204926947e-05</v>
      </c>
      <c r="DB70" s="23" t="n">
        <v>0.0003106382997610054</v>
      </c>
      <c r="DC70" s="23" t="n">
        <v>0.0001366459163708697</v>
      </c>
      <c r="DD70" s="23" t="n">
        <v>0.0002187884884201392</v>
      </c>
      <c r="DE70" s="23" t="n">
        <v>1.894313998582187</v>
      </c>
      <c r="DF70" s="23" t="n">
        <v>3.382024363753864</v>
      </c>
      <c r="DG70" s="23" t="n">
        <v>0.000443502509723613</v>
      </c>
      <c r="DH70" s="23" t="n">
        <v>0.0001328642099626076</v>
      </c>
      <c r="DI70" s="23" t="n">
        <v>4.828562010625363</v>
      </c>
      <c r="DJ70" s="23" t="n">
        <v>3.828562010625363</v>
      </c>
      <c r="DK70" s="23" t="n">
        <v>0.0008745994218035424</v>
      </c>
      <c r="DL70" s="23" t="n">
        <v>0.002513785291247734</v>
      </c>
      <c r="DM70" s="23" t="n">
        <v>0.01005580408949581</v>
      </c>
      <c r="DN70" s="23" t="n">
        <v>0.006667419376444534</v>
      </c>
      <c r="DO70" s="23" t="n">
        <v>0.009181204667692268</v>
      </c>
      <c r="DP70" s="23" t="n">
        <v>3.874213301060693</v>
      </c>
      <c r="DQ70" s="23" t="n">
        <v>11.49761117925208</v>
      </c>
      <c r="DR70" s="23" t="n">
        <v>0.01933360414125811</v>
      </c>
      <c r="DS70" s="23" t="n">
        <v>0.0092778000517623</v>
      </c>
      <c r="DT70" s="23" t="n">
        <v>22.10566764541143</v>
      </c>
      <c r="DU70" s="23" t="n">
        <v>21.10566764541143</v>
      </c>
      <c r="DV70" s="23" t="n">
        <v>-0.0001840622519191475</v>
      </c>
      <c r="DW70" s="23" t="n">
        <v>-0.0003799061069423261</v>
      </c>
      <c r="DX70" s="23" t="n">
        <v>-0.00193251812311253</v>
      </c>
      <c r="DY70" s="23" t="n">
        <v>-0.001368549764251056</v>
      </c>
      <c r="DZ70" s="23" t="n">
        <v>-0.001748455871193382</v>
      </c>
      <c r="EA70" s="23" t="n">
        <v>3.064008795835043</v>
      </c>
      <c r="EB70" s="23" t="n">
        <v>10.49926371628562</v>
      </c>
      <c r="EC70" s="23" t="n">
        <v>-0.003609732271650954</v>
      </c>
      <c r="ED70" s="23" t="n">
        <v>-0.001677214148538424</v>
      </c>
      <c r="EE70" s="23" t="n">
        <v>19.61147510700125</v>
      </c>
      <c r="EF70" s="23" t="n">
        <v>18.61147510700125</v>
      </c>
      <c r="EG70" s="23" t="n">
        <v>0.00516258718447944</v>
      </c>
      <c r="EH70" s="23" t="n">
        <v>0.003993233500326205</v>
      </c>
      <c r="EI70" s="23" t="n">
        <v>0.01556731446540681</v>
      </c>
      <c r="EJ70" s="23" t="n">
        <v>0.006411493780601164</v>
      </c>
      <c r="EK70" s="23" t="n">
        <v>0.01040472728092737</v>
      </c>
      <c r="EL70" s="23" t="n">
        <v>1.773494637016741</v>
      </c>
      <c r="EM70" s="23" t="n">
        <v>3.015409504793963</v>
      </c>
      <c r="EN70" s="23" t="n">
        <v>0.02097543262648347</v>
      </c>
      <c r="EO70" s="23" t="n">
        <v>0.005408118161076666</v>
      </c>
      <c r="EP70" s="23" t="n">
        <v>4.062969181332769</v>
      </c>
      <c r="EQ70" s="23" t="n">
        <v>3.062969181332769</v>
      </c>
      <c r="ER70" s="23" t="n">
        <v>0.04262995961435148</v>
      </c>
      <c r="ES70" s="23" t="n">
        <v>0.0168233411898993</v>
      </c>
      <c r="ET70" s="23" t="n">
        <v>0.07043349643327737</v>
      </c>
      <c r="EU70" s="23" t="n">
        <v>0.01098019562902659</v>
      </c>
      <c r="EV70" s="23" t="n">
        <v>0.02780353681892589</v>
      </c>
      <c r="EW70" s="23" t="n">
        <v>1.394636573482366</v>
      </c>
      <c r="EX70" s="23" t="n">
        <v>1.65220650149445</v>
      </c>
      <c r="EY70" s="23" t="n">
        <v>0.07027395545914923</v>
      </c>
      <c r="EZ70" s="23" t="n">
        <v>-0.0001595409741281389</v>
      </c>
      <c r="FA70" s="23" t="n">
        <v>1.648464040193257</v>
      </c>
      <c r="FB70" s="23" t="n">
        <v>0.6484640401932572</v>
      </c>
      <c r="FC70" s="23" t="n">
        <v>0.00988170827230909</v>
      </c>
      <c r="FD70" s="23" t="n">
        <v>0.007428077115886784</v>
      </c>
      <c r="FE70" s="23" t="n">
        <v>0.02767534461885104</v>
      </c>
      <c r="FF70" s="23" t="n">
        <v>0.01036555923065516</v>
      </c>
      <c r="FG70" s="23" t="n">
        <v>0.01779363634654195</v>
      </c>
      <c r="FH70" s="23" t="n">
        <v>1.751699697177059</v>
      </c>
      <c r="FI70" s="23" t="n">
        <v>2.800664000211782</v>
      </c>
      <c r="FJ70" s="23" t="n">
        <v>0.04014254852249493</v>
      </c>
      <c r="FK70" s="23" t="n">
        <v>0.01246720390364389</v>
      </c>
      <c r="FL70" s="23" t="n">
        <v>4.062308602550426</v>
      </c>
      <c r="FM70" s="23" t="n">
        <v>3.062308602550427</v>
      </c>
    </row>
    <row r="71">
      <c r="A71" s="2" t="inlineStr">
        <is>
          <t>Aus|2701</t>
        </is>
      </c>
      <c r="B71" s="2" t="inlineStr">
        <is>
          <t>Aus</t>
        </is>
      </c>
      <c r="C71" s="2" t="inlineStr">
        <is>
          <t>2701</t>
        </is>
      </c>
      <c r="D71" s="2" t="inlineStr">
        <is>
          <t>Gas supply</t>
        </is>
      </c>
      <c r="E71" s="23" t="n">
        <v>1</v>
      </c>
      <c r="F71" s="23" t="n">
        <v>0.662422963860795</v>
      </c>
      <c r="G71" s="23" t="n">
        <v>2.513223747779656</v>
      </c>
      <c r="H71" s="23" t="n">
        <v>0.8508007839188605</v>
      </c>
      <c r="I71" s="23" t="n">
        <v>1.513223747779656</v>
      </c>
      <c r="J71" s="23" t="n">
        <v>1.662422963860795</v>
      </c>
      <c r="K71" s="23" t="n">
        <v>2.513223747779656</v>
      </c>
      <c r="L71" s="23" t="n">
        <v>3.118347795775824</v>
      </c>
      <c r="M71" s="23" t="n">
        <v>0.6051240479961684</v>
      </c>
      <c r="N71" s="23" t="n">
        <v>3.118347795775824</v>
      </c>
      <c r="O71" s="23" t="n">
        <v>2.118347795775824</v>
      </c>
      <c r="P71" s="23" t="n">
        <v>0.0547986939986647</v>
      </c>
      <c r="Q71" s="23" t="n">
        <v>0.08136732655669704</v>
      </c>
      <c r="R71" s="23" t="n">
        <v>0.2929646740468087</v>
      </c>
      <c r="S71" s="23" t="n">
        <v>0.1567986534914469</v>
      </c>
      <c r="T71" s="23" t="n">
        <v>0.238165980048144</v>
      </c>
      <c r="U71" s="23" t="n">
        <v>2.484840616067963</v>
      </c>
      <c r="V71" s="23" t="n">
        <v>5.346198105632727</v>
      </c>
      <c r="W71" s="23" t="n">
        <v>0.4336168196303932</v>
      </c>
      <c r="X71" s="23" t="n">
        <v>0.1406521455835845</v>
      </c>
      <c r="Y71" s="23" t="n">
        <v>7.912904268137471</v>
      </c>
      <c r="Z71" s="23" t="n">
        <v>6.912904268137471</v>
      </c>
      <c r="AA71" s="23" t="n">
        <v>0.2967493350261779</v>
      </c>
      <c r="AB71" s="23" t="n">
        <v>0.2396385488032752</v>
      </c>
      <c r="AC71" s="23" t="n">
        <v>0.8751566300893038</v>
      </c>
      <c r="AD71" s="23" t="n">
        <v>0.3387687462598507</v>
      </c>
      <c r="AE71" s="23" t="n">
        <v>0.5784072950631258</v>
      </c>
      <c r="AF71" s="23" t="n">
        <v>1.807545360740692</v>
      </c>
      <c r="AG71" s="23" t="n">
        <v>2.949144367963289</v>
      </c>
      <c r="AH71" s="23" t="n">
        <v>1.178577575693919</v>
      </c>
      <c r="AI71" s="23" t="n">
        <v>0.3034209456046154</v>
      </c>
      <c r="AJ71" s="23" t="n">
        <v>3.971626678084891</v>
      </c>
      <c r="AK71" s="23" t="n">
        <v>2.971626678084891</v>
      </c>
      <c r="AL71" s="23" t="n">
        <v>0.3143936006293899</v>
      </c>
      <c r="AM71" s="23" t="n">
        <v>0.2459831998247317</v>
      </c>
      <c r="AN71" s="23" t="n">
        <v>0.9033330922548327</v>
      </c>
      <c r="AO71" s="23" t="n">
        <v>0.3429562918007112</v>
      </c>
      <c r="AP71" s="23" t="n">
        <v>0.5889394916254429</v>
      </c>
      <c r="AQ71" s="23" t="n">
        <v>1.782405237677528</v>
      </c>
      <c r="AR71" s="23" t="n">
        <v>2.873255341223342</v>
      </c>
      <c r="AS71" s="23" t="n">
        <v>1.210939111433772</v>
      </c>
      <c r="AT71" s="23" t="n">
        <v>0.3076060191789388</v>
      </c>
      <c r="AU71" s="23" t="n">
        <v>3.851665902262552</v>
      </c>
      <c r="AV71" s="23" t="n">
        <v>2.851665902262552</v>
      </c>
      <c r="AW71" s="23" t="n">
        <v>0.3155548964955569</v>
      </c>
      <c r="AX71" s="23" t="n">
        <v>0.2495850524367607</v>
      </c>
      <c r="AY71" s="23" t="n">
        <v>0.9150329466215694</v>
      </c>
      <c r="AZ71" s="23" t="n">
        <v>0.3498929976892518</v>
      </c>
      <c r="BA71" s="23" t="n">
        <v>0.5994780501260125</v>
      </c>
      <c r="BB71" s="23" t="n">
        <v>1.790940198388824</v>
      </c>
      <c r="BC71" s="23" t="n">
        <v>2.899758351981248</v>
      </c>
      <c r="BD71" s="23" t="n">
        <v>1.230743172863843</v>
      </c>
      <c r="BE71" s="23" t="n">
        <v>0.3157102262422735</v>
      </c>
      <c r="BF71" s="23" t="n">
        <v>3.900250595164421</v>
      </c>
      <c r="BG71" s="23" t="n">
        <v>2.900250595164421</v>
      </c>
      <c r="BH71" s="23" t="n">
        <v>0.9379057671970867</v>
      </c>
      <c r="BI71" s="23" t="n">
        <v>0.9518944937542354</v>
      </c>
      <c r="BJ71" s="23" t="n">
        <v>3.518352026222455</v>
      </c>
      <c r="BK71" s="23" t="n">
        <v>1.628551765271133</v>
      </c>
      <c r="BL71" s="23" t="n">
        <v>2.580446259025369</v>
      </c>
      <c r="BM71" s="23" t="n">
        <v>2.014914852905696</v>
      </c>
      <c r="BN71" s="23" t="n">
        <v>3.751285202922872</v>
      </c>
      <c r="BO71" s="23" t="n">
        <v>5.182777674500284</v>
      </c>
      <c r="BP71" s="23" t="n">
        <v>1.664425648277829</v>
      </c>
      <c r="BQ71" s="23" t="n">
        <v>5.52590447331283</v>
      </c>
      <c r="BR71" s="23" t="n">
        <v>4.52590447331283</v>
      </c>
      <c r="CD71" s="23" t="n">
        <v>0.2419506410275132</v>
      </c>
      <c r="CE71" s="23" t="n">
        <v>0.1582712222465782</v>
      </c>
      <c r="CF71" s="23" t="n">
        <v>0.582191956042495</v>
      </c>
      <c r="CG71" s="23" t="n">
        <v>0.1819700927684036</v>
      </c>
      <c r="CH71" s="23" t="n">
        <v>0.3402413150149818</v>
      </c>
      <c r="CI71" s="23" t="n">
        <v>1.654146736600629</v>
      </c>
      <c r="CJ71" s="23" t="n">
        <v>2.406242668215504</v>
      </c>
      <c r="CK71" s="23" t="n">
        <v>0.7449607560635254</v>
      </c>
      <c r="CL71" s="23" t="n">
        <v>0.1627688000210304</v>
      </c>
      <c r="CM71" s="23" t="n">
        <v>3.078978228368541</v>
      </c>
      <c r="CN71" s="23" t="n">
        <v>2.078978228368541</v>
      </c>
      <c r="CO71" s="23" t="n">
        <v>0</v>
      </c>
      <c r="CP71" s="23" t="n">
        <v>0.0004939233651317632</v>
      </c>
      <c r="CQ71" s="23" t="n">
        <v>0.001181626940464083</v>
      </c>
      <c r="CR71" s="23" t="n">
        <v>0.0006877035753323198</v>
      </c>
      <c r="CS71" s="23" t="n">
        <v>0.001181626940464083</v>
      </c>
      <c r="CV71" s="23" t="n">
        <v>0.003119389926816664</v>
      </c>
      <c r="CW71" s="23" t="n">
        <v>0.001937762986352581</v>
      </c>
      <c r="CZ71" s="23" t="n">
        <v>0.0001671836119600924</v>
      </c>
      <c r="DA71" s="23" t="n">
        <v>0.0001181910326058234</v>
      </c>
      <c r="DB71" s="23" t="n">
        <v>0.000446206433804828</v>
      </c>
      <c r="DC71" s="23" t="n">
        <v>0.0001608317892389122</v>
      </c>
      <c r="DD71" s="23" t="n">
        <v>0.0002790228218447356</v>
      </c>
      <c r="DE71" s="23" t="n">
        <v>1.706953458058055</v>
      </c>
      <c r="DF71" s="23" t="n">
        <v>2.668960363838411</v>
      </c>
      <c r="DG71" s="23" t="n">
        <v>0.0005521487633699806</v>
      </c>
      <c r="DH71" s="23" t="n">
        <v>0.0001059423295651527</v>
      </c>
      <c r="DI71" s="23" t="n">
        <v>3.302648847554396</v>
      </c>
      <c r="DJ71" s="23" t="n">
        <v>2.302648847554396</v>
      </c>
      <c r="DK71" s="23" t="n">
        <v>0.001072321819977808</v>
      </c>
      <c r="DL71" s="23" t="n">
        <v>0.003833125836196459</v>
      </c>
      <c r="DM71" s="23" t="n">
        <v>0.01276368236007844</v>
      </c>
      <c r="DN71" s="23" t="n">
        <v>0.007858234703904173</v>
      </c>
      <c r="DO71" s="23" t="n">
        <v>0.01169136054010063</v>
      </c>
      <c r="DP71" s="23" t="n">
        <v>4.574603971292672</v>
      </c>
      <c r="DQ71" s="23" t="n">
        <v>11.90284681546682</v>
      </c>
      <c r="DR71" s="23" t="n">
        <v>0.02016154933268165</v>
      </c>
      <c r="DS71" s="23" t="n">
        <v>0.007397866972603206</v>
      </c>
      <c r="DT71" s="23" t="n">
        <v>18.80177103278463</v>
      </c>
      <c r="DU71" s="23" t="n">
        <v>17.80177103278463</v>
      </c>
      <c r="DV71" s="23" t="n">
        <v>-7.82095657708744e-05</v>
      </c>
      <c r="DW71" s="23" t="n">
        <v>-0.0008433876219048515</v>
      </c>
      <c r="DX71" s="23" t="n">
        <v>-0.002691661367610516</v>
      </c>
      <c r="DY71" s="23" t="n">
        <v>-0.001770064179934791</v>
      </c>
      <c r="DZ71" s="23" t="n">
        <v>-0.002613451801839642</v>
      </c>
      <c r="EA71" s="23" t="n">
        <v>11.78368884409448</v>
      </c>
      <c r="EB71" s="23" t="n">
        <v>34.41601217293682</v>
      </c>
      <c r="EC71" s="23" t="n">
        <v>-0.004029026592796458</v>
      </c>
      <c r="ED71" s="23" t="n">
        <v>-0.001337365225185941</v>
      </c>
      <c r="EE71" s="23" t="n">
        <v>51.51577755334994</v>
      </c>
      <c r="EF71" s="23" t="n">
        <v>50.51577755334994</v>
      </c>
      <c r="EG71" s="23" t="n">
        <v>0.002920143244482163</v>
      </c>
      <c r="EH71" s="23" t="n">
        <v>0.003190125402829103</v>
      </c>
      <c r="EI71" s="23" t="n">
        <v>0.01175504940377149</v>
      </c>
      <c r="EJ71" s="23" t="n">
        <v>0.005644780756460222</v>
      </c>
      <c r="EK71" s="23" t="n">
        <v>0.008834906159289325</v>
      </c>
      <c r="EL71" s="23" t="n">
        <v>2.092455107761269</v>
      </c>
      <c r="EM71" s="23" t="n">
        <v>4.025504374137661</v>
      </c>
      <c r="EN71" s="23" t="n">
        <v>0.01606733663830453</v>
      </c>
      <c r="EO71" s="23" t="n">
        <v>0.004312287234533044</v>
      </c>
      <c r="EP71" s="23" t="n">
        <v>5.502242627537196</v>
      </c>
      <c r="EQ71" s="23" t="n">
        <v>4.502242627537196</v>
      </c>
      <c r="ER71" s="23" t="n">
        <v>0.01472412235872981</v>
      </c>
      <c r="ES71" s="23" t="n">
        <v>0.00315452561862725</v>
      </c>
      <c r="ET71" s="23" t="n">
        <v>0.01642141276175739</v>
      </c>
      <c r="EU71" s="23" t="n">
        <v>-0.001457235215599676</v>
      </c>
      <c r="EV71" s="23" t="n">
        <v>0.001697290403027574</v>
      </c>
      <c r="EW71" s="23" t="n">
        <v>1.21424201332835</v>
      </c>
      <c r="EX71" s="23" t="n">
        <v>1.115272772235641</v>
      </c>
      <c r="EY71" s="23" t="n">
        <v>0.01629419910154789</v>
      </c>
      <c r="EZ71" s="23" t="n">
        <v>-0.0001272136602094957</v>
      </c>
      <c r="FA71" s="23" t="n">
        <v>1.106632959477357</v>
      </c>
      <c r="FB71" s="23" t="n">
        <v>0.1066329594773567</v>
      </c>
      <c r="FC71" s="23" t="n">
        <v>0.01477699705497788</v>
      </c>
      <c r="FD71" s="23" t="n">
        <v>0.009666324400270897</v>
      </c>
      <c r="FE71" s="23" t="n">
        <v>0.03555704082178263</v>
      </c>
      <c r="FF71" s="23" t="n">
        <v>0.01111371936653385</v>
      </c>
      <c r="FG71" s="23" t="n">
        <v>0.02078004376680475</v>
      </c>
      <c r="FH71" s="23" t="n">
        <v>1.65414673660063</v>
      </c>
      <c r="FI71" s="23" t="n">
        <v>2.406242668215504</v>
      </c>
      <c r="FJ71" s="23" t="n">
        <v>0.04549805221294295</v>
      </c>
      <c r="FK71" s="23" t="n">
        <v>0.009941011391160326</v>
      </c>
      <c r="FL71" s="23" t="n">
        <v>3.078978228368542</v>
      </c>
      <c r="FM71" s="23" t="n">
        <v>2.078978228368542</v>
      </c>
    </row>
    <row r="72">
      <c r="A72" s="2" t="inlineStr">
        <is>
          <t>Aus|2801</t>
        </is>
      </c>
      <c r="B72" s="2" t="inlineStr">
        <is>
          <t>Aus</t>
        </is>
      </c>
      <c r="C72" s="2" t="inlineStr">
        <is>
          <t>2801</t>
        </is>
      </c>
      <c r="D72" s="2" t="inlineStr">
        <is>
          <t>Water supply, sewerage and drainage services</t>
        </is>
      </c>
      <c r="E72" s="23" t="n">
        <v>1</v>
      </c>
      <c r="F72" s="23" t="n">
        <v>0.3730647843205478</v>
      </c>
      <c r="G72" s="23" t="n">
        <v>1.700766997179517</v>
      </c>
      <c r="H72" s="23" t="n">
        <v>0.3277022128589687</v>
      </c>
      <c r="I72" s="23" t="n">
        <v>0.7007669971795165</v>
      </c>
      <c r="J72" s="23" t="n">
        <v>1.373064784320548</v>
      </c>
      <c r="K72" s="23" t="n">
        <v>1.700766997179517</v>
      </c>
      <c r="L72" s="23" t="n">
        <v>2.380272647397597</v>
      </c>
      <c r="M72" s="23" t="n">
        <v>0.679505650218081</v>
      </c>
      <c r="N72" s="23" t="n">
        <v>2.380272647397597</v>
      </c>
      <c r="O72" s="23" t="n">
        <v>1.380272647397597</v>
      </c>
      <c r="P72" s="23" t="n">
        <v>0.1605972806470962</v>
      </c>
      <c r="Q72" s="23" t="n">
        <v>0.08746789569086298</v>
      </c>
      <c r="R72" s="23" t="n">
        <v>0.3289757727995071</v>
      </c>
      <c r="S72" s="23" t="n">
        <v>0.08091059646154798</v>
      </c>
      <c r="T72" s="23" t="n">
        <v>0.168378492152411</v>
      </c>
      <c r="U72" s="23" t="n">
        <v>1.544641200264586</v>
      </c>
      <c r="V72" s="23" t="n">
        <v>2.048451701510523</v>
      </c>
      <c r="W72" s="23" t="n">
        <v>0.486916822995461</v>
      </c>
      <c r="X72" s="23" t="n">
        <v>0.1579410501959539</v>
      </c>
      <c r="Y72" s="23" t="n">
        <v>3.031912003948774</v>
      </c>
      <c r="Z72" s="23" t="n">
        <v>2.031912003948774</v>
      </c>
      <c r="AA72" s="23" t="n">
        <v>0.537241622048036</v>
      </c>
      <c r="AB72" s="23" t="n">
        <v>0.1807351881974567</v>
      </c>
      <c r="AC72" s="23" t="n">
        <v>0.8611050464269645</v>
      </c>
      <c r="AD72" s="23" t="n">
        <v>0.1431282361814718</v>
      </c>
      <c r="AE72" s="23" t="n">
        <v>0.3238634243789285</v>
      </c>
      <c r="AF72" s="23" t="n">
        <v>1.336413227829352</v>
      </c>
      <c r="AG72" s="23" t="n">
        <v>1.602826384047309</v>
      </c>
      <c r="AH72" s="23" t="n">
        <v>1.201822371437578</v>
      </c>
      <c r="AI72" s="23" t="n">
        <v>0.3407173250106135</v>
      </c>
      <c r="AJ72" s="23" t="n">
        <v>2.237023942515981</v>
      </c>
      <c r="AK72" s="23" t="n">
        <v>1.237023942515981</v>
      </c>
      <c r="AL72" s="23" t="n">
        <v>0.5590040531721742</v>
      </c>
      <c r="AM72" s="23" t="n">
        <v>0.1818009181447662</v>
      </c>
      <c r="AN72" s="23" t="n">
        <v>0.8845642812151875</v>
      </c>
      <c r="AO72" s="23" t="n">
        <v>0.1437593098982471</v>
      </c>
      <c r="AP72" s="23" t="n">
        <v>0.3255602280430133</v>
      </c>
      <c r="AQ72" s="23" t="n">
        <v>1.325222897961299</v>
      </c>
      <c r="AR72" s="23" t="n">
        <v>1.582393322902688</v>
      </c>
      <c r="AS72" s="23" t="n">
        <v>1.229981107344205</v>
      </c>
      <c r="AT72" s="23" t="n">
        <v>0.3454168261290176</v>
      </c>
      <c r="AU72" s="23" t="n">
        <v>2.20030803062061</v>
      </c>
      <c r="AV72" s="23" t="n">
        <v>1.20030803062061</v>
      </c>
      <c r="AW72" s="23" t="n">
        <v>0.5696477799138587</v>
      </c>
      <c r="AX72" s="23" t="n">
        <v>0.1856548731841411</v>
      </c>
      <c r="AY72" s="23" t="n">
        <v>0.902507075954345</v>
      </c>
      <c r="AZ72" s="23" t="n">
        <v>0.1472044228563452</v>
      </c>
      <c r="BA72" s="23" t="n">
        <v>0.3328592960404863</v>
      </c>
      <c r="BB72" s="23" t="n">
        <v>1.325911694437246</v>
      </c>
      <c r="BC72" s="23" t="n">
        <v>1.584324749041979</v>
      </c>
      <c r="BD72" s="23" t="n">
        <v>1.257024274987578</v>
      </c>
      <c r="BE72" s="23" t="n">
        <v>0.3545171990332334</v>
      </c>
      <c r="BF72" s="23" t="n">
        <v>2.206669312706992</v>
      </c>
      <c r="BG72" s="23" t="n">
        <v>1.206669312706992</v>
      </c>
      <c r="BH72" s="23" t="n">
        <v>1.403890833986323</v>
      </c>
      <c r="BI72" s="23" t="n">
        <v>0.7981828319063901</v>
      </c>
      <c r="BJ72" s="23" t="n">
        <v>2.971355752183018</v>
      </c>
      <c r="BK72" s="23" t="n">
        <v>0.7692820862903048</v>
      </c>
      <c r="BL72" s="23" t="n">
        <v>1.567464918196695</v>
      </c>
      <c r="BM72" s="23" t="n">
        <v>1.568550497363078</v>
      </c>
      <c r="BN72" s="23" t="n">
        <v>2.116514817427724</v>
      </c>
      <c r="BO72" s="23" t="n">
        <v>4.840371925177413</v>
      </c>
      <c r="BP72" s="23" t="n">
        <v>1.869016172994395</v>
      </c>
      <c r="BQ72" s="23" t="n">
        <v>3.44782643208323</v>
      </c>
      <c r="BR72" s="23" t="n">
        <v>2.44782643208323</v>
      </c>
      <c r="CD72" s="23" t="n">
        <v>0.3766443414009399</v>
      </c>
      <c r="CE72" s="23" t="n">
        <v>0.09326729250659367</v>
      </c>
      <c r="CF72" s="23" t="n">
        <v>0.5321292736274574</v>
      </c>
      <c r="CG72" s="23" t="n">
        <v>0.06221763971992388</v>
      </c>
      <c r="CH72" s="23" t="n">
        <v>0.1554849322265175</v>
      </c>
      <c r="CI72" s="23" t="n">
        <v>1.247626957993536</v>
      </c>
      <c r="CJ72" s="23" t="n">
        <v>1.412816323346812</v>
      </c>
      <c r="CK72" s="23" t="n">
        <v>0.7149055484421175</v>
      </c>
      <c r="CL72" s="23" t="n">
        <v>0.1827762748146601</v>
      </c>
      <c r="CM72" s="23" t="n">
        <v>1.898091833221242</v>
      </c>
      <c r="CN72" s="23" t="n">
        <v>0.8980918332212425</v>
      </c>
      <c r="CO72" s="23" t="n">
        <v>0</v>
      </c>
      <c r="CP72" s="23" t="n">
        <v>0.0009451133981788484</v>
      </c>
      <c r="CQ72" s="23" t="n">
        <v>0.001250828050413657</v>
      </c>
      <c r="CR72" s="23" t="n">
        <v>0.0003057146522348086</v>
      </c>
      <c r="CS72" s="23" t="n">
        <v>0.001250828050413657</v>
      </c>
      <c r="CV72" s="23" t="n">
        <v>0.003426780076069033</v>
      </c>
      <c r="CW72" s="23" t="n">
        <v>0.002175952025655376</v>
      </c>
      <c r="CZ72" s="23" t="n">
        <v>0.0002339109729766753</v>
      </c>
      <c r="DA72" s="23" t="n">
        <v>7.539018215079263e-05</v>
      </c>
      <c r="DB72" s="23" t="n">
        <v>0.0003700987917669558</v>
      </c>
      <c r="DC72" s="23" t="n">
        <v>6.079763663948789e-05</v>
      </c>
      <c r="DD72" s="23" t="n">
        <v>0.0001361878187902805</v>
      </c>
      <c r="DE72" s="23" t="n">
        <v>1.322302888109102</v>
      </c>
      <c r="DF72" s="23" t="n">
        <v>1.582220735766255</v>
      </c>
      <c r="DG72" s="23" t="n">
        <v>0.000489063509456118</v>
      </c>
      <c r="DH72" s="23" t="n">
        <v>0.0001189647176891622</v>
      </c>
      <c r="DI72" s="23" t="n">
        <v>2.09081046191401</v>
      </c>
      <c r="DJ72" s="23" t="n">
        <v>1.09081046191401</v>
      </c>
      <c r="DK72" s="23" t="n">
        <v>0.01092385132805674</v>
      </c>
      <c r="DL72" s="23" t="n">
        <v>0.00335411304742664</v>
      </c>
      <c r="DM72" s="23" t="n">
        <v>0.01824771770600677</v>
      </c>
      <c r="DN72" s="23" t="n">
        <v>0.00396975333052339</v>
      </c>
      <c r="DO72" s="23" t="n">
        <v>0.007323866377950031</v>
      </c>
      <c r="DP72" s="23" t="n">
        <v>1.307044919113094</v>
      </c>
      <c r="DQ72" s="23" t="n">
        <v>1.670447277064222</v>
      </c>
      <c r="DR72" s="23" t="n">
        <v>0.02655492748240197</v>
      </c>
      <c r="DS72" s="23" t="n">
        <v>0.008307209776395198</v>
      </c>
      <c r="DT72" s="23" t="n">
        <v>2.430912567822896</v>
      </c>
      <c r="DU72" s="23" t="n">
        <v>1.430912567822896</v>
      </c>
      <c r="DV72" s="23" t="n">
        <v>-0.0005140355593487681</v>
      </c>
      <c r="DW72" s="23" t="n">
        <v>-0.0005206615883813817</v>
      </c>
      <c r="DX72" s="23" t="n">
        <v>-0.001925849809029924</v>
      </c>
      <c r="DY72" s="23" t="n">
        <v>-0.0008911526612997738</v>
      </c>
      <c r="DZ72" s="23" t="n">
        <v>-0.001411814249681155</v>
      </c>
      <c r="EA72" s="23" t="n">
        <v>2.012890215301463</v>
      </c>
      <c r="EB72" s="23" t="n">
        <v>3.746530320722916</v>
      </c>
      <c r="EC72" s="23" t="n">
        <v>-0.003427603424554352</v>
      </c>
      <c r="ED72" s="23" t="n">
        <v>-0.001501753615524429</v>
      </c>
      <c r="EE72" s="23" t="n">
        <v>6.668027847911504</v>
      </c>
      <c r="EF72" s="23" t="n">
        <v>5.668027847911504</v>
      </c>
      <c r="EG72" s="23" t="n">
        <v>0.008475038917164264</v>
      </c>
      <c r="EH72" s="23" t="n">
        <v>0.002938576186159448</v>
      </c>
      <c r="EI72" s="23" t="n">
        <v>0.01421939304605331</v>
      </c>
      <c r="EJ72" s="23" t="n">
        <v>0.002805777942729594</v>
      </c>
      <c r="EK72" s="23" t="n">
        <v>0.005744354128889042</v>
      </c>
      <c r="EL72" s="23" t="n">
        <v>1.346733061037399</v>
      </c>
      <c r="EM72" s="23" t="n">
        <v>1.677796784774069</v>
      </c>
      <c r="EN72" s="23" t="n">
        <v>0.01906174487611485</v>
      </c>
      <c r="EO72" s="23" t="n">
        <v>0.004842351830061544</v>
      </c>
      <c r="EP72" s="23" t="n">
        <v>2.249163108562206</v>
      </c>
      <c r="EQ72" s="23" t="n">
        <v>1.249163108562206</v>
      </c>
      <c r="ER72" s="23" t="n">
        <v>0.01328739220697383</v>
      </c>
      <c r="ES72" s="23" t="n">
        <v>-0.0018728462388499</v>
      </c>
      <c r="ET72" s="23" t="n">
        <v>0.009239841742169633</v>
      </c>
      <c r="EU72" s="23" t="n">
        <v>-0.002174704225954292</v>
      </c>
      <c r="EV72" s="23" t="n">
        <v>-0.004047550464804192</v>
      </c>
      <c r="EW72" s="23" t="n">
        <v>0.8590508799862967</v>
      </c>
      <c r="EX72" s="23" t="n">
        <v>0.6953841354453394</v>
      </c>
      <c r="EY72" s="23" t="n">
        <v>0.009096991030512331</v>
      </c>
      <c r="EZ72" s="23" t="n">
        <v>-0.0001428507116573025</v>
      </c>
      <c r="FA72" s="23" t="n">
        <v>0.6846332891218352</v>
      </c>
      <c r="FB72" s="23" t="n">
        <v>-0.3153667108781648</v>
      </c>
      <c r="FC72" s="23" t="n">
        <v>0.02300333778831723</v>
      </c>
      <c r="FD72" s="23" t="n">
        <v>0.005696246560218754</v>
      </c>
      <c r="FE72" s="23" t="n">
        <v>0.03249949111879514</v>
      </c>
      <c r="FF72" s="23" t="n">
        <v>0.003799906770259155</v>
      </c>
      <c r="FG72" s="23" t="n">
        <v>0.009496153330477909</v>
      </c>
      <c r="FH72" s="23" t="n">
        <v>1.247626957993536</v>
      </c>
      <c r="FI72" s="23" t="n">
        <v>1.412816323346812</v>
      </c>
      <c r="FJ72" s="23" t="n">
        <v>0.04366244759283452</v>
      </c>
      <c r="FK72" s="23" t="n">
        <v>0.01116295647403939</v>
      </c>
      <c r="FL72" s="23" t="n">
        <v>1.898091833221242</v>
      </c>
      <c r="FM72" s="23" t="n">
        <v>0.8980918332212422</v>
      </c>
    </row>
    <row r="73">
      <c r="A73" s="2" t="inlineStr">
        <is>
          <t>Aus|2901</t>
        </is>
      </c>
      <c r="B73" s="2" t="inlineStr">
        <is>
          <t>Aus</t>
        </is>
      </c>
      <c r="C73" s="2" t="inlineStr">
        <is>
          <t>2901</t>
        </is>
      </c>
      <c r="D73" s="2" t="inlineStr">
        <is>
          <t>Waste collection, treatment and disposal services</t>
        </is>
      </c>
      <c r="E73" s="23" t="n">
        <v>1</v>
      </c>
      <c r="F73" s="23" t="n">
        <v>0.6855333943500234</v>
      </c>
      <c r="G73" s="23" t="n">
        <v>2.33903878708731</v>
      </c>
      <c r="H73" s="23" t="n">
        <v>0.653505392737287</v>
      </c>
      <c r="I73" s="23" t="n">
        <v>1.33903878708731</v>
      </c>
      <c r="J73" s="23" t="n">
        <v>1.685533394350023</v>
      </c>
      <c r="K73" s="23" t="n">
        <v>2.33903878708731</v>
      </c>
      <c r="L73" s="23" t="n">
        <v>3.510451787075479</v>
      </c>
      <c r="M73" s="23" t="n">
        <v>1.171412999988169</v>
      </c>
      <c r="N73" s="23" t="n">
        <v>3.510451787075479</v>
      </c>
      <c r="O73" s="23" t="n">
        <v>2.510451787075479</v>
      </c>
      <c r="P73" s="23" t="n">
        <v>0.1808932409251203</v>
      </c>
      <c r="Q73" s="23" t="n">
        <v>0.2042771130856887</v>
      </c>
      <c r="R73" s="23" t="n">
        <v>0.5671277300119827</v>
      </c>
      <c r="S73" s="23" t="n">
        <v>0.1819573760011736</v>
      </c>
      <c r="T73" s="23" t="n">
        <v>0.3862344890868624</v>
      </c>
      <c r="U73" s="23" t="n">
        <v>2.129268910441203</v>
      </c>
      <c r="V73" s="23" t="n">
        <v>3.13515157952608</v>
      </c>
      <c r="W73" s="23" t="n">
        <v>0.8394053768158696</v>
      </c>
      <c r="X73" s="23" t="n">
        <v>0.2722776468038869</v>
      </c>
      <c r="Y73" s="23" t="n">
        <v>4.640335772210176</v>
      </c>
      <c r="Z73" s="23" t="n">
        <v>3.640335772210176</v>
      </c>
      <c r="AA73" s="23" t="n">
        <v>0.2503004889493819</v>
      </c>
      <c r="AB73" s="23" t="n">
        <v>0.3063910409327741</v>
      </c>
      <c r="AC73" s="23" t="n">
        <v>0.8542461846072522</v>
      </c>
      <c r="AD73" s="23" t="n">
        <v>0.2975546547250962</v>
      </c>
      <c r="AE73" s="23" t="n">
        <v>0.6039456956578703</v>
      </c>
      <c r="AF73" s="23" t="n">
        <v>2.224092858223442</v>
      </c>
      <c r="AG73" s="23" t="n">
        <v>3.412882604396373</v>
      </c>
      <c r="AH73" s="23" t="n">
        <v>1.44161540473152</v>
      </c>
      <c r="AI73" s="23" t="n">
        <v>0.5873692201242673</v>
      </c>
      <c r="AJ73" s="23" t="n">
        <v>5.759538907744827</v>
      </c>
      <c r="AK73" s="23" t="n">
        <v>4.759538907744827</v>
      </c>
      <c r="AL73" s="23" t="n">
        <v>0.2535778359560282</v>
      </c>
      <c r="AM73" s="23" t="n">
        <v>0.308002239411016</v>
      </c>
      <c r="AN73" s="23" t="n">
        <v>0.8594521677969827</v>
      </c>
      <c r="AO73" s="23" t="n">
        <v>0.2978720924299386</v>
      </c>
      <c r="AP73" s="23" t="n">
        <v>0.6058743318409545</v>
      </c>
      <c r="AQ73" s="23" t="n">
        <v>2.214626026954601</v>
      </c>
      <c r="AR73" s="23" t="n">
        <v>3.389303187941143</v>
      </c>
      <c r="AS73" s="23" t="n">
        <v>1.454922949257481</v>
      </c>
      <c r="AT73" s="23" t="n">
        <v>0.5954707814604986</v>
      </c>
      <c r="AU73" s="23" t="n">
        <v>5.737579326569271</v>
      </c>
      <c r="AV73" s="23" t="n">
        <v>4.737579326569271</v>
      </c>
      <c r="AW73" s="23" t="n">
        <v>0.2609398014961334</v>
      </c>
      <c r="AX73" s="23" t="n">
        <v>0.3145380822517229</v>
      </c>
      <c r="AY73" s="23" t="n">
        <v>0.8806253213362175</v>
      </c>
      <c r="AZ73" s="23" t="n">
        <v>0.3051474375883612</v>
      </c>
      <c r="BA73" s="23" t="n">
        <v>0.6196855198400841</v>
      </c>
      <c r="BB73" s="23" t="n">
        <v>2.205404773239945</v>
      </c>
      <c r="BC73" s="23" t="n">
        <v>3.374821764587211</v>
      </c>
      <c r="BD73" s="23" t="n">
        <v>1.491784412557373</v>
      </c>
      <c r="BE73" s="23" t="n">
        <v>0.6111590912211556</v>
      </c>
      <c r="BF73" s="23" t="n">
        <v>5.716967683749382</v>
      </c>
      <c r="BG73" s="23" t="n">
        <v>4.716967683749381</v>
      </c>
      <c r="BH73" s="23" t="n">
        <v>1.906343506465903</v>
      </c>
      <c r="BI73" s="23" t="n">
        <v>1.887117871369163</v>
      </c>
      <c r="BJ73" s="23" t="n">
        <v>5.483395475694602</v>
      </c>
      <c r="BK73" s="23" t="n">
        <v>1.689934097859537</v>
      </c>
      <c r="BL73" s="23" t="n">
        <v>3.577051969228699</v>
      </c>
      <c r="BM73" s="23" t="n">
        <v>1.989914915632187</v>
      </c>
      <c r="BN73" s="23" t="n">
        <v>2.876394236975716</v>
      </c>
      <c r="BO73" s="23" t="n">
        <v>8.705428789959324</v>
      </c>
      <c r="BP73" s="23" t="n">
        <v>3.222033314264722</v>
      </c>
      <c r="BQ73" s="23" t="n">
        <v>4.566558314612451</v>
      </c>
      <c r="BR73" s="23" t="n">
        <v>3.566558314612451</v>
      </c>
      <c r="CD73" s="23" t="n">
        <v>0.06940724802426161</v>
      </c>
      <c r="CE73" s="23" t="n">
        <v>0.1021139278470854</v>
      </c>
      <c r="CF73" s="23" t="n">
        <v>0.2871184545952695</v>
      </c>
      <c r="CG73" s="23" t="n">
        <v>0.1155972787239225</v>
      </c>
      <c r="CH73" s="23" t="n">
        <v>0.2177112065710079</v>
      </c>
      <c r="CI73" s="23" t="n">
        <v>2.471228592889766</v>
      </c>
      <c r="CJ73" s="23" t="n">
        <v>4.136721491895284</v>
      </c>
      <c r="CK73" s="23" t="n">
        <v>0.6022100279156491</v>
      </c>
      <c r="CL73" s="23" t="n">
        <v>0.3150915733203796</v>
      </c>
      <c r="CM73" s="23" t="n">
        <v>8.676471767114927</v>
      </c>
      <c r="CN73" s="23" t="n">
        <v>7.676471767114927</v>
      </c>
      <c r="CO73" s="23" t="n">
        <v>0</v>
      </c>
      <c r="CP73" s="23" t="n">
        <v>9.135737920898217e-05</v>
      </c>
      <c r="CQ73" s="23" t="n">
        <v>0.0005722307392469803</v>
      </c>
      <c r="CR73" s="23" t="n">
        <v>0.0004808733600379982</v>
      </c>
      <c r="CS73" s="23" t="n">
        <v>0.0005722307392469803</v>
      </c>
      <c r="CV73" s="23" t="n">
        <v>0.004323396736741243</v>
      </c>
      <c r="CW73" s="23" t="n">
        <v>0.003751165997494262</v>
      </c>
      <c r="CZ73" s="23" t="n">
        <v>9.907483772430736e-05</v>
      </c>
      <c r="DA73" s="23" t="n">
        <v>0.0001030502054859464</v>
      </c>
      <c r="DB73" s="23" t="n">
        <v>0.0003027264839732808</v>
      </c>
      <c r="DC73" s="23" t="n">
        <v>0.0001006014407630271</v>
      </c>
      <c r="DD73" s="23" t="n">
        <v>0.0002036516462489735</v>
      </c>
      <c r="DE73" s="23" t="n">
        <v>2.040124898036181</v>
      </c>
      <c r="DF73" s="23" t="n">
        <v>3.055533482837176</v>
      </c>
      <c r="DG73" s="23" t="n">
        <v>0.0005078120734695299</v>
      </c>
      <c r="DH73" s="23" t="n">
        <v>0.000205085589496249</v>
      </c>
      <c r="DI73" s="23" t="n">
        <v>5.125540299976102</v>
      </c>
      <c r="DJ73" s="23" t="n">
        <v>4.125540299976102</v>
      </c>
      <c r="DK73" s="23" t="n">
        <v>0.01163544352935622</v>
      </c>
      <c r="DL73" s="23" t="n">
        <v>0.007816945989105057</v>
      </c>
      <c r="DM73" s="23" t="n">
        <v>0.02772269279884782</v>
      </c>
      <c r="DN73" s="23" t="n">
        <v>0.008270303280386544</v>
      </c>
      <c r="DO73" s="23" t="n">
        <v>0.0160872492694916</v>
      </c>
      <c r="DP73" s="23" t="n">
        <v>1.671821918037151</v>
      </c>
      <c r="DQ73" s="23" t="n">
        <v>2.382607309201706</v>
      </c>
      <c r="DR73" s="23" t="n">
        <v>0.04204365322437927</v>
      </c>
      <c r="DS73" s="23" t="n">
        <v>0.01432096042553145</v>
      </c>
      <c r="DT73" s="23" t="n">
        <v>3.613412167598351</v>
      </c>
      <c r="DU73" s="23" t="n">
        <v>2.613412167598351</v>
      </c>
      <c r="DV73" s="23" t="n">
        <v>-0.004372552826975309</v>
      </c>
      <c r="DW73" s="23" t="n">
        <v>-0.001475510733092906</v>
      </c>
      <c r="DX73" s="23" t="n">
        <v>-0.007424496482833446</v>
      </c>
      <c r="DY73" s="23" t="n">
        <v>-0.001576432922765231</v>
      </c>
      <c r="DZ73" s="23" t="n">
        <v>-0.003051943655858137</v>
      </c>
      <c r="EA73" s="23" t="n">
        <v>1.337448349163475</v>
      </c>
      <c r="EB73" s="23" t="n">
        <v>1.69797753775094</v>
      </c>
      <c r="EC73" s="23" t="n">
        <v>-0.0100133987346984</v>
      </c>
      <c r="ED73" s="23" t="n">
        <v>-0.002588902251864955</v>
      </c>
      <c r="EE73" s="23" t="n">
        <v>2.290057806259854</v>
      </c>
      <c r="EF73" s="23" t="n">
        <v>1.290057806259854</v>
      </c>
      <c r="EG73" s="23" t="n">
        <v>0.007042602322337055</v>
      </c>
      <c r="EH73" s="23" t="n">
        <v>0.006928836625296956</v>
      </c>
      <c r="EI73" s="23" t="n">
        <v>0.02017212720955039</v>
      </c>
      <c r="EJ73" s="23" t="n">
        <v>0.006200688261916381</v>
      </c>
      <c r="EK73" s="23" t="n">
        <v>0.01312952488721334</v>
      </c>
      <c r="EL73" s="23" t="n">
        <v>1.983846071120718</v>
      </c>
      <c r="EM73" s="23" t="n">
        <v>2.864300195620923</v>
      </c>
      <c r="EN73" s="23" t="n">
        <v>0.02851995166462314</v>
      </c>
      <c r="EO73" s="23" t="n">
        <v>0.008347824455072747</v>
      </c>
      <c r="EP73" s="23" t="n">
        <v>4.049632558999715</v>
      </c>
      <c r="EQ73" s="23" t="n">
        <v>3.049632558999714</v>
      </c>
      <c r="ER73" s="23" t="n">
        <v>-0.003765255315690812</v>
      </c>
      <c r="ES73" s="23" t="n">
        <v>-0.005317638147055177</v>
      </c>
      <c r="ET73" s="23" t="n">
        <v>-0.01496614401981975</v>
      </c>
      <c r="EU73" s="23" t="n">
        <v>-0.00588325055707376</v>
      </c>
      <c r="EV73" s="23" t="n">
        <v>-0.01120088870412894</v>
      </c>
      <c r="EW73" s="23" t="n">
        <v>2.412291518425106</v>
      </c>
      <c r="EX73" s="23" t="n">
        <v>3.974801909833811</v>
      </c>
      <c r="EY73" s="23" t="n">
        <v>-0.01521240713866098</v>
      </c>
      <c r="EZ73" s="23" t="n">
        <v>-0.0002462631188412355</v>
      </c>
      <c r="FA73" s="23" t="n">
        <v>4.040206005491014</v>
      </c>
      <c r="FB73" s="23" t="n">
        <v>3.040206005491014</v>
      </c>
      <c r="FC73" s="23" t="n">
        <v>0.00423900798647607</v>
      </c>
      <c r="FD73" s="23" t="n">
        <v>0.006236549755191665</v>
      </c>
      <c r="FE73" s="23" t="n">
        <v>0.01753559544197131</v>
      </c>
      <c r="FF73" s="23" t="n">
        <v>0.007060037700303575</v>
      </c>
      <c r="FG73" s="23" t="n">
        <v>0.01329658745549524</v>
      </c>
      <c r="FH73" s="23" t="n">
        <v>2.471228592889765</v>
      </c>
      <c r="FI73" s="23" t="n">
        <v>4.136721491895284</v>
      </c>
      <c r="FJ73" s="23" t="n">
        <v>0.03677963311523432</v>
      </c>
      <c r="FK73" s="23" t="n">
        <v>0.01924403767326301</v>
      </c>
      <c r="FL73" s="23" t="n">
        <v>8.676471767114929</v>
      </c>
      <c r="FM73" s="23" t="n">
        <v>7.676471767114929</v>
      </c>
    </row>
    <row r="74">
      <c r="A74" s="2" t="inlineStr">
        <is>
          <t>Aus|3001</t>
        </is>
      </c>
      <c r="B74" s="2" t="inlineStr">
        <is>
          <t>Aus</t>
        </is>
      </c>
      <c r="C74" s="2" t="inlineStr">
        <is>
          <t>3001</t>
        </is>
      </c>
      <c r="D74" s="2" t="inlineStr">
        <is>
          <t>Residential building construction</t>
        </is>
      </c>
      <c r="E74" s="23" t="n">
        <v>1</v>
      </c>
      <c r="F74" s="23" t="n">
        <v>0.7082970000753862</v>
      </c>
      <c r="G74" s="23" t="n">
        <v>2.49882777594265</v>
      </c>
      <c r="H74" s="23" t="n">
        <v>0.7905307758672643</v>
      </c>
      <c r="I74" s="23" t="n">
        <v>1.49882777594265</v>
      </c>
      <c r="J74" s="23" t="n">
        <v>1.708297000075386</v>
      </c>
      <c r="K74" s="23" t="n">
        <v>2.49882777594265</v>
      </c>
      <c r="L74" s="23" t="n">
        <v>3.378228370413308</v>
      </c>
      <c r="M74" s="23" t="n">
        <v>0.8794005944706575</v>
      </c>
      <c r="N74" s="23" t="n">
        <v>3.378228370413308</v>
      </c>
      <c r="O74" s="23" t="n">
        <v>2.378228370413308</v>
      </c>
      <c r="P74" s="23" t="n">
        <v>0.09333057642337841</v>
      </c>
      <c r="Q74" s="23" t="n">
        <v>0.1491938431697948</v>
      </c>
      <c r="R74" s="23" t="n">
        <v>0.4257528838406006</v>
      </c>
      <c r="S74" s="23" t="n">
        <v>0.1832284642474275</v>
      </c>
      <c r="T74" s="23" t="n">
        <v>0.3324223074172222</v>
      </c>
      <c r="U74" s="23" t="n">
        <v>2.598552681095658</v>
      </c>
      <c r="V74" s="23" t="n">
        <v>4.561772788257993</v>
      </c>
      <c r="W74" s="23" t="n">
        <v>0.6301565608211602</v>
      </c>
      <c r="X74" s="23" t="n">
        <v>0.2044036769805596</v>
      </c>
      <c r="Y74" s="23" t="n">
        <v>6.751876876475736</v>
      </c>
      <c r="Z74" s="23" t="n">
        <v>5.751876876475737</v>
      </c>
      <c r="AA74" s="23" t="n">
        <v>0.213349714269185</v>
      </c>
      <c r="AB74" s="23" t="n">
        <v>0.2624151221564106</v>
      </c>
      <c r="AC74" s="23" t="n">
        <v>0.8031045822354652</v>
      </c>
      <c r="AD74" s="23" t="n">
        <v>0.3273397458098696</v>
      </c>
      <c r="AE74" s="23" t="n">
        <v>0.5897548679662802</v>
      </c>
      <c r="AF74" s="23" t="n">
        <v>2.229976440583929</v>
      </c>
      <c r="AG74" s="23" t="n">
        <v>3.764263687844371</v>
      </c>
      <c r="AH74" s="23" t="n">
        <v>1.244053113074941</v>
      </c>
      <c r="AI74" s="23" t="n">
        <v>0.440948530839476</v>
      </c>
      <c r="AJ74" s="23" t="n">
        <v>5.831051226557114</v>
      </c>
      <c r="AK74" s="23" t="n">
        <v>4.831051226557115</v>
      </c>
      <c r="AL74" s="23" t="n">
        <v>0.2079982215756215</v>
      </c>
      <c r="AM74" s="23" t="n">
        <v>0.2577708322843608</v>
      </c>
      <c r="AN74" s="23" t="n">
        <v>0.7922600795811283</v>
      </c>
      <c r="AO74" s="23" t="n">
        <v>0.326491025721146</v>
      </c>
      <c r="AP74" s="23" t="n">
        <v>0.5842618580055068</v>
      </c>
      <c r="AQ74" s="23" t="n">
        <v>2.239293443625159</v>
      </c>
      <c r="AR74" s="23" t="n">
        <v>3.808975257478767</v>
      </c>
      <c r="AS74" s="23" t="n">
        <v>1.239290596752748</v>
      </c>
      <c r="AT74" s="23" t="n">
        <v>0.4470305171716193</v>
      </c>
      <c r="AU74" s="23" t="n">
        <v>5.958178812130763</v>
      </c>
      <c r="AV74" s="23" t="n">
        <v>4.958178812130763</v>
      </c>
      <c r="AW74" s="23" t="n">
        <v>0.2131843531084125</v>
      </c>
      <c r="AX74" s="23" t="n">
        <v>0.2641372165137492</v>
      </c>
      <c r="AY74" s="23" t="n">
        <v>0.8127740283418383</v>
      </c>
      <c r="AZ74" s="23" t="n">
        <v>0.3354524587196765</v>
      </c>
      <c r="BA74" s="23" t="n">
        <v>0.5995896752334258</v>
      </c>
      <c r="BB74" s="23" t="n">
        <v>2.239008457527017</v>
      </c>
      <c r="BC74" s="23" t="n">
        <v>3.812540725859515</v>
      </c>
      <c r="BD74" s="23" t="n">
        <v>1.271582038959323</v>
      </c>
      <c r="BE74" s="23" t="n">
        <v>0.4588080106174843</v>
      </c>
      <c r="BF74" s="23" t="n">
        <v>5.964706229226278</v>
      </c>
      <c r="BG74" s="23" t="n">
        <v>4.964706229226278</v>
      </c>
      <c r="BH74" s="23" t="n">
        <v>1.818727344622425</v>
      </c>
      <c r="BI74" s="23" t="n">
        <v>1.640376503534449</v>
      </c>
      <c r="BJ74" s="23" t="n">
        <v>5.324701857393903</v>
      </c>
      <c r="BK74" s="23" t="n">
        <v>1.865598009237028</v>
      </c>
      <c r="BL74" s="23" t="n">
        <v>3.505974512771477</v>
      </c>
      <c r="BM74" s="23" t="n">
        <v>1.901936460341172</v>
      </c>
      <c r="BN74" s="23" t="n">
        <v>2.927707593520199</v>
      </c>
      <c r="BO74" s="23" t="n">
        <v>7.743539630235149</v>
      </c>
      <c r="BP74" s="23" t="n">
        <v>2.418837772841246</v>
      </c>
      <c r="BQ74" s="23" t="n">
        <v>4.257669327472907</v>
      </c>
      <c r="BR74" s="23" t="n">
        <v>3.257669327472907</v>
      </c>
      <c r="CD74" s="23" t="n">
        <v>0.1200191378458066</v>
      </c>
      <c r="CE74" s="23" t="n">
        <v>0.1132212789866157</v>
      </c>
      <c r="CF74" s="23" t="n">
        <v>0.377351698394865</v>
      </c>
      <c r="CG74" s="23" t="n">
        <v>0.1441112815624426</v>
      </c>
      <c r="CH74" s="23" t="n">
        <v>0.2573325605490583</v>
      </c>
      <c r="CI74" s="23" t="n">
        <v>1.943360209203266</v>
      </c>
      <c r="CJ74" s="23" t="n">
        <v>3.144096059743936</v>
      </c>
      <c r="CK74" s="23" t="n">
        <v>0.6138965522537816</v>
      </c>
      <c r="CL74" s="23" t="n">
        <v>0.2365448538589166</v>
      </c>
      <c r="CM74" s="23" t="n">
        <v>5.114988853215051</v>
      </c>
      <c r="CN74" s="23" t="n">
        <v>4.114988853215051</v>
      </c>
      <c r="CO74" s="23" t="n">
        <v>0</v>
      </c>
      <c r="CP74" s="23" t="n">
        <v>0.0001782946627341679</v>
      </c>
      <c r="CQ74" s="23" t="n">
        <v>0.0005660589959906971</v>
      </c>
      <c r="CR74" s="23" t="n">
        <v>0.0003877643332565292</v>
      </c>
      <c r="CS74" s="23" t="n">
        <v>0.0005660589959906971</v>
      </c>
      <c r="CV74" s="23" t="n">
        <v>0.003382126094603987</v>
      </c>
      <c r="CW74" s="23" t="n">
        <v>0.00281606709861329</v>
      </c>
      <c r="CZ74" s="23" t="n">
        <v>0.0004082976167045987</v>
      </c>
      <c r="DA74" s="23" t="n">
        <v>0.0002442249244094791</v>
      </c>
      <c r="DB74" s="23" t="n">
        <v>0.0008419094359545324</v>
      </c>
      <c r="DC74" s="23" t="n">
        <v>0.0001893868948404545</v>
      </c>
      <c r="DD74" s="23" t="n">
        <v>0.0004336118192499337</v>
      </c>
      <c r="DE74" s="23" t="n">
        <v>1.59815417582066</v>
      </c>
      <c r="DF74" s="23" t="n">
        <v>2.061999388459937</v>
      </c>
      <c r="DG74" s="23" t="n">
        <v>0.0009958708392531026</v>
      </c>
      <c r="DH74" s="23" t="n">
        <v>0.0001539614032985702</v>
      </c>
      <c r="DI74" s="23" t="n">
        <v>2.43908070610564</v>
      </c>
      <c r="DJ74" s="23" t="n">
        <v>1.43908070610564</v>
      </c>
      <c r="DK74" s="23" t="n">
        <v>0.005312962805808837</v>
      </c>
      <c r="DL74" s="23" t="n">
        <v>0.007556823452723974</v>
      </c>
      <c r="DM74" s="23" t="n">
        <v>0.02449365410505788</v>
      </c>
      <c r="DN74" s="23" t="n">
        <v>0.01162386784652506</v>
      </c>
      <c r="DO74" s="23" t="n">
        <v>0.01918069129924904</v>
      </c>
      <c r="DP74" s="23" t="n">
        <v>2.422336976359377</v>
      </c>
      <c r="DQ74" s="23" t="n">
        <v>4.610168563250275</v>
      </c>
      <c r="DR74" s="23" t="n">
        <v>0.03524465406129047</v>
      </c>
      <c r="DS74" s="23" t="n">
        <v>0.0107509999562326</v>
      </c>
      <c r="DT74" s="23" t="n">
        <v>6.633709918457613</v>
      </c>
      <c r="DU74" s="23" t="n">
        <v>5.633709918457613</v>
      </c>
      <c r="DV74" s="23" t="n">
        <v>-0.0005351288897223781</v>
      </c>
      <c r="DW74" s="23" t="n">
        <v>-0.00161295881047903</v>
      </c>
      <c r="DX74" s="23" t="n">
        <v>-0.005387673776293288</v>
      </c>
      <c r="DY74" s="23" t="n">
        <v>-0.00323958607609188</v>
      </c>
      <c r="DZ74" s="23" t="n">
        <v>-0.00485254488657091</v>
      </c>
      <c r="EA74" s="23" t="n">
        <v>4.014150126179553</v>
      </c>
      <c r="EB74" s="23" t="n">
        <v>10.06799273926022</v>
      </c>
      <c r="EC74" s="23" t="n">
        <v>-0.007331208788572869</v>
      </c>
      <c r="ED74" s="23" t="n">
        <v>-0.001943535012279581</v>
      </c>
      <c r="EE74" s="23" t="n">
        <v>13.69989348243983</v>
      </c>
      <c r="EF74" s="23" t="n">
        <v>12.69989348243983</v>
      </c>
      <c r="EG74" s="23" t="n">
        <v>0.004302056720175947</v>
      </c>
      <c r="EH74" s="23" t="n">
        <v>0.004697856650923865</v>
      </c>
      <c r="EI74" s="23" t="n">
        <v>0.01523905709122083</v>
      </c>
      <c r="EJ74" s="23" t="n">
        <v>0.00623914372012102</v>
      </c>
      <c r="EK74" s="23" t="n">
        <v>0.01093700037104488</v>
      </c>
      <c r="EL74" s="23" t="n">
        <v>2.092002490086121</v>
      </c>
      <c r="EM74" s="23" t="n">
        <v>3.542272471618547</v>
      </c>
      <c r="EN74" s="23" t="n">
        <v>0.02150591753105018</v>
      </c>
      <c r="EO74" s="23" t="n">
        <v>0.006266860439829347</v>
      </c>
      <c r="EP74" s="23" t="n">
        <v>4.998985120347419</v>
      </c>
      <c r="EQ74" s="23" t="n">
        <v>3.998985120347418</v>
      </c>
      <c r="ER74" s="23" t="n">
        <v>-0.0096535494137395</v>
      </c>
      <c r="ES74" s="23" t="n">
        <v>-0.00934214652297374</v>
      </c>
      <c r="ET74" s="23" t="n">
        <v>-0.02608355974555784</v>
      </c>
      <c r="EU74" s="23" t="n">
        <v>-0.007087863808844599</v>
      </c>
      <c r="EV74" s="23" t="n">
        <v>-0.01643001033181834</v>
      </c>
      <c r="EW74" s="23" t="n">
        <v>1.967742135310091</v>
      </c>
      <c r="EX74" s="23" t="n">
        <v>2.701965735880958</v>
      </c>
      <c r="EY74" s="23" t="n">
        <v>-0.02626843385324418</v>
      </c>
      <c r="EZ74" s="23" t="n">
        <v>-0.0001848741076863371</v>
      </c>
      <c r="FA74" s="23" t="n">
        <v>2.721116630516999</v>
      </c>
      <c r="FB74" s="23" t="n">
        <v>1.721116630516999</v>
      </c>
      <c r="FC74" s="23" t="n">
        <v>0.007330100217782826</v>
      </c>
      <c r="FD74" s="23" t="n">
        <v>0.006914924874928511</v>
      </c>
      <c r="FE74" s="23" t="n">
        <v>0.02304653921225914</v>
      </c>
      <c r="FF74" s="23" t="n">
        <v>0.008801514119547799</v>
      </c>
      <c r="FG74" s="23" t="n">
        <v>0.01571643899447631</v>
      </c>
      <c r="FH74" s="23" t="n">
        <v>1.943360209203266</v>
      </c>
      <c r="FI74" s="23" t="n">
        <v>3.144096059743934</v>
      </c>
      <c r="FJ74" s="23" t="n">
        <v>0.03749338090690836</v>
      </c>
      <c r="FK74" s="23" t="n">
        <v>0.01444684169464923</v>
      </c>
      <c r="FL74" s="23" t="n">
        <v>5.11498885321505</v>
      </c>
      <c r="FM74" s="23" t="n">
        <v>4.11498885321505</v>
      </c>
    </row>
    <row r="75">
      <c r="A75" s="2" t="inlineStr">
        <is>
          <t>Aus|3002</t>
        </is>
      </c>
      <c r="B75" s="2" t="inlineStr">
        <is>
          <t>Aus</t>
        </is>
      </c>
      <c r="C75" s="2" t="inlineStr">
        <is>
          <t>3002</t>
        </is>
      </c>
      <c r="D75" s="2" t="inlineStr">
        <is>
          <t>Non-residential building construction</t>
        </is>
      </c>
      <c r="E75" s="23" t="n">
        <v>1</v>
      </c>
      <c r="F75" s="23" t="n">
        <v>0.6943930857862364</v>
      </c>
      <c r="G75" s="23" t="n">
        <v>2.497759906165224</v>
      </c>
      <c r="H75" s="23" t="n">
        <v>0.8033668203789877</v>
      </c>
      <c r="I75" s="23" t="n">
        <v>1.497759906165224</v>
      </c>
      <c r="J75" s="23" t="n">
        <v>1.694393085786236</v>
      </c>
      <c r="K75" s="23" t="n">
        <v>2.497759906165224</v>
      </c>
      <c r="L75" s="23" t="n">
        <v>3.404699087601538</v>
      </c>
      <c r="M75" s="23" t="n">
        <v>0.9069391814363139</v>
      </c>
      <c r="N75" s="23" t="n">
        <v>3.404699087601538</v>
      </c>
      <c r="O75" s="23" t="n">
        <v>2.404699087601538</v>
      </c>
      <c r="P75" s="23" t="n">
        <v>0.1159646133186666</v>
      </c>
      <c r="Q75" s="23" t="n">
        <v>0.1385968719337461</v>
      </c>
      <c r="R75" s="23" t="n">
        <v>0.4390854115773843</v>
      </c>
      <c r="S75" s="23" t="n">
        <v>0.1845239263249716</v>
      </c>
      <c r="T75" s="23" t="n">
        <v>0.3231207982587176</v>
      </c>
      <c r="U75" s="23" t="n">
        <v>2.195165214347646</v>
      </c>
      <c r="V75" s="23" t="n">
        <v>3.786374127517618</v>
      </c>
      <c r="W75" s="23" t="n">
        <v>0.6498900262762287</v>
      </c>
      <c r="X75" s="23" t="n">
        <v>0.2108046146988444</v>
      </c>
      <c r="Y75" s="23" t="n">
        <v>5.604209833307977</v>
      </c>
      <c r="Z75" s="23" t="n">
        <v>4.604209833307977</v>
      </c>
      <c r="AA75" s="23" t="n">
        <v>0.2211542442238889</v>
      </c>
      <c r="AB75" s="23" t="n">
        <v>0.2487092540051017</v>
      </c>
      <c r="AC75" s="23" t="n">
        <v>0.7979895607689514</v>
      </c>
      <c r="AD75" s="23" t="n">
        <v>0.3281260625399607</v>
      </c>
      <c r="AE75" s="23" t="n">
        <v>0.5768353165450625</v>
      </c>
      <c r="AF75" s="23" t="n">
        <v>2.124596341697684</v>
      </c>
      <c r="AG75" s="23" t="n">
        <v>3.60829412779026</v>
      </c>
      <c r="AH75" s="23" t="n">
        <v>1.252746473749914</v>
      </c>
      <c r="AI75" s="23" t="n">
        <v>0.4547569129809629</v>
      </c>
      <c r="AJ75" s="23" t="n">
        <v>5.66458255479681</v>
      </c>
      <c r="AK75" s="23" t="n">
        <v>4.66458255479681</v>
      </c>
      <c r="AL75" s="23" t="n">
        <v>0.2216514768160577</v>
      </c>
      <c r="AM75" s="23" t="n">
        <v>0.2437093299049166</v>
      </c>
      <c r="AN75" s="23" t="n">
        <v>0.7924836424913734</v>
      </c>
      <c r="AO75" s="23" t="n">
        <v>0.3271228357703991</v>
      </c>
      <c r="AP75" s="23" t="n">
        <v>0.5708321656753157</v>
      </c>
      <c r="AQ75" s="23" t="n">
        <v>2.099515931072113</v>
      </c>
      <c r="AR75" s="23" t="n">
        <v>3.575359180435478</v>
      </c>
      <c r="AS75" s="23" t="n">
        <v>1.253513000294712</v>
      </c>
      <c r="AT75" s="23" t="n">
        <v>0.4610293578033383</v>
      </c>
      <c r="AU75" s="23" t="n">
        <v>5.655333401342355</v>
      </c>
      <c r="AV75" s="23" t="n">
        <v>4.655333401342355</v>
      </c>
      <c r="AW75" s="23" t="n">
        <v>0.2247219318885324</v>
      </c>
      <c r="AX75" s="23" t="n">
        <v>0.2502602353534535</v>
      </c>
      <c r="AY75" s="23" t="n">
        <v>0.8108432340643564</v>
      </c>
      <c r="AZ75" s="23" t="n">
        <v>0.3358610668223705</v>
      </c>
      <c r="BA75" s="23" t="n">
        <v>0.586121302175824</v>
      </c>
      <c r="BB75" s="23" t="n">
        <v>2.113644018856107</v>
      </c>
      <c r="BC75" s="23" t="n">
        <v>3.60820693935007</v>
      </c>
      <c r="BD75" s="23" t="n">
        <v>1.284018899628146</v>
      </c>
      <c r="BE75" s="23" t="n">
        <v>0.4731756655637894</v>
      </c>
      <c r="BF75" s="23" t="n">
        <v>5.713812127002587</v>
      </c>
      <c r="BG75" s="23" t="n">
        <v>4.713812127002588</v>
      </c>
      <c r="BH75" s="23" t="n">
        <v>1.76348291875553</v>
      </c>
      <c r="BI75" s="23" t="n">
        <v>1.594659955887606</v>
      </c>
      <c r="BJ75" s="23" t="n">
        <v>5.259585618777546</v>
      </c>
      <c r="BK75" s="23" t="n">
        <v>1.90144274413441</v>
      </c>
      <c r="BL75" s="23" t="n">
        <v>3.496102700022016</v>
      </c>
      <c r="BM75" s="23" t="n">
        <v>1.904267310404651</v>
      </c>
      <c r="BN75" s="23" t="n">
        <v>2.982498760174653</v>
      </c>
      <c r="BO75" s="23" t="n">
        <v>7.754169729274278</v>
      </c>
      <c r="BP75" s="23" t="n">
        <v>2.494584110496731</v>
      </c>
      <c r="BQ75" s="23" t="n">
        <v>4.397076743304272</v>
      </c>
      <c r="BR75" s="23" t="n">
        <v>3.397076743304272</v>
      </c>
      <c r="CD75" s="23" t="n">
        <v>0.1051896309052223</v>
      </c>
      <c r="CE75" s="23" t="n">
        <v>0.1101123820713556</v>
      </c>
      <c r="CF75" s="23" t="n">
        <v>0.358904149191567</v>
      </c>
      <c r="CG75" s="23" t="n">
        <v>0.1436021362149891</v>
      </c>
      <c r="CH75" s="23" t="n">
        <v>0.2537145182863447</v>
      </c>
      <c r="CI75" s="23" t="n">
        <v>2.046798825357309</v>
      </c>
      <c r="CJ75" s="23" t="n">
        <v>3.411972702090246</v>
      </c>
      <c r="CK75" s="23" t="n">
        <v>0.6028564474736857</v>
      </c>
      <c r="CL75" s="23" t="n">
        <v>0.2439522982821187</v>
      </c>
      <c r="CM75" s="23" t="n">
        <v>5.731139488614328</v>
      </c>
      <c r="CN75" s="23" t="n">
        <v>4.731139488614328</v>
      </c>
      <c r="CO75" s="23" t="n">
        <v>0</v>
      </c>
      <c r="CP75" s="23" t="n">
        <v>0.0001597879576534252</v>
      </c>
      <c r="CQ75" s="23" t="n">
        <v>0.0005357493992464244</v>
      </c>
      <c r="CR75" s="23" t="n">
        <v>0.0003759614415929992</v>
      </c>
      <c r="CS75" s="23" t="n">
        <v>0.0005357493992464244</v>
      </c>
      <c r="CV75" s="23" t="n">
        <v>0.003440002142927387</v>
      </c>
      <c r="CW75" s="23" t="n">
        <v>0.002904252743680962</v>
      </c>
      <c r="CZ75" s="23" t="n">
        <v>0.0003712798521962665</v>
      </c>
      <c r="DA75" s="23" t="n">
        <v>0.0002427062817624796</v>
      </c>
      <c r="DB75" s="23" t="n">
        <v>0.0008164729809432901</v>
      </c>
      <c r="DC75" s="23" t="n">
        <v>0.000202486846984544</v>
      </c>
      <c r="DD75" s="23" t="n">
        <v>0.0004451931287470235</v>
      </c>
      <c r="DE75" s="23" t="n">
        <v>1.653701730182169</v>
      </c>
      <c r="DF75" s="23" t="n">
        <v>2.199076993037814</v>
      </c>
      <c r="DG75" s="23" t="n">
        <v>0.0009752557131342348</v>
      </c>
      <c r="DH75" s="23" t="n">
        <v>0.0001587827321909447</v>
      </c>
      <c r="DI75" s="23" t="n">
        <v>2.626740199785184</v>
      </c>
      <c r="DJ75" s="23" t="n">
        <v>1.626740199785184</v>
      </c>
      <c r="DK75" s="23" t="n">
        <v>0.003912520456798674</v>
      </c>
      <c r="DL75" s="23" t="n">
        <v>0.007727268413294674</v>
      </c>
      <c r="DM75" s="23" t="n">
        <v>0.02263553809214804</v>
      </c>
      <c r="DN75" s="23" t="n">
        <v>0.01099574922205469</v>
      </c>
      <c r="DO75" s="23" t="n">
        <v>0.01872301763534936</v>
      </c>
      <c r="DP75" s="23" t="n">
        <v>2.975010354225043</v>
      </c>
      <c r="DQ75" s="23" t="n">
        <v>5.785410796463676</v>
      </c>
      <c r="DR75" s="23" t="n">
        <v>0.03372320753567008</v>
      </c>
      <c r="DS75" s="23" t="n">
        <v>0.01108766944352204</v>
      </c>
      <c r="DT75" s="23" t="n">
        <v>8.619305102180419</v>
      </c>
      <c r="DU75" s="23" t="n">
        <v>7.61930510218042</v>
      </c>
      <c r="DV75" s="23" t="n">
        <v>-0.001213345236520251</v>
      </c>
      <c r="DW75" s="23" t="n">
        <v>-0.001578857204173875</v>
      </c>
      <c r="DX75" s="23" t="n">
        <v>-0.005628168899354668</v>
      </c>
      <c r="DY75" s="23" t="n">
        <v>-0.002835966458660543</v>
      </c>
      <c r="DZ75" s="23" t="n">
        <v>-0.004414823662834418</v>
      </c>
      <c r="EA75" s="23" t="n">
        <v>2.301243171895474</v>
      </c>
      <c r="EB75" s="23" t="n">
        <v>4.638555235520335</v>
      </c>
      <c r="EC75" s="23" t="n">
        <v>-0.00763256605829754</v>
      </c>
      <c r="ED75" s="23" t="n">
        <v>-0.002004397158942872</v>
      </c>
      <c r="EE75" s="23" t="n">
        <v>6.290514709718526</v>
      </c>
      <c r="EF75" s="23" t="n">
        <v>5.290514709718526</v>
      </c>
      <c r="EG75" s="23" t="n">
        <v>0.005345368722111618</v>
      </c>
      <c r="EH75" s="23" t="n">
        <v>0.004109629605512056</v>
      </c>
      <c r="EI75" s="23" t="n">
        <v>0.01569476559133056</v>
      </c>
      <c r="EJ75" s="23" t="n">
        <v>0.006239767263706891</v>
      </c>
      <c r="EK75" s="23" t="n">
        <v>0.01034939686921895</v>
      </c>
      <c r="EL75" s="23" t="n">
        <v>1.768820603247104</v>
      </c>
      <c r="EM75" s="23" t="n">
        <v>2.936142744729227</v>
      </c>
      <c r="EN75" s="23" t="n">
        <v>0.02215787388715295</v>
      </c>
      <c r="EO75" s="23" t="n">
        <v>0.006463108295822386</v>
      </c>
      <c r="EP75" s="23" t="n">
        <v>4.14524704263989</v>
      </c>
      <c r="EQ75" s="23" t="n">
        <v>3.14524704263989</v>
      </c>
      <c r="ER75" s="23" t="n">
        <v>-0.004848136129942829</v>
      </c>
      <c r="ES75" s="23" t="n">
        <v>-0.00910955370569707</v>
      </c>
      <c r="ET75" s="23" t="n">
        <v>-0.02120068386890831</v>
      </c>
      <c r="EU75" s="23" t="n">
        <v>-0.007242994033268408</v>
      </c>
      <c r="EV75" s="23" t="n">
        <v>-0.01635254773896548</v>
      </c>
      <c r="EW75" s="23" t="n">
        <v>2.878980594095755</v>
      </c>
      <c r="EX75" s="23" t="n">
        <v>4.372955564916927</v>
      </c>
      <c r="EY75" s="23" t="n">
        <v>-0.02139134734235631</v>
      </c>
      <c r="EZ75" s="23" t="n">
        <v>-0.0001906634734480002</v>
      </c>
      <c r="FA75" s="23" t="n">
        <v>4.412282734851457</v>
      </c>
      <c r="FB75" s="23" t="n">
        <v>3.412282734851457</v>
      </c>
      <c r="FC75" s="23" t="n">
        <v>0.006424396560800698</v>
      </c>
      <c r="FD75" s="23" t="n">
        <v>0.006725050773475708</v>
      </c>
      <c r="FE75" s="23" t="n">
        <v>0.02191986569285444</v>
      </c>
      <c r="FF75" s="23" t="n">
        <v>0.00877041835857803</v>
      </c>
      <c r="FG75" s="23" t="n">
        <v>0.01549546913205374</v>
      </c>
      <c r="FH75" s="23" t="n">
        <v>2.04679882535731</v>
      </c>
      <c r="FI75" s="23" t="n">
        <v>3.411972702090246</v>
      </c>
      <c r="FJ75" s="23" t="n">
        <v>0.03681911282012298</v>
      </c>
      <c r="FK75" s="23" t="n">
        <v>0.01489924712726855</v>
      </c>
      <c r="FL75" s="23" t="n">
        <v>5.731139488614332</v>
      </c>
      <c r="FM75" s="23" t="n">
        <v>4.731139488614332</v>
      </c>
    </row>
    <row r="76">
      <c r="A76" s="2" t="inlineStr">
        <is>
          <t>Aus|3101</t>
        </is>
      </c>
      <c r="B76" s="2" t="inlineStr">
        <is>
          <t>Aus</t>
        </is>
      </c>
      <c r="C76" s="2" t="inlineStr">
        <is>
          <t>3101</t>
        </is>
      </c>
      <c r="D76" s="2" t="inlineStr">
        <is>
          <t>Heavy and civil engineering construction</t>
        </is>
      </c>
      <c r="E76" s="23" t="n">
        <v>1</v>
      </c>
      <c r="F76" s="23" t="n">
        <v>0.5650082103181939</v>
      </c>
      <c r="G76" s="23" t="n">
        <v>2.17887120191752</v>
      </c>
      <c r="H76" s="23" t="n">
        <v>0.6138629915993257</v>
      </c>
      <c r="I76" s="23" t="n">
        <v>1.17887120191752</v>
      </c>
      <c r="J76" s="23" t="n">
        <v>1.565008210318194</v>
      </c>
      <c r="K76" s="23" t="n">
        <v>2.17887120191752</v>
      </c>
      <c r="L76" s="23" t="n">
        <v>3.16843011190025</v>
      </c>
      <c r="M76" s="23" t="n">
        <v>0.9895589099827307</v>
      </c>
      <c r="N76" s="23" t="n">
        <v>3.16843011190025</v>
      </c>
      <c r="O76" s="23" t="n">
        <v>2.16843011190025</v>
      </c>
      <c r="P76" s="23" t="n">
        <v>0.1985852920687244</v>
      </c>
      <c r="Q76" s="23" t="n">
        <v>0.1325963481810647</v>
      </c>
      <c r="R76" s="23" t="n">
        <v>0.4790849156849942</v>
      </c>
      <c r="S76" s="23" t="n">
        <v>0.1479032754352052</v>
      </c>
      <c r="T76" s="23" t="n">
        <v>0.2804996236162698</v>
      </c>
      <c r="U76" s="23" t="n">
        <v>1.66770477712507</v>
      </c>
      <c r="V76" s="23" t="n">
        <v>2.412489417993742</v>
      </c>
      <c r="W76" s="23" t="n">
        <v>0.7090932657601935</v>
      </c>
      <c r="X76" s="23" t="n">
        <v>0.2300083500751993</v>
      </c>
      <c r="Y76" s="23" t="n">
        <v>3.570723986521608</v>
      </c>
      <c r="Z76" s="23" t="n">
        <v>2.570723986521608</v>
      </c>
      <c r="AA76" s="23" t="n">
        <v>0.3660927962188297</v>
      </c>
      <c r="AB76" s="23" t="n">
        <v>0.2182156584479072</v>
      </c>
      <c r="AC76" s="23" t="n">
        <v>0.8433822001176073</v>
      </c>
      <c r="AD76" s="23" t="n">
        <v>0.2590737454508705</v>
      </c>
      <c r="AE76" s="23" t="n">
        <v>0.4772894038987777</v>
      </c>
      <c r="AF76" s="23" t="n">
        <v>1.596066518384782</v>
      </c>
      <c r="AG76" s="23" t="n">
        <v>2.303738857547694</v>
      </c>
      <c r="AH76" s="23" t="n">
        <v>1.339566248979492</v>
      </c>
      <c r="AI76" s="23" t="n">
        <v>0.4961840488618844</v>
      </c>
      <c r="AJ76" s="23" t="n">
        <v>3.659089342415726</v>
      </c>
      <c r="AK76" s="23" t="n">
        <v>2.659089342415726</v>
      </c>
      <c r="AL76" s="23" t="n">
        <v>0.3675761378469936</v>
      </c>
      <c r="AM76" s="23" t="n">
        <v>0.2156859085646932</v>
      </c>
      <c r="AN76" s="23" t="n">
        <v>0.8419291582137253</v>
      </c>
      <c r="AO76" s="23" t="n">
        <v>0.2586671118020384</v>
      </c>
      <c r="AP76" s="23" t="n">
        <v>0.4743530203667317</v>
      </c>
      <c r="AQ76" s="23" t="n">
        <v>1.586778863905671</v>
      </c>
      <c r="AR76" s="23" t="n">
        <v>2.290489157280892</v>
      </c>
      <c r="AS76" s="23" t="n">
        <v>1.344957054809176</v>
      </c>
      <c r="AT76" s="23" t="n">
        <v>0.5030278965954506</v>
      </c>
      <c r="AU76" s="23" t="n">
        <v>3.65898902656468</v>
      </c>
      <c r="AV76" s="23" t="n">
        <v>2.65898902656468</v>
      </c>
      <c r="AW76" s="23" t="n">
        <v>0.3736264095916442</v>
      </c>
      <c r="AX76" s="23" t="n">
        <v>0.2214596337547755</v>
      </c>
      <c r="AY76" s="23" t="n">
        <v>0.8604990602868468</v>
      </c>
      <c r="AZ76" s="23" t="n">
        <v>0.2654130169404271</v>
      </c>
      <c r="BA76" s="23" t="n">
        <v>0.4868726506952026</v>
      </c>
      <c r="BB76" s="23" t="n">
        <v>1.59273013916982</v>
      </c>
      <c r="BC76" s="23" t="n">
        <v>2.303100204365454</v>
      </c>
      <c r="BD76" s="23" t="n">
        <v>1.376779760723798</v>
      </c>
      <c r="BE76" s="23" t="n">
        <v>0.5162807004369514</v>
      </c>
      <c r="BF76" s="23" t="n">
        <v>3.684910181345459</v>
      </c>
      <c r="BG76" s="23" t="n">
        <v>2.684910181345459</v>
      </c>
      <c r="BH76" s="23" t="n">
        <v>1.394499815945301</v>
      </c>
      <c r="BI76" s="23" t="n">
        <v>1.349377129103291</v>
      </c>
      <c r="BJ76" s="23" t="n">
        <v>4.217366886663355</v>
      </c>
      <c r="BK76" s="23" t="n">
        <v>1.473489941614763</v>
      </c>
      <c r="BL76" s="23" t="n">
        <v>2.822867070718055</v>
      </c>
      <c r="BM76" s="23" t="n">
        <v>1.967642385946518</v>
      </c>
      <c r="BN76" s="23" t="n">
        <v>3.024286441948718</v>
      </c>
      <c r="BO76" s="23" t="n">
        <v>6.939200923355841</v>
      </c>
      <c r="BP76" s="23" t="n">
        <v>2.721834036692486</v>
      </c>
      <c r="BQ76" s="23" t="n">
        <v>4.976121792208276</v>
      </c>
      <c r="BR76" s="23" t="n">
        <v>3.976121792208276</v>
      </c>
      <c r="CD76" s="23" t="n">
        <v>0.1675075041501053</v>
      </c>
      <c r="CE76" s="23" t="n">
        <v>0.08561931026684254</v>
      </c>
      <c r="CF76" s="23" t="n">
        <v>0.3642972844326131</v>
      </c>
      <c r="CG76" s="23" t="n">
        <v>0.1111704700156653</v>
      </c>
      <c r="CH76" s="23" t="n">
        <v>0.1967897802825078</v>
      </c>
      <c r="CI76" s="23" t="n">
        <v>1.511137161891674</v>
      </c>
      <c r="CJ76" s="23" t="n">
        <v>2.174811727277378</v>
      </c>
      <c r="CK76" s="23" t="n">
        <v>0.6304729832192986</v>
      </c>
      <c r="CL76" s="23" t="n">
        <v>0.2661756987866855</v>
      </c>
      <c r="CM76" s="23" t="n">
        <v>3.763849186447939</v>
      </c>
      <c r="CN76" s="23" t="n">
        <v>2.763849186447939</v>
      </c>
      <c r="CO76" s="23" t="n">
        <v>0</v>
      </c>
      <c r="CP76" s="23" t="n">
        <v>0.0001515308666877122</v>
      </c>
      <c r="CQ76" s="23" t="n">
        <v>0.0005046475769823245</v>
      </c>
      <c r="CR76" s="23" t="n">
        <v>0.0003531167102946123</v>
      </c>
      <c r="CS76" s="23" t="n">
        <v>0.0005046475769823245</v>
      </c>
      <c r="CV76" s="23" t="n">
        <v>0.003673469961301261</v>
      </c>
      <c r="CW76" s="23" t="n">
        <v>0.003168822384318937</v>
      </c>
      <c r="CZ76" s="23" t="n">
        <v>0.0002375426355083725</v>
      </c>
      <c r="DA76" s="23" t="n">
        <v>0.0001560177874784683</v>
      </c>
      <c r="DB76" s="23" t="n">
        <v>0.0005295355281995491</v>
      </c>
      <c r="DC76" s="23" t="n">
        <v>0.0001359751052127084</v>
      </c>
      <c r="DD76" s="23" t="n">
        <v>0.0002919928926911767</v>
      </c>
      <c r="DE76" s="23" t="n">
        <v>1.656799092695801</v>
      </c>
      <c r="DF76" s="23" t="n">
        <v>2.229223091114879</v>
      </c>
      <c r="DG76" s="23" t="n">
        <v>0.0007027829417053952</v>
      </c>
      <c r="DH76" s="23" t="n">
        <v>0.0001732474135058461</v>
      </c>
      <c r="DI76" s="23" t="n">
        <v>2.958554956676923</v>
      </c>
      <c r="DJ76" s="23" t="n">
        <v>1.958554956676923</v>
      </c>
      <c r="DK76" s="23" t="n">
        <v>0.009225693437979375</v>
      </c>
      <c r="DL76" s="23" t="n">
        <v>0.006679026053153242</v>
      </c>
      <c r="DM76" s="23" t="n">
        <v>0.02416445305359854</v>
      </c>
      <c r="DN76" s="23" t="n">
        <v>0.008259733562465926</v>
      </c>
      <c r="DO76" s="23" t="n">
        <v>0.01493875961561917</v>
      </c>
      <c r="DP76" s="23" t="n">
        <v>1.723959244695659</v>
      </c>
      <c r="DQ76" s="23" t="n">
        <v>2.619256017560787</v>
      </c>
      <c r="DR76" s="23" t="n">
        <v>0.03626217946498193</v>
      </c>
      <c r="DS76" s="23" t="n">
        <v>0.01209772641138339</v>
      </c>
      <c r="DT76" s="23" t="n">
        <v>3.930564104341638</v>
      </c>
      <c r="DU76" s="23" t="n">
        <v>2.930564104341638</v>
      </c>
      <c r="DV76" s="23" t="n">
        <v>-0.003412964328837167</v>
      </c>
      <c r="DW76" s="23" t="n">
        <v>-0.001212849517237163</v>
      </c>
      <c r="DX76" s="23" t="n">
        <v>-0.00662873408565866</v>
      </c>
      <c r="DY76" s="23" t="n">
        <v>-0.00200292023958433</v>
      </c>
      <c r="DZ76" s="23" t="n">
        <v>-0.003215769756821493</v>
      </c>
      <c r="EA76" s="23" t="n">
        <v>1.35536542441696</v>
      </c>
      <c r="EB76" s="23" t="n">
        <v>1.942221906525797</v>
      </c>
      <c r="EC76" s="23" t="n">
        <v>-0.008815726453366028</v>
      </c>
      <c r="ED76" s="23" t="n">
        <v>-0.002186992367707368</v>
      </c>
      <c r="EE76" s="23" t="n">
        <v>2.58301160046687</v>
      </c>
      <c r="EF76" s="23" t="n">
        <v>1.58301160046687</v>
      </c>
      <c r="EG76" s="23" t="n">
        <v>0.007287793450062132</v>
      </c>
      <c r="EH76" s="23" t="n">
        <v>0.00422088487890694</v>
      </c>
      <c r="EI76" s="23" t="n">
        <v>0.01652933993931728</v>
      </c>
      <c r="EJ76" s="23" t="n">
        <v>0.005020661610348205</v>
      </c>
      <c r="EK76" s="23" t="n">
        <v>0.009241546489255145</v>
      </c>
      <c r="EL76" s="23" t="n">
        <v>1.579171858784082</v>
      </c>
      <c r="EM76" s="23" t="n">
        <v>2.268085676766313</v>
      </c>
      <c r="EN76" s="23" t="n">
        <v>0.02358122007772482</v>
      </c>
      <c r="EO76" s="23" t="n">
        <v>0.007051880138407542</v>
      </c>
      <c r="EP76" s="23" t="n">
        <v>3.235714656200057</v>
      </c>
      <c r="EQ76" s="23" t="n">
        <v>2.235714656200057</v>
      </c>
      <c r="ER76" s="23" t="n">
        <v>-0.005804451821898185</v>
      </c>
      <c r="ES76" s="23" t="n">
        <v>-0.006750634762120858</v>
      </c>
      <c r="ET76" s="23" t="n">
        <v>-0.01798238184319966</v>
      </c>
      <c r="EU76" s="23" t="n">
        <v>-0.005427295259180618</v>
      </c>
      <c r="EV76" s="23" t="n">
        <v>-0.01217793002130148</v>
      </c>
      <c r="EW76" s="23" t="n">
        <v>2.163009870570904</v>
      </c>
      <c r="EX76" s="23" t="n">
        <v>3.09803275054474</v>
      </c>
      <c r="EY76" s="23" t="n">
        <v>-0.01819041424804049</v>
      </c>
      <c r="EZ76" s="23" t="n">
        <v>-0.0002080324048408244</v>
      </c>
      <c r="FA76" s="23" t="n">
        <v>3.133872897250065</v>
      </c>
      <c r="FB76" s="23" t="n">
        <v>2.133872897250065</v>
      </c>
      <c r="FC76" s="23" t="n">
        <v>0.01023042503628386</v>
      </c>
      <c r="FD76" s="23" t="n">
        <v>0.005229150417991655</v>
      </c>
      <c r="FE76" s="23" t="n">
        <v>0.02224924834394225</v>
      </c>
      <c r="FF76" s="23" t="n">
        <v>0.006789672889666729</v>
      </c>
      <c r="FG76" s="23" t="n">
        <v>0.01201882330765838</v>
      </c>
      <c r="FH76" s="23" t="n">
        <v>1.511137161891674</v>
      </c>
      <c r="FI76" s="23" t="n">
        <v>2.174811727277378</v>
      </c>
      <c r="FJ76" s="23" t="n">
        <v>0.03850577694983366</v>
      </c>
      <c r="FK76" s="23" t="n">
        <v>0.01625652860589141</v>
      </c>
      <c r="FL76" s="23" t="n">
        <v>3.76384918644794</v>
      </c>
      <c r="FM76" s="23" t="n">
        <v>2.76384918644794</v>
      </c>
    </row>
    <row r="77">
      <c r="A77" s="2" t="inlineStr">
        <is>
          <t>Aus|3201</t>
        </is>
      </c>
      <c r="B77" s="2" t="inlineStr">
        <is>
          <t>Aus</t>
        </is>
      </c>
      <c r="C77" s="2" t="inlineStr">
        <is>
          <t>3201</t>
        </is>
      </c>
      <c r="D77" s="2" t="inlineStr">
        <is>
          <t>Construction services</t>
        </is>
      </c>
      <c r="E77" s="23" t="n">
        <v>1</v>
      </c>
      <c r="F77" s="23" t="n">
        <v>0.5953348491845153</v>
      </c>
      <c r="G77" s="23" t="n">
        <v>2.264594566544998</v>
      </c>
      <c r="H77" s="23" t="n">
        <v>0.669259717360483</v>
      </c>
      <c r="I77" s="23" t="n">
        <v>1.264594566544998</v>
      </c>
      <c r="J77" s="23" t="n">
        <v>1.595334849184515</v>
      </c>
      <c r="K77" s="23" t="n">
        <v>2.264594566544998</v>
      </c>
      <c r="L77" s="23" t="n">
        <v>3.211410396037447</v>
      </c>
      <c r="M77" s="23" t="n">
        <v>0.9468158294924485</v>
      </c>
      <c r="N77" s="23" t="n">
        <v>3.211410396037447</v>
      </c>
      <c r="O77" s="23" t="n">
        <v>2.211410396037447</v>
      </c>
      <c r="P77" s="23" t="n">
        <v>0.1809128255980375</v>
      </c>
      <c r="Q77" s="23" t="n">
        <v>0.1229205538644938</v>
      </c>
      <c r="R77" s="23" t="n">
        <v>0.4583912865273717</v>
      </c>
      <c r="S77" s="23" t="n">
        <v>0.1545579070648403</v>
      </c>
      <c r="T77" s="23" t="n">
        <v>0.2774784609293341</v>
      </c>
      <c r="U77" s="23" t="n">
        <v>1.679446321498541</v>
      </c>
      <c r="V77" s="23" t="n">
        <v>2.533768874661499</v>
      </c>
      <c r="W77" s="23" t="n">
        <v>0.6784646389773433</v>
      </c>
      <c r="X77" s="23" t="n">
        <v>0.2200733524499716</v>
      </c>
      <c r="Y77" s="23" t="n">
        <v>3.750229629848327</v>
      </c>
      <c r="Z77" s="23" t="n">
        <v>2.750229629848327</v>
      </c>
      <c r="AA77" s="23" t="n">
        <v>0.3270198008955495</v>
      </c>
      <c r="AB77" s="23" t="n">
        <v>0.2165991778277355</v>
      </c>
      <c r="AC77" s="23" t="n">
        <v>0.8217544001739182</v>
      </c>
      <c r="AD77" s="23" t="n">
        <v>0.2781354214506332</v>
      </c>
      <c r="AE77" s="23" t="n">
        <v>0.4947345992783687</v>
      </c>
      <c r="AF77" s="23" t="n">
        <v>1.662342699844397</v>
      </c>
      <c r="AG77" s="23" t="n">
        <v>2.512858236484547</v>
      </c>
      <c r="AH77" s="23" t="n">
        <v>1.296506238659498</v>
      </c>
      <c r="AI77" s="23" t="n">
        <v>0.4747518384855794</v>
      </c>
      <c r="AJ77" s="23" t="n">
        <v>3.964610812889594</v>
      </c>
      <c r="AK77" s="23" t="n">
        <v>2.964610812889594</v>
      </c>
      <c r="AL77" s="23" t="n">
        <v>0.3128741177234177</v>
      </c>
      <c r="AM77" s="23" t="n">
        <v>0.21412199877112</v>
      </c>
      <c r="AN77" s="23" t="n">
        <v>0.8044370995988779</v>
      </c>
      <c r="AO77" s="23" t="n">
        <v>0.2774409831043402</v>
      </c>
      <c r="AP77" s="23" t="n">
        <v>0.4915629818754602</v>
      </c>
      <c r="AQ77" s="23" t="n">
        <v>1.684371082942709</v>
      </c>
      <c r="AR77" s="23" t="n">
        <v>2.571120632963332</v>
      </c>
      <c r="AS77" s="23" t="n">
        <v>1.285737172154614</v>
      </c>
      <c r="AT77" s="23" t="n">
        <v>0.4813000725557366</v>
      </c>
      <c r="AU77" s="23" t="n">
        <v>4.109439225942022</v>
      </c>
      <c r="AV77" s="23" t="n">
        <v>3.109439225942022</v>
      </c>
      <c r="AW77" s="23" t="n">
        <v>0.3236555248245845</v>
      </c>
      <c r="AX77" s="23" t="n">
        <v>0.2202611093763065</v>
      </c>
      <c r="AY77" s="23" t="n">
        <v>0.8288077886725643</v>
      </c>
      <c r="AZ77" s="23" t="n">
        <v>0.2848911544716732</v>
      </c>
      <c r="BA77" s="23" t="n">
        <v>0.5051522638479797</v>
      </c>
      <c r="BB77" s="23" t="n">
        <v>1.68054178743182</v>
      </c>
      <c r="BC77" s="23" t="n">
        <v>2.560771329708532</v>
      </c>
      <c r="BD77" s="23" t="n">
        <v>1.322788222483914</v>
      </c>
      <c r="BE77" s="23" t="n">
        <v>0.4939804338113495</v>
      </c>
      <c r="BF77" s="23" t="n">
        <v>4.087025003515207</v>
      </c>
      <c r="BG77" s="23" t="n">
        <v>3.087025003515207</v>
      </c>
      <c r="BH77" s="23" t="n">
        <v>2.38111054922906</v>
      </c>
      <c r="BI77" s="23" t="n">
        <v>1.404884201919926</v>
      </c>
      <c r="BJ77" s="23" t="n">
        <v>5.364215538917344</v>
      </c>
      <c r="BK77" s="23" t="n">
        <v>1.578220787768358</v>
      </c>
      <c r="BL77" s="23" t="n">
        <v>2.983104989688284</v>
      </c>
      <c r="BM77" s="23" t="n">
        <v>1.590012169898953</v>
      </c>
      <c r="BN77" s="23" t="n">
        <v>2.252820869931526</v>
      </c>
      <c r="BO77" s="23" t="n">
        <v>7.968482475624274</v>
      </c>
      <c r="BP77" s="23" t="n">
        <v>2.60426693670693</v>
      </c>
      <c r="BQ77" s="23" t="n">
        <v>3.346540326825336</v>
      </c>
      <c r="BR77" s="23" t="n">
        <v>2.346540326825336</v>
      </c>
      <c r="CD77" s="23" t="n">
        <v>0.1461069752975119</v>
      </c>
      <c r="CE77" s="23" t="n">
        <v>0.09367862396324168</v>
      </c>
      <c r="CF77" s="23" t="n">
        <v>0.3633631136465463</v>
      </c>
      <c r="CG77" s="23" t="n">
        <v>0.1235775143857927</v>
      </c>
      <c r="CH77" s="23" t="n">
        <v>0.2172561383490343</v>
      </c>
      <c r="CI77" s="23" t="n">
        <v>1.641164624566949</v>
      </c>
      <c r="CJ77" s="23" t="n">
        <v>2.48696623078155</v>
      </c>
      <c r="CK77" s="23" t="n">
        <v>0.6180415996821538</v>
      </c>
      <c r="CL77" s="23" t="n">
        <v>0.2546784860356075</v>
      </c>
      <c r="CM77" s="23" t="n">
        <v>4.23006224325471</v>
      </c>
      <c r="CN77" s="23" t="n">
        <v>3.230062243254709</v>
      </c>
      <c r="CO77" s="23" t="n">
        <v>0</v>
      </c>
      <c r="CP77" s="23" t="n">
        <v>0.0001354155591904623</v>
      </c>
      <c r="CQ77" s="23" t="n">
        <v>0.0004792253487083572</v>
      </c>
      <c r="CR77" s="23" t="n">
        <v>0.0003438097895178949</v>
      </c>
      <c r="CS77" s="23" t="n">
        <v>0.0004792253487083572</v>
      </c>
      <c r="CV77" s="23" t="n">
        <v>0.003511173385410417</v>
      </c>
      <c r="CW77" s="23" t="n">
        <v>0.00303194803670206</v>
      </c>
      <c r="CZ77" s="23" t="n">
        <v>0.0004131410988775479</v>
      </c>
      <c r="DA77" s="23" t="n">
        <v>0.0002017112289433199</v>
      </c>
      <c r="DB77" s="23" t="n">
        <v>0.0007747220954718434</v>
      </c>
      <c r="DC77" s="23" t="n">
        <v>0.0001598697676509756</v>
      </c>
      <c r="DD77" s="23" t="n">
        <v>0.0003615809965942955</v>
      </c>
      <c r="DE77" s="23" t="n">
        <v>1.488238109186774</v>
      </c>
      <c r="DF77" s="23" t="n">
        <v>1.87519977454837</v>
      </c>
      <c r="DG77" s="23" t="n">
        <v>0.0009404862474300344</v>
      </c>
      <c r="DH77" s="23" t="n">
        <v>0.000165764151958191</v>
      </c>
      <c r="DI77" s="23" t="n">
        <v>2.276428682562003</v>
      </c>
      <c r="DJ77" s="23" t="n">
        <v>1.276428682562003</v>
      </c>
      <c r="DK77" s="23" t="n">
        <v>0.01229425822436253</v>
      </c>
      <c r="DL77" s="23" t="n">
        <v>0.007284929023744392</v>
      </c>
      <c r="DM77" s="23" t="n">
        <v>0.02903213762823221</v>
      </c>
      <c r="DN77" s="23" t="n">
        <v>0.009452950380125287</v>
      </c>
      <c r="DO77" s="23" t="n">
        <v>0.01673787940386968</v>
      </c>
      <c r="DP77" s="23" t="n">
        <v>1.592547259932156</v>
      </c>
      <c r="DQ77" s="23" t="n">
        <v>2.361438738182803</v>
      </c>
      <c r="DR77" s="23" t="n">
        <v>0.04060731395337545</v>
      </c>
      <c r="DS77" s="23" t="n">
        <v>0.01157517632514325</v>
      </c>
      <c r="DT77" s="23" t="n">
        <v>3.302949491731615</v>
      </c>
      <c r="DU77" s="23" t="n">
        <v>2.302949491731615</v>
      </c>
      <c r="DV77" s="23" t="n">
        <v>-0.001925992222073206</v>
      </c>
      <c r="DW77" s="23" t="n">
        <v>-0.001482945206691723</v>
      </c>
      <c r="DX77" s="23" t="n">
        <v>-0.005915395998725963</v>
      </c>
      <c r="DY77" s="23" t="n">
        <v>-0.002506458569961034</v>
      </c>
      <c r="DZ77" s="23" t="n">
        <v>-0.003989403776652757</v>
      </c>
      <c r="EA77" s="23" t="n">
        <v>1.769964275917702</v>
      </c>
      <c r="EB77" s="23" t="n">
        <v>3.071349889647229</v>
      </c>
      <c r="EC77" s="23" t="n">
        <v>-0.008007923256916832</v>
      </c>
      <c r="ED77" s="23" t="n">
        <v>-0.002092527258190869</v>
      </c>
      <c r="EE77" s="23" t="n">
        <v>4.157817028096209</v>
      </c>
      <c r="EF77" s="23" t="n">
        <v>3.157817028096209</v>
      </c>
      <c r="EG77" s="23" t="n">
        <v>0.003928159356335101</v>
      </c>
      <c r="EH77" s="23" t="n">
        <v>0.003908664583008645</v>
      </c>
      <c r="EI77" s="23" t="n">
        <v>0.01309703085915317</v>
      </c>
      <c r="EJ77" s="23" t="n">
        <v>0.005260206919809427</v>
      </c>
      <c r="EK77" s="23" t="n">
        <v>0.009168871502818072</v>
      </c>
      <c r="EL77" s="23" t="n">
        <v>1.995037173505953</v>
      </c>
      <c r="EM77" s="23" t="n">
        <v>3.334139394836685</v>
      </c>
      <c r="EN77" s="23" t="n">
        <v>0.01984431156712456</v>
      </c>
      <c r="EO77" s="23" t="n">
        <v>0.006747280707971386</v>
      </c>
      <c r="EP77" s="23" t="n">
        <v>5.051809197893369</v>
      </c>
      <c r="EQ77" s="23" t="n">
        <v>4.051809197893369</v>
      </c>
      <c r="ER77" s="23" t="n">
        <v>-0.01807384252846692</v>
      </c>
      <c r="ES77" s="23" t="n">
        <v>-0.006385843639624096</v>
      </c>
      <c r="ET77" s="23" t="n">
        <v>-0.03041433143419334</v>
      </c>
      <c r="EU77" s="23" t="n">
        <v>-0.005954645266102325</v>
      </c>
      <c r="EV77" s="23" t="n">
        <v>-0.01234048890572642</v>
      </c>
      <c r="EW77" s="23" t="n">
        <v>1.353319645756909</v>
      </c>
      <c r="EX77" s="23" t="n">
        <v>1.682781698816382</v>
      </c>
      <c r="EY77" s="23" t="n">
        <v>-0.0306133780720073</v>
      </c>
      <c r="EZ77" s="23" t="n">
        <v>-0.0001990466378139523</v>
      </c>
      <c r="FA77" s="23" t="n">
        <v>1.693794666175174</v>
      </c>
      <c r="FB77" s="23" t="n">
        <v>0.6937946661751742</v>
      </c>
      <c r="FC77" s="23" t="n">
        <v>0.008923399973292686</v>
      </c>
      <c r="FD77" s="23" t="n">
        <v>0.005721368393736923</v>
      </c>
      <c r="FE77" s="23" t="n">
        <v>0.0221921943973359</v>
      </c>
      <c r="FF77" s="23" t="n">
        <v>0.007547426030306293</v>
      </c>
      <c r="FG77" s="23" t="n">
        <v>0.01326879442404322</v>
      </c>
      <c r="FH77" s="23" t="n">
        <v>1.641164624566949</v>
      </c>
      <c r="FI77" s="23" t="n">
        <v>2.486966230781551</v>
      </c>
      <c r="FJ77" s="23" t="n">
        <v>0.03774653730848548</v>
      </c>
      <c r="FK77" s="23" t="n">
        <v>0.01555434291114958</v>
      </c>
      <c r="FL77" s="23" t="n">
        <v>4.230062243254711</v>
      </c>
      <c r="FM77" s="23" t="n">
        <v>3.23006224325471</v>
      </c>
    </row>
    <row r="78">
      <c r="A78" s="2" t="inlineStr">
        <is>
          <t>Aus|3301</t>
        </is>
      </c>
      <c r="B78" s="2" t="inlineStr">
        <is>
          <t>Aus</t>
        </is>
      </c>
      <c r="C78" s="2" t="inlineStr">
        <is>
          <t>3301</t>
        </is>
      </c>
      <c r="D78" s="2" t="inlineStr">
        <is>
          <t>Wholesale trade</t>
        </is>
      </c>
      <c r="E78" s="23" t="n">
        <v>1</v>
      </c>
      <c r="F78" s="23" t="n">
        <v>0.4812490915724332</v>
      </c>
      <c r="G78" s="23" t="n">
        <v>1.955212602853266</v>
      </c>
      <c r="H78" s="23" t="n">
        <v>0.4739635112808332</v>
      </c>
      <c r="I78" s="23" t="n">
        <v>0.9552126028532664</v>
      </c>
      <c r="J78" s="23" t="n">
        <v>1.481249091572433</v>
      </c>
      <c r="K78" s="23" t="n">
        <v>1.955212602853266</v>
      </c>
      <c r="L78" s="23" t="n">
        <v>3.044344371410869</v>
      </c>
      <c r="M78" s="23" t="n">
        <v>1.089131768557603</v>
      </c>
      <c r="N78" s="23" t="n">
        <v>3.044344371410869</v>
      </c>
      <c r="O78" s="23" t="n">
        <v>2.044344371410869</v>
      </c>
      <c r="P78" s="23" t="n">
        <v>0.2960012011425878</v>
      </c>
      <c r="Q78" s="23" t="n">
        <v>0.1121178137310682</v>
      </c>
      <c r="R78" s="23" t="n">
        <v>0.5272921058518621</v>
      </c>
      <c r="S78" s="23" t="n">
        <v>0.1191730909782062</v>
      </c>
      <c r="T78" s="23" t="n">
        <v>0.2312909047092744</v>
      </c>
      <c r="U78" s="23" t="n">
        <v>1.378774860704229</v>
      </c>
      <c r="V78" s="23" t="n">
        <v>1.781385020792056</v>
      </c>
      <c r="W78" s="23" t="n">
        <v>0.7804446959334255</v>
      </c>
      <c r="X78" s="23" t="n">
        <v>0.2531525900815633</v>
      </c>
      <c r="Y78" s="23" t="n">
        <v>2.636626787056431</v>
      </c>
      <c r="Z78" s="23" t="n">
        <v>1.636626787056431</v>
      </c>
      <c r="AA78" s="23" t="n">
        <v>0.4654236170130398</v>
      </c>
      <c r="AB78" s="23" t="n">
        <v>0.2074632506548769</v>
      </c>
      <c r="AC78" s="23" t="n">
        <v>0.8842385870139929</v>
      </c>
      <c r="AD78" s="23" t="n">
        <v>0.2113517193460762</v>
      </c>
      <c r="AE78" s="23" t="n">
        <v>0.4188149700009531</v>
      </c>
      <c r="AF78" s="23" t="n">
        <v>1.44575144679232</v>
      </c>
      <c r="AG78" s="23" t="n">
        <v>1.899857580689162</v>
      </c>
      <c r="AH78" s="23" t="n">
        <v>1.430350400282843</v>
      </c>
      <c r="AI78" s="23" t="n">
        <v>0.5461118132688502</v>
      </c>
      <c r="AJ78" s="23" t="n">
        <v>3.073222647063844</v>
      </c>
      <c r="AK78" s="23" t="n">
        <v>2.073222647063844</v>
      </c>
      <c r="AL78" s="23" t="n">
        <v>0.47354660922221</v>
      </c>
      <c r="AM78" s="23" t="n">
        <v>0.2088290622005823</v>
      </c>
      <c r="AN78" s="23" t="n">
        <v>0.8939602963149177</v>
      </c>
      <c r="AO78" s="23" t="n">
        <v>0.2115846248921254</v>
      </c>
      <c r="AP78" s="23" t="n">
        <v>0.4204136870927077</v>
      </c>
      <c r="AQ78" s="23" t="n">
        <v>1.440989457286115</v>
      </c>
      <c r="AR78" s="23" t="n">
        <v>1.88779790395549</v>
      </c>
      <c r="AS78" s="23" t="n">
        <v>1.447604609074807</v>
      </c>
      <c r="AT78" s="23" t="n">
        <v>0.5536443127598892</v>
      </c>
      <c r="AU78" s="23" t="n">
        <v>3.05694219087001</v>
      </c>
      <c r="AV78" s="23" t="n">
        <v>2.056942190870009</v>
      </c>
      <c r="AW78" s="23" t="n">
        <v>0.4753689152670399</v>
      </c>
      <c r="AX78" s="23" t="n">
        <v>0.2144539967525866</v>
      </c>
      <c r="AY78" s="23" t="n">
        <v>0.9067907661411222</v>
      </c>
      <c r="AZ78" s="23" t="n">
        <v>0.2169678541214956</v>
      </c>
      <c r="BA78" s="23" t="n">
        <v>0.4314218508740822</v>
      </c>
      <c r="BB78" s="23" t="n">
        <v>1.451131720785985</v>
      </c>
      <c r="BC78" s="23" t="n">
        <v>1.907551665703109</v>
      </c>
      <c r="BD78" s="23" t="n">
        <v>1.475021425949812</v>
      </c>
      <c r="BE78" s="23" t="n">
        <v>0.5682306598086896</v>
      </c>
      <c r="BF78" s="23" t="n">
        <v>3.102898356576837</v>
      </c>
      <c r="BG78" s="23" t="n">
        <v>2.102898356576837</v>
      </c>
      <c r="BH78" s="23" t="n">
        <v>1.850609546724965</v>
      </c>
      <c r="BI78" s="23" t="n">
        <v>1.146490543845138</v>
      </c>
      <c r="BJ78" s="23" t="n">
        <v>4.162907472980499</v>
      </c>
      <c r="BK78" s="23" t="n">
        <v>1.165807382410395</v>
      </c>
      <c r="BL78" s="23" t="n">
        <v>2.312297926255534</v>
      </c>
      <c r="BM78" s="23" t="n">
        <v>1.619520495759946</v>
      </c>
      <c r="BN78" s="23" t="n">
        <v>2.249479086686666</v>
      </c>
      <c r="BO78" s="23" t="n">
        <v>7.158621915241337</v>
      </c>
      <c r="BP78" s="23" t="n">
        <v>2.995714442260838</v>
      </c>
      <c r="BQ78" s="23" t="n">
        <v>3.868250830062989</v>
      </c>
      <c r="BR78" s="23" t="n">
        <v>2.868250830062988</v>
      </c>
      <c r="CD78" s="23" t="n">
        <v>0.169422415870452</v>
      </c>
      <c r="CE78" s="23" t="n">
        <v>0.09534543692380874</v>
      </c>
      <c r="CF78" s="23" t="n">
        <v>0.3569464811621312</v>
      </c>
      <c r="CG78" s="23" t="n">
        <v>0.0921786283678704</v>
      </c>
      <c r="CH78" s="23" t="n">
        <v>0.1875240652916791</v>
      </c>
      <c r="CI78" s="23" t="n">
        <v>1.562767544270613</v>
      </c>
      <c r="CJ78" s="23" t="n">
        <v>2.106843296550962</v>
      </c>
      <c r="CK78" s="23" t="n">
        <v>0.6499057043494172</v>
      </c>
      <c r="CL78" s="23" t="n">
        <v>0.292959223187286</v>
      </c>
      <c r="CM78" s="23" t="n">
        <v>3.836007773884916</v>
      </c>
      <c r="CN78" s="23" t="n">
        <v>2.836007773884916</v>
      </c>
      <c r="CO78" s="23" t="n">
        <v>0</v>
      </c>
      <c r="CP78" s="23" t="n">
        <v>0.0002219768233978758</v>
      </c>
      <c r="CQ78" s="23" t="n">
        <v>0.0006413915362854809</v>
      </c>
      <c r="CR78" s="23" t="n">
        <v>0.0004194147128876051</v>
      </c>
      <c r="CS78" s="23" t="n">
        <v>0.0006413915362854809</v>
      </c>
      <c r="CV78" s="23" t="n">
        <v>0.004129071848050272</v>
      </c>
      <c r="CW78" s="23" t="n">
        <v>0.003487680311764791</v>
      </c>
      <c r="CZ78" s="23" t="n">
        <v>0.0001180047787659917</v>
      </c>
      <c r="DA78" s="23" t="n">
        <v>7.223647673195401e-05</v>
      </c>
      <c r="DB78" s="23" t="n">
        <v>0.0002727379217900247</v>
      </c>
      <c r="DC78" s="23" t="n">
        <v>8.249666629207904e-05</v>
      </c>
      <c r="DD78" s="23" t="n">
        <v>0.000154733143024033</v>
      </c>
      <c r="DE78" s="23" t="n">
        <v>1.612148740816691</v>
      </c>
      <c r="DF78" s="23" t="n">
        <v>2.311244719426789</v>
      </c>
      <c r="DG78" s="23" t="n">
        <v>0.0004634180924864263</v>
      </c>
      <c r="DH78" s="23" t="n">
        <v>0.0001906801706964016</v>
      </c>
      <c r="DI78" s="23" t="n">
        <v>3.927112929938231</v>
      </c>
      <c r="DJ78" s="23" t="n">
        <v>2.927112929938231</v>
      </c>
      <c r="DK78" s="23" t="n">
        <v>0.005696192106470915</v>
      </c>
      <c r="DL78" s="23" t="n">
        <v>0.007312287102191041</v>
      </c>
      <c r="DM78" s="23" t="n">
        <v>0.01932469777758886</v>
      </c>
      <c r="DN78" s="23" t="n">
        <v>0.006316218568926904</v>
      </c>
      <c r="DO78" s="23" t="n">
        <v>0.01362850567111795</v>
      </c>
      <c r="DP78" s="23" t="n">
        <v>2.283714974058587</v>
      </c>
      <c r="DQ78" s="23" t="n">
        <v>3.392564263349873</v>
      </c>
      <c r="DR78" s="23" t="n">
        <v>0.03263973948863357</v>
      </c>
      <c r="DS78" s="23" t="n">
        <v>0.01331504171104471</v>
      </c>
      <c r="DT78" s="23" t="n">
        <v>5.730098086325879</v>
      </c>
      <c r="DU78" s="23" t="n">
        <v>4.730098086325879</v>
      </c>
      <c r="DV78" s="23" t="n">
        <v>-0.003991890840406985</v>
      </c>
      <c r="DW78" s="23" t="n">
        <v>-0.001981565850316542</v>
      </c>
      <c r="DX78" s="23" t="n">
        <v>-0.007408357409459812</v>
      </c>
      <c r="DY78" s="23" t="n">
        <v>-0.001434900718736285</v>
      </c>
      <c r="DZ78" s="23" t="n">
        <v>-0.003416466569052827</v>
      </c>
      <c r="EA78" s="23" t="n">
        <v>1.496397804834392</v>
      </c>
      <c r="EB78" s="23" t="n">
        <v>1.855851701772613</v>
      </c>
      <c r="EC78" s="23" t="n">
        <v>-0.009815412554165319</v>
      </c>
      <c r="ED78" s="23" t="n">
        <v>-0.002407055144705507</v>
      </c>
      <c r="EE78" s="23" t="n">
        <v>2.458837915809494</v>
      </c>
      <c r="EF78" s="23" t="n">
        <v>1.458837915809494</v>
      </c>
      <c r="EG78" s="23" t="n">
        <v>0.01216431676747314</v>
      </c>
      <c r="EH78" s="23" t="n">
        <v>0.004103884992032146</v>
      </c>
      <c r="EI78" s="23" t="n">
        <v>0.0203573336376692</v>
      </c>
      <c r="EJ78" s="23" t="n">
        <v>0.004089131878163916</v>
      </c>
      <c r="EK78" s="23" t="n">
        <v>0.008193016870196062</v>
      </c>
      <c r="EL78" s="23" t="n">
        <v>1.337370776384725</v>
      </c>
      <c r="EM78" s="23" t="n">
        <v>1.67352873382119</v>
      </c>
      <c r="EN78" s="23" t="n">
        <v>0.02811879847752808</v>
      </c>
      <c r="EO78" s="23" t="n">
        <v>0.00776146483985888</v>
      </c>
      <c r="EP78" s="23" t="n">
        <v>2.311580585661542</v>
      </c>
      <c r="EQ78" s="23" t="n">
        <v>1.311580585661542</v>
      </c>
      <c r="ER78" s="23" t="n">
        <v>-0.004041324558302958</v>
      </c>
      <c r="ES78" s="23" t="n">
        <v>-0.002738073446326762</v>
      </c>
      <c r="ET78" s="23" t="n">
        <v>-0.01063562433674459</v>
      </c>
      <c r="EU78" s="23" t="n">
        <v>-0.003856226332114866</v>
      </c>
      <c r="EV78" s="23" t="n">
        <v>-0.006594299778441629</v>
      </c>
      <c r="EW78" s="23" t="n">
        <v>1.67751882008619</v>
      </c>
      <c r="EX78" s="23" t="n">
        <v>2.631717443948803</v>
      </c>
      <c r="EY78" s="23" t="n">
        <v>-0.01086458968556394</v>
      </c>
      <c r="EZ78" s="23" t="n">
        <v>-0.0002289653488193565</v>
      </c>
      <c r="FA78" s="23" t="n">
        <v>2.688373459944585</v>
      </c>
      <c r="FB78" s="23" t="n">
        <v>1.688373459944584</v>
      </c>
      <c r="FC78" s="23" t="n">
        <v>0.01034737717467018</v>
      </c>
      <c r="FD78" s="23" t="n">
        <v>0.005823168042230923</v>
      </c>
      <c r="FE78" s="23" t="n">
        <v>0.02180030223733829</v>
      </c>
      <c r="FF78" s="23" t="n">
        <v>0.005629757020437194</v>
      </c>
      <c r="FG78" s="23" t="n">
        <v>0.01145292506266812</v>
      </c>
      <c r="FH78" s="23" t="n">
        <v>1.562767544270613</v>
      </c>
      <c r="FI78" s="23" t="n">
        <v>2.106843296550962</v>
      </c>
      <c r="FJ78" s="23" t="n">
        <v>0.03969261928135413</v>
      </c>
      <c r="FK78" s="23" t="n">
        <v>0.01789231704401583</v>
      </c>
      <c r="FL78" s="23" t="n">
        <v>3.836007773884916</v>
      </c>
      <c r="FM78" s="23" t="n">
        <v>2.836007773884916</v>
      </c>
    </row>
    <row r="79">
      <c r="A79" s="2" t="inlineStr">
        <is>
          <t>Aus|3901</t>
        </is>
      </c>
      <c r="B79" s="2" t="inlineStr">
        <is>
          <t>Aus</t>
        </is>
      </c>
      <c r="C79" s="2" t="inlineStr">
        <is>
          <t>3901</t>
        </is>
      </c>
      <c r="D79" s="2" t="inlineStr">
        <is>
          <t>Retail trade</t>
        </is>
      </c>
      <c r="E79" s="23" t="n">
        <v>1</v>
      </c>
      <c r="F79" s="23" t="n">
        <v>0.4422744942746319</v>
      </c>
      <c r="G79" s="23" t="n">
        <v>1.871093837177403</v>
      </c>
      <c r="H79" s="23" t="n">
        <v>0.4288193429027714</v>
      </c>
      <c r="I79" s="23" t="n">
        <v>0.8710938371774033</v>
      </c>
      <c r="J79" s="23" t="n">
        <v>1.442274494274632</v>
      </c>
      <c r="K79" s="23" t="n">
        <v>1.871093837177403</v>
      </c>
      <c r="L79" s="23" t="n">
        <v>3.017114260889212</v>
      </c>
      <c r="M79" s="23" t="n">
        <v>1.146020423711809</v>
      </c>
      <c r="N79" s="23" t="n">
        <v>3.017114260889212</v>
      </c>
      <c r="O79" s="23" t="n">
        <v>2.017114260889212</v>
      </c>
      <c r="P79" s="23" t="n">
        <v>0.3411908520907336</v>
      </c>
      <c r="Q79" s="23" t="n">
        <v>0.1064332046665117</v>
      </c>
      <c r="R79" s="23" t="n">
        <v>0.554834171597562</v>
      </c>
      <c r="S79" s="23" t="n">
        <v>0.1072101148403167</v>
      </c>
      <c r="T79" s="23" t="n">
        <v>0.2136433195068284</v>
      </c>
      <c r="U79" s="23" t="n">
        <v>1.311946243617949</v>
      </c>
      <c r="V79" s="23" t="n">
        <v>1.626169541761377</v>
      </c>
      <c r="W79" s="23" t="n">
        <v>0.8212096891653173</v>
      </c>
      <c r="X79" s="23" t="n">
        <v>0.2663755175677553</v>
      </c>
      <c r="Y79" s="23" t="n">
        <v>2.406892459552026</v>
      </c>
      <c r="Z79" s="23" t="n">
        <v>1.406892459552026</v>
      </c>
      <c r="AA79" s="23" t="n">
        <v>0.5173232022865514</v>
      </c>
      <c r="AB79" s="23" t="n">
        <v>0.1933974218784114</v>
      </c>
      <c r="AC79" s="23" t="n">
        <v>0.9020805985806858</v>
      </c>
      <c r="AD79" s="23" t="n">
        <v>0.1913599744157231</v>
      </c>
      <c r="AE79" s="23" t="n">
        <v>0.3847573962941344</v>
      </c>
      <c r="AF79" s="23" t="n">
        <v>1.373842543739777</v>
      </c>
      <c r="AG79" s="23" t="n">
        <v>1.743746645411456</v>
      </c>
      <c r="AH79" s="23" t="n">
        <v>1.476717487985948</v>
      </c>
      <c r="AI79" s="23" t="n">
        <v>0.5746368894052621</v>
      </c>
      <c r="AJ79" s="23" t="n">
        <v>2.854535581352056</v>
      </c>
      <c r="AK79" s="23" t="n">
        <v>1.854535581352055</v>
      </c>
      <c r="AL79" s="23" t="n">
        <v>0.5284552926198344</v>
      </c>
      <c r="AM79" s="23" t="n">
        <v>0.1946610522164431</v>
      </c>
      <c r="AN79" s="23" t="n">
        <v>0.9148824118442656</v>
      </c>
      <c r="AO79" s="23" t="n">
        <v>0.191766067007988</v>
      </c>
      <c r="AP79" s="23" t="n">
        <v>0.3864271192244312</v>
      </c>
      <c r="AQ79" s="23" t="n">
        <v>1.368358600878808</v>
      </c>
      <c r="AR79" s="23" t="n">
        <v>1.731238999062165</v>
      </c>
      <c r="AS79" s="23" t="n">
        <v>1.497445246031913</v>
      </c>
      <c r="AT79" s="23" t="n">
        <v>0.5825628341876472</v>
      </c>
      <c r="AU79" s="23" t="n">
        <v>2.833627114619818</v>
      </c>
      <c r="AV79" s="23" t="n">
        <v>1.833627114619818</v>
      </c>
      <c r="AW79" s="23" t="n">
        <v>0.5319120525138793</v>
      </c>
      <c r="AX79" s="23" t="n">
        <v>0.2000346310267906</v>
      </c>
      <c r="AY79" s="23" t="n">
        <v>0.9286163147633667</v>
      </c>
      <c r="AZ79" s="23" t="n">
        <v>0.1966696312226968</v>
      </c>
      <c r="BA79" s="23" t="n">
        <v>0.3967042622494874</v>
      </c>
      <c r="BB79" s="23" t="n">
        <v>1.376067115007835</v>
      </c>
      <c r="BC79" s="23" t="n">
        <v>1.745807996593828</v>
      </c>
      <c r="BD79" s="23" t="n">
        <v>1.526527385140482</v>
      </c>
      <c r="BE79" s="23" t="n">
        <v>0.597911070377115</v>
      </c>
      <c r="BF79" s="23" t="n">
        <v>2.869886812915655</v>
      </c>
      <c r="BG79" s="23" t="n">
        <v>1.869886812915655</v>
      </c>
      <c r="BH79" s="23" t="n">
        <v>5.721242693200146</v>
      </c>
      <c r="BI79" s="23" t="n">
        <v>1.097871097859459</v>
      </c>
      <c r="BJ79" s="23" t="n">
        <v>7.868309633258159</v>
      </c>
      <c r="BK79" s="23" t="n">
        <v>1.049195842198553</v>
      </c>
      <c r="BL79" s="23" t="n">
        <v>2.147066940058012</v>
      </c>
      <c r="BM79" s="23" t="n">
        <v>1.191893816908748</v>
      </c>
      <c r="BN79" s="23" t="n">
        <v>1.375279822093522</v>
      </c>
      <c r="BO79" s="23" t="n">
        <v>11.02049932559087</v>
      </c>
      <c r="BP79" s="23" t="n">
        <v>3.152189692332707</v>
      </c>
      <c r="BQ79" s="23" t="n">
        <v>1.926242237318307</v>
      </c>
      <c r="BR79" s="23" t="n">
        <v>0.9262422373183069</v>
      </c>
      <c r="CD79" s="23" t="n">
        <v>0.1761323501958178</v>
      </c>
      <c r="CE79" s="23" t="n">
        <v>0.08696421721189959</v>
      </c>
      <c r="CF79" s="23" t="n">
        <v>0.3472464269831241</v>
      </c>
      <c r="CG79" s="23" t="n">
        <v>0.08414985957540666</v>
      </c>
      <c r="CH79" s="23" t="n">
        <v>0.1711140767873063</v>
      </c>
      <c r="CI79" s="23" t="n">
        <v>1.49374358041107</v>
      </c>
      <c r="CJ79" s="23" t="n">
        <v>1.971508508215938</v>
      </c>
      <c r="CK79" s="23" t="n">
        <v>0.6555077988206306</v>
      </c>
      <c r="CL79" s="23" t="n">
        <v>0.3082613718375065</v>
      </c>
      <c r="CM79" s="23" t="n">
        <v>3.721677466359018</v>
      </c>
      <c r="CN79" s="23" t="n">
        <v>2.721677466359018</v>
      </c>
      <c r="CO79" s="23" t="n">
        <v>0</v>
      </c>
      <c r="CP79" s="23" t="n">
        <v>0.0001632556016599208</v>
      </c>
      <c r="CQ79" s="23" t="n">
        <v>0.0005394218404271079</v>
      </c>
      <c r="CR79" s="23" t="n">
        <v>0.0003761662387671871</v>
      </c>
      <c r="CS79" s="23" t="n">
        <v>0.0005394218404271079</v>
      </c>
      <c r="CV79" s="23" t="n">
        <v>0.004209274271555269</v>
      </c>
      <c r="CW79" s="23" t="n">
        <v>0.00366985243112816</v>
      </c>
      <c r="CZ79" s="23" t="n">
        <v>9.223016537688127e-05</v>
      </c>
      <c r="DA79" s="23" t="n">
        <v>6.449098389510077e-05</v>
      </c>
      <c r="DB79" s="23" t="n">
        <v>0.0002279880283950409</v>
      </c>
      <c r="DC79" s="23" t="n">
        <v>7.126687912305885e-05</v>
      </c>
      <c r="DD79" s="23" t="n">
        <v>0.0001357578630181596</v>
      </c>
      <c r="DE79" s="23" t="n">
        <v>1.699239599447431</v>
      </c>
      <c r="DF79" s="23" t="n">
        <v>2.471946433831172</v>
      </c>
      <c r="DG79" s="23" t="n">
        <v>0.0004286280026603524</v>
      </c>
      <c r="DH79" s="23" t="n">
        <v>0.0002006399742653115</v>
      </c>
      <c r="DI79" s="23" t="n">
        <v>4.647373241811336</v>
      </c>
      <c r="DJ79" s="23" t="n">
        <v>3.647373241811337</v>
      </c>
      <c r="DK79" s="23" t="n">
        <v>0.003705519826120339</v>
      </c>
      <c r="DL79" s="23" t="n">
        <v>0.006584243031829863</v>
      </c>
      <c r="DM79" s="23" t="n">
        <v>0.01595168413224356</v>
      </c>
      <c r="DN79" s="23" t="n">
        <v>0.005661921274293358</v>
      </c>
      <c r="DO79" s="23" t="n">
        <v>0.01224616430612322</v>
      </c>
      <c r="DP79" s="23" t="n">
        <v>2.776874322845962</v>
      </c>
      <c r="DQ79" s="23" t="n">
        <v>4.30484382239695</v>
      </c>
      <c r="DR79" s="23" t="n">
        <v>0.02996221085082478</v>
      </c>
      <c r="DS79" s="23" t="n">
        <v>0.01401052671858122</v>
      </c>
      <c r="DT79" s="23" t="n">
        <v>8.085832017311068</v>
      </c>
      <c r="DU79" s="23" t="n">
        <v>7.085832017311068</v>
      </c>
      <c r="DV79" s="23" t="n">
        <v>-0.000340990097452265</v>
      </c>
      <c r="DW79" s="23" t="n">
        <v>-0.001438410807037369</v>
      </c>
      <c r="DX79" s="23" t="n">
        <v>-0.00298519108196457</v>
      </c>
      <c r="DY79" s="23" t="n">
        <v>-0.001205790177474936</v>
      </c>
      <c r="DZ79" s="23" t="n">
        <v>-0.002644200984512305</v>
      </c>
      <c r="EA79" s="23" t="n">
        <v>5.218336009709876</v>
      </c>
      <c r="EB79" s="23" t="n">
        <v>8.754480274555378</v>
      </c>
      <c r="EC79" s="23" t="n">
        <v>-0.005517974016472466</v>
      </c>
      <c r="ED79" s="23" t="n">
        <v>-0.002532782934507896</v>
      </c>
      <c r="EE79" s="23" t="n">
        <v>16.18221191084567</v>
      </c>
      <c r="EF79" s="23" t="n">
        <v>15.18221191084566</v>
      </c>
      <c r="EG79" s="23" t="n">
        <v>0.01475119850493389</v>
      </c>
      <c r="EH79" s="23" t="n">
        <v>0.003795324453690803</v>
      </c>
      <c r="EI79" s="23" t="n">
        <v>0.02222818020288689</v>
      </c>
      <c r="EJ79" s="23" t="n">
        <v>0.003681657244262193</v>
      </c>
      <c r="EK79" s="23" t="n">
        <v>0.007476981697952996</v>
      </c>
      <c r="EL79" s="23" t="n">
        <v>1.257289226527686</v>
      </c>
      <c r="EM79" s="23" t="n">
        <v>1.506872827685977</v>
      </c>
      <c r="EN79" s="23" t="n">
        <v>0.03039504988861762</v>
      </c>
      <c r="EO79" s="23" t="n">
        <v>0.008166869685730729</v>
      </c>
      <c r="EP79" s="23" t="n">
        <v>2.060513922204441</v>
      </c>
      <c r="EQ79" s="23" t="n">
        <v>1.060513922204441</v>
      </c>
      <c r="ER79" s="23" t="n">
        <v>-0.003619108171650932</v>
      </c>
      <c r="ES79" s="23" t="n">
        <v>-0.002531694115658979</v>
      </c>
      <c r="ET79" s="23" t="n">
        <v>-0.009426366939307124</v>
      </c>
      <c r="EU79" s="23" t="n">
        <v>-0.003275564651997213</v>
      </c>
      <c r="EV79" s="23" t="n">
        <v>-0.005807258767656192</v>
      </c>
      <c r="EW79" s="23" t="n">
        <v>1.699535353900211</v>
      </c>
      <c r="EX79" s="23" t="n">
        <v>2.604610443297994</v>
      </c>
      <c r="EY79" s="23" t="n">
        <v>-0.009667291842651788</v>
      </c>
      <c r="EZ79" s="23" t="n">
        <v>-0.0002409249033446647</v>
      </c>
      <c r="FA79" s="23" t="n">
        <v>2.671180684340212</v>
      </c>
      <c r="FB79" s="23" t="n">
        <v>1.671180684340212</v>
      </c>
      <c r="FC79" s="23" t="n">
        <v>0.01075718257689579</v>
      </c>
      <c r="FD79" s="23" t="n">
        <v>0.005311289840652114</v>
      </c>
      <c r="FE79" s="23" t="n">
        <v>0.0212078769747823</v>
      </c>
      <c r="FF79" s="23" t="n">
        <v>0.005139404557234394</v>
      </c>
      <c r="FG79" s="23" t="n">
        <v>0.01045069439788651</v>
      </c>
      <c r="FH79" s="23" t="n">
        <v>1.493743580411071</v>
      </c>
      <c r="FI79" s="23" t="n">
        <v>1.971508508215938</v>
      </c>
      <c r="FJ79" s="23" t="n">
        <v>0.04003476399794292</v>
      </c>
      <c r="FK79" s="23" t="n">
        <v>0.01882688702316062</v>
      </c>
      <c r="FL79" s="23" t="n">
        <v>3.72167746635902</v>
      </c>
      <c r="FM79" s="23" t="n">
        <v>2.72167746635902</v>
      </c>
    </row>
    <row r="80">
      <c r="A80" s="2" t="inlineStr">
        <is>
          <t>Aus|4401</t>
        </is>
      </c>
      <c r="B80" s="2" t="inlineStr">
        <is>
          <t>Aus</t>
        </is>
      </c>
      <c r="C80" s="2" t="inlineStr">
        <is>
          <t>4401</t>
        </is>
      </c>
      <c r="D80" s="2" t="inlineStr">
        <is>
          <t>Accommodation</t>
        </is>
      </c>
      <c r="E80" s="23" t="n">
        <v>1</v>
      </c>
      <c r="F80" s="23" t="n">
        <v>0.7340710070434067</v>
      </c>
      <c r="G80" s="23" t="n">
        <v>2.468723230222151</v>
      </c>
      <c r="H80" s="23" t="n">
        <v>0.7346522231787447</v>
      </c>
      <c r="I80" s="23" t="n">
        <v>1.468723230222151</v>
      </c>
      <c r="J80" s="23" t="n">
        <v>1.734071007043407</v>
      </c>
      <c r="K80" s="23" t="n">
        <v>2.468723230222151</v>
      </c>
      <c r="L80" s="23" t="n">
        <v>3.53861945362313</v>
      </c>
      <c r="M80" s="23" t="n">
        <v>1.069896223400979</v>
      </c>
      <c r="N80" s="23" t="n">
        <v>3.53861945362313</v>
      </c>
      <c r="O80" s="23" t="n">
        <v>2.53861945362313</v>
      </c>
      <c r="P80" s="23" t="n">
        <v>0.1800980581538929</v>
      </c>
      <c r="Q80" s="23" t="n">
        <v>0.1682630303833714</v>
      </c>
      <c r="R80" s="23" t="n">
        <v>0.5179794116438169</v>
      </c>
      <c r="S80" s="23" t="n">
        <v>0.1696183231065526</v>
      </c>
      <c r="T80" s="23" t="n">
        <v>0.337881353489924</v>
      </c>
      <c r="U80" s="23" t="n">
        <v>1.934285644765761</v>
      </c>
      <c r="V80" s="23" t="n">
        <v>2.876096594007727</v>
      </c>
      <c r="W80" s="23" t="n">
        <v>0.7666609834164764</v>
      </c>
      <c r="X80" s="23" t="n">
        <v>0.2486815717726595</v>
      </c>
      <c r="Y80" s="23" t="n">
        <v>4.256908660066553</v>
      </c>
      <c r="Z80" s="23" t="n">
        <v>3.256908660066553</v>
      </c>
      <c r="AA80" s="23" t="n">
        <v>0.2297163252728017</v>
      </c>
      <c r="AB80" s="23" t="n">
        <v>0.3125604394070137</v>
      </c>
      <c r="AC80" s="23" t="n">
        <v>0.8638531760564337</v>
      </c>
      <c r="AD80" s="23" t="n">
        <v>0.3215764113766184</v>
      </c>
      <c r="AE80" s="23" t="n">
        <v>0.634136850783632</v>
      </c>
      <c r="AF80" s="23" t="n">
        <v>2.360636598360303</v>
      </c>
      <c r="AG80" s="23" t="n">
        <v>3.760521482443866</v>
      </c>
      <c r="AH80" s="23" t="n">
        <v>1.400319913542937</v>
      </c>
      <c r="AI80" s="23" t="n">
        <v>0.5364667374865034</v>
      </c>
      <c r="AJ80" s="23" t="n">
        <v>6.09586589842918</v>
      </c>
      <c r="AK80" s="23" t="n">
        <v>5.09586589842918</v>
      </c>
      <c r="AL80" s="23" t="n">
        <v>0.1882495569209956</v>
      </c>
      <c r="AM80" s="23" t="n">
        <v>0.3111830764144055</v>
      </c>
      <c r="AN80" s="23" t="n">
        <v>0.8210184047579528</v>
      </c>
      <c r="AO80" s="23" t="n">
        <v>0.3215857714225518</v>
      </c>
      <c r="AP80" s="23" t="n">
        <v>0.6327688478369573</v>
      </c>
      <c r="AQ80" s="23" t="n">
        <v>2.653034841112548</v>
      </c>
      <c r="AR80" s="23" t="n">
        <v>4.361329812332665</v>
      </c>
      <c r="AS80" s="23" t="n">
        <v>1.364884607571692</v>
      </c>
      <c r="AT80" s="23" t="n">
        <v>0.543866202813739</v>
      </c>
      <c r="AU80" s="23" t="n">
        <v>7.250400106622855</v>
      </c>
      <c r="AV80" s="23" t="n">
        <v>6.250400106622855</v>
      </c>
      <c r="AW80" s="23" t="n">
        <v>0.22282771716785</v>
      </c>
      <c r="AX80" s="23" t="n">
        <v>0.3199126874795104</v>
      </c>
      <c r="AY80" s="23" t="n">
        <v>0.8728819840337219</v>
      </c>
      <c r="AZ80" s="23" t="n">
        <v>0.3301415793863614</v>
      </c>
      <c r="BA80" s="23" t="n">
        <v>0.6500542668658718</v>
      </c>
      <c r="BB80" s="23" t="n">
        <v>2.43569521577304</v>
      </c>
      <c r="BC80" s="23" t="n">
        <v>3.917295366698945</v>
      </c>
      <c r="BD80" s="23" t="n">
        <v>1.431076919211401</v>
      </c>
      <c r="BE80" s="23" t="n">
        <v>0.5581949351776796</v>
      </c>
      <c r="BF80" s="23" t="n">
        <v>6.422346992557529</v>
      </c>
      <c r="BG80" s="23" t="n">
        <v>5.422346992557529</v>
      </c>
      <c r="BH80" s="23" t="n">
        <v>4.326225955513144</v>
      </c>
      <c r="BI80" s="23" t="n">
        <v>1.883375492013638</v>
      </c>
      <c r="BJ80" s="23" t="n">
        <v>7.951418875453522</v>
      </c>
      <c r="BK80" s="23" t="n">
        <v>1.74181742792674</v>
      </c>
      <c r="BL80" s="23" t="n">
        <v>3.625192919940377</v>
      </c>
      <c r="BM80" s="23" t="n">
        <v>1.43533914117767</v>
      </c>
      <c r="BN80" s="23" t="n">
        <v>1.837957369129229</v>
      </c>
      <c r="BO80" s="23" t="n">
        <v>10.8942249350062</v>
      </c>
      <c r="BP80" s="23" t="n">
        <v>2.94280605955268</v>
      </c>
      <c r="BQ80" s="23" t="n">
        <v>2.518182140052833</v>
      </c>
      <c r="BR80" s="23" t="n">
        <v>1.518182140052833</v>
      </c>
      <c r="CD80" s="23" t="n">
        <v>0.04961826711890879</v>
      </c>
      <c r="CE80" s="23" t="n">
        <v>0.1442974090236423</v>
      </c>
      <c r="CF80" s="23" t="n">
        <v>0.3458737644126171</v>
      </c>
      <c r="CG80" s="23" t="n">
        <v>0.1519580882700659</v>
      </c>
      <c r="CH80" s="23" t="n">
        <v>0.2962554972937083</v>
      </c>
      <c r="CI80" s="23" t="n">
        <v>3.908150917037018</v>
      </c>
      <c r="CJ80" s="23" t="n">
        <v>6.970694151485384</v>
      </c>
      <c r="CK80" s="23" t="n">
        <v>0.6336589301264609</v>
      </c>
      <c r="CL80" s="23" t="n">
        <v>0.2877851657138438</v>
      </c>
      <c r="CM80" s="23" t="n">
        <v>12.77067835940169</v>
      </c>
      <c r="CN80" s="23" t="n">
        <v>11.77067835940169</v>
      </c>
      <c r="CO80" s="23" t="n">
        <v>0</v>
      </c>
      <c r="CP80" s="23" t="n">
        <v>0.000542629835559041</v>
      </c>
      <c r="CQ80" s="23" t="n">
        <v>0.001060097041516953</v>
      </c>
      <c r="CR80" s="23" t="n">
        <v>0.0005174672059579117</v>
      </c>
      <c r="CS80" s="23" t="n">
        <v>0.001060097041516953</v>
      </c>
      <c r="CV80" s="23" t="n">
        <v>0.004486180185642731</v>
      </c>
      <c r="CW80" s="23" t="n">
        <v>0.003426083144125778</v>
      </c>
      <c r="CZ80" s="23" t="n">
        <v>0.0002257947830193523</v>
      </c>
      <c r="DA80" s="23" t="n">
        <v>0.0001445686879294366</v>
      </c>
      <c r="DB80" s="23" t="n">
        <v>0.0005040020058602743</v>
      </c>
      <c r="DC80" s="23" t="n">
        <v>0.0001336385349114855</v>
      </c>
      <c r="DD80" s="23" t="n">
        <v>0.000278207222840922</v>
      </c>
      <c r="DE80" s="23" t="n">
        <v>1.64026584669605</v>
      </c>
      <c r="DF80" s="23" t="n">
        <v>2.232124228561462</v>
      </c>
      <c r="DG80" s="23" t="n">
        <v>0.0006913145059590572</v>
      </c>
      <c r="DH80" s="23" t="n">
        <v>0.0001873125000987828</v>
      </c>
      <c r="DI80" s="23" t="n">
        <v>3.061693882891025</v>
      </c>
      <c r="DJ80" s="23" t="n">
        <v>2.061693882891025</v>
      </c>
      <c r="DK80" s="23" t="n">
        <v>0.03469914732092579</v>
      </c>
      <c r="DL80" s="23" t="n">
        <v>0.01027150833954854</v>
      </c>
      <c r="DM80" s="23" t="n">
        <v>0.05542238813933062</v>
      </c>
      <c r="DN80" s="23" t="n">
        <v>0.0104517324788563</v>
      </c>
      <c r="DO80" s="23" t="n">
        <v>0.02072324081840483</v>
      </c>
      <c r="DP80" s="23" t="n">
        <v>1.296016159836705</v>
      </c>
      <c r="DQ80" s="23" t="n">
        <v>1.597226226533452</v>
      </c>
      <c r="DR80" s="23" t="n">
        <v>0.06850226814314285</v>
      </c>
      <c r="DS80" s="23" t="n">
        <v>0.01307988000381223</v>
      </c>
      <c r="DT80" s="23" t="n">
        <v>1.97417727616124</v>
      </c>
      <c r="DU80" s="23" t="n">
        <v>0.9741772761612398</v>
      </c>
      <c r="DV80" s="23" t="n">
        <v>-0.0003467818570906667</v>
      </c>
      <c r="DW80" s="23" t="n">
        <v>-0.002229095797931969</v>
      </c>
      <c r="DX80" s="23" t="n">
        <v>-0.005122907910938603</v>
      </c>
      <c r="DY80" s="23" t="n">
        <v>-0.002547030255915967</v>
      </c>
      <c r="DZ80" s="23" t="n">
        <v>-0.004776126053847936</v>
      </c>
      <c r="EA80" s="23" t="n">
        <v>7.427948153438627</v>
      </c>
      <c r="EB80" s="23" t="n">
        <v>14.77271029666125</v>
      </c>
      <c r="EC80" s="23" t="n">
        <v>-0.007487451195034454</v>
      </c>
      <c r="ED80" s="23" t="n">
        <v>-0.002364543284095851</v>
      </c>
      <c r="EE80" s="23" t="n">
        <v>21.59124256917757</v>
      </c>
      <c r="EF80" s="23" t="n">
        <v>20.59124256917757</v>
      </c>
      <c r="EG80" s="23" t="n">
        <v>0.00827843825543333</v>
      </c>
      <c r="EH80" s="23" t="n">
        <v>0.006176775480524433</v>
      </c>
      <c r="EI80" s="23" t="n">
        <v>0.02026680321550626</v>
      </c>
      <c r="EJ80" s="23" t="n">
        <v>0.005811589479548493</v>
      </c>
      <c r="EK80" s="23" t="n">
        <v>0.01198836496007293</v>
      </c>
      <c r="EL80" s="23" t="n">
        <v>1.746128108942586</v>
      </c>
      <c r="EM80" s="23" t="n">
        <v>2.448143307972936</v>
      </c>
      <c r="EN80" s="23" t="n">
        <v>0.02789119005275909</v>
      </c>
      <c r="EO80" s="23" t="n">
        <v>0.007624386837252837</v>
      </c>
      <c r="EP80" s="23" t="n">
        <v>3.369136688849912</v>
      </c>
      <c r="EQ80" s="23" t="n">
        <v>2.369136688849912</v>
      </c>
      <c r="ER80" s="23" t="n">
        <v>-0.04974520660723947</v>
      </c>
      <c r="ES80" s="23" t="n">
        <v>-0.007554138473132766</v>
      </c>
      <c r="ET80" s="23" t="n">
        <v>-0.0631015745139871</v>
      </c>
      <c r="EU80" s="23" t="n">
        <v>-0.005802229433614857</v>
      </c>
      <c r="EV80" s="23" t="n">
        <v>-0.01335636790674762</v>
      </c>
      <c r="EW80" s="23" t="n">
        <v>1.151856610683639</v>
      </c>
      <c r="EX80" s="23" t="n">
        <v>1.26849557611052</v>
      </c>
      <c r="EY80" s="23" t="n">
        <v>-0.06332649602400427</v>
      </c>
      <c r="EZ80" s="23" t="n">
        <v>-0.0002249215100171703</v>
      </c>
      <c r="FA80" s="23" t="n">
        <v>1.273017047129688</v>
      </c>
      <c r="FB80" s="23" t="n">
        <v>0.2730170471296886</v>
      </c>
      <c r="FC80" s="23" t="n">
        <v>0.003030407292890143</v>
      </c>
      <c r="FD80" s="23" t="n">
        <v>0.008812881747814135</v>
      </c>
      <c r="FE80" s="23" t="n">
        <v>0.02112404239316798</v>
      </c>
      <c r="FF80" s="23" t="n">
        <v>0.0092807533524637</v>
      </c>
      <c r="FG80" s="23" t="n">
        <v>0.01809363510027783</v>
      </c>
      <c r="FH80" s="23" t="n">
        <v>3.908150917037018</v>
      </c>
      <c r="FI80" s="23" t="n">
        <v>6.970694151485385</v>
      </c>
      <c r="FJ80" s="23" t="n">
        <v>0.0387003568354852</v>
      </c>
      <c r="FK80" s="23" t="n">
        <v>0.01757631444231722</v>
      </c>
      <c r="FL80" s="23" t="n">
        <v>12.77067835940169</v>
      </c>
      <c r="FM80" s="23" t="n">
        <v>11.77067835940169</v>
      </c>
    </row>
    <row r="81">
      <c r="A81" s="2" t="inlineStr">
        <is>
          <t>Aus|4501</t>
        </is>
      </c>
      <c r="B81" s="2" t="inlineStr">
        <is>
          <t>Aus</t>
        </is>
      </c>
      <c r="C81" s="2" t="inlineStr">
        <is>
          <t>4501</t>
        </is>
      </c>
      <c r="D81" s="2" t="inlineStr">
        <is>
          <t>Food and beverage services</t>
        </is>
      </c>
      <c r="E81" s="23" t="n">
        <v>1</v>
      </c>
      <c r="F81" s="23" t="n">
        <v>0.4900832850451661</v>
      </c>
      <c r="G81" s="23" t="n">
        <v>2.019200836041422</v>
      </c>
      <c r="H81" s="23" t="n">
        <v>0.5291175509962562</v>
      </c>
      <c r="I81" s="23" t="n">
        <v>1.019200836041422</v>
      </c>
      <c r="J81" s="23" t="n">
        <v>1.490083285045166</v>
      </c>
      <c r="K81" s="23" t="n">
        <v>2.019200836041422</v>
      </c>
      <c r="L81" s="23" t="n">
        <v>3.179034490387472</v>
      </c>
      <c r="M81" s="23" t="n">
        <v>1.15983365434605</v>
      </c>
      <c r="N81" s="23" t="n">
        <v>3.179034490387472</v>
      </c>
      <c r="O81" s="23" t="n">
        <v>2.179034490387472</v>
      </c>
      <c r="P81" s="23" t="n">
        <v>0.3500281944904376</v>
      </c>
      <c r="Q81" s="23" t="n">
        <v>0.1006615491563411</v>
      </c>
      <c r="R81" s="23" t="n">
        <v>0.5615217071924422</v>
      </c>
      <c r="S81" s="23" t="n">
        <v>0.1108319635456636</v>
      </c>
      <c r="T81" s="23" t="n">
        <v>0.2114935127020046</v>
      </c>
      <c r="U81" s="23" t="n">
        <v>1.287581259855029</v>
      </c>
      <c r="V81" s="23" t="n">
        <v>1.604218505911764</v>
      </c>
      <c r="W81" s="23" t="n">
        <v>0.8311079061611111</v>
      </c>
      <c r="X81" s="23" t="n">
        <v>0.2695861989686689</v>
      </c>
      <c r="Y81" s="23" t="n">
        <v>2.374402745958843</v>
      </c>
      <c r="Z81" s="23" t="n">
        <v>1.374402745958843</v>
      </c>
      <c r="AA81" s="23" t="n">
        <v>0.4786486412834166</v>
      </c>
      <c r="AB81" s="23" t="n">
        <v>0.1881868022036924</v>
      </c>
      <c r="AC81" s="23" t="n">
        <v>0.9061089088149322</v>
      </c>
      <c r="AD81" s="23" t="n">
        <v>0.2392734653278232</v>
      </c>
      <c r="AE81" s="23" t="n">
        <v>0.4274602675315157</v>
      </c>
      <c r="AF81" s="23" t="n">
        <v>1.393162720986945</v>
      </c>
      <c r="AG81" s="23" t="n">
        <v>1.893056473293964</v>
      </c>
      <c r="AH81" s="23" t="n">
        <v>1.487672020231655</v>
      </c>
      <c r="AI81" s="23" t="n">
        <v>0.5815631114167231</v>
      </c>
      <c r="AJ81" s="23" t="n">
        <v>3.108066944978076</v>
      </c>
      <c r="AK81" s="23" t="n">
        <v>2.108066944978076</v>
      </c>
      <c r="AL81" s="23" t="n">
        <v>0.425128037551211</v>
      </c>
      <c r="AM81" s="23" t="n">
        <v>0.1902787080097317</v>
      </c>
      <c r="AN81" s="23" t="n">
        <v>0.853966290819517</v>
      </c>
      <c r="AO81" s="23" t="n">
        <v>0.2385595452585743</v>
      </c>
      <c r="AP81" s="23" t="n">
        <v>0.428838253268306</v>
      </c>
      <c r="AQ81" s="23" t="n">
        <v>1.447579767040913</v>
      </c>
      <c r="AR81" s="23" t="n">
        <v>2.008727290108802</v>
      </c>
      <c r="AS81" s="23" t="n">
        <v>1.443550880135669</v>
      </c>
      <c r="AT81" s="23" t="n">
        <v>0.5895845893161517</v>
      </c>
      <c r="AU81" s="23" t="n">
        <v>3.39556734119607</v>
      </c>
      <c r="AV81" s="23" t="n">
        <v>2.39556734119607</v>
      </c>
      <c r="AW81" s="23" t="n">
        <v>0.475642451142708</v>
      </c>
      <c r="AX81" s="23" t="n">
        <v>0.1955395163181217</v>
      </c>
      <c r="AY81" s="23" t="n">
        <v>0.9166268708164298</v>
      </c>
      <c r="AZ81" s="23" t="n">
        <v>0.2454449033556001</v>
      </c>
      <c r="BA81" s="23" t="n">
        <v>0.4409844196737218</v>
      </c>
      <c r="BB81" s="23" t="n">
        <v>1.411106106800071</v>
      </c>
      <c r="BC81" s="23" t="n">
        <v>1.927134276207429</v>
      </c>
      <c r="BD81" s="23" t="n">
        <v>1.521744691913687</v>
      </c>
      <c r="BE81" s="23" t="n">
        <v>0.6051178210972574</v>
      </c>
      <c r="BF81" s="23" t="n">
        <v>3.199345828484756</v>
      </c>
      <c r="BG81" s="23" t="n">
        <v>2.199345828484756</v>
      </c>
      <c r="BH81" s="23" t="n">
        <v>6.907196921663597</v>
      </c>
      <c r="BI81" s="23" t="n">
        <v>1.063198373085103</v>
      </c>
      <c r="BJ81" s="23" t="n">
        <v>9.202710477606088</v>
      </c>
      <c r="BK81" s="23" t="n">
        <v>1.232315182857388</v>
      </c>
      <c r="BL81" s="23" t="n">
        <v>2.295513555942491</v>
      </c>
      <c r="BM81" s="23" t="n">
        <v>1.153926170795929</v>
      </c>
      <c r="BN81" s="23" t="n">
        <v>1.33233648641794</v>
      </c>
      <c r="BO81" s="23" t="n">
        <v>12.39289419022163</v>
      </c>
      <c r="BP81" s="23" t="n">
        <v>3.190183712615546</v>
      </c>
      <c r="BQ81" s="23" t="n">
        <v>1.794200213309802</v>
      </c>
      <c r="BR81" s="23" t="n">
        <v>0.7942002133098021</v>
      </c>
      <c r="CD81" s="23" t="n">
        <v>0.128620446792979</v>
      </c>
      <c r="CE81" s="23" t="n">
        <v>0.08752525304735138</v>
      </c>
      <c r="CF81" s="23" t="n">
        <v>0.3445872016224903</v>
      </c>
      <c r="CG81" s="23" t="n">
        <v>0.1284415017821599</v>
      </c>
      <c r="CH81" s="23" t="n">
        <v>0.2159667548295113</v>
      </c>
      <c r="CI81" s="23" t="n">
        <v>1.680492528440891</v>
      </c>
      <c r="CJ81" s="23" t="n">
        <v>2.679101264335682</v>
      </c>
      <c r="CK81" s="23" t="n">
        <v>0.656564114070545</v>
      </c>
      <c r="CL81" s="23" t="n">
        <v>0.3119769124480548</v>
      </c>
      <c r="CM81" s="23" t="n">
        <v>5.104663608635396</v>
      </c>
      <c r="CN81" s="23" t="n">
        <v>4.104663608635396</v>
      </c>
      <c r="CO81" s="23" t="n">
        <v>0</v>
      </c>
      <c r="CP81" s="23" t="n">
        <v>0.0001631900989562364</v>
      </c>
      <c r="CQ81" s="23" t="n">
        <v>0.0005703967691308048</v>
      </c>
      <c r="CR81" s="23" t="n">
        <v>0.0004072066701745683</v>
      </c>
      <c r="CS81" s="23" t="n">
        <v>0.0005703967691308048</v>
      </c>
      <c r="CV81" s="23" t="n">
        <v>0.004284482720862903</v>
      </c>
      <c r="CW81" s="23" t="n">
        <v>0.003714085951732098</v>
      </c>
      <c r="CZ81" s="23" t="n">
        <v>0.0001808902624004657</v>
      </c>
      <c r="DA81" s="23" t="n">
        <v>7.235636716857373e-05</v>
      </c>
      <c r="DB81" s="23" t="n">
        <v>0.0003345775203931184</v>
      </c>
      <c r="DC81" s="23" t="n">
        <v>8.133089082407899e-05</v>
      </c>
      <c r="DD81" s="23" t="n">
        <v>0.0001536872579926527</v>
      </c>
      <c r="DE81" s="23" t="n">
        <v>1.400001449543961</v>
      </c>
      <c r="DF81" s="23" t="n">
        <v>1.849615982381687</v>
      </c>
      <c r="DG81" s="23" t="n">
        <v>0.0005376358514185983</v>
      </c>
      <c r="DH81" s="23" t="n">
        <v>0.00020305833102548</v>
      </c>
      <c r="DI81" s="23" t="n">
        <v>2.972165799772837</v>
      </c>
      <c r="DJ81" s="23" t="n">
        <v>1.972165799772837</v>
      </c>
      <c r="DK81" s="23" t="n">
        <v>0.05054197814979968</v>
      </c>
      <c r="DL81" s="23" t="n">
        <v>0.006164135883838081</v>
      </c>
      <c r="DM81" s="23" t="n">
        <v>0.06533740730038769</v>
      </c>
      <c r="DN81" s="23" t="n">
        <v>0.008631293266749926</v>
      </c>
      <c r="DO81" s="23" t="n">
        <v>0.01479542915058801</v>
      </c>
      <c r="DP81" s="23" t="n">
        <v>1.121960716803929</v>
      </c>
      <c r="DQ81" s="23" t="n">
        <v>1.292735458567457</v>
      </c>
      <c r="DR81" s="23" t="n">
        <v>0.07951680591066178</v>
      </c>
      <c r="DS81" s="23" t="n">
        <v>0.01417939861027409</v>
      </c>
      <c r="DT81" s="23" t="n">
        <v>1.573282424264926</v>
      </c>
      <c r="DU81" s="23" t="n">
        <v>0.5732824242649264</v>
      </c>
      <c r="DV81" s="23" t="n">
        <v>-0.0002084548207033627</v>
      </c>
      <c r="DW81" s="23" t="n">
        <v>-0.001138874041572792</v>
      </c>
      <c r="DX81" s="23" t="n">
        <v>-0.00358180159299886</v>
      </c>
      <c r="DY81" s="23" t="n">
        <v>-0.002234472730722705</v>
      </c>
      <c r="DZ81" s="23" t="n">
        <v>-0.003373346772295497</v>
      </c>
      <c r="EA81" s="23" t="n">
        <v>6.463409470359255</v>
      </c>
      <c r="EB81" s="23" t="n">
        <v>17.1826277795507</v>
      </c>
      <c r="EC81" s="23" t="n">
        <v>-0.006145112704925709</v>
      </c>
      <c r="ED81" s="23" t="n">
        <v>-0.002563311111926849</v>
      </c>
      <c r="EE81" s="23" t="n">
        <v>29.47935041363416</v>
      </c>
      <c r="EF81" s="23" t="n">
        <v>28.47935041363416</v>
      </c>
      <c r="EG81" s="23" t="n">
        <v>0.008461941279669987</v>
      </c>
      <c r="EH81" s="23" t="n">
        <v>0.003832183817448997</v>
      </c>
      <c r="EI81" s="23" t="n">
        <v>0.01605813166442317</v>
      </c>
      <c r="EJ81" s="23" t="n">
        <v>0.003764006567304181</v>
      </c>
      <c r="EK81" s="23" t="n">
        <v>0.007596190384753178</v>
      </c>
      <c r="EL81" s="23" t="n">
        <v>1.45287289178618</v>
      </c>
      <c r="EM81" s="23" t="n">
        <v>1.897688855747936</v>
      </c>
      <c r="EN81" s="23" t="n">
        <v>0.02432343838687215</v>
      </c>
      <c r="EO81" s="23" t="n">
        <v>0.008265306722448983</v>
      </c>
      <c r="EP81" s="23" t="n">
        <v>2.874451332498582</v>
      </c>
      <c r="EQ81" s="23" t="n">
        <v>1.874451332498581</v>
      </c>
      <c r="ER81" s="23" t="n">
        <v>-0.06198254501187549</v>
      </c>
      <c r="ES81" s="23" t="n">
        <v>-0.001740278011409815</v>
      </c>
      <c r="ET81" s="23" t="n">
        <v>-0.06820074965983849</v>
      </c>
      <c r="EU81" s="23" t="n">
        <v>-0.004477926636553192</v>
      </c>
      <c r="EV81" s="23" t="n">
        <v>-0.006218204647963008</v>
      </c>
      <c r="EW81" s="23" t="n">
        <v>1.02807690473304</v>
      </c>
      <c r="EX81" s="23" t="n">
        <v>1.100321867176826</v>
      </c>
      <c r="EY81" s="23" t="n">
        <v>-0.06844457848285784</v>
      </c>
      <c r="EZ81" s="23" t="n">
        <v>-0.0002438288230193486</v>
      </c>
      <c r="FA81" s="23" t="n">
        <v>1.104255697628167</v>
      </c>
      <c r="FB81" s="23" t="n">
        <v>0.1042556976281672</v>
      </c>
      <c r="FC81" s="23" t="n">
        <v>0.007855420243559768</v>
      </c>
      <c r="FD81" s="23" t="n">
        <v>0.005345554783505744</v>
      </c>
      <c r="FE81" s="23" t="n">
        <v>0.02104546630640907</v>
      </c>
      <c r="FF81" s="23" t="n">
        <v>0.007844491279343554</v>
      </c>
      <c r="FG81" s="23" t="n">
        <v>0.0131900460628493</v>
      </c>
      <c r="FH81" s="23" t="n">
        <v>1.680492528440891</v>
      </c>
      <c r="FI81" s="23" t="n">
        <v>2.67910126433568</v>
      </c>
      <c r="FJ81" s="23" t="n">
        <v>0.04009927784783734</v>
      </c>
      <c r="FK81" s="23" t="n">
        <v>0.01905381154142827</v>
      </c>
      <c r="FL81" s="23" t="n">
        <v>5.104663608635395</v>
      </c>
      <c r="FM81" s="23" t="n">
        <v>4.104663608635395</v>
      </c>
    </row>
    <row r="82">
      <c r="A82" s="2" t="inlineStr">
        <is>
          <t>Aus|4601</t>
        </is>
      </c>
      <c r="B82" s="2" t="inlineStr">
        <is>
          <t>Aus</t>
        </is>
      </c>
      <c r="C82" s="2" t="inlineStr">
        <is>
          <t>4601</t>
        </is>
      </c>
      <c r="D82" s="2" t="inlineStr">
        <is>
          <t>Road transport</t>
        </is>
      </c>
      <c r="E82" s="23" t="n">
        <v>1</v>
      </c>
      <c r="F82" s="23" t="n">
        <v>0.4697159650036719</v>
      </c>
      <c r="G82" s="23" t="n">
        <v>1.894840325317883</v>
      </c>
      <c r="H82" s="23" t="n">
        <v>0.4251243603142109</v>
      </c>
      <c r="I82" s="23" t="n">
        <v>0.8948403253178827</v>
      </c>
      <c r="J82" s="23" t="n">
        <v>1.469715965003672</v>
      </c>
      <c r="K82" s="23" t="n">
        <v>1.894840325317883</v>
      </c>
      <c r="L82" s="23" t="n">
        <v>2.901700445525746</v>
      </c>
      <c r="M82" s="23" t="n">
        <v>1.006860120207864</v>
      </c>
      <c r="N82" s="23" t="n">
        <v>2.901700445525746</v>
      </c>
      <c r="O82" s="23" t="n">
        <v>1.901700445525746</v>
      </c>
      <c r="P82" s="23" t="n">
        <v>0.2531148662812813</v>
      </c>
      <c r="Q82" s="23" t="n">
        <v>0.1246614601471271</v>
      </c>
      <c r="R82" s="23" t="n">
        <v>0.4874611212431864</v>
      </c>
      <c r="S82" s="23" t="n">
        <v>0.109684794814778</v>
      </c>
      <c r="T82" s="23" t="n">
        <v>0.2343462549619051</v>
      </c>
      <c r="U82" s="23" t="n">
        <v>1.492509436441372</v>
      </c>
      <c r="V82" s="23" t="n">
        <v>1.925849431149101</v>
      </c>
      <c r="W82" s="23" t="n">
        <v>0.7214908820479962</v>
      </c>
      <c r="X82" s="23" t="n">
        <v>0.2340297608048097</v>
      </c>
      <c r="Y82" s="23" t="n">
        <v>2.850448464951949</v>
      </c>
      <c r="Z82" s="23" t="n">
        <v>1.850448464951949</v>
      </c>
      <c r="AA82" s="23" t="n">
        <v>0.4019698944366566</v>
      </c>
      <c r="AB82" s="23" t="n">
        <v>0.2012707661955373</v>
      </c>
      <c r="AC82" s="23" t="n">
        <v>0.7906975531451994</v>
      </c>
      <c r="AD82" s="23" t="n">
        <v>0.1874568925130055</v>
      </c>
      <c r="AE82" s="23" t="n">
        <v>0.3887276587085428</v>
      </c>
      <c r="AF82" s="23" t="n">
        <v>1.500711045730451</v>
      </c>
      <c r="AG82" s="23" t="n">
        <v>1.967056647994318</v>
      </c>
      <c r="AH82" s="23" t="n">
        <v>1.295556764701406</v>
      </c>
      <c r="AI82" s="23" t="n">
        <v>0.5048592115562065</v>
      </c>
      <c r="AJ82" s="23" t="n">
        <v>3.223019391830507</v>
      </c>
      <c r="AK82" s="23" t="n">
        <v>2.223019391830507</v>
      </c>
      <c r="AL82" s="23" t="n">
        <v>0.4056172703419249</v>
      </c>
      <c r="AM82" s="23" t="n">
        <v>0.2015946254612699</v>
      </c>
      <c r="AN82" s="23" t="n">
        <v>0.7948345643863466</v>
      </c>
      <c r="AO82" s="23" t="n">
        <v>0.1876226685831518</v>
      </c>
      <c r="AP82" s="23" t="n">
        <v>0.3892172940444217</v>
      </c>
      <c r="AQ82" s="23" t="n">
        <v>1.497007006854838</v>
      </c>
      <c r="AR82" s="23" t="n">
        <v>1.95956785497896</v>
      </c>
      <c r="AS82" s="23" t="n">
        <v>1.306657279865553</v>
      </c>
      <c r="AT82" s="23" t="n">
        <v>0.5118227154792061</v>
      </c>
      <c r="AU82" s="23" t="n">
        <v>3.221404450466506</v>
      </c>
      <c r="AV82" s="23" t="n">
        <v>2.221404450466506</v>
      </c>
      <c r="AW82" s="23" t="n">
        <v>0.4412531277733852</v>
      </c>
      <c r="AX82" s="23" t="n">
        <v>0.2069572921100649</v>
      </c>
      <c r="AY82" s="23" t="n">
        <v>0.8405252092228769</v>
      </c>
      <c r="AZ82" s="23" t="n">
        <v>0.1923147893394269</v>
      </c>
      <c r="BA82" s="23" t="n">
        <v>0.3992720814494917</v>
      </c>
      <c r="BB82" s="23" t="n">
        <v>1.469021699980679</v>
      </c>
      <c r="BC82" s="23" t="n">
        <v>1.904859492927031</v>
      </c>
      <c r="BD82" s="23" t="n">
        <v>1.365832437381755</v>
      </c>
      <c r="BE82" s="23" t="n">
        <v>0.5253072281588785</v>
      </c>
      <c r="BF82" s="23" t="n">
        <v>3.095349021714374</v>
      </c>
      <c r="BG82" s="23" t="n">
        <v>2.095349021714374</v>
      </c>
      <c r="BH82" s="23" t="n">
        <v>3.408301751604368</v>
      </c>
      <c r="BI82" s="23" t="n">
        <v>1.440976045393629</v>
      </c>
      <c r="BJ82" s="23" t="n">
        <v>5.92037725168679</v>
      </c>
      <c r="BK82" s="23" t="n">
        <v>1.071099454688793</v>
      </c>
      <c r="BL82" s="23" t="n">
        <v>2.512075500082422</v>
      </c>
      <c r="BM82" s="23" t="n">
        <v>1.4227841753493</v>
      </c>
      <c r="BN82" s="23" t="n">
        <v>1.73704609602126</v>
      </c>
      <c r="BO82" s="23" t="n">
        <v>8.689799180713603</v>
      </c>
      <c r="BP82" s="23" t="n">
        <v>2.769421929026813</v>
      </c>
      <c r="BQ82" s="23" t="n">
        <v>2.549597956408381</v>
      </c>
      <c r="BR82" s="23" t="n">
        <v>1.549597956408381</v>
      </c>
      <c r="CD82" s="23" t="n">
        <v>0.1488550281553753</v>
      </c>
      <c r="CE82" s="23" t="n">
        <v>0.07660930604841028</v>
      </c>
      <c r="CF82" s="23" t="n">
        <v>0.303236431902013</v>
      </c>
      <c r="CG82" s="23" t="n">
        <v>0.0777720976982275</v>
      </c>
      <c r="CH82" s="23" t="n">
        <v>0.1543814037466378</v>
      </c>
      <c r="CI82" s="23" t="n">
        <v>1.514657160041952</v>
      </c>
      <c r="CJ82" s="23" t="n">
        <v>2.037125891276538</v>
      </c>
      <c r="CK82" s="23" t="n">
        <v>0.5740658826534096</v>
      </c>
      <c r="CL82" s="23" t="n">
        <v>0.2708294507513966</v>
      </c>
      <c r="CM82" s="23" t="n">
        <v>3.856543442081098</v>
      </c>
      <c r="CN82" s="23" t="n">
        <v>2.856543442081098</v>
      </c>
      <c r="CO82" s="23" t="n">
        <v>0</v>
      </c>
      <c r="CP82" s="23" t="n">
        <v>0.0001670058251509858</v>
      </c>
      <c r="CQ82" s="23" t="n">
        <v>0.0004715698680606507</v>
      </c>
      <c r="CR82" s="23" t="n">
        <v>0.000304564042909665</v>
      </c>
      <c r="CS82" s="23" t="n">
        <v>0.0004715698680606507</v>
      </c>
      <c r="CV82" s="23" t="n">
        <v>0.003695795181587878</v>
      </c>
      <c r="CW82" s="23" t="n">
        <v>0.003224225313527227</v>
      </c>
      <c r="CZ82" s="23" t="n">
        <v>0.0001916216459928742</v>
      </c>
      <c r="DA82" s="23" t="n">
        <v>0.0001998366622744771</v>
      </c>
      <c r="DB82" s="23" t="n">
        <v>0.0004771714720105672</v>
      </c>
      <c r="DC82" s="23" t="n">
        <v>8.571316374321588e-05</v>
      </c>
      <c r="DD82" s="23" t="n">
        <v>0.000285549826017693</v>
      </c>
      <c r="DE82" s="23" t="n">
        <v>2.042871024507891</v>
      </c>
      <c r="DF82" s="23" t="n">
        <v>2.490175207180465</v>
      </c>
      <c r="DG82" s="23" t="n">
        <v>0.0006534479016687484</v>
      </c>
      <c r="DH82" s="23" t="n">
        <v>0.0001762764296581812</v>
      </c>
      <c r="DI82" s="23" t="n">
        <v>3.410094398693601</v>
      </c>
      <c r="DJ82" s="23" t="n">
        <v>2.410094398693601</v>
      </c>
      <c r="DK82" s="23" t="n">
        <v>0.07427701382294356</v>
      </c>
      <c r="DL82" s="23" t="n">
        <v>0.007933558102724706</v>
      </c>
      <c r="DM82" s="23" t="n">
        <v>0.08780061549166848</v>
      </c>
      <c r="DN82" s="23" t="n">
        <v>0.005590043566000213</v>
      </c>
      <c r="DO82" s="23" t="n">
        <v>0.01352360166872492</v>
      </c>
      <c r="DP82" s="23" t="n">
        <v>1.106810407344003</v>
      </c>
      <c r="DQ82" s="23" t="n">
        <v>1.182069808311917</v>
      </c>
      <c r="DR82" s="23" t="n">
        <v>0.1001098556449606</v>
      </c>
      <c r="DS82" s="23" t="n">
        <v>0.01230924015329209</v>
      </c>
      <c r="DT82" s="23" t="n">
        <v>1.347790527545918</v>
      </c>
      <c r="DU82" s="23" t="n">
        <v>0.3477905275459183</v>
      </c>
      <c r="DV82" s="23" t="n">
        <v>-0.03883277803747615</v>
      </c>
      <c r="DW82" s="23" t="n">
        <v>-0.002937733941355295</v>
      </c>
      <c r="DX82" s="23" t="n">
        <v>-0.04305871199520951</v>
      </c>
      <c r="DY82" s="23" t="n">
        <v>-0.001288200016378071</v>
      </c>
      <c r="DZ82" s="23" t="n">
        <v>-0.004225933957733366</v>
      </c>
      <c r="EA82" s="23" t="n">
        <v>1.075650882832029</v>
      </c>
      <c r="EB82" s="23" t="n">
        <v>1.108823889798846</v>
      </c>
      <c r="EC82" s="23" t="n">
        <v>-0.04528394121201475</v>
      </c>
      <c r="ED82" s="23" t="n">
        <v>-0.002225229216805236</v>
      </c>
      <c r="EE82" s="23" t="n">
        <v>1.166126749116759</v>
      </c>
      <c r="EF82" s="23" t="n">
        <v>0.1661267491167593</v>
      </c>
      <c r="EG82" s="23" t="n">
        <v>0.009939351125160097</v>
      </c>
      <c r="EH82" s="23" t="n">
        <v>0.004057904093152822</v>
      </c>
      <c r="EI82" s="23" t="n">
        <v>0.0177531514122322</v>
      </c>
      <c r="EJ82" s="23" t="n">
        <v>0.003755896193919283</v>
      </c>
      <c r="EK82" s="23" t="n">
        <v>0.007813800287072105</v>
      </c>
      <c r="EL82" s="23" t="n">
        <v>1.408266499699442</v>
      </c>
      <c r="EM82" s="23" t="n">
        <v>1.786147927432863</v>
      </c>
      <c r="EN82" s="23" t="n">
        <v>0.02492832492865516</v>
      </c>
      <c r="EO82" s="23" t="n">
        <v>0.007175173516422963</v>
      </c>
      <c r="EP82" s="23" t="n">
        <v>2.508043494464397</v>
      </c>
      <c r="EQ82" s="23" t="n">
        <v>1.508043494464397</v>
      </c>
      <c r="ER82" s="23" t="n">
        <v>-0.006291975219891856</v>
      </c>
      <c r="ES82" s="23" t="n">
        <v>-0.003734044827420204</v>
      </c>
      <c r="ET82" s="23" t="n">
        <v>-0.01361614017108507</v>
      </c>
      <c r="EU82" s="23" t="n">
        <v>-0.003590120123773009</v>
      </c>
      <c r="EV82" s="23" t="n">
        <v>-0.007324164951193213</v>
      </c>
      <c r="EW82" s="23" t="n">
        <v>1.59346146431333</v>
      </c>
      <c r="EX82" s="23" t="n">
        <v>2.164048600833348</v>
      </c>
      <c r="EY82" s="23" t="n">
        <v>-0.01382780976450864</v>
      </c>
      <c r="EZ82" s="23" t="n">
        <v>-0.0002116695934235736</v>
      </c>
      <c r="FA82" s="23" t="n">
        <v>2.197689800301901</v>
      </c>
      <c r="FB82" s="23" t="n">
        <v>1.197689800301901</v>
      </c>
      <c r="FC82" s="23" t="n">
        <v>0.009091235730268227</v>
      </c>
      <c r="FD82" s="23" t="n">
        <v>0.004678869562211771</v>
      </c>
      <c r="FE82" s="23" t="n">
        <v>0.01851999168982777</v>
      </c>
      <c r="FF82" s="23" t="n">
        <v>0.004749886397347776</v>
      </c>
      <c r="FG82" s="23" t="n">
        <v>0.009428755959559547</v>
      </c>
      <c r="FH82" s="23" t="n">
        <v>1.514657160041952</v>
      </c>
      <c r="FI82" s="23" t="n">
        <v>2.037125891276538</v>
      </c>
      <c r="FJ82" s="23" t="n">
        <v>0.03506074553597929</v>
      </c>
      <c r="FK82" s="23" t="n">
        <v>0.01654075384615151</v>
      </c>
      <c r="FL82" s="23" t="n">
        <v>3.856543442081097</v>
      </c>
      <c r="FM82" s="23" t="n">
        <v>2.856543442081097</v>
      </c>
    </row>
    <row r="83">
      <c r="A83" s="2" t="inlineStr">
        <is>
          <t>Aus|4701</t>
        </is>
      </c>
      <c r="B83" s="2" t="inlineStr">
        <is>
          <t>Aus</t>
        </is>
      </c>
      <c r="C83" s="2" t="inlineStr">
        <is>
          <t>4701</t>
        </is>
      </c>
      <c r="D83" s="2" t="inlineStr">
        <is>
          <t>Rail transport</t>
        </is>
      </c>
      <c r="E83" s="23" t="n">
        <v>1</v>
      </c>
      <c r="F83" s="23" t="n">
        <v>0.5026900588208583</v>
      </c>
      <c r="G83" s="23" t="n">
        <v>2.024510462034449</v>
      </c>
      <c r="H83" s="23" t="n">
        <v>0.5218204032135905</v>
      </c>
      <c r="I83" s="23" t="n">
        <v>1.024510462034449</v>
      </c>
      <c r="J83" s="23" t="n">
        <v>1.502690058820858</v>
      </c>
      <c r="K83" s="23" t="n">
        <v>2.024510462034449</v>
      </c>
      <c r="L83" s="23" t="n">
        <v>3.150821356706293</v>
      </c>
      <c r="M83" s="23" t="n">
        <v>1.126310894671844</v>
      </c>
      <c r="N83" s="23" t="n">
        <v>3.150821356706293</v>
      </c>
      <c r="O83" s="23" t="n">
        <v>2.150821356706293</v>
      </c>
      <c r="P83" s="23" t="n">
        <v>0.3178987419448154</v>
      </c>
      <c r="Q83" s="23" t="n">
        <v>0.1041639453856286</v>
      </c>
      <c r="R83" s="23" t="n">
        <v>0.5452920028968929</v>
      </c>
      <c r="S83" s="23" t="n">
        <v>0.123229315566449</v>
      </c>
      <c r="T83" s="23" t="n">
        <v>0.2273932609520776</v>
      </c>
      <c r="U83" s="23" t="n">
        <v>1.327663911937439</v>
      </c>
      <c r="V83" s="23" t="n">
        <v>1.715300914879214</v>
      </c>
      <c r="W83" s="23" t="n">
        <v>0.8070863316041277</v>
      </c>
      <c r="X83" s="23" t="n">
        <v>0.2617943287072347</v>
      </c>
      <c r="Y83" s="23" t="n">
        <v>2.538815745751618</v>
      </c>
      <c r="Z83" s="23" t="n">
        <v>1.538815745751618</v>
      </c>
      <c r="AA83" s="23" t="n">
        <v>0.4378460753657527</v>
      </c>
      <c r="AB83" s="23" t="n">
        <v>0.1954500944300218</v>
      </c>
      <c r="AC83" s="23" t="n">
        <v>0.8521345806996262</v>
      </c>
      <c r="AD83" s="23" t="n">
        <v>0.2188384109038518</v>
      </c>
      <c r="AE83" s="23" t="n">
        <v>0.4142885053338736</v>
      </c>
      <c r="AF83" s="23" t="n">
        <v>1.446389965393097</v>
      </c>
      <c r="AG83" s="23" t="n">
        <v>1.946196685645291</v>
      </c>
      <c r="AH83" s="23" t="n">
        <v>1.416888729601463</v>
      </c>
      <c r="AI83" s="23" t="n">
        <v>0.5647541489018365</v>
      </c>
      <c r="AJ83" s="23" t="n">
        <v>3.236043005336684</v>
      </c>
      <c r="AK83" s="23" t="n">
        <v>2.236043005336684</v>
      </c>
      <c r="AL83" s="23" t="n">
        <v>0.4466504398232795</v>
      </c>
      <c r="AM83" s="23" t="n">
        <v>0.1962292037071374</v>
      </c>
      <c r="AN83" s="23" t="n">
        <v>0.8620188118202712</v>
      </c>
      <c r="AO83" s="23" t="n">
        <v>0.2191391682898544</v>
      </c>
      <c r="AP83" s="23" t="n">
        <v>0.4153683719969917</v>
      </c>
      <c r="AQ83" s="23" t="n">
        <v>1.439335073272909</v>
      </c>
      <c r="AR83" s="23" t="n">
        <v>1.929962975434067</v>
      </c>
      <c r="AS83" s="23" t="n">
        <v>1.434562593240223</v>
      </c>
      <c r="AT83" s="23" t="n">
        <v>0.5725437814199517</v>
      </c>
      <c r="AU83" s="23" t="n">
        <v>3.211823979861787</v>
      </c>
      <c r="AV83" s="23" t="n">
        <v>2.211823979861787</v>
      </c>
      <c r="AW83" s="23" t="n">
        <v>0.4511974106723888</v>
      </c>
      <c r="AX83" s="23" t="n">
        <v>0.201206749822021</v>
      </c>
      <c r="AY83" s="23" t="n">
        <v>0.8769397745124056</v>
      </c>
      <c r="AZ83" s="23" t="n">
        <v>0.2245356140179958</v>
      </c>
      <c r="BA83" s="23" t="n">
        <v>0.4257423638400167</v>
      </c>
      <c r="BB83" s="23" t="n">
        <v>1.44593950466643</v>
      </c>
      <c r="BC83" s="23" t="n">
        <v>1.943583349039087</v>
      </c>
      <c r="BD83" s="23" t="n">
        <v>1.464567829542599</v>
      </c>
      <c r="BE83" s="23" t="n">
        <v>0.5876280550301934</v>
      </c>
      <c r="BF83" s="23" t="n">
        <v>3.245957966292522</v>
      </c>
      <c r="BG83" s="23" t="n">
        <v>2.245957966292522</v>
      </c>
      <c r="BH83" s="23" t="n">
        <v>2.862479063675834</v>
      </c>
      <c r="BI83" s="23" t="n">
        <v>1.012453332286167</v>
      </c>
      <c r="BJ83" s="23" t="n">
        <v>5.085457820779784</v>
      </c>
      <c r="BK83" s="23" t="n">
        <v>1.210525424817783</v>
      </c>
      <c r="BL83" s="23" t="n">
        <v>2.222978757103951</v>
      </c>
      <c r="BM83" s="23" t="n">
        <v>1.353698074209155</v>
      </c>
      <c r="BN83" s="23" t="n">
        <v>1.77659214535855</v>
      </c>
      <c r="BO83" s="23" t="n">
        <v>8.183435412703933</v>
      </c>
      <c r="BP83" s="23" t="n">
        <v>3.097977591924148</v>
      </c>
      <c r="BQ83" s="23" t="n">
        <v>2.858862975296395</v>
      </c>
      <c r="BR83" s="23" t="n">
        <v>1.858862975296395</v>
      </c>
      <c r="CD83" s="23" t="n">
        <v>0.1199473334209373</v>
      </c>
      <c r="CE83" s="23" t="n">
        <v>0.09128614904439315</v>
      </c>
      <c r="CF83" s="23" t="n">
        <v>0.3068425778027332</v>
      </c>
      <c r="CG83" s="23" t="n">
        <v>0.09560909533740279</v>
      </c>
      <c r="CH83" s="23" t="n">
        <v>0.1868952443817959</v>
      </c>
      <c r="CI83" s="23" t="n">
        <v>1.761051925381601</v>
      </c>
      <c r="CJ83" s="23" t="n">
        <v>2.558144220896641</v>
      </c>
      <c r="CK83" s="23" t="n">
        <v>0.6098023979973354</v>
      </c>
      <c r="CL83" s="23" t="n">
        <v>0.3029598201946022</v>
      </c>
      <c r="CM83" s="23" t="n">
        <v>5.083917921354073</v>
      </c>
      <c r="CN83" s="23" t="n">
        <v>4.083917921354073</v>
      </c>
      <c r="CO83" s="23" t="n">
        <v>0</v>
      </c>
      <c r="CP83" s="23" t="n">
        <v>0.0002711063285223918</v>
      </c>
      <c r="CQ83" s="23" t="n">
        <v>0.0006259089005941878</v>
      </c>
      <c r="CR83" s="23" t="n">
        <v>0.000354802572071796</v>
      </c>
      <c r="CS83" s="23" t="n">
        <v>0.0006259089005941878</v>
      </c>
      <c r="CV83" s="23" t="n">
        <v>0.004232646345665251</v>
      </c>
      <c r="CW83" s="23" t="n">
        <v>0.003606737445071063</v>
      </c>
      <c r="CZ83" s="23" t="n">
        <v>0.000125933397134713</v>
      </c>
      <c r="DA83" s="23" t="n">
        <v>0.0001491843122593359</v>
      </c>
      <c r="DB83" s="23" t="n">
        <v>0.0003970203006797831</v>
      </c>
      <c r="DC83" s="23" t="n">
        <v>0.0001219025912857342</v>
      </c>
      <c r="DD83" s="23" t="n">
        <v>0.0002710869035450701</v>
      </c>
      <c r="DE83" s="23" t="n">
        <v>2.184628666053938</v>
      </c>
      <c r="DF83" s="23" t="n">
        <v>3.152621224496025</v>
      </c>
      <c r="DG83" s="23" t="n">
        <v>0.0005942096214335699</v>
      </c>
      <c r="DH83" s="23" t="n">
        <v>0.0001971893207537868</v>
      </c>
      <c r="DI83" s="23" t="n">
        <v>4.718443518187111</v>
      </c>
      <c r="DJ83" s="23" t="n">
        <v>3.71844351818711</v>
      </c>
      <c r="DK83" s="23" t="n">
        <v>0.03050405338021435</v>
      </c>
      <c r="DL83" s="23" t="n">
        <v>0.007417586506200262</v>
      </c>
      <c r="DM83" s="23" t="n">
        <v>0.0444591036516141</v>
      </c>
      <c r="DN83" s="23" t="n">
        <v>0.006537463765199495</v>
      </c>
      <c r="DO83" s="23" t="n">
        <v>0.01395505027139976</v>
      </c>
      <c r="DP83" s="23" t="n">
        <v>1.243167241210359</v>
      </c>
      <c r="DQ83" s="23" t="n">
        <v>1.457481833560236</v>
      </c>
      <c r="DR83" s="23" t="n">
        <v>0.05822867403336957</v>
      </c>
      <c r="DS83" s="23" t="n">
        <v>0.01376957038175546</v>
      </c>
      <c r="DT83" s="23" t="n">
        <v>1.908883167347788</v>
      </c>
      <c r="DU83" s="23" t="n">
        <v>0.9088831673477882</v>
      </c>
      <c r="DV83" s="23" t="n">
        <v>-0.02608301592823971</v>
      </c>
      <c r="DW83" s="23" t="n">
        <v>-0.002860331032098321</v>
      </c>
      <c r="DX83" s="23" t="n">
        <v>-0.0305610701607529</v>
      </c>
      <c r="DY83" s="23" t="n">
        <v>-0.00161772320041487</v>
      </c>
      <c r="DZ83" s="23" t="n">
        <v>-0.004478054232513191</v>
      </c>
      <c r="EA83" s="23" t="n">
        <v>1.109662588098238</v>
      </c>
      <c r="EB83" s="23" t="n">
        <v>1.171684679595079</v>
      </c>
      <c r="EC83" s="23" t="n">
        <v>-0.03305029369809237</v>
      </c>
      <c r="ED83" s="23" t="n">
        <v>-0.002489223537339467</v>
      </c>
      <c r="EE83" s="23" t="n">
        <v>1.267119331177852</v>
      </c>
      <c r="EF83" s="23" t="n">
        <v>0.2671193311778522</v>
      </c>
      <c r="EG83" s="23" t="n">
        <v>0.02038863034564512</v>
      </c>
      <c r="EH83" s="23" t="n">
        <v>0.004063590275087681</v>
      </c>
      <c r="EI83" s="23" t="n">
        <v>0.02873313119770009</v>
      </c>
      <c r="EJ83" s="23" t="n">
        <v>0.004280910576967292</v>
      </c>
      <c r="EK83" s="23" t="n">
        <v>0.008344500852054973</v>
      </c>
      <c r="EL83" s="23" t="n">
        <v>1.199306682508746</v>
      </c>
      <c r="EM83" s="23" t="n">
        <v>1.409272261578733</v>
      </c>
      <c r="EN83" s="23" t="n">
        <v>0.03675954513595368</v>
      </c>
      <c r="EO83" s="23" t="n">
        <v>0.008026413938253582</v>
      </c>
      <c r="EP83" s="23" t="n">
        <v>1.802943332277603</v>
      </c>
      <c r="EQ83" s="23" t="n">
        <v>0.8029433322776032</v>
      </c>
      <c r="ER83" s="23" t="n">
        <v>-0.01158426588811834</v>
      </c>
      <c r="ES83" s="23" t="n">
        <v>-0.003284480997972052</v>
      </c>
      <c r="ET83" s="23" t="n">
        <v>-0.01884890007705525</v>
      </c>
      <c r="EU83" s="23" t="n">
        <v>-0.003980153190964865</v>
      </c>
      <c r="EV83" s="23" t="n">
        <v>-0.007264634188936917</v>
      </c>
      <c r="EW83" s="23" t="n">
        <v>1.283529489886869</v>
      </c>
      <c r="EX83" s="23" t="n">
        <v>1.62711217604113</v>
      </c>
      <c r="EY83" s="23" t="n">
        <v>-0.01908568149719448</v>
      </c>
      <c r="EZ83" s="23" t="n">
        <v>-0.0002367814201392308</v>
      </c>
      <c r="FA83" s="23" t="n">
        <v>1.647552091908573</v>
      </c>
      <c r="FB83" s="23" t="n">
        <v>0.6475520919085727</v>
      </c>
      <c r="FC83" s="23" t="n">
        <v>0.007325714803591225</v>
      </c>
      <c r="FD83" s="23" t="n">
        <v>0.0055752493560696</v>
      </c>
      <c r="FE83" s="23" t="n">
        <v>0.01874023498874386</v>
      </c>
      <c r="FF83" s="23" t="n">
        <v>0.005839270829083037</v>
      </c>
      <c r="FG83" s="23" t="n">
        <v>0.01141452018515264</v>
      </c>
      <c r="FH83" s="23" t="n">
        <v>1.761051925381601</v>
      </c>
      <c r="FI83" s="23" t="n">
        <v>2.558144220896641</v>
      </c>
      <c r="FJ83" s="23" t="n">
        <v>0.03724333277670627</v>
      </c>
      <c r="FK83" s="23" t="n">
        <v>0.01850309778796241</v>
      </c>
      <c r="FL83" s="23" t="n">
        <v>5.083917921354074</v>
      </c>
      <c r="FM83" s="23" t="n">
        <v>4.083917921354074</v>
      </c>
    </row>
    <row r="84">
      <c r="A84" s="2" t="inlineStr">
        <is>
          <t>Aus|4801</t>
        </is>
      </c>
      <c r="B84" s="2" t="inlineStr">
        <is>
          <t>Aus</t>
        </is>
      </c>
      <c r="C84" s="2" t="inlineStr">
        <is>
          <t>4801</t>
        </is>
      </c>
      <c r="D84" s="2" t="inlineStr">
        <is>
          <t>Water, pipeline and other transport</t>
        </is>
      </c>
      <c r="E84" s="23" t="n">
        <v>1</v>
      </c>
      <c r="F84" s="23" t="n">
        <v>0.5362027768805699</v>
      </c>
      <c r="G84" s="23" t="n">
        <v>1.982858125302346</v>
      </c>
      <c r="H84" s="23" t="n">
        <v>0.4466553484217761</v>
      </c>
      <c r="I84" s="23" t="n">
        <v>0.9828581253023461</v>
      </c>
      <c r="J84" s="23" t="n">
        <v>1.53620277688057</v>
      </c>
      <c r="K84" s="23" t="n">
        <v>1.982858125302346</v>
      </c>
      <c r="L84" s="23" t="n">
        <v>2.853906621821265</v>
      </c>
      <c r="M84" s="23" t="n">
        <v>0.8710484965189189</v>
      </c>
      <c r="N84" s="23" t="n">
        <v>2.853906621821265</v>
      </c>
      <c r="O84" s="23" t="n">
        <v>1.853906621821265</v>
      </c>
      <c r="P84" s="23" t="n">
        <v>0.185546311153594</v>
      </c>
      <c r="Q84" s="23" t="n">
        <v>0.1205256635914577</v>
      </c>
      <c r="R84" s="23" t="n">
        <v>0.4217093002776257</v>
      </c>
      <c r="S84" s="23" t="n">
        <v>0.115637325532574</v>
      </c>
      <c r="T84" s="23" t="n">
        <v>0.2361629891240317</v>
      </c>
      <c r="U84" s="23" t="n">
        <v>1.649571866140132</v>
      </c>
      <c r="V84" s="23" t="n">
        <v>2.272798082892295</v>
      </c>
      <c r="W84" s="23" t="n">
        <v>0.6241716554731291</v>
      </c>
      <c r="X84" s="23" t="n">
        <v>0.2024623551955035</v>
      </c>
      <c r="Y84" s="23" t="n">
        <v>3.363966934144242</v>
      </c>
      <c r="Z84" s="23" t="n">
        <v>2.363966934144242</v>
      </c>
      <c r="AA84" s="23" t="n">
        <v>0.4277261126735269</v>
      </c>
      <c r="AB84" s="23" t="n">
        <v>0.249726472040313</v>
      </c>
      <c r="AC84" s="23" t="n">
        <v>0.8779687527034027</v>
      </c>
      <c r="AD84" s="23" t="n">
        <v>0.2005161679895628</v>
      </c>
      <c r="AE84" s="23" t="n">
        <v>0.4502426400298757</v>
      </c>
      <c r="AF84" s="23" t="n">
        <v>1.58384668282089</v>
      </c>
      <c r="AG84" s="23" t="n">
        <v>2.052642395891165</v>
      </c>
      <c r="AH84" s="23" t="n">
        <v>1.314729379481404</v>
      </c>
      <c r="AI84" s="23" t="n">
        <v>0.4367606267780016</v>
      </c>
      <c r="AJ84" s="23" t="n">
        <v>3.073764590297309</v>
      </c>
      <c r="AK84" s="23" t="n">
        <v>2.073764590297309</v>
      </c>
      <c r="AL84" s="23" t="n">
        <v>0.4237335976897273</v>
      </c>
      <c r="AM84" s="23" t="n">
        <v>0.2494465985281028</v>
      </c>
      <c r="AN84" s="23" t="n">
        <v>0.8737490271013664</v>
      </c>
      <c r="AO84" s="23" t="n">
        <v>0.2005688308835363</v>
      </c>
      <c r="AP84" s="23" t="n">
        <v>0.4500154294116391</v>
      </c>
      <c r="AQ84" s="23" t="n">
        <v>1.588687325923956</v>
      </c>
      <c r="AR84" s="23" t="n">
        <v>2.062024422574007</v>
      </c>
      <c r="AS84" s="23" t="n">
        <v>1.316533876609909</v>
      </c>
      <c r="AT84" s="23" t="n">
        <v>0.4427848495085429</v>
      </c>
      <c r="AU84" s="23" t="n">
        <v>3.106984869238341</v>
      </c>
      <c r="AV84" s="23" t="n">
        <v>2.106984869238341</v>
      </c>
      <c r="AW84" s="23" t="n">
        <v>0.4322790567457236</v>
      </c>
      <c r="AX84" s="23" t="n">
        <v>0.2556795554599584</v>
      </c>
      <c r="AY84" s="23" t="n">
        <v>0.8934936208596685</v>
      </c>
      <c r="AZ84" s="23" t="n">
        <v>0.2055350086539865</v>
      </c>
      <c r="BA84" s="23" t="n">
        <v>0.4612145641139449</v>
      </c>
      <c r="BB84" s="23" t="n">
        <v>1.591468754893566</v>
      </c>
      <c r="BC84" s="23" t="n">
        <v>2.066937102125773</v>
      </c>
      <c r="BD84" s="23" t="n">
        <v>1.347944107193209</v>
      </c>
      <c r="BE84" s="23" t="n">
        <v>0.4544504863335409</v>
      </c>
      <c r="BF84" s="23" t="n">
        <v>3.11822672451629</v>
      </c>
      <c r="BG84" s="23" t="n">
        <v>2.11822672451629</v>
      </c>
      <c r="BH84" s="23" t="n">
        <v>1.679693874149096</v>
      </c>
      <c r="BI84" s="23" t="n">
        <v>1.191129613471894</v>
      </c>
      <c r="BJ84" s="23" t="n">
        <v>3.983915548207495</v>
      </c>
      <c r="BK84" s="23" t="n">
        <v>1.113092060586505</v>
      </c>
      <c r="BL84" s="23" t="n">
        <v>2.304221674058399</v>
      </c>
      <c r="BM84" s="23" t="n">
        <v>1.709134939290828</v>
      </c>
      <c r="BN84" s="23" t="n">
        <v>2.371810488518736</v>
      </c>
      <c r="BO84" s="23" t="n">
        <v>6.37978043459044</v>
      </c>
      <c r="BP84" s="23" t="n">
        <v>2.395864886382945</v>
      </c>
      <c r="BQ84" s="23" t="n">
        <v>3.798180449888423</v>
      </c>
      <c r="BR84" s="23" t="n">
        <v>2.798180449888423</v>
      </c>
      <c r="CD84" s="23" t="n">
        <v>0.242179801519933</v>
      </c>
      <c r="CE84" s="23" t="n">
        <v>0.1292008084488553</v>
      </c>
      <c r="CF84" s="23" t="n">
        <v>0.456259452425777</v>
      </c>
      <c r="CG84" s="23" t="n">
        <v>0.08487884245698879</v>
      </c>
      <c r="CH84" s="23" t="n">
        <v>0.2140796509058441</v>
      </c>
      <c r="CI84" s="23" t="n">
        <v>1.533491264085544</v>
      </c>
      <c r="CJ84" s="23" t="n">
        <v>1.883969883377016</v>
      </c>
      <c r="CK84" s="23" t="n">
        <v>0.6905577240082751</v>
      </c>
      <c r="CL84" s="23" t="n">
        <v>0.2342982715824981</v>
      </c>
      <c r="CM84" s="23" t="n">
        <v>2.851425757533449</v>
      </c>
      <c r="CN84" s="23" t="n">
        <v>1.851425757533449</v>
      </c>
      <c r="CO84" s="23" t="n">
        <v>0</v>
      </c>
      <c r="CP84" s="23" t="n">
        <v>0.0009959365180594545</v>
      </c>
      <c r="CQ84" s="23" t="n">
        <v>0.001437077764959512</v>
      </c>
      <c r="CR84" s="23" t="n">
        <v>0.0004411412469000572</v>
      </c>
      <c r="CS84" s="23" t="n">
        <v>0.001437077764959512</v>
      </c>
      <c r="CV84" s="23" t="n">
        <v>0.004226399295746067</v>
      </c>
      <c r="CW84" s="23" t="n">
        <v>0.002789321530786555</v>
      </c>
      <c r="CZ84" s="23" t="n">
        <v>0.0001826186819606324</v>
      </c>
      <c r="DA84" s="23" t="n">
        <v>0.0001190667253907279</v>
      </c>
      <c r="DB84" s="23" t="n">
        <v>0.0003880462085137208</v>
      </c>
      <c r="DC84" s="23" t="n">
        <v>8.63608011623605e-05</v>
      </c>
      <c r="DD84" s="23" t="n">
        <v>0.0002054275265530884</v>
      </c>
      <c r="DE84" s="23" t="n">
        <v>1.651996411935529</v>
      </c>
      <c r="DF84" s="23" t="n">
        <v>2.124898747201411</v>
      </c>
      <c r="DG84" s="23" t="n">
        <v>0.0005405453649941492</v>
      </c>
      <c r="DH84" s="23" t="n">
        <v>0.0001524991564804284</v>
      </c>
      <c r="DI84" s="23" t="n">
        <v>2.959967508202014</v>
      </c>
      <c r="DJ84" s="23" t="n">
        <v>1.959967508202014</v>
      </c>
      <c r="DK84" s="23" t="n">
        <v>0.01420267196948098</v>
      </c>
      <c r="DL84" s="23" t="n">
        <v>0.008220702512666616</v>
      </c>
      <c r="DM84" s="23" t="n">
        <v>0.02834657036346094</v>
      </c>
      <c r="DN84" s="23" t="n">
        <v>0.005923195881313337</v>
      </c>
      <c r="DO84" s="23" t="n">
        <v>0.01414389839397995</v>
      </c>
      <c r="DP84" s="23" t="n">
        <v>1.578813798581805</v>
      </c>
      <c r="DQ84" s="23" t="n">
        <v>1.995861794482945</v>
      </c>
      <c r="DR84" s="23" t="n">
        <v>0.0389954628100123</v>
      </c>
      <c r="DS84" s="23" t="n">
        <v>0.01064889244655137</v>
      </c>
      <c r="DT84" s="23" t="n">
        <v>2.745642713836285</v>
      </c>
      <c r="DU84" s="23" t="n">
        <v>1.745642713836285</v>
      </c>
      <c r="DV84" s="23" t="n">
        <v>-0.005839831595445271</v>
      </c>
      <c r="DW84" s="23" t="n">
        <v>-0.003102748824261201</v>
      </c>
      <c r="DX84" s="23" t="n">
        <v>-0.0104271005786326</v>
      </c>
      <c r="DY84" s="23" t="n">
        <v>-0.001484520158926132</v>
      </c>
      <c r="DZ84" s="23" t="n">
        <v>-0.004587268983187333</v>
      </c>
      <c r="EA84" s="23" t="n">
        <v>1.531307927900038</v>
      </c>
      <c r="EB84" s="23" t="n">
        <v>1.785513915635022</v>
      </c>
      <c r="EC84" s="23" t="n">
        <v>-0.01235217688745296</v>
      </c>
      <c r="ED84" s="23" t="n">
        <v>-0.001925076308820358</v>
      </c>
      <c r="EE84" s="23" t="n">
        <v>2.115159775683761</v>
      </c>
      <c r="EF84" s="23" t="n">
        <v>1.115159775683761</v>
      </c>
      <c r="EG84" s="23" t="n">
        <v>0.00794966085263335</v>
      </c>
      <c r="EH84" s="23" t="n">
        <v>0.004528148721959801</v>
      </c>
      <c r="EI84" s="23" t="n">
        <v>0.01649177587407768</v>
      </c>
      <c r="EJ84" s="23" t="n">
        <v>0.004013966299484531</v>
      </c>
      <c r="EK84" s="23" t="n">
        <v>0.008542115021444332</v>
      </c>
      <c r="EL84" s="23" t="n">
        <v>1.56960275487222</v>
      </c>
      <c r="EM84" s="23" t="n">
        <v>2.074525716227848</v>
      </c>
      <c r="EN84" s="23" t="n">
        <v>0.02269911687240058</v>
      </c>
      <c r="EO84" s="23" t="n">
        <v>0.006207340998322895</v>
      </c>
      <c r="EP84" s="23" t="n">
        <v>2.855356636362849</v>
      </c>
      <c r="EQ84" s="23" t="n">
        <v>1.855356636362849</v>
      </c>
      <c r="ER84" s="23" t="n">
        <v>-0.01194217583643299</v>
      </c>
      <c r="ES84" s="23" t="n">
        <v>-0.004808022234169916</v>
      </c>
      <c r="ET84" s="23" t="n">
        <v>-0.02071150147611385</v>
      </c>
      <c r="EU84" s="23" t="n">
        <v>-0.00396130340551094</v>
      </c>
      <c r="EV84" s="23" t="n">
        <v>-0.008769325639680857</v>
      </c>
      <c r="EW84" s="23" t="n">
        <v>1.402608561456756</v>
      </c>
      <c r="EX84" s="23" t="n">
        <v>1.734315568602461</v>
      </c>
      <c r="EY84" s="23" t="n">
        <v>-0.02089461974389529</v>
      </c>
      <c r="EZ84" s="23" t="n">
        <v>-0.0001831182677814423</v>
      </c>
      <c r="FA84" s="23" t="n">
        <v>1.749649312661294</v>
      </c>
      <c r="FB84" s="23" t="n">
        <v>0.7496493126612935</v>
      </c>
      <c r="FC84" s="23" t="n">
        <v>0.01479099290101996</v>
      </c>
      <c r="FD84" s="23" t="n">
        <v>0.007890865499845454</v>
      </c>
      <c r="FE84" s="23" t="n">
        <v>0.02786578517076485</v>
      </c>
      <c r="FF84" s="23" t="n">
        <v>0.005183926769899433</v>
      </c>
      <c r="FG84" s="23" t="n">
        <v>0.01307479226974489</v>
      </c>
      <c r="FH84" s="23" t="n">
        <v>1.533491264085544</v>
      </c>
      <c r="FI84" s="23" t="n">
        <v>1.883969883377016</v>
      </c>
      <c r="FJ84" s="23" t="n">
        <v>0.04217541813746274</v>
      </c>
      <c r="FK84" s="23" t="n">
        <v>0.01430963296669789</v>
      </c>
      <c r="FL84" s="23" t="n">
        <v>2.851425757533451</v>
      </c>
      <c r="FM84" s="23" t="n">
        <v>1.851425757533451</v>
      </c>
    </row>
    <row r="85">
      <c r="A85" s="2" t="inlineStr">
        <is>
          <t>Aus|4901</t>
        </is>
      </c>
      <c r="B85" s="2" t="inlineStr">
        <is>
          <t>Aus</t>
        </is>
      </c>
      <c r="C85" s="2" t="inlineStr">
        <is>
          <t>4901</t>
        </is>
      </c>
      <c r="D85" s="2" t="inlineStr">
        <is>
          <t>Air and space transport</t>
        </is>
      </c>
      <c r="E85" s="23" t="n">
        <v>1</v>
      </c>
      <c r="F85" s="23" t="n">
        <v>0.6488237830131478</v>
      </c>
      <c r="G85" s="23" t="n">
        <v>2.258366244439785</v>
      </c>
      <c r="H85" s="23" t="n">
        <v>0.6095424614266367</v>
      </c>
      <c r="I85" s="23" t="n">
        <v>1.258366244439785</v>
      </c>
      <c r="J85" s="23" t="n">
        <v>1.648823783013148</v>
      </c>
      <c r="K85" s="23" t="n">
        <v>2.258366244439785</v>
      </c>
      <c r="L85" s="23" t="n">
        <v>3.602283635816608</v>
      </c>
      <c r="M85" s="23" t="n">
        <v>1.343917391376824</v>
      </c>
      <c r="N85" s="23" t="n">
        <v>3.602283635816608</v>
      </c>
      <c r="O85" s="23" t="n">
        <v>2.602283635816608</v>
      </c>
      <c r="P85" s="23" t="n">
        <v>0.3275958115388164</v>
      </c>
      <c r="Q85" s="23" t="n">
        <v>0.1647589787792931</v>
      </c>
      <c r="R85" s="23" t="n">
        <v>0.650643982526112</v>
      </c>
      <c r="S85" s="23" t="n">
        <v>0.1582891922080025</v>
      </c>
      <c r="T85" s="23" t="n">
        <v>0.3230481709872956</v>
      </c>
      <c r="U85" s="23" t="n">
        <v>1.502933715804761</v>
      </c>
      <c r="V85" s="23" t="n">
        <v>1.98611813585113</v>
      </c>
      <c r="W85" s="23" t="n">
        <v>0.9630177267363919</v>
      </c>
      <c r="X85" s="23" t="n">
        <v>0.3123737442102799</v>
      </c>
      <c r="Y85" s="23" t="n">
        <v>2.939652134784041</v>
      </c>
      <c r="Z85" s="23" t="n">
        <v>1.939652134784041</v>
      </c>
      <c r="AA85" s="23" t="n">
        <v>0.1994728650681845</v>
      </c>
      <c r="AB85" s="23" t="n">
        <v>0.2837761260582538</v>
      </c>
      <c r="AC85" s="23" t="n">
        <v>0.7546216414353623</v>
      </c>
      <c r="AD85" s="23" t="n">
        <v>0.271372650308924</v>
      </c>
      <c r="AE85" s="23" t="n">
        <v>0.5551487763671777</v>
      </c>
      <c r="AF85" s="23" t="n">
        <v>2.422630220713241</v>
      </c>
      <c r="AG85" s="23" t="n">
        <v>3.7830791730866</v>
      </c>
      <c r="AH85" s="23" t="n">
        <v>1.428487912419564</v>
      </c>
      <c r="AI85" s="23" t="n">
        <v>0.6738662709842022</v>
      </c>
      <c r="AJ85" s="23" t="n">
        <v>7.161314457138187</v>
      </c>
      <c r="AK85" s="23" t="n">
        <v>6.161314457138187</v>
      </c>
      <c r="AL85" s="23" t="n">
        <v>0.1424434685796228</v>
      </c>
      <c r="AM85" s="23" t="n">
        <v>0.2814368386281583</v>
      </c>
      <c r="AN85" s="23" t="n">
        <v>0.6951772090448605</v>
      </c>
      <c r="AO85" s="23" t="n">
        <v>0.2712969018370794</v>
      </c>
      <c r="AP85" s="23" t="n">
        <v>0.5527337404652377</v>
      </c>
      <c r="AQ85" s="23" t="n">
        <v>2.975779173552217</v>
      </c>
      <c r="AR85" s="23" t="n">
        <v>4.880372655740771</v>
      </c>
      <c r="AS85" s="23" t="n">
        <v>1.378338091901372</v>
      </c>
      <c r="AT85" s="23" t="n">
        <v>0.6831608828565112</v>
      </c>
      <c r="AU85" s="23" t="n">
        <v>9.676386749392522</v>
      </c>
      <c r="AV85" s="23" t="n">
        <v>8.676386749392522</v>
      </c>
      <c r="AW85" s="23" t="n">
        <v>0.1280284889114808</v>
      </c>
      <c r="AX85" s="23" t="n">
        <v>0.2862289452824461</v>
      </c>
      <c r="AY85" s="23" t="n">
        <v>0.6920921142699326</v>
      </c>
      <c r="AZ85" s="23" t="n">
        <v>0.2778346800760056</v>
      </c>
      <c r="BA85" s="23" t="n">
        <v>0.5640636253584518</v>
      </c>
      <c r="BB85" s="23" t="n">
        <v>3.235666043675213</v>
      </c>
      <c r="BC85" s="23" t="n">
        <v>5.405766483336742</v>
      </c>
      <c r="BD85" s="23" t="n">
        <v>1.393251595681237</v>
      </c>
      <c r="BE85" s="23" t="n">
        <v>0.7011594814113047</v>
      </c>
      <c r="BF85" s="23" t="n">
        <v>10.88235600940768</v>
      </c>
      <c r="BG85" s="23" t="n">
        <v>9.882356009407678</v>
      </c>
      <c r="BH85" s="23" t="n">
        <v>2.86995608774654</v>
      </c>
      <c r="BI85" s="23" t="n">
        <v>1.380415397122418</v>
      </c>
      <c r="BJ85" s="23" t="n">
        <v>5.758996306064443</v>
      </c>
      <c r="BK85" s="23" t="n">
        <v>1.508624821195484</v>
      </c>
      <c r="BL85" s="23" t="n">
        <v>2.889040218317902</v>
      </c>
      <c r="BM85" s="23" t="n">
        <v>1.480988333938693</v>
      </c>
      <c r="BN85" s="23" t="n">
        <v>2.006649624589325</v>
      </c>
      <c r="BO85" s="23" t="n">
        <v>9.455512058134479</v>
      </c>
      <c r="BP85" s="23" t="n">
        <v>3.696515752070036</v>
      </c>
      <c r="BQ85" s="23" t="n">
        <v>3.294653914220286</v>
      </c>
      <c r="BR85" s="23" t="n">
        <v>2.294653914220286</v>
      </c>
      <c r="CD85" s="23" t="n">
        <v>-0.1281229464706319</v>
      </c>
      <c r="CE85" s="23" t="n">
        <v>0.1190171472789605</v>
      </c>
      <c r="CF85" s="23" t="n">
        <v>0.1039776589092505</v>
      </c>
      <c r="CG85" s="23" t="n">
        <v>0.1130834581009219</v>
      </c>
      <c r="CH85" s="23" t="n">
        <v>0.2321006053798824</v>
      </c>
      <c r="CI85" s="23" t="n">
        <v>0.07107079131807675</v>
      </c>
      <c r="CJ85" s="23" t="n">
        <v>-0.8115459546747472</v>
      </c>
      <c r="CK85" s="23" t="n">
        <v>0.4654701856831728</v>
      </c>
      <c r="CL85" s="23" t="n">
        <v>0.3614925267739224</v>
      </c>
      <c r="CM85" s="23" t="n">
        <v>-3.632996262616135</v>
      </c>
      <c r="CN85" s="23" t="n">
        <v>-4.632996262616135</v>
      </c>
      <c r="CO85" s="23" t="n">
        <v>0</v>
      </c>
      <c r="CP85" s="23" t="n">
        <v>0.0001713007760430567</v>
      </c>
      <c r="CQ85" s="23" t="n">
        <v>0.0006609011850388397</v>
      </c>
      <c r="CR85" s="23" t="n">
        <v>0.000489600408995783</v>
      </c>
      <c r="CS85" s="23" t="n">
        <v>0.0006609011850388397</v>
      </c>
      <c r="CV85" s="23" t="n">
        <v>0.004964470653727376</v>
      </c>
      <c r="CW85" s="23" t="n">
        <v>0.004303569468688537</v>
      </c>
      <c r="CZ85" s="23" t="n">
        <v>6.86058897961362e-05</v>
      </c>
      <c r="DA85" s="23" t="n">
        <v>0.0001616438477480812</v>
      </c>
      <c r="DB85" s="23" t="n">
        <v>0.0003335636423166309</v>
      </c>
      <c r="DC85" s="23" t="n">
        <v>0.0001033139047724135</v>
      </c>
      <c r="DD85" s="23" t="n">
        <v>0.0002649577525204947</v>
      </c>
      <c r="DE85" s="23" t="n">
        <v>3.356122021424242</v>
      </c>
      <c r="DF85" s="23" t="n">
        <v>4.862026326133543</v>
      </c>
      <c r="DG85" s="23" t="n">
        <v>0.0005688505056582203</v>
      </c>
      <c r="DH85" s="23" t="n">
        <v>0.0002352868633415895</v>
      </c>
      <c r="DI85" s="23" t="n">
        <v>8.291569533586275</v>
      </c>
      <c r="DJ85" s="23" t="n">
        <v>7.291569533586275</v>
      </c>
      <c r="DK85" s="23" t="n">
        <v>0.02640794646701774</v>
      </c>
      <c r="DL85" s="23" t="n">
        <v>0.007579788165091373</v>
      </c>
      <c r="DM85" s="23" t="n">
        <v>0.0419656759484786</v>
      </c>
      <c r="DN85" s="23" t="n">
        <v>0.00797794131636949</v>
      </c>
      <c r="DO85" s="23" t="n">
        <v>0.01555772948146086</v>
      </c>
      <c r="DP85" s="23" t="n">
        <v>1.287026792278535</v>
      </c>
      <c r="DQ85" s="23" t="n">
        <v>1.589130605096149</v>
      </c>
      <c r="DR85" s="23" t="n">
        <v>0.05839556683861327</v>
      </c>
      <c r="DS85" s="23" t="n">
        <v>0.01642989089013466</v>
      </c>
      <c r="DT85" s="23" t="n">
        <v>2.211287686134419</v>
      </c>
      <c r="DU85" s="23" t="n">
        <v>1.211287686134419</v>
      </c>
      <c r="DV85" s="23" t="n">
        <v>-0.04089153202495589</v>
      </c>
      <c r="DW85" s="23" t="n">
        <v>-0.003120626134594691</v>
      </c>
      <c r="DX85" s="23" t="n">
        <v>-0.04604523555076176</v>
      </c>
      <c r="DY85" s="23" t="n">
        <v>-0.002033077391211175</v>
      </c>
      <c r="DZ85" s="23" t="n">
        <v>-0.005153703525805867</v>
      </c>
      <c r="EA85" s="23" t="n">
        <v>1.076314727770292</v>
      </c>
      <c r="EB85" s="23" t="n">
        <v>1.126033515268163</v>
      </c>
      <c r="EC85" s="23" t="n">
        <v>-0.04901538421813277</v>
      </c>
      <c r="ED85" s="23" t="n">
        <v>-0.002970148667371011</v>
      </c>
      <c r="EE85" s="23" t="n">
        <v>1.198668325466968</v>
      </c>
      <c r="EF85" s="23" t="n">
        <v>0.1986683254669679</v>
      </c>
      <c r="EG85" s="23" t="n">
        <v>0.01295856965559324</v>
      </c>
      <c r="EH85" s="23" t="n">
        <v>0.006530522484753978</v>
      </c>
      <c r="EI85" s="23" t="n">
        <v>0.02495387131200535</v>
      </c>
      <c r="EJ85" s="23" t="n">
        <v>0.005464779171658139</v>
      </c>
      <c r="EK85" s="23" t="n">
        <v>0.01199530165641212</v>
      </c>
      <c r="EL85" s="23" t="n">
        <v>1.503953959296368</v>
      </c>
      <c r="EM85" s="23" t="n">
        <v>1.92566556149464</v>
      </c>
      <c r="EN85" s="23" t="n">
        <v>0.03453101145424926</v>
      </c>
      <c r="EO85" s="23" t="n">
        <v>0.009577140142243909</v>
      </c>
      <c r="EP85" s="23" t="n">
        <v>2.664723991304459</v>
      </c>
      <c r="EQ85" s="23" t="n">
        <v>1.664723991304459</v>
      </c>
      <c r="ER85" s="23" t="n">
        <v>-0.06998796614415496</v>
      </c>
      <c r="ES85" s="23" t="n">
        <v>-0.008869809914849293</v>
      </c>
      <c r="ET85" s="23" t="n">
        <v>-0.08439830370250739</v>
      </c>
      <c r="EU85" s="23" t="n">
        <v>-0.005540527643503136</v>
      </c>
      <c r="EV85" s="23" t="n">
        <v>-0.01441033755835243</v>
      </c>
      <c r="EW85" s="23" t="n">
        <v>1.126733357225727</v>
      </c>
      <c r="EX85" s="23" t="n">
        <v>1.205897361393119</v>
      </c>
      <c r="EY85" s="23" t="n">
        <v>-0.08468083197244254</v>
      </c>
      <c r="EZ85" s="23" t="n">
        <v>-0.0002825282699351478</v>
      </c>
      <c r="FA85" s="23" t="n">
        <v>1.209934173512408</v>
      </c>
      <c r="FB85" s="23" t="n">
        <v>0.2099341735124082</v>
      </c>
      <c r="FC85" s="23" t="n">
        <v>-0.007825035695839816</v>
      </c>
      <c r="FD85" s="23" t="n">
        <v>0.007268904216844283</v>
      </c>
      <c r="FE85" s="23" t="n">
        <v>0.006350376064144298</v>
      </c>
      <c r="FF85" s="23" t="n">
        <v>0.00690650754313983</v>
      </c>
      <c r="FG85" s="23" t="n">
        <v>0.01417541175998411</v>
      </c>
      <c r="FH85" s="23" t="n">
        <v>0.07107079131807674</v>
      </c>
      <c r="FI85" s="23" t="n">
        <v>-0.8115459546747471</v>
      </c>
      <c r="FJ85" s="23" t="n">
        <v>0.0284283254378239</v>
      </c>
      <c r="FK85" s="23" t="n">
        <v>0.0220779493736796</v>
      </c>
      <c r="FL85" s="23" t="n">
        <v>-3.632996262616136</v>
      </c>
      <c r="FM85" s="23" t="n">
        <v>-4.632996262616135</v>
      </c>
    </row>
    <row r="86">
      <c r="A86" s="2" t="inlineStr">
        <is>
          <t>Aus|5101</t>
        </is>
      </c>
      <c r="B86" s="2" t="inlineStr">
        <is>
          <t>Aus</t>
        </is>
      </c>
      <c r="C86" s="2" t="inlineStr">
        <is>
          <t>5101</t>
        </is>
      </c>
      <c r="D86" s="2" t="inlineStr">
        <is>
          <t>Postal and courier pick-up and delivery service</t>
        </is>
      </c>
      <c r="E86" s="23" t="n">
        <v>1</v>
      </c>
      <c r="F86" s="23" t="n">
        <v>0.5749012830185691</v>
      </c>
      <c r="G86" s="23" t="n">
        <v>2.121827701293682</v>
      </c>
      <c r="H86" s="23" t="n">
        <v>0.5469264182751128</v>
      </c>
      <c r="I86" s="23" t="n">
        <v>1.121827701293682</v>
      </c>
      <c r="J86" s="23" t="n">
        <v>1.574901283018569</v>
      </c>
      <c r="K86" s="23" t="n">
        <v>2.121827701293682</v>
      </c>
      <c r="L86" s="23" t="n">
        <v>3.136527804659385</v>
      </c>
      <c r="M86" s="23" t="n">
        <v>1.014700103365703</v>
      </c>
      <c r="N86" s="23" t="n">
        <v>3.136527804659385</v>
      </c>
      <c r="O86" s="23" t="n">
        <v>2.136527804659385</v>
      </c>
      <c r="P86" s="23" t="n">
        <v>0.2104688756770376</v>
      </c>
      <c r="Q86" s="23" t="n">
        <v>0.1422457171533661</v>
      </c>
      <c r="R86" s="23" t="n">
        <v>0.4912567696197035</v>
      </c>
      <c r="S86" s="23" t="n">
        <v>0.1385421767892998</v>
      </c>
      <c r="T86" s="23" t="n">
        <v>0.2807878939426658</v>
      </c>
      <c r="U86" s="23" t="n">
        <v>1.675851556178029</v>
      </c>
      <c r="V86" s="23" t="n">
        <v>2.334106494556145</v>
      </c>
      <c r="W86" s="23" t="n">
        <v>0.7271088186910937</v>
      </c>
      <c r="X86" s="23" t="n">
        <v>0.2358520490713902</v>
      </c>
      <c r="Y86" s="23" t="n">
        <v>3.454709473560522</v>
      </c>
      <c r="Z86" s="23" t="n">
        <v>2.454709473560522</v>
      </c>
      <c r="AA86" s="23" t="n">
        <v>0.313224248225746</v>
      </c>
      <c r="AB86" s="23" t="n">
        <v>0.2404971755691552</v>
      </c>
      <c r="AC86" s="23" t="n">
        <v>0.795154419671418</v>
      </c>
      <c r="AD86" s="23" t="n">
        <v>0.2414329958765167</v>
      </c>
      <c r="AE86" s="23" t="n">
        <v>0.481930171445672</v>
      </c>
      <c r="AF86" s="23" t="n">
        <v>1.767811486280031</v>
      </c>
      <c r="AG86" s="23" t="n">
        <v>2.538610673265426</v>
      </c>
      <c r="AH86" s="23" t="n">
        <v>1.303944750989189</v>
      </c>
      <c r="AI86" s="23" t="n">
        <v>0.5087903313177713</v>
      </c>
      <c r="AJ86" s="23" t="n">
        <v>4.162975115673082</v>
      </c>
      <c r="AK86" s="23" t="n">
        <v>3.162975115673083</v>
      </c>
      <c r="AL86" s="23" t="n">
        <v>0.3085502162037767</v>
      </c>
      <c r="AM86" s="23" t="n">
        <v>0.2407275896981779</v>
      </c>
      <c r="AN86" s="23" t="n">
        <v>0.7911464277880054</v>
      </c>
      <c r="AO86" s="23" t="n">
        <v>0.2418686218860508</v>
      </c>
      <c r="AP86" s="23" t="n">
        <v>0.4825962115842287</v>
      </c>
      <c r="AQ86" s="23" t="n">
        <v>1.780189340522754</v>
      </c>
      <c r="AR86" s="23" t="n">
        <v>2.564076724760764</v>
      </c>
      <c r="AS86" s="23" t="n">
        <v>1.306954484814284</v>
      </c>
      <c r="AT86" s="23" t="n">
        <v>0.5158080570262791</v>
      </c>
      <c r="AU86" s="23" t="n">
        <v>4.235791829590321</v>
      </c>
      <c r="AV86" s="23" t="n">
        <v>3.235791829590321</v>
      </c>
      <c r="AW86" s="23" t="n">
        <v>0.3327157422067238</v>
      </c>
      <c r="AX86" s="23" t="n">
        <v>0.248727024157455</v>
      </c>
      <c r="AY86" s="23" t="n">
        <v>0.8294868046885857</v>
      </c>
      <c r="AZ86" s="23" t="n">
        <v>0.2480440383244069</v>
      </c>
      <c r="BA86" s="23" t="n">
        <v>0.4967710624818619</v>
      </c>
      <c r="BB86" s="23" t="n">
        <v>1.747566143122003</v>
      </c>
      <c r="BC86" s="23" t="n">
        <v>2.493079525444296</v>
      </c>
      <c r="BD86" s="23" t="n">
        <v>1.358884372447572</v>
      </c>
      <c r="BE86" s="23" t="n">
        <v>0.5293975677589864</v>
      </c>
      <c r="BF86" s="23" t="n">
        <v>4.084220251902799</v>
      </c>
      <c r="BG86" s="23" t="n">
        <v>3.084220251902799</v>
      </c>
      <c r="BH86" s="23" t="n">
        <v>5.174346467987496</v>
      </c>
      <c r="BI86" s="23" t="n">
        <v>1.69982068883173</v>
      </c>
      <c r="BJ86" s="23" t="n">
        <v>8.248176755531475</v>
      </c>
      <c r="BK86" s="23" t="n">
        <v>1.374009598712248</v>
      </c>
      <c r="BL86" s="23" t="n">
        <v>3.073830287543979</v>
      </c>
      <c r="BM86" s="23" t="n">
        <v>1.328509252201826</v>
      </c>
      <c r="BN86" s="23" t="n">
        <v>1.594051887820243</v>
      </c>
      <c r="BO86" s="23" t="n">
        <v>11.03916297223316</v>
      </c>
      <c r="BP86" s="23" t="n">
        <v>2.790986216701688</v>
      </c>
      <c r="BQ86" s="23" t="n">
        <v>2.133441013378202</v>
      </c>
      <c r="BR86" s="23" t="n">
        <v>1.133441013378202</v>
      </c>
      <c r="CD86" s="23" t="n">
        <v>0.1027553725487084</v>
      </c>
      <c r="CE86" s="23" t="n">
        <v>0.09825145841578914</v>
      </c>
      <c r="CF86" s="23" t="n">
        <v>0.3038976500517145</v>
      </c>
      <c r="CG86" s="23" t="n">
        <v>0.102890819087217</v>
      </c>
      <c r="CH86" s="23" t="n">
        <v>0.2011422775030061</v>
      </c>
      <c r="CI86" s="23" t="n">
        <v>1.956168577649949</v>
      </c>
      <c r="CJ86" s="23" t="n">
        <v>2.957486723214011</v>
      </c>
      <c r="CK86" s="23" t="n">
        <v>0.576835932298095</v>
      </c>
      <c r="CL86" s="23" t="n">
        <v>0.2729382822463806</v>
      </c>
      <c r="CM86" s="23" t="n">
        <v>5.613681484388193</v>
      </c>
      <c r="CN86" s="23" t="n">
        <v>4.613681484388193</v>
      </c>
      <c r="CO86" s="23" t="n">
        <v>0</v>
      </c>
      <c r="CP86" s="23" t="n">
        <v>0.0001183385016244318</v>
      </c>
      <c r="CQ86" s="23" t="n">
        <v>0.0005430255402460814</v>
      </c>
      <c r="CR86" s="23" t="n">
        <v>0.0004246870386216496</v>
      </c>
      <c r="CS86" s="23" t="n">
        <v>0.0005430255402460814</v>
      </c>
      <c r="CV86" s="23" t="n">
        <v>0.00379235649818984</v>
      </c>
      <c r="CW86" s="23" t="n">
        <v>0.003249330957943759</v>
      </c>
      <c r="CZ86" s="23" t="n">
        <v>0.0002526813174080666</v>
      </c>
      <c r="DA86" s="23" t="n">
        <v>0.0001629455237397247</v>
      </c>
      <c r="DB86" s="23" t="n">
        <v>0.0005227874894358733</v>
      </c>
      <c r="DC86" s="23" t="n">
        <v>0.000107160648288082</v>
      </c>
      <c r="DD86" s="23" t="n">
        <v>0.0002701061720278067</v>
      </c>
      <c r="DE86" s="23" t="n">
        <v>1.644865736063013</v>
      </c>
      <c r="DF86" s="23" t="n">
        <v>2.068959805966184</v>
      </c>
      <c r="DG86" s="23" t="n">
        <v>0.0007004365072141987</v>
      </c>
      <c r="DH86" s="23" t="n">
        <v>0.0001776490177783255</v>
      </c>
      <c r="DI86" s="23" t="n">
        <v>2.772015416094384</v>
      </c>
      <c r="DJ86" s="23" t="n">
        <v>1.772015416094384</v>
      </c>
      <c r="DK86" s="23" t="n">
        <v>0.02551828399014637</v>
      </c>
      <c r="DL86" s="23" t="n">
        <v>0.0115146104749205</v>
      </c>
      <c r="DM86" s="23" t="n">
        <v>0.04446014002592406</v>
      </c>
      <c r="DN86" s="23" t="n">
        <v>0.007427245560857183</v>
      </c>
      <c r="DO86" s="23" t="n">
        <v>0.01894185603577769</v>
      </c>
      <c r="DP86" s="23" t="n">
        <v>1.451229811509534</v>
      </c>
      <c r="DQ86" s="23" t="n">
        <v>1.742285650676664</v>
      </c>
      <c r="DR86" s="23" t="n">
        <v>0.05686522689471385</v>
      </c>
      <c r="DS86" s="23" t="n">
        <v>0.01240508686878979</v>
      </c>
      <c r="DT86" s="23" t="n">
        <v>2.228411084251268</v>
      </c>
      <c r="DU86" s="23" t="n">
        <v>1.228411084251268</v>
      </c>
      <c r="DV86" s="23" t="n">
        <v>-0.001605439304607401</v>
      </c>
      <c r="DW86" s="23" t="n">
        <v>-0.003796460041007442</v>
      </c>
      <c r="DX86" s="23" t="n">
        <v>-0.00718557615502557</v>
      </c>
      <c r="DY86" s="23" t="n">
        <v>-0.001783676809410727</v>
      </c>
      <c r="DZ86" s="23" t="n">
        <v>-0.005580136850418169</v>
      </c>
      <c r="EA86" s="23" t="n">
        <v>3.364748408807545</v>
      </c>
      <c r="EB86" s="23" t="n">
        <v>4.475769426102816</v>
      </c>
      <c r="EC86" s="23" t="n">
        <v>-0.009428132266830374</v>
      </c>
      <c r="ED86" s="23" t="n">
        <v>-0.002242556111804804</v>
      </c>
      <c r="EE86" s="23" t="n">
        <v>5.872618316851263</v>
      </c>
      <c r="EF86" s="23" t="n">
        <v>4.872618316851263</v>
      </c>
      <c r="EG86" s="23" t="n">
        <v>0.009901970684146489</v>
      </c>
      <c r="EH86" s="23" t="n">
        <v>0.005122620255280741</v>
      </c>
      <c r="EI86" s="23" t="n">
        <v>0.01980832495784318</v>
      </c>
      <c r="EJ86" s="23" t="n">
        <v>0.004783734018415948</v>
      </c>
      <c r="EK86" s="23" t="n">
        <v>0.009906354273696689</v>
      </c>
      <c r="EL86" s="23" t="n">
        <v>1.517333409548697</v>
      </c>
      <c r="EM86" s="23" t="n">
        <v>2.00044269870009</v>
      </c>
      <c r="EN86" s="23" t="n">
        <v>0.02703936843911459</v>
      </c>
      <c r="EO86" s="23" t="n">
        <v>0.007231043481271415</v>
      </c>
      <c r="EP86" s="23" t="n">
        <v>2.730705765712462</v>
      </c>
      <c r="EQ86" s="23" t="n">
        <v>1.730705765712462</v>
      </c>
      <c r="ER86" s="23" t="n">
        <v>-0.01457600270611578</v>
      </c>
      <c r="ES86" s="23" t="n">
        <v>-0.00489220612625813</v>
      </c>
      <c r="ET86" s="23" t="n">
        <v>-0.02381631684125579</v>
      </c>
      <c r="EU86" s="23" t="n">
        <v>-0.004348108008881879</v>
      </c>
      <c r="EV86" s="23" t="n">
        <v>-0.00924031413514001</v>
      </c>
      <c r="EW86" s="23" t="n">
        <v>1.335634276755826</v>
      </c>
      <c r="EX86" s="23" t="n">
        <v>1.633940204419897</v>
      </c>
      <c r="EY86" s="23" t="n">
        <v>-0.02402963461401879</v>
      </c>
      <c r="EZ86" s="23" t="n">
        <v>-0.000213317772762997</v>
      </c>
      <c r="FA86" s="23" t="n">
        <v>1.648575065366615</v>
      </c>
      <c r="FB86" s="23" t="n">
        <v>0.6485750653666154</v>
      </c>
      <c r="FC86" s="23" t="n">
        <v>0.006275725623569451</v>
      </c>
      <c r="FD86" s="23" t="n">
        <v>0.006000651643209743</v>
      </c>
      <c r="FE86" s="23" t="n">
        <v>0.01856037521024063</v>
      </c>
      <c r="FF86" s="23" t="n">
        <v>0.006283997943461437</v>
      </c>
      <c r="FG86" s="23" t="n">
        <v>0.01228464958667118</v>
      </c>
      <c r="FH86" s="23" t="n">
        <v>1.956168577649949</v>
      </c>
      <c r="FI86" s="23" t="n">
        <v>2.957486723214013</v>
      </c>
      <c r="FJ86" s="23" t="n">
        <v>0.03522992473413238</v>
      </c>
      <c r="FK86" s="23" t="n">
        <v>0.01666954952389174</v>
      </c>
      <c r="FL86" s="23" t="n">
        <v>5.613681484388193</v>
      </c>
      <c r="FM86" s="23" t="n">
        <v>4.613681484388194</v>
      </c>
    </row>
    <row r="87">
      <c r="A87" s="2" t="inlineStr">
        <is>
          <t>Aus|5201</t>
        </is>
      </c>
      <c r="B87" s="2" t="inlineStr">
        <is>
          <t>Aus</t>
        </is>
      </c>
      <c r="C87" s="2" t="inlineStr">
        <is>
          <t>5201</t>
        </is>
      </c>
      <c r="D87" s="2" t="inlineStr">
        <is>
          <t>Transport support services and storage</t>
        </is>
      </c>
      <c r="E87" s="23" t="n">
        <v>1</v>
      </c>
      <c r="F87" s="23" t="n">
        <v>0.5476570999338862</v>
      </c>
      <c r="G87" s="23" t="n">
        <v>2.065599631098978</v>
      </c>
      <c r="H87" s="23" t="n">
        <v>0.5179425311650915</v>
      </c>
      <c r="I87" s="23" t="n">
        <v>1.065599631098978</v>
      </c>
      <c r="J87" s="23" t="n">
        <v>1.547657099933886</v>
      </c>
      <c r="K87" s="23" t="n">
        <v>2.065599631098978</v>
      </c>
      <c r="L87" s="23" t="n">
        <v>2.929721822822663</v>
      </c>
      <c r="M87" s="23" t="n">
        <v>0.8641221917236854</v>
      </c>
      <c r="N87" s="23" t="n">
        <v>2.929721822822663</v>
      </c>
      <c r="O87" s="23" t="n">
        <v>1.929721822822663</v>
      </c>
      <c r="P87" s="23" t="n">
        <v>0.1435582288622257</v>
      </c>
      <c r="Q87" s="23" t="n">
        <v>0.1407045337633802</v>
      </c>
      <c r="R87" s="23" t="n">
        <v>0.4183560000189367</v>
      </c>
      <c r="S87" s="23" t="n">
        <v>0.1340932373933308</v>
      </c>
      <c r="T87" s="23" t="n">
        <v>0.274797771156711</v>
      </c>
      <c r="U87" s="23" t="n">
        <v>1.980121689146888</v>
      </c>
      <c r="V87" s="23" t="n">
        <v>2.914190313816404</v>
      </c>
      <c r="W87" s="23" t="n">
        <v>0.6192084379856648</v>
      </c>
      <c r="X87" s="23" t="n">
        <v>0.2008524379667281</v>
      </c>
      <c r="Y87" s="23" t="n">
        <v>4.313291149474445</v>
      </c>
      <c r="Z87" s="23" t="n">
        <v>3.313291149474444</v>
      </c>
      <c r="AA87" s="23" t="n">
        <v>0.4355590595005292</v>
      </c>
      <c r="AB87" s="23" t="n">
        <v>0.2517117735028129</v>
      </c>
      <c r="AC87" s="23" t="n">
        <v>0.9181940224047058</v>
      </c>
      <c r="AD87" s="23" t="n">
        <v>0.2309231894013637</v>
      </c>
      <c r="AE87" s="23" t="n">
        <v>0.4826349629041766</v>
      </c>
      <c r="AF87" s="23" t="n">
        <v>1.577905034948555</v>
      </c>
      <c r="AG87" s="23" t="n">
        <v>2.108081561792403</v>
      </c>
      <c r="AH87" s="23" t="n">
        <v>1.351481665490398</v>
      </c>
      <c r="AI87" s="23" t="n">
        <v>0.4332876430856925</v>
      </c>
      <c r="AJ87" s="23" t="n">
        <v>3.102866617078725</v>
      </c>
      <c r="AK87" s="23" t="n">
        <v>2.102866617078725</v>
      </c>
      <c r="AL87" s="23" t="n">
        <v>0.4325903174480541</v>
      </c>
      <c r="AM87" s="23" t="n">
        <v>0.2507324926919061</v>
      </c>
      <c r="AN87" s="23" t="n">
        <v>0.9144568187247</v>
      </c>
      <c r="AO87" s="23" t="n">
        <v>0.2311340085847398</v>
      </c>
      <c r="AP87" s="23" t="n">
        <v>0.4818665012766459</v>
      </c>
      <c r="AQ87" s="23" t="n">
        <v>1.579607269462323</v>
      </c>
      <c r="AR87" s="23" t="n">
        <v>2.113909585677467</v>
      </c>
      <c r="AS87" s="23" t="n">
        <v>1.353720781808821</v>
      </c>
      <c r="AT87" s="23" t="n">
        <v>0.4392639630841206</v>
      </c>
      <c r="AU87" s="23" t="n">
        <v>3.129336758609667</v>
      </c>
      <c r="AV87" s="23" t="n">
        <v>2.129336758609667</v>
      </c>
      <c r="AW87" s="23" t="n">
        <v>0.4393420573341235</v>
      </c>
      <c r="AX87" s="23" t="n">
        <v>0.2566809372360599</v>
      </c>
      <c r="AY87" s="23" t="n">
        <v>0.9328446046719429</v>
      </c>
      <c r="AZ87" s="23" t="n">
        <v>0.2368216101017594</v>
      </c>
      <c r="BA87" s="23" t="n">
        <v>0.4935025473378194</v>
      </c>
      <c r="BB87" s="23" t="n">
        <v>1.58423939377343</v>
      </c>
      <c r="BC87" s="23" t="n">
        <v>2.123276360866373</v>
      </c>
      <c r="BD87" s="23" t="n">
        <v>1.383681443091197</v>
      </c>
      <c r="BE87" s="23" t="n">
        <v>0.4508368384192546</v>
      </c>
      <c r="BF87" s="23" t="n">
        <v>3.149439986436117</v>
      </c>
      <c r="BG87" s="23" t="n">
        <v>2.149439986436117</v>
      </c>
      <c r="BH87" s="23" t="n">
        <v>1.559324205881409</v>
      </c>
      <c r="BI87" s="23" t="n">
        <v>1.325212316343596</v>
      </c>
      <c r="BJ87" s="23" t="n">
        <v>4.164435621869396</v>
      </c>
      <c r="BK87" s="23" t="n">
        <v>1.279899099644391</v>
      </c>
      <c r="BL87" s="23" t="n">
        <v>2.605111415987988</v>
      </c>
      <c r="BM87" s="23" t="n">
        <v>1.84986323648745</v>
      </c>
      <c r="BN87" s="23" t="n">
        <v>2.670666950568787</v>
      </c>
      <c r="BO87" s="23" t="n">
        <v>6.541249341161646</v>
      </c>
      <c r="BP87" s="23" t="n">
        <v>2.37681371929225</v>
      </c>
      <c r="BQ87" s="23" t="n">
        <v>4.194925799580083</v>
      </c>
      <c r="BR87" s="23" t="n">
        <v>3.194925799580083</v>
      </c>
      <c r="CD87" s="23" t="n">
        <v>0.2920008306383035</v>
      </c>
      <c r="CE87" s="23" t="n">
        <v>0.1110072397394327</v>
      </c>
      <c r="CF87" s="23" t="n">
        <v>0.4998380223857692</v>
      </c>
      <c r="CG87" s="23" t="n">
        <v>0.09682995200803293</v>
      </c>
      <c r="CH87" s="23" t="n">
        <v>0.2078371917474657</v>
      </c>
      <c r="CI87" s="23" t="n">
        <v>1.380160698504778</v>
      </c>
      <c r="CJ87" s="23" t="n">
        <v>1.711769179879184</v>
      </c>
      <c r="CK87" s="23" t="n">
        <v>0.7322732275047333</v>
      </c>
      <c r="CL87" s="23" t="n">
        <v>0.2324352051189641</v>
      </c>
      <c r="CM87" s="23" t="n">
        <v>2.507777891946437</v>
      </c>
      <c r="CN87" s="23" t="n">
        <v>1.507777891946437</v>
      </c>
      <c r="CO87" s="23" t="n">
        <v>0</v>
      </c>
      <c r="CP87" s="23" t="n">
        <v>0.0006025214953088689</v>
      </c>
      <c r="CQ87" s="23" t="n">
        <v>0.001055116207459519</v>
      </c>
      <c r="CR87" s="23" t="n">
        <v>0.0004525947121506504</v>
      </c>
      <c r="CS87" s="23" t="n">
        <v>0.001055116207459519</v>
      </c>
      <c r="CV87" s="23" t="n">
        <v>0.003822257927166273</v>
      </c>
      <c r="CW87" s="23" t="n">
        <v>0.002767141719706754</v>
      </c>
      <c r="CZ87" s="23" t="n">
        <v>8.205306608193729e-06</v>
      </c>
      <c r="DA87" s="23" t="n">
        <v>6.544563467520117e-05</v>
      </c>
      <c r="DB87" s="23" t="n">
        <v>0.000163687213908536</v>
      </c>
      <c r="DC87" s="23" t="n">
        <v>9.003627262514112e-05</v>
      </c>
      <c r="DD87" s="23" t="n">
        <v>0.0001554819073003423</v>
      </c>
      <c r="DE87" s="23" t="n">
        <v>8.976013304590943</v>
      </c>
      <c r="DF87" s="23" t="n">
        <v>19.94894544770329</v>
      </c>
      <c r="DG87" s="23" t="n">
        <v>0.0003149737448657927</v>
      </c>
      <c r="DH87" s="23" t="n">
        <v>0.0001512865309572566</v>
      </c>
      <c r="DI87" s="23" t="n">
        <v>38.38659052073244</v>
      </c>
      <c r="DJ87" s="23" t="n">
        <v>37.38659052073244</v>
      </c>
      <c r="DK87" s="23" t="n">
        <v>0.01006691524695067</v>
      </c>
      <c r="DL87" s="23" t="n">
        <v>0.008006497072780113</v>
      </c>
      <c r="DM87" s="23" t="n">
        <v>0.02478561834480037</v>
      </c>
      <c r="DN87" s="23" t="n">
        <v>0.006712206025069594</v>
      </c>
      <c r="DO87" s="23" t="n">
        <v>0.01471870309784971</v>
      </c>
      <c r="DP87" s="23" t="n">
        <v>1.795327751984932</v>
      </c>
      <c r="DQ87" s="23" t="n">
        <v>2.462086720389157</v>
      </c>
      <c r="DR87" s="23" t="n">
        <v>0.03534983413429853</v>
      </c>
      <c r="DS87" s="23" t="n">
        <v>0.01056421578949815</v>
      </c>
      <c r="DT87" s="23" t="n">
        <v>3.511486216694455</v>
      </c>
      <c r="DU87" s="23" t="n">
        <v>2.511486216694455</v>
      </c>
      <c r="DV87" s="23" t="n">
        <v>-0.003323380667489476</v>
      </c>
      <c r="DW87" s="23" t="n">
        <v>-0.002726019658610382</v>
      </c>
      <c r="DX87" s="23" t="n">
        <v>-0.007616635818925589</v>
      </c>
      <c r="DY87" s="23" t="n">
        <v>-0.00156723549282573</v>
      </c>
      <c r="DZ87" s="23" t="n">
        <v>-0.004293255151436113</v>
      </c>
      <c r="EA87" s="23" t="n">
        <v>1.820255014803842</v>
      </c>
      <c r="EB87" s="23" t="n">
        <v>2.291833702179923</v>
      </c>
      <c r="EC87" s="23" t="n">
        <v>-0.009526404523953213</v>
      </c>
      <c r="ED87" s="23" t="n">
        <v>-0.001909768705027624</v>
      </c>
      <c r="EE87" s="23" t="n">
        <v>2.866480092739295</v>
      </c>
      <c r="EF87" s="23" t="n">
        <v>1.866480092739295</v>
      </c>
      <c r="EG87" s="23" t="n">
        <v>0.006149018614683383</v>
      </c>
      <c r="EH87" s="23" t="n">
        <v>0.004814007133121904</v>
      </c>
      <c r="EI87" s="23" t="n">
        <v>0.0155701819200903</v>
      </c>
      <c r="EJ87" s="23" t="n">
        <v>0.004607156172285014</v>
      </c>
      <c r="EK87" s="23" t="n">
        <v>0.009421163305406918</v>
      </c>
      <c r="EL87" s="23" t="n">
        <v>1.782890317103029</v>
      </c>
      <c r="EM87" s="23" t="n">
        <v>2.532140963585621</v>
      </c>
      <c r="EN87" s="23" t="n">
        <v>0.02172816408719524</v>
      </c>
      <c r="EO87" s="23" t="n">
        <v>0.00615798216710494</v>
      </c>
      <c r="EP87" s="23" t="n">
        <v>3.533598684399826</v>
      </c>
      <c r="EQ87" s="23" t="n">
        <v>2.533598684399826</v>
      </c>
      <c r="ER87" s="23" t="n">
        <v>-0.009117760667158487</v>
      </c>
      <c r="ES87" s="23" t="n">
        <v>-0.005793287944028687</v>
      </c>
      <c r="ET87" s="23" t="n">
        <v>-0.01930738560009607</v>
      </c>
      <c r="EU87" s="23" t="n">
        <v>-0.004396336988908896</v>
      </c>
      <c r="EV87" s="23" t="n">
        <v>-0.01018962493293758</v>
      </c>
      <c r="EW87" s="23" t="n">
        <v>1.63538495421312</v>
      </c>
      <c r="EX87" s="23" t="n">
        <v>2.117557841766989</v>
      </c>
      <c r="EY87" s="23" t="n">
        <v>-0.01948904776877294</v>
      </c>
      <c r="EZ87" s="23" t="n">
        <v>-0.0001816621686768702</v>
      </c>
      <c r="FA87" s="23" t="n">
        <v>2.137481831363602</v>
      </c>
      <c r="FB87" s="23" t="n">
        <v>1.137481831363602</v>
      </c>
      <c r="FC87" s="23" t="n">
        <v>0.01783378376708926</v>
      </c>
      <c r="FD87" s="23" t="n">
        <v>0.006779703693879814</v>
      </c>
      <c r="FE87" s="23" t="n">
        <v>0.03052732141313309</v>
      </c>
      <c r="FF87" s="23" t="n">
        <v>0.005913833952164013</v>
      </c>
      <c r="FG87" s="23" t="n">
        <v>0.01269353764604383</v>
      </c>
      <c r="FH87" s="23" t="n">
        <v>1.380160698504777</v>
      </c>
      <c r="FI87" s="23" t="n">
        <v>1.711769179879184</v>
      </c>
      <c r="FJ87" s="23" t="n">
        <v>0.04472316866085969</v>
      </c>
      <c r="FK87" s="23" t="n">
        <v>0.01419584724772661</v>
      </c>
      <c r="FL87" s="23" t="n">
        <v>2.507777891946437</v>
      </c>
      <c r="FM87" s="23" t="n">
        <v>1.507777891946437</v>
      </c>
    </row>
    <row r="88">
      <c r="A88" s="2" t="inlineStr">
        <is>
          <t>Aus|5401</t>
        </is>
      </c>
      <c r="B88" s="2" t="inlineStr">
        <is>
          <t>Aus</t>
        </is>
      </c>
      <c r="C88" s="2" t="inlineStr">
        <is>
          <t>5401</t>
        </is>
      </c>
      <c r="D88" s="2" t="inlineStr">
        <is>
          <t>Publishing (except internet and music publishing)</t>
        </is>
      </c>
      <c r="E88" s="23" t="n">
        <v>1</v>
      </c>
      <c r="F88" s="23" t="n">
        <v>0.2791156284798259</v>
      </c>
      <c r="G88" s="23" t="n">
        <v>1.540370675669931</v>
      </c>
      <c r="H88" s="23" t="n">
        <v>0.2612550471901048</v>
      </c>
      <c r="I88" s="23" t="n">
        <v>0.5403706756699307</v>
      </c>
      <c r="J88" s="23" t="n">
        <v>1.279115628479826</v>
      </c>
      <c r="K88" s="23" t="n">
        <v>1.540370675669931</v>
      </c>
      <c r="L88" s="23" t="n">
        <v>2.36046542991444</v>
      </c>
      <c r="M88" s="23" t="n">
        <v>0.8200947542445094</v>
      </c>
      <c r="N88" s="23" t="n">
        <v>2.36046542991444</v>
      </c>
      <c r="O88" s="23" t="n">
        <v>1.36046542991444</v>
      </c>
      <c r="P88" s="23" t="n">
        <v>0.2501718543024173</v>
      </c>
      <c r="Q88" s="23" t="n">
        <v>0.07995352493459695</v>
      </c>
      <c r="R88" s="23" t="n">
        <v>0.3970405624439222</v>
      </c>
      <c r="S88" s="23" t="n">
        <v>0.06691518320690792</v>
      </c>
      <c r="T88" s="23" t="n">
        <v>0.1468687081415049</v>
      </c>
      <c r="U88" s="23" t="n">
        <v>1.319594405044247</v>
      </c>
      <c r="V88" s="23" t="n">
        <v>1.587071269671945</v>
      </c>
      <c r="W88" s="23" t="n">
        <v>0.5876594729768956</v>
      </c>
      <c r="X88" s="23" t="n">
        <v>0.1906189105329734</v>
      </c>
      <c r="Y88" s="23" t="n">
        <v>2.349023132980061</v>
      </c>
      <c r="Z88" s="23" t="n">
        <v>1.349023132980061</v>
      </c>
      <c r="AA88" s="23" t="n">
        <v>0.6404906261761953</v>
      </c>
      <c r="AB88" s="23" t="n">
        <v>0.126027314133575</v>
      </c>
      <c r="AC88" s="23" t="n">
        <v>0.8823543560355894</v>
      </c>
      <c r="AD88" s="23" t="n">
        <v>0.115836415725819</v>
      </c>
      <c r="AE88" s="23" t="n">
        <v>0.2418637298593941</v>
      </c>
      <c r="AF88" s="23" t="n">
        <v>1.196766836208007</v>
      </c>
      <c r="AG88" s="23" t="n">
        <v>1.377622591142901</v>
      </c>
      <c r="AH88" s="23" t="n">
        <v>1.293565787216107</v>
      </c>
      <c r="AI88" s="23" t="n">
        <v>0.4112114311805176</v>
      </c>
      <c r="AJ88" s="23" t="n">
        <v>2.019648273291442</v>
      </c>
      <c r="AK88" s="23" t="n">
        <v>1.019648273291441</v>
      </c>
      <c r="AL88" s="23" t="n">
        <v>0.6358952143927949</v>
      </c>
      <c r="AM88" s="23" t="n">
        <v>0.1251003784753327</v>
      </c>
      <c r="AN88" s="23" t="n">
        <v>0.8770617332903039</v>
      </c>
      <c r="AO88" s="23" t="n">
        <v>0.1160661404221763</v>
      </c>
      <c r="AP88" s="23" t="n">
        <v>0.241166518897509</v>
      </c>
      <c r="AQ88" s="23" t="n">
        <v>1.196731121171888</v>
      </c>
      <c r="AR88" s="23" t="n">
        <v>1.379255124805106</v>
      </c>
      <c r="AS88" s="23" t="n">
        <v>1.293944988117222</v>
      </c>
      <c r="AT88" s="23" t="n">
        <v>0.4168832548269179</v>
      </c>
      <c r="AU88" s="23" t="n">
        <v>2.03483995292021</v>
      </c>
      <c r="AV88" s="23" t="n">
        <v>1.03483995292021</v>
      </c>
      <c r="AW88" s="23" t="n">
        <v>0.6418891089321417</v>
      </c>
      <c r="AX88" s="23" t="n">
        <v>0.1277000255082733</v>
      </c>
      <c r="AY88" s="23" t="n">
        <v>0.8885512761231105</v>
      </c>
      <c r="AZ88" s="23" t="n">
        <v>0.1189621416826955</v>
      </c>
      <c r="BA88" s="23" t="n">
        <v>0.2466621671909688</v>
      </c>
      <c r="BB88" s="23" t="n">
        <v>1.198944060167522</v>
      </c>
      <c r="BC88" s="23" t="n">
        <v>1.384275358093114</v>
      </c>
      <c r="BD88" s="23" t="n">
        <v>1.316417762771605</v>
      </c>
      <c r="BE88" s="23" t="n">
        <v>0.4278664866484945</v>
      </c>
      <c r="BF88" s="23" t="n">
        <v>2.050849195683693</v>
      </c>
      <c r="BG88" s="23" t="n">
        <v>1.050849195683693</v>
      </c>
      <c r="BH88" s="23" t="n">
        <v>1.876634221269332</v>
      </c>
      <c r="BI88" s="23" t="n">
        <v>0.7693713791838459</v>
      </c>
      <c r="BJ88" s="23" t="n">
        <v>3.287458815960939</v>
      </c>
      <c r="BK88" s="23" t="n">
        <v>0.6414532155077612</v>
      </c>
      <c r="BL88" s="23" t="n">
        <v>1.410824594691607</v>
      </c>
      <c r="BM88" s="23" t="n">
        <v>1.409974075109561</v>
      </c>
      <c r="BN88" s="23" t="n">
        <v>1.751784539950115</v>
      </c>
      <c r="BO88" s="23" t="n">
        <v>5.543172743547743</v>
      </c>
      <c r="BP88" s="23" t="n">
        <v>2.255713927586803</v>
      </c>
      <c r="BQ88" s="23" t="n">
        <v>2.953784323403422</v>
      </c>
      <c r="BR88" s="23" t="n">
        <v>1.953784323403423</v>
      </c>
      <c r="CD88" s="23" t="n">
        <v>0.3903187718737781</v>
      </c>
      <c r="CE88" s="23" t="n">
        <v>0.04607378919897814</v>
      </c>
      <c r="CF88" s="23" t="n">
        <v>0.4853137935916675</v>
      </c>
      <c r="CG88" s="23" t="n">
        <v>0.04892123251891135</v>
      </c>
      <c r="CH88" s="23" t="n">
        <v>0.09499502171788948</v>
      </c>
      <c r="CI88" s="23" t="n">
        <v>1.118041438227003</v>
      </c>
      <c r="CJ88" s="23" t="n">
        <v>1.24337805036087</v>
      </c>
      <c r="CK88" s="23" t="n">
        <v>0.7059063142392112</v>
      </c>
      <c r="CL88" s="23" t="n">
        <v>0.2205925206475437</v>
      </c>
      <c r="CM88" s="23" t="n">
        <v>1.808537956938152</v>
      </c>
      <c r="CN88" s="23" t="n">
        <v>0.8085379569381521</v>
      </c>
      <c r="CO88" s="23" t="n">
        <v>0</v>
      </c>
      <c r="CP88" s="23" t="n">
        <v>4.085853239059178e-05</v>
      </c>
      <c r="CQ88" s="23" t="n">
        <v>0.0002193296764802986</v>
      </c>
      <c r="CR88" s="23" t="n">
        <v>0.0001784711440897068</v>
      </c>
      <c r="CS88" s="23" t="n">
        <v>0.0002193296764802986</v>
      </c>
      <c r="CV88" s="23" t="n">
        <v>0.002845484206843623</v>
      </c>
      <c r="CW88" s="23" t="n">
        <v>0.002626154530363324</v>
      </c>
      <c r="CZ88" s="23" t="n">
        <v>5.288953937630691e-05</v>
      </c>
      <c r="DA88" s="23" t="n">
        <v>3.869163165133298e-05</v>
      </c>
      <c r="DB88" s="23" t="n">
        <v>0.0001350366387970338</v>
      </c>
      <c r="DC88" s="23" t="n">
        <v>4.345546776939391e-05</v>
      </c>
      <c r="DD88" s="23" t="n">
        <v>8.214709942072688e-05</v>
      </c>
      <c r="DE88" s="23" t="n">
        <v>1.731555466498651</v>
      </c>
      <c r="DF88" s="23" t="n">
        <v>2.553182356840994</v>
      </c>
      <c r="DG88" s="23" t="n">
        <v>0.0002786150489040714</v>
      </c>
      <c r="DH88" s="23" t="n">
        <v>0.0001435784101070376</v>
      </c>
      <c r="DI88" s="23" t="n">
        <v>5.267866806737278</v>
      </c>
      <c r="DJ88" s="23" t="n">
        <v>4.267866806737278</v>
      </c>
      <c r="DK88" s="23" t="n">
        <v>0.006029589882072039</v>
      </c>
      <c r="DL88" s="23" t="n">
        <v>0.003312915664041946</v>
      </c>
      <c r="DM88" s="23" t="n">
        <v>0.01280522926423273</v>
      </c>
      <c r="DN88" s="23" t="n">
        <v>0.003462723718118742</v>
      </c>
      <c r="DO88" s="23" t="n">
        <v>0.006775639382160688</v>
      </c>
      <c r="DP88" s="23" t="n">
        <v>1.549442951981251</v>
      </c>
      <c r="DQ88" s="23" t="n">
        <v>2.123731383838709</v>
      </c>
      <c r="DR88" s="23" t="n">
        <v>0.02283119322471478</v>
      </c>
      <c r="DS88" s="23" t="n">
        <v>0.01002596396048205</v>
      </c>
      <c r="DT88" s="23" t="n">
        <v>3.786525065759357</v>
      </c>
      <c r="DU88" s="23" t="n">
        <v>2.786525065759357</v>
      </c>
      <c r="DV88" s="23" t="n">
        <v>-8.858488210147328e-05</v>
      </c>
      <c r="DW88" s="23" t="n">
        <v>-0.000792818795143284</v>
      </c>
      <c r="DX88" s="23" t="n">
        <v>-0.001670052746703288</v>
      </c>
      <c r="DY88" s="23" t="n">
        <v>-0.0007886490694585304</v>
      </c>
      <c r="DZ88" s="23" t="n">
        <v>-0.001581467864601814</v>
      </c>
      <c r="EA88" s="23" t="n">
        <v>9.949820514917167</v>
      </c>
      <c r="EB88" s="23" t="n">
        <v>18.85257063152441</v>
      </c>
      <c r="EC88" s="23" t="n">
        <v>-0.003482517826079809</v>
      </c>
      <c r="ED88" s="23" t="n">
        <v>-0.001812465079376521</v>
      </c>
      <c r="EE88" s="23" t="n">
        <v>39.31277824686399</v>
      </c>
      <c r="EF88" s="23" t="n">
        <v>38.31277824686399</v>
      </c>
      <c r="EG88" s="23" t="n">
        <v>0.02586360705415375</v>
      </c>
      <c r="EH88" s="23" t="n">
        <v>0.002963345051899496</v>
      </c>
      <c r="EI88" s="23" t="n">
        <v>0.03115094876201582</v>
      </c>
      <c r="EJ88" s="23" t="n">
        <v>0.002323996655962576</v>
      </c>
      <c r="EK88" s="23" t="n">
        <v>0.005287341707862072</v>
      </c>
      <c r="EL88" s="23" t="n">
        <v>1.114575861197349</v>
      </c>
      <c r="EM88" s="23" t="n">
        <v>1.204431721251847</v>
      </c>
      <c r="EN88" s="23" t="n">
        <v>0.03699517880302465</v>
      </c>
      <c r="EO88" s="23" t="n">
        <v>0.005844230041008831</v>
      </c>
      <c r="EP88" s="23" t="n">
        <v>1.430395177500315</v>
      </c>
      <c r="EQ88" s="23" t="n">
        <v>0.430395177500315</v>
      </c>
      <c r="ER88" s="23" t="n">
        <v>-0.03045901883755414</v>
      </c>
      <c r="ES88" s="23" t="n">
        <v>-0.003890280710141873</v>
      </c>
      <c r="ET88" s="23" t="n">
        <v>-0.03644357150730154</v>
      </c>
      <c r="EU88" s="23" t="n">
        <v>-0.002094271959605524</v>
      </c>
      <c r="EV88" s="23" t="n">
        <v>-0.005984552669747397</v>
      </c>
      <c r="EW88" s="23" t="n">
        <v>1.127721799933535</v>
      </c>
      <c r="EX88" s="23" t="n">
        <v>1.196478839376428</v>
      </c>
      <c r="EY88" s="23" t="n">
        <v>-0.03661597790190969</v>
      </c>
      <c r="EZ88" s="23" t="n">
        <v>-0.0001724063946081447</v>
      </c>
      <c r="FA88" s="23" t="n">
        <v>1.202139113449196</v>
      </c>
      <c r="FB88" s="23" t="n">
        <v>0.2021391134491956</v>
      </c>
      <c r="FC88" s="23" t="n">
        <v>0.02383849581049685</v>
      </c>
      <c r="FD88" s="23" t="n">
        <v>0.002813930330639427</v>
      </c>
      <c r="FE88" s="23" t="n">
        <v>0.02964026244439136</v>
      </c>
      <c r="FF88" s="23" t="n">
        <v>0.002987836303255079</v>
      </c>
      <c r="FG88" s="23" t="n">
        <v>0.005801766633894506</v>
      </c>
      <c r="FH88" s="23" t="n">
        <v>1.118041438227003</v>
      </c>
      <c r="FI88" s="23" t="n">
        <v>1.243378050360871</v>
      </c>
      <c r="FJ88" s="23" t="n">
        <v>0.04311282450959469</v>
      </c>
      <c r="FK88" s="23" t="n">
        <v>0.01347256206520334</v>
      </c>
      <c r="FL88" s="23" t="n">
        <v>1.808537956938153</v>
      </c>
      <c r="FM88" s="23" t="n">
        <v>0.8085379569381529</v>
      </c>
    </row>
    <row r="89">
      <c r="A89" s="2" t="inlineStr">
        <is>
          <t>Aus|5501</t>
        </is>
      </c>
      <c r="B89" s="2" t="inlineStr">
        <is>
          <t>Aus</t>
        </is>
      </c>
      <c r="C89" s="2" t="inlineStr">
        <is>
          <t>5501</t>
        </is>
      </c>
      <c r="D89" s="2" t="inlineStr">
        <is>
          <t>Motion picture and sound recording</t>
        </is>
      </c>
      <c r="E89" s="23" t="n">
        <v>1</v>
      </c>
      <c r="F89" s="23" t="n">
        <v>0.5954863430190479</v>
      </c>
      <c r="G89" s="23" t="n">
        <v>2.211088686565366</v>
      </c>
      <c r="H89" s="23" t="n">
        <v>0.6156023435463177</v>
      </c>
      <c r="I89" s="23" t="n">
        <v>1.211088686565366</v>
      </c>
      <c r="J89" s="23" t="n">
        <v>1.595486343019048</v>
      </c>
      <c r="K89" s="23" t="n">
        <v>2.211088686565366</v>
      </c>
      <c r="L89" s="23" t="n">
        <v>3.424006109942264</v>
      </c>
      <c r="M89" s="23" t="n">
        <v>1.212917423376898</v>
      </c>
      <c r="N89" s="23" t="n">
        <v>3.424006109942264</v>
      </c>
      <c r="O89" s="23" t="n">
        <v>2.424006109942264</v>
      </c>
      <c r="P89" s="23" t="n">
        <v>0.2614811963268298</v>
      </c>
      <c r="Q89" s="23" t="n">
        <v>0.1644674888853606</v>
      </c>
      <c r="R89" s="23" t="n">
        <v>0.5872216758894347</v>
      </c>
      <c r="S89" s="23" t="n">
        <v>0.1612729906772443</v>
      </c>
      <c r="T89" s="23" t="n">
        <v>0.3257404795626049</v>
      </c>
      <c r="U89" s="23" t="n">
        <v>1.628984000363031</v>
      </c>
      <c r="V89" s="23" t="n">
        <v>2.245751067910277</v>
      </c>
      <c r="W89" s="23" t="n">
        <v>0.86914641277372</v>
      </c>
      <c r="X89" s="23" t="n">
        <v>0.2819247368842852</v>
      </c>
      <c r="Y89" s="23" t="n">
        <v>3.323934665219135</v>
      </c>
      <c r="Z89" s="23" t="n">
        <v>2.323934665219135</v>
      </c>
      <c r="AA89" s="23" t="n">
        <v>0.3387727390831691</v>
      </c>
      <c r="AB89" s="23" t="n">
        <v>0.2457733546347926</v>
      </c>
      <c r="AC89" s="23" t="n">
        <v>0.8530119116711156</v>
      </c>
      <c r="AD89" s="23" t="n">
        <v>0.2684658179531539</v>
      </c>
      <c r="AE89" s="23" t="n">
        <v>0.5142391725879465</v>
      </c>
      <c r="AF89" s="23" t="n">
        <v>1.725481499190096</v>
      </c>
      <c r="AG89" s="23" t="n">
        <v>2.517947323564604</v>
      </c>
      <c r="AH89" s="23" t="n">
        <v>1.461192255453555</v>
      </c>
      <c r="AI89" s="23" t="n">
        <v>0.6081803437824399</v>
      </c>
      <c r="AJ89" s="23" t="n">
        <v>4.313193143604248</v>
      </c>
      <c r="AK89" s="23" t="n">
        <v>3.313193143604247</v>
      </c>
      <c r="AL89" s="23" t="n">
        <v>0.28279318531739</v>
      </c>
      <c r="AM89" s="23" t="n">
        <v>0.2323933353775186</v>
      </c>
      <c r="AN89" s="23" t="n">
        <v>0.7802211940880668</v>
      </c>
      <c r="AO89" s="23" t="n">
        <v>0.2650346733931582</v>
      </c>
      <c r="AP89" s="23" t="n">
        <v>0.4974280087706768</v>
      </c>
      <c r="AQ89" s="23" t="n">
        <v>1.821778414202925</v>
      </c>
      <c r="AR89" s="23" t="n">
        <v>2.75898159714278</v>
      </c>
      <c r="AS89" s="23" t="n">
        <v>1.396790146244642</v>
      </c>
      <c r="AT89" s="23" t="n">
        <v>0.6165689521565754</v>
      </c>
      <c r="AU89" s="23" t="n">
        <v>4.939263811031972</v>
      </c>
      <c r="AV89" s="23" t="n">
        <v>3.939263811031972</v>
      </c>
      <c r="AW89" s="23" t="n">
        <v>0.2869889849660158</v>
      </c>
      <c r="AX89" s="23" t="n">
        <v>0.2367570628196262</v>
      </c>
      <c r="AY89" s="23" t="n">
        <v>0.7949222384222641</v>
      </c>
      <c r="AZ89" s="23" t="n">
        <v>0.271176190636622</v>
      </c>
      <c r="BA89" s="23" t="n">
        <v>0.5079332534562483</v>
      </c>
      <c r="BB89" s="23" t="n">
        <v>1.824969163355389</v>
      </c>
      <c r="BC89" s="23" t="n">
        <v>2.769870204309047</v>
      </c>
      <c r="BD89" s="23" t="n">
        <v>1.427735354039742</v>
      </c>
      <c r="BE89" s="23" t="n">
        <v>0.6328131156174783</v>
      </c>
      <c r="BF89" s="23" t="n">
        <v>4.974878580126725</v>
      </c>
      <c r="BG89" s="23" t="n">
        <v>3.974878580126725</v>
      </c>
      <c r="BH89" s="23" t="n">
        <v>3.604939643995139</v>
      </c>
      <c r="BI89" s="23" t="n">
        <v>2.023353337059332</v>
      </c>
      <c r="BJ89" s="23" t="n">
        <v>7.327178136726821</v>
      </c>
      <c r="BK89" s="23" t="n">
        <v>1.69888515567235</v>
      </c>
      <c r="BL89" s="23" t="n">
        <v>3.722238492731682</v>
      </c>
      <c r="BM89" s="23" t="n">
        <v>1.561272458591559</v>
      </c>
      <c r="BN89" s="23" t="n">
        <v>2.03253836688554</v>
      </c>
      <c r="BO89" s="23" t="n">
        <v>10.66337155921059</v>
      </c>
      <c r="BP89" s="23" t="n">
        <v>3.336193422483766</v>
      </c>
      <c r="BQ89" s="23" t="n">
        <v>2.957988929710071</v>
      </c>
      <c r="BR89" s="23" t="n">
        <v>1.957988929710071</v>
      </c>
      <c r="CD89" s="23" t="n">
        <v>0.07729154275633923</v>
      </c>
      <c r="CE89" s="23" t="n">
        <v>0.08130586574943194</v>
      </c>
      <c r="CF89" s="23" t="n">
        <v>0.265790235781681</v>
      </c>
      <c r="CG89" s="23" t="n">
        <v>0.1071928272759098</v>
      </c>
      <c r="CH89" s="23" t="n">
        <v>0.1884986930253418</v>
      </c>
      <c r="CI89" s="23" t="n">
        <v>2.051937415788786</v>
      </c>
      <c r="CJ89" s="23" t="n">
        <v>3.438801016297241</v>
      </c>
      <c r="CK89" s="23" t="n">
        <v>0.5920458426798353</v>
      </c>
      <c r="CL89" s="23" t="n">
        <v>0.3262556068981543</v>
      </c>
      <c r="CM89" s="23" t="n">
        <v>7.659904584208566</v>
      </c>
      <c r="CN89" s="23" t="n">
        <v>6.659904584208567</v>
      </c>
      <c r="CO89" s="23" t="n">
        <v>0</v>
      </c>
      <c r="CP89" s="23" t="n">
        <v>0.0001159393751284684</v>
      </c>
      <c r="CQ89" s="23" t="n">
        <v>0.0004874726731044844</v>
      </c>
      <c r="CR89" s="23" t="n">
        <v>0.000371533297976016</v>
      </c>
      <c r="CS89" s="23" t="n">
        <v>0.0004874726731044844</v>
      </c>
      <c r="CV89" s="23" t="n">
        <v>0.004371546519293425</v>
      </c>
      <c r="CW89" s="23" t="n">
        <v>0.00388407384618894</v>
      </c>
      <c r="CZ89" s="23" t="n">
        <v>0.0001316592641082986</v>
      </c>
      <c r="DA89" s="23" t="n">
        <v>0.0001087638276611562</v>
      </c>
      <c r="DB89" s="23" t="n">
        <v>0.0003472324061360369</v>
      </c>
      <c r="DC89" s="23" t="n">
        <v>0.000106809314366582</v>
      </c>
      <c r="DD89" s="23" t="n">
        <v>0.0002155731420277383</v>
      </c>
      <c r="DE89" s="23" t="n">
        <v>1.826100832309762</v>
      </c>
      <c r="DF89" s="23" t="n">
        <v>2.637356425222117</v>
      </c>
      <c r="DG89" s="23" t="n">
        <v>0.0005595843988030425</v>
      </c>
      <c r="DH89" s="23" t="n">
        <v>0.0002123519926670056</v>
      </c>
      <c r="DI89" s="23" t="n">
        <v>4.250247049404337</v>
      </c>
      <c r="DJ89" s="23" t="n">
        <v>3.250247049404337</v>
      </c>
      <c r="DK89" s="23" t="n">
        <v>0.005354305042948293</v>
      </c>
      <c r="DL89" s="23" t="n">
        <v>0.005373802378564753</v>
      </c>
      <c r="DM89" s="23" t="n">
        <v>0.01797207865366826</v>
      </c>
      <c r="DN89" s="23" t="n">
        <v>0.007243971232155215</v>
      </c>
      <c r="DO89" s="23" t="n">
        <v>0.01261777361071997</v>
      </c>
      <c r="DP89" s="23" t="n">
        <v>2.003641431606916</v>
      </c>
      <c r="DQ89" s="23" t="n">
        <v>3.356566073376372</v>
      </c>
      <c r="DR89" s="23" t="n">
        <v>0.03280044612081566</v>
      </c>
      <c r="DS89" s="23" t="n">
        <v>0.0148283674671474</v>
      </c>
      <c r="DT89" s="23" t="n">
        <v>6.12599503721111</v>
      </c>
      <c r="DU89" s="23" t="n">
        <v>5.125995037211109</v>
      </c>
      <c r="DV89" s="23" t="n">
        <v>-0.001290164658430857</v>
      </c>
      <c r="DW89" s="23" t="n">
        <v>-0.001234778139246666</v>
      </c>
      <c r="DX89" s="23" t="n">
        <v>-0.004105739398711239</v>
      </c>
      <c r="DY89" s="23" t="n">
        <v>-0.001580796601033716</v>
      </c>
      <c r="DZ89" s="23" t="n">
        <v>-0.002815574740280382</v>
      </c>
      <c r="EA89" s="23" t="n">
        <v>1.957070193465418</v>
      </c>
      <c r="EB89" s="23" t="n">
        <v>3.182337519386696</v>
      </c>
      <c r="EC89" s="23" t="n">
        <v>-0.006786369243811474</v>
      </c>
      <c r="ED89" s="23" t="n">
        <v>-0.002680629845100235</v>
      </c>
      <c r="EE89" s="23" t="n">
        <v>5.260079943644782</v>
      </c>
      <c r="EF89" s="23" t="n">
        <v>4.260079943644782</v>
      </c>
      <c r="EG89" s="23" t="n">
        <v>0.01110872808678499</v>
      </c>
      <c r="EH89" s="23" t="n">
        <v>0.006009499692043935</v>
      </c>
      <c r="EI89" s="23" t="n">
        <v>0.0227670953545047</v>
      </c>
      <c r="EJ89" s="23" t="n">
        <v>0.005648867575675772</v>
      </c>
      <c r="EK89" s="23" t="n">
        <v>0.01165836726771971</v>
      </c>
      <c r="EL89" s="23" t="n">
        <v>1.540970995517738</v>
      </c>
      <c r="EM89" s="23" t="n">
        <v>2.0494781379687</v>
      </c>
      <c r="EN89" s="23" t="n">
        <v>0.03141069221483642</v>
      </c>
      <c r="EO89" s="23" t="n">
        <v>0.008643596860331726</v>
      </c>
      <c r="EP89" s="23" t="n">
        <v>2.82756873419224</v>
      </c>
      <c r="EQ89" s="23" t="n">
        <v>1.82756873419224</v>
      </c>
      <c r="ER89" s="23" t="n">
        <v>-0.06708828185256407</v>
      </c>
      <c r="ES89" s="23" t="n">
        <v>-0.019389518949318</v>
      </c>
      <c r="ET89" s="23" t="n">
        <v>-0.09555781293755378</v>
      </c>
      <c r="EU89" s="23" t="n">
        <v>-0.009080012135671705</v>
      </c>
      <c r="EV89" s="23" t="n">
        <v>-0.0284695310849897</v>
      </c>
      <c r="EW89" s="23" t="n">
        <v>1.289014987623758</v>
      </c>
      <c r="EX89" s="23" t="n">
        <v>1.42435922189147</v>
      </c>
      <c r="EY89" s="23" t="n">
        <v>-0.09581280142375033</v>
      </c>
      <c r="EZ89" s="23" t="n">
        <v>-0.0002549884861965529</v>
      </c>
      <c r="FA89" s="23" t="n">
        <v>1.428160012121229</v>
      </c>
      <c r="FB89" s="23" t="n">
        <v>0.4281600121212289</v>
      </c>
      <c r="FC89" s="23" t="n">
        <v>0.00472053677905009</v>
      </c>
      <c r="FD89" s="23" t="n">
        <v>0.00496570926048987</v>
      </c>
      <c r="FE89" s="23" t="n">
        <v>0.01623298667326595</v>
      </c>
      <c r="FF89" s="23" t="n">
        <v>0.006546740633725992</v>
      </c>
      <c r="FG89" s="23" t="n">
        <v>0.01151244989421586</v>
      </c>
      <c r="FH89" s="23" t="n">
        <v>2.051937415788786</v>
      </c>
      <c r="FI89" s="23" t="n">
        <v>3.43880101629724</v>
      </c>
      <c r="FJ89" s="23" t="n">
        <v>0.03615886131377091</v>
      </c>
      <c r="FK89" s="23" t="n">
        <v>0.01992587464050496</v>
      </c>
      <c r="FL89" s="23" t="n">
        <v>7.659904584208563</v>
      </c>
      <c r="FM89" s="23" t="n">
        <v>6.659904584208563</v>
      </c>
    </row>
    <row r="90">
      <c r="A90" s="2" t="inlineStr">
        <is>
          <t>Aus|5601</t>
        </is>
      </c>
      <c r="B90" s="2" t="inlineStr">
        <is>
          <t>Aus</t>
        </is>
      </c>
      <c r="C90" s="2" t="inlineStr">
        <is>
          <t>5601</t>
        </is>
      </c>
      <c r="D90" s="2" t="inlineStr">
        <is>
          <t>Broadcasting (except internet)</t>
        </is>
      </c>
      <c r="E90" s="23" t="n">
        <v>1</v>
      </c>
      <c r="F90" s="23" t="n">
        <v>0.4059603423383613</v>
      </c>
      <c r="G90" s="23" t="n">
        <v>1.820288120103079</v>
      </c>
      <c r="H90" s="23" t="n">
        <v>0.4143277777647181</v>
      </c>
      <c r="I90" s="23" t="n">
        <v>0.8202881201030794</v>
      </c>
      <c r="J90" s="23" t="n">
        <v>1.405960342338361</v>
      </c>
      <c r="K90" s="23" t="n">
        <v>1.820288120103079</v>
      </c>
      <c r="L90" s="23" t="n">
        <v>2.738568088439147</v>
      </c>
      <c r="M90" s="23" t="n">
        <v>0.9182799683360672</v>
      </c>
      <c r="N90" s="23" t="n">
        <v>2.738568088439147</v>
      </c>
      <c r="O90" s="23" t="n">
        <v>1.738568088439147</v>
      </c>
      <c r="P90" s="23" t="n">
        <v>0.2100790513648379</v>
      </c>
      <c r="Q90" s="23" t="n">
        <v>0.1250041130766106</v>
      </c>
      <c r="R90" s="23" t="n">
        <v>0.4445759385999383</v>
      </c>
      <c r="S90" s="23" t="n">
        <v>0.1094927741584898</v>
      </c>
      <c r="T90" s="23" t="n">
        <v>0.2344968872351004</v>
      </c>
      <c r="U90" s="23" t="n">
        <v>1.595033689768142</v>
      </c>
      <c r="V90" s="23" t="n">
        <v>2.116231655234661</v>
      </c>
      <c r="W90" s="23" t="n">
        <v>0.658016551678517</v>
      </c>
      <c r="X90" s="23" t="n">
        <v>0.2134406130785788</v>
      </c>
      <c r="Y90" s="23" t="n">
        <v>3.132233068473637</v>
      </c>
      <c r="Z90" s="23" t="n">
        <v>2.132233068473637</v>
      </c>
      <c r="AA90" s="23" t="n">
        <v>0.4541239266235252</v>
      </c>
      <c r="AB90" s="23" t="n">
        <v>0.1759855663241567</v>
      </c>
      <c r="AC90" s="23" t="n">
        <v>0.8112337197964208</v>
      </c>
      <c r="AD90" s="23" t="n">
        <v>0.1811242268487389</v>
      </c>
      <c r="AE90" s="23" t="n">
        <v>0.3571097931728956</v>
      </c>
      <c r="AF90" s="23" t="n">
        <v>1.3875276240841</v>
      </c>
      <c r="AG90" s="23" t="n">
        <v>1.786370794923881</v>
      </c>
      <c r="AH90" s="23" t="n">
        <v>1.271677123500101</v>
      </c>
      <c r="AI90" s="23" t="n">
        <v>0.4604434037036806</v>
      </c>
      <c r="AJ90" s="23" t="n">
        <v>2.800286549434201</v>
      </c>
      <c r="AK90" s="23" t="n">
        <v>1.800286549434201</v>
      </c>
      <c r="AL90" s="23" t="n">
        <v>0.4546569492847284</v>
      </c>
      <c r="AM90" s="23" t="n">
        <v>0.1690471194715829</v>
      </c>
      <c r="AN90" s="23" t="n">
        <v>0.8027565890199617</v>
      </c>
      <c r="AO90" s="23" t="n">
        <v>0.1790525202636504</v>
      </c>
      <c r="AP90" s="23" t="n">
        <v>0.3480996397352333</v>
      </c>
      <c r="AQ90" s="23" t="n">
        <v>1.371812461543874</v>
      </c>
      <c r="AR90" s="23" t="n">
        <v>1.765631406894512</v>
      </c>
      <c r="AS90" s="23" t="n">
        <v>1.269550871096499</v>
      </c>
      <c r="AT90" s="23" t="n">
        <v>0.4667942820765374</v>
      </c>
      <c r="AU90" s="23" t="n">
        <v>2.792326990918695</v>
      </c>
      <c r="AV90" s="23" t="n">
        <v>1.792326990918695</v>
      </c>
      <c r="AW90" s="23" t="n">
        <v>0.4551185496734886</v>
      </c>
      <c r="AX90" s="23" t="n">
        <v>0.1719838154622918</v>
      </c>
      <c r="AY90" s="23" t="n">
        <v>0.8103352683439966</v>
      </c>
      <c r="AZ90" s="23" t="n">
        <v>0.1832329032082162</v>
      </c>
      <c r="BA90" s="23" t="n">
        <v>0.355216718670508</v>
      </c>
      <c r="BB90" s="23" t="n">
        <v>1.377887949383027</v>
      </c>
      <c r="BC90" s="23" t="n">
        <v>1.780492728598621</v>
      </c>
      <c r="BD90" s="23" t="n">
        <v>1.28942774122976</v>
      </c>
      <c r="BE90" s="23" t="n">
        <v>0.4790924728857633</v>
      </c>
      <c r="BF90" s="23" t="n">
        <v>2.833168945003059</v>
      </c>
      <c r="BG90" s="23" t="n">
        <v>1.833168945003059</v>
      </c>
      <c r="BH90" s="23" t="n">
        <v>2.452516058930335</v>
      </c>
      <c r="BI90" s="23" t="n">
        <v>1.323662590808853</v>
      </c>
      <c r="BJ90" s="23" t="n">
        <v>4.908215465403014</v>
      </c>
      <c r="BK90" s="23" t="n">
        <v>1.132036815663826</v>
      </c>
      <c r="BL90" s="23" t="n">
        <v>2.455699406472679</v>
      </c>
      <c r="BM90" s="23" t="n">
        <v>1.539716176776501</v>
      </c>
      <c r="BN90" s="23" t="n">
        <v>2.001297992537399</v>
      </c>
      <c r="BO90" s="23" t="n">
        <v>7.433993009130677</v>
      </c>
      <c r="BP90" s="23" t="n">
        <v>2.525777543727663</v>
      </c>
      <c r="BQ90" s="23" t="n">
        <v>3.031169961991202</v>
      </c>
      <c r="BR90" s="23" t="n">
        <v>2.031169961991202</v>
      </c>
      <c r="CD90" s="23" t="n">
        <v>0.2440448752586873</v>
      </c>
      <c r="CE90" s="23" t="n">
        <v>0.0509814532475461</v>
      </c>
      <c r="CF90" s="23" t="n">
        <v>0.366657781196483</v>
      </c>
      <c r="CG90" s="23" t="n">
        <v>0.07163145269024954</v>
      </c>
      <c r="CH90" s="23" t="n">
        <v>0.1226129059377956</v>
      </c>
      <c r="CI90" s="23" t="n">
        <v>1.208901961958864</v>
      </c>
      <c r="CJ90" s="23" t="n">
        <v>1.502419507100184</v>
      </c>
      <c r="CK90" s="23" t="n">
        <v>0.6136605718215842</v>
      </c>
      <c r="CL90" s="23" t="n">
        <v>0.2470027906251012</v>
      </c>
      <c r="CM90" s="23" t="n">
        <v>2.514539881942223</v>
      </c>
      <c r="CN90" s="23" t="n">
        <v>1.514539881942223</v>
      </c>
      <c r="CO90" s="23" t="n">
        <v>0</v>
      </c>
      <c r="CP90" s="23" t="n">
        <v>0.0001618302105823791</v>
      </c>
      <c r="CQ90" s="23" t="n">
        <v>0.0004363968431124946</v>
      </c>
      <c r="CR90" s="23" t="n">
        <v>0.0002745666325301154</v>
      </c>
      <c r="CS90" s="23" t="n">
        <v>0.0004363968431124946</v>
      </c>
      <c r="CV90" s="23" t="n">
        <v>0.00337696570604739</v>
      </c>
      <c r="CW90" s="23" t="n">
        <v>0.002940568862934895</v>
      </c>
      <c r="CZ90" s="23" t="n">
        <v>8.406905727074582e-06</v>
      </c>
      <c r="DA90" s="23" t="n">
        <v>4.313939182794802e-05</v>
      </c>
      <c r="DB90" s="23" t="n">
        <v>0.0001214129985019342</v>
      </c>
      <c r="DC90" s="23" t="n">
        <v>6.986670094691165e-05</v>
      </c>
      <c r="DD90" s="23" t="n">
        <v>0.0001130060927748597</v>
      </c>
      <c r="DE90" s="23" t="n">
        <v>6.131423288002014</v>
      </c>
      <c r="DF90" s="23" t="n">
        <v>14.44205542961207</v>
      </c>
      <c r="DG90" s="23" t="n">
        <v>0.0002821812233984492</v>
      </c>
      <c r="DH90" s="23" t="n">
        <v>0.000160768224896515</v>
      </c>
      <c r="DI90" s="23" t="n">
        <v>33.56540831541381</v>
      </c>
      <c r="DJ90" s="23" t="n">
        <v>32.56540831541381</v>
      </c>
      <c r="DK90" s="23" t="n">
        <v>0.0007405428256757823</v>
      </c>
      <c r="DL90" s="23" t="n">
        <v>0.003419339854745406</v>
      </c>
      <c r="DM90" s="23" t="n">
        <v>0.008980376676117332</v>
      </c>
      <c r="DN90" s="23" t="n">
        <v>0.004820493995696144</v>
      </c>
      <c r="DO90" s="23" t="n">
        <v>0.008239833850441551</v>
      </c>
      <c r="DP90" s="23" t="n">
        <v>5.617342490118769</v>
      </c>
      <c r="DQ90" s="23" t="n">
        <v>12.1267486021788</v>
      </c>
      <c r="DR90" s="23" t="n">
        <v>0.02020669146537775</v>
      </c>
      <c r="DS90" s="23" t="n">
        <v>0.01122631478926042</v>
      </c>
      <c r="DT90" s="23" t="n">
        <v>27.28632398394804</v>
      </c>
      <c r="DU90" s="23" t="n">
        <v>26.28632398394804</v>
      </c>
      <c r="DV90" s="23" t="n">
        <v>-0.0002873493426425558</v>
      </c>
      <c r="DW90" s="23" t="n">
        <v>-0.0006876134664469374</v>
      </c>
      <c r="DX90" s="23" t="n">
        <v>-0.001959507193696625</v>
      </c>
      <c r="DY90" s="23" t="n">
        <v>-0.0009845443846071317</v>
      </c>
      <c r="DZ90" s="23" t="n">
        <v>-0.001672157851054069</v>
      </c>
      <c r="EA90" s="23" t="n">
        <v>3.392952982329542</v>
      </c>
      <c r="EB90" s="23" t="n">
        <v>6.819250657323154</v>
      </c>
      <c r="EC90" s="23" t="n">
        <v>-0.003988968261562299</v>
      </c>
      <c r="ED90" s="23" t="n">
        <v>-0.002029461067865675</v>
      </c>
      <c r="EE90" s="23" t="n">
        <v>13.88194670945992</v>
      </c>
      <c r="EF90" s="23" t="n">
        <v>12.88194670945992</v>
      </c>
      <c r="EG90" s="23" t="n">
        <v>0.008881840141381389</v>
      </c>
      <c r="EH90" s="23" t="n">
        <v>0.00322363398421936</v>
      </c>
      <c r="EI90" s="23" t="n">
        <v>0.01588012203620547</v>
      </c>
      <c r="EJ90" s="23" t="n">
        <v>0.003774647910604723</v>
      </c>
      <c r="EK90" s="23" t="n">
        <v>0.006998281894824083</v>
      </c>
      <c r="EL90" s="23" t="n">
        <v>1.362946634132732</v>
      </c>
      <c r="EM90" s="23" t="n">
        <v>1.787931530338897</v>
      </c>
      <c r="EN90" s="23" t="n">
        <v>0.02242404802674567</v>
      </c>
      <c r="EO90" s="23" t="n">
        <v>0.006543925990540198</v>
      </c>
      <c r="EP90" s="23" t="n">
        <v>2.524707455864891</v>
      </c>
      <c r="EQ90" s="23" t="n">
        <v>1.524707455864891</v>
      </c>
      <c r="ER90" s="23" t="n">
        <v>-0.008348817480178166</v>
      </c>
      <c r="ES90" s="23" t="n">
        <v>-0.01016208083679312</v>
      </c>
      <c r="ET90" s="23" t="n">
        <v>-0.02435725281266451</v>
      </c>
      <c r="EU90" s="23" t="n">
        <v>-0.005846354495693221</v>
      </c>
      <c r="EV90" s="23" t="n">
        <v>-0.01600843533248634</v>
      </c>
      <c r="EW90" s="23" t="n">
        <v>2.217188046201755</v>
      </c>
      <c r="EX90" s="23" t="n">
        <v>2.917449431670258</v>
      </c>
      <c r="EY90" s="23" t="n">
        <v>-0.02455030043034838</v>
      </c>
      <c r="EZ90" s="23" t="n">
        <v>-0.0001930476176838676</v>
      </c>
      <c r="FA90" s="23" t="n">
        <v>2.940572181465927</v>
      </c>
      <c r="FB90" s="23" t="n">
        <v>1.940572181465927</v>
      </c>
      <c r="FC90" s="23" t="n">
        <v>0.01490490121317755</v>
      </c>
      <c r="FD90" s="23" t="n">
        <v>0.003113663106235847</v>
      </c>
      <c r="FE90" s="23" t="n">
        <v>0.02239341433407914</v>
      </c>
      <c r="FF90" s="23" t="n">
        <v>0.004374850014665746</v>
      </c>
      <c r="FG90" s="23" t="n">
        <v>0.007488513120901593</v>
      </c>
      <c r="FH90" s="23" t="n">
        <v>1.208901961958864</v>
      </c>
      <c r="FI90" s="23" t="n">
        <v>1.502419507100184</v>
      </c>
      <c r="FJ90" s="23" t="n">
        <v>0.03747896853694398</v>
      </c>
      <c r="FK90" s="23" t="n">
        <v>0.01508555420286484</v>
      </c>
      <c r="FL90" s="23" t="n">
        <v>2.514539881942224</v>
      </c>
      <c r="FM90" s="23" t="n">
        <v>1.514539881942224</v>
      </c>
    </row>
    <row r="91">
      <c r="A91" s="2" t="inlineStr">
        <is>
          <t>Aus|5701</t>
        </is>
      </c>
      <c r="B91" s="2" t="inlineStr">
        <is>
          <t>Aus</t>
        </is>
      </c>
      <c r="C91" s="2" t="inlineStr">
        <is>
          <t>5701</t>
        </is>
      </c>
      <c r="D91" s="2" t="inlineStr">
        <is>
          <t>Internet service providers, internet publishing and broadcasting, websearch portals and data processing</t>
        </is>
      </c>
      <c r="E91" s="23" t="n">
        <v>1</v>
      </c>
      <c r="F91" s="23" t="n">
        <v>0.4351151848183117</v>
      </c>
      <c r="G91" s="23" t="n">
        <v>1.876277155060664</v>
      </c>
      <c r="H91" s="23" t="n">
        <v>0.4411619702423526</v>
      </c>
      <c r="I91" s="23" t="n">
        <v>0.8762771550606643</v>
      </c>
      <c r="J91" s="23" t="n">
        <v>1.435115184818312</v>
      </c>
      <c r="K91" s="23" t="n">
        <v>1.876277155060664</v>
      </c>
      <c r="L91" s="23" t="n">
        <v>2.60305902589522</v>
      </c>
      <c r="M91" s="23" t="n">
        <v>0.7267818708345555</v>
      </c>
      <c r="N91" s="23" t="n">
        <v>2.60305902589522</v>
      </c>
      <c r="O91" s="23" t="n">
        <v>1.60305902589522</v>
      </c>
      <c r="P91" s="23" t="n">
        <v>0.1538192436110964</v>
      </c>
      <c r="Q91" s="23" t="n">
        <v>0.08921425497612893</v>
      </c>
      <c r="R91" s="23" t="n">
        <v>0.3518640757994197</v>
      </c>
      <c r="S91" s="23" t="n">
        <v>0.1088305772121943</v>
      </c>
      <c r="T91" s="23" t="n">
        <v>0.1980448321883233</v>
      </c>
      <c r="U91" s="23" t="n">
        <v>1.579994107900379</v>
      </c>
      <c r="V91" s="23" t="n">
        <v>2.287516617160354</v>
      </c>
      <c r="W91" s="23" t="n">
        <v>0.5207937850757876</v>
      </c>
      <c r="X91" s="23" t="n">
        <v>0.1689297092763679</v>
      </c>
      <c r="Y91" s="23" t="n">
        <v>3.385751826946429</v>
      </c>
      <c r="Z91" s="23" t="n">
        <v>2.385751826946429</v>
      </c>
      <c r="AA91" s="23" t="n">
        <v>0.4881792630839553</v>
      </c>
      <c r="AB91" s="23" t="n">
        <v>0.1807266965662303</v>
      </c>
      <c r="AC91" s="23" t="n">
        <v>0.8610899380077912</v>
      </c>
      <c r="AD91" s="23" t="n">
        <v>0.1921839783576056</v>
      </c>
      <c r="AE91" s="23" t="n">
        <v>0.3729106749238359</v>
      </c>
      <c r="AF91" s="23" t="n">
        <v>1.370205599116465</v>
      </c>
      <c r="AG91" s="23" t="n">
        <v>1.763880613379729</v>
      </c>
      <c r="AH91" s="23" t="n">
        <v>1.225512477860823</v>
      </c>
      <c r="AI91" s="23" t="n">
        <v>0.3644225398530321</v>
      </c>
      <c r="AJ91" s="23" t="n">
        <v>2.510373894456193</v>
      </c>
      <c r="AK91" s="23" t="n">
        <v>1.510373894456193</v>
      </c>
      <c r="AL91" s="23" t="n">
        <v>0.4835939403769937</v>
      </c>
      <c r="AM91" s="23" t="n">
        <v>0.1811523099149854</v>
      </c>
      <c r="AN91" s="23" t="n">
        <v>0.857390321587661</v>
      </c>
      <c r="AO91" s="23" t="n">
        <v>0.1926440712956819</v>
      </c>
      <c r="AP91" s="23" t="n">
        <v>0.3737963812106673</v>
      </c>
      <c r="AQ91" s="23" t="n">
        <v>1.374595905345227</v>
      </c>
      <c r="AR91" s="23" t="n">
        <v>1.772955055886904</v>
      </c>
      <c r="AS91" s="23" t="n">
        <v>1.226839327686745</v>
      </c>
      <c r="AT91" s="23" t="n">
        <v>0.3694490060990838</v>
      </c>
      <c r="AU91" s="23" t="n">
        <v>2.536920389718576</v>
      </c>
      <c r="AV91" s="23" t="n">
        <v>1.536920389718576</v>
      </c>
      <c r="AW91" s="23" t="n">
        <v>0.4837204593009561</v>
      </c>
      <c r="AX91" s="23" t="n">
        <v>0.1861368320669897</v>
      </c>
      <c r="AY91" s="23" t="n">
        <v>0.8674566818768721</v>
      </c>
      <c r="AZ91" s="23" t="n">
        <v>0.1975993905089263</v>
      </c>
      <c r="BA91" s="23" t="n">
        <v>0.383736222575916</v>
      </c>
      <c r="BB91" s="23" t="n">
        <v>1.384802479382376</v>
      </c>
      <c r="BC91" s="23" t="n">
        <v>1.793301617075425</v>
      </c>
      <c r="BD91" s="23" t="n">
        <v>1.246639214168851</v>
      </c>
      <c r="BE91" s="23" t="n">
        <v>0.3791825322919788</v>
      </c>
      <c r="BF91" s="23" t="n">
        <v>2.577189346033491</v>
      </c>
      <c r="BG91" s="23" t="n">
        <v>1.577189346033491</v>
      </c>
      <c r="BH91" s="23" t="n">
        <v>1.272325644476706</v>
      </c>
      <c r="BI91" s="23" t="n">
        <v>0.7993680454382711</v>
      </c>
      <c r="BJ91" s="23" t="n">
        <v>3.108737274372606</v>
      </c>
      <c r="BK91" s="23" t="n">
        <v>1.037043584457629</v>
      </c>
      <c r="BL91" s="23" t="n">
        <v>1.8364116298959</v>
      </c>
      <c r="BM91" s="23" t="n">
        <v>1.628273153896102</v>
      </c>
      <c r="BN91" s="23" t="n">
        <v>2.443350322983702</v>
      </c>
      <c r="BO91" s="23" t="n">
        <v>5.107789188647271</v>
      </c>
      <c r="BP91" s="23" t="n">
        <v>1.999051914274665</v>
      </c>
      <c r="BQ91" s="23" t="n">
        <v>4.01452977924378</v>
      </c>
      <c r="BR91" s="23" t="n">
        <v>3.01452977924378</v>
      </c>
      <c r="CD91" s="23" t="n">
        <v>0.3343600194728589</v>
      </c>
      <c r="CE91" s="23" t="n">
        <v>0.09151244159010126</v>
      </c>
      <c r="CF91" s="23" t="n">
        <v>0.5092258622083717</v>
      </c>
      <c r="CG91" s="23" t="n">
        <v>0.08335340114541161</v>
      </c>
      <c r="CH91" s="23" t="n">
        <v>0.1748658427355129</v>
      </c>
      <c r="CI91" s="23" t="n">
        <v>1.273694330244318</v>
      </c>
      <c r="CJ91" s="23" t="n">
        <v>1.522986698622642</v>
      </c>
      <c r="CK91" s="23" t="n">
        <v>0.7047186927850357</v>
      </c>
      <c r="CL91" s="23" t="n">
        <v>0.195492830576664</v>
      </c>
      <c r="CM91" s="23" t="n">
        <v>2.107664349033333</v>
      </c>
      <c r="CN91" s="23" t="n">
        <v>1.107664349033333</v>
      </c>
      <c r="CO91" s="23" t="n">
        <v>0</v>
      </c>
      <c r="CP91" s="23" t="n">
        <v>0.000117775606724462</v>
      </c>
      <c r="CQ91" s="23" t="n">
        <v>0.0004336168380456556</v>
      </c>
      <c r="CR91" s="23" t="n">
        <v>0.0003158412313211936</v>
      </c>
      <c r="CS91" s="23" t="n">
        <v>0.0004336168380456556</v>
      </c>
      <c r="CV91" s="23" t="n">
        <v>0.002760959493025054</v>
      </c>
      <c r="CW91" s="23" t="n">
        <v>0.002327342654979398</v>
      </c>
      <c r="CZ91" s="23" t="n">
        <v>0.000170079488745588</v>
      </c>
      <c r="DA91" s="23" t="n">
        <v>6.363219375370087e-05</v>
      </c>
      <c r="DB91" s="23" t="n">
        <v>0.0003032628483290778</v>
      </c>
      <c r="DC91" s="23" t="n">
        <v>6.9551165829789e-05</v>
      </c>
      <c r="DD91" s="23" t="n">
        <v>0.0001331833595834899</v>
      </c>
      <c r="DE91" s="23" t="n">
        <v>1.374132085079845</v>
      </c>
      <c r="DF91" s="23" t="n">
        <v>1.783065380580436</v>
      </c>
      <c r="DG91" s="23" t="n">
        <v>0.0004305044688478845</v>
      </c>
      <c r="DH91" s="23" t="n">
        <v>0.0001272416205188066</v>
      </c>
      <c r="DI91" s="23" t="n">
        <v>2.531195689868583</v>
      </c>
      <c r="DJ91" s="23" t="n">
        <v>1.531195689868583</v>
      </c>
      <c r="DK91" s="23" t="n">
        <v>0.0001767226060004059</v>
      </c>
      <c r="DL91" s="23" t="n">
        <v>0.005163815539785581</v>
      </c>
      <c r="DM91" s="23" t="n">
        <v>0.01082144673832476</v>
      </c>
      <c r="DN91" s="23" t="n">
        <v>0.005480908592538776</v>
      </c>
      <c r="DO91" s="23" t="n">
        <v>0.01064472413232436</v>
      </c>
      <c r="DP91" s="23" t="n">
        <v>30.21989244417163</v>
      </c>
      <c r="DQ91" s="23" t="n">
        <v>61.23408308216046</v>
      </c>
      <c r="DR91" s="23" t="n">
        <v>0.01970662592817538</v>
      </c>
      <c r="DS91" s="23" t="n">
        <v>0.00888517918985062</v>
      </c>
      <c r="DT91" s="23" t="n">
        <v>111.511630425652</v>
      </c>
      <c r="DU91" s="23" t="n">
        <v>110.511630425652</v>
      </c>
      <c r="DV91" s="23" t="n">
        <v>-0.0002202831707836172</v>
      </c>
      <c r="DW91" s="23" t="n">
        <v>-0.0003607011882595466</v>
      </c>
      <c r="DX91" s="23" t="n">
        <v>-0.001491966135488132</v>
      </c>
      <c r="DY91" s="23" t="n">
        <v>-0.0009109817764449686</v>
      </c>
      <c r="DZ91" s="23" t="n">
        <v>-0.001271682964704515</v>
      </c>
      <c r="EA91" s="23" t="n">
        <v>2.637443237158871</v>
      </c>
      <c r="EB91" s="23" t="n">
        <v>6.772946522336388</v>
      </c>
      <c r="EC91" s="23" t="n">
        <v>-0.003098203407942173</v>
      </c>
      <c r="ED91" s="23" t="n">
        <v>-0.001606237272454041</v>
      </c>
      <c r="EE91" s="23" t="n">
        <v>14.06463960420072</v>
      </c>
      <c r="EF91" s="23" t="n">
        <v>13.06463960420072</v>
      </c>
      <c r="EG91" s="23" t="n">
        <v>0.008766528945251558</v>
      </c>
      <c r="EH91" s="23" t="n">
        <v>0.003724859457295795</v>
      </c>
      <c r="EI91" s="23" t="n">
        <v>0.01635355112381477</v>
      </c>
      <c r="EJ91" s="23" t="n">
        <v>0.003862162721267418</v>
      </c>
      <c r="EK91" s="23" t="n">
        <v>0.007587022178563213</v>
      </c>
      <c r="EL91" s="23" t="n">
        <v>1.424895586446833</v>
      </c>
      <c r="EM91" s="23" t="n">
        <v>1.865453388216184</v>
      </c>
      <c r="EN91" s="23" t="n">
        <v>0.0215328068388508</v>
      </c>
      <c r="EO91" s="23" t="n">
        <v>0.005179255715036028</v>
      </c>
      <c r="EP91" s="23" t="n">
        <v>2.456252294759623</v>
      </c>
      <c r="EQ91" s="23" t="n">
        <v>1.456252294759623</v>
      </c>
      <c r="ER91" s="23" t="n">
        <v>-0.01335185165221313</v>
      </c>
      <c r="ES91" s="23" t="n">
        <v>-0.003299246108540513</v>
      </c>
      <c r="ET91" s="23" t="n">
        <v>-0.02005316754394527</v>
      </c>
      <c r="EU91" s="23" t="n">
        <v>-0.003402069783191626</v>
      </c>
      <c r="EV91" s="23" t="n">
        <v>-0.006701315891732139</v>
      </c>
      <c r="EW91" s="23" t="n">
        <v>1.247100267025034</v>
      </c>
      <c r="EX91" s="23" t="n">
        <v>1.501901613820085</v>
      </c>
      <c r="EY91" s="23" t="n">
        <v>-0.02020595701292911</v>
      </c>
      <c r="EZ91" s="23" t="n">
        <v>-0.0001527894689838383</v>
      </c>
      <c r="FA91" s="23" t="n">
        <v>1.513344930669588</v>
      </c>
      <c r="FB91" s="23" t="n">
        <v>0.5133449306695882</v>
      </c>
      <c r="FC91" s="23" t="n">
        <v>0.0204208470044555</v>
      </c>
      <c r="FD91" s="23" t="n">
        <v>0.005589070043906139</v>
      </c>
      <c r="FE91" s="23" t="n">
        <v>0.03110067836239377</v>
      </c>
      <c r="FF91" s="23" t="n">
        <v>0.005090761314032124</v>
      </c>
      <c r="FG91" s="23" t="n">
        <v>0.01067983135793826</v>
      </c>
      <c r="FH91" s="23" t="n">
        <v>1.273694330244318</v>
      </c>
      <c r="FI91" s="23" t="n">
        <v>1.522986698622643</v>
      </c>
      <c r="FJ91" s="23" t="n">
        <v>0.04304029120835499</v>
      </c>
      <c r="FK91" s="23" t="n">
        <v>0.01193961284596123</v>
      </c>
      <c r="FL91" s="23" t="n">
        <v>2.107664349033333</v>
      </c>
      <c r="FM91" s="23" t="n">
        <v>1.107664349033333</v>
      </c>
    </row>
    <row r="92">
      <c r="A92" s="2" t="inlineStr">
        <is>
          <t>Aus|5801</t>
        </is>
      </c>
      <c r="B92" s="2" t="inlineStr">
        <is>
          <t>Aus</t>
        </is>
      </c>
      <c r="C92" s="2" t="inlineStr">
        <is>
          <t>5801</t>
        </is>
      </c>
      <c r="D92" s="2" t="inlineStr">
        <is>
          <t>Telecommunication services</t>
        </is>
      </c>
      <c r="E92" s="23" t="n">
        <v>1</v>
      </c>
      <c r="F92" s="23" t="n">
        <v>0.5716406652505902</v>
      </c>
      <c r="G92" s="23" t="n">
        <v>2.143016915740913</v>
      </c>
      <c r="H92" s="23" t="n">
        <v>0.5713762504903229</v>
      </c>
      <c r="I92" s="23" t="n">
        <v>1.143016915740913</v>
      </c>
      <c r="J92" s="23" t="n">
        <v>1.57164066525059</v>
      </c>
      <c r="K92" s="23" t="n">
        <v>2.143016915740913</v>
      </c>
      <c r="L92" s="23" t="n">
        <v>3.008673692473924</v>
      </c>
      <c r="M92" s="23" t="n">
        <v>0.8656567767330108</v>
      </c>
      <c r="N92" s="23" t="n">
        <v>3.008673692473924</v>
      </c>
      <c r="O92" s="23" t="n">
        <v>2.008673692473924</v>
      </c>
      <c r="P92" s="23" t="n">
        <v>0.1434589486332487</v>
      </c>
      <c r="Q92" s="23" t="n">
        <v>0.1287960031077697</v>
      </c>
      <c r="R92" s="23" t="n">
        <v>0.4190989537960047</v>
      </c>
      <c r="S92" s="23" t="n">
        <v>0.1468440020549863</v>
      </c>
      <c r="T92" s="23" t="n">
        <v>0.275640005162756</v>
      </c>
      <c r="U92" s="23" t="n">
        <v>1.897789955487791</v>
      </c>
      <c r="V92" s="23" t="n">
        <v>2.921385928091713</v>
      </c>
      <c r="W92" s="23" t="n">
        <v>0.6203080833780417</v>
      </c>
      <c r="X92" s="23" t="n">
        <v>0.201209129582037</v>
      </c>
      <c r="Y92" s="23" t="n">
        <v>4.323941373387956</v>
      </c>
      <c r="Z92" s="23" t="n">
        <v>3.323941373387956</v>
      </c>
      <c r="AA92" s="23" t="n">
        <v>0.3591590228473095</v>
      </c>
      <c r="AB92" s="23" t="n">
        <v>0.2410724042163813</v>
      </c>
      <c r="AC92" s="23" t="n">
        <v>0.853444107305371</v>
      </c>
      <c r="AD92" s="23" t="n">
        <v>0.2532126802416803</v>
      </c>
      <c r="AE92" s="23" t="n">
        <v>0.4942850844580615</v>
      </c>
      <c r="AF92" s="23" t="n">
        <v>1.671213554111014</v>
      </c>
      <c r="AG92" s="23" t="n">
        <v>2.376229060151438</v>
      </c>
      <c r="AH92" s="23" t="n">
        <v>1.287501221107326</v>
      </c>
      <c r="AI92" s="23" t="n">
        <v>0.4340571138019548</v>
      </c>
      <c r="AJ92" s="23" t="n">
        <v>3.584766466119621</v>
      </c>
      <c r="AK92" s="23" t="n">
        <v>2.584766466119621</v>
      </c>
      <c r="AL92" s="23" t="n">
        <v>0.3621408357268192</v>
      </c>
      <c r="AM92" s="23" t="n">
        <v>0.2423787495124048</v>
      </c>
      <c r="AN92" s="23" t="n">
        <v>0.8581800376169252</v>
      </c>
      <c r="AO92" s="23" t="n">
        <v>0.2536604523777013</v>
      </c>
      <c r="AP92" s="23" t="n">
        <v>0.496039201890106</v>
      </c>
      <c r="AQ92" s="23" t="n">
        <v>1.669294168457829</v>
      </c>
      <c r="AR92" s="23" t="n">
        <v>2.369741141991214</v>
      </c>
      <c r="AS92" s="23" t="n">
        <v>1.298224084697662</v>
      </c>
      <c r="AT92" s="23" t="n">
        <v>0.4400440470807366</v>
      </c>
      <c r="AU92" s="23" t="n">
        <v>3.584859691650396</v>
      </c>
      <c r="AV92" s="23" t="n">
        <v>2.584859691650396</v>
      </c>
      <c r="AW92" s="23" t="n">
        <v>0.3786417330695609</v>
      </c>
      <c r="AX92" s="23" t="n">
        <v>0.249110413268756</v>
      </c>
      <c r="AY92" s="23" t="n">
        <v>0.8877298315423559</v>
      </c>
      <c r="AZ92" s="23" t="n">
        <v>0.2599776852040391</v>
      </c>
      <c r="BA92" s="23" t="n">
        <v>0.509088098472795</v>
      </c>
      <c r="BB92" s="23" t="n">
        <v>1.657905327152598</v>
      </c>
      <c r="BC92" s="23" t="n">
        <v>2.344511325642146</v>
      </c>
      <c r="BD92" s="23" t="n">
        <v>1.339367306099087</v>
      </c>
      <c r="BE92" s="23" t="n">
        <v>0.4516374745567313</v>
      </c>
      <c r="BF92" s="23" t="n">
        <v>3.537294463663966</v>
      </c>
      <c r="BG92" s="23" t="n">
        <v>2.537294463663966</v>
      </c>
      <c r="BH92" s="23" t="n">
        <v>1.066824882343794</v>
      </c>
      <c r="BI92" s="23" t="n">
        <v>1.227635436377983</v>
      </c>
      <c r="BJ92" s="23" t="n">
        <v>3.689184660924538</v>
      </c>
      <c r="BK92" s="23" t="n">
        <v>1.394724342202761</v>
      </c>
      <c r="BL92" s="23" t="n">
        <v>2.622359778580744</v>
      </c>
      <c r="BM92" s="23" t="n">
        <v>2.150737535930818</v>
      </c>
      <c r="BN92" s="23" t="n">
        <v>3.458097689678431</v>
      </c>
      <c r="BO92" s="23" t="n">
        <v>6.070219337320441</v>
      </c>
      <c r="BP92" s="23" t="n">
        <v>2.381034676395902</v>
      </c>
      <c r="BQ92" s="23" t="n">
        <v>5.689986648965559</v>
      </c>
      <c r="BR92" s="23" t="n">
        <v>4.689986648965559</v>
      </c>
      <c r="CD92" s="23" t="n">
        <v>0.2157000742140608</v>
      </c>
      <c r="CE92" s="23" t="n">
        <v>0.1122764011086116</v>
      </c>
      <c r="CF92" s="23" t="n">
        <v>0.4343451535093661</v>
      </c>
      <c r="CG92" s="23" t="n">
        <v>0.1063686781866937</v>
      </c>
      <c r="CH92" s="23" t="n">
        <v>0.2186450792953053</v>
      </c>
      <c r="CI92" s="23" t="n">
        <v>1.520520920160595</v>
      </c>
      <c r="CJ92" s="23" t="n">
        <v>2.01365324092713</v>
      </c>
      <c r="CK92" s="23" t="n">
        <v>0.6671931377292847</v>
      </c>
      <c r="CL92" s="23" t="n">
        <v>0.2328479842199186</v>
      </c>
      <c r="CM92" s="23" t="n">
        <v>3.093152100945325</v>
      </c>
      <c r="CN92" s="23" t="n">
        <v>2.093152100945325</v>
      </c>
      <c r="CO92" s="23" t="n">
        <v>0</v>
      </c>
      <c r="CP92" s="23" t="n">
        <v>0.0003741769739943483</v>
      </c>
      <c r="CQ92" s="23" t="n">
        <v>0.000834156239324968</v>
      </c>
      <c r="CR92" s="23" t="n">
        <v>0.0004599792653306197</v>
      </c>
      <c r="CS92" s="23" t="n">
        <v>0.000834156239324968</v>
      </c>
      <c r="CV92" s="23" t="n">
        <v>0.003606212095299029</v>
      </c>
      <c r="CW92" s="23" t="n">
        <v>0.002772055855974061</v>
      </c>
      <c r="CZ92" s="23" t="n">
        <v>6.750679908129443e-05</v>
      </c>
      <c r="DA92" s="23" t="n">
        <v>7.467184969008272e-05</v>
      </c>
      <c r="DB92" s="23" t="n">
        <v>0.000231914296292528</v>
      </c>
      <c r="DC92" s="23" t="n">
        <v>8.973564752115083e-05</v>
      </c>
      <c r="DD92" s="23" t="n">
        <v>0.0001644074972112335</v>
      </c>
      <c r="DE92" s="23" t="n">
        <v>2.106138206910978</v>
      </c>
      <c r="DF92" s="23" t="n">
        <v>3.435421312351773</v>
      </c>
      <c r="DG92" s="23" t="n">
        <v>0.0003834694953209707</v>
      </c>
      <c r="DH92" s="23" t="n">
        <v>0.0001515551990284427</v>
      </c>
      <c r="DI92" s="23" t="n">
        <v>5.68045738413965</v>
      </c>
      <c r="DJ92" s="23" t="n">
        <v>4.680457384139649</v>
      </c>
      <c r="DK92" s="23" t="n">
        <v>0.01662273196596238</v>
      </c>
      <c r="DL92" s="23" t="n">
        <v>0.006967611268914229</v>
      </c>
      <c r="DM92" s="23" t="n">
        <v>0.03066695175084867</v>
      </c>
      <c r="DN92" s="23" t="n">
        <v>0.007076608515972066</v>
      </c>
      <c r="DO92" s="23" t="n">
        <v>0.01404421978488629</v>
      </c>
      <c r="DP92" s="23" t="n">
        <v>1.419161620555604</v>
      </c>
      <c r="DQ92" s="23" t="n">
        <v>1.844880361040773</v>
      </c>
      <c r="DR92" s="23" t="n">
        <v>0.04124992841391434</v>
      </c>
      <c r="DS92" s="23" t="n">
        <v>0.01058297666306567</v>
      </c>
      <c r="DT92" s="23" t="n">
        <v>2.481537240591978</v>
      </c>
      <c r="DU92" s="23" t="n">
        <v>1.481537240591978</v>
      </c>
      <c r="DV92" s="23" t="n">
        <v>-0.0001893414223019225</v>
      </c>
      <c r="DW92" s="23" t="n">
        <v>-0.0006847963362474708</v>
      </c>
      <c r="DX92" s="23" t="n">
        <v>-0.002183228361035495</v>
      </c>
      <c r="DY92" s="23" t="n">
        <v>-0.001309090602486101</v>
      </c>
      <c r="DZ92" s="23" t="n">
        <v>-0.001993886938733572</v>
      </c>
      <c r="EA92" s="23" t="n">
        <v>4.61672753865501</v>
      </c>
      <c r="EB92" s="23" t="n">
        <v>11.53064308112218</v>
      </c>
      <c r="EC92" s="23" t="n">
        <v>-0.00409638860310971</v>
      </c>
      <c r="ED92" s="23" t="n">
        <v>-0.001913160242074215</v>
      </c>
      <c r="EE92" s="23" t="n">
        <v>21.63493097974958</v>
      </c>
      <c r="EF92" s="23" t="n">
        <v>20.63493097974958</v>
      </c>
      <c r="EG92" s="23" t="n">
        <v>0.006979108526756724</v>
      </c>
      <c r="EH92" s="23" t="n">
        <v>0.004861329263851371</v>
      </c>
      <c r="EI92" s="23" t="n">
        <v>0.01694715636756216</v>
      </c>
      <c r="EJ92" s="23" t="n">
        <v>0.005106718576954062</v>
      </c>
      <c r="EK92" s="23" t="n">
        <v>0.009968047840805433</v>
      </c>
      <c r="EL92" s="23" t="n">
        <v>1.69655447328464</v>
      </c>
      <c r="EM92" s="23" t="n">
        <v>2.428269499261921</v>
      </c>
      <c r="EN92" s="23" t="n">
        <v>0.02311607442684975</v>
      </c>
      <c r="EO92" s="23" t="n">
        <v>0.006168918059287591</v>
      </c>
      <c r="EP92" s="23" t="n">
        <v>3.312181539838021</v>
      </c>
      <c r="EQ92" s="23" t="n">
        <v>2.312181539838021</v>
      </c>
      <c r="ER92" s="23" t="n">
        <v>-0.003997295647247044</v>
      </c>
      <c r="ES92" s="23" t="n">
        <v>-0.003554983967827879</v>
      </c>
      <c r="ET92" s="23" t="n">
        <v>-0.01221122605600775</v>
      </c>
      <c r="EU92" s="23" t="n">
        <v>-0.004658946440932826</v>
      </c>
      <c r="EV92" s="23" t="n">
        <v>-0.008213930408760705</v>
      </c>
      <c r="EW92" s="23" t="n">
        <v>1.889347269140879</v>
      </c>
      <c r="EX92" s="23" t="n">
        <v>3.054871876794422</v>
      </c>
      <c r="EY92" s="23" t="n">
        <v>-0.01239321083651361</v>
      </c>
      <c r="EZ92" s="23" t="n">
        <v>-0.0001819847805058644</v>
      </c>
      <c r="FA92" s="23" t="n">
        <v>3.100398852171186</v>
      </c>
      <c r="FB92" s="23" t="n">
        <v>2.100398852171186</v>
      </c>
      <c r="FC92" s="23" t="n">
        <v>0.01317375869674689</v>
      </c>
      <c r="FD92" s="23" t="n">
        <v>0.006857216998804335</v>
      </c>
      <c r="FE92" s="23" t="n">
        <v>0.02652738189489633</v>
      </c>
      <c r="FF92" s="23" t="n">
        <v>0.00649640619934511</v>
      </c>
      <c r="FG92" s="23" t="n">
        <v>0.01335362319814944</v>
      </c>
      <c r="FH92" s="23" t="n">
        <v>1.520520920160595</v>
      </c>
      <c r="FI92" s="23" t="n">
        <v>2.01365324092713</v>
      </c>
      <c r="FJ92" s="23" t="n">
        <v>0.04074843939018939</v>
      </c>
      <c r="FK92" s="23" t="n">
        <v>0.01422105749529305</v>
      </c>
      <c r="FL92" s="23" t="n">
        <v>3.093152100945325</v>
      </c>
      <c r="FM92" s="23" t="n">
        <v>2.093152100945325</v>
      </c>
    </row>
    <row r="93">
      <c r="A93" s="2" t="inlineStr">
        <is>
          <t>Aus|6001</t>
        </is>
      </c>
      <c r="B93" s="2" t="inlineStr">
        <is>
          <t>Aus</t>
        </is>
      </c>
      <c r="C93" s="2" t="inlineStr">
        <is>
          <t>6001</t>
        </is>
      </c>
      <c r="D93" s="2" t="inlineStr">
        <is>
          <t>Library and other information services</t>
        </is>
      </c>
      <c r="E93" s="23" t="n">
        <v>1</v>
      </c>
      <c r="F93" s="23" t="n">
        <v>0.2251889514691313</v>
      </c>
      <c r="G93" s="23" t="n">
        <v>1.396751163442243</v>
      </c>
      <c r="H93" s="23" t="n">
        <v>0.1715622119731114</v>
      </c>
      <c r="I93" s="23" t="n">
        <v>0.3967511634422427</v>
      </c>
      <c r="J93" s="23" t="n">
        <v>1.225188951469131</v>
      </c>
      <c r="K93" s="23" t="n">
        <v>1.396751163442243</v>
      </c>
      <c r="L93" s="23" t="n">
        <v>2.30766054663026</v>
      </c>
      <c r="M93" s="23" t="n">
        <v>0.9109093831880173</v>
      </c>
      <c r="N93" s="23" t="n">
        <v>2.30766054663026</v>
      </c>
      <c r="O93" s="23" t="n">
        <v>1.30766054663026</v>
      </c>
      <c r="P93" s="23" t="n">
        <v>0.3085616539252709</v>
      </c>
      <c r="Q93" s="23" t="n">
        <v>0.08782499310615816</v>
      </c>
      <c r="R93" s="23" t="n">
        <v>0.4410075445118447</v>
      </c>
      <c r="S93" s="23" t="n">
        <v>0.0446208974804157</v>
      </c>
      <c r="T93" s="23" t="n">
        <v>0.1324458905865739</v>
      </c>
      <c r="U93" s="23" t="n">
        <v>1.284627049372208</v>
      </c>
      <c r="V93" s="23" t="n">
        <v>1.429236390529104</v>
      </c>
      <c r="W93" s="23" t="n">
        <v>0.6527349739568985</v>
      </c>
      <c r="X93" s="23" t="n">
        <v>0.2117274294450538</v>
      </c>
      <c r="Y93" s="23" t="n">
        <v>2.115411833108016</v>
      </c>
      <c r="Z93" s="23" t="n">
        <v>1.115411833108016</v>
      </c>
      <c r="AA93" s="23" t="n">
        <v>0.7388294276137366</v>
      </c>
      <c r="AB93" s="23" t="n">
        <v>0.1252210553779235</v>
      </c>
      <c r="AC93" s="23" t="n">
        <v>0.9403263400019635</v>
      </c>
      <c r="AD93" s="23" t="n">
        <v>0.07627585701030337</v>
      </c>
      <c r="AE93" s="23" t="n">
        <v>0.2014969123882269</v>
      </c>
      <c r="AF93" s="23" t="n">
        <v>1.169485744202638</v>
      </c>
      <c r="AG93" s="23" t="n">
        <v>1.272724535403279</v>
      </c>
      <c r="AH93" s="23" t="n">
        <v>1.397073989219128</v>
      </c>
      <c r="AI93" s="23" t="n">
        <v>0.4567476492171645</v>
      </c>
      <c r="AJ93" s="23" t="n">
        <v>1.890928997957462</v>
      </c>
      <c r="AK93" s="23" t="n">
        <v>0.8909289979574617</v>
      </c>
      <c r="AL93" s="23" t="n">
        <v>0.7423678151502959</v>
      </c>
      <c r="AM93" s="23" t="n">
        <v>0.1246799836467814</v>
      </c>
      <c r="AN93" s="23" t="n">
        <v>0.9432943361061943</v>
      </c>
      <c r="AO93" s="23" t="n">
        <v>0.07624653730911694</v>
      </c>
      <c r="AP93" s="23" t="n">
        <v>0.2009265209558984</v>
      </c>
      <c r="AQ93" s="23" t="n">
        <v>1.167949069318879</v>
      </c>
      <c r="AR93" s="23" t="n">
        <v>1.270656293087302</v>
      </c>
      <c r="AS93" s="23" t="n">
        <v>1.406341888295001</v>
      </c>
      <c r="AT93" s="23" t="n">
        <v>0.4630475521888071</v>
      </c>
      <c r="AU93" s="23" t="n">
        <v>1.894400403134773</v>
      </c>
      <c r="AV93" s="23" t="n">
        <v>0.8944004031347732</v>
      </c>
      <c r="AW93" s="23" t="n">
        <v>0.74321457400221</v>
      </c>
      <c r="AX93" s="23" t="n">
        <v>0.1259269746896075</v>
      </c>
      <c r="AY93" s="23" t="n">
        <v>0.9473002131554045</v>
      </c>
      <c r="AZ93" s="23" t="n">
        <v>0.07815866446358694</v>
      </c>
      <c r="BA93" s="23" t="n">
        <v>0.2040856391531944</v>
      </c>
      <c r="BB93" s="23" t="n">
        <v>1.169435556156401</v>
      </c>
      <c r="BC93" s="23" t="n">
        <v>1.274598542994378</v>
      </c>
      <c r="BD93" s="23" t="n">
        <v>1.422547244577827</v>
      </c>
      <c r="BE93" s="23" t="n">
        <v>0.4752470314224229</v>
      </c>
      <c r="BF93" s="23" t="n">
        <v>1.914046487163742</v>
      </c>
      <c r="BG93" s="23" t="n">
        <v>0.9140464871637424</v>
      </c>
      <c r="BH93" s="23" t="n">
        <v>3.616316715764267</v>
      </c>
      <c r="BI93" s="23" t="n">
        <v>0.4145847704150253</v>
      </c>
      <c r="BJ93" s="23" t="n">
        <v>4.450440407778796</v>
      </c>
      <c r="BK93" s="23" t="n">
        <v>0.4195389215995039</v>
      </c>
      <c r="BL93" s="23" t="n">
        <v>0.8341236920145292</v>
      </c>
      <c r="BM93" s="23" t="n">
        <v>1.114642826666084</v>
      </c>
      <c r="BN93" s="23" t="n">
        <v>1.230655597276205</v>
      </c>
      <c r="BO93" s="23" t="n">
        <v>6.955944767844608</v>
      </c>
      <c r="BP93" s="23" t="n">
        <v>2.505504360065812</v>
      </c>
      <c r="BQ93" s="23" t="n">
        <v>1.923488818753683</v>
      </c>
      <c r="BR93" s="23" t="n">
        <v>0.923488818753683</v>
      </c>
      <c r="CD93" s="23" t="n">
        <v>0.4302677736884657</v>
      </c>
      <c r="CE93" s="23" t="n">
        <v>0.03739606227176538</v>
      </c>
      <c r="CF93" s="23" t="n">
        <v>0.4993187954901189</v>
      </c>
      <c r="CG93" s="23" t="n">
        <v>0.03165495952988785</v>
      </c>
      <c r="CH93" s="23" t="n">
        <v>0.06905102180165323</v>
      </c>
      <c r="CI93" s="23" t="n">
        <v>1.086913463100404</v>
      </c>
      <c r="CJ93" s="23" t="n">
        <v>1.160483833612994</v>
      </c>
      <c r="CK93" s="23" t="n">
        <v>0.7443390152622296</v>
      </c>
      <c r="CL93" s="23" t="n">
        <v>0.2450202197721106</v>
      </c>
      <c r="CM93" s="23" t="n">
        <v>1.729943678750076</v>
      </c>
      <c r="CN93" s="23" t="n">
        <v>0.7299436787500762</v>
      </c>
      <c r="CO93" s="23" t="n">
        <v>0</v>
      </c>
      <c r="CP93" s="23" t="n">
        <v>7.403315781745286e-06</v>
      </c>
      <c r="CQ93" s="23" t="n">
        <v>0.0001157345945796068</v>
      </c>
      <c r="CR93" s="23" t="n">
        <v>0.0001083312787978615</v>
      </c>
      <c r="CS93" s="23" t="n">
        <v>0.0001157345945796068</v>
      </c>
      <c r="CV93" s="23" t="n">
        <v>0.003032700946368324</v>
      </c>
      <c r="CW93" s="23" t="n">
        <v>0.002916966351788717</v>
      </c>
      <c r="CZ93" s="23" t="n">
        <v>1.078942376282851e-05</v>
      </c>
      <c r="DA93" s="23" t="n">
        <v>1.970816524230753e-05</v>
      </c>
      <c r="DB93" s="23" t="n">
        <v>5.64862739617449e-05</v>
      </c>
      <c r="DC93" s="23" t="n">
        <v>2.598868495660886e-05</v>
      </c>
      <c r="DD93" s="23" t="n">
        <v>4.569685019891639e-05</v>
      </c>
      <c r="DE93" s="23" t="n">
        <v>2.826618888601418</v>
      </c>
      <c r="DF93" s="23" t="n">
        <v>5.235337419626636</v>
      </c>
      <c r="DG93" s="23" t="n">
        <v>0.0002159640907784151</v>
      </c>
      <c r="DH93" s="23" t="n">
        <v>0.0001594778168166701</v>
      </c>
      <c r="DI93" s="23" t="n">
        <v>20.01627663587095</v>
      </c>
      <c r="DJ93" s="23" t="n">
        <v>19.01627663587095</v>
      </c>
      <c r="DK93" s="23" t="n">
        <v>0.0009601877521450571</v>
      </c>
      <c r="DL93" s="23" t="n">
        <v>0.001467586138872146</v>
      </c>
      <c r="DM93" s="23" t="n">
        <v>0.004575720239044193</v>
      </c>
      <c r="DN93" s="23" t="n">
        <v>0.00214794634802699</v>
      </c>
      <c r="DO93" s="23" t="n">
        <v>0.003615532486899136</v>
      </c>
      <c r="DP93" s="23" t="n">
        <v>2.528436637098903</v>
      </c>
      <c r="DQ93" s="23" t="n">
        <v>4.765443246721326</v>
      </c>
      <c r="DR93" s="23" t="n">
        <v>0.01571192687838712</v>
      </c>
      <c r="DS93" s="23" t="n">
        <v>0.01113620663934293</v>
      </c>
      <c r="DT93" s="23" t="n">
        <v>16.36339022580398</v>
      </c>
      <c r="DU93" s="23" t="n">
        <v>15.36339022580398</v>
      </c>
      <c r="DV93" s="23" t="n">
        <v>-0.0001242183239937967</v>
      </c>
      <c r="DW93" s="23" t="n">
        <v>-0.0002477065770701107</v>
      </c>
      <c r="DX93" s="23" t="n">
        <v>-0.0007420640583754196</v>
      </c>
      <c r="DY93" s="23" t="n">
        <v>-0.0003701391573115122</v>
      </c>
      <c r="DZ93" s="23" t="n">
        <v>-0.0006178457343816229</v>
      </c>
      <c r="EA93" s="23" t="n">
        <v>2.994122679376039</v>
      </c>
      <c r="EB93" s="23" t="n">
        <v>5.973869510688918</v>
      </c>
      <c r="EC93" s="23" t="n">
        <v>-0.002755235632708463</v>
      </c>
      <c r="ED93" s="23" t="n">
        <v>-0.002013171574333043</v>
      </c>
      <c r="EE93" s="23" t="n">
        <v>22.18058933757677</v>
      </c>
      <c r="EF93" s="23" t="n">
        <v>21.18058933757677</v>
      </c>
      <c r="EG93" s="23" t="n">
        <v>0.0005885225129297642</v>
      </c>
      <c r="EH93" s="23" t="n">
        <v>0.00361949974720089</v>
      </c>
      <c r="EI93" s="23" t="n">
        <v>0.005779327295479707</v>
      </c>
      <c r="EJ93" s="23" t="n">
        <v>0.001571305035349054</v>
      </c>
      <c r="EK93" s="23" t="n">
        <v>0.005190804782549943</v>
      </c>
      <c r="EL93" s="23" t="n">
        <v>7.150146625967476</v>
      </c>
      <c r="EM93" s="23" t="n">
        <v>9.82006154141707</v>
      </c>
      <c r="EN93" s="23" t="n">
        <v>0.01227072838579454</v>
      </c>
      <c r="EO93" s="23" t="n">
        <v>0.006491401090314831</v>
      </c>
      <c r="EP93" s="23" t="n">
        <v>20.85005775685417</v>
      </c>
      <c r="EQ93" s="23" t="n">
        <v>19.85005775685417</v>
      </c>
      <c r="ER93" s="23" t="n">
        <v>0.002949865023629541</v>
      </c>
      <c r="ES93" s="23" t="n">
        <v>-0.004160571478342983</v>
      </c>
      <c r="ET93" s="23" t="n">
        <v>-0.002811331191249205</v>
      </c>
      <c r="EU93" s="23" t="n">
        <v>-0.001600624736535763</v>
      </c>
      <c r="EV93" s="23" t="n">
        <v>-0.005761196214878746</v>
      </c>
      <c r="EW93" s="23" t="n">
        <v>-0.4104277466986532</v>
      </c>
      <c r="EX93" s="23" t="n">
        <v>-0.9530372300865878</v>
      </c>
      <c r="EY93" s="23" t="n">
        <v>-0.003002829309921101</v>
      </c>
      <c r="EZ93" s="23" t="n">
        <v>-0.0001914981186718965</v>
      </c>
      <c r="FA93" s="23" t="n">
        <v>-1.017954816870364</v>
      </c>
      <c r="FB93" s="23" t="n">
        <v>-2.017954816870364</v>
      </c>
      <c r="FC93" s="23" t="n">
        <v>0.02627835825375368</v>
      </c>
      <c r="FD93" s="23" t="n">
        <v>0.002283943120426814</v>
      </c>
      <c r="FE93" s="23" t="n">
        <v>0.03049560992737175</v>
      </c>
      <c r="FF93" s="23" t="n">
        <v>0.001933308553191252</v>
      </c>
      <c r="FG93" s="23" t="n">
        <v>0.004217251673618066</v>
      </c>
      <c r="FH93" s="23" t="n">
        <v>1.086913463100404</v>
      </c>
      <c r="FI93" s="23" t="n">
        <v>1.160483833612995</v>
      </c>
      <c r="FJ93" s="23" t="n">
        <v>0.04546007974901107</v>
      </c>
      <c r="FK93" s="23" t="n">
        <v>0.01496446982163932</v>
      </c>
      <c r="FL93" s="23" t="n">
        <v>1.729943678750076</v>
      </c>
      <c r="FM93" s="23" t="n">
        <v>0.7299436787500759</v>
      </c>
    </row>
    <row r="94">
      <c r="A94" s="2" t="inlineStr">
        <is>
          <t>Aus|6201</t>
        </is>
      </c>
      <c r="B94" s="2" t="inlineStr">
        <is>
          <t>Aus</t>
        </is>
      </c>
      <c r="C94" s="2" t="inlineStr">
        <is>
          <t>6201</t>
        </is>
      </c>
      <c r="D94" s="2" t="inlineStr">
        <is>
          <t>Finance</t>
        </is>
      </c>
      <c r="E94" s="23" t="n">
        <v>1</v>
      </c>
      <c r="F94" s="23" t="n">
        <v>0.2355153081563996</v>
      </c>
      <c r="G94" s="23" t="n">
        <v>1.416409279844095</v>
      </c>
      <c r="H94" s="23" t="n">
        <v>0.1808939716876957</v>
      </c>
      <c r="I94" s="23" t="n">
        <v>0.4164092798440953</v>
      </c>
      <c r="J94" s="23" t="n">
        <v>1.2355153081564</v>
      </c>
      <c r="K94" s="23" t="n">
        <v>1.416409279844095</v>
      </c>
      <c r="L94" s="23" t="n">
        <v>2.013539245784979</v>
      </c>
      <c r="M94" s="23" t="n">
        <v>0.597129965940884</v>
      </c>
      <c r="N94" s="23" t="n">
        <v>2.013539245784979</v>
      </c>
      <c r="O94" s="23" t="n">
        <v>1.013539245784979</v>
      </c>
      <c r="P94" s="23" t="n">
        <v>0.1696045690300717</v>
      </c>
      <c r="Q94" s="23" t="n">
        <v>0.07001312016454693</v>
      </c>
      <c r="R94" s="23" t="n">
        <v>0.289094420251103</v>
      </c>
      <c r="S94" s="23" t="n">
        <v>0.04947673105648438</v>
      </c>
      <c r="T94" s="23" t="n">
        <v>0.1194898512210313</v>
      </c>
      <c r="U94" s="23" t="n">
        <v>1.412802087614357</v>
      </c>
      <c r="V94" s="23" t="n">
        <v>1.704520237304723</v>
      </c>
      <c r="W94" s="23" t="n">
        <v>0.4278884595558669</v>
      </c>
      <c r="X94" s="23" t="n">
        <v>0.1387940393047639</v>
      </c>
      <c r="Y94" s="23" t="n">
        <v>2.522859272028221</v>
      </c>
      <c r="Z94" s="23" t="n">
        <v>1.522859272028221</v>
      </c>
      <c r="AA94" s="23" t="n">
        <v>0.7314372145071052</v>
      </c>
      <c r="AB94" s="23" t="n">
        <v>0.127692175329899</v>
      </c>
      <c r="AC94" s="23" t="n">
        <v>0.94211821926638</v>
      </c>
      <c r="AD94" s="23" t="n">
        <v>0.08298882942937577</v>
      </c>
      <c r="AE94" s="23" t="n">
        <v>0.2106810047592748</v>
      </c>
      <c r="AF94" s="23" t="n">
        <v>1.17457708303227</v>
      </c>
      <c r="AG94" s="23" t="n">
        <v>1.288037032544545</v>
      </c>
      <c r="AH94" s="23" t="n">
        <v>1.241530776930559</v>
      </c>
      <c r="AI94" s="23" t="n">
        <v>0.2994125576641793</v>
      </c>
      <c r="AJ94" s="23" t="n">
        <v>1.697385301576693</v>
      </c>
      <c r="AK94" s="23" t="n">
        <v>0.6973853015766933</v>
      </c>
      <c r="AL94" s="23" t="n">
        <v>0.7382570238844627</v>
      </c>
      <c r="AM94" s="23" t="n">
        <v>0.12827409197116</v>
      </c>
      <c r="AN94" s="23" t="n">
        <v>0.9497309442291343</v>
      </c>
      <c r="AO94" s="23" t="n">
        <v>0.08319982837351156</v>
      </c>
      <c r="AP94" s="23" t="n">
        <v>0.2114739203446716</v>
      </c>
      <c r="AQ94" s="23" t="n">
        <v>1.173752619780337</v>
      </c>
      <c r="AR94" s="23" t="n">
        <v>1.286450265291031</v>
      </c>
      <c r="AS94" s="23" t="n">
        <v>1.253273287925072</v>
      </c>
      <c r="AT94" s="23" t="n">
        <v>0.3035423436959378</v>
      </c>
      <c r="AU94" s="23" t="n">
        <v>1.697611058721481</v>
      </c>
      <c r="AV94" s="23" t="n">
        <v>0.6976110587214807</v>
      </c>
      <c r="AW94" s="23" t="n">
        <v>0.7554625202849742</v>
      </c>
      <c r="AX94" s="23" t="n">
        <v>0.1310539596504844</v>
      </c>
      <c r="AY94" s="23" t="n">
        <v>0.9716891368285661</v>
      </c>
      <c r="AZ94" s="23" t="n">
        <v>0.08517265689310746</v>
      </c>
      <c r="BA94" s="23" t="n">
        <v>0.2162266165435919</v>
      </c>
      <c r="BB94" s="23" t="n">
        <v>1.173475130971485</v>
      </c>
      <c r="BC94" s="23" t="n">
        <v>1.286217529973595</v>
      </c>
      <c r="BD94" s="23" t="n">
        <v>1.28322862574412</v>
      </c>
      <c r="BE94" s="23" t="n">
        <v>0.3115394889155538</v>
      </c>
      <c r="BF94" s="23" t="n">
        <v>1.698599985158844</v>
      </c>
      <c r="BG94" s="23" t="n">
        <v>0.6985999851588438</v>
      </c>
      <c r="BH94" s="23" t="n">
        <v>1.611076542065873</v>
      </c>
      <c r="BI94" s="23" t="n">
        <v>0.5799660499674879</v>
      </c>
      <c r="BJ94" s="23" t="n">
        <v>2.640881658949719</v>
      </c>
      <c r="BK94" s="23" t="n">
        <v>0.4498390669163577</v>
      </c>
      <c r="BL94" s="23" t="n">
        <v>1.029805116883846</v>
      </c>
      <c r="BM94" s="23" t="n">
        <v>1.359986651673173</v>
      </c>
      <c r="BN94" s="23" t="n">
        <v>1.639203098049788</v>
      </c>
      <c r="BO94" s="23" t="n">
        <v>4.283319162397881</v>
      </c>
      <c r="BP94" s="23" t="n">
        <v>1.642437503448163</v>
      </c>
      <c r="BQ94" s="23" t="n">
        <v>2.658668940027771</v>
      </c>
      <c r="BR94" s="23" t="n">
        <v>1.658668940027771</v>
      </c>
      <c r="CD94" s="23" t="n">
        <v>0.5618326454770335</v>
      </c>
      <c r="CE94" s="23" t="n">
        <v>0.05767905516535206</v>
      </c>
      <c r="CF94" s="23" t="n">
        <v>0.6530237990152766</v>
      </c>
      <c r="CG94" s="23" t="n">
        <v>0.03351209837289108</v>
      </c>
      <c r="CH94" s="23" t="n">
        <v>0.09119115353824314</v>
      </c>
      <c r="CI94" s="23" t="n">
        <v>1.102662341944154</v>
      </c>
      <c r="CJ94" s="23" t="n">
        <v>1.162310172383835</v>
      </c>
      <c r="CK94" s="23" t="n">
        <v>0.8136423173746919</v>
      </c>
      <c r="CL94" s="23" t="n">
        <v>0.1606185183594153</v>
      </c>
      <c r="CM94" s="23" t="n">
        <v>1.44819337915805</v>
      </c>
      <c r="CN94" s="23" t="n">
        <v>0.4481933791580502</v>
      </c>
      <c r="CO94" s="23" t="n">
        <v>0.01246076956441768</v>
      </c>
      <c r="CP94" s="23" t="n">
        <v>0.001024327796173268</v>
      </c>
      <c r="CQ94" s="23" t="n">
        <v>0.01367111456836069</v>
      </c>
      <c r="CR94" s="23" t="n">
        <v>0.0001860172077697475</v>
      </c>
      <c r="CS94" s="23" t="n">
        <v>0.001210345003943016</v>
      </c>
      <c r="CT94" s="23" t="n">
        <v>1.082204216270742</v>
      </c>
      <c r="CU94" s="23" t="n">
        <v>1.097132444162936</v>
      </c>
      <c r="CV94" s="23" t="n">
        <v>0.01558327844595551</v>
      </c>
      <c r="CW94" s="23" t="n">
        <v>0.001912163877594813</v>
      </c>
      <c r="CX94" s="23" t="n">
        <v>1.250587162004368</v>
      </c>
      <c r="CY94" s="23" t="n">
        <v>0.2505871620043678</v>
      </c>
      <c r="CZ94" s="23" t="n">
        <v>5.956619925954759e-06</v>
      </c>
      <c r="DA94" s="23" t="n">
        <v>1.735739922489803e-05</v>
      </c>
      <c r="DB94" s="23" t="n">
        <v>4.979241103567217e-05</v>
      </c>
      <c r="DC94" s="23" t="n">
        <v>2.647839188481939e-05</v>
      </c>
      <c r="DD94" s="23" t="n">
        <v>4.383579110971742e-05</v>
      </c>
      <c r="DE94" s="23" t="n">
        <v>3.913967894655608</v>
      </c>
      <c r="DF94" s="23" t="n">
        <v>8.359172089982085</v>
      </c>
      <c r="DG94" s="23" t="n">
        <v>0.0001543351735558918</v>
      </c>
      <c r="DH94" s="23" t="n">
        <v>0.0001045427625202196</v>
      </c>
      <c r="DI94" s="23" t="n">
        <v>25.90985751556981</v>
      </c>
      <c r="DJ94" s="23" t="n">
        <v>24.90985751556981</v>
      </c>
      <c r="DK94" s="23" t="n">
        <v>0.004851547698846353</v>
      </c>
      <c r="DL94" s="23" t="n">
        <v>0.001954184814649533</v>
      </c>
      <c r="DM94" s="23" t="n">
        <v>0.008972102355730394</v>
      </c>
      <c r="DN94" s="23" t="n">
        <v>0.002166369842234509</v>
      </c>
      <c r="DO94" s="23" t="n">
        <v>0.004120554656884041</v>
      </c>
      <c r="DP94" s="23" t="n">
        <v>1.402796166492234</v>
      </c>
      <c r="DQ94" s="23" t="n">
        <v>1.849327866623648</v>
      </c>
      <c r="DR94" s="23" t="n">
        <v>0.01627223869639308</v>
      </c>
      <c r="DS94" s="23" t="n">
        <v>0.007300136340662683</v>
      </c>
      <c r="DT94" s="23" t="n">
        <v>3.354030446874189</v>
      </c>
      <c r="DU94" s="23" t="n">
        <v>2.354030446874189</v>
      </c>
      <c r="DV94" s="23" t="n">
        <v>-0.0001127774826784098</v>
      </c>
      <c r="DW94" s="23" t="n">
        <v>-0.0002160023307232437</v>
      </c>
      <c r="DX94" s="23" t="n">
        <v>-0.0007348167356951618</v>
      </c>
      <c r="DY94" s="23" t="n">
        <v>-0.0004060369222935082</v>
      </c>
      <c r="DZ94" s="23" t="n">
        <v>-0.000622039253016752</v>
      </c>
      <c r="EA94" s="23" t="n">
        <v>2.915296614122735</v>
      </c>
      <c r="EB94" s="23" t="n">
        <v>6.515633424719415</v>
      </c>
      <c r="EC94" s="23" t="n">
        <v>-0.002054514496857117</v>
      </c>
      <c r="ED94" s="23" t="n">
        <v>-0.001319697761161955</v>
      </c>
      <c r="EE94" s="23" t="n">
        <v>18.21741759137911</v>
      </c>
      <c r="EF94" s="23" t="n">
        <v>17.21741759137911</v>
      </c>
      <c r="EG94" s="23" t="n">
        <v>0.005434761321562174</v>
      </c>
      <c r="EH94" s="23" t="n">
        <v>0.002582105430514636</v>
      </c>
      <c r="EI94" s="23" t="n">
        <v>0.009736265995931297</v>
      </c>
      <c r="EJ94" s="23" t="n">
        <v>0.001719399243854487</v>
      </c>
      <c r="EK94" s="23" t="n">
        <v>0.004301504674369122</v>
      </c>
      <c r="EL94" s="23" t="n">
        <v>1.475109260138113</v>
      </c>
      <c r="EM94" s="23" t="n">
        <v>1.791479960178397</v>
      </c>
      <c r="EN94" s="23" t="n">
        <v>0.01399158511274869</v>
      </c>
      <c r="EO94" s="23" t="n">
        <v>0.004255319116817393</v>
      </c>
      <c r="EP94" s="23" t="n">
        <v>2.574461744481344</v>
      </c>
      <c r="EQ94" s="23" t="n">
        <v>1.574461744481344</v>
      </c>
      <c r="ER94" s="23" t="n">
        <v>0.001385048055795342</v>
      </c>
      <c r="ES94" s="23" t="n">
        <v>-0.00200018878925356</v>
      </c>
      <c r="ET94" s="23" t="n">
        <v>-0.002123541033176644</v>
      </c>
      <c r="EU94" s="23" t="n">
        <v>-0.001508400299718426</v>
      </c>
      <c r="EV94" s="23" t="n">
        <v>-0.003508589088971986</v>
      </c>
      <c r="EW94" s="23" t="n">
        <v>-0.444129523798352</v>
      </c>
      <c r="EX94" s="23" t="n">
        <v>-1.533189425660205</v>
      </c>
      <c r="EY94" s="23" t="n">
        <v>-0.00224907411823535</v>
      </c>
      <c r="EZ94" s="23" t="n">
        <v>-0.0001255330850587055</v>
      </c>
      <c r="FA94" s="23" t="n">
        <v>-1.623823887427397</v>
      </c>
      <c r="FB94" s="23" t="n">
        <v>-2.623823887427397</v>
      </c>
      <c r="FC94" s="23" t="n">
        <v>0.03431360757031628</v>
      </c>
      <c r="FD94" s="23" t="n">
        <v>0.003522715313721335</v>
      </c>
      <c r="FE94" s="23" t="n">
        <v>0.03988305513016559</v>
      </c>
      <c r="FF94" s="23" t="n">
        <v>0.002046732246127969</v>
      </c>
      <c r="FG94" s="23" t="n">
        <v>0.005569447559849304</v>
      </c>
      <c r="FH94" s="23" t="n">
        <v>1.102662341944154</v>
      </c>
      <c r="FI94" s="23" t="n">
        <v>1.162310172383835</v>
      </c>
      <c r="FJ94" s="23" t="n">
        <v>0.04969273929835961</v>
      </c>
      <c r="FK94" s="23" t="n">
        <v>0.009809684168194027</v>
      </c>
      <c r="FL94" s="23" t="n">
        <v>1.448193379158051</v>
      </c>
      <c r="FM94" s="23" t="n">
        <v>0.4481933791580509</v>
      </c>
    </row>
    <row r="95">
      <c r="A95" s="2" t="inlineStr">
        <is>
          <t>Aus|6301</t>
        </is>
      </c>
      <c r="B95" s="2" t="inlineStr">
        <is>
          <t>Aus</t>
        </is>
      </c>
      <c r="C95" s="2" t="inlineStr">
        <is>
          <t>6301</t>
        </is>
      </c>
      <c r="D95" s="2" t="inlineStr">
        <is>
          <t>Insurance and superannuation funds</t>
        </is>
      </c>
      <c r="E95" s="23" t="n">
        <v>1</v>
      </c>
      <c r="F95" s="23" t="n">
        <v>0.671588233300209</v>
      </c>
      <c r="G95" s="23" t="n">
        <v>2.145921628680028</v>
      </c>
      <c r="H95" s="23" t="n">
        <v>0.4743333953798186</v>
      </c>
      <c r="I95" s="23" t="n">
        <v>1.145921628680028</v>
      </c>
      <c r="J95" s="23" t="n">
        <v>1.671588233300209</v>
      </c>
      <c r="K95" s="23" t="n">
        <v>2.145921628680028</v>
      </c>
      <c r="L95" s="23" t="n">
        <v>3.146126488561821</v>
      </c>
      <c r="M95" s="23" t="n">
        <v>1.000204859881793</v>
      </c>
      <c r="N95" s="23" t="n">
        <v>3.146126488561821</v>
      </c>
      <c r="O95" s="23" t="n">
        <v>2.146126488561821</v>
      </c>
      <c r="P95" s="23" t="n">
        <v>0.1375368130579612</v>
      </c>
      <c r="Q95" s="23" t="n">
        <v>0.2129954290386084</v>
      </c>
      <c r="R95" s="23" t="n">
        <v>0.4842390444168231</v>
      </c>
      <c r="S95" s="23" t="n">
        <v>0.1337068023202535</v>
      </c>
      <c r="T95" s="23" t="n">
        <v>0.3467022313588619</v>
      </c>
      <c r="U95" s="23" t="n">
        <v>2.548643045472104</v>
      </c>
      <c r="V95" s="23" t="n">
        <v>3.520795877484479</v>
      </c>
      <c r="W95" s="23" t="n">
        <v>0.7167218882756308</v>
      </c>
      <c r="X95" s="23" t="n">
        <v>0.2324828438588077</v>
      </c>
      <c r="Y95" s="23" t="n">
        <v>5.211127641685195</v>
      </c>
      <c r="Z95" s="23" t="n">
        <v>4.211127641685195</v>
      </c>
      <c r="AA95" s="23" t="n">
        <v>0.2607798236547135</v>
      </c>
      <c r="AB95" s="23" t="n">
        <v>0.3885582064152588</v>
      </c>
      <c r="AC95" s="23" t="n">
        <v>0.8700469302308078</v>
      </c>
      <c r="AD95" s="23" t="n">
        <v>0.2207089001608354</v>
      </c>
      <c r="AE95" s="23" t="n">
        <v>0.6092671065760943</v>
      </c>
      <c r="AF95" s="23" t="n">
        <v>2.489985693562439</v>
      </c>
      <c r="AG95" s="23" t="n">
        <v>3.336327627028373</v>
      </c>
      <c r="AH95" s="23" t="n">
        <v>1.371569065053629</v>
      </c>
      <c r="AI95" s="23" t="n">
        <v>0.5015221348228207</v>
      </c>
      <c r="AJ95" s="23" t="n">
        <v>5.259490729887369</v>
      </c>
      <c r="AK95" s="23" t="n">
        <v>4.259490729887369</v>
      </c>
      <c r="AL95" s="23" t="n">
        <v>0.2661178134964188</v>
      </c>
      <c r="AM95" s="23" t="n">
        <v>0.3921301524139391</v>
      </c>
      <c r="AN95" s="23" t="n">
        <v>0.8794456717939574</v>
      </c>
      <c r="AO95" s="23" t="n">
        <v>0.2211977058835994</v>
      </c>
      <c r="AP95" s="23" t="n">
        <v>0.6133278582975386</v>
      </c>
      <c r="AQ95" s="23" t="n">
        <v>2.473520871308437</v>
      </c>
      <c r="AR95" s="23" t="n">
        <v>3.304723048184041</v>
      </c>
      <c r="AS95" s="23" t="n">
        <v>1.387885282367184</v>
      </c>
      <c r="AT95" s="23" t="n">
        <v>0.5084396105732265</v>
      </c>
      <c r="AU95" s="23" t="n">
        <v>5.2153039442655</v>
      </c>
      <c r="AV95" s="23" t="n">
        <v>4.2153039442655</v>
      </c>
      <c r="AW95" s="23" t="n">
        <v>0.3079749030256635</v>
      </c>
      <c r="AX95" s="23" t="n">
        <v>0.3990922930470411</v>
      </c>
      <c r="AY95" s="23" t="n">
        <v>0.9335359520200116</v>
      </c>
      <c r="AZ95" s="23" t="n">
        <v>0.226468755947307</v>
      </c>
      <c r="BA95" s="23" t="n">
        <v>0.6255610489943481</v>
      </c>
      <c r="BB95" s="23" t="n">
        <v>2.295859789632874</v>
      </c>
      <c r="BC95" s="23" t="n">
        <v>3.031207877163355</v>
      </c>
      <c r="BD95" s="23" t="n">
        <v>1.45537094378339</v>
      </c>
      <c r="BE95" s="23" t="n">
        <v>0.5218349917633783</v>
      </c>
      <c r="BF95" s="23" t="n">
        <v>4.725615397505666</v>
      </c>
      <c r="BG95" s="23" t="n">
        <v>3.725615397505666</v>
      </c>
      <c r="BH95" s="23" t="n">
        <v>1.771955261008956</v>
      </c>
      <c r="BI95" s="23" t="n">
        <v>1.680679138140883</v>
      </c>
      <c r="BJ95" s="23" t="n">
        <v>4.665869804286451</v>
      </c>
      <c r="BK95" s="23" t="n">
        <v>1.213235405136612</v>
      </c>
      <c r="BL95" s="23" t="n">
        <v>2.893914543277496</v>
      </c>
      <c r="BM95" s="23" t="n">
        <v>1.948488472098274</v>
      </c>
      <c r="BN95" s="23" t="n">
        <v>2.633175852097808</v>
      </c>
      <c r="BO95" s="23" t="n">
        <v>7.416986088347816</v>
      </c>
      <c r="BP95" s="23" t="n">
        <v>2.751116284061364</v>
      </c>
      <c r="BQ95" s="23" t="n">
        <v>4.185763744466418</v>
      </c>
      <c r="BR95" s="23" t="n">
        <v>3.185763744466418</v>
      </c>
      <c r="CD95" s="23" t="n">
        <v>0.1232430105967523</v>
      </c>
      <c r="CE95" s="23" t="n">
        <v>0.1755627773766504</v>
      </c>
      <c r="CF95" s="23" t="n">
        <v>0.3858078858139848</v>
      </c>
      <c r="CG95" s="23" t="n">
        <v>0.08700209784058205</v>
      </c>
      <c r="CH95" s="23" t="n">
        <v>0.2625648752172325</v>
      </c>
      <c r="CI95" s="23" t="n">
        <v>2.424525224810411</v>
      </c>
      <c r="CJ95" s="23" t="n">
        <v>3.130464631997163</v>
      </c>
      <c r="CK95" s="23" t="n">
        <v>0.6548471767779976</v>
      </c>
      <c r="CL95" s="23" t="n">
        <v>0.2690392909640128</v>
      </c>
      <c r="CM95" s="23" t="n">
        <v>5.313462999704211</v>
      </c>
      <c r="CN95" s="23" t="n">
        <v>4.313462999704211</v>
      </c>
      <c r="CO95" s="23" t="n">
        <v>0.0341008336899781</v>
      </c>
      <c r="CP95" s="23" t="n">
        <v>0.002444262817051457</v>
      </c>
      <c r="CQ95" s="23" t="n">
        <v>0.03707172315632183</v>
      </c>
      <c r="CR95" s="23" t="n">
        <v>0.000526626649292275</v>
      </c>
      <c r="CS95" s="23" t="n">
        <v>0.002970889466343732</v>
      </c>
      <c r="CT95" s="23" t="n">
        <v>1.071677509097668</v>
      </c>
      <c r="CU95" s="23" t="n">
        <v>1.087120728289316</v>
      </c>
      <c r="CV95" s="23" t="n">
        <v>0.04027463661293788</v>
      </c>
      <c r="CW95" s="23" t="n">
        <v>0.003202913456616052</v>
      </c>
      <c r="CX95" s="23" t="n">
        <v>1.181045512819066</v>
      </c>
      <c r="CY95" s="23" t="n">
        <v>0.1810455128190665</v>
      </c>
      <c r="CZ95" s="23" t="n">
        <v>5.615992726894258e-07</v>
      </c>
      <c r="DA95" s="23" t="n">
        <v>3.171393389654632e-05</v>
      </c>
      <c r="DB95" s="23" t="n">
        <v>9.943970022735069e-05</v>
      </c>
      <c r="DC95" s="23" t="n">
        <v>6.716416705811495e-05</v>
      </c>
      <c r="DD95" s="23" t="n">
        <v>9.887810095466127e-05</v>
      </c>
      <c r="DE95" s="23" t="n">
        <v>57.47075314872189</v>
      </c>
      <c r="DF95" s="23" t="n">
        <v>177.0652225939448</v>
      </c>
      <c r="DG95" s="23" t="n">
        <v>0.0002745509575788934</v>
      </c>
      <c r="DH95" s="23" t="n">
        <v>0.0001751112573515427</v>
      </c>
      <c r="DI95" s="23" t="n">
        <v>488.8734208363637</v>
      </c>
      <c r="DJ95" s="23" t="n">
        <v>487.8734208363637</v>
      </c>
      <c r="DK95" s="23" t="n">
        <v>0.007917626625773919</v>
      </c>
      <c r="DL95" s="23" t="n">
        <v>0.004993831898943098</v>
      </c>
      <c r="DM95" s="23" t="n">
        <v>0.01863196572863164</v>
      </c>
      <c r="DN95" s="23" t="n">
        <v>0.005720507203914624</v>
      </c>
      <c r="DO95" s="23" t="n">
        <v>0.01071433910285772</v>
      </c>
      <c r="DP95" s="23" t="n">
        <v>1.63072333856801</v>
      </c>
      <c r="DQ95" s="23" t="n">
        <v>2.353226112984386</v>
      </c>
      <c r="DR95" s="23" t="n">
        <v>0.03085984284450457</v>
      </c>
      <c r="DS95" s="23" t="n">
        <v>0.01222787711587292</v>
      </c>
      <c r="DT95" s="23" t="n">
        <v>3.897612795234346</v>
      </c>
      <c r="DU95" s="23" t="n">
        <v>2.897612795234346</v>
      </c>
      <c r="DV95" s="23" t="n">
        <v>-0.0001619323857800077</v>
      </c>
      <c r="DW95" s="23" t="n">
        <v>-0.000507668016789116</v>
      </c>
      <c r="DX95" s="23" t="n">
        <v>-0.001712848359126505</v>
      </c>
      <c r="DY95" s="23" t="n">
        <v>-0.001043247956557381</v>
      </c>
      <c r="DZ95" s="23" t="n">
        <v>-0.001550915973346497</v>
      </c>
      <c r="EA95" s="23" t="n">
        <v>4.135061676166528</v>
      </c>
      <c r="EB95" s="23" t="n">
        <v>10.57755279078939</v>
      </c>
      <c r="EC95" s="23" t="n">
        <v>-0.003923368998815836</v>
      </c>
      <c r="ED95" s="23" t="n">
        <v>-0.002210520639689332</v>
      </c>
      <c r="EE95" s="23" t="n">
        <v>24.22843941881957</v>
      </c>
      <c r="EF95" s="23" t="n">
        <v>23.22843941881957</v>
      </c>
      <c r="EG95" s="23" t="n">
        <v>0.004407191128004361</v>
      </c>
      <c r="EH95" s="23" t="n">
        <v>0.007287486706390676</v>
      </c>
      <c r="EI95" s="23" t="n">
        <v>0.01630380900911667</v>
      </c>
      <c r="EJ95" s="23" t="n">
        <v>0.004609131174721634</v>
      </c>
      <c r="EK95" s="23" t="n">
        <v>0.01189661788111231</v>
      </c>
      <c r="EL95" s="23" t="n">
        <v>2.653544512758754</v>
      </c>
      <c r="EM95" s="23" t="n">
        <v>3.699365091184341</v>
      </c>
      <c r="EN95" s="23" t="n">
        <v>0.02343155523481862</v>
      </c>
      <c r="EO95" s="23" t="n">
        <v>0.007127746225701944</v>
      </c>
      <c r="EP95" s="23" t="n">
        <v>5.316664186839739</v>
      </c>
      <c r="EQ95" s="23" t="n">
        <v>4.316664186839739</v>
      </c>
      <c r="ER95" s="23" t="n">
        <v>0.0009307987137009639</v>
      </c>
      <c r="ES95" s="23" t="n">
        <v>-0.003715540707710408</v>
      </c>
      <c r="ET95" s="23" t="n">
        <v>-0.006905067445967125</v>
      </c>
      <c r="EU95" s="23" t="n">
        <v>-0.004120325451957682</v>
      </c>
      <c r="EV95" s="23" t="n">
        <v>-0.00783586615966809</v>
      </c>
      <c r="EW95" s="23" t="n">
        <v>-2.991776796657772</v>
      </c>
      <c r="EX95" s="23" t="n">
        <v>-7.418432518575123</v>
      </c>
      <c r="EY95" s="23" t="n">
        <v>-0.007115337921262699</v>
      </c>
      <c r="EZ95" s="23" t="n">
        <v>-0.000210270475295574</v>
      </c>
      <c r="FA95" s="23" t="n">
        <v>-7.644335790894347</v>
      </c>
      <c r="FB95" s="23" t="n">
        <v>-8.644335790894347</v>
      </c>
      <c r="FC95" s="23" t="n">
        <v>0.007526996402657703</v>
      </c>
      <c r="FD95" s="23" t="n">
        <v>0.01072239624264312</v>
      </c>
      <c r="FE95" s="23" t="n">
        <v>0.02356299602368981</v>
      </c>
      <c r="FF95" s="23" t="n">
        <v>0.005313603378388992</v>
      </c>
      <c r="FG95" s="23" t="n">
        <v>0.01603599962103211</v>
      </c>
      <c r="FH95" s="23" t="n">
        <v>2.424525224810411</v>
      </c>
      <c r="FI95" s="23" t="n">
        <v>3.130464631997163</v>
      </c>
      <c r="FJ95" s="23" t="n">
        <v>0.0399944168844284</v>
      </c>
      <c r="FK95" s="23" t="n">
        <v>0.01643142086073859</v>
      </c>
      <c r="FL95" s="23" t="n">
        <v>5.313462999704211</v>
      </c>
      <c r="FM95" s="23" t="n">
        <v>4.313462999704211</v>
      </c>
    </row>
    <row r="96">
      <c r="A96" s="2" t="inlineStr">
        <is>
          <t>Aus|6401</t>
        </is>
      </c>
      <c r="B96" s="2" t="inlineStr">
        <is>
          <t>Aus</t>
        </is>
      </c>
      <c r="C96" s="2" t="inlineStr">
        <is>
          <t>6401</t>
        </is>
      </c>
      <c r="D96" s="2" t="inlineStr">
        <is>
          <t>Auxiliary finance and insurance services</t>
        </is>
      </c>
      <c r="E96" s="23" t="n">
        <v>1</v>
      </c>
      <c r="F96" s="23" t="n">
        <v>0.4152074862016749</v>
      </c>
      <c r="G96" s="23" t="n">
        <v>1.782739383620169</v>
      </c>
      <c r="H96" s="23" t="n">
        <v>0.3675318974184946</v>
      </c>
      <c r="I96" s="23" t="n">
        <v>0.7827393836201695</v>
      </c>
      <c r="J96" s="23" t="n">
        <v>1.415207486201675</v>
      </c>
      <c r="K96" s="23" t="n">
        <v>1.782739383620169</v>
      </c>
      <c r="L96" s="23" t="n">
        <v>2.953444318735358</v>
      </c>
      <c r="M96" s="23" t="n">
        <v>1.170704935115189</v>
      </c>
      <c r="N96" s="23" t="n">
        <v>2.953444318735358</v>
      </c>
      <c r="O96" s="23" t="n">
        <v>1.953444318735358</v>
      </c>
      <c r="P96" s="23" t="n">
        <v>0.3318694310443833</v>
      </c>
      <c r="Q96" s="23" t="n">
        <v>0.1342797366542901</v>
      </c>
      <c r="R96" s="23" t="n">
        <v>0.566784927580972</v>
      </c>
      <c r="S96" s="23" t="n">
        <v>0.1006357598822986</v>
      </c>
      <c r="T96" s="23" t="n">
        <v>0.2349154965365887</v>
      </c>
      <c r="U96" s="23" t="n">
        <v>1.404616165555579</v>
      </c>
      <c r="V96" s="23" t="n">
        <v>1.707855182073614</v>
      </c>
      <c r="W96" s="23" t="n">
        <v>0.8388979951652316</v>
      </c>
      <c r="X96" s="23" t="n">
        <v>0.2721130675842596</v>
      </c>
      <c r="Y96" s="23" t="n">
        <v>2.527795321567414</v>
      </c>
      <c r="Z96" s="23" t="n">
        <v>1.527795321567414</v>
      </c>
      <c r="AA96" s="23" t="n">
        <v>0.5451548458019018</v>
      </c>
      <c r="AB96" s="23" t="n">
        <v>0.2025811965217397</v>
      </c>
      <c r="AC96" s="23" t="n">
        <v>0.9146985762289511</v>
      </c>
      <c r="AD96" s="23" t="n">
        <v>0.1669625339053096</v>
      </c>
      <c r="AE96" s="23" t="n">
        <v>0.3695437304270494</v>
      </c>
      <c r="AF96" s="23" t="n">
        <v>1.37160303734208</v>
      </c>
      <c r="AG96" s="23" t="n">
        <v>1.677869293968147</v>
      </c>
      <c r="AH96" s="23" t="n">
        <v>1.501712758879462</v>
      </c>
      <c r="AI96" s="23" t="n">
        <v>0.587014182650511</v>
      </c>
      <c r="AJ96" s="23" t="n">
        <v>2.754653600612319</v>
      </c>
      <c r="AK96" s="23" t="n">
        <v>1.754653600612319</v>
      </c>
      <c r="AL96" s="23" t="n">
        <v>0.5553474026660224</v>
      </c>
      <c r="AM96" s="23" t="n">
        <v>0.2031080741160627</v>
      </c>
      <c r="AN96" s="23" t="n">
        <v>0.9256105781063237</v>
      </c>
      <c r="AO96" s="23" t="n">
        <v>0.1671551013242386</v>
      </c>
      <c r="AP96" s="23" t="n">
        <v>0.3702631754403013</v>
      </c>
      <c r="AQ96" s="23" t="n">
        <v>1.365731563956209</v>
      </c>
      <c r="AR96" s="23" t="n">
        <v>1.666723520561727</v>
      </c>
      <c r="AS96" s="23" t="n">
        <v>1.52072142507468</v>
      </c>
      <c r="AT96" s="23" t="n">
        <v>0.5951108469683564</v>
      </c>
      <c r="AU96" s="23" t="n">
        <v>2.738324547435075</v>
      </c>
      <c r="AV96" s="23" t="n">
        <v>1.738324547435075</v>
      </c>
      <c r="AW96" s="23" t="n">
        <v>0.5603673717844023</v>
      </c>
      <c r="AX96" s="23" t="n">
        <v>0.2078027348015685</v>
      </c>
      <c r="AY96" s="23" t="n">
        <v>0.9394749695784385</v>
      </c>
      <c r="AZ96" s="23" t="n">
        <v>0.1713048629924676</v>
      </c>
      <c r="BA96" s="23" t="n">
        <v>0.3791075977940361</v>
      </c>
      <c r="BB96" s="23" t="n">
        <v>1.370833037869163</v>
      </c>
      <c r="BC96" s="23" t="n">
        <v>1.676534032641528</v>
      </c>
      <c r="BD96" s="23" t="n">
        <v>1.550264643451229</v>
      </c>
      <c r="BE96" s="23" t="n">
        <v>0.6107896738727904</v>
      </c>
      <c r="BF96" s="23" t="n">
        <v>2.766514828503761</v>
      </c>
      <c r="BG96" s="23" t="n">
        <v>1.766514828503761</v>
      </c>
      <c r="BH96" s="23" t="n">
        <v>2.234077285946289</v>
      </c>
      <c r="BI96" s="23" t="n">
        <v>1.116947001032219</v>
      </c>
      <c r="BJ96" s="23" t="n">
        <v>4.290431176044968</v>
      </c>
      <c r="BK96" s="23" t="n">
        <v>0.9394068890664602</v>
      </c>
      <c r="BL96" s="23" t="n">
        <v>2.056353890098679</v>
      </c>
      <c r="BM96" s="23" t="n">
        <v>1.499958979959421</v>
      </c>
      <c r="BN96" s="23" t="n">
        <v>1.920448859596041</v>
      </c>
      <c r="BO96" s="23" t="n">
        <v>7.510516920486392</v>
      </c>
      <c r="BP96" s="23" t="n">
        <v>3.220085744441424</v>
      </c>
      <c r="BQ96" s="23" t="n">
        <v>3.361798165055494</v>
      </c>
      <c r="BR96" s="23" t="n">
        <v>2.361798165055494</v>
      </c>
      <c r="CD96" s="23" t="n">
        <v>0.2132854147575184</v>
      </c>
      <c r="CE96" s="23" t="n">
        <v>0.06830145986744968</v>
      </c>
      <c r="CF96" s="23" t="n">
        <v>0.3479136486479792</v>
      </c>
      <c r="CG96" s="23" t="n">
        <v>0.06632677402301118</v>
      </c>
      <c r="CH96" s="23" t="n">
        <v>0.1346282338904609</v>
      </c>
      <c r="CI96" s="23" t="n">
        <v>1.320235023783041</v>
      </c>
      <c r="CJ96" s="23" t="n">
        <v>1.631211628059603</v>
      </c>
      <c r="CK96" s="23" t="n">
        <v>0.6628147637142312</v>
      </c>
      <c r="CL96" s="23" t="n">
        <v>0.314901115066252</v>
      </c>
      <c r="CM96" s="23" t="n">
        <v>3.10764223830203</v>
      </c>
      <c r="CN96" s="23" t="n">
        <v>2.10764223830203</v>
      </c>
      <c r="CO96" s="23" t="n">
        <v>0</v>
      </c>
      <c r="CP96" s="23" t="n">
        <v>0.0003971544377869767</v>
      </c>
      <c r="CQ96" s="23" t="n">
        <v>0.0007035271453577931</v>
      </c>
      <c r="CR96" s="23" t="n">
        <v>0.0003063727075708164</v>
      </c>
      <c r="CS96" s="23" t="n">
        <v>0.0007035271453577931</v>
      </c>
      <c r="CV96" s="23" t="n">
        <v>0.004452425736842762</v>
      </c>
      <c r="CW96" s="23" t="n">
        <v>0.003748898591484968</v>
      </c>
      <c r="CZ96" s="23" t="n">
        <v>1.328207814275056e-06</v>
      </c>
      <c r="DA96" s="23" t="n">
        <v>3.768513953532754e-05</v>
      </c>
      <c r="DB96" s="23" t="n">
        <v>9.576895135813449e-05</v>
      </c>
      <c r="DC96" s="23" t="n">
        <v>5.675560400853191e-05</v>
      </c>
      <c r="DD96" s="23" t="n">
        <v>9.444074354385944e-05</v>
      </c>
      <c r="DE96" s="23" t="n">
        <v>29.37292412399811</v>
      </c>
      <c r="DF96" s="23" t="n">
        <v>72.10389091891149</v>
      </c>
      <c r="DG96" s="23" t="n">
        <v>0.0003007305761195903</v>
      </c>
      <c r="DH96" s="23" t="n">
        <v>0.0002049616247614558</v>
      </c>
      <c r="DI96" s="23" t="n">
        <v>226.4183156336352</v>
      </c>
      <c r="DJ96" s="23" t="n">
        <v>225.4183156336352</v>
      </c>
      <c r="DK96" s="23" t="n">
        <v>0.005289382112186602</v>
      </c>
      <c r="DL96" s="23" t="n">
        <v>0.004966245888177388</v>
      </c>
      <c r="DM96" s="23" t="n">
        <v>0.01490316215350247</v>
      </c>
      <c r="DN96" s="23" t="n">
        <v>0.004647534153138479</v>
      </c>
      <c r="DO96" s="23" t="n">
        <v>0.009613780041315866</v>
      </c>
      <c r="DP96" s="23" t="n">
        <v>1.938908511966886</v>
      </c>
      <c r="DQ96" s="23" t="n">
        <v>2.817562020933591</v>
      </c>
      <c r="DR96" s="23" t="n">
        <v>0.0292154662221173</v>
      </c>
      <c r="DS96" s="23" t="n">
        <v>0.01431230406861483</v>
      </c>
      <c r="DT96" s="23" t="n">
        <v>5.523417594430474</v>
      </c>
      <c r="DU96" s="23" t="n">
        <v>4.523417594430474</v>
      </c>
      <c r="DV96" s="23" t="n">
        <v>-0.0002707412016209455</v>
      </c>
      <c r="DW96" s="23" t="n">
        <v>-0.0007064247799938647</v>
      </c>
      <c r="DX96" s="23" t="n">
        <v>-0.001838066778103629</v>
      </c>
      <c r="DY96" s="23" t="n">
        <v>-0.0008609007964888183</v>
      </c>
      <c r="DZ96" s="23" t="n">
        <v>-0.001567325576482683</v>
      </c>
      <c r="EA96" s="23" t="n">
        <v>3.609225251880588</v>
      </c>
      <c r="EB96" s="23" t="n">
        <v>6.789017582469904</v>
      </c>
      <c r="EC96" s="23" t="n">
        <v>-0.004425404158531997</v>
      </c>
      <c r="ED96" s="23" t="n">
        <v>-0.002587337380428369</v>
      </c>
      <c r="EE96" s="23" t="n">
        <v>16.34551421075481</v>
      </c>
      <c r="EF96" s="23" t="n">
        <v>15.34551421075481</v>
      </c>
      <c r="EG96" s="23" t="n">
        <v>0.01063433112659287</v>
      </c>
      <c r="EH96" s="23" t="n">
        <v>0.00456155991878025</v>
      </c>
      <c r="EI96" s="23" t="n">
        <v>0.01863670734410764</v>
      </c>
      <c r="EJ96" s="23" t="n">
        <v>0.003440816298734518</v>
      </c>
      <c r="EK96" s="23" t="n">
        <v>0.008002376217514769</v>
      </c>
      <c r="EL96" s="23" t="n">
        <v>1.428946575433722</v>
      </c>
      <c r="EM96" s="23" t="n">
        <v>1.752503953681067</v>
      </c>
      <c r="EN96" s="23" t="n">
        <v>0.02697948592615139</v>
      </c>
      <c r="EO96" s="23" t="n">
        <v>0.008342778582043752</v>
      </c>
      <c r="EP96" s="23" t="n">
        <v>2.537017665237526</v>
      </c>
      <c r="EQ96" s="23" t="n">
        <v>1.537017665237526</v>
      </c>
      <c r="ER96" s="23" t="n">
        <v>-0.0004417742624721556</v>
      </c>
      <c r="ES96" s="23" t="n">
        <v>-0.004034682324457336</v>
      </c>
      <c r="ET96" s="23" t="n">
        <v>-0.007724705466735245</v>
      </c>
      <c r="EU96" s="23" t="n">
        <v>-0.003248248879805754</v>
      </c>
      <c r="EV96" s="23" t="n">
        <v>-0.007282931204263089</v>
      </c>
      <c r="EW96" s="23" t="n">
        <v>10.1329048955441</v>
      </c>
      <c r="EX96" s="23" t="n">
        <v>17.48563943835936</v>
      </c>
      <c r="EY96" s="23" t="n">
        <v>-0.007970819730933054</v>
      </c>
      <c r="EZ96" s="23" t="n">
        <v>-0.000246114264197809</v>
      </c>
      <c r="FA96" s="23" t="n">
        <v>18.04274356393825</v>
      </c>
      <c r="FB96" s="23" t="n">
        <v>17.04274356393825</v>
      </c>
      <c r="FC96" s="23" t="n">
        <v>0.01302628475112488</v>
      </c>
      <c r="FD96" s="23" t="n">
        <v>0.004171472607081142</v>
      </c>
      <c r="FE96" s="23" t="n">
        <v>0.0212486271564504</v>
      </c>
      <c r="FF96" s="23" t="n">
        <v>0.004050869798244383</v>
      </c>
      <c r="FG96" s="23" t="n">
        <v>0.008222342405325525</v>
      </c>
      <c r="FH96" s="23" t="n">
        <v>1.320235023783041</v>
      </c>
      <c r="FI96" s="23" t="n">
        <v>1.631211628059604</v>
      </c>
      <c r="FJ96" s="23" t="n">
        <v>0.0404810327007453</v>
      </c>
      <c r="FK96" s="23" t="n">
        <v>0.01923240554429489</v>
      </c>
      <c r="FL96" s="23" t="n">
        <v>3.107642238302028</v>
      </c>
      <c r="FM96" s="23" t="n">
        <v>2.107642238302028</v>
      </c>
    </row>
    <row r="97">
      <c r="A97" s="2" t="inlineStr">
        <is>
          <t>Aus|6601</t>
        </is>
      </c>
      <c r="B97" s="2" t="inlineStr">
        <is>
          <t>Aus</t>
        </is>
      </c>
      <c r="C97" s="2" t="inlineStr">
        <is>
          <t>6601</t>
        </is>
      </c>
      <c r="D97" s="2" t="inlineStr">
        <is>
          <t>Rental and hiring services (except real estate)</t>
        </is>
      </c>
      <c r="E97" s="23" t="n">
        <v>1</v>
      </c>
      <c r="F97" s="23" t="n">
        <v>0.6493376031029543</v>
      </c>
      <c r="G97" s="23" t="n">
        <v>2.277299675550547</v>
      </c>
      <c r="H97" s="23" t="n">
        <v>0.6279620724475929</v>
      </c>
      <c r="I97" s="23" t="n">
        <v>1.277299675550547</v>
      </c>
      <c r="J97" s="23" t="n">
        <v>1.649337603102954</v>
      </c>
      <c r="K97" s="23" t="n">
        <v>2.277299675550547</v>
      </c>
      <c r="L97" s="23" t="n">
        <v>3.342154567934003</v>
      </c>
      <c r="M97" s="23" t="n">
        <v>1.064854892383456</v>
      </c>
      <c r="N97" s="23" t="n">
        <v>3.342154567934003</v>
      </c>
      <c r="O97" s="23" t="n">
        <v>2.342154567934003</v>
      </c>
      <c r="P97" s="23" t="n">
        <v>0.2039050320596611</v>
      </c>
      <c r="Q97" s="23" t="n">
        <v>0.1537784031076763</v>
      </c>
      <c r="R97" s="23" t="n">
        <v>0.5155387023327233</v>
      </c>
      <c r="S97" s="23" t="n">
        <v>0.1578552671653858</v>
      </c>
      <c r="T97" s="23" t="n">
        <v>0.3116336702730622</v>
      </c>
      <c r="U97" s="23" t="n">
        <v>1.754166788108897</v>
      </c>
      <c r="V97" s="23" t="n">
        <v>2.528327511710846</v>
      </c>
      <c r="W97" s="23" t="n">
        <v>0.763048491184906</v>
      </c>
      <c r="X97" s="23" t="n">
        <v>0.2475097888521828</v>
      </c>
      <c r="Y97" s="23" t="n">
        <v>3.742175872156229</v>
      </c>
      <c r="Z97" s="23" t="n">
        <v>2.742175872156229</v>
      </c>
      <c r="AA97" s="23" t="n">
        <v>0.2949306173194444</v>
      </c>
      <c r="AB97" s="23" t="n">
        <v>0.2886893855209893</v>
      </c>
      <c r="AC97" s="23" t="n">
        <v>0.8658904826745324</v>
      </c>
      <c r="AD97" s="23" t="n">
        <v>0.2822704798340988</v>
      </c>
      <c r="AE97" s="23" t="n">
        <v>0.570959865355088</v>
      </c>
      <c r="AF97" s="23" t="n">
        <v>1.978838304903098</v>
      </c>
      <c r="AG97" s="23" t="n">
        <v>2.935912488653803</v>
      </c>
      <c r="AH97" s="23" t="n">
        <v>1.399829398915941</v>
      </c>
      <c r="AI97" s="23" t="n">
        <v>0.533938916241409</v>
      </c>
      <c r="AJ97" s="23" t="n">
        <v>4.746300711803557</v>
      </c>
      <c r="AK97" s="23" t="n">
        <v>3.746300711803557</v>
      </c>
      <c r="AL97" s="23" t="n">
        <v>0.2867945869139233</v>
      </c>
      <c r="AM97" s="23" t="n">
        <v>0.2951576511082607</v>
      </c>
      <c r="AN97" s="23" t="n">
        <v>0.8658616367892115</v>
      </c>
      <c r="AO97" s="23" t="n">
        <v>0.2839093987670274</v>
      </c>
      <c r="AP97" s="23" t="n">
        <v>0.5790670498752881</v>
      </c>
      <c r="AQ97" s="23" t="n">
        <v>2.029160467372584</v>
      </c>
      <c r="AR97" s="23" t="n">
        <v>3.019100346719882</v>
      </c>
      <c r="AS97" s="23" t="n">
        <v>1.407165152215466</v>
      </c>
      <c r="AT97" s="23" t="n">
        <v>0.5413035154262543</v>
      </c>
      <c r="AU97" s="23" t="n">
        <v>4.906526191297338</v>
      </c>
      <c r="AV97" s="23" t="n">
        <v>3.906526191297338</v>
      </c>
      <c r="AW97" s="23" t="n">
        <v>0.3138504581270554</v>
      </c>
      <c r="AX97" s="23" t="n">
        <v>0.3033596391086457</v>
      </c>
      <c r="AY97" s="23" t="n">
        <v>0.9081071281158718</v>
      </c>
      <c r="AZ97" s="23" t="n">
        <v>0.2908970308801707</v>
      </c>
      <c r="BA97" s="23" t="n">
        <v>0.5942566699888163</v>
      </c>
      <c r="BB97" s="23" t="n">
        <v>1.966573829201923</v>
      </c>
      <c r="BC97" s="23" t="n">
        <v>2.89343891207017</v>
      </c>
      <c r="BD97" s="23" t="n">
        <v>1.463671859186849</v>
      </c>
      <c r="BE97" s="23" t="n">
        <v>0.5555647310709774</v>
      </c>
      <c r="BF97" s="23" t="n">
        <v>4.663596376189815</v>
      </c>
      <c r="BG97" s="23" t="n">
        <v>3.663596376189816</v>
      </c>
      <c r="BH97" s="23" t="n">
        <v>1.147335920206292</v>
      </c>
      <c r="BI97" s="23" t="n">
        <v>1.371409399942637</v>
      </c>
      <c r="BJ97" s="23" t="n">
        <v>4.04593189133827</v>
      </c>
      <c r="BK97" s="23" t="n">
        <v>1.527186571189341</v>
      </c>
      <c r="BL97" s="23" t="n">
        <v>2.898595971131978</v>
      </c>
      <c r="BM97" s="23" t="n">
        <v>2.195298931890894</v>
      </c>
      <c r="BN97" s="23" t="n">
        <v>3.526370803949733</v>
      </c>
      <c r="BO97" s="23" t="n">
        <v>6.974871503714032</v>
      </c>
      <c r="BP97" s="23" t="n">
        <v>2.928939612375761</v>
      </c>
      <c r="BQ97" s="23" t="n">
        <v>6.079188649876787</v>
      </c>
      <c r="BR97" s="23" t="n">
        <v>5.079188649876787</v>
      </c>
      <c r="CD97" s="23" t="n">
        <v>0.0910255852597833</v>
      </c>
      <c r="CE97" s="23" t="n">
        <v>0.134910982413313</v>
      </c>
      <c r="CF97" s="23" t="n">
        <v>0.3503517803418095</v>
      </c>
      <c r="CG97" s="23" t="n">
        <v>0.1244152126687133</v>
      </c>
      <c r="CH97" s="23" t="n">
        <v>0.2593261950820263</v>
      </c>
      <c r="CI97" s="23" t="n">
        <v>2.482121559870036</v>
      </c>
      <c r="CJ97" s="23" t="n">
        <v>3.848937409651582</v>
      </c>
      <c r="CK97" s="23" t="n">
        <v>0.6367809077310351</v>
      </c>
      <c r="CL97" s="23" t="n">
        <v>0.2864291273892256</v>
      </c>
      <c r="CM97" s="23" t="n">
        <v>6.995625525655105</v>
      </c>
      <c r="CN97" s="23" t="n">
        <v>5.995625525655105</v>
      </c>
      <c r="CO97" s="23" t="n">
        <v>0</v>
      </c>
      <c r="CP97" s="23" t="n">
        <v>0.0006037113395124339</v>
      </c>
      <c r="CQ97" s="23" t="n">
        <v>0.001310874748583002</v>
      </c>
      <c r="CR97" s="23" t="n">
        <v>0.0007071634090705681</v>
      </c>
      <c r="CS97" s="23" t="n">
        <v>0.001310874748583002</v>
      </c>
      <c r="CV97" s="23" t="n">
        <v>0.004720814252937636</v>
      </c>
      <c r="CW97" s="23" t="n">
        <v>0.003409939504354634</v>
      </c>
      <c r="CZ97" s="23" t="n">
        <v>4.804105685081545e-05</v>
      </c>
      <c r="DA97" s="23" t="n">
        <v>7.071458743307622e-05</v>
      </c>
      <c r="DB97" s="23" t="n">
        <v>0.0002175430082657765</v>
      </c>
      <c r="DC97" s="23" t="n">
        <v>9.878736398188479e-05</v>
      </c>
      <c r="DD97" s="23" t="n">
        <v>0.000169501951414961</v>
      </c>
      <c r="DE97" s="23" t="n">
        <v>2.471961527671428</v>
      </c>
      <c r="DF97" s="23" t="n">
        <v>4.528272742652702</v>
      </c>
      <c r="DG97" s="23" t="n">
        <v>0.0004039728953633512</v>
      </c>
      <c r="DH97" s="23" t="n">
        <v>0.0001864298870975748</v>
      </c>
      <c r="DI97" s="23" t="n">
        <v>8.408909417164377</v>
      </c>
      <c r="DJ97" s="23" t="n">
        <v>7.408909417164376</v>
      </c>
      <c r="DK97" s="23" t="n">
        <v>0.02761534835473579</v>
      </c>
      <c r="DL97" s="23" t="n">
        <v>0.008539530470787494</v>
      </c>
      <c r="DM97" s="23" t="n">
        <v>0.04377622290500875</v>
      </c>
      <c r="DN97" s="23" t="n">
        <v>0.007621344079485467</v>
      </c>
      <c r="DO97" s="23" t="n">
        <v>0.01616087455027296</v>
      </c>
      <c r="DP97" s="23" t="n">
        <v>1.309231314452097</v>
      </c>
      <c r="DQ97" s="23" t="n">
        <v>1.585213495867472</v>
      </c>
      <c r="DR97" s="23" t="n">
        <v>0.0567944707585933</v>
      </c>
      <c r="DS97" s="23" t="n">
        <v>0.01301824785358455</v>
      </c>
      <c r="DT97" s="23" t="n">
        <v>2.056626989782425</v>
      </c>
      <c r="DU97" s="23" t="n">
        <v>1.056626989782425</v>
      </c>
      <c r="DV97" s="23" t="n">
        <v>-0.0006075181984545108</v>
      </c>
      <c r="DW97" s="23" t="n">
        <v>-0.001011968397347868</v>
      </c>
      <c r="DX97" s="23" t="n">
        <v>-0.003059149335197137</v>
      </c>
      <c r="DY97" s="23" t="n">
        <v>-0.001439662739394759</v>
      </c>
      <c r="DZ97" s="23" t="n">
        <v>-0.002451631136742626</v>
      </c>
      <c r="EA97" s="23" t="n">
        <v>2.665741701108302</v>
      </c>
      <c r="EB97" s="23" t="n">
        <v>5.035485921210963</v>
      </c>
      <c r="EC97" s="23" t="n">
        <v>-0.005412550935511277</v>
      </c>
      <c r="ED97" s="23" t="n">
        <v>-0.00235340160031414</v>
      </c>
      <c r="EE97" s="23" t="n">
        <v>8.90928197588233</v>
      </c>
      <c r="EF97" s="23" t="n">
        <v>7.90928197588233</v>
      </c>
      <c r="EG97" s="23" t="n">
        <v>0.007814727487110287</v>
      </c>
      <c r="EH97" s="23" t="n">
        <v>0.005137317314426105</v>
      </c>
      <c r="EI97" s="23" t="n">
        <v>0.01834652385876892</v>
      </c>
      <c r="EJ97" s="23" t="n">
        <v>0.005394479057232526</v>
      </c>
      <c r="EK97" s="23" t="n">
        <v>0.01053179637165863</v>
      </c>
      <c r="EL97" s="23" t="n">
        <v>1.657389182527435</v>
      </c>
      <c r="EM97" s="23" t="n">
        <v>2.347685685653135</v>
      </c>
      <c r="EN97" s="23" t="n">
        <v>0.02593498472767872</v>
      </c>
      <c r="EO97" s="23" t="n">
        <v>0.007588460868909807</v>
      </c>
      <c r="EP97" s="23" t="n">
        <v>3.318731813803645</v>
      </c>
      <c r="EQ97" s="23" t="n">
        <v>2.318731813803645</v>
      </c>
      <c r="ER97" s="23" t="n">
        <v>-0.01595075789263127</v>
      </c>
      <c r="ES97" s="23" t="n">
        <v>0.001330948272845149</v>
      </c>
      <c r="ET97" s="23" t="n">
        <v>-0.01837536974409006</v>
      </c>
      <c r="EU97" s="23" t="n">
        <v>-0.003755560124303942</v>
      </c>
      <c r="EV97" s="23" t="n">
        <v>-0.002424611851458792</v>
      </c>
      <c r="EW97" s="23" t="n">
        <v>0.9165589320705567</v>
      </c>
      <c r="EX97" s="23" t="n">
        <v>1.152006059384732</v>
      </c>
      <c r="EY97" s="23" t="n">
        <v>-0.0185992314281537</v>
      </c>
      <c r="EZ97" s="23" t="n">
        <v>-0.0002238616840636344</v>
      </c>
      <c r="FA97" s="23" t="n">
        <v>1.166040607809986</v>
      </c>
      <c r="FB97" s="23" t="n">
        <v>0.1660406078099859</v>
      </c>
      <c r="FC97" s="23" t="n">
        <v>0.005559335571913201</v>
      </c>
      <c r="FD97" s="23" t="n">
        <v>0.008239611109684969</v>
      </c>
      <c r="FE97" s="23" t="n">
        <v>0.02139753465554349</v>
      </c>
      <c r="FF97" s="23" t="n">
        <v>0.007598587973945319</v>
      </c>
      <c r="FG97" s="23" t="n">
        <v>0.01583819908363029</v>
      </c>
      <c r="FH97" s="23" t="n">
        <v>2.482121559870035</v>
      </c>
      <c r="FI97" s="23" t="n">
        <v>3.848937409651581</v>
      </c>
      <c r="FJ97" s="23" t="n">
        <v>0.03889102983255844</v>
      </c>
      <c r="FK97" s="23" t="n">
        <v>0.01749349517701495</v>
      </c>
      <c r="FL97" s="23" t="n">
        <v>6.99562552565511</v>
      </c>
      <c r="FM97" s="23" t="n">
        <v>5.99562552565511</v>
      </c>
    </row>
    <row r="98">
      <c r="A98" s="2" t="inlineStr">
        <is>
          <t>Aus|6700</t>
        </is>
      </c>
      <c r="B98" s="2" t="inlineStr">
        <is>
          <t>Aus</t>
        </is>
      </c>
      <c r="C98" s="2" t="inlineStr">
        <is>
          <t>6700</t>
        </is>
      </c>
      <c r="D98" s="2" t="inlineStr">
        <is>
          <t>Imputed rent for owner-occupiers</t>
        </is>
      </c>
      <c r="E98" s="23" t="n">
        <v>1</v>
      </c>
      <c r="F98" s="23" t="n">
        <v>0.2142280564165343</v>
      </c>
      <c r="G98" s="23" t="n">
        <v>1.396859796860139</v>
      </c>
      <c r="H98" s="23" t="n">
        <v>0.1826317404436044</v>
      </c>
      <c r="I98" s="23" t="n">
        <v>0.3968597968601386</v>
      </c>
      <c r="J98" s="23" t="n">
        <v>1.214228056416534</v>
      </c>
      <c r="K98" s="23" t="n">
        <v>1.396859796860139</v>
      </c>
      <c r="L98" s="23" t="n">
        <v>1.564698669825946</v>
      </c>
      <c r="M98" s="23" t="n">
        <v>0.1678388729658071</v>
      </c>
      <c r="N98" s="23" t="n">
        <v>1.564698669825946</v>
      </c>
      <c r="O98" s="23" t="n">
        <v>0.5646986698259457</v>
      </c>
      <c r="P98" s="23" t="n">
        <v>0</v>
      </c>
      <c r="Q98" s="23" t="n">
        <v>0.03645319246892281</v>
      </c>
      <c r="R98" s="23" t="n">
        <v>0.0812574890613544</v>
      </c>
      <c r="S98" s="23" t="n">
        <v>0.04480429659243158</v>
      </c>
      <c r="T98" s="23" t="n">
        <v>0.0812574890613544</v>
      </c>
      <c r="W98" s="23" t="n">
        <v>0.1202691556330996</v>
      </c>
      <c r="X98" s="23" t="n">
        <v>0.03901166657174518</v>
      </c>
      <c r="AA98" s="23" t="n">
        <v>0.7098336996051358</v>
      </c>
      <c r="AB98" s="23" t="n">
        <v>0.1102278812466613</v>
      </c>
      <c r="AC98" s="23" t="n">
        <v>0.8992290958524628</v>
      </c>
      <c r="AD98" s="23" t="n">
        <v>0.07916751500066574</v>
      </c>
      <c r="AE98" s="23" t="n">
        <v>0.189395396247327</v>
      </c>
      <c r="AF98" s="23" t="n">
        <v>1.155286909184473</v>
      </c>
      <c r="AG98" s="23" t="n">
        <v>1.266816574576106</v>
      </c>
      <c r="AH98" s="23" t="n">
        <v>0.9833867651983357</v>
      </c>
      <c r="AI98" s="23" t="n">
        <v>0.08415766934587288</v>
      </c>
      <c r="AJ98" s="23" t="n">
        <v>1.385376272985308</v>
      </c>
      <c r="AK98" s="23" t="n">
        <v>0.385376272985308</v>
      </c>
      <c r="AL98" s="23" t="n">
        <v>0.7646023888396292</v>
      </c>
      <c r="AM98" s="23" t="n">
        <v>0.110101531573463</v>
      </c>
      <c r="AN98" s="23" t="n">
        <v>0.9536990385223038</v>
      </c>
      <c r="AO98" s="23" t="n">
        <v>0.07899511810921159</v>
      </c>
      <c r="AP98" s="23" t="n">
        <v>0.1890966496826746</v>
      </c>
      <c r="AQ98" s="23" t="n">
        <v>1.143998414313817</v>
      </c>
      <c r="AR98" s="23" t="n">
        <v>1.247313705061333</v>
      </c>
      <c r="AS98" s="23" t="n">
        <v>1.039017491403916</v>
      </c>
      <c r="AT98" s="23" t="n">
        <v>0.08531845288161188</v>
      </c>
      <c r="AU98" s="23" t="n">
        <v>1.358899091305146</v>
      </c>
      <c r="AV98" s="23" t="n">
        <v>0.3588990913051456</v>
      </c>
      <c r="AW98" s="23" t="n">
        <v>0.7828040831116729</v>
      </c>
      <c r="AX98" s="23" t="n">
        <v>0.1132673564635943</v>
      </c>
      <c r="AY98" s="23" t="n">
        <v>0.9770544999414223</v>
      </c>
      <c r="AZ98" s="23" t="n">
        <v>0.08098306036615509</v>
      </c>
      <c r="BA98" s="23" t="n">
        <v>0.1942504168297494</v>
      </c>
      <c r="BB98" s="23" t="n">
        <v>1.144694386382545</v>
      </c>
      <c r="BC98" s="23" t="n">
        <v>1.248146913155585</v>
      </c>
      <c r="BD98" s="23" t="n">
        <v>1.064620758019829</v>
      </c>
      <c r="BE98" s="23" t="n">
        <v>0.08756625807840668</v>
      </c>
      <c r="BF98" s="23" t="n">
        <v>1.360009204075591</v>
      </c>
      <c r="BG98" s="23" t="n">
        <v>0.3600092040755909</v>
      </c>
      <c r="BH98" s="23" t="n">
        <v>0</v>
      </c>
      <c r="BI98" s="23" t="n">
        <v>0.4193498758369236</v>
      </c>
      <c r="BJ98" s="23" t="n">
        <v>0.8598900134305253</v>
      </c>
      <c r="BK98" s="23" t="n">
        <v>0.4405401375936017</v>
      </c>
      <c r="BL98" s="23" t="n">
        <v>0.8598900134305253</v>
      </c>
      <c r="BO98" s="23" t="n">
        <v>1.321539696445768</v>
      </c>
      <c r="BP98" s="23" t="n">
        <v>0.4616496830152425</v>
      </c>
      <c r="CD98" s="23" t="n">
        <v>0.7098336996051358</v>
      </c>
      <c r="CE98" s="23" t="n">
        <v>0.0737746887777385</v>
      </c>
      <c r="CF98" s="23" t="n">
        <v>0.817971606791108</v>
      </c>
      <c r="CG98" s="23" t="n">
        <v>0.03436321840823377</v>
      </c>
      <c r="CH98" s="23" t="n">
        <v>0.1081379071859723</v>
      </c>
      <c r="CI98" s="23" t="n">
        <v>1.103932356013497</v>
      </c>
      <c r="CJ98" s="23" t="n">
        <v>1.152342594112011</v>
      </c>
      <c r="CK98" s="23" t="n">
        <v>0.863117609565236</v>
      </c>
      <c r="CL98" s="23" t="n">
        <v>0.04514600277412795</v>
      </c>
      <c r="CM98" s="23" t="n">
        <v>1.215943410471169</v>
      </c>
      <c r="CN98" s="23" t="n">
        <v>0.2159434104711689</v>
      </c>
      <c r="CO98" s="23" t="n">
        <v>0.008978825535981059</v>
      </c>
      <c r="CP98" s="23" t="n">
        <v>0.001608009015188642</v>
      </c>
      <c r="CQ98" s="23" t="n">
        <v>0.01079878149702126</v>
      </c>
      <c r="CR98" s="23" t="n">
        <v>0.0002119469458515635</v>
      </c>
      <c r="CS98" s="23" t="n">
        <v>0.001819955961040206</v>
      </c>
      <c r="CT98" s="23" t="n">
        <v>1.179089014342113</v>
      </c>
      <c r="CU98" s="23" t="n">
        <v>1.202694211369522</v>
      </c>
      <c r="CV98" s="23" t="n">
        <v>0.01133624477712269</v>
      </c>
      <c r="CW98" s="23" t="n">
        <v>0.0005374632801014266</v>
      </c>
      <c r="CX98" s="23" t="n">
        <v>1.262553184900931</v>
      </c>
      <c r="CY98" s="23" t="n">
        <v>0.2625531849009306</v>
      </c>
      <c r="CZ98" s="23" t="n">
        <v>9.022427836982331e-06</v>
      </c>
      <c r="DA98" s="23" t="n">
        <v>3.720241364933345e-05</v>
      </c>
      <c r="DB98" s="23" t="n">
        <v>8.607428734537418e-05</v>
      </c>
      <c r="DC98" s="23" t="n">
        <v>3.98494458590584e-05</v>
      </c>
      <c r="DD98" s="23" t="n">
        <v>7.705185950839185e-05</v>
      </c>
      <c r="DE98" s="23" t="n">
        <v>5.123326262233235</v>
      </c>
      <c r="DF98" s="23" t="n">
        <v>9.540036107860171</v>
      </c>
      <c r="DG98" s="23" t="n">
        <v>0.0001154587437266215</v>
      </c>
      <c r="DH98" s="23" t="n">
        <v>2.938445638124728e-05</v>
      </c>
      <c r="DI98" s="23" t="n">
        <v>12.79685976022593</v>
      </c>
      <c r="DJ98" s="23" t="n">
        <v>11.79685976022593</v>
      </c>
      <c r="DK98" s="23" t="n">
        <v>0.009213846308225785</v>
      </c>
      <c r="DL98" s="23" t="n">
        <v>0.001724275910116739</v>
      </c>
      <c r="DM98" s="23" t="n">
        <v>0.01314586128253262</v>
      </c>
      <c r="DN98" s="23" t="n">
        <v>0.002207739064190099</v>
      </c>
      <c r="DO98" s="23" t="n">
        <v>0.003932014974306838</v>
      </c>
      <c r="DP98" s="23" t="n">
        <v>1.18713964314527</v>
      </c>
      <c r="DQ98" s="23" t="n">
        <v>1.426750657952312</v>
      </c>
      <c r="DR98" s="23" t="n">
        <v>0.01519775404591614</v>
      </c>
      <c r="DS98" s="23" t="n">
        <v>0.002051892763383516</v>
      </c>
      <c r="DT98" s="23" t="n">
        <v>1.649447314130706</v>
      </c>
      <c r="DU98" s="23" t="n">
        <v>0.6494473141307056</v>
      </c>
      <c r="DV98" s="23" t="n">
        <v>0</v>
      </c>
      <c r="DW98" s="23" t="n">
        <v>-0.000203662448823379</v>
      </c>
      <c r="DX98" s="23" t="n">
        <v>-0.0006752556477807505</v>
      </c>
      <c r="DY98" s="23" t="n">
        <v>-0.0004715931989573716</v>
      </c>
      <c r="DZ98" s="23" t="n">
        <v>-0.0006752556477807505</v>
      </c>
      <c r="EC98" s="23" t="n">
        <v>-0.00104619095085152</v>
      </c>
      <c r="ED98" s="23" t="n">
        <v>-0.0003709353030707696</v>
      </c>
      <c r="EG98" s="23" t="n">
        <v>0</v>
      </c>
      <c r="EH98" s="23" t="n">
        <v>0.001101644503926681</v>
      </c>
      <c r="EI98" s="23" t="n">
        <v>0.002625202149143792</v>
      </c>
      <c r="EJ98" s="23" t="n">
        <v>0.001523557645217111</v>
      </c>
      <c r="EK98" s="23" t="n">
        <v>0.002625202149143792</v>
      </c>
      <c r="EN98" s="23" t="n">
        <v>0.003821270016130034</v>
      </c>
      <c r="EO98" s="23" t="n">
        <v>0.001196067866986242</v>
      </c>
      <c r="ER98" s="23" t="n">
        <v>0.05476868923449335</v>
      </c>
      <c r="ES98" s="23" t="n">
        <v>-0.001227994177124956</v>
      </c>
      <c r="ET98" s="23" t="n">
        <v>0.0518447405206973</v>
      </c>
      <c r="EU98" s="23" t="n">
        <v>-0.001695954536671089</v>
      </c>
      <c r="EV98" s="23" t="n">
        <v>-0.002923948713796046</v>
      </c>
      <c r="EW98" s="23" t="n">
        <v>0.9775785363080852</v>
      </c>
      <c r="EX98" s="23" t="n">
        <v>0.9466127680858475</v>
      </c>
      <c r="EY98" s="23" t="n">
        <v>0.05180945618944961</v>
      </c>
      <c r="EZ98" s="23" t="n">
        <v>-3.528433124769248e-05</v>
      </c>
      <c r="FA98" s="23" t="n">
        <v>0.9459685253307101</v>
      </c>
      <c r="FB98" s="23" t="n">
        <v>-0.0540314746692899</v>
      </c>
      <c r="FC98" s="23" t="n">
        <v>0.04335268732516552</v>
      </c>
      <c r="FD98" s="23" t="n">
        <v>0.004505746933220911</v>
      </c>
      <c r="FE98" s="23" t="n">
        <v>0.04995714817400814</v>
      </c>
      <c r="FF98" s="23" t="n">
        <v>0.00209871391562171</v>
      </c>
      <c r="FG98" s="23" t="n">
        <v>0.006604460848842621</v>
      </c>
      <c r="FH98" s="23" t="n">
        <v>1.103932356013497</v>
      </c>
      <c r="FI98" s="23" t="n">
        <v>1.152342594112011</v>
      </c>
      <c r="FJ98" s="23" t="n">
        <v>0.05271441447925199</v>
      </c>
      <c r="FK98" s="23" t="n">
        <v>0.002757266305243845</v>
      </c>
      <c r="FL98" s="23" t="n">
        <v>1.215943410471169</v>
      </c>
      <c r="FM98" s="23" t="n">
        <v>0.2159434104711691</v>
      </c>
    </row>
    <row r="99">
      <c r="A99" s="2" t="inlineStr">
        <is>
          <t>Aus|6701</t>
        </is>
      </c>
      <c r="B99" s="2" t="inlineStr">
        <is>
          <t>Aus</t>
        </is>
      </c>
      <c r="C99" s="2" t="inlineStr">
        <is>
          <t>6701</t>
        </is>
      </c>
      <c r="D99" s="2" t="inlineStr">
        <is>
          <t>Actual rent for housing</t>
        </is>
      </c>
      <c r="E99" s="23" t="n">
        <v>1</v>
      </c>
      <c r="F99" s="23" t="n">
        <v>0.2142280564165343</v>
      </c>
      <c r="G99" s="23" t="n">
        <v>1.396859796860139</v>
      </c>
      <c r="H99" s="23" t="n">
        <v>0.1826317404436044</v>
      </c>
      <c r="I99" s="23" t="n">
        <v>0.3968597968601386</v>
      </c>
      <c r="J99" s="23" t="n">
        <v>1.214228056416534</v>
      </c>
      <c r="K99" s="23" t="n">
        <v>1.396859796860139</v>
      </c>
      <c r="L99" s="23" t="n">
        <v>1.564698669825946</v>
      </c>
      <c r="M99" s="23" t="n">
        <v>0.1678388729658071</v>
      </c>
      <c r="N99" s="23" t="n">
        <v>1.564698669825946</v>
      </c>
      <c r="O99" s="23" t="n">
        <v>0.5646986698259457</v>
      </c>
      <c r="P99" s="23" t="n">
        <v>0</v>
      </c>
      <c r="Q99" s="23" t="n">
        <v>0.03645319246892281</v>
      </c>
      <c r="R99" s="23" t="n">
        <v>0.0812574890613544</v>
      </c>
      <c r="S99" s="23" t="n">
        <v>0.04480429659243158</v>
      </c>
      <c r="T99" s="23" t="n">
        <v>0.0812574890613544</v>
      </c>
      <c r="W99" s="23" t="n">
        <v>0.1202691556330996</v>
      </c>
      <c r="X99" s="23" t="n">
        <v>0.03901166657174518</v>
      </c>
      <c r="AA99" s="23" t="n">
        <v>0.7098336996051358</v>
      </c>
      <c r="AB99" s="23" t="n">
        <v>0.1102278812466613</v>
      </c>
      <c r="AC99" s="23" t="n">
        <v>0.8992290958524628</v>
      </c>
      <c r="AD99" s="23" t="n">
        <v>0.07916751500066574</v>
      </c>
      <c r="AE99" s="23" t="n">
        <v>0.189395396247327</v>
      </c>
      <c r="AF99" s="23" t="n">
        <v>1.155286909184473</v>
      </c>
      <c r="AG99" s="23" t="n">
        <v>1.266816574576106</v>
      </c>
      <c r="AH99" s="23" t="n">
        <v>0.9833867651983357</v>
      </c>
      <c r="AI99" s="23" t="n">
        <v>0.08415766934587288</v>
      </c>
      <c r="AJ99" s="23" t="n">
        <v>1.385376272985308</v>
      </c>
      <c r="AK99" s="23" t="n">
        <v>0.385376272985308</v>
      </c>
      <c r="AL99" s="23" t="n">
        <v>0.7646023888396292</v>
      </c>
      <c r="AM99" s="23" t="n">
        <v>0.110101531573463</v>
      </c>
      <c r="AN99" s="23" t="n">
        <v>0.9536990385223038</v>
      </c>
      <c r="AO99" s="23" t="n">
        <v>0.07899511810921159</v>
      </c>
      <c r="AP99" s="23" t="n">
        <v>0.1890966496826746</v>
      </c>
      <c r="AQ99" s="23" t="n">
        <v>1.143998414313817</v>
      </c>
      <c r="AR99" s="23" t="n">
        <v>1.247313705061333</v>
      </c>
      <c r="AS99" s="23" t="n">
        <v>1.039017491403916</v>
      </c>
      <c r="AT99" s="23" t="n">
        <v>0.08531845288161188</v>
      </c>
      <c r="AU99" s="23" t="n">
        <v>1.358899091305146</v>
      </c>
      <c r="AV99" s="23" t="n">
        <v>0.3588990913051456</v>
      </c>
      <c r="AW99" s="23" t="n">
        <v>0.7828040831116729</v>
      </c>
      <c r="AX99" s="23" t="n">
        <v>0.1132673564635943</v>
      </c>
      <c r="AY99" s="23" t="n">
        <v>0.9770544999414223</v>
      </c>
      <c r="AZ99" s="23" t="n">
        <v>0.08098306036615509</v>
      </c>
      <c r="BA99" s="23" t="n">
        <v>0.1942504168297494</v>
      </c>
      <c r="BB99" s="23" t="n">
        <v>1.144694386382545</v>
      </c>
      <c r="BC99" s="23" t="n">
        <v>1.248146913155585</v>
      </c>
      <c r="BD99" s="23" t="n">
        <v>1.064620758019829</v>
      </c>
      <c r="BE99" s="23" t="n">
        <v>0.08756625807840668</v>
      </c>
      <c r="BF99" s="23" t="n">
        <v>1.360009204075591</v>
      </c>
      <c r="BG99" s="23" t="n">
        <v>0.3600092040755909</v>
      </c>
      <c r="BH99" s="23" t="n">
        <v>0</v>
      </c>
      <c r="BI99" s="23" t="n">
        <v>0.4193498758369236</v>
      </c>
      <c r="BJ99" s="23" t="n">
        <v>0.8598900134305253</v>
      </c>
      <c r="BK99" s="23" t="n">
        <v>0.4405401375936017</v>
      </c>
      <c r="BL99" s="23" t="n">
        <v>0.8598900134305253</v>
      </c>
      <c r="BO99" s="23" t="n">
        <v>1.321539696445768</v>
      </c>
      <c r="BP99" s="23" t="n">
        <v>0.4616496830152425</v>
      </c>
      <c r="CD99" s="23" t="n">
        <v>0.7098336996051358</v>
      </c>
      <c r="CE99" s="23" t="n">
        <v>0.0737746887777385</v>
      </c>
      <c r="CF99" s="23" t="n">
        <v>0.817971606791108</v>
      </c>
      <c r="CG99" s="23" t="n">
        <v>0.03436321840823377</v>
      </c>
      <c r="CH99" s="23" t="n">
        <v>0.1081379071859723</v>
      </c>
      <c r="CI99" s="23" t="n">
        <v>1.103932356013497</v>
      </c>
      <c r="CJ99" s="23" t="n">
        <v>1.152342594112011</v>
      </c>
      <c r="CK99" s="23" t="n">
        <v>0.863117609565236</v>
      </c>
      <c r="CL99" s="23" t="n">
        <v>0.04514600277412795</v>
      </c>
      <c r="CM99" s="23" t="n">
        <v>1.215943410471169</v>
      </c>
      <c r="CN99" s="23" t="n">
        <v>0.2159434104711689</v>
      </c>
      <c r="CO99" s="23" t="n">
        <v>0.008978825535981059</v>
      </c>
      <c r="CP99" s="23" t="n">
        <v>0.001608009015188642</v>
      </c>
      <c r="CQ99" s="23" t="n">
        <v>0.01079878149702126</v>
      </c>
      <c r="CR99" s="23" t="n">
        <v>0.0002119469458515635</v>
      </c>
      <c r="CS99" s="23" t="n">
        <v>0.001819955961040206</v>
      </c>
      <c r="CT99" s="23" t="n">
        <v>1.179089014342113</v>
      </c>
      <c r="CU99" s="23" t="n">
        <v>1.202694211369522</v>
      </c>
      <c r="CV99" s="23" t="n">
        <v>0.01133624477712269</v>
      </c>
      <c r="CW99" s="23" t="n">
        <v>0.0005374632801014266</v>
      </c>
      <c r="CX99" s="23" t="n">
        <v>1.262553184900931</v>
      </c>
      <c r="CY99" s="23" t="n">
        <v>0.2625531849009306</v>
      </c>
      <c r="CZ99" s="23" t="n">
        <v>9.022427836982331e-06</v>
      </c>
      <c r="DA99" s="23" t="n">
        <v>3.720241364933345e-05</v>
      </c>
      <c r="DB99" s="23" t="n">
        <v>8.607428734537418e-05</v>
      </c>
      <c r="DC99" s="23" t="n">
        <v>3.98494458590584e-05</v>
      </c>
      <c r="DD99" s="23" t="n">
        <v>7.705185950839185e-05</v>
      </c>
      <c r="DE99" s="23" t="n">
        <v>5.123326262233235</v>
      </c>
      <c r="DF99" s="23" t="n">
        <v>9.540036107860171</v>
      </c>
      <c r="DG99" s="23" t="n">
        <v>0.0001154587437266215</v>
      </c>
      <c r="DH99" s="23" t="n">
        <v>2.938445638124728e-05</v>
      </c>
      <c r="DI99" s="23" t="n">
        <v>12.79685976022593</v>
      </c>
      <c r="DJ99" s="23" t="n">
        <v>11.79685976022593</v>
      </c>
      <c r="DK99" s="23" t="n">
        <v>0.009213846308225785</v>
      </c>
      <c r="DL99" s="23" t="n">
        <v>0.001724275910116739</v>
      </c>
      <c r="DM99" s="23" t="n">
        <v>0.01314586128253262</v>
      </c>
      <c r="DN99" s="23" t="n">
        <v>0.002207739064190099</v>
      </c>
      <c r="DO99" s="23" t="n">
        <v>0.003932014974306838</v>
      </c>
      <c r="DP99" s="23" t="n">
        <v>1.18713964314527</v>
      </c>
      <c r="DQ99" s="23" t="n">
        <v>1.426750657952312</v>
      </c>
      <c r="DR99" s="23" t="n">
        <v>0.01519775404591614</v>
      </c>
      <c r="DS99" s="23" t="n">
        <v>0.002051892763383516</v>
      </c>
      <c r="DT99" s="23" t="n">
        <v>1.649447314130706</v>
      </c>
      <c r="DU99" s="23" t="n">
        <v>0.6494473141307056</v>
      </c>
      <c r="DV99" s="23" t="n">
        <v>0</v>
      </c>
      <c r="DW99" s="23" t="n">
        <v>-0.000203662448823379</v>
      </c>
      <c r="DX99" s="23" t="n">
        <v>-0.0006752556477807505</v>
      </c>
      <c r="DY99" s="23" t="n">
        <v>-0.0004715931989573716</v>
      </c>
      <c r="DZ99" s="23" t="n">
        <v>-0.0006752556477807505</v>
      </c>
      <c r="EC99" s="23" t="n">
        <v>-0.00104619095085152</v>
      </c>
      <c r="ED99" s="23" t="n">
        <v>-0.0003709353030707696</v>
      </c>
      <c r="EG99" s="23" t="n">
        <v>0</v>
      </c>
      <c r="EH99" s="23" t="n">
        <v>0.001101644503926681</v>
      </c>
      <c r="EI99" s="23" t="n">
        <v>0.002625202149143792</v>
      </c>
      <c r="EJ99" s="23" t="n">
        <v>0.001523557645217111</v>
      </c>
      <c r="EK99" s="23" t="n">
        <v>0.002625202149143792</v>
      </c>
      <c r="EN99" s="23" t="n">
        <v>0.003821270016130034</v>
      </c>
      <c r="EO99" s="23" t="n">
        <v>0.001196067866986242</v>
      </c>
      <c r="ER99" s="23" t="n">
        <v>0.05476868923449335</v>
      </c>
      <c r="ES99" s="23" t="n">
        <v>-0.001227994177124956</v>
      </c>
      <c r="ET99" s="23" t="n">
        <v>0.0518447405206973</v>
      </c>
      <c r="EU99" s="23" t="n">
        <v>-0.001695954536671089</v>
      </c>
      <c r="EV99" s="23" t="n">
        <v>-0.002923948713796046</v>
      </c>
      <c r="EW99" s="23" t="n">
        <v>0.9775785363080852</v>
      </c>
      <c r="EX99" s="23" t="n">
        <v>0.9466127680858475</v>
      </c>
      <c r="EY99" s="23" t="n">
        <v>0.05180945618944961</v>
      </c>
      <c r="EZ99" s="23" t="n">
        <v>-3.528433124769248e-05</v>
      </c>
      <c r="FA99" s="23" t="n">
        <v>0.9459685253307101</v>
      </c>
      <c r="FB99" s="23" t="n">
        <v>-0.0540314746692899</v>
      </c>
      <c r="FC99" s="23" t="n">
        <v>0.04335268732516552</v>
      </c>
      <c r="FD99" s="23" t="n">
        <v>0.004505746933220911</v>
      </c>
      <c r="FE99" s="23" t="n">
        <v>0.04995714817400814</v>
      </c>
      <c r="FF99" s="23" t="n">
        <v>0.00209871391562171</v>
      </c>
      <c r="FG99" s="23" t="n">
        <v>0.006604460848842621</v>
      </c>
      <c r="FH99" s="23" t="n">
        <v>1.103932356013497</v>
      </c>
      <c r="FI99" s="23" t="n">
        <v>1.152342594112011</v>
      </c>
      <c r="FJ99" s="23" t="n">
        <v>0.05271441447925199</v>
      </c>
      <c r="FK99" s="23" t="n">
        <v>0.002757266305243845</v>
      </c>
      <c r="FL99" s="23" t="n">
        <v>1.215943410471169</v>
      </c>
      <c r="FM99" s="23" t="n">
        <v>0.2159434104711691</v>
      </c>
    </row>
    <row r="100">
      <c r="A100" s="2" t="inlineStr">
        <is>
          <t>Aus|6702</t>
        </is>
      </c>
      <c r="B100" s="2" t="inlineStr">
        <is>
          <t>Aus</t>
        </is>
      </c>
      <c r="C100" s="2" t="inlineStr">
        <is>
          <t>6702</t>
        </is>
      </c>
      <c r="D100" s="2" t="inlineStr">
        <is>
          <t>Non-residential property operators and real estate services</t>
        </is>
      </c>
      <c r="E100" s="23" t="n">
        <v>1</v>
      </c>
      <c r="F100" s="23" t="n">
        <v>0.5541776315539186</v>
      </c>
      <c r="G100" s="23" t="n">
        <v>2.053062915602255</v>
      </c>
      <c r="H100" s="23" t="n">
        <v>0.498885284048336</v>
      </c>
      <c r="I100" s="23" t="n">
        <v>1.053062915602255</v>
      </c>
      <c r="J100" s="23" t="n">
        <v>1.554177631553919</v>
      </c>
      <c r="K100" s="23" t="n">
        <v>2.053062915602255</v>
      </c>
      <c r="L100" s="23" t="n">
        <v>2.88688131392305</v>
      </c>
      <c r="M100" s="23" t="n">
        <v>0.8338183983207954</v>
      </c>
      <c r="N100" s="23" t="n">
        <v>2.88688131392305</v>
      </c>
      <c r="O100" s="23" t="n">
        <v>1.88688131392305</v>
      </c>
      <c r="P100" s="23" t="n">
        <v>0.1384717930808018</v>
      </c>
      <c r="Q100" s="23" t="n">
        <v>0.1350613420568168</v>
      </c>
      <c r="R100" s="23" t="n">
        <v>0.4036847256148576</v>
      </c>
      <c r="S100" s="23" t="n">
        <v>0.130151590477239</v>
      </c>
      <c r="T100" s="23" t="n">
        <v>0.2652129325340558</v>
      </c>
      <c r="U100" s="23" t="n">
        <v>1.975370788894206</v>
      </c>
      <c r="V100" s="23" t="n">
        <v>2.915284886787719</v>
      </c>
      <c r="W100" s="23" t="n">
        <v>0.5974934944767927</v>
      </c>
      <c r="X100" s="23" t="n">
        <v>0.1938087688619351</v>
      </c>
      <c r="Y100" s="23" t="n">
        <v>4.314911226202872</v>
      </c>
      <c r="Z100" s="23" t="n">
        <v>3.314911226202872</v>
      </c>
      <c r="AA100" s="23" t="n">
        <v>0.3897686197302862</v>
      </c>
      <c r="AB100" s="23" t="n">
        <v>0.2687121937617749</v>
      </c>
      <c r="AC100" s="23" t="n">
        <v>0.882499879348788</v>
      </c>
      <c r="AD100" s="23" t="n">
        <v>0.224019065856727</v>
      </c>
      <c r="AE100" s="23" t="n">
        <v>0.4927312596185018</v>
      </c>
      <c r="AF100" s="23" t="n">
        <v>1.689414642840461</v>
      </c>
      <c r="AG100" s="23" t="n">
        <v>2.264163492585586</v>
      </c>
      <c r="AH100" s="23" t="n">
        <v>1.300592612101368</v>
      </c>
      <c r="AI100" s="23" t="n">
        <v>0.4180927327525802</v>
      </c>
      <c r="AJ100" s="23" t="n">
        <v>3.336832536701795</v>
      </c>
      <c r="AK100" s="23" t="n">
        <v>2.336832536701795</v>
      </c>
      <c r="AL100" s="23" t="n">
        <v>0.4180103666253006</v>
      </c>
      <c r="AM100" s="23" t="n">
        <v>0.270405392748802</v>
      </c>
      <c r="AN100" s="23" t="n">
        <v>0.912831028429214</v>
      </c>
      <c r="AO100" s="23" t="n">
        <v>0.2244152690551114</v>
      </c>
      <c r="AP100" s="23" t="n">
        <v>0.4948206618039134</v>
      </c>
      <c r="AQ100" s="23" t="n">
        <v>1.646886810324468</v>
      </c>
      <c r="AR100" s="23" t="n">
        <v>2.183752129878311</v>
      </c>
      <c r="AS100" s="23" t="n">
        <v>1.336690498359325</v>
      </c>
      <c r="AT100" s="23" t="n">
        <v>0.4238594699301106</v>
      </c>
      <c r="AU100" s="23" t="n">
        <v>3.197744852958438</v>
      </c>
      <c r="AV100" s="23" t="n">
        <v>2.197744852958438</v>
      </c>
      <c r="AW100" s="23" t="n">
        <v>0.4341806005966122</v>
      </c>
      <c r="AX100" s="23" t="n">
        <v>0.2777024735307133</v>
      </c>
      <c r="AY100" s="23" t="n">
        <v>0.9418970865764195</v>
      </c>
      <c r="AZ100" s="23" t="n">
        <v>0.230014012449094</v>
      </c>
      <c r="BA100" s="23" t="n">
        <v>0.5077164859798073</v>
      </c>
      <c r="BB100" s="23" t="n">
        <v>1.639601292985268</v>
      </c>
      <c r="BC100" s="23" t="n">
        <v>2.169367045146994</v>
      </c>
      <c r="BD100" s="23" t="n">
        <v>1.376923584119442</v>
      </c>
      <c r="BE100" s="23" t="n">
        <v>0.4350264975430221</v>
      </c>
      <c r="BF100" s="23" t="n">
        <v>3.17131530572162</v>
      </c>
      <c r="BG100" s="23" t="n">
        <v>2.171315305721619</v>
      </c>
      <c r="BH100" s="23" t="n">
        <v>1.34849649493328</v>
      </c>
      <c r="BI100" s="23" t="n">
        <v>1.421418198422884</v>
      </c>
      <c r="BJ100" s="23" t="n">
        <v>4.011641669803955</v>
      </c>
      <c r="BK100" s="23" t="n">
        <v>1.24172697644779</v>
      </c>
      <c r="BL100" s="23" t="n">
        <v>2.663145174870674</v>
      </c>
      <c r="BM100" s="23" t="n">
        <v>2.054076301839562</v>
      </c>
      <c r="BN100" s="23" t="n">
        <v>2.974899589933632</v>
      </c>
      <c r="BO100" s="23" t="n">
        <v>6.305103205115241</v>
      </c>
      <c r="BP100" s="23" t="n">
        <v>2.293461535311287</v>
      </c>
      <c r="BQ100" s="23" t="n">
        <v>4.675654129473433</v>
      </c>
      <c r="BR100" s="23" t="n">
        <v>3.675654129473433</v>
      </c>
      <c r="CD100" s="23" t="n">
        <v>0.2512968266494844</v>
      </c>
      <c r="CE100" s="23" t="n">
        <v>0.1336508517049582</v>
      </c>
      <c r="CF100" s="23" t="n">
        <v>0.4788151537339306</v>
      </c>
      <c r="CG100" s="23" t="n">
        <v>0.09386747537948803</v>
      </c>
      <c r="CH100" s="23" t="n">
        <v>0.2275183270844462</v>
      </c>
      <c r="CI100" s="23" t="n">
        <v>1.531844565993577</v>
      </c>
      <c r="CJ100" s="23" t="n">
        <v>1.905376841076449</v>
      </c>
      <c r="CK100" s="23" t="n">
        <v>0.7030991176245756</v>
      </c>
      <c r="CL100" s="23" t="n">
        <v>0.2242839638906449</v>
      </c>
      <c r="CM100" s="23" t="n">
        <v>2.797882993585419</v>
      </c>
      <c r="CN100" s="23" t="n">
        <v>1.797882993585419</v>
      </c>
      <c r="CO100" s="23" t="n">
        <v>0</v>
      </c>
      <c r="CP100" s="23" t="n">
        <v>0.001230775227997811</v>
      </c>
      <c r="CQ100" s="23" t="n">
        <v>0.001737275683518622</v>
      </c>
      <c r="CR100" s="23" t="n">
        <v>0.0005065004555208103</v>
      </c>
      <c r="CS100" s="23" t="n">
        <v>0.001737275683518622</v>
      </c>
      <c r="CV100" s="23" t="n">
        <v>0.004407376855263935</v>
      </c>
      <c r="CW100" s="23" t="n">
        <v>0.002670101171745314</v>
      </c>
      <c r="CZ100" s="23" t="n">
        <v>1.335491639628906e-05</v>
      </c>
      <c r="DA100" s="23" t="n">
        <v>6.242448806964127e-05</v>
      </c>
      <c r="DB100" s="23" t="n">
        <v>0.0001597305825608426</v>
      </c>
      <c r="DC100" s="23" t="n">
        <v>8.395117809491228e-05</v>
      </c>
      <c r="DD100" s="23" t="n">
        <v>0.0001463756661645536</v>
      </c>
      <c r="DE100" s="23" t="n">
        <v>5.674270225082591</v>
      </c>
      <c r="DF100" s="23" t="n">
        <v>11.96043298370831</v>
      </c>
      <c r="DG100" s="23" t="n">
        <v>0.0003057116650263487</v>
      </c>
      <c r="DH100" s="23" t="n">
        <v>0.0001459810824655061</v>
      </c>
      <c r="DI100" s="23" t="n">
        <v>22.89132001689632</v>
      </c>
      <c r="DJ100" s="23" t="n">
        <v>21.89132001689632</v>
      </c>
      <c r="DK100" s="23" t="n">
        <v>0.01643595404665011</v>
      </c>
      <c r="DL100" s="23" t="n">
        <v>0.006680004758137199</v>
      </c>
      <c r="DM100" s="23" t="n">
        <v>0.02928839939886424</v>
      </c>
      <c r="DN100" s="23" t="n">
        <v>0.006172440594076938</v>
      </c>
      <c r="DO100" s="23" t="n">
        <v>0.01285244535221414</v>
      </c>
      <c r="DP100" s="23" t="n">
        <v>1.406426346726047</v>
      </c>
      <c r="DQ100" s="23" t="n">
        <v>1.781971360818793</v>
      </c>
      <c r="DR100" s="23" t="n">
        <v>0.03948214002198583</v>
      </c>
      <c r="DS100" s="23" t="n">
        <v>0.01019374062312159</v>
      </c>
      <c r="DT100" s="23" t="n">
        <v>2.402181212597931</v>
      </c>
      <c r="DU100" s="23" t="n">
        <v>1.402181212597931</v>
      </c>
      <c r="DV100" s="23" t="n">
        <v>-0.000279074991734866</v>
      </c>
      <c r="DW100" s="23" t="n">
        <v>-0.0006761236922932305</v>
      </c>
      <c r="DX100" s="23" t="n">
        <v>-0.002119347517738458</v>
      </c>
      <c r="DY100" s="23" t="n">
        <v>-0.001164148833710362</v>
      </c>
      <c r="DZ100" s="23" t="n">
        <v>-0.001840272526003592</v>
      </c>
      <c r="EA100" s="23" t="n">
        <v>3.422731209593939</v>
      </c>
      <c r="EB100" s="23" t="n">
        <v>7.594186439148711</v>
      </c>
      <c r="EC100" s="23" t="n">
        <v>-0.003962142782159239</v>
      </c>
      <c r="ED100" s="23" t="n">
        <v>-0.001842795264420781</v>
      </c>
      <c r="EE100" s="23" t="n">
        <v>14.19741252173343</v>
      </c>
      <c r="EF100" s="23" t="n">
        <v>13.19741252173343</v>
      </c>
      <c r="EG100" s="23" t="n">
        <v>0.003673443811568344</v>
      </c>
      <c r="EH100" s="23" t="n">
        <v>0.004402021096756478</v>
      </c>
      <c r="EI100" s="23" t="n">
        <v>0.0124946771103144</v>
      </c>
      <c r="EJ100" s="23" t="n">
        <v>0.004419212201989576</v>
      </c>
      <c r="EK100" s="23" t="n">
        <v>0.008821233298746053</v>
      </c>
      <c r="EL100" s="23" t="n">
        <v>2.19833630853253</v>
      </c>
      <c r="EM100" s="23" t="n">
        <v>3.401352450516973</v>
      </c>
      <c r="EN100" s="23" t="n">
        <v>0.01843670576857774</v>
      </c>
      <c r="EO100" s="23" t="n">
        <v>0.005942028658263347</v>
      </c>
      <c r="EP100" s="23" t="n">
        <v>5.018915958512063</v>
      </c>
      <c r="EQ100" s="23" t="n">
        <v>4.018915958512063</v>
      </c>
      <c r="ER100" s="23" t="n">
        <v>0.02456830308344603</v>
      </c>
      <c r="ES100" s="23" t="n">
        <v>-0.002708822109729449</v>
      </c>
      <c r="ET100" s="23" t="n">
        <v>0.01783647197011149</v>
      </c>
      <c r="EU100" s="23" t="n">
        <v>-0.004023009003605091</v>
      </c>
      <c r="EV100" s="23" t="n">
        <v>-0.00673183111333454</v>
      </c>
      <c r="EW100" s="23" t="n">
        <v>0.8897432150470891</v>
      </c>
      <c r="EX100" s="23" t="n">
        <v>0.7259952756822508</v>
      </c>
      <c r="EY100" s="23" t="n">
        <v>0.01766118048937859</v>
      </c>
      <c r="EZ100" s="23" t="n">
        <v>-0.0001752914807329059</v>
      </c>
      <c r="FA100" s="23" t="n">
        <v>0.7188604125157744</v>
      </c>
      <c r="FB100" s="23" t="n">
        <v>-0.2811395874842256</v>
      </c>
      <c r="FC100" s="23" t="n">
        <v>0.0153478099977526</v>
      </c>
      <c r="FD100" s="23" t="n">
        <v>0.008162649347206613</v>
      </c>
      <c r="FE100" s="23" t="n">
        <v>0.0292433617309594</v>
      </c>
      <c r="FF100" s="23" t="n">
        <v>0.00573290238600018</v>
      </c>
      <c r="FG100" s="23" t="n">
        <v>0.01389555173320679</v>
      </c>
      <c r="FH100" s="23" t="n">
        <v>1.531844565993577</v>
      </c>
      <c r="FI100" s="23" t="n">
        <v>1.905376841076449</v>
      </c>
      <c r="FJ100" s="23" t="n">
        <v>0.04294137658149226</v>
      </c>
      <c r="FK100" s="23" t="n">
        <v>0.01369801485053286</v>
      </c>
      <c r="FL100" s="23" t="n">
        <v>2.797882993585418</v>
      </c>
      <c r="FM100" s="23" t="n">
        <v>1.797882993585418</v>
      </c>
    </row>
    <row r="101">
      <c r="A101" s="2" t="inlineStr">
        <is>
          <t>Aus|6901</t>
        </is>
      </c>
      <c r="B101" s="2" t="inlineStr">
        <is>
          <t>Aus</t>
        </is>
      </c>
      <c r="C101" s="2" t="inlineStr">
        <is>
          <t>6901</t>
        </is>
      </c>
      <c r="D101" s="2" t="inlineStr">
        <is>
          <t>Professional, scientific and technical services</t>
        </is>
      </c>
      <c r="E101" s="23" t="n">
        <v>1</v>
      </c>
      <c r="F101" s="23" t="n">
        <v>0.4920410391563665</v>
      </c>
      <c r="G101" s="23" t="n">
        <v>1.942348340534706</v>
      </c>
      <c r="H101" s="23" t="n">
        <v>0.450307301378339</v>
      </c>
      <c r="I101" s="23" t="n">
        <v>0.9423483405347055</v>
      </c>
      <c r="J101" s="23" t="n">
        <v>1.492041039156367</v>
      </c>
      <c r="K101" s="23" t="n">
        <v>1.942348340534706</v>
      </c>
      <c r="L101" s="23" t="n">
        <v>3.249521379617198</v>
      </c>
      <c r="M101" s="23" t="n">
        <v>1.307173039082493</v>
      </c>
      <c r="N101" s="23" t="n">
        <v>3.249521379617198</v>
      </c>
      <c r="O101" s="23" t="n">
        <v>2.249521379617198</v>
      </c>
      <c r="P101" s="23" t="n">
        <v>0.3572876583271282</v>
      </c>
      <c r="Q101" s="23" t="n">
        <v>0.1545973944018626</v>
      </c>
      <c r="R101" s="23" t="n">
        <v>0.6328545768189416</v>
      </c>
      <c r="S101" s="23" t="n">
        <v>0.1209695240899509</v>
      </c>
      <c r="T101" s="23" t="n">
        <v>0.2755669184918135</v>
      </c>
      <c r="U101" s="23" t="n">
        <v>1.432697270109216</v>
      </c>
      <c r="V101" s="23" t="n">
        <v>1.771274663619945</v>
      </c>
      <c r="W101" s="23" t="n">
        <v>0.9366876391551645</v>
      </c>
      <c r="X101" s="23" t="n">
        <v>0.3038330623362229</v>
      </c>
      <c r="Y101" s="23" t="n">
        <v>2.621662454115739</v>
      </c>
      <c r="Z101" s="23" t="n">
        <v>1.621662454115739</v>
      </c>
      <c r="AA101" s="23" t="n">
        <v>0.4724340980233036</v>
      </c>
      <c r="AB101" s="23" t="n">
        <v>0.2339070387316477</v>
      </c>
      <c r="AC101" s="23" t="n">
        <v>0.9096637658286683</v>
      </c>
      <c r="AD101" s="23" t="n">
        <v>0.203322629073717</v>
      </c>
      <c r="AE101" s="23" t="n">
        <v>0.4372296678053647</v>
      </c>
      <c r="AF101" s="23" t="n">
        <v>1.495110407378152</v>
      </c>
      <c r="AG101" s="23" t="n">
        <v>1.925482876097986</v>
      </c>
      <c r="AH101" s="23" t="n">
        <v>1.565105705213929</v>
      </c>
      <c r="AI101" s="23" t="n">
        <v>0.655441939385261</v>
      </c>
      <c r="AJ101" s="23" t="n">
        <v>3.312855087645955</v>
      </c>
      <c r="AK101" s="23" t="n">
        <v>2.312855087645955</v>
      </c>
      <c r="AL101" s="23" t="n">
        <v>0.4704253402666003</v>
      </c>
      <c r="AM101" s="23" t="n">
        <v>0.2335003616035561</v>
      </c>
      <c r="AN101" s="23" t="n">
        <v>0.9073566685329479</v>
      </c>
      <c r="AO101" s="23" t="n">
        <v>0.2034309666627916</v>
      </c>
      <c r="AP101" s="23" t="n">
        <v>0.4369313282663477</v>
      </c>
      <c r="AQ101" s="23" t="n">
        <v>1.496360084410475</v>
      </c>
      <c r="AR101" s="23" t="n">
        <v>1.928800578682112</v>
      </c>
      <c r="AS101" s="23" t="n">
        <v>1.571839093684801</v>
      </c>
      <c r="AT101" s="23" t="n">
        <v>0.6644824251518535</v>
      </c>
      <c r="AU101" s="23" t="n">
        <v>3.34131467661586</v>
      </c>
      <c r="AV101" s="23" t="n">
        <v>2.34131467661586</v>
      </c>
      <c r="AW101" s="23" t="n">
        <v>0.4824012637148103</v>
      </c>
      <c r="AX101" s="23" t="n">
        <v>0.2392449055228698</v>
      </c>
      <c r="AY101" s="23" t="n">
        <v>0.930117613429825</v>
      </c>
      <c r="AZ101" s="23" t="n">
        <v>0.2084714441921449</v>
      </c>
      <c r="BA101" s="23" t="n">
        <v>0.4477163497150147</v>
      </c>
      <c r="BB101" s="23" t="n">
        <v>1.49594585155214</v>
      </c>
      <c r="BC101" s="23" t="n">
        <v>1.928099454523194</v>
      </c>
      <c r="BD101" s="23" t="n">
        <v>1.612106533343229</v>
      </c>
      <c r="BE101" s="23" t="n">
        <v>0.6819889199134044</v>
      </c>
      <c r="BF101" s="23" t="n">
        <v>3.341837293146659</v>
      </c>
      <c r="BG101" s="23" t="n">
        <v>2.341837293146659</v>
      </c>
      <c r="BH101" s="23" t="n">
        <v>3.161232966793713</v>
      </c>
      <c r="BI101" s="23" t="n">
        <v>1.36555427202533</v>
      </c>
      <c r="BJ101" s="23" t="n">
        <v>5.667390080132352</v>
      </c>
      <c r="BK101" s="23" t="n">
        <v>1.14060284131331</v>
      </c>
      <c r="BL101" s="23" t="n">
        <v>2.50615711333864</v>
      </c>
      <c r="BM101" s="23" t="n">
        <v>1.431968882511796</v>
      </c>
      <c r="BN101" s="23" t="n">
        <v>1.792778368334085</v>
      </c>
      <c r="BO101" s="23" t="n">
        <v>9.262838550889466</v>
      </c>
      <c r="BP101" s="23" t="n">
        <v>3.595448470757113</v>
      </c>
      <c r="BQ101" s="23" t="n">
        <v>2.930134744319183</v>
      </c>
      <c r="BR101" s="23" t="n">
        <v>1.930134744319183</v>
      </c>
      <c r="CD101" s="23" t="n">
        <v>0.1151464396961755</v>
      </c>
      <c r="CE101" s="23" t="n">
        <v>0.0793096443297852</v>
      </c>
      <c r="CF101" s="23" t="n">
        <v>0.2768091890097267</v>
      </c>
      <c r="CG101" s="23" t="n">
        <v>0.08235310498376609</v>
      </c>
      <c r="CH101" s="23" t="n">
        <v>0.1616627493135513</v>
      </c>
      <c r="CI101" s="23" t="n">
        <v>1.688772006664305</v>
      </c>
      <c r="CJ101" s="23" t="n">
        <v>2.403975231367235</v>
      </c>
      <c r="CK101" s="23" t="n">
        <v>0.6284180660587645</v>
      </c>
      <c r="CL101" s="23" t="n">
        <v>0.3516088770490378</v>
      </c>
      <c r="CM101" s="23" t="n">
        <v>5.457555333164479</v>
      </c>
      <c r="CN101" s="23" t="n">
        <v>4.45755533316448</v>
      </c>
      <c r="CO101" s="23" t="n">
        <v>0</v>
      </c>
      <c r="CP101" s="23" t="n">
        <v>0.000383229193638613</v>
      </c>
      <c r="CQ101" s="23" t="n">
        <v>0.0007602463780991874</v>
      </c>
      <c r="CR101" s="23" t="n">
        <v>0.0003770171844605744</v>
      </c>
      <c r="CS101" s="23" t="n">
        <v>0.0007602463780991874</v>
      </c>
      <c r="CV101" s="23" t="n">
        <v>0.004946150971182083</v>
      </c>
      <c r="CW101" s="23" t="n">
        <v>0.004185904593082895</v>
      </c>
      <c r="CZ101" s="23" t="n">
        <v>4.726070913142844e-05</v>
      </c>
      <c r="DA101" s="23" t="n">
        <v>5.623351389812894e-05</v>
      </c>
      <c r="DB101" s="23" t="n">
        <v>0.000175023768472082</v>
      </c>
      <c r="DC101" s="23" t="n">
        <v>7.152954544252466e-05</v>
      </c>
      <c r="DD101" s="23" t="n">
        <v>0.0001277630593406536</v>
      </c>
      <c r="DE101" s="23" t="n">
        <v>2.189857599084005</v>
      </c>
      <c r="DF101" s="23" t="n">
        <v>3.703367378287834</v>
      </c>
      <c r="DG101" s="23" t="n">
        <v>0.0004038775999529894</v>
      </c>
      <c r="DH101" s="23" t="n">
        <v>0.0002288538314809074</v>
      </c>
      <c r="DI101" s="23" t="n">
        <v>8.545737196406355</v>
      </c>
      <c r="DJ101" s="23" t="n">
        <v>7.545737196406355</v>
      </c>
      <c r="DK101" s="23" t="n">
        <v>0.01260488252665882</v>
      </c>
      <c r="DL101" s="23" t="n">
        <v>0.006084831063029498</v>
      </c>
      <c r="DM101" s="23" t="n">
        <v>0.02437044994420762</v>
      </c>
      <c r="DN101" s="23" t="n">
        <v>0.005680736354519308</v>
      </c>
      <c r="DO101" s="23" t="n">
        <v>0.01176556741754881</v>
      </c>
      <c r="DP101" s="23" t="n">
        <v>1.482736039003959</v>
      </c>
      <c r="DQ101" s="23" t="n">
        <v>1.933413492165842</v>
      </c>
      <c r="DR101" s="23" t="n">
        <v>0.04035112743558864</v>
      </c>
      <c r="DS101" s="23" t="n">
        <v>0.01598067749138102</v>
      </c>
      <c r="DT101" s="23" t="n">
        <v>3.201229948017972</v>
      </c>
      <c r="DU101" s="23" t="n">
        <v>2.201229948017972</v>
      </c>
      <c r="DV101" s="23" t="n">
        <v>-0.0006762197875802196</v>
      </c>
      <c r="DW101" s="23" t="n">
        <v>-0.0007797498512525751</v>
      </c>
      <c r="DX101" s="23" t="n">
        <v>-0.002544775193902061</v>
      </c>
      <c r="DY101" s="23" t="n">
        <v>-0.001088805555069266</v>
      </c>
      <c r="DZ101" s="23" t="n">
        <v>-0.001868555406321841</v>
      </c>
      <c r="EA101" s="23" t="n">
        <v>2.153101204037265</v>
      </c>
      <c r="EB101" s="23" t="n">
        <v>3.763236806494923</v>
      </c>
      <c r="EC101" s="23" t="n">
        <v>-0.005433716348295943</v>
      </c>
      <c r="ED101" s="23" t="n">
        <v>-0.002888941154393882</v>
      </c>
      <c r="EE101" s="23" t="n">
        <v>8.035429379758195</v>
      </c>
      <c r="EF101" s="23" t="n">
        <v>7.035429379758196</v>
      </c>
      <c r="EG101" s="23" t="n">
        <v>0.01144882568466368</v>
      </c>
      <c r="EH101" s="23" t="n">
        <v>0.005110807170351301</v>
      </c>
      <c r="EI101" s="23" t="n">
        <v>0.02068200834091087</v>
      </c>
      <c r="EJ101" s="23" t="n">
        <v>0.004122375485895897</v>
      </c>
      <c r="EK101" s="23" t="n">
        <v>0.009233182656247198</v>
      </c>
      <c r="EL101" s="23" t="n">
        <v>1.44640448820856</v>
      </c>
      <c r="EM101" s="23" t="n">
        <v>1.806474210592231</v>
      </c>
      <c r="EN101" s="23" t="n">
        <v>0.02999729770749193</v>
      </c>
      <c r="EO101" s="23" t="n">
        <v>0.009315289366581051</v>
      </c>
      <c r="EP101" s="23" t="n">
        <v>2.620120048440858</v>
      </c>
      <c r="EQ101" s="23" t="n">
        <v>1.620120048440858</v>
      </c>
      <c r="ER101" s="23" t="n">
        <v>-0.013457583441367</v>
      </c>
      <c r="ES101" s="23" t="n">
        <v>-0.005517484298442891</v>
      </c>
      <c r="ET101" s="23" t="n">
        <v>-0.02298910563663107</v>
      </c>
      <c r="EU101" s="23" t="n">
        <v>-0.004014037896821175</v>
      </c>
      <c r="EV101" s="23" t="n">
        <v>-0.009531522195264066</v>
      </c>
      <c r="EW101" s="23" t="n">
        <v>1.40999071805736</v>
      </c>
      <c r="EX101" s="23" t="n">
        <v>1.708264023536745</v>
      </c>
      <c r="EY101" s="23" t="n">
        <v>-0.02326390923661916</v>
      </c>
      <c r="EZ101" s="23" t="n">
        <v>-0.0002748035999880979</v>
      </c>
      <c r="FA101" s="23" t="n">
        <v>1.728684004671202</v>
      </c>
      <c r="FB101" s="23" t="n">
        <v>0.7286840046712021</v>
      </c>
      <c r="FC101" s="23" t="n">
        <v>0.0070325029644707</v>
      </c>
      <c r="FD101" s="23" t="n">
        <v>0.004843791178711157</v>
      </c>
      <c r="FE101" s="23" t="n">
        <v>0.01690596294110421</v>
      </c>
      <c r="FF101" s="23" t="n">
        <v>0.005029668797922354</v>
      </c>
      <c r="FG101" s="23" t="n">
        <v>0.009873459976633511</v>
      </c>
      <c r="FH101" s="23" t="n">
        <v>1.688772006664305</v>
      </c>
      <c r="FI101" s="23" t="n">
        <v>2.403975231367234</v>
      </c>
      <c r="FJ101" s="23" t="n">
        <v>0.0383802740592421</v>
      </c>
      <c r="FK101" s="23" t="n">
        <v>0.02147431111813789</v>
      </c>
      <c r="FL101" s="23" t="n">
        <v>5.457555333164483</v>
      </c>
      <c r="FM101" s="23" t="n">
        <v>4.457555333164483</v>
      </c>
    </row>
    <row r="102">
      <c r="A102" s="2" t="inlineStr">
        <is>
          <t>Aus|7001</t>
        </is>
      </c>
      <c r="B102" s="2" t="inlineStr">
        <is>
          <t>Aus</t>
        </is>
      </c>
      <c r="C102" s="2" t="inlineStr">
        <is>
          <t>7001</t>
        </is>
      </c>
      <c r="D102" s="2" t="inlineStr">
        <is>
          <t>Computer systems design and related services</t>
        </is>
      </c>
      <c r="E102" s="23" t="n">
        <v>1</v>
      </c>
      <c r="F102" s="23" t="n">
        <v>0.4137136879152323</v>
      </c>
      <c r="G102" s="23" t="n">
        <v>1.799070115460821</v>
      </c>
      <c r="H102" s="23" t="n">
        <v>0.3853564275455883</v>
      </c>
      <c r="I102" s="23" t="n">
        <v>0.7990701154608206</v>
      </c>
      <c r="J102" s="23" t="n">
        <v>1.413713687915232</v>
      </c>
      <c r="K102" s="23" t="n">
        <v>1.799070115460821</v>
      </c>
      <c r="L102" s="23" t="n">
        <v>3.0731683472499</v>
      </c>
      <c r="M102" s="23" t="n">
        <v>1.27409823178908</v>
      </c>
      <c r="N102" s="23" t="n">
        <v>3.0731683472499</v>
      </c>
      <c r="O102" s="23" t="n">
        <v>2.0731683472499</v>
      </c>
      <c r="P102" s="23" t="n">
        <v>0.3772227064841844</v>
      </c>
      <c r="Q102" s="23" t="n">
        <v>0.1355733971165132</v>
      </c>
      <c r="R102" s="23" t="n">
        <v>0.6168417441279207</v>
      </c>
      <c r="S102" s="23" t="n">
        <v>0.1040456405272231</v>
      </c>
      <c r="T102" s="23" t="n">
        <v>0.2396190376437363</v>
      </c>
      <c r="U102" s="23" t="n">
        <v>1.359398824053019</v>
      </c>
      <c r="V102" s="23" t="n">
        <v>1.635219019228851</v>
      </c>
      <c r="W102" s="23" t="n">
        <v>0.912987056116116</v>
      </c>
      <c r="X102" s="23" t="n">
        <v>0.2961453119881953</v>
      </c>
      <c r="Y102" s="23" t="n">
        <v>2.42028658514594</v>
      </c>
      <c r="Z102" s="23" t="n">
        <v>1.42028658514594</v>
      </c>
      <c r="AA102" s="23" t="n">
        <v>0.5198133007625468</v>
      </c>
      <c r="AB102" s="23" t="n">
        <v>0.1917161438665941</v>
      </c>
      <c r="AC102" s="23" t="n">
        <v>0.8846509958539847</v>
      </c>
      <c r="AD102" s="23" t="n">
        <v>0.1731215512248438</v>
      </c>
      <c r="AE102" s="23" t="n">
        <v>0.3648376950914378</v>
      </c>
      <c r="AF102" s="23" t="n">
        <v>1.368817311110265</v>
      </c>
      <c r="AG102" s="23" t="n">
        <v>1.701862946862334</v>
      </c>
      <c r="AH102" s="23" t="n">
        <v>1.523508584744681</v>
      </c>
      <c r="AI102" s="23" t="n">
        <v>0.6388575888906959</v>
      </c>
      <c r="AJ102" s="23" t="n">
        <v>2.930876494521687</v>
      </c>
      <c r="AK102" s="23" t="n">
        <v>1.930876494521687</v>
      </c>
      <c r="AL102" s="23" t="n">
        <v>0.5257632430406499</v>
      </c>
      <c r="AM102" s="23" t="n">
        <v>0.19234414913092</v>
      </c>
      <c r="AN102" s="23" t="n">
        <v>0.8914281957701644</v>
      </c>
      <c r="AO102" s="23" t="n">
        <v>0.1733208035985944</v>
      </c>
      <c r="AP102" s="23" t="n">
        <v>0.3656649527295145</v>
      </c>
      <c r="AQ102" s="23" t="n">
        <v>1.365837954016212</v>
      </c>
      <c r="AR102" s="23" t="n">
        <v>1.695493565915263</v>
      </c>
      <c r="AS102" s="23" t="n">
        <v>1.539097523111201</v>
      </c>
      <c r="AT102" s="23" t="n">
        <v>0.6476693273410363</v>
      </c>
      <c r="AU102" s="23" t="n">
        <v>2.927358546805456</v>
      </c>
      <c r="AV102" s="23" t="n">
        <v>1.927358546805456</v>
      </c>
      <c r="AW102" s="23" t="n">
        <v>0.5312243044793948</v>
      </c>
      <c r="AX102" s="23" t="n">
        <v>0.1962175078095455</v>
      </c>
      <c r="AY102" s="23" t="n">
        <v>0.9050208392884851</v>
      </c>
      <c r="AZ102" s="23" t="n">
        <v>0.1775790269995447</v>
      </c>
      <c r="BA102" s="23" t="n">
        <v>0.3737965348090903</v>
      </c>
      <c r="BB102" s="23" t="n">
        <v>1.369368468564029</v>
      </c>
      <c r="BC102" s="23" t="n">
        <v>1.703651040920303</v>
      </c>
      <c r="BD102" s="23" t="n">
        <v>1.569753702484095</v>
      </c>
      <c r="BE102" s="23" t="n">
        <v>0.66473286319561</v>
      </c>
      <c r="BF102" s="23" t="n">
        <v>2.954973425062826</v>
      </c>
      <c r="BG102" s="23" t="n">
        <v>1.954973425062827</v>
      </c>
      <c r="BH102" s="23" t="n">
        <v>3.397233703807641</v>
      </c>
      <c r="BI102" s="23" t="n">
        <v>1.090989611122302</v>
      </c>
      <c r="BJ102" s="23" t="n">
        <v>5.460077734063135</v>
      </c>
      <c r="BK102" s="23" t="n">
        <v>0.9718544191331921</v>
      </c>
      <c r="BL102" s="23" t="n">
        <v>2.062844030255494</v>
      </c>
      <c r="BM102" s="23" t="n">
        <v>1.32114058267452</v>
      </c>
      <c r="BN102" s="23" t="n">
        <v>1.607212870855321</v>
      </c>
      <c r="BO102" s="23" t="n">
        <v>8.964552200806851</v>
      </c>
      <c r="BP102" s="23" t="n">
        <v>3.504474466743717</v>
      </c>
      <c r="BQ102" s="23" t="n">
        <v>2.638779955220427</v>
      </c>
      <c r="BR102" s="23" t="n">
        <v>1.638779955220427</v>
      </c>
      <c r="CD102" s="23" t="n">
        <v>0.1425905942783624</v>
      </c>
      <c r="CE102" s="23" t="n">
        <v>0.05614274675008087</v>
      </c>
      <c r="CF102" s="23" t="n">
        <v>0.2678092517260642</v>
      </c>
      <c r="CG102" s="23" t="n">
        <v>0.06907591069762094</v>
      </c>
      <c r="CH102" s="23" t="n">
        <v>0.1252186574477018</v>
      </c>
      <c r="CI102" s="23" t="n">
        <v>1.393733871677961</v>
      </c>
      <c r="CJ102" s="23" t="n">
        <v>1.878169125259781</v>
      </c>
      <c r="CK102" s="23" t="n">
        <v>0.6105215286285652</v>
      </c>
      <c r="CL102" s="23" t="n">
        <v>0.3427122769025011</v>
      </c>
      <c r="CM102" s="23" t="n">
        <v>4.281639554967545</v>
      </c>
      <c r="CN102" s="23" t="n">
        <v>3.281639554967545</v>
      </c>
      <c r="CO102" s="23" t="n">
        <v>0</v>
      </c>
      <c r="CP102" s="23" t="n">
        <v>6.736155296134329e-05</v>
      </c>
      <c r="CQ102" s="23" t="n">
        <v>0.000351545305680263</v>
      </c>
      <c r="CR102" s="23" t="n">
        <v>0.0002841837527189197</v>
      </c>
      <c r="CS102" s="23" t="n">
        <v>0.000351545305680263</v>
      </c>
      <c r="CV102" s="23" t="n">
        <v>0.004431535850947417</v>
      </c>
      <c r="CW102" s="23" t="n">
        <v>0.004079990545267154</v>
      </c>
      <c r="CZ102" s="23" t="n">
        <v>2.230408134037343e-06</v>
      </c>
      <c r="DA102" s="23" t="n">
        <v>5.041948327283403e-05</v>
      </c>
      <c r="DB102" s="23" t="n">
        <v>0.0001146134381206254</v>
      </c>
      <c r="DC102" s="23" t="n">
        <v>6.196354671375406e-05</v>
      </c>
      <c r="DD102" s="23" t="n">
        <v>0.0001123830299865881</v>
      </c>
      <c r="DE102" s="23" t="n">
        <v>23.60549650236788</v>
      </c>
      <c r="DF102" s="23" t="n">
        <v>51.38675580112753</v>
      </c>
      <c r="DG102" s="23" t="n">
        <v>0.0003376766847682473</v>
      </c>
      <c r="DH102" s="23" t="n">
        <v>0.0002230632466476218</v>
      </c>
      <c r="DI102" s="23" t="n">
        <v>151.3968137109536</v>
      </c>
      <c r="DJ102" s="23" t="n">
        <v>150.3968137109536</v>
      </c>
      <c r="DK102" s="23" t="n">
        <v>0.006143303362842772</v>
      </c>
      <c r="DL102" s="23" t="n">
        <v>0.004569800439510433</v>
      </c>
      <c r="DM102" s="23" t="n">
        <v>0.0155295298651698</v>
      </c>
      <c r="DN102" s="23" t="n">
        <v>0.004816426062816595</v>
      </c>
      <c r="DO102" s="23" t="n">
        <v>0.009386226502327028</v>
      </c>
      <c r="DP102" s="23" t="n">
        <v>1.743866966940045</v>
      </c>
      <c r="DQ102" s="23" t="n">
        <v>2.527879374979069</v>
      </c>
      <c r="DR102" s="23" t="n">
        <v>0.03110585551280669</v>
      </c>
      <c r="DS102" s="23" t="n">
        <v>0.01557632564763689</v>
      </c>
      <c r="DT102" s="23" t="n">
        <v>5.063376114705275</v>
      </c>
      <c r="DU102" s="23" t="n">
        <v>4.063376114705275</v>
      </c>
      <c r="DV102" s="23" t="n">
        <v>-0.0006844723322318685</v>
      </c>
      <c r="DW102" s="23" t="n">
        <v>-0.0008142227971191335</v>
      </c>
      <c r="DX102" s="23" t="n">
        <v>-0.002403045090649866</v>
      </c>
      <c r="DY102" s="23" t="n">
        <v>-0.000904349961298864</v>
      </c>
      <c r="DZ102" s="23" t="n">
        <v>-0.001718572758417997</v>
      </c>
      <c r="EA102" s="23" t="n">
        <v>2.189562760651239</v>
      </c>
      <c r="EB102" s="23" t="n">
        <v>3.510799454543653</v>
      </c>
      <c r="EC102" s="23" t="n">
        <v>-0.005218888675627341</v>
      </c>
      <c r="ED102" s="23" t="n">
        <v>-0.002815843584977475</v>
      </c>
      <c r="EE102" s="23" t="n">
        <v>7.624689019364797</v>
      </c>
      <c r="EF102" s="23" t="n">
        <v>6.624689019364798</v>
      </c>
      <c r="EG102" s="23" t="n">
        <v>0.01626346413611226</v>
      </c>
      <c r="EH102" s="23" t="n">
        <v>0.004669402607119509</v>
      </c>
      <c r="EI102" s="23" t="n">
        <v>0.02448497406665373</v>
      </c>
      <c r="EJ102" s="23" t="n">
        <v>0.00355210732342196</v>
      </c>
      <c r="EK102" s="23" t="n">
        <v>0.008221509930541469</v>
      </c>
      <c r="EL102" s="23" t="n">
        <v>1.287109964275773</v>
      </c>
      <c r="EM102" s="23" t="n">
        <v>1.505520217693719</v>
      </c>
      <c r="EN102" s="23" t="n">
        <v>0.03356456288596958</v>
      </c>
      <c r="EO102" s="23" t="n">
        <v>0.009079588819315851</v>
      </c>
      <c r="EP102" s="23" t="n">
        <v>2.063801574194826</v>
      </c>
      <c r="EQ102" s="23" t="n">
        <v>1.063801574194826</v>
      </c>
      <c r="ER102" s="23" t="n">
        <v>-0.01031352185800915</v>
      </c>
      <c r="ES102" s="23" t="n">
        <v>-0.004041397342793524</v>
      </c>
      <c r="ET102" s="23" t="n">
        <v>-0.01770777415047402</v>
      </c>
      <c r="EU102" s="23" t="n">
        <v>-0.003352854949671352</v>
      </c>
      <c r="EV102" s="23" t="n">
        <v>-0.007394252292464876</v>
      </c>
      <c r="EW102" s="23" t="n">
        <v>1.391854247116867</v>
      </c>
      <c r="EX102" s="23" t="n">
        <v>1.716947362333143</v>
      </c>
      <c r="EY102" s="23" t="n">
        <v>-0.0179756245194497</v>
      </c>
      <c r="EZ102" s="23" t="n">
        <v>-0.0002678503689756799</v>
      </c>
      <c r="FA102" s="23" t="n">
        <v>1.742918158018971</v>
      </c>
      <c r="FB102" s="23" t="n">
        <v>0.7429181580189713</v>
      </c>
      <c r="FC102" s="23" t="n">
        <v>0.008708639013191554</v>
      </c>
      <c r="FD102" s="23" t="n">
        <v>0.003428886155709645</v>
      </c>
      <c r="FE102" s="23" t="n">
        <v>0.01635629691760918</v>
      </c>
      <c r="FF102" s="23" t="n">
        <v>0.00421877174870798</v>
      </c>
      <c r="FG102" s="23" t="n">
        <v>0.007647657904417625</v>
      </c>
      <c r="FH102" s="23" t="n">
        <v>1.393733871677961</v>
      </c>
      <c r="FI102" s="23" t="n">
        <v>1.87816912525978</v>
      </c>
      <c r="FJ102" s="23" t="n">
        <v>0.03728725326881446</v>
      </c>
      <c r="FK102" s="23" t="n">
        <v>0.02093095635120528</v>
      </c>
      <c r="FL102" s="23" t="n">
        <v>4.281639554967541</v>
      </c>
      <c r="FM102" s="23" t="n">
        <v>3.281639554967541</v>
      </c>
    </row>
    <row r="103">
      <c r="A103" s="2" t="inlineStr">
        <is>
          <t>Aus|7210</t>
        </is>
      </c>
      <c r="B103" s="2" t="inlineStr">
        <is>
          <t>Aus</t>
        </is>
      </c>
      <c r="C103" s="2" t="inlineStr">
        <is>
          <t>7210</t>
        </is>
      </c>
      <c r="D103" s="2" t="inlineStr">
        <is>
          <t>Employment, travel agency and other administrative services</t>
        </is>
      </c>
      <c r="E103" s="23" t="n">
        <v>1</v>
      </c>
      <c r="F103" s="23" t="n">
        <v>0.3300507391195782</v>
      </c>
      <c r="G103" s="23" t="n">
        <v>1.633184950404377</v>
      </c>
      <c r="H103" s="23" t="n">
        <v>0.3031342112847985</v>
      </c>
      <c r="I103" s="23" t="n">
        <v>0.6331849504043767</v>
      </c>
      <c r="J103" s="23" t="n">
        <v>1.330050739119578</v>
      </c>
      <c r="K103" s="23" t="n">
        <v>1.633184950404377</v>
      </c>
      <c r="L103" s="23" t="n">
        <v>3.231106779122647</v>
      </c>
      <c r="M103" s="23" t="n">
        <v>1.597921828718271</v>
      </c>
      <c r="N103" s="23" t="n">
        <v>3.231106779122647</v>
      </c>
      <c r="O103" s="23" t="n">
        <v>2.231106779122647</v>
      </c>
      <c r="P103" s="23" t="n">
        <v>0.5935406409155214</v>
      </c>
      <c r="Q103" s="23" t="n">
        <v>0.09985224320105845</v>
      </c>
      <c r="R103" s="23" t="n">
        <v>0.7736176561697214</v>
      </c>
      <c r="S103" s="23" t="n">
        <v>0.0802247720531416</v>
      </c>
      <c r="T103" s="23" t="n">
        <v>0.1800770152542001</v>
      </c>
      <c r="U103" s="23" t="n">
        <v>1.168231518311937</v>
      </c>
      <c r="V103" s="23" t="n">
        <v>1.303394583016987</v>
      </c>
      <c r="W103" s="23" t="n">
        <v>1.145030979484699</v>
      </c>
      <c r="X103" s="23" t="n">
        <v>0.3714133233149779</v>
      </c>
      <c r="Y103" s="23" t="n">
        <v>1.929153457324368</v>
      </c>
      <c r="Z103" s="23" t="n">
        <v>0.929153457324368</v>
      </c>
      <c r="AA103" s="23" t="n">
        <v>0.6404331267027645</v>
      </c>
      <c r="AB103" s="23" t="n">
        <v>0.155324631443948</v>
      </c>
      <c r="AC103" s="23" t="n">
        <v>0.9322389890710208</v>
      </c>
      <c r="AD103" s="23" t="n">
        <v>0.1364812309243082</v>
      </c>
      <c r="AE103" s="23" t="n">
        <v>0.2918058623682562</v>
      </c>
      <c r="AF103" s="23" t="n">
        <v>1.242530601506559</v>
      </c>
      <c r="AG103" s="23" t="n">
        <v>1.455638301957619</v>
      </c>
      <c r="AH103" s="23" t="n">
        <v>1.733468016206003</v>
      </c>
      <c r="AI103" s="23" t="n">
        <v>0.801229027134982</v>
      </c>
      <c r="AJ103" s="23" t="n">
        <v>2.706711979642074</v>
      </c>
      <c r="AK103" s="23" t="n">
        <v>1.706711979642074</v>
      </c>
      <c r="AL103" s="23" t="n">
        <v>0.6393835473833466</v>
      </c>
      <c r="AM103" s="23" t="n">
        <v>0.1552352949674753</v>
      </c>
      <c r="AN103" s="23" t="n">
        <v>0.9311738690636727</v>
      </c>
      <c r="AO103" s="23" t="n">
        <v>0.1365550267128509</v>
      </c>
      <c r="AP103" s="23" t="n">
        <v>0.2917903216803261</v>
      </c>
      <c r="AQ103" s="23" t="n">
        <v>1.242789004507185</v>
      </c>
      <c r="AR103" s="23" t="n">
        <v>1.456361948746519</v>
      </c>
      <c r="AS103" s="23" t="n">
        <v>1.743454217727438</v>
      </c>
      <c r="AT103" s="23" t="n">
        <v>0.812280348663765</v>
      </c>
      <c r="AU103" s="23" t="n">
        <v>2.726773663261214</v>
      </c>
      <c r="AV103" s="23" t="n">
        <v>1.726773663261213</v>
      </c>
      <c r="AW103" s="23" t="n">
        <v>0.6460206823026109</v>
      </c>
      <c r="AX103" s="23" t="n">
        <v>0.1591016293048688</v>
      </c>
      <c r="AY103" s="23" t="n">
        <v>0.9450718945043648</v>
      </c>
      <c r="AZ103" s="23" t="n">
        <v>0.1399495828968851</v>
      </c>
      <c r="BA103" s="23" t="n">
        <v>0.2990512122017539</v>
      </c>
      <c r="BB103" s="23" t="n">
        <v>1.246279466994436</v>
      </c>
      <c r="BC103" s="23" t="n">
        <v>1.462912752476973</v>
      </c>
      <c r="BD103" s="23" t="n">
        <v>1.778752631094934</v>
      </c>
      <c r="BE103" s="23" t="n">
        <v>0.8336807365905687</v>
      </c>
      <c r="BF103" s="23" t="n">
        <v>2.753398892361971</v>
      </c>
      <c r="BG103" s="23" t="n">
        <v>1.753398892361971</v>
      </c>
      <c r="BH103" s="23" t="n">
        <v>1.680540085105898</v>
      </c>
      <c r="BI103" s="23" t="n">
        <v>0.8834992463208599</v>
      </c>
      <c r="BJ103" s="23" t="n">
        <v>3.328887986623839</v>
      </c>
      <c r="BK103" s="23" t="n">
        <v>0.7648486551970809</v>
      </c>
      <c r="BL103" s="23" t="n">
        <v>1.648347901517941</v>
      </c>
      <c r="BM103" s="23" t="n">
        <v>1.525723399370856</v>
      </c>
      <c r="BN103" s="23" t="n">
        <v>1.980844144169326</v>
      </c>
      <c r="BO103" s="23" t="n">
        <v>7.724056356595044</v>
      </c>
      <c r="BP103" s="23" t="n">
        <v>4.395168369971206</v>
      </c>
      <c r="BQ103" s="23" t="n">
        <v>4.596175018406846</v>
      </c>
      <c r="BR103" s="23" t="n">
        <v>3.596175018406846</v>
      </c>
      <c r="CD103" s="23" t="n">
        <v>0.04689248578724318</v>
      </c>
      <c r="CE103" s="23" t="n">
        <v>0.0554723882428896</v>
      </c>
      <c r="CF103" s="23" t="n">
        <v>0.1586213329012992</v>
      </c>
      <c r="CG103" s="23" t="n">
        <v>0.05625645887116645</v>
      </c>
      <c r="CH103" s="23" t="n">
        <v>0.111728847114056</v>
      </c>
      <c r="CI103" s="23" t="n">
        <v>2.182969665855942</v>
      </c>
      <c r="CJ103" s="23" t="n">
        <v>3.382659934493198</v>
      </c>
      <c r="CK103" s="23" t="n">
        <v>0.5884370367213033</v>
      </c>
      <c r="CL103" s="23" t="n">
        <v>0.4298157038200041</v>
      </c>
      <c r="CM103" s="23" t="n">
        <v>12.54864242836502</v>
      </c>
      <c r="CN103" s="23" t="n">
        <v>11.54864242836502</v>
      </c>
      <c r="CO103" s="23" t="n">
        <v>0</v>
      </c>
      <c r="CP103" s="23" t="n">
        <v>0.0001798605579651021</v>
      </c>
      <c r="CQ103" s="23" t="n">
        <v>0.0004349911739115005</v>
      </c>
      <c r="CR103" s="23" t="n">
        <v>0.0002551306159463984</v>
      </c>
      <c r="CS103" s="23" t="n">
        <v>0.0004349911739115005</v>
      </c>
      <c r="CV103" s="23" t="n">
        <v>0.005551948242513581</v>
      </c>
      <c r="CW103" s="23" t="n">
        <v>0.005116957068602081</v>
      </c>
      <c r="CZ103" s="23" t="n">
        <v>2.484184301402034e-05</v>
      </c>
      <c r="DA103" s="23" t="n">
        <v>4.136268932645932e-05</v>
      </c>
      <c r="DB103" s="23" t="n">
        <v>0.0001148601409633009</v>
      </c>
      <c r="DC103" s="23" t="n">
        <v>4.86556086228212e-05</v>
      </c>
      <c r="DD103" s="23" t="n">
        <v>9.001829794928051e-05</v>
      </c>
      <c r="DE103" s="23" t="n">
        <v>2.665041088260435</v>
      </c>
      <c r="DF103" s="23" t="n">
        <v>4.623656179554618</v>
      </c>
      <c r="DG103" s="23" t="n">
        <v>0.0003946169305967776</v>
      </c>
      <c r="DH103" s="23" t="n">
        <v>0.0002797567896334768</v>
      </c>
      <c r="DI103" s="23" t="n">
        <v>15.88517125617701</v>
      </c>
      <c r="DJ103" s="23" t="n">
        <v>14.88517125617701</v>
      </c>
      <c r="DK103" s="23" t="n">
        <v>0.007768474354839469</v>
      </c>
      <c r="DL103" s="23" t="n">
        <v>0.00432395301287344</v>
      </c>
      <c r="DM103" s="23" t="n">
        <v>0.01594864821880847</v>
      </c>
      <c r="DN103" s="23" t="n">
        <v>0.003856220851095563</v>
      </c>
      <c r="DO103" s="23" t="n">
        <v>0.008180173863969003</v>
      </c>
      <c r="DP103" s="23" t="n">
        <v>1.556602598575842</v>
      </c>
      <c r="DQ103" s="23" t="n">
        <v>2.052996185650411</v>
      </c>
      <c r="DR103" s="23" t="n">
        <v>0.03548383800447612</v>
      </c>
      <c r="DS103" s="23" t="n">
        <v>0.01953518978566765</v>
      </c>
      <c r="DT103" s="23" t="n">
        <v>4.567671383554355</v>
      </c>
      <c r="DU103" s="23" t="n">
        <v>3.567671383554356</v>
      </c>
      <c r="DV103" s="23" t="n">
        <v>-0.001156181278589153</v>
      </c>
      <c r="DW103" s="23" t="n">
        <v>-0.0006788419227714847</v>
      </c>
      <c r="DX103" s="23" t="n">
        <v>-0.002600474092990932</v>
      </c>
      <c r="DY103" s="23" t="n">
        <v>-0.0007654508916302942</v>
      </c>
      <c r="DZ103" s="23" t="n">
        <v>-0.001444292814401779</v>
      </c>
      <c r="EA103" s="23" t="n">
        <v>1.587141424396572</v>
      </c>
      <c r="EB103" s="23" t="n">
        <v>2.249192355167867</v>
      </c>
      <c r="EC103" s="23" t="n">
        <v>-0.006131989810090431</v>
      </c>
      <c r="ED103" s="23" t="n">
        <v>-0.003531515717099499</v>
      </c>
      <c r="EE103" s="23" t="n">
        <v>5.303657759943217</v>
      </c>
      <c r="EF103" s="23" t="n">
        <v>4.303657759943217</v>
      </c>
      <c r="EG103" s="23" t="n">
        <v>0.02211984948916279</v>
      </c>
      <c r="EH103" s="23" t="n">
        <v>0.003408919031348511</v>
      </c>
      <c r="EI103" s="23" t="n">
        <v>0.02827398518302381</v>
      </c>
      <c r="EJ103" s="23" t="n">
        <v>0.002745216662512508</v>
      </c>
      <c r="EK103" s="23" t="n">
        <v>0.006154135693861019</v>
      </c>
      <c r="EL103" s="23" t="n">
        <v>1.15411131224101</v>
      </c>
      <c r="EM103" s="23" t="n">
        <v>1.278217792434624</v>
      </c>
      <c r="EN103" s="23" t="n">
        <v>0.03966123367625689</v>
      </c>
      <c r="EO103" s="23" t="n">
        <v>0.01138724849323308</v>
      </c>
      <c r="EP103" s="23" t="n">
        <v>1.793015530946003</v>
      </c>
      <c r="EQ103" s="23" t="n">
        <v>0.793015530946003</v>
      </c>
      <c r="ER103" s="23" t="n">
        <v>-0.02316942880858074</v>
      </c>
      <c r="ES103" s="23" t="n">
        <v>-0.00349825550782128</v>
      </c>
      <c r="ET103" s="23" t="n">
        <v>-0.02933910519037204</v>
      </c>
      <c r="EU103" s="23" t="n">
        <v>-0.002671420873970016</v>
      </c>
      <c r="EV103" s="23" t="n">
        <v>-0.006169676381791295</v>
      </c>
      <c r="EW103" s="23" t="n">
        <v>1.150985832957855</v>
      </c>
      <c r="EX103" s="23" t="n">
        <v>1.266285217161088</v>
      </c>
      <c r="EY103" s="23" t="n">
        <v>-0.02967503215482202</v>
      </c>
      <c r="EZ103" s="23" t="n">
        <v>-0.0003359269644499854</v>
      </c>
      <c r="FA103" s="23" t="n">
        <v>1.280783933000193</v>
      </c>
      <c r="FB103" s="23" t="n">
        <v>0.2807839330001932</v>
      </c>
      <c r="FC103" s="23" t="n">
        <v>0.002863931756642416</v>
      </c>
      <c r="FD103" s="23" t="n">
        <v>0.0033879443931895</v>
      </c>
      <c r="FE103" s="23" t="n">
        <v>0.009687707208317022</v>
      </c>
      <c r="FF103" s="23" t="n">
        <v>0.003435831058485105</v>
      </c>
      <c r="FG103" s="23" t="n">
        <v>0.006823775451674606</v>
      </c>
      <c r="FH103" s="23" t="n">
        <v>2.182969665855942</v>
      </c>
      <c r="FI103" s="23" t="n">
        <v>3.382659934493197</v>
      </c>
      <c r="FJ103" s="23" t="n">
        <v>0.03593845555334498</v>
      </c>
      <c r="FK103" s="23" t="n">
        <v>0.02625074834502795</v>
      </c>
      <c r="FL103" s="23" t="n">
        <v>12.54864242836502</v>
      </c>
      <c r="FM103" s="23" t="n">
        <v>11.54864242836502</v>
      </c>
    </row>
    <row r="104">
      <c r="A104" s="2" t="inlineStr">
        <is>
          <t>Aus|7310</t>
        </is>
      </c>
      <c r="B104" s="2" t="inlineStr">
        <is>
          <t>Aus</t>
        </is>
      </c>
      <c r="C104" s="2" t="inlineStr">
        <is>
          <t>7310</t>
        </is>
      </c>
      <c r="D104" s="2" t="inlineStr">
        <is>
          <t>Building cleaning, pest control and other support services</t>
        </is>
      </c>
      <c r="E104" s="23" t="n">
        <v>1</v>
      </c>
      <c r="F104" s="23" t="n">
        <v>0.5128453314979184</v>
      </c>
      <c r="G104" s="23" t="n">
        <v>2.001521992671071</v>
      </c>
      <c r="H104" s="23" t="n">
        <v>0.4886766611731526</v>
      </c>
      <c r="I104" s="23" t="n">
        <v>1.001521992671071</v>
      </c>
      <c r="J104" s="23" t="n">
        <v>1.512845331497918</v>
      </c>
      <c r="K104" s="23" t="n">
        <v>2.001521992671071</v>
      </c>
      <c r="L104" s="23" t="n">
        <v>3.141029985415662</v>
      </c>
      <c r="M104" s="23" t="n">
        <v>1.139507992744591</v>
      </c>
      <c r="N104" s="23" t="n">
        <v>3.141029985415662</v>
      </c>
      <c r="O104" s="23" t="n">
        <v>2.141029985415662</v>
      </c>
      <c r="P104" s="23" t="n">
        <v>0.284429050007908</v>
      </c>
      <c r="Q104" s="23" t="n">
        <v>0.1397449291044962</v>
      </c>
      <c r="R104" s="23" t="n">
        <v>0.5516812441575066</v>
      </c>
      <c r="S104" s="23" t="n">
        <v>0.1275072650451024</v>
      </c>
      <c r="T104" s="23" t="n">
        <v>0.2672521941495987</v>
      </c>
      <c r="U104" s="23" t="n">
        <v>1.491317357002074</v>
      </c>
      <c r="V104" s="23" t="n">
        <v>1.939609347716656</v>
      </c>
      <c r="W104" s="23" t="n">
        <v>0.8165430433537345</v>
      </c>
      <c r="X104" s="23" t="n">
        <v>0.2648617991962279</v>
      </c>
      <c r="Y104" s="23" t="n">
        <v>2.870814508331804</v>
      </c>
      <c r="Z104" s="23" t="n">
        <v>1.870814508331804</v>
      </c>
      <c r="AA104" s="23" t="n">
        <v>0.44089199839338</v>
      </c>
      <c r="AB104" s="23" t="n">
        <v>0.226932372371174</v>
      </c>
      <c r="AC104" s="23" t="n">
        <v>0.8880201571466412</v>
      </c>
      <c r="AD104" s="23" t="n">
        <v>0.2201957863820871</v>
      </c>
      <c r="AE104" s="23" t="n">
        <v>0.4471281587532612</v>
      </c>
      <c r="AF104" s="23" t="n">
        <v>1.514711932169603</v>
      </c>
      <c r="AG104" s="23" t="n">
        <v>2.014144417187442</v>
      </c>
      <c r="AH104" s="23" t="n">
        <v>1.459391587231947</v>
      </c>
      <c r="AI104" s="23" t="n">
        <v>0.5713714300853053</v>
      </c>
      <c r="AJ104" s="23" t="n">
        <v>3.31008862158987</v>
      </c>
      <c r="AK104" s="23" t="n">
        <v>2.310088621589871</v>
      </c>
      <c r="AL104" s="23" t="n">
        <v>0.4314215103660924</v>
      </c>
      <c r="AM104" s="23" t="n">
        <v>0.2289609354307071</v>
      </c>
      <c r="AN104" s="23" t="n">
        <v>0.8810487590215256</v>
      </c>
      <c r="AO104" s="23" t="n">
        <v>0.2206663132247261</v>
      </c>
      <c r="AP104" s="23" t="n">
        <v>0.4496272486554332</v>
      </c>
      <c r="AQ104" s="23" t="n">
        <v>1.530712840990282</v>
      </c>
      <c r="AR104" s="23" t="n">
        <v>2.042199421799557</v>
      </c>
      <c r="AS104" s="23" t="n">
        <v>1.460301093532888</v>
      </c>
      <c r="AT104" s="23" t="n">
        <v>0.5792523345113624</v>
      </c>
      <c r="AU104" s="23" t="n">
        <v>3.38485925816197</v>
      </c>
      <c r="AV104" s="23" t="n">
        <v>2.38485925816197</v>
      </c>
      <c r="AW104" s="23" t="n">
        <v>0.4572350700579842</v>
      </c>
      <c r="AX104" s="23" t="n">
        <v>0.2352470426783828</v>
      </c>
      <c r="AY104" s="23" t="n">
        <v>0.91868936147179</v>
      </c>
      <c r="AZ104" s="23" t="n">
        <v>0.226207248735423</v>
      </c>
      <c r="BA104" s="23" t="n">
        <v>0.4614542914138058</v>
      </c>
      <c r="BB104" s="23" t="n">
        <v>1.514499123281488</v>
      </c>
      <c r="BC104" s="23" t="n">
        <v>2.009227685346372</v>
      </c>
      <c r="BD104" s="23" t="n">
        <v>1.513202713544937</v>
      </c>
      <c r="BE104" s="23" t="n">
        <v>0.5945133520731466</v>
      </c>
      <c r="BF104" s="23" t="n">
        <v>3.309463364988691</v>
      </c>
      <c r="BG104" s="23" t="n">
        <v>2.309463364988692</v>
      </c>
      <c r="BH104" s="23" t="n">
        <v>6.89230101078418</v>
      </c>
      <c r="BI104" s="23" t="n">
        <v>1.395634858630613</v>
      </c>
      <c r="BJ104" s="23" t="n">
        <v>9.514952861511464</v>
      </c>
      <c r="BK104" s="23" t="n">
        <v>1.22701699209667</v>
      </c>
      <c r="BL104" s="23" t="n">
        <v>2.622651850727284</v>
      </c>
      <c r="BM104" s="23" t="n">
        <v>1.202491861055822</v>
      </c>
      <c r="BN104" s="23" t="n">
        <v>1.38051905258109</v>
      </c>
      <c r="BO104" s="23" t="n">
        <v>12.64922976857249</v>
      </c>
      <c r="BP104" s="23" t="n">
        <v>3.134276907061031</v>
      </c>
      <c r="BQ104" s="23" t="n">
        <v>1.835269491100377</v>
      </c>
      <c r="BR104" s="23" t="n">
        <v>0.8352694911003766</v>
      </c>
      <c r="CD104" s="23" t="n">
        <v>0.1564629483854721</v>
      </c>
      <c r="CE104" s="23" t="n">
        <v>0.08718744326667778</v>
      </c>
      <c r="CF104" s="23" t="n">
        <v>0.3363389129891348</v>
      </c>
      <c r="CG104" s="23" t="n">
        <v>0.09268852133698492</v>
      </c>
      <c r="CH104" s="23" t="n">
        <v>0.1798759646036627</v>
      </c>
      <c r="CI104" s="23" t="n">
        <v>1.55724019115297</v>
      </c>
      <c r="CJ104" s="23" t="n">
        <v>2.14963936484508</v>
      </c>
      <c r="CK104" s="23" t="n">
        <v>0.6428485438782118</v>
      </c>
      <c r="CL104" s="23" t="n">
        <v>0.306509630889077</v>
      </c>
      <c r="CM104" s="23" t="n">
        <v>4.108631152050448</v>
      </c>
      <c r="CN104" s="23" t="n">
        <v>3.108631152050448</v>
      </c>
      <c r="CO104" s="23" t="n">
        <v>0</v>
      </c>
      <c r="CP104" s="23" t="n">
        <v>0.0002641972917299317</v>
      </c>
      <c r="CQ104" s="23" t="n">
        <v>0.0007125761413005211</v>
      </c>
      <c r="CR104" s="23" t="n">
        <v>0.0004483788495705894</v>
      </c>
      <c r="CS104" s="23" t="n">
        <v>0.0007125761413005211</v>
      </c>
      <c r="CV104" s="23" t="n">
        <v>0.004361574091894902</v>
      </c>
      <c r="CW104" s="23" t="n">
        <v>0.003648997950594381</v>
      </c>
      <c r="CZ104" s="23" t="n">
        <v>0.0001685421512864132</v>
      </c>
      <c r="DA104" s="23" t="n">
        <v>9.080723121048506e-05</v>
      </c>
      <c r="DB104" s="23" t="n">
        <v>0.0003385334182047325</v>
      </c>
      <c r="DC104" s="23" t="n">
        <v>7.918403570783424e-05</v>
      </c>
      <c r="DD104" s="23" t="n">
        <v>0.0001699912669183193</v>
      </c>
      <c r="DE104" s="23" t="n">
        <v>1.53878053957061</v>
      </c>
      <c r="DF104" s="23" t="n">
        <v>2.00859794194417</v>
      </c>
      <c r="DG104" s="23" t="n">
        <v>0.0005380332260693132</v>
      </c>
      <c r="DH104" s="23" t="n">
        <v>0.0001994998078645806</v>
      </c>
      <c r="DI104" s="23" t="n">
        <v>3.192276958391274</v>
      </c>
      <c r="DJ104" s="23" t="n">
        <v>2.192276958391274</v>
      </c>
      <c r="DK104" s="23" t="n">
        <v>0.02618578996045751</v>
      </c>
      <c r="DL104" s="23" t="n">
        <v>0.006789220170601254</v>
      </c>
      <c r="DM104" s="23" t="n">
        <v>0.03916452682369726</v>
      </c>
      <c r="DN104" s="23" t="n">
        <v>0.006189516692638494</v>
      </c>
      <c r="DO104" s="23" t="n">
        <v>0.01297873686323975</v>
      </c>
      <c r="DP104" s="23" t="n">
        <v>1.259271161223453</v>
      </c>
      <c r="DQ104" s="23" t="n">
        <v>1.495640455485155</v>
      </c>
      <c r="DR104" s="23" t="n">
        <v>0.05309543664699348</v>
      </c>
      <c r="DS104" s="23" t="n">
        <v>0.01393090982329621</v>
      </c>
      <c r="DT104" s="23" t="n">
        <v>2.027643112053199</v>
      </c>
      <c r="DU104" s="23" t="n">
        <v>1.027643112053199</v>
      </c>
      <c r="DV104" s="23" t="n">
        <v>-0.0005407724198520399</v>
      </c>
      <c r="DW104" s="23" t="n">
        <v>-0.0008581174458660379</v>
      </c>
      <c r="DX104" s="23" t="n">
        <v>-0.002575033932937932</v>
      </c>
      <c r="DY104" s="23" t="n">
        <v>-0.001176144067219854</v>
      </c>
      <c r="DZ104" s="23" t="n">
        <v>-0.002034261513085892</v>
      </c>
      <c r="EA104" s="23" t="n">
        <v>2.586836558900002</v>
      </c>
      <c r="EB104" s="23" t="n">
        <v>4.761770087391816</v>
      </c>
      <c r="EC104" s="23" t="n">
        <v>-0.005093423952909005</v>
      </c>
      <c r="ED104" s="23" t="n">
        <v>-0.002518390019971073</v>
      </c>
      <c r="EE104" s="23" t="n">
        <v>9.418793869522064</v>
      </c>
      <c r="EF104" s="23" t="n">
        <v>8.418793869522064</v>
      </c>
      <c r="EG104" s="23" t="n">
        <v>0.01059999491663445</v>
      </c>
      <c r="EH104" s="23" t="n">
        <v>0.00462268850786945</v>
      </c>
      <c r="EI104" s="23" t="n">
        <v>0.01956183672635608</v>
      </c>
      <c r="EJ104" s="23" t="n">
        <v>0.004339153301852176</v>
      </c>
      <c r="EK104" s="23" t="n">
        <v>0.008961841809721626</v>
      </c>
      <c r="EL104" s="23" t="n">
        <v>1.436102898560368</v>
      </c>
      <c r="EM104" s="23" t="n">
        <v>1.845457179951842</v>
      </c>
      <c r="EN104" s="23" t="n">
        <v>0.02768229696427406</v>
      </c>
      <c r="EO104" s="23" t="n">
        <v>0.008120460237917983</v>
      </c>
      <c r="EP104" s="23" t="n">
        <v>2.611538701856597</v>
      </c>
      <c r="EQ104" s="23" t="n">
        <v>1.611538701856597</v>
      </c>
      <c r="ER104" s="23" t="n">
        <v>-0.02007048294392203</v>
      </c>
      <c r="ES104" s="23" t="n">
        <v>-0.002594125448336334</v>
      </c>
      <c r="ET104" s="23" t="n">
        <v>-0.0265332348514715</v>
      </c>
      <c r="EU104" s="23" t="n">
        <v>-0.003868626459213135</v>
      </c>
      <c r="EV104" s="23" t="n">
        <v>-0.006462751907549469</v>
      </c>
      <c r="EW104" s="23" t="n">
        <v>1.12925077366521</v>
      </c>
      <c r="EX104" s="23" t="n">
        <v>1.322002810077203</v>
      </c>
      <c r="EY104" s="23" t="n">
        <v>-0.02677279066333276</v>
      </c>
      <c r="EZ104" s="23" t="n">
        <v>-0.0002395558118612612</v>
      </c>
      <c r="FA104" s="23" t="n">
        <v>1.333938537410252</v>
      </c>
      <c r="FB104" s="23" t="n">
        <v>0.3339385374102519</v>
      </c>
      <c r="FC104" s="23" t="n">
        <v>0.009555885108162882</v>
      </c>
      <c r="FD104" s="23" t="n">
        <v>0.005324923244308507</v>
      </c>
      <c r="FE104" s="23" t="n">
        <v>0.02054170679444382</v>
      </c>
      <c r="FF104" s="23" t="n">
        <v>0.005660898441972431</v>
      </c>
      <c r="FG104" s="23" t="n">
        <v>0.01098582168628094</v>
      </c>
      <c r="FH104" s="23" t="n">
        <v>1.55724019115297</v>
      </c>
      <c r="FI104" s="23" t="n">
        <v>2.14963936484508</v>
      </c>
      <c r="FJ104" s="23" t="n">
        <v>0.03926160724081298</v>
      </c>
      <c r="FK104" s="23" t="n">
        <v>0.01871990044636916</v>
      </c>
      <c r="FL104" s="23" t="n">
        <v>4.108631152050448</v>
      </c>
      <c r="FM104" s="23" t="n">
        <v>3.108631152050448</v>
      </c>
    </row>
    <row r="105">
      <c r="A105" s="2" t="inlineStr">
        <is>
          <t>Aus|7501</t>
        </is>
      </c>
      <c r="B105" s="2" t="inlineStr">
        <is>
          <t>Aus</t>
        </is>
      </c>
      <c r="C105" s="2" t="inlineStr">
        <is>
          <t>7501</t>
        </is>
      </c>
      <c r="D105" s="2" t="inlineStr">
        <is>
          <t>Public administration and regulatory services</t>
        </is>
      </c>
      <c r="E105" s="23" t="n">
        <v>1</v>
      </c>
      <c r="F105" s="23" t="n">
        <v>0.4231375976675266</v>
      </c>
      <c r="G105" s="23" t="n">
        <v>1.836591668840422</v>
      </c>
      <c r="H105" s="23" t="n">
        <v>0.4134540711728955</v>
      </c>
      <c r="I105" s="23" t="n">
        <v>0.836591668840422</v>
      </c>
      <c r="J105" s="23" t="n">
        <v>1.423137597667527</v>
      </c>
      <c r="K105" s="23" t="n">
        <v>1.836591668840422</v>
      </c>
      <c r="L105" s="23" t="n">
        <v>3.260254544105383</v>
      </c>
      <c r="M105" s="23" t="n">
        <v>1.423662875264961</v>
      </c>
      <c r="N105" s="23" t="n">
        <v>3.260254544105383</v>
      </c>
      <c r="O105" s="23" t="n">
        <v>2.260254544105383</v>
      </c>
      <c r="P105" s="23" t="n">
        <v>0.4652665814597829</v>
      </c>
      <c r="Q105" s="23" t="n">
        <v>0.1194783925095455</v>
      </c>
      <c r="R105" s="23" t="n">
        <v>0.6892519502169653</v>
      </c>
      <c r="S105" s="23" t="n">
        <v>0.1045069762476368</v>
      </c>
      <c r="T105" s="23" t="n">
        <v>0.2239853687571823</v>
      </c>
      <c r="U105" s="23" t="n">
        <v>1.256795560374613</v>
      </c>
      <c r="V105" s="23" t="n">
        <v>1.481412974158651</v>
      </c>
      <c r="W105" s="23" t="n">
        <v>1.020161354093407</v>
      </c>
      <c r="X105" s="23" t="n">
        <v>0.3309094038764414</v>
      </c>
      <c r="Y105" s="23" t="n">
        <v>2.192638359911065</v>
      </c>
      <c r="Z105" s="23" t="n">
        <v>1.192638359911066</v>
      </c>
      <c r="AA105" s="23" t="n">
        <v>0.5483213298266119</v>
      </c>
      <c r="AB105" s="23" t="n">
        <v>0.190590999772678</v>
      </c>
      <c r="AC105" s="23" t="n">
        <v>0.9194923040392088</v>
      </c>
      <c r="AD105" s="23" t="n">
        <v>0.1805799744399189</v>
      </c>
      <c r="AE105" s="23" t="n">
        <v>0.3711709742125969</v>
      </c>
      <c r="AF105" s="23" t="n">
        <v>1.347589979461397</v>
      </c>
      <c r="AG105" s="23" t="n">
        <v>1.676922370191156</v>
      </c>
      <c r="AH105" s="23" t="n">
        <v>1.633344508831793</v>
      </c>
      <c r="AI105" s="23" t="n">
        <v>0.7138522047925847</v>
      </c>
      <c r="AJ105" s="23" t="n">
        <v>2.978808993894663</v>
      </c>
      <c r="AK105" s="23" t="n">
        <v>1.978808993894663</v>
      </c>
      <c r="AL105" s="23" t="n">
        <v>0.5547634816354042</v>
      </c>
      <c r="AM105" s="23" t="n">
        <v>0.1907591190396894</v>
      </c>
      <c r="AN105" s="23" t="n">
        <v>0.9268736548847941</v>
      </c>
      <c r="AO105" s="23" t="n">
        <v>0.1813510542097005</v>
      </c>
      <c r="AP105" s="23" t="n">
        <v>0.3721101732493899</v>
      </c>
      <c r="AQ105" s="23" t="n">
        <v>1.343856662081189</v>
      </c>
      <c r="AR105" s="23" t="n">
        <v>1.670754628895966</v>
      </c>
      <c r="AS105" s="23" t="n">
        <v>1.650571996015452</v>
      </c>
      <c r="AT105" s="23" t="n">
        <v>0.7236983411306582</v>
      </c>
      <c r="AU105" s="23" t="n">
        <v>2.975271535807802</v>
      </c>
      <c r="AV105" s="23" t="n">
        <v>1.975271535807802</v>
      </c>
      <c r="AW105" s="23" t="n">
        <v>0.5568747623646634</v>
      </c>
      <c r="AX105" s="23" t="n">
        <v>0.1949883028264507</v>
      </c>
      <c r="AY105" s="23" t="n">
        <v>0.9376035747211504</v>
      </c>
      <c r="AZ105" s="23" t="n">
        <v>0.1857405095300363</v>
      </c>
      <c r="BA105" s="23" t="n">
        <v>0.380728812356487</v>
      </c>
      <c r="BB105" s="23" t="n">
        <v>1.35014749456138</v>
      </c>
      <c r="BC105" s="23" t="n">
        <v>1.683688394747491</v>
      </c>
      <c r="BD105" s="23" t="n">
        <v>1.680368516770639</v>
      </c>
      <c r="BE105" s="23" t="n">
        <v>0.7427649420494891</v>
      </c>
      <c r="BF105" s="23" t="n">
        <v>3.017498063003021</v>
      </c>
      <c r="BG105" s="23" t="n">
        <v>2.017498063003021</v>
      </c>
      <c r="BH105" s="23" t="n">
        <v>4.218062500259467</v>
      </c>
      <c r="BI105" s="23" t="n">
        <v>1.141693170980318</v>
      </c>
      <c r="BJ105" s="23" t="n">
        <v>6.355207035021281</v>
      </c>
      <c r="BK105" s="23" t="n">
        <v>0.9954513637814952</v>
      </c>
      <c r="BL105" s="23" t="n">
        <v>2.137144534761814</v>
      </c>
      <c r="BM105" s="23" t="n">
        <v>1.270667675244283</v>
      </c>
      <c r="BN105" s="23" t="n">
        <v>1.506664975834367</v>
      </c>
      <c r="BO105" s="23" t="n">
        <v>10.2710669515767</v>
      </c>
      <c r="BP105" s="23" t="n">
        <v>3.915859916555424</v>
      </c>
      <c r="BQ105" s="23" t="n">
        <v>2.435020095350625</v>
      </c>
      <c r="BR105" s="23" t="n">
        <v>1.435020095350625</v>
      </c>
      <c r="CD105" s="23" t="n">
        <v>0.08305474836682897</v>
      </c>
      <c r="CE105" s="23" t="n">
        <v>0.07111260726313255</v>
      </c>
      <c r="CF105" s="23" t="n">
        <v>0.2302403538222434</v>
      </c>
      <c r="CG105" s="23" t="n">
        <v>0.07607299819228185</v>
      </c>
      <c r="CH105" s="23" t="n">
        <v>0.1471856054554144</v>
      </c>
      <c r="CI105" s="23" t="n">
        <v>1.856213626089728</v>
      </c>
      <c r="CJ105" s="23" t="n">
        <v>2.772151603004537</v>
      </c>
      <c r="CK105" s="23" t="n">
        <v>0.6131831547383867</v>
      </c>
      <c r="CL105" s="23" t="n">
        <v>0.3829428009161433</v>
      </c>
      <c r="CM105" s="23" t="n">
        <v>7.382878965933806</v>
      </c>
      <c r="CN105" s="23" t="n">
        <v>6.382878965933805</v>
      </c>
      <c r="CO105" s="23" t="n">
        <v>0</v>
      </c>
      <c r="CP105" s="23" t="n">
        <v>0.0003236895620159586</v>
      </c>
      <c r="CQ105" s="23" t="n">
        <v>0.0006417796727251777</v>
      </c>
      <c r="CR105" s="23" t="n">
        <v>0.0003180901107092191</v>
      </c>
      <c r="CS105" s="23" t="n">
        <v>0.0006417796727251777</v>
      </c>
      <c r="CV105" s="23" t="n">
        <v>0.005200714710703054</v>
      </c>
      <c r="CW105" s="23" t="n">
        <v>0.004558935037977876</v>
      </c>
      <c r="CZ105" s="23" t="n">
        <v>4.260389253058466e-05</v>
      </c>
      <c r="DA105" s="23" t="n">
        <v>5.730354133342251e-05</v>
      </c>
      <c r="DB105" s="23" t="n">
        <v>0.0001724520618382408</v>
      </c>
      <c r="DC105" s="23" t="n">
        <v>7.254462797423366e-05</v>
      </c>
      <c r="DD105" s="23" t="n">
        <v>0.0001298481693076562</v>
      </c>
      <c r="DE105" s="23" t="n">
        <v>2.345030651654311</v>
      </c>
      <c r="DF105" s="23" t="n">
        <v>4.047800602126677</v>
      </c>
      <c r="DG105" s="23" t="n">
        <v>0.0004217003969861245</v>
      </c>
      <c r="DH105" s="23" t="n">
        <v>0.0002492483351478837</v>
      </c>
      <c r="DI105" s="23" t="n">
        <v>9.89816591719624</v>
      </c>
      <c r="DJ105" s="23" t="n">
        <v>8.89816591719624</v>
      </c>
      <c r="DK105" s="23" t="n">
        <v>0.003142188676992879</v>
      </c>
      <c r="DL105" s="23" t="n">
        <v>0.00461595308248807</v>
      </c>
      <c r="DM105" s="23" t="n">
        <v>0.01282331690116119</v>
      </c>
      <c r="DN105" s="23" t="n">
        <v>0.005065175141680241</v>
      </c>
      <c r="DO105" s="23" t="n">
        <v>0.009681128224168311</v>
      </c>
      <c r="DP105" s="23" t="n">
        <v>2.469024796724048</v>
      </c>
      <c r="DQ105" s="23" t="n">
        <v>4.081014292697819</v>
      </c>
      <c r="DR105" s="23" t="n">
        <v>0.03022812604718716</v>
      </c>
      <c r="DS105" s="23" t="n">
        <v>0.01740480914602597</v>
      </c>
      <c r="DT105" s="23" t="n">
        <v>9.620086237506248</v>
      </c>
      <c r="DU105" s="23" t="n">
        <v>8.620086237506248</v>
      </c>
      <c r="DV105" s="23" t="n">
        <v>-0.001073511840264411</v>
      </c>
      <c r="DW105" s="23" t="n">
        <v>-0.0007677623990760877</v>
      </c>
      <c r="DX105" s="23" t="n">
        <v>-0.002907628799368343</v>
      </c>
      <c r="DY105" s="23" t="n">
        <v>-0.001066354560027844</v>
      </c>
      <c r="DZ105" s="23" t="n">
        <v>-0.001834116959103932</v>
      </c>
      <c r="EA105" s="23" t="n">
        <v>1.715187639557831</v>
      </c>
      <c r="EB105" s="23" t="n">
        <v>2.708520474867032</v>
      </c>
      <c r="EC105" s="23" t="n">
        <v>-0.006054020399689676</v>
      </c>
      <c r="ED105" s="23" t="n">
        <v>-0.003146391600321333</v>
      </c>
      <c r="EE105" s="23" t="n">
        <v>5.639453774630509</v>
      </c>
      <c r="EF105" s="23" t="n">
        <v>4.639453774630509</v>
      </c>
      <c r="EG105" s="23" t="n">
        <v>0</v>
      </c>
      <c r="EH105" s="23" t="n">
        <v>0.003602513844672546</v>
      </c>
      <c r="EI105" s="23" t="n">
        <v>0.007183364697035001</v>
      </c>
      <c r="EJ105" s="23" t="n">
        <v>0.003580850852362455</v>
      </c>
      <c r="EK105" s="23" t="n">
        <v>0.007183364697035001</v>
      </c>
      <c r="EN105" s="23" t="n">
        <v>0.01732879399143078</v>
      </c>
      <c r="EO105" s="23" t="n">
        <v>0.01014542929439578</v>
      </c>
      <c r="ER105" s="23" t="n">
        <v>0.006442151808792419</v>
      </c>
      <c r="ES105" s="23" t="n">
        <v>-0.003434394577661243</v>
      </c>
      <c r="ET105" s="23" t="n">
        <v>0.0001979861485502928</v>
      </c>
      <c r="EU105" s="23" t="n">
        <v>-0.002809771082580884</v>
      </c>
      <c r="EV105" s="23" t="n">
        <v>-0.006244165660242127</v>
      </c>
      <c r="EW105" s="23" t="n">
        <v>0.4668870465030193</v>
      </c>
      <c r="EX105" s="23" t="n">
        <v>0.03073292192215585</v>
      </c>
      <c r="EY105" s="23" t="n">
        <v>-0.0001013068077715397</v>
      </c>
      <c r="EZ105" s="23" t="n">
        <v>-0.0002992929563218325</v>
      </c>
      <c r="FA105" s="23" t="n">
        <v>-0.01572561634348223</v>
      </c>
      <c r="FB105" s="23" t="n">
        <v>-1.015725616343482</v>
      </c>
      <c r="FC105" s="23" t="n">
        <v>0.005072521266347872</v>
      </c>
      <c r="FD105" s="23" t="n">
        <v>0.004343161826876969</v>
      </c>
      <c r="FE105" s="23" t="n">
        <v>0.01406179795978085</v>
      </c>
      <c r="FF105" s="23" t="n">
        <v>0.004646114866556013</v>
      </c>
      <c r="FG105" s="23" t="n">
        <v>0.008989276693432982</v>
      </c>
      <c r="FH105" s="23" t="n">
        <v>1.856213626089728</v>
      </c>
      <c r="FI105" s="23" t="n">
        <v>2.772151603004536</v>
      </c>
      <c r="FJ105" s="23" t="n">
        <v>0.03744981056157161</v>
      </c>
      <c r="FK105" s="23" t="n">
        <v>0.02338801260179076</v>
      </c>
      <c r="FL105" s="23" t="n">
        <v>7.382878965933805</v>
      </c>
      <c r="FM105" s="23" t="n">
        <v>6.382878965933805</v>
      </c>
    </row>
    <row r="106">
      <c r="A106" s="2" t="inlineStr">
        <is>
          <t>Aus|7601</t>
        </is>
      </c>
      <c r="B106" s="2" t="inlineStr">
        <is>
          <t>Aus</t>
        </is>
      </c>
      <c r="C106" s="2" t="inlineStr">
        <is>
          <t>7601</t>
        </is>
      </c>
      <c r="D106" s="2" t="inlineStr">
        <is>
          <t>Defence</t>
        </is>
      </c>
      <c r="E106" s="23" t="n">
        <v>1</v>
      </c>
      <c r="F106" s="23" t="n">
        <v>0.3890131841474939</v>
      </c>
      <c r="G106" s="23" t="n">
        <v>1.807194951732256</v>
      </c>
      <c r="H106" s="23" t="n">
        <v>0.4181817675847618</v>
      </c>
      <c r="I106" s="23" t="n">
        <v>0.8071949517322556</v>
      </c>
      <c r="J106" s="23" t="n">
        <v>1.389013184147494</v>
      </c>
      <c r="K106" s="23" t="n">
        <v>1.807194951732256</v>
      </c>
      <c r="L106" s="23" t="n">
        <v>2.963540449444682</v>
      </c>
      <c r="M106" s="23" t="n">
        <v>1.156345497712426</v>
      </c>
      <c r="N106" s="23" t="n">
        <v>2.963540449444682</v>
      </c>
      <c r="O106" s="23" t="n">
        <v>1.963540449444682</v>
      </c>
      <c r="P106" s="23" t="n">
        <v>0.3689782177728607</v>
      </c>
      <c r="Q106" s="23" t="n">
        <v>0.09064334075645937</v>
      </c>
      <c r="R106" s="23" t="n">
        <v>0.5598329515156888</v>
      </c>
      <c r="S106" s="23" t="n">
        <v>0.1002113929863687</v>
      </c>
      <c r="T106" s="23" t="n">
        <v>0.1908547337428281</v>
      </c>
      <c r="U106" s="23" t="n">
        <v>1.245660411347801</v>
      </c>
      <c r="V106" s="23" t="n">
        <v>1.517252034265926</v>
      </c>
      <c r="W106" s="23" t="n">
        <v>0.8286083800046922</v>
      </c>
      <c r="X106" s="23" t="n">
        <v>0.2687754284890034</v>
      </c>
      <c r="Y106" s="23" t="n">
        <v>2.245683728991219</v>
      </c>
      <c r="Z106" s="23" t="n">
        <v>1.24568372899122</v>
      </c>
      <c r="AA106" s="23" t="n">
        <v>0.5341491337917867</v>
      </c>
      <c r="AB106" s="23" t="n">
        <v>0.1499785107578346</v>
      </c>
      <c r="AC106" s="23" t="n">
        <v>0.8583534087029793</v>
      </c>
      <c r="AD106" s="23" t="n">
        <v>0.174225764153358</v>
      </c>
      <c r="AE106" s="23" t="n">
        <v>0.3242042749111925</v>
      </c>
      <c r="AF106" s="23" t="n">
        <v>1.280780218987113</v>
      </c>
      <c r="AG106" s="23" t="n">
        <v>1.606954602003658</v>
      </c>
      <c r="AH106" s="23" t="n">
        <v>1.438167490664178</v>
      </c>
      <c r="AI106" s="23" t="n">
        <v>0.5798140819611989</v>
      </c>
      <c r="AJ106" s="23" t="n">
        <v>2.692445610563849</v>
      </c>
      <c r="AK106" s="23" t="n">
        <v>1.692445610563849</v>
      </c>
      <c r="AL106" s="23" t="n">
        <v>0.5341491337917867</v>
      </c>
      <c r="AM106" s="23" t="n">
        <v>0.1476916191145098</v>
      </c>
      <c r="AN106" s="23" t="n">
        <v>0.8554578903370712</v>
      </c>
      <c r="AO106" s="23" t="n">
        <v>0.1736171374307747</v>
      </c>
      <c r="AP106" s="23" t="n">
        <v>0.3213087565452845</v>
      </c>
      <c r="AQ106" s="23" t="n">
        <v>1.276498846054631</v>
      </c>
      <c r="AR106" s="23" t="n">
        <v>1.601533796871291</v>
      </c>
      <c r="AS106" s="23" t="n">
        <v>1.443269325900875</v>
      </c>
      <c r="AT106" s="23" t="n">
        <v>0.5878114355638037</v>
      </c>
      <c r="AU106" s="23" t="n">
        <v>2.701996941669602</v>
      </c>
      <c r="AV106" s="23" t="n">
        <v>1.701996941669602</v>
      </c>
      <c r="AW106" s="23" t="n">
        <v>0.5390280745580829</v>
      </c>
      <c r="AX106" s="23" t="n">
        <v>0.1507687398567144</v>
      </c>
      <c r="AY106" s="23" t="n">
        <v>0.8678937204951572</v>
      </c>
      <c r="AZ106" s="23" t="n">
        <v>0.1780969060803599</v>
      </c>
      <c r="BA106" s="23" t="n">
        <v>0.3288656459370743</v>
      </c>
      <c r="BB106" s="23" t="n">
        <v>1.279704800126266</v>
      </c>
      <c r="BC106" s="23" t="n">
        <v>1.610108566620935</v>
      </c>
      <c r="BD106" s="23" t="n">
        <v>1.471191672222463</v>
      </c>
      <c r="BE106" s="23" t="n">
        <v>0.6032979517273055</v>
      </c>
      <c r="BF106" s="23" t="n">
        <v>2.729341460421344</v>
      </c>
      <c r="BG106" s="23" t="n">
        <v>1.729341460421344</v>
      </c>
      <c r="BH106" s="23" t="n">
        <v>1.996793151419831</v>
      </c>
      <c r="BI106" s="23" t="n">
        <v>1.035810636673971</v>
      </c>
      <c r="BJ106" s="23" t="n">
        <v>4.042511360298995</v>
      </c>
      <c r="BK106" s="23" t="n">
        <v>1.009907572205193</v>
      </c>
      <c r="BL106" s="23" t="n">
        <v>2.045718208879164</v>
      </c>
      <c r="BM106" s="23" t="n">
        <v>1.518737073961543</v>
      </c>
      <c r="BN106" s="23" t="n">
        <v>2.024501815535848</v>
      </c>
      <c r="BO106" s="23" t="n">
        <v>7.223100713897678</v>
      </c>
      <c r="BP106" s="23" t="n">
        <v>3.180589353598683</v>
      </c>
      <c r="BQ106" s="23" t="n">
        <v>3.617350504613686</v>
      </c>
      <c r="BR106" s="23" t="n">
        <v>2.617350504613686</v>
      </c>
      <c r="CD106" s="23" t="n">
        <v>0.165170916018926</v>
      </c>
      <c r="CE106" s="23" t="n">
        <v>0.05933517000137521</v>
      </c>
      <c r="CF106" s="23" t="n">
        <v>0.2985204571872905</v>
      </c>
      <c r="CG106" s="23" t="n">
        <v>0.07401437116698931</v>
      </c>
      <c r="CH106" s="23" t="n">
        <v>0.1333495411683645</v>
      </c>
      <c r="CI106" s="23" t="n">
        <v>1.359234975693762</v>
      </c>
      <c r="CJ106" s="23" t="n">
        <v>1.807342747636544</v>
      </c>
      <c r="CK106" s="23" t="n">
        <v>0.6095591106594863</v>
      </c>
      <c r="CL106" s="23" t="n">
        <v>0.3110386534721958</v>
      </c>
      <c r="CM106" s="23" t="n">
        <v>3.690474844794349</v>
      </c>
      <c r="CN106" s="23" t="n">
        <v>2.690474844794349</v>
      </c>
      <c r="CO106" s="23" t="n">
        <v>0</v>
      </c>
      <c r="CP106" s="23" t="n">
        <v>4.452631120907794e-05</v>
      </c>
      <c r="CQ106" s="23" t="n">
        <v>0.0002563360757875971</v>
      </c>
      <c r="CR106" s="23" t="n">
        <v>0.0002118097645785192</v>
      </c>
      <c r="CS106" s="23" t="n">
        <v>0.0002563360757875971</v>
      </c>
      <c r="CV106" s="23" t="n">
        <v>0.003959252051978949</v>
      </c>
      <c r="CW106" s="23" t="n">
        <v>0.003702915976191352</v>
      </c>
      <c r="CZ106" s="23" t="n">
        <v>0.0006153902917996048</v>
      </c>
      <c r="DA106" s="23" t="n">
        <v>0.0001606216189758465</v>
      </c>
      <c r="DB106" s="23" t="n">
        <v>0.0008733372151246764</v>
      </c>
      <c r="DC106" s="23" t="n">
        <v>9.732530434922507e-05</v>
      </c>
      <c r="DD106" s="23" t="n">
        <v>0.0002579469233250716</v>
      </c>
      <c r="DE106" s="23" t="n">
        <v>1.261007723255003</v>
      </c>
      <c r="DF106" s="23" t="n">
        <v>1.419159883999388</v>
      </c>
      <c r="DG106" s="23" t="n">
        <v>0.001075784855762164</v>
      </c>
      <c r="DH106" s="23" t="n">
        <v>0.0002024476406374879</v>
      </c>
      <c r="DI106" s="23" t="n">
        <v>1.748134265518251</v>
      </c>
      <c r="DJ106" s="23" t="n">
        <v>0.7481342655182508</v>
      </c>
      <c r="DK106" s="23" t="n">
        <v>0.005833564929553899</v>
      </c>
      <c r="DL106" s="23" t="n">
        <v>0.003821831819049342</v>
      </c>
      <c r="DM106" s="23" t="n">
        <v>0.01511014816065767</v>
      </c>
      <c r="DN106" s="23" t="n">
        <v>0.005454751412054431</v>
      </c>
      <c r="DO106" s="23" t="n">
        <v>0.009276583231103773</v>
      </c>
      <c r="DP106" s="23" t="n">
        <v>1.655145158269731</v>
      </c>
      <c r="DQ106" s="23" t="n">
        <v>2.590208276264641</v>
      </c>
      <c r="DR106" s="23" t="n">
        <v>0.02924690275630271</v>
      </c>
      <c r="DS106" s="23" t="n">
        <v>0.01413675459564503</v>
      </c>
      <c r="DT106" s="23" t="n">
        <v>5.013555708985527</v>
      </c>
      <c r="DU106" s="23" t="n">
        <v>4.013555708985527</v>
      </c>
      <c r="DV106" s="23" t="n">
        <v>-0.001570014455057329</v>
      </c>
      <c r="DW106" s="23" t="n">
        <v>-0.0009498590070296705</v>
      </c>
      <c r="DX106" s="23" t="n">
        <v>-0.003803991293483871</v>
      </c>
      <c r="DY106" s="23" t="n">
        <v>-0.001284117831396871</v>
      </c>
      <c r="DZ106" s="23" t="n">
        <v>-0.002233976838426542</v>
      </c>
      <c r="EA106" s="23" t="n">
        <v>1.605000166699093</v>
      </c>
      <c r="EB106" s="23" t="n">
        <v>2.422902082990674</v>
      </c>
      <c r="EC106" s="23" t="n">
        <v>-0.006359593342455353</v>
      </c>
      <c r="ED106" s="23" t="n">
        <v>-0.002555602048971482</v>
      </c>
      <c r="EE106" s="23" t="n">
        <v>4.050659101876316</v>
      </c>
      <c r="EF106" s="23" t="n">
        <v>3.050659101876315</v>
      </c>
      <c r="EG106" s="23" t="n">
        <v>0</v>
      </c>
      <c r="EH106" s="23" t="n">
        <v>0.003000252986174303</v>
      </c>
      <c r="EI106" s="23" t="n">
        <v>0.006387197185656252</v>
      </c>
      <c r="EJ106" s="23" t="n">
        <v>0.00338694419948195</v>
      </c>
      <c r="EK106" s="23" t="n">
        <v>0.006387197185656252</v>
      </c>
      <c r="EN106" s="23" t="n">
        <v>0.01462764630515086</v>
      </c>
      <c r="EO106" s="23" t="n">
        <v>0.008240449119494609</v>
      </c>
      <c r="ER106" s="23" t="n">
        <v>0</v>
      </c>
      <c r="ES106" s="23" t="n">
        <v>-0.005287144629499051</v>
      </c>
      <c r="ET106" s="23" t="n">
        <v>-0.009282715551564293</v>
      </c>
      <c r="EU106" s="23" t="n">
        <v>-0.003995570922065242</v>
      </c>
      <c r="EV106" s="23" t="n">
        <v>-0.009282715551564293</v>
      </c>
      <c r="EY106" s="23" t="n">
        <v>-0.009525811068454919</v>
      </c>
      <c r="EZ106" s="23" t="n">
        <v>-0.0002430955168906263</v>
      </c>
      <c r="FC106" s="23" t="n">
        <v>0.01008771925221774</v>
      </c>
      <c r="FD106" s="23" t="n">
        <v>0.003623861580375931</v>
      </c>
      <c r="FE106" s="23" t="n">
        <v>0.01823196623068927</v>
      </c>
      <c r="FF106" s="23" t="n">
        <v>0.004520385398095596</v>
      </c>
      <c r="FG106" s="23" t="n">
        <v>0.008144246978471527</v>
      </c>
      <c r="FH106" s="23" t="n">
        <v>1.359234975693762</v>
      </c>
      <c r="FI106" s="23" t="n">
        <v>1.807342747636544</v>
      </c>
      <c r="FJ106" s="23" t="n">
        <v>0.03722847414165721</v>
      </c>
      <c r="FK106" s="23" t="n">
        <v>0.01899650791096795</v>
      </c>
      <c r="FL106" s="23" t="n">
        <v>3.690474844794348</v>
      </c>
      <c r="FM106" s="23" t="n">
        <v>2.690474844794348</v>
      </c>
    </row>
    <row r="107">
      <c r="A107" s="2" t="inlineStr">
        <is>
          <t>Aus|7701</t>
        </is>
      </c>
      <c r="B107" s="2" t="inlineStr">
        <is>
          <t>Aus</t>
        </is>
      </c>
      <c r="C107" s="2" t="inlineStr">
        <is>
          <t>7701</t>
        </is>
      </c>
      <c r="D107" s="2" t="inlineStr">
        <is>
          <t>Public order and safety</t>
        </is>
      </c>
      <c r="E107" s="23" t="n">
        <v>1</v>
      </c>
      <c r="F107" s="23" t="n">
        <v>0.3314012976257112</v>
      </c>
      <c r="G107" s="23" t="n">
        <v>1.630928809905991</v>
      </c>
      <c r="H107" s="23" t="n">
        <v>0.2995275122802799</v>
      </c>
      <c r="I107" s="23" t="n">
        <v>0.6309288099059911</v>
      </c>
      <c r="J107" s="23" t="n">
        <v>1.331401297625711</v>
      </c>
      <c r="K107" s="23" t="n">
        <v>1.630928809905991</v>
      </c>
      <c r="L107" s="23" t="n">
        <v>3.12992133219845</v>
      </c>
      <c r="M107" s="23" t="n">
        <v>1.498992522292459</v>
      </c>
      <c r="N107" s="23" t="n">
        <v>3.12992133219845</v>
      </c>
      <c r="O107" s="23" t="n">
        <v>2.12992133219845</v>
      </c>
      <c r="P107" s="23" t="n">
        <v>0.5394458731993715</v>
      </c>
      <c r="Q107" s="23" t="n">
        <v>0.1081799480777671</v>
      </c>
      <c r="R107" s="23" t="n">
        <v>0.7257220352525066</v>
      </c>
      <c r="S107" s="23" t="n">
        <v>0.07809621397536795</v>
      </c>
      <c r="T107" s="23" t="n">
        <v>0.186276162053135</v>
      </c>
      <c r="U107" s="23" t="n">
        <v>1.200539022453111</v>
      </c>
      <c r="V107" s="23" t="n">
        <v>1.345310199424382</v>
      </c>
      <c r="W107" s="23" t="n">
        <v>1.074140702751105</v>
      </c>
      <c r="X107" s="23" t="n">
        <v>0.3484186674985988</v>
      </c>
      <c r="Y107" s="23" t="n">
        <v>1.991192733351615</v>
      </c>
      <c r="Z107" s="23" t="n">
        <v>0.9911927333516152</v>
      </c>
      <c r="AA107" s="23" t="n">
        <v>0.6244361219766624</v>
      </c>
      <c r="AB107" s="23" t="n">
        <v>0.1577156154774604</v>
      </c>
      <c r="AC107" s="23" t="n">
        <v>0.9157229930972797</v>
      </c>
      <c r="AD107" s="23" t="n">
        <v>0.1335712556431569</v>
      </c>
      <c r="AE107" s="23" t="n">
        <v>0.2912868711206172</v>
      </c>
      <c r="AF107" s="23" t="n">
        <v>1.252572857217499</v>
      </c>
      <c r="AG107" s="23" t="n">
        <v>1.466479854173945</v>
      </c>
      <c r="AH107" s="23" t="n">
        <v>1.667346945366822</v>
      </c>
      <c r="AI107" s="23" t="n">
        <v>0.7516239522695427</v>
      </c>
      <c r="AJ107" s="23" t="n">
        <v>2.67016414759737</v>
      </c>
      <c r="AK107" s="23" t="n">
        <v>1.670164147597371</v>
      </c>
      <c r="AL107" s="23" t="n">
        <v>0.6327659240004453</v>
      </c>
      <c r="AM107" s="23" t="n">
        <v>0.1577915868800007</v>
      </c>
      <c r="AN107" s="23" t="n">
        <v>0.9243370640961672</v>
      </c>
      <c r="AO107" s="23" t="n">
        <v>0.1337795532157212</v>
      </c>
      <c r="AP107" s="23" t="n">
        <v>0.2915711400957219</v>
      </c>
      <c r="AQ107" s="23" t="n">
        <v>1.24936802203636</v>
      </c>
      <c r="AR107" s="23" t="n">
        <v>1.460788308972714</v>
      </c>
      <c r="AS107" s="23" t="n">
        <v>1.686328136981605</v>
      </c>
      <c r="AT107" s="23" t="n">
        <v>0.761991072885438</v>
      </c>
      <c r="AU107" s="23" t="n">
        <v>2.665010982766541</v>
      </c>
      <c r="AV107" s="23" t="n">
        <v>1.665010982766541</v>
      </c>
      <c r="AW107" s="23" t="n">
        <v>0.6399847990857864</v>
      </c>
      <c r="AX107" s="23" t="n">
        <v>0.1612716224499388</v>
      </c>
      <c r="AY107" s="23" t="n">
        <v>0.9383724427660295</v>
      </c>
      <c r="AZ107" s="23" t="n">
        <v>0.1371160212303043</v>
      </c>
      <c r="BA107" s="23" t="n">
        <v>0.2983876436802431</v>
      </c>
      <c r="BB107" s="23" t="n">
        <v>1.251992895269253</v>
      </c>
      <c r="BC107" s="23" t="n">
        <v>1.466241767158357</v>
      </c>
      <c r="BD107" s="23" t="n">
        <v>1.720438979231665</v>
      </c>
      <c r="BE107" s="23" t="n">
        <v>0.7820665364656353</v>
      </c>
      <c r="BF107" s="23" t="n">
        <v>2.688249754821207</v>
      </c>
      <c r="BG107" s="23" t="n">
        <v>1.688249754821207</v>
      </c>
      <c r="BH107" s="23" t="n">
        <v>5.785570988214893</v>
      </c>
      <c r="BI107" s="23" t="n">
        <v>0.9355411993912236</v>
      </c>
      <c r="BJ107" s="23" t="n">
        <v>7.46863162231542</v>
      </c>
      <c r="BK107" s="23" t="n">
        <v>0.7475194347093034</v>
      </c>
      <c r="BL107" s="23" t="n">
        <v>1.683060634100527</v>
      </c>
      <c r="BM107" s="23" t="n">
        <v>1.161702483868386</v>
      </c>
      <c r="BN107" s="23" t="n">
        <v>1.29090657387644</v>
      </c>
      <c r="BO107" s="23" t="n">
        <v>11.59168971088777</v>
      </c>
      <c r="BP107" s="23" t="n">
        <v>4.123058088572347</v>
      </c>
      <c r="BQ107" s="23" t="n">
        <v>2.003551548239549</v>
      </c>
      <c r="BR107" s="23" t="n">
        <v>1.003551548239549</v>
      </c>
      <c r="CD107" s="23" t="n">
        <v>0.08499024877729087</v>
      </c>
      <c r="CE107" s="23" t="n">
        <v>0.04953566739969324</v>
      </c>
      <c r="CF107" s="23" t="n">
        <v>0.1900009578447731</v>
      </c>
      <c r="CG107" s="23" t="n">
        <v>0.05547504166778897</v>
      </c>
      <c r="CH107" s="23" t="n">
        <v>0.1050107090674822</v>
      </c>
      <c r="CI107" s="23" t="n">
        <v>1.582839421137558</v>
      </c>
      <c r="CJ107" s="23" t="n">
        <v>2.23556185066187</v>
      </c>
      <c r="CK107" s="23" t="n">
        <v>0.5932062426157168</v>
      </c>
      <c r="CL107" s="23" t="n">
        <v>0.4032052847709436</v>
      </c>
      <c r="CM107" s="23" t="n">
        <v>6.979697684732741</v>
      </c>
      <c r="CN107" s="23" t="n">
        <v>5.979697684732741</v>
      </c>
      <c r="CO107" s="23" t="n">
        <v>0</v>
      </c>
      <c r="CP107" s="23" t="n">
        <v>0.0001130033696493158</v>
      </c>
      <c r="CQ107" s="23" t="n">
        <v>0.0003328375445067645</v>
      </c>
      <c r="CR107" s="23" t="n">
        <v>0.0002198341748574487</v>
      </c>
      <c r="CS107" s="23" t="n">
        <v>0.0003328375445067645</v>
      </c>
      <c r="CV107" s="23" t="n">
        <v>0.005132997505321972</v>
      </c>
      <c r="CW107" s="23" t="n">
        <v>0.004800159960815208</v>
      </c>
      <c r="CZ107" s="23" t="n">
        <v>9.018871533017712e-05</v>
      </c>
      <c r="DA107" s="23" t="n">
        <v>4.606462476384743e-05</v>
      </c>
      <c r="DB107" s="23" t="n">
        <v>0.0001861547686158243</v>
      </c>
      <c r="DC107" s="23" t="n">
        <v>4.990142852179979e-05</v>
      </c>
      <c r="DD107" s="23" t="n">
        <v>9.596605328564723e-05</v>
      </c>
      <c r="DE107" s="23" t="n">
        <v>1.5107581873764</v>
      </c>
      <c r="DF107" s="23" t="n">
        <v>2.064058324085441</v>
      </c>
      <c r="DG107" s="23" t="n">
        <v>0.0004485914712031468</v>
      </c>
      <c r="DH107" s="23" t="n">
        <v>0.0002624367025873225</v>
      </c>
      <c r="DI107" s="23" t="n">
        <v>4.973920180156377</v>
      </c>
      <c r="DJ107" s="23" t="n">
        <v>3.973920180156378</v>
      </c>
      <c r="DK107" s="23" t="n">
        <v>0.008117060861097262</v>
      </c>
      <c r="DL107" s="23" t="n">
        <v>0.003961302637767322</v>
      </c>
      <c r="DM107" s="23" t="n">
        <v>0.01594172371584838</v>
      </c>
      <c r="DN107" s="23" t="n">
        <v>0.003863360216983794</v>
      </c>
      <c r="DO107" s="23" t="n">
        <v>0.007824662854751117</v>
      </c>
      <c r="DP107" s="23" t="n">
        <v>1.488021798229049</v>
      </c>
      <c r="DQ107" s="23" t="n">
        <v>1.963977354445188</v>
      </c>
      <c r="DR107" s="23" t="n">
        <v>0.03426746586668218</v>
      </c>
      <c r="DS107" s="23" t="n">
        <v>0.0183257421508338</v>
      </c>
      <c r="DT107" s="23" t="n">
        <v>4.221659348510776</v>
      </c>
      <c r="DU107" s="23" t="n">
        <v>3.221659348510776</v>
      </c>
      <c r="DV107" s="23" t="n">
        <v>-0.0009883744910863424</v>
      </c>
      <c r="DW107" s="23" t="n">
        <v>-0.000640335062242246</v>
      </c>
      <c r="DX107" s="23" t="n">
        <v>-0.002425337359108679</v>
      </c>
      <c r="DY107" s="23" t="n">
        <v>-0.0007966278057800907</v>
      </c>
      <c r="DZ107" s="23" t="n">
        <v>-0.001436962868022337</v>
      </c>
      <c r="EA107" s="23" t="n">
        <v>1.647866844012173</v>
      </c>
      <c r="EB107" s="23" t="n">
        <v>2.453864786051835</v>
      </c>
      <c r="EC107" s="23" t="n">
        <v>-0.005738212593147289</v>
      </c>
      <c r="ED107" s="23" t="n">
        <v>-0.00331287523403861</v>
      </c>
      <c r="EE107" s="23" t="n">
        <v>5.805706890351149</v>
      </c>
      <c r="EF107" s="23" t="n">
        <v>4.805706890351149</v>
      </c>
      <c r="EG107" s="23" t="n">
        <v>0</v>
      </c>
      <c r="EH107" s="23" t="n">
        <v>0.0038785199651113</v>
      </c>
      <c r="EI107" s="23" t="n">
        <v>0.006557305265737718</v>
      </c>
      <c r="EJ107" s="23" t="n">
        <v>0.002678785300626418</v>
      </c>
      <c r="EK107" s="23" t="n">
        <v>0.006557305265737718</v>
      </c>
      <c r="EN107" s="23" t="n">
        <v>0.01723955519440553</v>
      </c>
      <c r="EO107" s="23" t="n">
        <v>0.01068224992866781</v>
      </c>
      <c r="ER107" s="23" t="n">
        <v>0.008329802023782824</v>
      </c>
      <c r="ES107" s="23" t="n">
        <v>-0.003802548562570983</v>
      </c>
      <c r="ET107" s="23" t="n">
        <v>0.002056765733149757</v>
      </c>
      <c r="EU107" s="23" t="n">
        <v>-0.002470487728062084</v>
      </c>
      <c r="EV107" s="23" t="n">
        <v>-0.006273036290633067</v>
      </c>
      <c r="EW107" s="23" t="n">
        <v>0.5435007276626573</v>
      </c>
      <c r="EX107" s="23" t="n">
        <v>0.2469165206180632</v>
      </c>
      <c r="EY107" s="23" t="n">
        <v>0.00174163642037682</v>
      </c>
      <c r="EZ107" s="23" t="n">
        <v>-0.0003151293127729373</v>
      </c>
      <c r="FA107" s="23" t="n">
        <v>0.2090849716961086</v>
      </c>
      <c r="FB107" s="23" t="n">
        <v>-0.7909150283038914</v>
      </c>
      <c r="FC107" s="23" t="n">
        <v>0.005190730847210489</v>
      </c>
      <c r="FD107" s="23" t="n">
        <v>0.003025362562269028</v>
      </c>
      <c r="FE107" s="23" t="n">
        <v>0.01160419985907754</v>
      </c>
      <c r="FF107" s="23" t="n">
        <v>0.003388106449598022</v>
      </c>
      <c r="FG107" s="23" t="n">
        <v>0.00641346901186705</v>
      </c>
      <c r="FH107" s="23" t="n">
        <v>1.582839421137558</v>
      </c>
      <c r="FI107" s="23" t="n">
        <v>2.23556185066187</v>
      </c>
      <c r="FJ107" s="23" t="n">
        <v>0.03622973207634587</v>
      </c>
      <c r="FK107" s="23" t="n">
        <v>0.02462553221726833</v>
      </c>
      <c r="FL107" s="23" t="n">
        <v>6.979697684732741</v>
      </c>
      <c r="FM107" s="23" t="n">
        <v>5.979697684732741</v>
      </c>
    </row>
    <row r="108">
      <c r="A108" s="2" t="inlineStr">
        <is>
          <t>Aus|8010</t>
        </is>
      </c>
      <c r="B108" s="2" t="inlineStr">
        <is>
          <t>Aus</t>
        </is>
      </c>
      <c r="C108" s="2" t="inlineStr">
        <is>
          <t>8010</t>
        </is>
      </c>
      <c r="D108" s="2" t="inlineStr">
        <is>
          <t>Primary and secondary education services (including pre-schools and special schools)</t>
        </is>
      </c>
      <c r="E108" s="23" t="n">
        <v>1</v>
      </c>
      <c r="F108" s="23" t="n">
        <v>0.2215009601173082</v>
      </c>
      <c r="G108" s="23" t="n">
        <v>1.419304205599558</v>
      </c>
      <c r="H108" s="23" t="n">
        <v>0.1978032454822502</v>
      </c>
      <c r="I108" s="23" t="n">
        <v>0.4193042055995584</v>
      </c>
      <c r="J108" s="23" t="n">
        <v>1.221500960117308</v>
      </c>
      <c r="K108" s="23" t="n">
        <v>1.419304205599558</v>
      </c>
      <c r="L108" s="23" t="n">
        <v>3.010461682138452</v>
      </c>
      <c r="M108" s="23" t="n">
        <v>1.591157476538893</v>
      </c>
      <c r="N108" s="23" t="n">
        <v>3.010461682138452</v>
      </c>
      <c r="O108" s="23" t="n">
        <v>2.010461682138452</v>
      </c>
      <c r="P108" s="23" t="n">
        <v>0.6530370317579286</v>
      </c>
      <c r="Q108" s="23" t="n">
        <v>0.06614010162802281</v>
      </c>
      <c r="R108" s="23" t="n">
        <v>0.7703427636283793</v>
      </c>
      <c r="S108" s="23" t="n">
        <v>0.05116563024242787</v>
      </c>
      <c r="T108" s="23" t="n">
        <v>0.1173057318704507</v>
      </c>
      <c r="U108" s="23" t="n">
        <v>1.101280782576722</v>
      </c>
      <c r="V108" s="23" t="n">
        <v>1.179631056380788</v>
      </c>
      <c r="W108" s="23" t="n">
        <v>1.140183813207645</v>
      </c>
      <c r="X108" s="23" t="n">
        <v>0.3698410495792661</v>
      </c>
      <c r="Y108" s="23" t="n">
        <v>1.745971143685914</v>
      </c>
      <c r="Z108" s="23" t="n">
        <v>0.7459711436859144</v>
      </c>
      <c r="AA108" s="23" t="n">
        <v>0.7294180862486126</v>
      </c>
      <c r="AB108" s="23" t="n">
        <v>0.1061481291416488</v>
      </c>
      <c r="AC108" s="23" t="n">
        <v>0.9238909298831885</v>
      </c>
      <c r="AD108" s="23" t="n">
        <v>0.08832471449292714</v>
      </c>
      <c r="AE108" s="23" t="n">
        <v>0.194472843634576</v>
      </c>
      <c r="AF108" s="23" t="n">
        <v>1.145524399713705</v>
      </c>
      <c r="AG108" s="23" t="n">
        <v>1.266613684662999</v>
      </c>
      <c r="AH108" s="23" t="n">
        <v>1.721728179511616</v>
      </c>
      <c r="AI108" s="23" t="n">
        <v>0.7978372496284274</v>
      </c>
      <c r="AJ108" s="23" t="n">
        <v>2.360413337659943</v>
      </c>
      <c r="AK108" s="23" t="n">
        <v>1.360413337659943</v>
      </c>
      <c r="AL108" s="23" t="n">
        <v>0.729545498417559</v>
      </c>
      <c r="AM108" s="23" t="n">
        <v>0.1062222779020162</v>
      </c>
      <c r="AN108" s="23" t="n">
        <v>0.9242334558461767</v>
      </c>
      <c r="AO108" s="23" t="n">
        <v>0.08846567952660149</v>
      </c>
      <c r="AP108" s="23" t="n">
        <v>0.1946879574286177</v>
      </c>
      <c r="AQ108" s="23" t="n">
        <v>1.145600621390195</v>
      </c>
      <c r="AR108" s="23" t="n">
        <v>1.266861981673399</v>
      </c>
      <c r="AS108" s="23" t="n">
        <v>1.733075244345108</v>
      </c>
      <c r="AT108" s="23" t="n">
        <v>0.808841788498931</v>
      </c>
      <c r="AU108" s="23" t="n">
        <v>2.375554709204954</v>
      </c>
      <c r="AV108" s="23" t="n">
        <v>1.375554709204954</v>
      </c>
      <c r="AW108" s="23" t="n">
        <v>0.7354353643753191</v>
      </c>
      <c r="AX108" s="23" t="n">
        <v>0.1084434662253557</v>
      </c>
      <c r="AY108" s="23" t="n">
        <v>0.9345463027303775</v>
      </c>
      <c r="AZ108" s="23" t="n">
        <v>0.09066747212970278</v>
      </c>
      <c r="BA108" s="23" t="n">
        <v>0.1991109383550584</v>
      </c>
      <c r="BB108" s="23" t="n">
        <v>1.147454788657692</v>
      </c>
      <c r="BC108" s="23" t="n">
        <v>1.270738868430924</v>
      </c>
      <c r="BD108" s="23" t="n">
        <v>1.764697886638938</v>
      </c>
      <c r="BE108" s="23" t="n">
        <v>0.8301515839085603</v>
      </c>
      <c r="BF108" s="23" t="n">
        <v>2.399528187141065</v>
      </c>
      <c r="BG108" s="23" t="n">
        <v>1.399528187141065</v>
      </c>
      <c r="BH108" s="23" t="n">
        <v>7.586854918388675</v>
      </c>
      <c r="BI108" s="23" t="n">
        <v>0.6466303383725327</v>
      </c>
      <c r="BJ108" s="23" t="n">
        <v>8.727758112871211</v>
      </c>
      <c r="BK108" s="23" t="n">
        <v>0.4942728561100029</v>
      </c>
      <c r="BL108" s="23" t="n">
        <v>1.140903194482536</v>
      </c>
      <c r="BM108" s="23" t="n">
        <v>1.085230355045443</v>
      </c>
      <c r="BN108" s="23" t="n">
        <v>1.150378939198806</v>
      </c>
      <c r="BO108" s="23" t="n">
        <v>13.10432077497373</v>
      </c>
      <c r="BP108" s="23" t="n">
        <v>4.376562662102515</v>
      </c>
      <c r="BQ108" s="23" t="n">
        <v>1.727240195830299</v>
      </c>
      <c r="BR108" s="23" t="n">
        <v>0.7272401958302994</v>
      </c>
      <c r="CD108" s="23" t="n">
        <v>0.07638105449068398</v>
      </c>
      <c r="CE108" s="23" t="n">
        <v>0.040008027513626</v>
      </c>
      <c r="CF108" s="23" t="n">
        <v>0.1535481662548093</v>
      </c>
      <c r="CG108" s="23" t="n">
        <v>0.03715908425049929</v>
      </c>
      <c r="CH108" s="23" t="n">
        <v>0.07716711176412529</v>
      </c>
      <c r="CI108" s="23" t="n">
        <v>1.523795171203164</v>
      </c>
      <c r="CJ108" s="23" t="n">
        <v>2.010291259772241</v>
      </c>
      <c r="CK108" s="23" t="n">
        <v>0.5815443663039707</v>
      </c>
      <c r="CL108" s="23" t="n">
        <v>0.4279962000491614</v>
      </c>
      <c r="CM108" s="23" t="n">
        <v>7.613725290672705</v>
      </c>
      <c r="CN108" s="23" t="n">
        <v>6.613725290672705</v>
      </c>
      <c r="CO108" s="23" t="n">
        <v>0</v>
      </c>
      <c r="CP108" s="23" t="n">
        <v>0.0001582533197144127</v>
      </c>
      <c r="CQ108" s="23" t="n">
        <v>0.0003156268945059278</v>
      </c>
      <c r="CR108" s="23" t="n">
        <v>0.000157373574791515</v>
      </c>
      <c r="CS108" s="23" t="n">
        <v>0.0003156268945059278</v>
      </c>
      <c r="CV108" s="23" t="n">
        <v>0.005410922765997667</v>
      </c>
      <c r="CW108" s="23" t="n">
        <v>0.005095295871491739</v>
      </c>
      <c r="CZ108" s="23" t="n">
        <v>9.309901876061865e-05</v>
      </c>
      <c r="DA108" s="23" t="n">
        <v>3.573454090932831e-05</v>
      </c>
      <c r="DB108" s="23" t="n">
        <v>0.0001620993333452715</v>
      </c>
      <c r="DC108" s="23" t="n">
        <v>3.32657736753245e-05</v>
      </c>
      <c r="DD108" s="23" t="n">
        <v>6.900031458465281e-05</v>
      </c>
      <c r="DE108" s="23" t="n">
        <v>1.383833700774129</v>
      </c>
      <c r="DF108" s="23" t="n">
        <v>1.741149751127563</v>
      </c>
      <c r="DG108" s="23" t="n">
        <v>0.0004406718513731905</v>
      </c>
      <c r="DH108" s="23" t="n">
        <v>0.000278572518027919</v>
      </c>
      <c r="DI108" s="23" t="n">
        <v>4.733367303325402</v>
      </c>
      <c r="DJ108" s="23" t="n">
        <v>3.733367303325402</v>
      </c>
      <c r="DK108" s="23" t="n">
        <v>0.006393652880147645</v>
      </c>
      <c r="DL108" s="23" t="n">
        <v>0.002526247963053719</v>
      </c>
      <c r="DM108" s="23" t="n">
        <v>0.01147295785013392</v>
      </c>
      <c r="DN108" s="23" t="n">
        <v>0.002553057006932556</v>
      </c>
      <c r="DO108" s="23" t="n">
        <v>0.005079304969986275</v>
      </c>
      <c r="DP108" s="23" t="n">
        <v>1.395118097652399</v>
      </c>
      <c r="DQ108" s="23" t="n">
        <v>1.794429266837048</v>
      </c>
      <c r="DR108" s="23" t="n">
        <v>0.03092545090982517</v>
      </c>
      <c r="DS108" s="23" t="n">
        <v>0.01945249305969125</v>
      </c>
      <c r="DT108" s="23" t="n">
        <v>4.83689863831191</v>
      </c>
      <c r="DU108" s="23" t="n">
        <v>3.83689863831191</v>
      </c>
      <c r="DV108" s="23" t="n">
        <v>-0.0005968859411481867</v>
      </c>
      <c r="DW108" s="23" t="n">
        <v>-0.0004990475003379551</v>
      </c>
      <c r="DX108" s="23" t="n">
        <v>-0.001637837193783782</v>
      </c>
      <c r="DY108" s="23" t="n">
        <v>-0.0005419037522976406</v>
      </c>
      <c r="DZ108" s="23" t="n">
        <v>-0.001040951252635596</v>
      </c>
      <c r="EA108" s="23" t="n">
        <v>1.836085198083193</v>
      </c>
      <c r="EB108" s="23" t="n">
        <v>2.743970130429262</v>
      </c>
      <c r="EC108" s="23" t="n">
        <v>-0.005154403233365809</v>
      </c>
      <c r="ED108" s="23" t="n">
        <v>-0.003516566039582027</v>
      </c>
      <c r="EE108" s="23" t="n">
        <v>8.635491101450057</v>
      </c>
      <c r="EF108" s="23" t="n">
        <v>7.635491101450058</v>
      </c>
      <c r="EG108" s="23" t="n">
        <v>0.0006555123320229524</v>
      </c>
      <c r="EH108" s="23" t="n">
        <v>0.002126935160915068</v>
      </c>
      <c r="EI108" s="23" t="n">
        <v>0.004545242944272125</v>
      </c>
      <c r="EJ108" s="23" t="n">
        <v>0.001762795451334105</v>
      </c>
      <c r="EK108" s="23" t="n">
        <v>0.003889730612249173</v>
      </c>
      <c r="EL108" s="23" t="n">
        <v>4.244691300240244</v>
      </c>
      <c r="EM108" s="23" t="n">
        <v>6.933878620170606</v>
      </c>
      <c r="EN108" s="23" t="n">
        <v>0.01588428672700064</v>
      </c>
      <c r="EO108" s="23" t="n">
        <v>0.01133904378272852</v>
      </c>
      <c r="EP108" s="23" t="n">
        <v>24.23186559737287</v>
      </c>
      <c r="EQ108" s="23" t="n">
        <v>23.23186559737287</v>
      </c>
      <c r="ER108" s="23" t="n">
        <v>-0.000528100163076609</v>
      </c>
      <c r="ES108" s="23" t="n">
        <v>-0.002052786400547706</v>
      </c>
      <c r="ET108" s="23" t="n">
        <v>-0.004202716981284022</v>
      </c>
      <c r="EU108" s="23" t="n">
        <v>-0.001621830417659707</v>
      </c>
      <c r="EV108" s="23" t="n">
        <v>-0.003674616818207414</v>
      </c>
      <c r="EW108" s="23" t="n">
        <v>4.887115634633724</v>
      </c>
      <c r="EX108" s="23" t="n">
        <v>7.958181563133421</v>
      </c>
      <c r="EY108" s="23" t="n">
        <v>-0.004537221893508816</v>
      </c>
      <c r="EZ108" s="23" t="n">
        <v>-0.0003345049122247933</v>
      </c>
      <c r="FA108" s="23" t="n">
        <v>8.591593433858915</v>
      </c>
      <c r="FB108" s="23" t="n">
        <v>7.591593433858915</v>
      </c>
      <c r="FC108" s="23" t="n">
        <v>0.004664929228836368</v>
      </c>
      <c r="FD108" s="23" t="n">
        <v>0.002443467404068988</v>
      </c>
      <c r="FE108" s="23" t="n">
        <v>0.009377866456185808</v>
      </c>
      <c r="FF108" s="23" t="n">
        <v>0.002269469823280452</v>
      </c>
      <c r="FG108" s="23" t="n">
        <v>0.00471293722734944</v>
      </c>
      <c r="FH108" s="23" t="n">
        <v>1.523795171203164</v>
      </c>
      <c r="FI108" s="23" t="n">
        <v>2.01029125977224</v>
      </c>
      <c r="FJ108" s="23" t="n">
        <v>0.03551748964878977</v>
      </c>
      <c r="FK108" s="23" t="n">
        <v>0.02613962319260396</v>
      </c>
      <c r="FL108" s="23" t="n">
        <v>7.613725290672704</v>
      </c>
      <c r="FM108" s="23" t="n">
        <v>6.613725290672704</v>
      </c>
    </row>
    <row r="109">
      <c r="A109" s="2" t="inlineStr">
        <is>
          <t>Aus|8110</t>
        </is>
      </c>
      <c r="B109" s="2" t="inlineStr">
        <is>
          <t>Aus</t>
        </is>
      </c>
      <c r="C109" s="2" t="inlineStr">
        <is>
          <t>8110</t>
        </is>
      </c>
      <c r="D109" s="2" t="inlineStr">
        <is>
          <t>Technical, vocational and tertiary education services (including undergraduate and postgraduate)</t>
        </is>
      </c>
      <c r="E109" s="23" t="n">
        <v>1</v>
      </c>
      <c r="F109" s="23" t="n">
        <v>0.2711338509347301</v>
      </c>
      <c r="G109" s="23" t="n">
        <v>1.517747399585951</v>
      </c>
      <c r="H109" s="23" t="n">
        <v>0.2466135486512208</v>
      </c>
      <c r="I109" s="23" t="n">
        <v>0.517747399585951</v>
      </c>
      <c r="J109" s="23" t="n">
        <v>1.27113385093473</v>
      </c>
      <c r="K109" s="23" t="n">
        <v>1.517747399585951</v>
      </c>
      <c r="L109" s="23" t="n">
        <v>3.021164824263358</v>
      </c>
      <c r="M109" s="23" t="n">
        <v>1.503417424677407</v>
      </c>
      <c r="N109" s="23" t="n">
        <v>3.021164824263358</v>
      </c>
      <c r="O109" s="23" t="n">
        <v>2.021164824263358</v>
      </c>
      <c r="P109" s="23" t="n">
        <v>0.584028662735759</v>
      </c>
      <c r="Q109" s="23" t="n">
        <v>0.08044030408817278</v>
      </c>
      <c r="R109" s="23" t="n">
        <v>0.7278643068895174</v>
      </c>
      <c r="S109" s="23" t="n">
        <v>0.0633953400655856</v>
      </c>
      <c r="T109" s="23" t="n">
        <v>0.1438356441537584</v>
      </c>
      <c r="U109" s="23" t="n">
        <v>1.137733486763076</v>
      </c>
      <c r="V109" s="23" t="n">
        <v>1.246281823703636</v>
      </c>
      <c r="W109" s="23" t="n">
        <v>1.077311477579324</v>
      </c>
      <c r="X109" s="23" t="n">
        <v>0.3494471706898064</v>
      </c>
      <c r="Y109" s="23" t="n">
        <v>1.844620900167614</v>
      </c>
      <c r="Z109" s="23" t="n">
        <v>0.8446209001676142</v>
      </c>
      <c r="AA109" s="23" t="n">
        <v>0.661435966136492</v>
      </c>
      <c r="AB109" s="23" t="n">
        <v>0.1273688800528454</v>
      </c>
      <c r="AC109" s="23" t="n">
        <v>0.898692678019205</v>
      </c>
      <c r="AD109" s="23" t="n">
        <v>0.1098878318298676</v>
      </c>
      <c r="AE109" s="23" t="n">
        <v>0.237256711882713</v>
      </c>
      <c r="AF109" s="23" t="n">
        <v>1.192564188483458</v>
      </c>
      <c r="AG109" s="23" t="n">
        <v>1.358699441865176</v>
      </c>
      <c r="AH109" s="23" t="n">
        <v>1.652535362250061</v>
      </c>
      <c r="AI109" s="23" t="n">
        <v>0.7538426842308563</v>
      </c>
      <c r="AJ109" s="23" t="n">
        <v>2.498405661099247</v>
      </c>
      <c r="AK109" s="23" t="n">
        <v>1.498405661099247</v>
      </c>
      <c r="AL109" s="23" t="n">
        <v>0.6567494792729144</v>
      </c>
      <c r="AM109" s="23" t="n">
        <v>0.1272362480152477</v>
      </c>
      <c r="AN109" s="23" t="n">
        <v>0.8939970501333793</v>
      </c>
      <c r="AO109" s="23" t="n">
        <v>0.1100113228452171</v>
      </c>
      <c r="AP109" s="23" t="n">
        <v>0.2372475708604649</v>
      </c>
      <c r="AQ109" s="23" t="n">
        <v>1.193736351578247</v>
      </c>
      <c r="AR109" s="23" t="n">
        <v>1.361245160214091</v>
      </c>
      <c r="AS109" s="23" t="n">
        <v>1.658237457865774</v>
      </c>
      <c r="AT109" s="23" t="n">
        <v>0.7642404077323947</v>
      </c>
      <c r="AU109" s="23" t="n">
        <v>2.524916288782755</v>
      </c>
      <c r="AV109" s="23" t="n">
        <v>1.524916288782755</v>
      </c>
      <c r="AW109" s="23" t="n">
        <v>0.6712568950602762</v>
      </c>
      <c r="AX109" s="23" t="n">
        <v>0.1299474112310001</v>
      </c>
      <c r="AY109" s="23" t="n">
        <v>0.9139742764330417</v>
      </c>
      <c r="AZ109" s="23" t="n">
        <v>0.1127699701417654</v>
      </c>
      <c r="BA109" s="23" t="n">
        <v>0.2427173813727656</v>
      </c>
      <c r="BB109" s="23" t="n">
        <v>1.193588195796978</v>
      </c>
      <c r="BC109" s="23" t="n">
        <v>1.361586425642556</v>
      </c>
      <c r="BD109" s="23" t="n">
        <v>1.698349408859584</v>
      </c>
      <c r="BE109" s="23" t="n">
        <v>0.7843751324265423</v>
      </c>
      <c r="BF109" s="23" t="n">
        <v>2.530103484012748</v>
      </c>
      <c r="BG109" s="23" t="n">
        <v>1.530103484012748</v>
      </c>
      <c r="BH109" s="23" t="n">
        <v>3.465730668458794</v>
      </c>
      <c r="BI109" s="23" t="n">
        <v>0.7972973716219968</v>
      </c>
      <c r="BJ109" s="23" t="n">
        <v>4.878260721931399</v>
      </c>
      <c r="BK109" s="23" t="n">
        <v>0.6152326818506085</v>
      </c>
      <c r="BL109" s="23" t="n">
        <v>1.412530053472605</v>
      </c>
      <c r="BM109" s="23" t="n">
        <v>1.23005174028037</v>
      </c>
      <c r="BN109" s="23" t="n">
        <v>1.407570636208946</v>
      </c>
      <c r="BO109" s="23" t="n">
        <v>9.013489738175549</v>
      </c>
      <c r="BP109" s="23" t="n">
        <v>4.13522901624415</v>
      </c>
      <c r="BQ109" s="23" t="n">
        <v>2.600747317212574</v>
      </c>
      <c r="BR109" s="23" t="n">
        <v>1.600747317212574</v>
      </c>
      <c r="CD109" s="23" t="n">
        <v>0.07740730340073294</v>
      </c>
      <c r="CE109" s="23" t="n">
        <v>0.04692857596467265</v>
      </c>
      <c r="CF109" s="23" t="n">
        <v>0.1708283711296877</v>
      </c>
      <c r="CG109" s="23" t="n">
        <v>0.04649249176428207</v>
      </c>
      <c r="CH109" s="23" t="n">
        <v>0.09342106772895471</v>
      </c>
      <c r="CI109" s="23" t="n">
        <v>1.606255145224815</v>
      </c>
      <c r="CJ109" s="23" t="n">
        <v>2.206876659238722</v>
      </c>
      <c r="CK109" s="23" t="n">
        <v>0.5752238846707368</v>
      </c>
      <c r="CL109" s="23" t="n">
        <v>0.4043955135410492</v>
      </c>
      <c r="CM109" s="23" t="n">
        <v>7.431131939745239</v>
      </c>
      <c r="CN109" s="23" t="n">
        <v>6.431131939745239</v>
      </c>
      <c r="CO109" s="23" t="n">
        <v>0</v>
      </c>
      <c r="CP109" s="23" t="n">
        <v>9.639388848178194e-05</v>
      </c>
      <c r="CQ109" s="23" t="n">
        <v>0.0002848238715858054</v>
      </c>
      <c r="CR109" s="23" t="n">
        <v>0.0001884299831040234</v>
      </c>
      <c r="CS109" s="23" t="n">
        <v>0.0002848238715858054</v>
      </c>
      <c r="CV109" s="23" t="n">
        <v>0.005099153508995702</v>
      </c>
      <c r="CW109" s="23" t="n">
        <v>0.004814329637409897</v>
      </c>
      <c r="CZ109" s="23" t="n">
        <v>0.0001493239738864161</v>
      </c>
      <c r="DA109" s="23" t="n">
        <v>4.637239992956331e-05</v>
      </c>
      <c r="DB109" s="23" t="n">
        <v>0.0002375562410085163</v>
      </c>
      <c r="DC109" s="23" t="n">
        <v>4.185986719253689e-05</v>
      </c>
      <c r="DD109" s="23" t="n">
        <v>8.82322671221002e-05</v>
      </c>
      <c r="DE109" s="23" t="n">
        <v>1.310548927426996</v>
      </c>
      <c r="DF109" s="23" t="n">
        <v>1.590878107685605</v>
      </c>
      <c r="DG109" s="23" t="n">
        <v>0.0005007676351129115</v>
      </c>
      <c r="DH109" s="23" t="n">
        <v>0.0002632113941043952</v>
      </c>
      <c r="DI109" s="23" t="n">
        <v>3.353564883652391</v>
      </c>
      <c r="DJ109" s="23" t="n">
        <v>2.35356488365239</v>
      </c>
      <c r="DK109" s="23" t="n">
        <v>0.01529829427447846</v>
      </c>
      <c r="DL109" s="23" t="n">
        <v>0.003241229514832764</v>
      </c>
      <c r="DM109" s="23" t="n">
        <v>0.02176434757576148</v>
      </c>
      <c r="DN109" s="23" t="n">
        <v>0.003224823786450252</v>
      </c>
      <c r="DO109" s="23" t="n">
        <v>0.006466053301283015</v>
      </c>
      <c r="DP109" s="23" t="n">
        <v>1.211868686578998</v>
      </c>
      <c r="DQ109" s="23" t="n">
        <v>1.422664983773392</v>
      </c>
      <c r="DR109" s="23" t="n">
        <v>0.04014418580709149</v>
      </c>
      <c r="DS109" s="23" t="n">
        <v>0.01837983823133001</v>
      </c>
      <c r="DT109" s="23" t="n">
        <v>2.624095542080299</v>
      </c>
      <c r="DU109" s="23" t="n">
        <v>1.624095542080299</v>
      </c>
      <c r="DV109" s="23" t="n">
        <v>-0.0009402024610031141</v>
      </c>
      <c r="DW109" s="23" t="n">
        <v>-0.000672832587491722</v>
      </c>
      <c r="DX109" s="23" t="n">
        <v>-0.002309501388693275</v>
      </c>
      <c r="DY109" s="23" t="n">
        <v>-0.0006964663401984394</v>
      </c>
      <c r="DZ109" s="23" t="n">
        <v>-0.001369298927690161</v>
      </c>
      <c r="EA109" s="23" t="n">
        <v>1.715625214141503</v>
      </c>
      <c r="EB109" s="23" t="n">
        <v>2.456387304314476</v>
      </c>
      <c r="EC109" s="23" t="n">
        <v>-0.005632155957389078</v>
      </c>
      <c r="ED109" s="23" t="n">
        <v>-0.003322654568695802</v>
      </c>
      <c r="EE109" s="23" t="n">
        <v>5.990365044758613</v>
      </c>
      <c r="EF109" s="23" t="n">
        <v>4.990365044758613</v>
      </c>
      <c r="EG109" s="23" t="n">
        <v>0.002762696466055357</v>
      </c>
      <c r="EH109" s="23" t="n">
        <v>0.002644374085176413</v>
      </c>
      <c r="EI109" s="23" t="n">
        <v>0.007592925048687385</v>
      </c>
      <c r="EJ109" s="23" t="n">
        <v>0.002185854497455615</v>
      </c>
      <c r="EK109" s="23" t="n">
        <v>0.004830228582632028</v>
      </c>
      <c r="EL109" s="23" t="n">
        <v>1.957171414835924</v>
      </c>
      <c r="EM109" s="23" t="n">
        <v>2.748374691892498</v>
      </c>
      <c r="EN109" s="23" t="n">
        <v>0.01830670809875707</v>
      </c>
      <c r="EO109" s="23" t="n">
        <v>0.01071378305006968</v>
      </c>
      <c r="EP109" s="23" t="n">
        <v>6.626391398290603</v>
      </c>
      <c r="EQ109" s="23" t="n">
        <v>5.626391398290603</v>
      </c>
      <c r="ER109" s="23" t="n">
        <v>-0.007449183329632921</v>
      </c>
      <c r="ES109" s="23" t="n">
        <v>-0.002777006122774074</v>
      </c>
      <c r="ET109" s="23" t="n">
        <v>-0.01228855293451311</v>
      </c>
      <c r="EU109" s="23" t="n">
        <v>-0.002062363482106113</v>
      </c>
      <c r="EV109" s="23" t="n">
        <v>-0.004839369604880187</v>
      </c>
      <c r="EW109" s="23" t="n">
        <v>1.372793365378339</v>
      </c>
      <c r="EX109" s="23" t="n">
        <v>1.649651027600452</v>
      </c>
      <c r="EY109" s="23" t="n">
        <v>-0.01260461248304492</v>
      </c>
      <c r="EZ109" s="23" t="n">
        <v>-0.0003160595485318142</v>
      </c>
      <c r="FA109" s="23" t="n">
        <v>1.692079779122049</v>
      </c>
      <c r="FB109" s="23" t="n">
        <v>0.692079779122049</v>
      </c>
      <c r="FC109" s="23" t="n">
        <v>0.004727606794215264</v>
      </c>
      <c r="FD109" s="23" t="n">
        <v>0.002866135943592797</v>
      </c>
      <c r="FE109" s="23" t="n">
        <v>0.01043324508821206</v>
      </c>
      <c r="FF109" s="23" t="n">
        <v>0.002839502350404</v>
      </c>
      <c r="FG109" s="23" t="n">
        <v>0.005705638293996797</v>
      </c>
      <c r="FH109" s="23" t="n">
        <v>1.606255145224815</v>
      </c>
      <c r="FI109" s="23" t="n">
        <v>2.206876659238721</v>
      </c>
      <c r="FJ109" s="23" t="n">
        <v>0.03513146984704966</v>
      </c>
      <c r="FK109" s="23" t="n">
        <v>0.02469822475883759</v>
      </c>
      <c r="FL109" s="23" t="n">
        <v>7.431131939745241</v>
      </c>
      <c r="FM109" s="23" t="n">
        <v>6.43113193974524</v>
      </c>
    </row>
    <row r="110">
      <c r="A110" s="2" t="inlineStr">
        <is>
          <t>Aus|8210</t>
        </is>
      </c>
      <c r="B110" s="2" t="inlineStr">
        <is>
          <t>Aus</t>
        </is>
      </c>
      <c r="C110" s="2" t="inlineStr">
        <is>
          <t>8210</t>
        </is>
      </c>
      <c r="D110" s="2" t="inlineStr">
        <is>
          <t>Arts, sports, adult and other education services (including community education)</t>
        </is>
      </c>
      <c r="E110" s="23" t="n">
        <v>1</v>
      </c>
      <c r="F110" s="23" t="n">
        <v>0.2697977319468403</v>
      </c>
      <c r="G110" s="23" t="n">
        <v>1.517126794298011</v>
      </c>
      <c r="H110" s="23" t="n">
        <v>0.2473290623511706</v>
      </c>
      <c r="I110" s="23" t="n">
        <v>0.5171267942980109</v>
      </c>
      <c r="J110" s="23" t="n">
        <v>1.26979773194684</v>
      </c>
      <c r="K110" s="23" t="n">
        <v>1.517126794298011</v>
      </c>
      <c r="L110" s="23" t="n">
        <v>2.615809743285377</v>
      </c>
      <c r="M110" s="23" t="n">
        <v>1.098682948987366</v>
      </c>
      <c r="N110" s="23" t="n">
        <v>2.615809743285377</v>
      </c>
      <c r="O110" s="23" t="n">
        <v>1.615809743285377</v>
      </c>
      <c r="P110" s="23" t="n">
        <v>0.3962133465203102</v>
      </c>
      <c r="Q110" s="23" t="n">
        <v>0.0717178318960099</v>
      </c>
      <c r="R110" s="23" t="n">
        <v>0.5319162130421711</v>
      </c>
      <c r="S110" s="23" t="n">
        <v>0.06398503462585096</v>
      </c>
      <c r="T110" s="23" t="n">
        <v>0.1357028665218609</v>
      </c>
      <c r="U110" s="23" t="n">
        <v>1.181008117282929</v>
      </c>
      <c r="V110" s="23" t="n">
        <v>1.34249948345671</v>
      </c>
      <c r="W110" s="23" t="n">
        <v>0.7872888339170092</v>
      </c>
      <c r="X110" s="23" t="n">
        <v>0.2553726208748381</v>
      </c>
      <c r="Y110" s="23" t="n">
        <v>1.987032594513199</v>
      </c>
      <c r="Z110" s="23" t="n">
        <v>0.9870325945131991</v>
      </c>
      <c r="AA110" s="23" t="n">
        <v>0.7413686809251838</v>
      </c>
      <c r="AB110" s="23" t="n">
        <v>0.127373447385259</v>
      </c>
      <c r="AC110" s="23" t="n">
        <v>0.9798694167718351</v>
      </c>
      <c r="AD110" s="23" t="n">
        <v>0.1111272884613924</v>
      </c>
      <c r="AE110" s="23" t="n">
        <v>0.2385007358466513</v>
      </c>
      <c r="AF110" s="23" t="n">
        <v>1.171808508590226</v>
      </c>
      <c r="AG110" s="23" t="n">
        <v>1.321703279330625</v>
      </c>
      <c r="AH110" s="23" t="n">
        <v>1.530770377335749</v>
      </c>
      <c r="AI110" s="23" t="n">
        <v>0.5509009605639137</v>
      </c>
      <c r="AJ110" s="23" t="n">
        <v>2.064789647473965</v>
      </c>
      <c r="AK110" s="23" t="n">
        <v>1.064789647473965</v>
      </c>
      <c r="AL110" s="23" t="n">
        <v>0.6865682907598929</v>
      </c>
      <c r="AM110" s="23" t="n">
        <v>0.127237554230111</v>
      </c>
      <c r="AN110" s="23" t="n">
        <v>0.9251786328144521</v>
      </c>
      <c r="AO110" s="23" t="n">
        <v>0.1113727878244483</v>
      </c>
      <c r="AP110" s="23" t="n">
        <v>0.2386103420545592</v>
      </c>
      <c r="AQ110" s="23" t="n">
        <v>1.185323959673821</v>
      </c>
      <c r="AR110" s="23" t="n">
        <v>1.347540580108157</v>
      </c>
      <c r="AS110" s="23" t="n">
        <v>1.483678149396084</v>
      </c>
      <c r="AT110" s="23" t="n">
        <v>0.5584995165816321</v>
      </c>
      <c r="AU110" s="23" t="n">
        <v>2.161005932496462</v>
      </c>
      <c r="AV110" s="23" t="n">
        <v>1.161005932496462</v>
      </c>
      <c r="AW110" s="23" t="n">
        <v>0.6915237962766723</v>
      </c>
      <c r="AX110" s="23" t="n">
        <v>0.1299060312277595</v>
      </c>
      <c r="AY110" s="23" t="n">
        <v>0.9355564998276504</v>
      </c>
      <c r="AZ110" s="23" t="n">
        <v>0.1141266723232187</v>
      </c>
      <c r="BA110" s="23" t="n">
        <v>0.2440327035509782</v>
      </c>
      <c r="BB110" s="23" t="n">
        <v>1.187854751965449</v>
      </c>
      <c r="BC110" s="23" t="n">
        <v>1.352891259657163</v>
      </c>
      <c r="BD110" s="23" t="n">
        <v>1.508770278956002</v>
      </c>
      <c r="BE110" s="23" t="n">
        <v>0.5732137791283516</v>
      </c>
      <c r="BF110" s="23" t="n">
        <v>2.181805293005936</v>
      </c>
      <c r="BG110" s="23" t="n">
        <v>1.181805293005936</v>
      </c>
      <c r="BH110" s="23" t="n">
        <v>8.142160545718337</v>
      </c>
      <c r="BI110" s="23" t="n">
        <v>0.7636035564242796</v>
      </c>
      <c r="BJ110" s="23" t="n">
        <v>9.521079211453008</v>
      </c>
      <c r="BK110" s="23" t="n">
        <v>0.6153151093103919</v>
      </c>
      <c r="BL110" s="23" t="n">
        <v>1.378918665734671</v>
      </c>
      <c r="BM110" s="23" t="n">
        <v>1.093783898283095</v>
      </c>
      <c r="BN110" s="23" t="n">
        <v>1.169355376621724</v>
      </c>
      <c r="BO110" s="23" t="n">
        <v>12.54306467984687</v>
      </c>
      <c r="BP110" s="23" t="n">
        <v>3.021985468393861</v>
      </c>
      <c r="BQ110" s="23" t="n">
        <v>1.540508150068695</v>
      </c>
      <c r="BR110" s="23" t="n">
        <v>0.5405081500686948</v>
      </c>
      <c r="CD110" s="23" t="n">
        <v>0.3451553344048736</v>
      </c>
      <c r="CE110" s="23" t="n">
        <v>0.05565561548924908</v>
      </c>
      <c r="CF110" s="23" t="n">
        <v>0.4479532037296639</v>
      </c>
      <c r="CG110" s="23" t="n">
        <v>0.04714225383554121</v>
      </c>
      <c r="CH110" s="23" t="n">
        <v>0.1027978693247903</v>
      </c>
      <c r="CI110" s="23" t="n">
        <v>1.161248023546303</v>
      </c>
      <c r="CJ110" s="23" t="n">
        <v>1.297830741923885</v>
      </c>
      <c r="CK110" s="23" t="n">
        <v>0.7434815434187402</v>
      </c>
      <c r="CL110" s="23" t="n">
        <v>0.2955283396890763</v>
      </c>
      <c r="CM110" s="23" t="n">
        <v>2.154049117336319</v>
      </c>
      <c r="CN110" s="23" t="n">
        <v>1.154049117336319</v>
      </c>
      <c r="CO110" s="23" t="n">
        <v>0</v>
      </c>
      <c r="CP110" s="23" t="n">
        <v>0.0002315526810512093</v>
      </c>
      <c r="CQ110" s="23" t="n">
        <v>0.0004499447639588002</v>
      </c>
      <c r="CR110" s="23" t="n">
        <v>0.0002183920829075909</v>
      </c>
      <c r="CS110" s="23" t="n">
        <v>0.0004499447639588002</v>
      </c>
      <c r="CV110" s="23" t="n">
        <v>0.003968210414339798</v>
      </c>
      <c r="CW110" s="23" t="n">
        <v>0.003518265650380998</v>
      </c>
      <c r="CZ110" s="23" t="n">
        <v>9.023925961982782e-05</v>
      </c>
      <c r="DA110" s="23" t="n">
        <v>3.489500154407305e-05</v>
      </c>
      <c r="DB110" s="23" t="n">
        <v>0.0001645193227532604</v>
      </c>
      <c r="DC110" s="23" t="n">
        <v>3.938506158935949e-05</v>
      </c>
      <c r="DD110" s="23" t="n">
        <v>7.428006313343254e-05</v>
      </c>
      <c r="DE110" s="23" t="n">
        <v>1.386694235868994</v>
      </c>
      <c r="DF110" s="23" t="n">
        <v>1.823145751044165</v>
      </c>
      <c r="DG110" s="23" t="n">
        <v>0.0003568716701019981</v>
      </c>
      <c r="DH110" s="23" t="n">
        <v>0.0001923523473487377</v>
      </c>
      <c r="DI110" s="23" t="n">
        <v>3.954727372603403</v>
      </c>
      <c r="DJ110" s="23" t="n">
        <v>2.954727372603403</v>
      </c>
      <c r="DK110" s="23" t="n">
        <v>0.007515858334742804</v>
      </c>
      <c r="DL110" s="23" t="n">
        <v>0.002959312678888968</v>
      </c>
      <c r="DM110" s="23" t="n">
        <v>0.0136005400380426</v>
      </c>
      <c r="DN110" s="23" t="n">
        <v>0.003125369024410828</v>
      </c>
      <c r="DO110" s="23" t="n">
        <v>0.006084681703299796</v>
      </c>
      <c r="DP110" s="23" t="n">
        <v>1.393742477184442</v>
      </c>
      <c r="DQ110" s="23" t="n">
        <v>1.809579083625452</v>
      </c>
      <c r="DR110" s="23" t="n">
        <v>0.02703234848887348</v>
      </c>
      <c r="DS110" s="23" t="n">
        <v>0.01343180845083088</v>
      </c>
      <c r="DT110" s="23" t="n">
        <v>3.596708091731021</v>
      </c>
      <c r="DU110" s="23" t="n">
        <v>2.596708091731022</v>
      </c>
      <c r="DV110" s="23" t="n">
        <v>-0.002650592077583105</v>
      </c>
      <c r="DW110" s="23" t="n">
        <v>-0.0005572833638356889</v>
      </c>
      <c r="DX110" s="23" t="n">
        <v>-0.003837137111555977</v>
      </c>
      <c r="DY110" s="23" t="n">
        <v>-0.0006292616701371831</v>
      </c>
      <c r="DZ110" s="23" t="n">
        <v>-0.001186545033972872</v>
      </c>
      <c r="EA110" s="23" t="n">
        <v>1.210248634087761</v>
      </c>
      <c r="EB110" s="23" t="n">
        <v>1.447652825950797</v>
      </c>
      <c r="EC110" s="23" t="n">
        <v>-0.006265301013397381</v>
      </c>
      <c r="ED110" s="23" t="n">
        <v>-0.002428163901841404</v>
      </c>
      <c r="EE110" s="23" t="n">
        <v>2.363736414360026</v>
      </c>
      <c r="EF110" s="23" t="n">
        <v>1.363736414360026</v>
      </c>
      <c r="EG110" s="23" t="n">
        <v>0.0004005924075105618</v>
      </c>
      <c r="EH110" s="23" t="n">
        <v>0.002217922265889198</v>
      </c>
      <c r="EI110" s="23" t="n">
        <v>0.004821102163644168</v>
      </c>
      <c r="EJ110" s="23" t="n">
        <v>0.002202587490244409</v>
      </c>
      <c r="EK110" s="23" t="n">
        <v>0.004420509756133607</v>
      </c>
      <c r="EL110" s="23" t="n">
        <v>6.536605847505289</v>
      </c>
      <c r="EM110" s="23" t="n">
        <v>12.03493144966073</v>
      </c>
      <c r="EN110" s="23" t="n">
        <v>0.01265063145008781</v>
      </c>
      <c r="EO110" s="23" t="n">
        <v>0.007829529286443645</v>
      </c>
      <c r="EP110" s="23" t="n">
        <v>31.57980833611849</v>
      </c>
      <c r="EQ110" s="23" t="n">
        <v>30.57980833611849</v>
      </c>
      <c r="ER110" s="23" t="n">
        <v>-0.05520098257280154</v>
      </c>
      <c r="ES110" s="23" t="n">
        <v>-0.002353815421037247</v>
      </c>
      <c r="ET110" s="23" t="n">
        <v>-0.05951188612102709</v>
      </c>
      <c r="EU110" s="23" t="n">
        <v>-0.001957088127188306</v>
      </c>
      <c r="EV110" s="23" t="n">
        <v>-0.004310903548225553</v>
      </c>
      <c r="EW110" s="23" t="n">
        <v>1.042640824697874</v>
      </c>
      <c r="EX110" s="23" t="n">
        <v>1.078094688668633</v>
      </c>
      <c r="EY110" s="23" t="n">
        <v>-0.05974285938975291</v>
      </c>
      <c r="EZ110" s="23" t="n">
        <v>-0.0002309732687258217</v>
      </c>
      <c r="FA110" s="23" t="n">
        <v>1.08227891253496</v>
      </c>
      <c r="FB110" s="23" t="n">
        <v>0.08227891253495974</v>
      </c>
      <c r="FC110" s="23" t="n">
        <v>0.02108016469123857</v>
      </c>
      <c r="FD110" s="23" t="n">
        <v>0.003399134892492779</v>
      </c>
      <c r="FE110" s="23" t="n">
        <v>0.02735848578110784</v>
      </c>
      <c r="FF110" s="23" t="n">
        <v>0.002879186197376493</v>
      </c>
      <c r="FG110" s="23" t="n">
        <v>0.006278321089869272</v>
      </c>
      <c r="FH110" s="23" t="n">
        <v>1.161248023546303</v>
      </c>
      <c r="FI110" s="23" t="n">
        <v>1.297830741923885</v>
      </c>
      <c r="FJ110" s="23" t="n">
        <v>0.04540771014646668</v>
      </c>
      <c r="FK110" s="23" t="n">
        <v>0.01804922436535884</v>
      </c>
      <c r="FL110" s="23" t="n">
        <v>2.154049117336319</v>
      </c>
      <c r="FM110" s="23" t="n">
        <v>1.154049117336319</v>
      </c>
    </row>
    <row r="111">
      <c r="A111" s="2" t="inlineStr">
        <is>
          <t>Aus|8401</t>
        </is>
      </c>
      <c r="B111" s="2" t="inlineStr">
        <is>
          <t>Aus</t>
        </is>
      </c>
      <c r="C111" s="2" t="inlineStr">
        <is>
          <t>8401</t>
        </is>
      </c>
      <c r="D111" s="2" t="inlineStr">
        <is>
          <t>Health care services</t>
        </is>
      </c>
      <c r="E111" s="23" t="n">
        <v>1</v>
      </c>
      <c r="F111" s="23" t="n">
        <v>0.3050388844827092</v>
      </c>
      <c r="G111" s="23" t="n">
        <v>1.569574606093897</v>
      </c>
      <c r="H111" s="23" t="n">
        <v>0.2645357216111874</v>
      </c>
      <c r="I111" s="23" t="n">
        <v>0.5695746060938967</v>
      </c>
      <c r="J111" s="23" t="n">
        <v>1.305038884482709</v>
      </c>
      <c r="K111" s="23" t="n">
        <v>1.569574606093897</v>
      </c>
      <c r="L111" s="23" t="n">
        <v>2.93668817468152</v>
      </c>
      <c r="M111" s="23" t="n">
        <v>1.367113568587623</v>
      </c>
      <c r="N111" s="23" t="n">
        <v>2.93668817468152</v>
      </c>
      <c r="O111" s="23" t="n">
        <v>1.93668817468152</v>
      </c>
      <c r="P111" s="23" t="n">
        <v>0.4953586248563305</v>
      </c>
      <c r="Q111" s="23" t="n">
        <v>0.09805564886229397</v>
      </c>
      <c r="R111" s="23" t="n">
        <v>0.6618741765965633</v>
      </c>
      <c r="S111" s="23" t="n">
        <v>0.06845990287793884</v>
      </c>
      <c r="T111" s="23" t="n">
        <v>0.1665155517402328</v>
      </c>
      <c r="U111" s="23" t="n">
        <v>1.197948807070298</v>
      </c>
      <c r="V111" s="23" t="n">
        <v>1.336151514044047</v>
      </c>
      <c r="W111" s="23" t="n">
        <v>0.9796395295271372</v>
      </c>
      <c r="X111" s="23" t="n">
        <v>0.3177653529305738</v>
      </c>
      <c r="Y111" s="23" t="n">
        <v>1.977636969198352</v>
      </c>
      <c r="Z111" s="23" t="n">
        <v>0.9776369691983524</v>
      </c>
      <c r="AA111" s="23" t="n">
        <v>0.6279933087108616</v>
      </c>
      <c r="AB111" s="23" t="n">
        <v>0.148790944303361</v>
      </c>
      <c r="AC111" s="23" t="n">
        <v>0.8952321839530737</v>
      </c>
      <c r="AD111" s="23" t="n">
        <v>0.1184479309388511</v>
      </c>
      <c r="AE111" s="23" t="n">
        <v>0.2672388752422121</v>
      </c>
      <c r="AF111" s="23" t="n">
        <v>1.236930779738398</v>
      </c>
      <c r="AG111" s="23" t="n">
        <v>1.425544144396693</v>
      </c>
      <c r="AH111" s="23" t="n">
        <v>1.580729468523695</v>
      </c>
      <c r="AI111" s="23" t="n">
        <v>0.6854972845706213</v>
      </c>
      <c r="AJ111" s="23" t="n">
        <v>2.517111960585377</v>
      </c>
      <c r="AK111" s="23" t="n">
        <v>1.517111960585378</v>
      </c>
      <c r="AL111" s="23" t="n">
        <v>0.6323139895636051</v>
      </c>
      <c r="AM111" s="23" t="n">
        <v>0.1490989651168751</v>
      </c>
      <c r="AN111" s="23" t="n">
        <v>0.9000963461561219</v>
      </c>
      <c r="AO111" s="23" t="n">
        <v>0.1186833914756417</v>
      </c>
      <c r="AP111" s="23" t="n">
        <v>0.2677823565925168</v>
      </c>
      <c r="AQ111" s="23" t="n">
        <v>1.235798934671328</v>
      </c>
      <c r="AR111" s="23" t="n">
        <v>1.42349585967144</v>
      </c>
      <c r="AS111" s="23" t="n">
        <v>1.595048668727533</v>
      </c>
      <c r="AT111" s="23" t="n">
        <v>0.694952322571411</v>
      </c>
      <c r="AU111" s="23" t="n">
        <v>2.522557930164355</v>
      </c>
      <c r="AV111" s="23" t="n">
        <v>1.522557930164355</v>
      </c>
      <c r="AW111" s="23" t="n">
        <v>0.6343734285373861</v>
      </c>
      <c r="AX111" s="23" t="n">
        <v>0.1518542302893886</v>
      </c>
      <c r="AY111" s="23" t="n">
        <v>0.9078828646427048</v>
      </c>
      <c r="AZ111" s="23" t="n">
        <v>0.1216552058159301</v>
      </c>
      <c r="BA111" s="23" t="n">
        <v>0.2735094361053187</v>
      </c>
      <c r="BB111" s="23" t="n">
        <v>1.239376719544361</v>
      </c>
      <c r="BC111" s="23" t="n">
        <v>1.431148947609491</v>
      </c>
      <c r="BD111" s="23" t="n">
        <v>1.621144443763442</v>
      </c>
      <c r="BE111" s="23" t="n">
        <v>0.7132615791207373</v>
      </c>
      <c r="BF111" s="23" t="n">
        <v>2.555504961015091</v>
      </c>
      <c r="BG111" s="23" t="n">
        <v>1.55550496101509</v>
      </c>
      <c r="BH111" s="23" t="n">
        <v>6.3569530333595</v>
      </c>
      <c r="BI111" s="23" t="n">
        <v>0.9266388230433418</v>
      </c>
      <c r="BJ111" s="23" t="n">
        <v>7.94549798341569</v>
      </c>
      <c r="BK111" s="23" t="n">
        <v>0.6619061270128481</v>
      </c>
      <c r="BL111" s="23" t="n">
        <v>1.58854495005619</v>
      </c>
      <c r="BM111" s="23" t="n">
        <v>1.145767762980252</v>
      </c>
      <c r="BN111" s="23" t="n">
        <v>1.24989093701337</v>
      </c>
      <c r="BO111" s="23" t="n">
        <v>11.70581604580457</v>
      </c>
      <c r="BP111" s="23" t="n">
        <v>3.76031806238888</v>
      </c>
      <c r="BQ111" s="23" t="n">
        <v>1.841419306446932</v>
      </c>
      <c r="BR111" s="23" t="n">
        <v>0.8414193064469317</v>
      </c>
      <c r="CD111" s="23" t="n">
        <v>0.1326346838545311</v>
      </c>
      <c r="CE111" s="23" t="n">
        <v>0.05073529544106711</v>
      </c>
      <c r="CF111" s="23" t="n">
        <v>0.2333580073565103</v>
      </c>
      <c r="CG111" s="23" t="n">
        <v>0.0499880280609121</v>
      </c>
      <c r="CH111" s="23" t="n">
        <v>0.1007233235019792</v>
      </c>
      <c r="CI111" s="23" t="n">
        <v>1.382519066405826</v>
      </c>
      <c r="CJ111" s="23" t="n">
        <v>1.759404105885674</v>
      </c>
      <c r="CK111" s="23" t="n">
        <v>0.6010899389965578</v>
      </c>
      <c r="CL111" s="23" t="n">
        <v>0.3677319316400475</v>
      </c>
      <c r="CM111" s="23" t="n">
        <v>4.531921225490397</v>
      </c>
      <c r="CN111" s="23" t="n">
        <v>3.531921225490396</v>
      </c>
      <c r="CO111" s="23" t="n">
        <v>0</v>
      </c>
      <c r="CP111" s="23" t="n">
        <v>0.0002110129485014429</v>
      </c>
      <c r="CQ111" s="23" t="n">
        <v>0.0004126680231003842</v>
      </c>
      <c r="CR111" s="23" t="n">
        <v>0.0002016550745989414</v>
      </c>
      <c r="CS111" s="23" t="n">
        <v>0.0004126680231003842</v>
      </c>
      <c r="CV111" s="23" t="n">
        <v>0.004790517622900563</v>
      </c>
      <c r="CW111" s="23" t="n">
        <v>0.004377849599800179</v>
      </c>
      <c r="CZ111" s="23" t="n">
        <v>0.0001746158672199975</v>
      </c>
      <c r="DA111" s="23" t="n">
        <v>4.602222371103141e-05</v>
      </c>
      <c r="DB111" s="23" t="n">
        <v>0.0002644017242118229</v>
      </c>
      <c r="DC111" s="23" t="n">
        <v>4.376363328079394e-05</v>
      </c>
      <c r="DD111" s="23" t="n">
        <v>8.978585699182535e-05</v>
      </c>
      <c r="DE111" s="23" t="n">
        <v>1.263562667263498</v>
      </c>
      <c r="DF111" s="23" t="n">
        <v>1.514190711424321</v>
      </c>
      <c r="DG111" s="23" t="n">
        <v>0.0005037496673582152</v>
      </c>
      <c r="DH111" s="23" t="n">
        <v>0.0002393479431463923</v>
      </c>
      <c r="DI111" s="23" t="n">
        <v>2.884902015940761</v>
      </c>
      <c r="DJ111" s="23" t="n">
        <v>1.884902015940761</v>
      </c>
      <c r="DK111" s="23" t="n">
        <v>0.002623948407293327</v>
      </c>
      <c r="DL111" s="23" t="n">
        <v>0.003140813029711564</v>
      </c>
      <c r="DM111" s="23" t="n">
        <v>0.009238085749587909</v>
      </c>
      <c r="DN111" s="23" t="n">
        <v>0.003473324312583018</v>
      </c>
      <c r="DO111" s="23" t="n">
        <v>0.006614137342294582</v>
      </c>
      <c r="DP111" s="23" t="n">
        <v>2.196979719944798</v>
      </c>
      <c r="DQ111" s="23" t="n">
        <v>3.520681170373027</v>
      </c>
      <c r="DR111" s="23" t="n">
        <v>0.02595155854965768</v>
      </c>
      <c r="DS111" s="23" t="n">
        <v>0.01671347280006977</v>
      </c>
      <c r="DT111" s="23" t="n">
        <v>9.890270127844248</v>
      </c>
      <c r="DU111" s="23" t="n">
        <v>8.890270127844248</v>
      </c>
      <c r="DV111" s="23" t="n">
        <v>-0.0007391253007322688</v>
      </c>
      <c r="DW111" s="23" t="n">
        <v>-0.0006425830294105557</v>
      </c>
      <c r="DX111" s="23" t="n">
        <v>-0.002128637010317291</v>
      </c>
      <c r="DY111" s="23" t="n">
        <v>-0.0007469286801744666</v>
      </c>
      <c r="DZ111" s="23" t="n">
        <v>-0.001389511709585022</v>
      </c>
      <c r="EA111" s="23" t="n">
        <v>1.869383078584827</v>
      </c>
      <c r="EB111" s="23" t="n">
        <v>2.879940665281516</v>
      </c>
      <c r="EC111" s="23" t="n">
        <v>-0.005150050804006942</v>
      </c>
      <c r="ED111" s="23" t="n">
        <v>-0.003021413793689651</v>
      </c>
      <c r="EE111" s="23" t="n">
        <v>6.967764192221083</v>
      </c>
      <c r="EF111" s="23" t="n">
        <v>5.967764192221083</v>
      </c>
      <c r="EG111" s="23" t="n">
        <v>0.005263542989871219</v>
      </c>
      <c r="EH111" s="23" t="n">
        <v>0.003142786542513844</v>
      </c>
      <c r="EI111" s="23" t="n">
        <v>0.01076187358501187</v>
      </c>
      <c r="EJ111" s="23" t="n">
        <v>0.002355544052626804</v>
      </c>
      <c r="EK111" s="23" t="n">
        <v>0.005498330595140648</v>
      </c>
      <c r="EL111" s="23" t="n">
        <v>1.597085755461976</v>
      </c>
      <c r="EM111" s="23" t="n">
        <v>2.04460638123812</v>
      </c>
      <c r="EN111" s="23" t="n">
        <v>0.0205043163279495</v>
      </c>
      <c r="EO111" s="23" t="n">
        <v>0.009742442742937629</v>
      </c>
      <c r="EP111" s="23" t="n">
        <v>3.89553507350591</v>
      </c>
      <c r="EQ111" s="23" t="n">
        <v>2.89553507350591</v>
      </c>
      <c r="ER111" s="23" t="n">
        <v>-0.0009428621371276525</v>
      </c>
      <c r="ES111" s="23" t="n">
        <v>-0.002834765728999801</v>
      </c>
      <c r="ET111" s="23" t="n">
        <v>-0.005897711381963485</v>
      </c>
      <c r="EU111" s="23" t="n">
        <v>-0.002120083515836031</v>
      </c>
      <c r="EV111" s="23" t="n">
        <v>-0.004954849244835833</v>
      </c>
      <c r="EW111" s="23" t="n">
        <v>4.00655378699973</v>
      </c>
      <c r="EX111" s="23" t="n">
        <v>6.255115302360481</v>
      </c>
      <c r="EY111" s="23" t="n">
        <v>-0.006185116124111685</v>
      </c>
      <c r="EZ111" s="23" t="n">
        <v>-0.0002874047421481995</v>
      </c>
      <c r="FA111" s="23" t="n">
        <v>6.559936899103938</v>
      </c>
      <c r="FB111" s="23" t="n">
        <v>5.559936899103938</v>
      </c>
      <c r="FC111" s="23" t="n">
        <v>0.008100587476779841</v>
      </c>
      <c r="FD111" s="23" t="n">
        <v>0.00309862915895655</v>
      </c>
      <c r="FE111" s="23" t="n">
        <v>0.01425220686673252</v>
      </c>
      <c r="FF111" s="23" t="n">
        <v>0.003052990230996128</v>
      </c>
      <c r="FG111" s="23" t="n">
        <v>0.006151619389952678</v>
      </c>
      <c r="FH111" s="23" t="n">
        <v>1.382519066405826</v>
      </c>
      <c r="FI111" s="23" t="n">
        <v>1.759404105885674</v>
      </c>
      <c r="FJ111" s="23" t="n">
        <v>0.03671122432496028</v>
      </c>
      <c r="FK111" s="23" t="n">
        <v>0.02245901745822776</v>
      </c>
      <c r="FL111" s="23" t="n">
        <v>4.5319212254904</v>
      </c>
      <c r="FM111" s="23" t="n">
        <v>3.5319212254904</v>
      </c>
    </row>
    <row r="112">
      <c r="A112" s="2" t="inlineStr">
        <is>
          <t>Aus|8601</t>
        </is>
      </c>
      <c r="B112" s="2" t="inlineStr">
        <is>
          <t>Aus</t>
        </is>
      </c>
      <c r="C112" s="2" t="inlineStr">
        <is>
          <t>8601</t>
        </is>
      </c>
      <c r="D112" s="2" t="inlineStr">
        <is>
          <t>Residential care and social assistance services</t>
        </is>
      </c>
      <c r="E112" s="23" t="n">
        <v>1</v>
      </c>
      <c r="F112" s="23" t="n">
        <v>0.2511429891575127</v>
      </c>
      <c r="G112" s="23" t="n">
        <v>1.491869798435293</v>
      </c>
      <c r="H112" s="23" t="n">
        <v>0.2407268092777807</v>
      </c>
      <c r="I112" s="23" t="n">
        <v>0.4918697984352933</v>
      </c>
      <c r="J112" s="23" t="n">
        <v>1.251142989157513</v>
      </c>
      <c r="K112" s="23" t="n">
        <v>1.491869798435293</v>
      </c>
      <c r="L112" s="23" t="n">
        <v>3.062112606413121</v>
      </c>
      <c r="M112" s="23" t="n">
        <v>1.570242807977828</v>
      </c>
      <c r="N112" s="23" t="n">
        <v>3.062112606413121</v>
      </c>
      <c r="O112" s="23" t="n">
        <v>2.062112606413121</v>
      </c>
      <c r="P112" s="23" t="n">
        <v>0.629265508630185</v>
      </c>
      <c r="Q112" s="23" t="n">
        <v>0.07186333248774796</v>
      </c>
      <c r="R112" s="23" t="n">
        <v>0.7602171388443709</v>
      </c>
      <c r="S112" s="23" t="n">
        <v>0.05908829772643792</v>
      </c>
      <c r="T112" s="23" t="n">
        <v>0.1309516302141859</v>
      </c>
      <c r="U112" s="23" t="n">
        <v>1.114201925105006</v>
      </c>
      <c r="V112" s="23" t="n">
        <v>1.208102348560701</v>
      </c>
      <c r="W112" s="23" t="n">
        <v>1.125196882684715</v>
      </c>
      <c r="X112" s="23" t="n">
        <v>0.3649797438403436</v>
      </c>
      <c r="Y112" s="23" t="n">
        <v>1.788111484346403</v>
      </c>
      <c r="Z112" s="23" t="n">
        <v>0.7881114843464031</v>
      </c>
      <c r="AA112" s="23" t="n">
        <v>0.6990202109039494</v>
      </c>
      <c r="AB112" s="23" t="n">
        <v>0.1108336722250492</v>
      </c>
      <c r="AC112" s="23" t="n">
        <v>0.9166567052110849</v>
      </c>
      <c r="AD112" s="23" t="n">
        <v>0.1068028220820863</v>
      </c>
      <c r="AE112" s="23" t="n">
        <v>0.2176364943071355</v>
      </c>
      <c r="AF112" s="23" t="n">
        <v>1.158555747739715</v>
      </c>
      <c r="AG112" s="23" t="n">
        <v>1.311345066869662</v>
      </c>
      <c r="AH112" s="23" t="n">
        <v>1.704006933983507</v>
      </c>
      <c r="AI112" s="23" t="n">
        <v>0.7873502287724218</v>
      </c>
      <c r="AJ112" s="23" t="n">
        <v>2.437707676262954</v>
      </c>
      <c r="AK112" s="23" t="n">
        <v>1.437707676262954</v>
      </c>
      <c r="AL112" s="23" t="n">
        <v>0.7025529109168144</v>
      </c>
      <c r="AM112" s="23" t="n">
        <v>0.1108349786424409</v>
      </c>
      <c r="AN112" s="23" t="n">
        <v>0.9202369444156611</v>
      </c>
      <c r="AO112" s="23" t="n">
        <v>0.1068490548564058</v>
      </c>
      <c r="AP112" s="23" t="n">
        <v>0.2176840334988467</v>
      </c>
      <c r="AQ112" s="23" t="n">
        <v>1.157760329393275</v>
      </c>
      <c r="AR112" s="23" t="n">
        <v>1.309847173239627</v>
      </c>
      <c r="AS112" s="23" t="n">
        <v>1.718447064978373</v>
      </c>
      <c r="AT112" s="23" t="n">
        <v>0.7982101205627117</v>
      </c>
      <c r="AU112" s="23" t="n">
        <v>2.446003764664275</v>
      </c>
      <c r="AV112" s="23" t="n">
        <v>1.446003764664275</v>
      </c>
      <c r="AW112" s="23" t="n">
        <v>0.7044043505059292</v>
      </c>
      <c r="AX112" s="23" t="n">
        <v>0.1132654069039561</v>
      </c>
      <c r="AY112" s="23" t="n">
        <v>0.9273022338063933</v>
      </c>
      <c r="AZ112" s="23" t="n">
        <v>0.109632476396508</v>
      </c>
      <c r="BA112" s="23" t="n">
        <v>0.2228978833004641</v>
      </c>
      <c r="BB112" s="23" t="n">
        <v>1.160796007041417</v>
      </c>
      <c r="BC112" s="23" t="n">
        <v>1.316434563671236</v>
      </c>
      <c r="BD112" s="23" t="n">
        <v>1.746542047202673</v>
      </c>
      <c r="BE112" s="23" t="n">
        <v>0.8192398133962798</v>
      </c>
      <c r="BF112" s="23" t="n">
        <v>2.479459483673322</v>
      </c>
      <c r="BG112" s="23" t="n">
        <v>1.479459483673322</v>
      </c>
      <c r="BH112" s="23" t="n">
        <v>5.248217309154992</v>
      </c>
      <c r="BI112" s="23" t="n">
        <v>0.7740126374555184</v>
      </c>
      <c r="BJ112" s="23" t="n">
        <v>6.614403552430471</v>
      </c>
      <c r="BK112" s="23" t="n">
        <v>0.5921736058199604</v>
      </c>
      <c r="BL112" s="23" t="n">
        <v>1.366186243275479</v>
      </c>
      <c r="BM112" s="23" t="n">
        <v>1.147481057254495</v>
      </c>
      <c r="BN112" s="23" t="n">
        <v>1.260314343480462</v>
      </c>
      <c r="BO112" s="23" t="n">
        <v>10.93343931423288</v>
      </c>
      <c r="BP112" s="23" t="n">
        <v>4.319035761802411</v>
      </c>
      <c r="BQ112" s="23" t="n">
        <v>2.083267263945147</v>
      </c>
      <c r="BR112" s="23" t="n">
        <v>1.083267263945147</v>
      </c>
      <c r="CD112" s="23" t="n">
        <v>0.0697547022737644</v>
      </c>
      <c r="CE112" s="23" t="n">
        <v>0.03897033973730121</v>
      </c>
      <c r="CF112" s="23" t="n">
        <v>0.1564395663667139</v>
      </c>
      <c r="CG112" s="23" t="n">
        <v>0.0477145243556483</v>
      </c>
      <c r="CH112" s="23" t="n">
        <v>0.08668486409294951</v>
      </c>
      <c r="CI112" s="23" t="n">
        <v>1.558676884382007</v>
      </c>
      <c r="CJ112" s="23" t="n">
        <v>2.24270997176276</v>
      </c>
      <c r="CK112" s="23" t="n">
        <v>0.5788100512987926</v>
      </c>
      <c r="CL112" s="23" t="n">
        <v>0.4223704849320787</v>
      </c>
      <c r="CM112" s="23" t="n">
        <v>8.297792585038245</v>
      </c>
      <c r="CN112" s="23" t="n">
        <v>7.297792585038245</v>
      </c>
      <c r="CO112" s="23" t="n">
        <v>0</v>
      </c>
      <c r="CP112" s="23" t="n">
        <v>5.7297348087208e-05</v>
      </c>
      <c r="CQ112" s="23" t="n">
        <v>0.0002246171872182235</v>
      </c>
      <c r="CR112" s="23" t="n">
        <v>0.0001673198391310155</v>
      </c>
      <c r="CS112" s="23" t="n">
        <v>0.0002246171872182235</v>
      </c>
      <c r="CV112" s="23" t="n">
        <v>0.00525293890565214</v>
      </c>
      <c r="CW112" s="23" t="n">
        <v>0.005028321718433917</v>
      </c>
      <c r="CZ112" s="23" t="n">
        <v>0.0001957302847741555</v>
      </c>
      <c r="DA112" s="23" t="n">
        <v>5.212510993124934e-05</v>
      </c>
      <c r="DB112" s="23" t="n">
        <v>0.0002896723940168968</v>
      </c>
      <c r="DC112" s="23" t="n">
        <v>4.181699931149205e-05</v>
      </c>
      <c r="DD112" s="23" t="n">
        <v>9.394210924274139e-05</v>
      </c>
      <c r="DE112" s="23" t="n">
        <v>1.266310908357356</v>
      </c>
      <c r="DF112" s="23" t="n">
        <v>1.479956943562091</v>
      </c>
      <c r="DG112" s="23" t="n">
        <v>0.0005645832682599095</v>
      </c>
      <c r="DH112" s="23" t="n">
        <v>0.0002749108742430127</v>
      </c>
      <c r="DI112" s="23" t="n">
        <v>2.884496228630931</v>
      </c>
      <c r="DJ112" s="23" t="n">
        <v>1.884496228630931</v>
      </c>
      <c r="DK112" s="23" t="n">
        <v>0.001964833410009145</v>
      </c>
      <c r="DL112" s="23" t="n">
        <v>0.002853852208789937</v>
      </c>
      <c r="DM112" s="23" t="n">
        <v>0.008171928287935344</v>
      </c>
      <c r="DN112" s="23" t="n">
        <v>0.003353242669136263</v>
      </c>
      <c r="DO112" s="23" t="n">
        <v>0.006207094877926199</v>
      </c>
      <c r="DP112" s="23" t="n">
        <v>2.452465228986845</v>
      </c>
      <c r="DQ112" s="23" t="n">
        <v>4.159094733582177</v>
      </c>
      <c r="DR112" s="23" t="n">
        <v>0.02736873173108728</v>
      </c>
      <c r="DS112" s="23" t="n">
        <v>0.01919680344315194</v>
      </c>
      <c r="DT112" s="23" t="n">
        <v>13.9292886570775</v>
      </c>
      <c r="DU112" s="23" t="n">
        <v>12.9292886570775</v>
      </c>
      <c r="DV112" s="23" t="n">
        <v>-0.0003091241056685729</v>
      </c>
      <c r="DW112" s="23" t="n">
        <v>-0.000532846405293249</v>
      </c>
      <c r="DX112" s="23" t="n">
        <v>-0.001620928478438445</v>
      </c>
      <c r="DY112" s="23" t="n">
        <v>-0.0007789579674766231</v>
      </c>
      <c r="DZ112" s="23" t="n">
        <v>-0.001311804372769872</v>
      </c>
      <c r="EA112" s="23" t="n">
        <v>2.723729710890097</v>
      </c>
      <c r="EB112" s="23" t="n">
        <v>5.243617203299965</v>
      </c>
      <c r="EC112" s="23" t="n">
        <v>-0.005091271680698964</v>
      </c>
      <c r="ED112" s="23" t="n">
        <v>-0.003470343202260519</v>
      </c>
      <c r="EE112" s="23" t="n">
        <v>16.46999243131678</v>
      </c>
      <c r="EF112" s="23" t="n">
        <v>15.46999243131678</v>
      </c>
      <c r="EG112" s="23" t="n">
        <v>0.00528285336581833</v>
      </c>
      <c r="EH112" s="23" t="n">
        <v>0.002455600720644922</v>
      </c>
      <c r="EI112" s="23" t="n">
        <v>0.009773775295135564</v>
      </c>
      <c r="EJ112" s="23" t="n">
        <v>0.002035321208672312</v>
      </c>
      <c r="EK112" s="23" t="n">
        <v>0.004490921929317234</v>
      </c>
      <c r="EL112" s="23" t="n">
        <v>1.464824698056813</v>
      </c>
      <c r="EM112" s="23" t="n">
        <v>1.850093996243558</v>
      </c>
      <c r="EN112" s="23" t="n">
        <v>0.02096377516108529</v>
      </c>
      <c r="EO112" s="23" t="n">
        <v>0.01118999986594973</v>
      </c>
      <c r="EP112" s="23" t="n">
        <v>3.968267470137881</v>
      </c>
      <c r="EQ112" s="23" t="n">
        <v>2.968267470137881</v>
      </c>
      <c r="ER112" s="23" t="n">
        <v>-0.001750153352953354</v>
      </c>
      <c r="ES112" s="23" t="n">
        <v>-0.002454294303253166</v>
      </c>
      <c r="ET112" s="23" t="n">
        <v>-0.006193536090559192</v>
      </c>
      <c r="EU112" s="23" t="n">
        <v>-0.001989088434352673</v>
      </c>
      <c r="EV112" s="23" t="n">
        <v>-0.004443382737605838</v>
      </c>
      <c r="EW112" s="23" t="n">
        <v>2.402331000944338</v>
      </c>
      <c r="EX112" s="23" t="n">
        <v>3.53885336968198</v>
      </c>
      <c r="EY112" s="23" t="n">
        <v>-0.006523644166219651</v>
      </c>
      <c r="EZ112" s="23" t="n">
        <v>-0.0003301080756604596</v>
      </c>
      <c r="FA112" s="23" t="n">
        <v>3.727470027247106</v>
      </c>
      <c r="FB112" s="23" t="n">
        <v>2.727470027247107</v>
      </c>
      <c r="FC112" s="23" t="n">
        <v>0.004260228556092409</v>
      </c>
      <c r="FD112" s="23" t="n">
        <v>0.002380091216472964</v>
      </c>
      <c r="FE112" s="23" t="n">
        <v>0.009554457064736911</v>
      </c>
      <c r="FF112" s="23" t="n">
        <v>0.002914137292171538</v>
      </c>
      <c r="FG112" s="23" t="n">
        <v>0.005294228508644502</v>
      </c>
      <c r="FH112" s="23" t="n">
        <v>1.558676884382007</v>
      </c>
      <c r="FI112" s="23" t="n">
        <v>2.24270997176276</v>
      </c>
      <c r="FJ112" s="23" t="n">
        <v>0.03535049292331177</v>
      </c>
      <c r="FK112" s="23" t="n">
        <v>0.02579603585857486</v>
      </c>
      <c r="FL112" s="23" t="n">
        <v>8.297792585038243</v>
      </c>
      <c r="FM112" s="23" t="n">
        <v>7.297792585038243</v>
      </c>
    </row>
    <row r="113">
      <c r="A113" s="2" t="inlineStr">
        <is>
          <t>Aus|8901</t>
        </is>
      </c>
      <c r="B113" s="2" t="inlineStr">
        <is>
          <t>Aus</t>
        </is>
      </c>
      <c r="C113" s="2" t="inlineStr">
        <is>
          <t>8901</t>
        </is>
      </c>
      <c r="D113" s="2" t="inlineStr">
        <is>
          <t>Heritage, creative and performing arts</t>
        </is>
      </c>
      <c r="E113" s="23" t="n">
        <v>1</v>
      </c>
      <c r="F113" s="23" t="n">
        <v>0.4819973895848579</v>
      </c>
      <c r="G113" s="23" t="n">
        <v>1.922123697530683</v>
      </c>
      <c r="H113" s="23" t="n">
        <v>0.4401263079458249</v>
      </c>
      <c r="I113" s="23" t="n">
        <v>0.9221236975306828</v>
      </c>
      <c r="J113" s="23" t="n">
        <v>1.481997389584858</v>
      </c>
      <c r="K113" s="23" t="n">
        <v>1.922123697530683</v>
      </c>
      <c r="L113" s="23" t="n">
        <v>2.871917455606431</v>
      </c>
      <c r="M113" s="23" t="n">
        <v>0.9497937580757483</v>
      </c>
      <c r="N113" s="23" t="n">
        <v>2.871917455606431</v>
      </c>
      <c r="O113" s="23" t="n">
        <v>1.871917455606431</v>
      </c>
      <c r="P113" s="23" t="n">
        <v>0.2026431688940477</v>
      </c>
      <c r="Q113" s="23" t="n">
        <v>0.1409351673677208</v>
      </c>
      <c r="R113" s="23" t="n">
        <v>0.4598330204654466</v>
      </c>
      <c r="S113" s="23" t="n">
        <v>0.116254684203678</v>
      </c>
      <c r="T113" s="23" t="n">
        <v>0.2571898515713988</v>
      </c>
      <c r="U113" s="23" t="n">
        <v>1.695484422874422</v>
      </c>
      <c r="V113" s="23" t="n">
        <v>2.269176024906475</v>
      </c>
      <c r="W113" s="23" t="n">
        <v>0.6805985484222794</v>
      </c>
      <c r="X113" s="23" t="n">
        <v>0.2207655279568329</v>
      </c>
      <c r="Y113" s="23" t="n">
        <v>3.358605928523214</v>
      </c>
      <c r="Z113" s="23" t="n">
        <v>2.358605928523214</v>
      </c>
      <c r="AA113" s="23" t="n">
        <v>0.4686727427020018</v>
      </c>
      <c r="AB113" s="23" t="n">
        <v>0.2257781613425091</v>
      </c>
      <c r="AC113" s="23" t="n">
        <v>0.8916057502344824</v>
      </c>
      <c r="AD113" s="23" t="n">
        <v>0.1971548461899716</v>
      </c>
      <c r="AE113" s="23" t="n">
        <v>0.4229330075324806</v>
      </c>
      <c r="AF113" s="23" t="n">
        <v>1.481739475696513</v>
      </c>
      <c r="AG113" s="23" t="n">
        <v>1.902405813263597</v>
      </c>
      <c r="AH113" s="23" t="n">
        <v>1.367850779925534</v>
      </c>
      <c r="AI113" s="23" t="n">
        <v>0.4762450296910518</v>
      </c>
      <c r="AJ113" s="23" t="n">
        <v>2.918562688411476</v>
      </c>
      <c r="AK113" s="23" t="n">
        <v>1.918562688411476</v>
      </c>
      <c r="AL113" s="23" t="n">
        <v>0.4564296522441969</v>
      </c>
      <c r="AM113" s="23" t="n">
        <v>0.2233679751085962</v>
      </c>
      <c r="AN113" s="23" t="n">
        <v>0.876703158085399</v>
      </c>
      <c r="AO113" s="23" t="n">
        <v>0.1969055307326059</v>
      </c>
      <c r="AP113" s="23" t="n">
        <v>0.4202735058412021</v>
      </c>
      <c r="AQ113" s="23" t="n">
        <v>1.489380946242929</v>
      </c>
      <c r="AR113" s="23" t="n">
        <v>1.920784843348322</v>
      </c>
      <c r="AS113" s="23" t="n">
        <v>1.359517017376171</v>
      </c>
      <c r="AT113" s="23" t="n">
        <v>0.4828138592907723</v>
      </c>
      <c r="AU113" s="23" t="n">
        <v>2.97859048090243</v>
      </c>
      <c r="AV113" s="23" t="n">
        <v>1.97859048090243</v>
      </c>
      <c r="AW113" s="23" t="n">
        <v>0.4581552105172272</v>
      </c>
      <c r="AX113" s="23" t="n">
        <v>0.2273979759924845</v>
      </c>
      <c r="AY113" s="23" t="n">
        <v>0.8872237887422805</v>
      </c>
      <c r="AZ113" s="23" t="n">
        <v>0.2016706022325688</v>
      </c>
      <c r="BA113" s="23" t="n">
        <v>0.4290685782250533</v>
      </c>
      <c r="BB113" s="23" t="n">
        <v>1.496333929577636</v>
      </c>
      <c r="BC113" s="23" t="n">
        <v>1.936513583989721</v>
      </c>
      <c r="BD113" s="23" t="n">
        <v>1.382757891606909</v>
      </c>
      <c r="BE113" s="23" t="n">
        <v>0.4955341028646285</v>
      </c>
      <c r="BF113" s="23" t="n">
        <v>3.018099237692541</v>
      </c>
      <c r="BG113" s="23" t="n">
        <v>2.018099237692541</v>
      </c>
      <c r="BH113" s="23" t="n">
        <v>5.860527501889802</v>
      </c>
      <c r="BI113" s="23" t="n">
        <v>1.597917652995745</v>
      </c>
      <c r="BJ113" s="23" t="n">
        <v>8.598789464706565</v>
      </c>
      <c r="BK113" s="23" t="n">
        <v>1.140344309821018</v>
      </c>
      <c r="BL113" s="23" t="n">
        <v>2.738261962816763</v>
      </c>
      <c r="BM113" s="23" t="n">
        <v>1.272657649414746</v>
      </c>
      <c r="BN113" s="23" t="n">
        <v>1.467238138876368</v>
      </c>
      <c r="BO113" s="23" t="n">
        <v>11.21124735123477</v>
      </c>
      <c r="BP113" s="23" t="n">
        <v>2.612457886528205</v>
      </c>
      <c r="BQ113" s="23" t="n">
        <v>1.913009937692394</v>
      </c>
      <c r="BR113" s="23" t="n">
        <v>0.9130099376923937</v>
      </c>
      <c r="CD113" s="23" t="n">
        <v>0.2660295738079541</v>
      </c>
      <c r="CE113" s="23" t="n">
        <v>0.08484299397478823</v>
      </c>
      <c r="CF113" s="23" t="n">
        <v>0.4317727297690358</v>
      </c>
      <c r="CG113" s="23" t="n">
        <v>0.08090016198629346</v>
      </c>
      <c r="CH113" s="23" t="n">
        <v>0.1657431559610817</v>
      </c>
      <c r="CI113" s="23" t="n">
        <v>1.318923166174134</v>
      </c>
      <c r="CJ113" s="23" t="n">
        <v>1.623025303497765</v>
      </c>
      <c r="CK113" s="23" t="n">
        <v>0.6872522315032547</v>
      </c>
      <c r="CL113" s="23" t="n">
        <v>0.2554795017342189</v>
      </c>
      <c r="CM113" s="23" t="n">
        <v>2.58336778752042</v>
      </c>
      <c r="CN113" s="23" t="n">
        <v>1.58336778752042</v>
      </c>
      <c r="CO113" s="23" t="n">
        <v>0</v>
      </c>
      <c r="CP113" s="23" t="n">
        <v>0.0001170345336638425</v>
      </c>
      <c r="CQ113" s="23" t="n">
        <v>0.0004215137761688847</v>
      </c>
      <c r="CR113" s="23" t="n">
        <v>0.0003044792425050422</v>
      </c>
      <c r="CS113" s="23" t="n">
        <v>0.0004215137761688847</v>
      </c>
      <c r="CV113" s="23" t="n">
        <v>0.003462997906840156</v>
      </c>
      <c r="CW113" s="23" t="n">
        <v>0.003041484130671271</v>
      </c>
      <c r="CZ113" s="23" t="n">
        <v>0.0001905536990616021</v>
      </c>
      <c r="DA113" s="23" t="n">
        <v>7.963911536852169e-05</v>
      </c>
      <c r="DB113" s="23" t="n">
        <v>0.0003423383798355023</v>
      </c>
      <c r="DC113" s="23" t="n">
        <v>7.214556540537853e-05</v>
      </c>
      <c r="DD113" s="23" t="n">
        <v>0.0001517846807739002</v>
      </c>
      <c r="DE113" s="23" t="n">
        <v>1.417935289426085</v>
      </c>
      <c r="DF113" s="23" t="n">
        <v>1.796545443732537</v>
      </c>
      <c r="DG113" s="23" t="n">
        <v>0.0005086238938060576</v>
      </c>
      <c r="DH113" s="23" t="n">
        <v>0.0001662855139705554</v>
      </c>
      <c r="DI113" s="23" t="n">
        <v>2.669189295777617</v>
      </c>
      <c r="DJ113" s="23" t="n">
        <v>1.669189295777618</v>
      </c>
      <c r="DK113" s="23" t="n">
        <v>0.002504137781971047</v>
      </c>
      <c r="DL113" s="23" t="n">
        <v>0.004801184377872482</v>
      </c>
      <c r="DM113" s="23" t="n">
        <v>0.01280311018100216</v>
      </c>
      <c r="DN113" s="23" t="n">
        <v>0.005497788021158636</v>
      </c>
      <c r="DO113" s="23" t="n">
        <v>0.01029897239903112</v>
      </c>
      <c r="DP113" s="23" t="n">
        <v>2.917300402733188</v>
      </c>
      <c r="DQ113" s="23" t="n">
        <v>5.112781841790123</v>
      </c>
      <c r="DR113" s="23" t="n">
        <v>0.02441469279273428</v>
      </c>
      <c r="DS113" s="23" t="n">
        <v>0.01161158261173212</v>
      </c>
      <c r="DT113" s="23" t="n">
        <v>9.749740197409217</v>
      </c>
      <c r="DU113" s="23" t="n">
        <v>8.749740197409217</v>
      </c>
      <c r="DV113" s="23" t="n">
        <v>-0.0009691332080024194</v>
      </c>
      <c r="DW113" s="23" t="n">
        <v>-0.0009678571430165694</v>
      </c>
      <c r="DX113" s="23" t="n">
        <v>-0.003046331680125147</v>
      </c>
      <c r="DY113" s="23" t="n">
        <v>-0.001109341329106157</v>
      </c>
      <c r="DZ113" s="23" t="n">
        <v>-0.002077198472122727</v>
      </c>
      <c r="EA113" s="23" t="n">
        <v>1.998683292476913</v>
      </c>
      <c r="EB113" s="23" t="n">
        <v>3.143357027672445</v>
      </c>
      <c r="EC113" s="23" t="n">
        <v>-0.005145440362643111</v>
      </c>
      <c r="ED113" s="23" t="n">
        <v>-0.002099108682517965</v>
      </c>
      <c r="EE113" s="23" t="n">
        <v>5.309322103665099</v>
      </c>
      <c r="EF113" s="23" t="n">
        <v>4.309322103665099</v>
      </c>
      <c r="EG113" s="23" t="n">
        <v>0.003444482309918712</v>
      </c>
      <c r="EH113" s="23" t="n">
        <v>0.004633504713782345</v>
      </c>
      <c r="EI113" s="23" t="n">
        <v>0.01207515772905568</v>
      </c>
      <c r="EJ113" s="23" t="n">
        <v>0.003997170705354624</v>
      </c>
      <c r="EK113" s="23" t="n">
        <v>0.008630675419136969</v>
      </c>
      <c r="EL113" s="23" t="n">
        <v>2.345196257922339</v>
      </c>
      <c r="EM113" s="23" t="n">
        <v>3.505652415250943</v>
      </c>
      <c r="EN113" s="23" t="n">
        <v>0.01884366000879841</v>
      </c>
      <c r="EO113" s="23" t="n">
        <v>0.00676850227974273</v>
      </c>
      <c r="EP113" s="23" t="n">
        <v>5.470679862264443</v>
      </c>
      <c r="EQ113" s="23" t="n">
        <v>4.470679862264443</v>
      </c>
      <c r="ER113" s="23" t="n">
        <v>-0.0156875727677236</v>
      </c>
      <c r="ES113" s="23" t="n">
        <v>-0.007043690947695361</v>
      </c>
      <c r="ET113" s="23" t="n">
        <v>-0.02697774987813906</v>
      </c>
      <c r="EU113" s="23" t="n">
        <v>-0.004246486162720096</v>
      </c>
      <c r="EV113" s="23" t="n">
        <v>-0.01129017711041546</v>
      </c>
      <c r="EW113" s="23" t="n">
        <v>1.448998137059635</v>
      </c>
      <c r="EX113" s="23" t="n">
        <v>1.719689226471315</v>
      </c>
      <c r="EY113" s="23" t="n">
        <v>-0.02717742255816084</v>
      </c>
      <c r="EZ113" s="23" t="n">
        <v>-0.0001996726800217868</v>
      </c>
      <c r="FA113" s="23" t="n">
        <v>1.73241730639663</v>
      </c>
      <c r="FB113" s="23" t="n">
        <v>0.7324173063966299</v>
      </c>
      <c r="FC113" s="23" t="n">
        <v>0.01624760410636868</v>
      </c>
      <c r="FD113" s="23" t="n">
        <v>0.005181737344346961</v>
      </c>
      <c r="FE113" s="23" t="n">
        <v>0.02637027258585056</v>
      </c>
      <c r="FF113" s="23" t="n">
        <v>0.004940931135134918</v>
      </c>
      <c r="FG113" s="23" t="n">
        <v>0.01012266847948188</v>
      </c>
      <c r="FH113" s="23" t="n">
        <v>1.318923166174134</v>
      </c>
      <c r="FI113" s="23" t="n">
        <v>1.623025303497765</v>
      </c>
      <c r="FJ113" s="23" t="n">
        <v>0.04197353707277734</v>
      </c>
      <c r="FK113" s="23" t="n">
        <v>0.01560326448692678</v>
      </c>
      <c r="FL113" s="23" t="n">
        <v>2.583367787520419</v>
      </c>
      <c r="FM113" s="23" t="n">
        <v>1.583367787520419</v>
      </c>
    </row>
    <row r="114">
      <c r="A114" s="2" t="inlineStr">
        <is>
          <t>Aus|9101</t>
        </is>
      </c>
      <c r="B114" s="2" t="inlineStr">
        <is>
          <t>Aus</t>
        </is>
      </c>
      <c r="C114" s="2" t="inlineStr">
        <is>
          <t>9101</t>
        </is>
      </c>
      <c r="D114" s="2" t="inlineStr">
        <is>
          <t>Sports and recreation</t>
        </is>
      </c>
      <c r="E114" s="23" t="n">
        <v>1</v>
      </c>
      <c r="F114" s="23" t="n">
        <v>0.517605424289291</v>
      </c>
      <c r="G114" s="23" t="n">
        <v>2.00151646645691</v>
      </c>
      <c r="H114" s="23" t="n">
        <v>0.483911042167619</v>
      </c>
      <c r="I114" s="23" t="n">
        <v>1.00151646645691</v>
      </c>
      <c r="J114" s="23" t="n">
        <v>1.517605424289291</v>
      </c>
      <c r="K114" s="23" t="n">
        <v>2.00151646645691</v>
      </c>
      <c r="L114" s="23" t="n">
        <v>3.124058368185868</v>
      </c>
      <c r="M114" s="23" t="n">
        <v>1.122541901728958</v>
      </c>
      <c r="N114" s="23" t="n">
        <v>3.124058368185868</v>
      </c>
      <c r="O114" s="23" t="n">
        <v>2.124058368185868</v>
      </c>
      <c r="P114" s="23" t="n">
        <v>0.2703861610894017</v>
      </c>
      <c r="Q114" s="23" t="n">
        <v>0.1482318453446697</v>
      </c>
      <c r="R114" s="23" t="n">
        <v>0.5434672831676858</v>
      </c>
      <c r="S114" s="23" t="n">
        <v>0.1248492767336144</v>
      </c>
      <c r="T114" s="23" t="n">
        <v>0.2730811220782841</v>
      </c>
      <c r="U114" s="23" t="n">
        <v>1.548222752035219</v>
      </c>
      <c r="V114" s="23" t="n">
        <v>2.009967081813744</v>
      </c>
      <c r="W114" s="23" t="n">
        <v>0.8043855651439047</v>
      </c>
      <c r="X114" s="23" t="n">
        <v>0.2609182819762189</v>
      </c>
      <c r="Y114" s="23" t="n">
        <v>2.974950943875929</v>
      </c>
      <c r="Z114" s="23" t="n">
        <v>1.974950943875929</v>
      </c>
      <c r="AA114" s="23" t="n">
        <v>0.30654172116272</v>
      </c>
      <c r="AB114" s="23" t="n">
        <v>0.2258226571442146</v>
      </c>
      <c r="AC114" s="23" t="n">
        <v>0.7485047964457485</v>
      </c>
      <c r="AD114" s="23" t="n">
        <v>0.2161404181388139</v>
      </c>
      <c r="AE114" s="23" t="n">
        <v>0.4419630752830285</v>
      </c>
      <c r="AF114" s="23" t="n">
        <v>1.736678375418732</v>
      </c>
      <c r="AG114" s="23" t="n">
        <v>2.441771363475915</v>
      </c>
      <c r="AH114" s="23" t="n">
        <v>1.311369099114414</v>
      </c>
      <c r="AI114" s="23" t="n">
        <v>0.5628643026686651</v>
      </c>
      <c r="AJ114" s="23" t="n">
        <v>4.277946552072454</v>
      </c>
      <c r="AK114" s="23" t="n">
        <v>3.277946552072454</v>
      </c>
      <c r="AL114" s="23" t="n">
        <v>0.3028858261760247</v>
      </c>
      <c r="AM114" s="23" t="n">
        <v>0.2247812616736464</v>
      </c>
      <c r="AN114" s="23" t="n">
        <v>0.7438304432090835</v>
      </c>
      <c r="AO114" s="23" t="n">
        <v>0.2161633553594124</v>
      </c>
      <c r="AP114" s="23" t="n">
        <v>0.4409446170330588</v>
      </c>
      <c r="AQ114" s="23" t="n">
        <v>1.742131992478951</v>
      </c>
      <c r="AR114" s="23" t="n">
        <v>2.455811328645006</v>
      </c>
      <c r="AS114" s="23" t="n">
        <v>1.314458311818573</v>
      </c>
      <c r="AT114" s="23" t="n">
        <v>0.5706278686094896</v>
      </c>
      <c r="AU114" s="23" t="n">
        <v>4.339781522343882</v>
      </c>
      <c r="AV114" s="23" t="n">
        <v>3.339781522343882</v>
      </c>
      <c r="AW114" s="23" t="n">
        <v>0.3042874299628818</v>
      </c>
      <c r="AX114" s="23" t="n">
        <v>0.2295790769385987</v>
      </c>
      <c r="AY114" s="23" t="n">
        <v>0.7554530980788561</v>
      </c>
      <c r="AZ114" s="23" t="n">
        <v>0.2215865911773756</v>
      </c>
      <c r="BA114" s="23" t="n">
        <v>0.4511656681159742</v>
      </c>
      <c r="BB114" s="23" t="n">
        <v>1.754480975328503</v>
      </c>
      <c r="BC114" s="23" t="n">
        <v>2.482695713625138</v>
      </c>
      <c r="BD114" s="23" t="n">
        <v>1.341114763542076</v>
      </c>
      <c r="BE114" s="23" t="n">
        <v>0.5856616654632201</v>
      </c>
      <c r="BF114" s="23" t="n">
        <v>4.407394560155412</v>
      </c>
      <c r="BG114" s="23" t="n">
        <v>3.407394560155411</v>
      </c>
      <c r="BH114" s="23" t="n">
        <v>4.398267259290163</v>
      </c>
      <c r="BI114" s="23" t="n">
        <v>1.623799267509987</v>
      </c>
      <c r="BJ114" s="23" t="n">
        <v>7.26005447522399</v>
      </c>
      <c r="BK114" s="23" t="n">
        <v>1.237987948423839</v>
      </c>
      <c r="BL114" s="23" t="n">
        <v>2.861787215933827</v>
      </c>
      <c r="BM114" s="23" t="n">
        <v>1.369190677096792</v>
      </c>
      <c r="BN114" s="23" t="n">
        <v>1.650662419362777</v>
      </c>
      <c r="BO114" s="23" t="n">
        <v>10.34766525303277</v>
      </c>
      <c r="BP114" s="23" t="n">
        <v>3.087610777808782</v>
      </c>
      <c r="BQ114" s="23" t="n">
        <v>2.352668594928172</v>
      </c>
      <c r="BR114" s="23" t="n">
        <v>1.352668594928172</v>
      </c>
      <c r="CD114" s="23" t="n">
        <v>0.03615556007331829</v>
      </c>
      <c r="CE114" s="23" t="n">
        <v>0.07759081179954488</v>
      </c>
      <c r="CF114" s="23" t="n">
        <v>0.2050375132780627</v>
      </c>
      <c r="CG114" s="23" t="n">
        <v>0.09129114140519956</v>
      </c>
      <c r="CH114" s="23" t="n">
        <v>0.1688819532047444</v>
      </c>
      <c r="CI114" s="23" t="n">
        <v>3.146027101839989</v>
      </c>
      <c r="CJ114" s="23" t="n">
        <v>5.670981527108862</v>
      </c>
      <c r="CK114" s="23" t="n">
        <v>0.5069835339705093</v>
      </c>
      <c r="CL114" s="23" t="n">
        <v>0.3019460206924466</v>
      </c>
      <c r="CM114" s="23" t="n">
        <v>14.02228406757963</v>
      </c>
      <c r="CN114" s="23" t="n">
        <v>13.02228406757963</v>
      </c>
      <c r="CO114" s="23" t="n">
        <v>0</v>
      </c>
      <c r="CP114" s="23" t="n">
        <v>0.0001277038792858552</v>
      </c>
      <c r="CQ114" s="23" t="n">
        <v>0.0004822275155180358</v>
      </c>
      <c r="CR114" s="23" t="n">
        <v>0.0003545236362321806</v>
      </c>
      <c r="CS114" s="23" t="n">
        <v>0.0004822275155180358</v>
      </c>
      <c r="CV114" s="23" t="n">
        <v>0.004076895674886888</v>
      </c>
      <c r="CW114" s="23" t="n">
        <v>0.003594668159368852</v>
      </c>
      <c r="CZ114" s="23" t="n">
        <v>0.001368029014809969</v>
      </c>
      <c r="DA114" s="23" t="n">
        <v>0.0001887309982379861</v>
      </c>
      <c r="DB114" s="23" t="n">
        <v>0.001647431199742813</v>
      </c>
      <c r="DC114" s="23" t="n">
        <v>9.067118669485767e-05</v>
      </c>
      <c r="DD114" s="23" t="n">
        <v>0.0002794021849328438</v>
      </c>
      <c r="DE114" s="23" t="n">
        <v>1.137958329973142</v>
      </c>
      <c r="DF114" s="23" t="n">
        <v>1.204237031457739</v>
      </c>
      <c r="DG114" s="23" t="n">
        <v>0.001843960662581836</v>
      </c>
      <c r="DH114" s="23" t="n">
        <v>0.0001965294628390234</v>
      </c>
      <c r="DI114" s="23" t="n">
        <v>1.347895872543301</v>
      </c>
      <c r="DJ114" s="23" t="n">
        <v>0.3478958725433013</v>
      </c>
      <c r="DK114" s="23" t="n">
        <v>0.003551870540279098</v>
      </c>
      <c r="DL114" s="23" t="n">
        <v>0.005788088849517003</v>
      </c>
      <c r="DM114" s="23" t="n">
        <v>0.01569343249791389</v>
      </c>
      <c r="DN114" s="23" t="n">
        <v>0.006353473108117793</v>
      </c>
      <c r="DO114" s="23" t="n">
        <v>0.0121415619576348</v>
      </c>
      <c r="DP114" s="23" t="n">
        <v>2.629588912061583</v>
      </c>
      <c r="DQ114" s="23" t="n">
        <v>4.418357121957699</v>
      </c>
      <c r="DR114" s="23" t="n">
        <v>0.02941692553651223</v>
      </c>
      <c r="DS114" s="23" t="n">
        <v>0.01372349303859834</v>
      </c>
      <c r="DT114" s="23" t="n">
        <v>8.28209395666789</v>
      </c>
      <c r="DU114" s="23" t="n">
        <v>7.28209395666789</v>
      </c>
      <c r="DV114" s="23" t="n">
        <v>-0.003518295768231965</v>
      </c>
      <c r="DW114" s="23" t="n">
        <v>-0.001306708462088551</v>
      </c>
      <c r="DX114" s="23" t="n">
        <v>-0.006200436343402191</v>
      </c>
      <c r="DY114" s="23" t="n">
        <v>-0.001375432113081674</v>
      </c>
      <c r="DZ114" s="23" t="n">
        <v>-0.002682140575170225</v>
      </c>
      <c r="EA114" s="23" t="n">
        <v>1.371403812575202</v>
      </c>
      <c r="EB114" s="23" t="n">
        <v>1.762340846778232</v>
      </c>
      <c r="EC114" s="23" t="n">
        <v>-0.008681330150478101</v>
      </c>
      <c r="ED114" s="23" t="n">
        <v>-0.002480893807075911</v>
      </c>
      <c r="EE114" s="23" t="n">
        <v>2.467481622456288</v>
      </c>
      <c r="EF114" s="23" t="n">
        <v>1.467481622456288</v>
      </c>
      <c r="EG114" s="23" t="n">
        <v>0.009692482527210488</v>
      </c>
      <c r="EH114" s="23" t="n">
        <v>0.00509029206883079</v>
      </c>
      <c r="EI114" s="23" t="n">
        <v>0.01906773756838744</v>
      </c>
      <c r="EJ114" s="23" t="n">
        <v>0.004284962972346162</v>
      </c>
      <c r="EK114" s="23" t="n">
        <v>0.009375255041176951</v>
      </c>
      <c r="EL114" s="23" t="n">
        <v>1.525179390784601</v>
      </c>
      <c r="EM114" s="23" t="n">
        <v>1.967270770399332</v>
      </c>
      <c r="EN114" s="23" t="n">
        <v>0.02706729258373344</v>
      </c>
      <c r="EO114" s="23" t="n">
        <v>0.007999555015346004</v>
      </c>
      <c r="EP114" s="23" t="n">
        <v>2.792606796839226</v>
      </c>
      <c r="EQ114" s="23" t="n">
        <v>1.792606796839226</v>
      </c>
      <c r="ER114" s="23" t="n">
        <v>-0.01334837751390575</v>
      </c>
      <c r="ES114" s="23" t="n">
        <v>-0.006131687539398944</v>
      </c>
      <c r="ET114" s="23" t="n">
        <v>-0.02374209080505239</v>
      </c>
      <c r="EU114" s="23" t="n">
        <v>-0.004262025751747691</v>
      </c>
      <c r="EV114" s="23" t="n">
        <v>-0.01039371329114664</v>
      </c>
      <c r="EW114" s="23" t="n">
        <v>1.459358265303122</v>
      </c>
      <c r="EX114" s="23" t="n">
        <v>1.778649935568493</v>
      </c>
      <c r="EY114" s="23" t="n">
        <v>-0.0239780798795743</v>
      </c>
      <c r="EZ114" s="23" t="n">
        <v>-0.0002359890745219084</v>
      </c>
      <c r="FA114" s="23" t="n">
        <v>1.796329168439759</v>
      </c>
      <c r="FB114" s="23" t="n">
        <v>0.7963291684397588</v>
      </c>
      <c r="FC114" s="23" t="n">
        <v>0.002208180157967617</v>
      </c>
      <c r="FD114" s="23" t="n">
        <v>0.004738814464743811</v>
      </c>
      <c r="FE114" s="23" t="n">
        <v>0.01252254888436268</v>
      </c>
      <c r="FF114" s="23" t="n">
        <v>0.005575554261651255</v>
      </c>
      <c r="FG114" s="23" t="n">
        <v>0.01031436872639507</v>
      </c>
      <c r="FH114" s="23" t="n">
        <v>3.146027101839988</v>
      </c>
      <c r="FI114" s="23" t="n">
        <v>5.670981527108863</v>
      </c>
      <c r="FJ114" s="23" t="n">
        <v>0.03096372944741479</v>
      </c>
      <c r="FK114" s="23" t="n">
        <v>0.01844118056305211</v>
      </c>
      <c r="FL114" s="23" t="n">
        <v>14.02228406757964</v>
      </c>
      <c r="FM114" s="23" t="n">
        <v>13.02228406757964</v>
      </c>
    </row>
    <row r="115">
      <c r="A115" s="2" t="inlineStr">
        <is>
          <t>Aus|9201</t>
        </is>
      </c>
      <c r="B115" s="2" t="inlineStr">
        <is>
          <t>Aus</t>
        </is>
      </c>
      <c r="C115" s="2" t="inlineStr">
        <is>
          <t>9201</t>
        </is>
      </c>
      <c r="D115" s="2" t="inlineStr">
        <is>
          <t>Gambling</t>
        </is>
      </c>
      <c r="E115" s="23" t="n">
        <v>1</v>
      </c>
      <c r="F115" s="23" t="n">
        <v>0.5338631668988725</v>
      </c>
      <c r="G115" s="23" t="n">
        <v>2.039324659264904</v>
      </c>
      <c r="H115" s="23" t="n">
        <v>0.5054614923660317</v>
      </c>
      <c r="I115" s="23" t="n">
        <v>1.039324659264904</v>
      </c>
      <c r="J115" s="23" t="n">
        <v>1.533863166898872</v>
      </c>
      <c r="K115" s="23" t="n">
        <v>2.039324659264904</v>
      </c>
      <c r="L115" s="23" t="n">
        <v>3.008408226902143</v>
      </c>
      <c r="M115" s="23" t="n">
        <v>0.9690835676372394</v>
      </c>
      <c r="N115" s="23" t="n">
        <v>3.008408226902143</v>
      </c>
      <c r="O115" s="23" t="n">
        <v>2.008408226902143</v>
      </c>
      <c r="P115" s="23" t="n">
        <v>0.1870432545748258</v>
      </c>
      <c r="Q115" s="23" t="n">
        <v>0.1509124532445286</v>
      </c>
      <c r="R115" s="23" t="n">
        <v>0.4691719862350613</v>
      </c>
      <c r="S115" s="23" t="n">
        <v>0.1312162784157068</v>
      </c>
      <c r="T115" s="23" t="n">
        <v>0.2821287316602354</v>
      </c>
      <c r="U115" s="23" t="n">
        <v>1.806831839980398</v>
      </c>
      <c r="V115" s="23" t="n">
        <v>2.508360899202442</v>
      </c>
      <c r="W115" s="23" t="n">
        <v>0.6944211454600726</v>
      </c>
      <c r="X115" s="23" t="n">
        <v>0.2252491592250113</v>
      </c>
      <c r="Y115" s="23" t="n">
        <v>3.712623302233402</v>
      </c>
      <c r="Z115" s="23" t="n">
        <v>2.712623302233401</v>
      </c>
      <c r="AA115" s="23" t="n">
        <v>0.366995232458054</v>
      </c>
      <c r="AB115" s="23" t="n">
        <v>0.2359561039592031</v>
      </c>
      <c r="AC115" s="23" t="n">
        <v>0.828544700283053</v>
      </c>
      <c r="AD115" s="23" t="n">
        <v>0.225593363865796</v>
      </c>
      <c r="AE115" s="23" t="n">
        <v>0.4615494678249991</v>
      </c>
      <c r="AF115" s="23" t="n">
        <v>1.642940515545176</v>
      </c>
      <c r="AG115" s="23" t="n">
        <v>2.25764431525075</v>
      </c>
      <c r="AH115" s="23" t="n">
        <v>1.314462014982545</v>
      </c>
      <c r="AI115" s="23" t="n">
        <v>0.4859173146994917</v>
      </c>
      <c r="AJ115" s="23" t="n">
        <v>3.581686895981087</v>
      </c>
      <c r="AK115" s="23" t="n">
        <v>2.581686895981087</v>
      </c>
      <c r="AL115" s="23" t="n">
        <v>0.3727183124931462</v>
      </c>
      <c r="AM115" s="23" t="n">
        <v>0.2347028896720172</v>
      </c>
      <c r="AN115" s="23" t="n">
        <v>0.8330315653271092</v>
      </c>
      <c r="AO115" s="23" t="n">
        <v>0.2256103631619459</v>
      </c>
      <c r="AP115" s="23" t="n">
        <v>0.460313252833963</v>
      </c>
      <c r="AQ115" s="23" t="n">
        <v>1.629705817516903</v>
      </c>
      <c r="AR115" s="23" t="n">
        <v>2.235016465262698</v>
      </c>
      <c r="AS115" s="23" t="n">
        <v>1.325651119085948</v>
      </c>
      <c r="AT115" s="23" t="n">
        <v>0.4926195537588389</v>
      </c>
      <c r="AU115" s="23" t="n">
        <v>3.556710455728749</v>
      </c>
      <c r="AV115" s="23" t="n">
        <v>2.556710455728749</v>
      </c>
      <c r="AW115" s="23" t="n">
        <v>0.3791326378306392</v>
      </c>
      <c r="AX115" s="23" t="n">
        <v>0.2405141803395788</v>
      </c>
      <c r="AY115" s="23" t="n">
        <v>0.8509161802744734</v>
      </c>
      <c r="AZ115" s="23" t="n">
        <v>0.2312693621042554</v>
      </c>
      <c r="BA115" s="23" t="n">
        <v>0.4717835424438342</v>
      </c>
      <c r="BB115" s="23" t="n">
        <v>1.634380046296668</v>
      </c>
      <c r="BC115" s="23" t="n">
        <v>2.244375966003177</v>
      </c>
      <c r="BD115" s="23" t="n">
        <v>1.356514319035536</v>
      </c>
      <c r="BE115" s="23" t="n">
        <v>0.5055981387610624</v>
      </c>
      <c r="BF115" s="23" t="n">
        <v>3.577941289352933</v>
      </c>
      <c r="BG115" s="23" t="n">
        <v>2.577941289352933</v>
      </c>
      <c r="BH115" s="23" t="n">
        <v>2.205458448190038</v>
      </c>
      <c r="BI115" s="23" t="n">
        <v>1.602757676026471</v>
      </c>
      <c r="BJ115" s="23" t="n">
        <v>5.090378154556963</v>
      </c>
      <c r="BK115" s="23" t="n">
        <v>1.282162030340454</v>
      </c>
      <c r="BL115" s="23" t="n">
        <v>2.884919706366925</v>
      </c>
      <c r="BM115" s="23" t="n">
        <v>1.726723134295191</v>
      </c>
      <c r="BN115" s="23" t="n">
        <v>2.308081641136564</v>
      </c>
      <c r="BO115" s="23" t="n">
        <v>7.755893680904408</v>
      </c>
      <c r="BP115" s="23" t="n">
        <v>2.665515526347445</v>
      </c>
      <c r="BQ115" s="23" t="n">
        <v>3.516680936459931</v>
      </c>
      <c r="BR115" s="23" t="n">
        <v>2.516680936459931</v>
      </c>
      <c r="CD115" s="23" t="n">
        <v>0.1799519778832282</v>
      </c>
      <c r="CE115" s="23" t="n">
        <v>0.08504365071467439</v>
      </c>
      <c r="CF115" s="23" t="n">
        <v>0.3593727140479917</v>
      </c>
      <c r="CG115" s="23" t="n">
        <v>0.09437708545008915</v>
      </c>
      <c r="CH115" s="23" t="n">
        <v>0.1794207361647635</v>
      </c>
      <c r="CI115" s="23" t="n">
        <v>1.472590808475913</v>
      </c>
      <c r="CJ115" s="23" t="n">
        <v>1.997047869522116</v>
      </c>
      <c r="CK115" s="23" t="n">
        <v>0.6200408695224726</v>
      </c>
      <c r="CL115" s="23" t="n">
        <v>0.2606681554744809</v>
      </c>
      <c r="CM115" s="23" t="n">
        <v>3.445590744908737</v>
      </c>
      <c r="CN115" s="23" t="n">
        <v>2.445590744908737</v>
      </c>
      <c r="CO115" s="23" t="n">
        <v>0</v>
      </c>
      <c r="CP115" s="23" t="n">
        <v>0.0002502375018316672</v>
      </c>
      <c r="CQ115" s="23" t="n">
        <v>0.0006257496895149532</v>
      </c>
      <c r="CR115" s="23" t="n">
        <v>0.000375512187683286</v>
      </c>
      <c r="CS115" s="23" t="n">
        <v>0.0006257496895149532</v>
      </c>
      <c r="CV115" s="23" t="n">
        <v>0.003729004756419587</v>
      </c>
      <c r="CW115" s="23" t="n">
        <v>0.003103255066904634</v>
      </c>
      <c r="CZ115" s="23" t="n">
        <v>0.0006057890028809624</v>
      </c>
      <c r="DA115" s="23" t="n">
        <v>0.0001371336672009747</v>
      </c>
      <c r="DB115" s="23" t="n">
        <v>0.0008316010075750487</v>
      </c>
      <c r="DC115" s="23" t="n">
        <v>8.867833749311163e-05</v>
      </c>
      <c r="DD115" s="23" t="n">
        <v>0.0002258120046940863</v>
      </c>
      <c r="DE115" s="23" t="n">
        <v>1.226371998416619</v>
      </c>
      <c r="DF115" s="23" t="n">
        <v>1.372756856958756</v>
      </c>
      <c r="DG115" s="23" t="n">
        <v>0.001001263692505145</v>
      </c>
      <c r="DH115" s="23" t="n">
        <v>0.0001696626849300964</v>
      </c>
      <c r="DI115" s="23" t="n">
        <v>1.652825798658305</v>
      </c>
      <c r="DJ115" s="23" t="n">
        <v>0.6528257986583053</v>
      </c>
      <c r="DK115" s="23" t="n">
        <v>0.008626648622260036</v>
      </c>
      <c r="DL115" s="23" t="n">
        <v>0.006740359591629856</v>
      </c>
      <c r="DM115" s="23" t="n">
        <v>0.0219496503900038</v>
      </c>
      <c r="DN115" s="23" t="n">
        <v>0.006582642176113913</v>
      </c>
      <c r="DO115" s="23" t="n">
        <v>0.01332300176774377</v>
      </c>
      <c r="DP115" s="23" t="n">
        <v>1.781341617906769</v>
      </c>
      <c r="DQ115" s="23" t="n">
        <v>2.544400653269377</v>
      </c>
      <c r="DR115" s="23" t="n">
        <v>0.03379705811153831</v>
      </c>
      <c r="DS115" s="23" t="n">
        <v>0.01184740772153451</v>
      </c>
      <c r="DT115" s="23" t="n">
        <v>3.917750634276333</v>
      </c>
      <c r="DU115" s="23" t="n">
        <v>2.917750634276333</v>
      </c>
      <c r="DV115" s="23" t="n">
        <v>-0.002818112287648002</v>
      </c>
      <c r="DW115" s="23" t="n">
        <v>-0.001316440093100848</v>
      </c>
      <c r="DX115" s="23" t="n">
        <v>-0.005522386139729849</v>
      </c>
      <c r="DY115" s="23" t="n">
        <v>-0.001387833758980999</v>
      </c>
      <c r="DZ115" s="23" t="n">
        <v>-0.002704273852081847</v>
      </c>
      <c r="EA115" s="23" t="n">
        <v>1.467135429227183</v>
      </c>
      <c r="EB115" s="23" t="n">
        <v>1.95960471977461</v>
      </c>
      <c r="EC115" s="23" t="n">
        <v>-0.007664126610875985</v>
      </c>
      <c r="ED115" s="23" t="n">
        <v>-0.002141740471146136</v>
      </c>
      <c r="EE115" s="23" t="n">
        <v>2.719595895617228</v>
      </c>
      <c r="EF115" s="23" t="n">
        <v>1.719595895617228</v>
      </c>
      <c r="EG115" s="23" t="n">
        <v>0.01075370625414777</v>
      </c>
      <c r="EH115" s="23" t="n">
        <v>0.005269877297603046</v>
      </c>
      <c r="EI115" s="23" t="n">
        <v>0.02053415651764998</v>
      </c>
      <c r="EJ115" s="23" t="n">
        <v>0.004510572965899172</v>
      </c>
      <c r="EK115" s="23" t="n">
        <v>0.009780450263502218</v>
      </c>
      <c r="EL115" s="23" t="n">
        <v>1.49005218973416</v>
      </c>
      <c r="EM115" s="23" t="n">
        <v>1.909495761959263</v>
      </c>
      <c r="EN115" s="23" t="n">
        <v>0.02744012350368565</v>
      </c>
      <c r="EO115" s="23" t="n">
        <v>0.006905966986035662</v>
      </c>
      <c r="EP115" s="23" t="n">
        <v>2.551689887670294</v>
      </c>
      <c r="EQ115" s="23" t="n">
        <v>1.551689887670293</v>
      </c>
      <c r="ER115" s="23" t="n">
        <v>-0.005030626219055583</v>
      </c>
      <c r="ES115" s="23" t="n">
        <v>-0.006523091584788938</v>
      </c>
      <c r="ET115" s="23" t="n">
        <v>-0.01604729147359363</v>
      </c>
      <c r="EU115" s="23" t="n">
        <v>-0.004493573669749111</v>
      </c>
      <c r="EV115" s="23" t="n">
        <v>-0.01101666525453805</v>
      </c>
      <c r="EW115" s="23" t="n">
        <v>2.296675861164167</v>
      </c>
      <c r="EX115" s="23" t="n">
        <v>3.189919261504235</v>
      </c>
      <c r="EY115" s="23" t="n">
        <v>-0.01625101940028262</v>
      </c>
      <c r="EZ115" s="23" t="n">
        <v>-0.0002037279266889867</v>
      </c>
      <c r="FA115" s="23" t="n">
        <v>3.230416789608646</v>
      </c>
      <c r="FB115" s="23" t="n">
        <v>2.230416789608646</v>
      </c>
      <c r="FC115" s="23" t="n">
        <v>0.01099046415386651</v>
      </c>
      <c r="FD115" s="23" t="n">
        <v>0.005193992340001314</v>
      </c>
      <c r="FE115" s="23" t="n">
        <v>0.02194848302353829</v>
      </c>
      <c r="FF115" s="23" t="n">
        <v>0.005764026529670472</v>
      </c>
      <c r="FG115" s="23" t="n">
        <v>0.01095801886967179</v>
      </c>
      <c r="FH115" s="23" t="n">
        <v>1.472590808475913</v>
      </c>
      <c r="FI115" s="23" t="n">
        <v>1.997047869522116</v>
      </c>
      <c r="FJ115" s="23" t="n">
        <v>0.03786864157081367</v>
      </c>
      <c r="FK115" s="23" t="n">
        <v>0.01592015854727537</v>
      </c>
      <c r="FL115" s="23" t="n">
        <v>3.445590744908737</v>
      </c>
      <c r="FM115" s="23" t="n">
        <v>2.445590744908737</v>
      </c>
    </row>
    <row r="116">
      <c r="A116" s="2" t="inlineStr">
        <is>
          <t>Aus|9401</t>
        </is>
      </c>
      <c r="B116" s="2" t="inlineStr">
        <is>
          <t>Aus</t>
        </is>
      </c>
      <c r="C116" s="2" t="inlineStr">
        <is>
          <t>9401</t>
        </is>
      </c>
      <c r="D116" s="2" t="inlineStr">
        <is>
          <t>Automotive repair and maintenance</t>
        </is>
      </c>
      <c r="E116" s="23" t="n">
        <v>1</v>
      </c>
      <c r="F116" s="23" t="n">
        <v>0.3765227226710806</v>
      </c>
      <c r="G116" s="23" t="n">
        <v>1.727581237116281</v>
      </c>
      <c r="H116" s="23" t="n">
        <v>0.3510585144452</v>
      </c>
      <c r="I116" s="23" t="n">
        <v>0.7275812371162806</v>
      </c>
      <c r="J116" s="23" t="n">
        <v>1.376522722671081</v>
      </c>
      <c r="K116" s="23" t="n">
        <v>1.727581237116281</v>
      </c>
      <c r="L116" s="23" t="n">
        <v>2.701799056315871</v>
      </c>
      <c r="M116" s="23" t="n">
        <v>0.9742178191995907</v>
      </c>
      <c r="N116" s="23" t="n">
        <v>2.701799056315871</v>
      </c>
      <c r="O116" s="23" t="n">
        <v>1.701799056315871</v>
      </c>
      <c r="P116" s="23" t="n">
        <v>0.2792542744124129</v>
      </c>
      <c r="Q116" s="23" t="n">
        <v>0.1034576113650229</v>
      </c>
      <c r="R116" s="23" t="n">
        <v>0.4716576820860522</v>
      </c>
      <c r="S116" s="23" t="n">
        <v>0.08894579630861645</v>
      </c>
      <c r="T116" s="23" t="n">
        <v>0.1924034076736393</v>
      </c>
      <c r="U116" s="23" t="n">
        <v>1.37047816576026</v>
      </c>
      <c r="V116" s="23" t="n">
        <v>1.688990018428477</v>
      </c>
      <c r="W116" s="23" t="n">
        <v>0.6981002222394896</v>
      </c>
      <c r="X116" s="23" t="n">
        <v>0.2264425401534374</v>
      </c>
      <c r="Y116" s="23" t="n">
        <v>2.499873005376132</v>
      </c>
      <c r="Z116" s="23" t="n">
        <v>1.499873005376132</v>
      </c>
      <c r="AA116" s="23" t="n">
        <v>0.3663389816115558</v>
      </c>
      <c r="AB116" s="23" t="n">
        <v>0.1646009426374613</v>
      </c>
      <c r="AC116" s="23" t="n">
        <v>0.6864308595985342</v>
      </c>
      <c r="AD116" s="23" t="n">
        <v>0.1554909353495172</v>
      </c>
      <c r="AE116" s="23" t="n">
        <v>0.3200918779869785</v>
      </c>
      <c r="AF116" s="23" t="n">
        <v>1.449313206892065</v>
      </c>
      <c r="AG116" s="23" t="n">
        <v>1.873758715435817</v>
      </c>
      <c r="AH116" s="23" t="n">
        <v>1.174922587708268</v>
      </c>
      <c r="AI116" s="23" t="n">
        <v>0.4884917281097336</v>
      </c>
      <c r="AJ116" s="23" t="n">
        <v>3.207200562003217</v>
      </c>
      <c r="AK116" s="23" t="n">
        <v>2.207200562003217</v>
      </c>
      <c r="AL116" s="23" t="n">
        <v>0.3631385983034384</v>
      </c>
      <c r="AM116" s="23" t="n">
        <v>0.1643679391157905</v>
      </c>
      <c r="AN116" s="23" t="n">
        <v>0.6833295071489697</v>
      </c>
      <c r="AO116" s="23" t="n">
        <v>0.1558229697297407</v>
      </c>
      <c r="AP116" s="23" t="n">
        <v>0.3201909088455313</v>
      </c>
      <c r="AQ116" s="23" t="n">
        <v>1.452631419198366</v>
      </c>
      <c r="AR116" s="23" t="n">
        <v>1.881731962235476</v>
      </c>
      <c r="AS116" s="23" t="n">
        <v>1.178558983104403</v>
      </c>
      <c r="AT116" s="23" t="n">
        <v>0.4952294759554329</v>
      </c>
      <c r="AU116" s="23" t="n">
        <v>3.245479793694636</v>
      </c>
      <c r="AV116" s="23" t="n">
        <v>2.245479793694636</v>
      </c>
      <c r="AW116" s="23" t="n">
        <v>0.3699010157499769</v>
      </c>
      <c r="AX116" s="23" t="n">
        <v>0.1675371956429685</v>
      </c>
      <c r="AY116" s="23" t="n">
        <v>0.6971593953585115</v>
      </c>
      <c r="AZ116" s="23" t="n">
        <v>0.1597211839655661</v>
      </c>
      <c r="BA116" s="23" t="n">
        <v>0.3272583796085346</v>
      </c>
      <c r="BB116" s="23" t="n">
        <v>1.452924400067639</v>
      </c>
      <c r="BC116" s="23" t="n">
        <v>1.88471879144483</v>
      </c>
      <c r="BD116" s="23" t="n">
        <v>1.205436217486566</v>
      </c>
      <c r="BE116" s="23" t="n">
        <v>0.508276822128055</v>
      </c>
      <c r="BF116" s="23" t="n">
        <v>3.258807535422784</v>
      </c>
      <c r="BG116" s="23" t="n">
        <v>2.258807535422784</v>
      </c>
      <c r="BH116" s="23" t="n">
        <v>5.664678929016584</v>
      </c>
      <c r="BI116" s="23" t="n">
        <v>0.9850233188585947</v>
      </c>
      <c r="BJ116" s="23" t="n">
        <v>7.505760199758512</v>
      </c>
      <c r="BK116" s="23" t="n">
        <v>0.8560579518833337</v>
      </c>
      <c r="BL116" s="23" t="n">
        <v>1.841081270741928</v>
      </c>
      <c r="BM116" s="23" t="n">
        <v>1.173888640680576</v>
      </c>
      <c r="BN116" s="23" t="n">
        <v>1.325010701191065</v>
      </c>
      <c r="BO116" s="23" t="n">
        <v>10.1853977561482</v>
      </c>
      <c r="BP116" s="23" t="n">
        <v>2.679637556389689</v>
      </c>
      <c r="BQ116" s="23" t="n">
        <v>1.798053849790995</v>
      </c>
      <c r="BR116" s="23" t="n">
        <v>0.7980538497909955</v>
      </c>
      <c r="CD116" s="23" t="n">
        <v>0.08708470719914285</v>
      </c>
      <c r="CE116" s="23" t="n">
        <v>0.0611433312724384</v>
      </c>
      <c r="CF116" s="23" t="n">
        <v>0.2147731775124821</v>
      </c>
      <c r="CG116" s="23" t="n">
        <v>0.06654513904090081</v>
      </c>
      <c r="CH116" s="23" t="n">
        <v>0.1276884703133392</v>
      </c>
      <c r="CI116" s="23" t="n">
        <v>1.702113301393063</v>
      </c>
      <c r="CJ116" s="23" t="n">
        <v>2.466255952624894</v>
      </c>
      <c r="CK116" s="23" t="n">
        <v>0.4768223654687782</v>
      </c>
      <c r="CL116" s="23" t="n">
        <v>0.2620491879562961</v>
      </c>
      <c r="CM116" s="23" t="n">
        <v>5.475385757207568</v>
      </c>
      <c r="CN116" s="23" t="n">
        <v>4.475385757207568</v>
      </c>
      <c r="CO116" s="23" t="n">
        <v>0</v>
      </c>
      <c r="CP116" s="23" t="n">
        <v>0.0001116405672274057</v>
      </c>
      <c r="CQ116" s="23" t="n">
        <v>0.0003605035031609812</v>
      </c>
      <c r="CR116" s="23" t="n">
        <v>0.0002488629359335755</v>
      </c>
      <c r="CS116" s="23" t="n">
        <v>0.0003605035031609812</v>
      </c>
      <c r="CV116" s="23" t="n">
        <v>0.003480199765343004</v>
      </c>
      <c r="CW116" s="23" t="n">
        <v>0.003119696262182023</v>
      </c>
      <c r="CZ116" s="23" t="n">
        <v>0.002480867875049982</v>
      </c>
      <c r="DA116" s="23" t="n">
        <v>0.0001548655742720048</v>
      </c>
      <c r="DB116" s="23" t="n">
        <v>0.002696259276899377</v>
      </c>
      <c r="DC116" s="23" t="n">
        <v>6.052582757739105e-05</v>
      </c>
      <c r="DD116" s="23" t="n">
        <v>0.0002153914018493959</v>
      </c>
      <c r="DE116" s="23" t="n">
        <v>1.062423950839738</v>
      </c>
      <c r="DF116" s="23" t="n">
        <v>1.086820988741715</v>
      </c>
      <c r="DG116" s="23" t="n">
        <v>0.002866820842931439</v>
      </c>
      <c r="DH116" s="23" t="n">
        <v>0.0001705615660320616</v>
      </c>
      <c r="DI116" s="23" t="n">
        <v>1.155571754450519</v>
      </c>
      <c r="DJ116" s="23" t="n">
        <v>0.1555717544505194</v>
      </c>
      <c r="DK116" s="23" t="n">
        <v>0.004478571152745222</v>
      </c>
      <c r="DL116" s="23" t="n">
        <v>0.003733216473702949</v>
      </c>
      <c r="DM116" s="23" t="n">
        <v>0.01285698364549333</v>
      </c>
      <c r="DN116" s="23" t="n">
        <v>0.00464519601904516</v>
      </c>
      <c r="DO116" s="23" t="n">
        <v>0.00837841249274811</v>
      </c>
      <c r="DP116" s="23" t="n">
        <v>1.833573107667298</v>
      </c>
      <c r="DQ116" s="23" t="n">
        <v>2.87077802428402</v>
      </c>
      <c r="DR116" s="23" t="n">
        <v>0.0247671595055408</v>
      </c>
      <c r="DS116" s="23" t="n">
        <v>0.01191017586004747</v>
      </c>
      <c r="DT116" s="23" t="n">
        <v>5.530147598606157</v>
      </c>
      <c r="DU116" s="23" t="n">
        <v>4.530147598606157</v>
      </c>
      <c r="DV116" s="23" t="n">
        <v>-0.0001970215812568082</v>
      </c>
      <c r="DW116" s="23" t="n">
        <v>-0.0008304660880243493</v>
      </c>
      <c r="DX116" s="23" t="n">
        <v>-0.002083858216011821</v>
      </c>
      <c r="DY116" s="23" t="n">
        <v>-0.001056370546730663</v>
      </c>
      <c r="DZ116" s="23" t="n">
        <v>-0.001886836634755013</v>
      </c>
      <c r="EA116" s="23" t="n">
        <v>5.215102136155717</v>
      </c>
      <c r="EB116" s="23" t="n">
        <v>10.57680180373546</v>
      </c>
      <c r="EC116" s="23" t="n">
        <v>-0.004236945731651701</v>
      </c>
      <c r="ED116" s="23" t="n">
        <v>-0.00215308751563988</v>
      </c>
      <c r="EE116" s="23" t="n">
        <v>21.50498287864742</v>
      </c>
      <c r="EF116" s="23" t="n">
        <v>20.50498287864742</v>
      </c>
      <c r="EG116" s="23" t="n">
        <v>0.006019553146734602</v>
      </c>
      <c r="EH116" s="23" t="n">
        <v>0.003759345782594719</v>
      </c>
      <c r="EI116" s="23" t="n">
        <v>0.01286628988323765</v>
      </c>
      <c r="EJ116" s="23" t="n">
        <v>0.003087390953908328</v>
      </c>
      <c r="EK116" s="23" t="n">
        <v>0.006846736736503047</v>
      </c>
      <c r="EL116" s="23" t="n">
        <v>1.624522400742326</v>
      </c>
      <c r="EM116" s="23" t="n">
        <v>2.137416112060937</v>
      </c>
      <c r="EN116" s="23" t="n">
        <v>0.01980884501602525</v>
      </c>
      <c r="EO116" s="23" t="n">
        <v>0.0069425551327876</v>
      </c>
      <c r="EP116" s="23" t="n">
        <v>3.290750082798232</v>
      </c>
      <c r="EQ116" s="23" t="n">
        <v>2.290750082798232</v>
      </c>
      <c r="ER116" s="23" t="n">
        <v>-0.009219936454851923</v>
      </c>
      <c r="ES116" s="23" t="n">
        <v>-0.003992349304265474</v>
      </c>
      <c r="ET116" s="23" t="n">
        <v>-0.01596764233280229</v>
      </c>
      <c r="EU116" s="23" t="n">
        <v>-0.002755356573684893</v>
      </c>
      <c r="EV116" s="23" t="n">
        <v>-0.006747705877950367</v>
      </c>
      <c r="EW116" s="23" t="n">
        <v>1.433012670294981</v>
      </c>
      <c r="EX116" s="23" t="n">
        <v>1.731860345349716</v>
      </c>
      <c r="EY116" s="23" t="n">
        <v>-0.01617244961989008</v>
      </c>
      <c r="EZ116" s="23" t="n">
        <v>-0.0002048072870877889</v>
      </c>
      <c r="FA116" s="23" t="n">
        <v>1.754073870149012</v>
      </c>
      <c r="FB116" s="23" t="n">
        <v>0.7540738701490125</v>
      </c>
      <c r="FC116" s="23" t="n">
        <v>0.005318648697727616</v>
      </c>
      <c r="FD116" s="23" t="n">
        <v>0.003734293996111449</v>
      </c>
      <c r="FE116" s="23" t="n">
        <v>0.01311714901069138</v>
      </c>
      <c r="FF116" s="23" t="n">
        <v>0.004064206316852312</v>
      </c>
      <c r="FG116" s="23" t="n">
        <v>0.007798500312963761</v>
      </c>
      <c r="FH116" s="23" t="n">
        <v>1.702113301393062</v>
      </c>
      <c r="FI116" s="23" t="n">
        <v>2.466255952624895</v>
      </c>
      <c r="FJ116" s="23" t="n">
        <v>0.02912165332712836</v>
      </c>
      <c r="FK116" s="23" t="n">
        <v>0.01600450431643699</v>
      </c>
      <c r="FL116" s="23" t="n">
        <v>5.475385757207567</v>
      </c>
      <c r="FM116" s="23" t="n">
        <v>4.475385757207568</v>
      </c>
    </row>
    <row r="117">
      <c r="A117" s="2" t="inlineStr">
        <is>
          <t>Aus|9402</t>
        </is>
      </c>
      <c r="B117" s="2" t="inlineStr">
        <is>
          <t>Aus</t>
        </is>
      </c>
      <c r="C117" s="2" t="inlineStr">
        <is>
          <t>9402</t>
        </is>
      </c>
      <c r="D117" s="2" t="inlineStr">
        <is>
          <t>Other repair and maintenance</t>
        </is>
      </c>
      <c r="E117" s="23" t="n">
        <v>1</v>
      </c>
      <c r="F117" s="23" t="n">
        <v>0.4709999989651114</v>
      </c>
      <c r="G117" s="23" t="n">
        <v>1.935106167672458</v>
      </c>
      <c r="H117" s="23" t="n">
        <v>0.4641061687073466</v>
      </c>
      <c r="I117" s="23" t="n">
        <v>0.9351061676724579</v>
      </c>
      <c r="J117" s="23" t="n">
        <v>1.470999998965111</v>
      </c>
      <c r="K117" s="23" t="n">
        <v>1.935106167672458</v>
      </c>
      <c r="L117" s="23" t="n">
        <v>2.907161734485944</v>
      </c>
      <c r="M117" s="23" t="n">
        <v>0.972055566813486</v>
      </c>
      <c r="N117" s="23" t="n">
        <v>2.907161734485944</v>
      </c>
      <c r="O117" s="23" t="n">
        <v>1.907161734485944</v>
      </c>
      <c r="P117" s="23" t="n">
        <v>0.2247183622910242</v>
      </c>
      <c r="Q117" s="23" t="n">
        <v>0.1300804102040452</v>
      </c>
      <c r="R117" s="23" t="n">
        <v>0.4706108495108155</v>
      </c>
      <c r="S117" s="23" t="n">
        <v>0.1158120770157461</v>
      </c>
      <c r="T117" s="23" t="n">
        <v>0.2458924872197913</v>
      </c>
      <c r="U117" s="23" t="n">
        <v>1.578859728585878</v>
      </c>
      <c r="V117" s="23" t="n">
        <v>2.094225165726979</v>
      </c>
      <c r="W117" s="23" t="n">
        <v>0.6965508060396127</v>
      </c>
      <c r="X117" s="23" t="n">
        <v>0.2259399565287972</v>
      </c>
      <c r="Y117" s="23" t="n">
        <v>3.099661277957946</v>
      </c>
      <c r="Z117" s="23" t="n">
        <v>2.099661277957946</v>
      </c>
      <c r="AA117" s="23" t="n">
        <v>0.2984509867405473</v>
      </c>
      <c r="AB117" s="23" t="n">
        <v>0.1974094889300778</v>
      </c>
      <c r="AC117" s="23" t="n">
        <v>0.7002920697593485</v>
      </c>
      <c r="AD117" s="23" t="n">
        <v>0.2044315940887234</v>
      </c>
      <c r="AE117" s="23" t="n">
        <v>0.4018410830188013</v>
      </c>
      <c r="AF117" s="23" t="n">
        <v>1.661446929983488</v>
      </c>
      <c r="AG117" s="23" t="n">
        <v>2.346422363710039</v>
      </c>
      <c r="AH117" s="23" t="n">
        <v>1.187699602544503</v>
      </c>
      <c r="AI117" s="23" t="n">
        <v>0.4874075327851545</v>
      </c>
      <c r="AJ117" s="23" t="n">
        <v>3.979546576527178</v>
      </c>
      <c r="AK117" s="23" t="n">
        <v>2.979546576527178</v>
      </c>
      <c r="AL117" s="23" t="n">
        <v>0.2976285165927203</v>
      </c>
      <c r="AM117" s="23" t="n">
        <v>0.1967645747085649</v>
      </c>
      <c r="AN117" s="23" t="n">
        <v>0.699467992699364</v>
      </c>
      <c r="AO117" s="23" t="n">
        <v>0.2050749013980788</v>
      </c>
      <c r="AP117" s="23" t="n">
        <v>0.4018394761066437</v>
      </c>
      <c r="AQ117" s="23" t="n">
        <v>1.661107937374901</v>
      </c>
      <c r="AR117" s="23" t="n">
        <v>2.350137684073221</v>
      </c>
      <c r="AS117" s="23" t="n">
        <v>1.193598319065301</v>
      </c>
      <c r="AT117" s="23" t="n">
        <v>0.4941303263659366</v>
      </c>
      <c r="AU117" s="23" t="n">
        <v>4.010362759354273</v>
      </c>
      <c r="AV117" s="23" t="n">
        <v>3.010362759354273</v>
      </c>
      <c r="AW117" s="23" t="n">
        <v>0.2994071765937171</v>
      </c>
      <c r="AX117" s="23" t="n">
        <v>0.2016154928167309</v>
      </c>
      <c r="AY117" s="23" t="n">
        <v>0.7112922664529363</v>
      </c>
      <c r="AZ117" s="23" t="n">
        <v>0.2102695970424884</v>
      </c>
      <c r="BA117" s="23" t="n">
        <v>0.4118850898592192</v>
      </c>
      <c r="BB117" s="23" t="n">
        <v>1.673382298682555</v>
      </c>
      <c r="BC117" s="23" t="n">
        <v>2.375668728268761</v>
      </c>
      <c r="BD117" s="23" t="n">
        <v>1.21844098072894</v>
      </c>
      <c r="BE117" s="23" t="n">
        <v>0.5071487142760033</v>
      </c>
      <c r="BF117" s="23" t="n">
        <v>4.069511608208085</v>
      </c>
      <c r="BG117" s="23" t="n">
        <v>3.069511608208085</v>
      </c>
      <c r="BH117" s="23" t="n">
        <v>3.201399431740454</v>
      </c>
      <c r="BI117" s="23" t="n">
        <v>1.138021084391951</v>
      </c>
      <c r="BJ117" s="23" t="n">
        <v>5.450548327480433</v>
      </c>
      <c r="BK117" s="23" t="n">
        <v>1.111127811348028</v>
      </c>
      <c r="BL117" s="23" t="n">
        <v>2.249148895739979</v>
      </c>
      <c r="BM117" s="23" t="n">
        <v>1.355476131190934</v>
      </c>
      <c r="BN117" s="23" t="n">
        <v>1.7025517882713</v>
      </c>
      <c r="BO117" s="23" t="n">
        <v>8.124238494501949</v>
      </c>
      <c r="BP117" s="23" t="n">
        <v>2.673690167021515</v>
      </c>
      <c r="BQ117" s="23" t="n">
        <v>2.537714729987683</v>
      </c>
      <c r="BR117" s="23" t="n">
        <v>1.537714729987683</v>
      </c>
      <c r="CD117" s="23" t="n">
        <v>0.0737326244495231</v>
      </c>
      <c r="CE117" s="23" t="n">
        <v>0.06732907872603254</v>
      </c>
      <c r="CF117" s="23" t="n">
        <v>0.229681220248533</v>
      </c>
      <c r="CG117" s="23" t="n">
        <v>0.0886195170729774</v>
      </c>
      <c r="CH117" s="23" t="n">
        <v>0.1559485957990099</v>
      </c>
      <c r="CI117" s="23" t="n">
        <v>1.913151799881009</v>
      </c>
      <c r="CJ117" s="23" t="n">
        <v>3.115055539705784</v>
      </c>
      <c r="CK117" s="23" t="n">
        <v>0.4911487965048903</v>
      </c>
      <c r="CL117" s="23" t="n">
        <v>0.2614675762563573</v>
      </c>
      <c r="CM117" s="23" t="n">
        <v>6.661214084968964</v>
      </c>
      <c r="CN117" s="23" t="n">
        <v>5.661214084968964</v>
      </c>
      <c r="CO117" s="23" t="n">
        <v>0</v>
      </c>
      <c r="CP117" s="23" t="n">
        <v>5.828592637604781e-05</v>
      </c>
      <c r="CQ117" s="23" t="n">
        <v>0.0003858037651063791</v>
      </c>
      <c r="CR117" s="23" t="n">
        <v>0.0003275178387303313</v>
      </c>
      <c r="CS117" s="23" t="n">
        <v>0.0003858037651063791</v>
      </c>
      <c r="CV117" s="23" t="n">
        <v>0.003498575938492363</v>
      </c>
      <c r="CW117" s="23" t="n">
        <v>0.003112772173385984</v>
      </c>
      <c r="CZ117" s="23" t="n">
        <v>0.001050101141642524</v>
      </c>
      <c r="DA117" s="23" t="n">
        <v>0.0001173517967396274</v>
      </c>
      <c r="DB117" s="23" t="n">
        <v>0.001248545633968594</v>
      </c>
      <c r="DC117" s="23" t="n">
        <v>8.10926955864426e-05</v>
      </c>
      <c r="DD117" s="23" t="n">
        <v>0.00019844449232607</v>
      </c>
      <c r="DE117" s="23" t="n">
        <v>1.111752851307323</v>
      </c>
      <c r="DF117" s="23" t="n">
        <v>1.188976551359302</v>
      </c>
      <c r="DG117" s="23" t="n">
        <v>0.001418728642817793</v>
      </c>
      <c r="DH117" s="23" t="n">
        <v>0.0001701830088491991</v>
      </c>
      <c r="DI117" s="23" t="n">
        <v>1.351039996584212</v>
      </c>
      <c r="DJ117" s="23" t="n">
        <v>0.3510399965842123</v>
      </c>
      <c r="DK117" s="23" t="n">
        <v>0.001156983763629424</v>
      </c>
      <c r="DL117" s="23" t="n">
        <v>0.005919320932457598</v>
      </c>
      <c r="DM117" s="23" t="n">
        <v>0.01330142123996452</v>
      </c>
      <c r="DN117" s="23" t="n">
        <v>0.006225116543877498</v>
      </c>
      <c r="DO117" s="23" t="n">
        <v>0.0121444374763351</v>
      </c>
      <c r="DP117" s="23" t="n">
        <v>6.116165946779464</v>
      </c>
      <c r="DQ117" s="23" t="n">
        <v>11.49663604460477</v>
      </c>
      <c r="DR117" s="23" t="n">
        <v>0.02518516275887723</v>
      </c>
      <c r="DS117" s="23" t="n">
        <v>0.01188374151891271</v>
      </c>
      <c r="DT117" s="23" t="n">
        <v>21.76794830713278</v>
      </c>
      <c r="DU117" s="23" t="n">
        <v>20.76794830713278</v>
      </c>
      <c r="DV117" s="23" t="n">
        <v>-0.000428424904275124</v>
      </c>
      <c r="DW117" s="23" t="n">
        <v>-0.001244040547407334</v>
      </c>
      <c r="DX117" s="23" t="n">
        <v>-0.00311149688546727</v>
      </c>
      <c r="DY117" s="23" t="n">
        <v>-0.001439031433784812</v>
      </c>
      <c r="DZ117" s="23" t="n">
        <v>-0.002683071981192146</v>
      </c>
      <c r="EA117" s="23" t="n">
        <v>3.903754041824892</v>
      </c>
      <c r="EB117" s="23" t="n">
        <v>7.262642424421579</v>
      </c>
      <c r="EC117" s="23" t="n">
        <v>-0.005259805676548397</v>
      </c>
      <c r="ED117" s="23" t="n">
        <v>-0.002148308791081127</v>
      </c>
      <c r="EE117" s="23" t="n">
        <v>12.27707732221532</v>
      </c>
      <c r="EF117" s="23" t="n">
        <v>11.27707732221532</v>
      </c>
      <c r="EG117" s="23" t="n">
        <v>0.004843987178725358</v>
      </c>
      <c r="EH117" s="23" t="n">
        <v>0.004661682886804499</v>
      </c>
      <c r="EI117" s="23" t="n">
        <v>0.01352502653894468</v>
      </c>
      <c r="EJ117" s="23" t="n">
        <v>0.004019356473414819</v>
      </c>
      <c r="EK117" s="23" t="n">
        <v>0.008681039360219318</v>
      </c>
      <c r="EL117" s="23" t="n">
        <v>1.962364827734983</v>
      </c>
      <c r="EM117" s="23" t="n">
        <v>2.792126824436318</v>
      </c>
      <c r="EN117" s="23" t="n">
        <v>0.02045217284209922</v>
      </c>
      <c r="EO117" s="23" t="n">
        <v>0.006927146303154545</v>
      </c>
      <c r="EP117" s="23" t="n">
        <v>4.222177327785782</v>
      </c>
      <c r="EQ117" s="23" t="n">
        <v>3.222177327785781</v>
      </c>
      <c r="ER117" s="23" t="n">
        <v>-0.005666457326552342</v>
      </c>
      <c r="ES117" s="23" t="n">
        <v>-0.005306597108317403</v>
      </c>
      <c r="ET117" s="23" t="n">
        <v>-0.01434910359892922</v>
      </c>
      <c r="EU117" s="23" t="n">
        <v>-0.003376049164059475</v>
      </c>
      <c r="EV117" s="23" t="n">
        <v>-0.008682646272376878</v>
      </c>
      <c r="EW117" s="23" t="n">
        <v>1.936492909502966</v>
      </c>
      <c r="EX117" s="23" t="n">
        <v>2.532288301491487</v>
      </c>
      <c r="EY117" s="23" t="n">
        <v>-0.01455345632130176</v>
      </c>
      <c r="EZ117" s="23" t="n">
        <v>-0.0002043527223725382</v>
      </c>
      <c r="FA117" s="23" t="n">
        <v>2.568351878890184</v>
      </c>
      <c r="FB117" s="23" t="n">
        <v>1.568351878890184</v>
      </c>
      <c r="FC117" s="23" t="n">
        <v>0.004503177878427261</v>
      </c>
      <c r="FD117" s="23" t="n">
        <v>0.0041120849848702</v>
      </c>
      <c r="FE117" s="23" t="n">
        <v>0.01402764919647537</v>
      </c>
      <c r="FF117" s="23" t="n">
        <v>0.005412386333177912</v>
      </c>
      <c r="FG117" s="23" t="n">
        <v>0.009524471318048112</v>
      </c>
      <c r="FH117" s="23" t="n">
        <v>1.913151799881009</v>
      </c>
      <c r="FI117" s="23" t="n">
        <v>3.115055539705783</v>
      </c>
      <c r="FJ117" s="23" t="n">
        <v>0.02999663191090034</v>
      </c>
      <c r="FK117" s="23" t="n">
        <v>0.01596898271442497</v>
      </c>
      <c r="FL117" s="23" t="n">
        <v>6.661214084968966</v>
      </c>
      <c r="FM117" s="23" t="n">
        <v>5.661214084968966</v>
      </c>
    </row>
    <row r="118">
      <c r="A118" s="2" t="inlineStr">
        <is>
          <t>Aus|9501</t>
        </is>
      </c>
      <c r="B118" s="2" t="inlineStr">
        <is>
          <t>Aus</t>
        </is>
      </c>
      <c r="C118" s="2" t="inlineStr">
        <is>
          <t>9501</t>
        </is>
      </c>
      <c r="D118" s="2" t="inlineStr">
        <is>
          <t>Personal services</t>
        </is>
      </c>
      <c r="E118" s="23" t="n">
        <v>1</v>
      </c>
      <c r="F118" s="23" t="n">
        <v>0.4822795724724462</v>
      </c>
      <c r="G118" s="23" t="n">
        <v>1.926669846711386</v>
      </c>
      <c r="H118" s="23" t="n">
        <v>0.4443902742389395</v>
      </c>
      <c r="I118" s="23" t="n">
        <v>0.9266698467113856</v>
      </c>
      <c r="J118" s="23" t="n">
        <v>1.482279572472446</v>
      </c>
      <c r="K118" s="23" t="n">
        <v>1.926669846711386</v>
      </c>
      <c r="L118" s="23" t="n">
        <v>3.199945402013754</v>
      </c>
      <c r="M118" s="23" t="n">
        <v>1.273275555302369</v>
      </c>
      <c r="N118" s="23" t="n">
        <v>3.199945402013754</v>
      </c>
      <c r="O118" s="23" t="n">
        <v>2.199945402013754</v>
      </c>
      <c r="P118" s="23" t="n">
        <v>0.3620740824766409</v>
      </c>
      <c r="Q118" s="23" t="n">
        <v>0.1410236656020296</v>
      </c>
      <c r="R118" s="23" t="n">
        <v>0.6164434536458718</v>
      </c>
      <c r="S118" s="23" t="n">
        <v>0.1133457055672013</v>
      </c>
      <c r="T118" s="23" t="n">
        <v>0.254369371169231</v>
      </c>
      <c r="U118" s="23" t="n">
        <v>1.389488429101047</v>
      </c>
      <c r="V118" s="23" t="n">
        <v>1.702534048914262</v>
      </c>
      <c r="W118" s="23" t="n">
        <v>0.9123975466379618</v>
      </c>
      <c r="X118" s="23" t="n">
        <v>0.29595409299209</v>
      </c>
      <c r="Y118" s="23" t="n">
        <v>2.519919515909634</v>
      </c>
      <c r="Z118" s="23" t="n">
        <v>1.519919515909634</v>
      </c>
      <c r="AA118" s="23" t="n">
        <v>0.4496058331133787</v>
      </c>
      <c r="AB118" s="23" t="n">
        <v>0.2242564662733178</v>
      </c>
      <c r="AC118" s="23" t="n">
        <v>0.8710165727462468</v>
      </c>
      <c r="AD118" s="23" t="n">
        <v>0.1971542733595504</v>
      </c>
      <c r="AE118" s="23" t="n">
        <v>0.4214107396328681</v>
      </c>
      <c r="AF118" s="23" t="n">
        <v>1.498784601437247</v>
      </c>
      <c r="AG118" s="23" t="n">
        <v>1.93728930675728</v>
      </c>
      <c r="AH118" s="23" t="n">
        <v>1.509461655674982</v>
      </c>
      <c r="AI118" s="23" t="n">
        <v>0.6384450829287353</v>
      </c>
      <c r="AJ118" s="23" t="n">
        <v>3.357299982570146</v>
      </c>
      <c r="AK118" s="23" t="n">
        <v>2.357299982570146</v>
      </c>
      <c r="AL118" s="23" t="n">
        <v>0.4351507579606109</v>
      </c>
      <c r="AM118" s="23" t="n">
        <v>0.2234483484212742</v>
      </c>
      <c r="AN118" s="23" t="n">
        <v>0.856222078699554</v>
      </c>
      <c r="AO118" s="23" t="n">
        <v>0.1976229723176689</v>
      </c>
      <c r="AP118" s="23" t="n">
        <v>0.4210713207389432</v>
      </c>
      <c r="AQ118" s="23" t="n">
        <v>1.513496401726365</v>
      </c>
      <c r="AR118" s="23" t="n">
        <v>1.967644691031557</v>
      </c>
      <c r="AS118" s="23" t="n">
        <v>1.503473210399568</v>
      </c>
      <c r="AT118" s="23" t="n">
        <v>0.6472511317000138</v>
      </c>
      <c r="AU118" s="23" t="n">
        <v>3.455062832581943</v>
      </c>
      <c r="AV118" s="23" t="n">
        <v>2.455062832581943</v>
      </c>
      <c r="AW118" s="23" t="n">
        <v>0.4431191294425861</v>
      </c>
      <c r="AX118" s="23" t="n">
        <v>0.2289135945146372</v>
      </c>
      <c r="AY118" s="23" t="n">
        <v>0.8746384521707943</v>
      </c>
      <c r="AZ118" s="23" t="n">
        <v>0.202605728213571</v>
      </c>
      <c r="BA118" s="23" t="n">
        <v>0.4315193227282082</v>
      </c>
      <c r="BB118" s="23" t="n">
        <v>1.516596055788869</v>
      </c>
      <c r="BC118" s="23" t="n">
        <v>1.973822374292508</v>
      </c>
      <c r="BD118" s="23" t="n">
        <v>1.538942101917353</v>
      </c>
      <c r="BE118" s="23" t="n">
        <v>0.6643036497465592</v>
      </c>
      <c r="BF118" s="23" t="n">
        <v>3.472976000501803</v>
      </c>
      <c r="BG118" s="23" t="n">
        <v>2.472976000501804</v>
      </c>
      <c r="BH118" s="23" t="n">
        <v>11.70697478283249</v>
      </c>
      <c r="BI118" s="23" t="n">
        <v>1.420540671865544</v>
      </c>
      <c r="BJ118" s="23" t="n">
        <v>14.22006600799094</v>
      </c>
      <c r="BK118" s="23" t="n">
        <v>1.092550553292896</v>
      </c>
      <c r="BL118" s="23" t="n">
        <v>2.513091225158441</v>
      </c>
      <c r="BM118" s="23" t="n">
        <v>1.121341396749968</v>
      </c>
      <c r="BN118" s="23" t="n">
        <v>1.214666151740903</v>
      </c>
      <c r="BO118" s="23" t="n">
        <v>17.72227765961559</v>
      </c>
      <c r="BP118" s="23" t="n">
        <v>3.50221165162465</v>
      </c>
      <c r="BQ118" s="23" t="n">
        <v>1.513822143497237</v>
      </c>
      <c r="BR118" s="23" t="n">
        <v>0.5138221434972368</v>
      </c>
      <c r="CD118" s="23" t="n">
        <v>0.08753175063673779</v>
      </c>
      <c r="CE118" s="23" t="n">
        <v>0.0832328006712881</v>
      </c>
      <c r="CF118" s="23" t="n">
        <v>0.2545731191003752</v>
      </c>
      <c r="CG118" s="23" t="n">
        <v>0.08380856779234933</v>
      </c>
      <c r="CH118" s="23" t="n">
        <v>0.1670413684636374</v>
      </c>
      <c r="CI118" s="23" t="n">
        <v>1.950886964625092</v>
      </c>
      <c r="CJ118" s="23" t="n">
        <v>2.908351738066676</v>
      </c>
      <c r="CK118" s="23" t="n">
        <v>0.5970641090370202</v>
      </c>
      <c r="CL118" s="23" t="n">
        <v>0.342490989936645</v>
      </c>
      <c r="CM118" s="23" t="n">
        <v>6.821114677745603</v>
      </c>
      <c r="CN118" s="23" t="n">
        <v>5.821114677745603</v>
      </c>
      <c r="CO118" s="23" t="n">
        <v>0</v>
      </c>
      <c r="CP118" s="23" t="n">
        <v>0.0003578067683126151</v>
      </c>
      <c r="CQ118" s="23" t="n">
        <v>0.0006947924729423318</v>
      </c>
      <c r="CR118" s="23" t="n">
        <v>0.0003369857046297167</v>
      </c>
      <c r="CS118" s="23" t="n">
        <v>0.0006947924729423318</v>
      </c>
      <c r="CV118" s="23" t="n">
        <v>0.004772148596307113</v>
      </c>
      <c r="CW118" s="23" t="n">
        <v>0.004077356123364781</v>
      </c>
      <c r="CZ118" s="23" t="n">
        <v>0.0003357225906709197</v>
      </c>
      <c r="DA118" s="23" t="n">
        <v>8.303208010461167e-05</v>
      </c>
      <c r="DB118" s="23" t="n">
        <v>0.0004941466923661023</v>
      </c>
      <c r="DC118" s="23" t="n">
        <v>7.539202159057088e-05</v>
      </c>
      <c r="DD118" s="23" t="n">
        <v>0.0001584241016951825</v>
      </c>
      <c r="DE118" s="23" t="n">
        <v>1.247323481981589</v>
      </c>
      <c r="DF118" s="23" t="n">
        <v>1.471889905825468</v>
      </c>
      <c r="DG118" s="23" t="n">
        <v>0.0007170659086057952</v>
      </c>
      <c r="DH118" s="23" t="n">
        <v>0.000222919216239693</v>
      </c>
      <c r="DI118" s="23" t="n">
        <v>2.13588816639591</v>
      </c>
      <c r="DJ118" s="23" t="n">
        <v>1.13588816639591</v>
      </c>
      <c r="DK118" s="23" t="n">
        <v>0.008117014538383526</v>
      </c>
      <c r="DL118" s="23" t="n">
        <v>0.005952962835054236</v>
      </c>
      <c r="DM118" s="23" t="n">
        <v>0.01983721098418498</v>
      </c>
      <c r="DN118" s="23" t="n">
        <v>0.005767233610747216</v>
      </c>
      <c r="DO118" s="23" t="n">
        <v>0.01172019644580145</v>
      </c>
      <c r="DP118" s="23" t="n">
        <v>1.733393146815744</v>
      </c>
      <c r="DQ118" s="23" t="n">
        <v>2.443904823673691</v>
      </c>
      <c r="DR118" s="23" t="n">
        <v>0.03540347910521995</v>
      </c>
      <c r="DS118" s="23" t="n">
        <v>0.01556626812103497</v>
      </c>
      <c r="DT118" s="23" t="n">
        <v>4.361638005920145</v>
      </c>
      <c r="DU118" s="23" t="n">
        <v>3.361638005920145</v>
      </c>
      <c r="DV118" s="23" t="n">
        <v>-0.0004843656470792897</v>
      </c>
      <c r="DW118" s="23" t="n">
        <v>-0.0009285555901083874</v>
      </c>
      <c r="DX118" s="23" t="n">
        <v>-0.002609776678253079</v>
      </c>
      <c r="DY118" s="23" t="n">
        <v>-0.001196855441065402</v>
      </c>
      <c r="DZ118" s="23" t="n">
        <v>-0.002125411031173789</v>
      </c>
      <c r="EA118" s="23" t="n">
        <v>2.917055009387123</v>
      </c>
      <c r="EB118" s="23" t="n">
        <v>5.388030084276112</v>
      </c>
      <c r="EC118" s="23" t="n">
        <v>-0.005423802092347165</v>
      </c>
      <c r="ED118" s="23" t="n">
        <v>-0.002814025414094086</v>
      </c>
      <c r="EE118" s="23" t="n">
        <v>11.19774312041436</v>
      </c>
      <c r="EF118" s="23" t="n">
        <v>10.19774312041436</v>
      </c>
      <c r="EG118" s="23" t="n">
        <v>0.005008710294984306</v>
      </c>
      <c r="EH118" s="23" t="n">
        <v>0.004950823074955964</v>
      </c>
      <c r="EI118" s="23" t="n">
        <v>0.01387884890995113</v>
      </c>
      <c r="EJ118" s="23" t="n">
        <v>0.003919315540010856</v>
      </c>
      <c r="EK118" s="23" t="n">
        <v>0.00887013861496682</v>
      </c>
      <c r="EL118" s="23" t="n">
        <v>1.988442689511048</v>
      </c>
      <c r="EM118" s="23" t="n">
        <v>2.770942636440628</v>
      </c>
      <c r="EN118" s="23" t="n">
        <v>0.02295257510106117</v>
      </c>
      <c r="EO118" s="23" t="n">
        <v>0.009073726191110045</v>
      </c>
      <c r="EP118" s="23" t="n">
        <v>4.582531979149552</v>
      </c>
      <c r="EQ118" s="23" t="n">
        <v>3.582531979149552</v>
      </c>
      <c r="ER118" s="23" t="n">
        <v>-0.01946378544775209</v>
      </c>
      <c r="ES118" s="23" t="n">
        <v>-0.005758940926999543</v>
      </c>
      <c r="ET118" s="23" t="n">
        <v>-0.02867334295664408</v>
      </c>
      <c r="EU118" s="23" t="n">
        <v>-0.003450616581892448</v>
      </c>
      <c r="EV118" s="23" t="n">
        <v>-0.009209557508891991</v>
      </c>
      <c r="EW118" s="23" t="n">
        <v>1.295879799048271</v>
      </c>
      <c r="EX118" s="23" t="n">
        <v>1.473163739582611</v>
      </c>
      <c r="EY118" s="23" t="n">
        <v>-0.02894102037647511</v>
      </c>
      <c r="EZ118" s="23" t="n">
        <v>-0.0002676774198310319</v>
      </c>
      <c r="FA118" s="23" t="n">
        <v>1.486916327461756</v>
      </c>
      <c r="FB118" s="23" t="n">
        <v>0.4869163274617564</v>
      </c>
      <c r="FC118" s="23" t="n">
        <v>0.005345951620062244</v>
      </c>
      <c r="FD118" s="23" t="n">
        <v>0.00508339570903358</v>
      </c>
      <c r="FE118" s="23" t="n">
        <v>0.01554790768582839</v>
      </c>
      <c r="FF118" s="23" t="n">
        <v>0.005118560356732564</v>
      </c>
      <c r="FG118" s="23" t="n">
        <v>0.01020195606576614</v>
      </c>
      <c r="FH118" s="23" t="n">
        <v>1.950886964625092</v>
      </c>
      <c r="FI118" s="23" t="n">
        <v>2.908351738066676</v>
      </c>
      <c r="FJ118" s="23" t="n">
        <v>0.03646534906212445</v>
      </c>
      <c r="FK118" s="23" t="n">
        <v>0.02091744137629606</v>
      </c>
      <c r="FL118" s="23" t="n">
        <v>6.821114677745602</v>
      </c>
      <c r="FM118" s="23" t="n">
        <v>5.821114677745602</v>
      </c>
    </row>
    <row r="119">
      <c r="A119" s="2" t="inlineStr">
        <is>
          <t>Aus|9502</t>
        </is>
      </c>
      <c r="B119" s="2" t="inlineStr">
        <is>
          <t>Aus</t>
        </is>
      </c>
      <c r="C119" s="2" t="inlineStr">
        <is>
          <t>9502</t>
        </is>
      </c>
      <c r="D119" s="2" t="inlineStr">
        <is>
          <t>Other services</t>
        </is>
      </c>
      <c r="E119" s="23" t="n">
        <v>1</v>
      </c>
      <c r="F119" s="23" t="n">
        <v>0.04916030966761613</v>
      </c>
      <c r="G119" s="23" t="n">
        <v>1.096819894173326</v>
      </c>
      <c r="H119" s="23" t="n">
        <v>0.04765958450570991</v>
      </c>
      <c r="I119" s="23" t="n">
        <v>0.09681989417332604</v>
      </c>
      <c r="J119" s="23" t="n">
        <v>1.049160309667616</v>
      </c>
      <c r="K119" s="23" t="n">
        <v>1.096819894173326</v>
      </c>
      <c r="L119" s="23" t="n">
        <v>2.882909690278228</v>
      </c>
      <c r="M119" s="23" t="n">
        <v>1.786089796104902</v>
      </c>
      <c r="N119" s="23" t="n">
        <v>2.882909690278228</v>
      </c>
      <c r="O119" s="23" t="n">
        <v>1.882909690278228</v>
      </c>
      <c r="P119" s="23" t="n">
        <v>0.8412044055269634</v>
      </c>
      <c r="Q119" s="23" t="n">
        <v>0.01198214134152333</v>
      </c>
      <c r="R119" s="23" t="n">
        <v>0.8647172702307102</v>
      </c>
      <c r="S119" s="23" t="n">
        <v>0.01153072336222347</v>
      </c>
      <c r="T119" s="23" t="n">
        <v>0.02351286470374681</v>
      </c>
      <c r="U119" s="23" t="n">
        <v>1.014244030657468</v>
      </c>
      <c r="V119" s="23" t="n">
        <v>1.027951428391554</v>
      </c>
      <c r="W119" s="23" t="n">
        <v>1.279867457798024</v>
      </c>
      <c r="X119" s="23" t="n">
        <v>0.4151501875673136</v>
      </c>
      <c r="Y119" s="23" t="n">
        <v>1.521470226961382</v>
      </c>
      <c r="Z119" s="23" t="n">
        <v>0.5214702269613825</v>
      </c>
      <c r="AA119" s="23" t="n">
        <v>0.9445480311016757</v>
      </c>
      <c r="AB119" s="23" t="n">
        <v>0.02158688187957444</v>
      </c>
      <c r="AC119" s="23" t="n">
        <v>0.9872183262275881</v>
      </c>
      <c r="AD119" s="23" t="n">
        <v>0.02108341324633792</v>
      </c>
      <c r="AE119" s="23" t="n">
        <v>0.04267029512591236</v>
      </c>
      <c r="AF119" s="23" t="n">
        <v>1.022854191813196</v>
      </c>
      <c r="AG119" s="23" t="n">
        <v>1.045175357653484</v>
      </c>
      <c r="AH119" s="23" t="n">
        <v>1.882798425322137</v>
      </c>
      <c r="AI119" s="23" t="n">
        <v>0.8955800990945492</v>
      </c>
      <c r="AJ119" s="23" t="n">
        <v>1.993332645165891</v>
      </c>
      <c r="AK119" s="23" t="n">
        <v>0.9933326451658907</v>
      </c>
      <c r="AL119" s="23" t="n">
        <v>0.9387589293423156</v>
      </c>
      <c r="AM119" s="23" t="n">
        <v>0.02151695695145901</v>
      </c>
      <c r="AN119" s="23" t="n">
        <v>0.9814019707975009</v>
      </c>
      <c r="AO119" s="23" t="n">
        <v>0.02112608450372627</v>
      </c>
      <c r="AP119" s="23" t="n">
        <v>0.04264304145518527</v>
      </c>
      <c r="AQ119" s="23" t="n">
        <v>1.022920641582108</v>
      </c>
      <c r="AR119" s="23" t="n">
        <v>1.045424911681064</v>
      </c>
      <c r="AS119" s="23" t="n">
        <v>1.889334772171525</v>
      </c>
      <c r="AT119" s="23" t="n">
        <v>0.9079328013740245</v>
      </c>
      <c r="AU119" s="23" t="n">
        <v>2.012587804086373</v>
      </c>
      <c r="AV119" s="23" t="n">
        <v>1.012587804086373</v>
      </c>
      <c r="AW119" s="23" t="n">
        <v>0.9401031876646962</v>
      </c>
      <c r="AX119" s="23" t="n">
        <v>0.02211712690155121</v>
      </c>
      <c r="AY119" s="23" t="n">
        <v>0.9838933123278346</v>
      </c>
      <c r="AZ119" s="23" t="n">
        <v>0.02167299776158716</v>
      </c>
      <c r="BA119" s="23" t="n">
        <v>0.04379012466313836</v>
      </c>
      <c r="BB119" s="23" t="n">
        <v>1.023526275829882</v>
      </c>
      <c r="BC119" s="23" t="n">
        <v>1.046580125711431</v>
      </c>
      <c r="BD119" s="23" t="n">
        <v>1.915746567019284</v>
      </c>
      <c r="BE119" s="23" t="n">
        <v>0.9318532546914498</v>
      </c>
      <c r="BF119" s="23" t="n">
        <v>2.03780456460123</v>
      </c>
      <c r="BG119" s="23" t="n">
        <v>1.037804564601229</v>
      </c>
      <c r="BH119" s="23" t="n">
        <v>6.835296937926076</v>
      </c>
      <c r="BI119" s="23" t="n">
        <v>0.1566189415962554</v>
      </c>
      <c r="BJ119" s="23" t="n">
        <v>7.107383559411728</v>
      </c>
      <c r="BK119" s="23" t="n">
        <v>0.1154676798893967</v>
      </c>
      <c r="BL119" s="23" t="n">
        <v>0.2720866214856521</v>
      </c>
      <c r="BM119" s="23" t="n">
        <v>1.022913260831032</v>
      </c>
      <c r="BN119" s="23" t="n">
        <v>1.039806115806903</v>
      </c>
      <c r="BO119" s="23" t="n">
        <v>12.02011786010364</v>
      </c>
      <c r="BP119" s="23" t="n">
        <v>4.912734300691914</v>
      </c>
      <c r="BQ119" s="23" t="n">
        <v>1.758536310750344</v>
      </c>
      <c r="BR119" s="23" t="n">
        <v>0.7585363107503437</v>
      </c>
      <c r="CD119" s="23" t="n">
        <v>0.1033436255747123</v>
      </c>
      <c r="CE119" s="23" t="n">
        <v>0.009604740538051106</v>
      </c>
      <c r="CF119" s="23" t="n">
        <v>0.1225010559968778</v>
      </c>
      <c r="CG119" s="23" t="n">
        <v>0.00955268988411445</v>
      </c>
      <c r="CH119" s="23" t="n">
        <v>0.01915743042216556</v>
      </c>
      <c r="CI119" s="23" t="n">
        <v>1.092939844955482</v>
      </c>
      <c r="CJ119" s="23" t="n">
        <v>1.185376024071419</v>
      </c>
      <c r="CK119" s="23" t="n">
        <v>0.6029309675241132</v>
      </c>
      <c r="CL119" s="23" t="n">
        <v>0.4804299115272354</v>
      </c>
      <c r="CM119" s="23" t="n">
        <v>5.834234711343896</v>
      </c>
      <c r="CN119" s="23" t="n">
        <v>4.834234711343896</v>
      </c>
      <c r="CO119" s="23" t="n">
        <v>0</v>
      </c>
      <c r="CP119" s="23" t="n">
        <v>3.351826424878716e-05</v>
      </c>
      <c r="CQ119" s="23" t="n">
        <v>6.888656788459196e-05</v>
      </c>
      <c r="CR119" s="23" t="n">
        <v>3.53683036358048e-05</v>
      </c>
      <c r="CS119" s="23" t="n">
        <v>6.888656788459196e-05</v>
      </c>
      <c r="CV119" s="23" t="n">
        <v>0.005788405910497176</v>
      </c>
      <c r="CW119" s="23" t="n">
        <v>0.005719519342612584</v>
      </c>
      <c r="CZ119" s="23" t="n">
        <v>5.702603197876792e-05</v>
      </c>
      <c r="DA119" s="23" t="n">
        <v>8.515803263955719e-06</v>
      </c>
      <c r="DB119" s="23" t="n">
        <v>7.358052996600798e-05</v>
      </c>
      <c r="DC119" s="23" t="n">
        <v>8.038694723284339e-06</v>
      </c>
      <c r="DD119" s="23" t="n">
        <v>1.655449798724006e-05</v>
      </c>
      <c r="DE119" s="23" t="n">
        <v>1.149331857196839</v>
      </c>
      <c r="DF119" s="23" t="n">
        <v>1.290297210112807</v>
      </c>
      <c r="DG119" s="23" t="n">
        <v>0.0003862809001438265</v>
      </c>
      <c r="DH119" s="23" t="n">
        <v>0.0003127003701778185</v>
      </c>
      <c r="DI119" s="23" t="n">
        <v>6.773764309739236</v>
      </c>
      <c r="DJ119" s="23" t="n">
        <v>5.773764309739236</v>
      </c>
      <c r="DK119" s="23" t="n">
        <v>0.001351424261766638</v>
      </c>
      <c r="DL119" s="23" t="n">
        <v>0.0006756189009498034</v>
      </c>
      <c r="DM119" s="23" t="n">
        <v>0.002679060356021473</v>
      </c>
      <c r="DN119" s="23" t="n">
        <v>0.0006520171933050318</v>
      </c>
      <c r="DO119" s="23" t="n">
        <v>0.001327636094254835</v>
      </c>
      <c r="DP119" s="23" t="n">
        <v>1.499931013571272</v>
      </c>
      <c r="DQ119" s="23" t="n">
        <v>1.982397705750298</v>
      </c>
      <c r="DR119" s="23" t="n">
        <v>0.0245146736595465</v>
      </c>
      <c r="DS119" s="23" t="n">
        <v>0.02183561330352503</v>
      </c>
      <c r="DT119" s="23" t="n">
        <v>18.13987979429931</v>
      </c>
      <c r="DU119" s="23" t="n">
        <v>17.13987979429931</v>
      </c>
      <c r="DV119" s="23" t="n">
        <v>-6.419197136470418e-05</v>
      </c>
      <c r="DW119" s="23" t="n">
        <v>-0.0001174830183703421</v>
      </c>
      <c r="DX119" s="23" t="n">
        <v>-0.0003301859235382758</v>
      </c>
      <c r="DY119" s="23" t="n">
        <v>-0.0001485109338032295</v>
      </c>
      <c r="DZ119" s="23" t="n">
        <v>-0.0002659939521735716</v>
      </c>
      <c r="EA119" s="23" t="n">
        <v>2.830182433607887</v>
      </c>
      <c r="EB119" s="23" t="n">
        <v>5.143726178190374</v>
      </c>
      <c r="EC119" s="23" t="n">
        <v>-0.004277565622428162</v>
      </c>
      <c r="ED119" s="23" t="n">
        <v>-0.003947379698889886</v>
      </c>
      <c r="EE119" s="23" t="n">
        <v>66.63708142137183</v>
      </c>
      <c r="EF119" s="23" t="n">
        <v>65.63708142137185</v>
      </c>
      <c r="EG119" s="23" t="n">
        <v>0.01163670466919122</v>
      </c>
      <c r="EH119" s="23" t="n">
        <v>0.0004321306176699112</v>
      </c>
      <c r="EI119" s="23" t="n">
        <v>0.01246754967081927</v>
      </c>
      <c r="EJ119" s="23" t="n">
        <v>0.0003987143839581356</v>
      </c>
      <c r="EK119" s="23" t="n">
        <v>0.0008308450016280469</v>
      </c>
      <c r="EL119" s="23" t="n">
        <v>1.037135136617671</v>
      </c>
      <c r="EM119" s="23" t="n">
        <v>1.071398649810865</v>
      </c>
      <c r="EN119" s="23" t="n">
        <v>0.02519573697882337</v>
      </c>
      <c r="EO119" s="23" t="n">
        <v>0.01272818730800409</v>
      </c>
      <c r="EP119" s="23" t="n">
        <v>2.165195190140932</v>
      </c>
      <c r="EQ119" s="23" t="n">
        <v>1.165195190140932</v>
      </c>
      <c r="ER119" s="23" t="n">
        <v>-0.01742580642855129</v>
      </c>
      <c r="ES119" s="23" t="n">
        <v>-0.0005020555457853435</v>
      </c>
      <c r="ET119" s="23" t="n">
        <v>-0.01828390510090643</v>
      </c>
      <c r="EU119" s="23" t="n">
        <v>-0.0003560431265697984</v>
      </c>
      <c r="EV119" s="23" t="n">
        <v>-0.0008580986723551419</v>
      </c>
      <c r="EW119" s="23" t="n">
        <v>1.028811036541916</v>
      </c>
      <c r="EX119" s="23" t="n">
        <v>1.049242982003358</v>
      </c>
      <c r="EY119" s="23" t="n">
        <v>-0.01865939012943545</v>
      </c>
      <c r="EZ119" s="23" t="n">
        <v>-0.0003754850285290177</v>
      </c>
      <c r="FA119" s="23" t="n">
        <v>1.070790623432095</v>
      </c>
      <c r="FB119" s="23" t="n">
        <v>0.07079062343209529</v>
      </c>
      <c r="FC119" s="23" t="n">
        <v>0.006311652840773447</v>
      </c>
      <c r="FD119" s="23" t="n">
        <v>0.000586604036434309</v>
      </c>
      <c r="FE119" s="23" t="n">
        <v>0.007481681949715103</v>
      </c>
      <c r="FF119" s="23" t="n">
        <v>0.0005834250725073474</v>
      </c>
      <c r="FG119" s="23" t="n">
        <v>0.001170029108941656</v>
      </c>
      <c r="FH119" s="23" t="n">
        <v>1.092939844955481</v>
      </c>
      <c r="FI119" s="23" t="n">
        <v>1.185376024071419</v>
      </c>
      <c r="FJ119" s="23" t="n">
        <v>0.03682366408959276</v>
      </c>
      <c r="FK119" s="23" t="n">
        <v>0.02934198213987766</v>
      </c>
      <c r="FL119" s="23" t="n">
        <v>5.834234711343898</v>
      </c>
      <c r="FM119" s="23" t="n">
        <v>4.834234711343898</v>
      </c>
    </row>
    <row r="120">
      <c r="A120" s="2" t="inlineStr">
        <is>
          <t>NSW|0101</t>
        </is>
      </c>
      <c r="B120" s="2" t="inlineStr">
        <is>
          <t>NSW</t>
        </is>
      </c>
      <c r="C120" s="2" t="inlineStr">
        <is>
          <t>0101</t>
        </is>
      </c>
      <c r="D120" s="2" t="inlineStr">
        <is>
          <t>Sheep, grains, beef and dairy cattle</t>
        </is>
      </c>
      <c r="E120" s="23" t="n">
        <v>1</v>
      </c>
      <c r="F120" s="23" t="n">
        <v>0.3881469186308685</v>
      </c>
      <c r="G120" s="23" t="n">
        <v>1.687568150693706</v>
      </c>
      <c r="H120" s="23" t="n">
        <v>0.2994212320628376</v>
      </c>
      <c r="I120" s="23" t="n">
        <v>0.6875681506937061</v>
      </c>
      <c r="J120" s="23" t="n">
        <v>1.388146918630869</v>
      </c>
      <c r="K120" s="23" t="n">
        <v>1.687568150693706</v>
      </c>
      <c r="L120" s="23" t="n">
        <v>2.001679831345609</v>
      </c>
      <c r="M120" s="23" t="n">
        <v>0.3141116806519024</v>
      </c>
      <c r="N120" s="23" t="n">
        <v>2.001679831345609</v>
      </c>
      <c r="O120" s="23" t="n">
        <v>1.001679831345609</v>
      </c>
      <c r="P120" s="23" t="n">
        <v>0.0397015151769099</v>
      </c>
      <c r="Q120" s="23" t="n">
        <v>0.07601958134242341</v>
      </c>
      <c r="R120" s="23" t="n">
        <v>0.1871985028487997</v>
      </c>
      <c r="S120" s="23" t="n">
        <v>0.07147740632946635</v>
      </c>
      <c r="T120" s="23" t="n">
        <v>0.1474969876718898</v>
      </c>
      <c r="U120" s="23" t="n">
        <v>2.914777836656366</v>
      </c>
      <c r="V120" s="23" t="n">
        <v>4.71514757093384</v>
      </c>
      <c r="W120" s="23" t="n">
        <v>0.2603645338821429</v>
      </c>
      <c r="X120" s="23" t="n">
        <v>0.07316603103334327</v>
      </c>
      <c r="Y120" s="23" t="n">
        <v>6.558050309212606</v>
      </c>
      <c r="Z120" s="23" t="n">
        <v>5.558050309212606</v>
      </c>
      <c r="AA120" s="23" t="n">
        <v>0.4848969971386315</v>
      </c>
      <c r="AB120" s="23" t="n">
        <v>0.1778713653826929</v>
      </c>
      <c r="AC120" s="23" t="n">
        <v>0.7952767019680266</v>
      </c>
      <c r="AD120" s="23" t="n">
        <v>0.1325083394467022</v>
      </c>
      <c r="AE120" s="23" t="n">
        <v>0.310379704829395</v>
      </c>
      <c r="AF120" s="23" t="n">
        <v>1.366822988041396</v>
      </c>
      <c r="AG120" s="23" t="n">
        <v>1.640094095572751</v>
      </c>
      <c r="AH120" s="23" t="n">
        <v>0.9555004952037346</v>
      </c>
      <c r="AI120" s="23" t="n">
        <v>0.160223793235708</v>
      </c>
      <c r="AJ120" s="23" t="n">
        <v>1.970522607568465</v>
      </c>
      <c r="AK120" s="23" t="n">
        <v>0.9705226075684646</v>
      </c>
      <c r="AL120" s="23" t="n">
        <v>0.4727652696068106</v>
      </c>
      <c r="AM120" s="23" t="n">
        <v>0.1761276718950978</v>
      </c>
      <c r="AN120" s="23" t="n">
        <v>0.7812672399231637</v>
      </c>
      <c r="AO120" s="23" t="n">
        <v>0.1323742984212553</v>
      </c>
      <c r="AP120" s="23" t="n">
        <v>0.3085019703163531</v>
      </c>
      <c r="AQ120" s="23" t="n">
        <v>1.37254782281613</v>
      </c>
      <c r="AR120" s="23" t="n">
        <v>1.652547871320852</v>
      </c>
      <c r="AS120" s="23" t="n">
        <v>0.9441232231695866</v>
      </c>
      <c r="AT120" s="23" t="n">
        <v>0.1628559832464229</v>
      </c>
      <c r="AU120" s="23" t="n">
        <v>1.997023224558764</v>
      </c>
      <c r="AV120" s="23" t="n">
        <v>0.9970232245587645</v>
      </c>
      <c r="AW120" s="23" t="n">
        <v>0.4952498304807028</v>
      </c>
      <c r="AX120" s="23" t="n">
        <v>0.1815176302443172</v>
      </c>
      <c r="AY120" s="23" t="n">
        <v>0.8126884094546568</v>
      </c>
      <c r="AZ120" s="23" t="n">
        <v>0.1359209487296368</v>
      </c>
      <c r="BA120" s="23" t="n">
        <v>0.317438578973954</v>
      </c>
      <c r="BB120" s="23" t="n">
        <v>1.366517299093533</v>
      </c>
      <c r="BC120" s="23" t="n">
        <v>1.640966557557101</v>
      </c>
      <c r="BD120" s="23" t="n">
        <v>0.9799046976786179</v>
      </c>
      <c r="BE120" s="23" t="n">
        <v>0.1672162882239611</v>
      </c>
      <c r="BF120" s="23" t="n">
        <v>1.978606831076542</v>
      </c>
      <c r="BG120" s="23" t="n">
        <v>0.9786068310765417</v>
      </c>
      <c r="BH120" s="23" t="n">
        <v>2.426524702810374</v>
      </c>
      <c r="BI120" s="23" t="n">
        <v>0.8214511402019044</v>
      </c>
      <c r="BJ120" s="23" t="n">
        <v>3.937172373259086</v>
      </c>
      <c r="BK120" s="23" t="n">
        <v>0.6891965302468074</v>
      </c>
      <c r="BL120" s="23" t="n">
        <v>1.510647670448712</v>
      </c>
      <c r="BM120" s="23" t="n">
        <v>1.338529889784559</v>
      </c>
      <c r="BN120" s="23" t="n">
        <v>1.6225560649348</v>
      </c>
      <c r="BO120" s="23" t="n">
        <v>4.788169791412487</v>
      </c>
      <c r="BP120" s="23" t="n">
        <v>0.8509974181534017</v>
      </c>
      <c r="BQ120" s="23" t="n">
        <v>1.973262331047725</v>
      </c>
      <c r="BR120" s="23" t="n">
        <v>0.9732623310477253</v>
      </c>
      <c r="CD120" s="23" t="n">
        <v>0.4451954819617217</v>
      </c>
      <c r="CE120" s="23" t="n">
        <v>0.1018517840402695</v>
      </c>
      <c r="CF120" s="23" t="n">
        <v>0.6080781991192257</v>
      </c>
      <c r="CG120" s="23" t="n">
        <v>0.06103093311723456</v>
      </c>
      <c r="CH120" s="23" t="n">
        <v>0.162882717157504</v>
      </c>
      <c r="CI120" s="23" t="n">
        <v>1.228779913918863</v>
      </c>
      <c r="CJ120" s="23" t="n">
        <v>1.365867857507837</v>
      </c>
      <c r="CK120" s="23" t="n">
        <v>0.6951359613215913</v>
      </c>
      <c r="CL120" s="23" t="n">
        <v>0.08705776220236561</v>
      </c>
      <c r="CM120" s="23" t="n">
        <v>1.56141737615693</v>
      </c>
      <c r="CN120" s="23" t="n">
        <v>0.56141737615693</v>
      </c>
      <c r="CO120" s="23" t="n">
        <v>0</v>
      </c>
      <c r="CP120" s="23" t="n">
        <v>0.0003969516196362819</v>
      </c>
      <c r="CQ120" s="23" t="n">
        <v>0.0006508400558188576</v>
      </c>
      <c r="CR120" s="23" t="n">
        <v>0.0002538884361825757</v>
      </c>
      <c r="CS120" s="23" t="n">
        <v>0.0006508400558188576</v>
      </c>
      <c r="CV120" s="23" t="n">
        <v>0.001793317823311606</v>
      </c>
      <c r="CW120" s="23" t="n">
        <v>0.001142477767492749</v>
      </c>
      <c r="CZ120" s="23" t="n">
        <v>3.171630804490877e-05</v>
      </c>
      <c r="DA120" s="23" t="n">
        <v>6.175507049098517e-05</v>
      </c>
      <c r="DB120" s="23" t="n">
        <v>0.0001468053693135263</v>
      </c>
      <c r="DC120" s="23" t="n">
        <v>5.333399077763234e-05</v>
      </c>
      <c r="DD120" s="23" t="n">
        <v>0.0001150890612686175</v>
      </c>
      <c r="DE120" s="23" t="n">
        <v>2.947107790841952</v>
      </c>
      <c r="DF120" s="23" t="n">
        <v>4.628702972163623</v>
      </c>
      <c r="DG120" s="23" t="n">
        <v>0.0001957819756491286</v>
      </c>
      <c r="DH120" s="23" t="n">
        <v>4.897660633560228e-05</v>
      </c>
      <c r="DI120" s="23" t="n">
        <v>6.17291190929003</v>
      </c>
      <c r="DJ120" s="23" t="n">
        <v>5.17291190929003</v>
      </c>
      <c r="DK120" s="23" t="n">
        <v>0.03208859342610705</v>
      </c>
      <c r="DL120" s="23" t="n">
        <v>0.007034672004523442</v>
      </c>
      <c r="DM120" s="23" t="n">
        <v>0.04336969157247043</v>
      </c>
      <c r="DN120" s="23" t="n">
        <v>0.004246426141839941</v>
      </c>
      <c r="DO120" s="23" t="n">
        <v>0.01128109814636338</v>
      </c>
      <c r="DP120" s="23" t="n">
        <v>1.219226561635453</v>
      </c>
      <c r="DQ120" s="23" t="n">
        <v>1.351561004764552</v>
      </c>
      <c r="DR120" s="23" t="n">
        <v>0.04713926875117265</v>
      </c>
      <c r="DS120" s="23" t="n">
        <v>0.003769577178702216</v>
      </c>
      <c r="DT120" s="23" t="n">
        <v>1.469035059443287</v>
      </c>
      <c r="DU120" s="23" t="n">
        <v>0.4690350594432873</v>
      </c>
      <c r="DV120" s="23" t="n">
        <v>-0.009635748860259754</v>
      </c>
      <c r="DW120" s="23" t="n">
        <v>-0.002103420345431347</v>
      </c>
      <c r="DX120" s="23" t="n">
        <v>-0.01274616746610965</v>
      </c>
      <c r="DY120" s="23" t="n">
        <v>-0.00100699826041855</v>
      </c>
      <c r="DZ120" s="23" t="n">
        <v>-0.003110418605849897</v>
      </c>
      <c r="EA120" s="23" t="n">
        <v>1.218293396386282</v>
      </c>
      <c r="EB120" s="23" t="n">
        <v>1.322799883118378</v>
      </c>
      <c r="EC120" s="23" t="n">
        <v>-0.0133468940411021</v>
      </c>
      <c r="ED120" s="23" t="n">
        <v>-0.0006007265749924471</v>
      </c>
      <c r="EE120" s="23" t="n">
        <v>1.385143410715906</v>
      </c>
      <c r="EF120" s="23" t="n">
        <v>0.3851434107159058</v>
      </c>
      <c r="EG120" s="23" t="n">
        <v>0.0007934381585453678</v>
      </c>
      <c r="EH120" s="23" t="n">
        <v>0.002605823243178085</v>
      </c>
      <c r="EI120" s="23" t="n">
        <v>0.005875092417702346</v>
      </c>
      <c r="EJ120" s="23" t="n">
        <v>0.002475831015978893</v>
      </c>
      <c r="EK120" s="23" t="n">
        <v>0.005081654259156979</v>
      </c>
      <c r="EL120" s="23" t="n">
        <v>4.284217194639862</v>
      </c>
      <c r="EM120" s="23" t="n">
        <v>7.404600288538323</v>
      </c>
      <c r="EN120" s="23" t="n">
        <v>0.008096771512179827</v>
      </c>
      <c r="EO120" s="23" t="n">
        <v>0.002221679094477481</v>
      </c>
      <c r="EP120" s="23" t="n">
        <v>10.20466614187533</v>
      </c>
      <c r="EQ120" s="23" t="n">
        <v>9.204666141875332</v>
      </c>
      <c r="ER120" s="23" t="n">
        <v>-0.01292516569036627</v>
      </c>
      <c r="ES120" s="23" t="n">
        <v>-0.004349516730773125</v>
      </c>
      <c r="ET120" s="23" t="n">
        <v>-0.01988455446256493</v>
      </c>
      <c r="EU120" s="23" t="n">
        <v>-0.002609872041425528</v>
      </c>
      <c r="EV120" s="23" t="n">
        <v>-0.006959388772198653</v>
      </c>
      <c r="EW120" s="23" t="n">
        <v>1.33651535577722</v>
      </c>
      <c r="EX120" s="23" t="n">
        <v>1.538437103161146</v>
      </c>
      <c r="EY120" s="23" t="n">
        <v>-0.01947404354632803</v>
      </c>
      <c r="EZ120" s="23" t="n">
        <v>0.0004105109162368982</v>
      </c>
      <c r="FA120" s="23" t="n">
        <v>1.506676510989947</v>
      </c>
      <c r="FB120" s="23" t="n">
        <v>0.5066765109899471</v>
      </c>
      <c r="FC120" s="23" t="n">
        <v>0.02719005950097786</v>
      </c>
      <c r="FD120" s="23" t="n">
        <v>0.006220539472082479</v>
      </c>
      <c r="FE120" s="23" t="n">
        <v>0.03713802831611128</v>
      </c>
      <c r="FF120" s="23" t="n">
        <v>0.003727429343050942</v>
      </c>
      <c r="FG120" s="23" t="n">
        <v>0.009947968815133421</v>
      </c>
      <c r="FH120" s="23" t="n">
        <v>1.228779913918863</v>
      </c>
      <c r="FI120" s="23" t="n">
        <v>1.365867857507839</v>
      </c>
      <c r="FJ120" s="23" t="n">
        <v>0.04245503136356766</v>
      </c>
      <c r="FK120" s="23" t="n">
        <v>0.00531700304745638</v>
      </c>
      <c r="FL120" s="23" t="n">
        <v>1.56141737615693</v>
      </c>
      <c r="FM120" s="23" t="n">
        <v>0.5614173761569302</v>
      </c>
    </row>
    <row r="121">
      <c r="A121" s="2" t="inlineStr">
        <is>
          <t>NSW|0102</t>
        </is>
      </c>
      <c r="B121" s="2" t="inlineStr">
        <is>
          <t>NSW</t>
        </is>
      </c>
      <c r="C121" s="2" t="inlineStr">
        <is>
          <t>0102</t>
        </is>
      </c>
      <c r="D121" s="2" t="inlineStr">
        <is>
          <t>Poultry and other livestock</t>
        </is>
      </c>
      <c r="E121" s="23" t="n">
        <v>1</v>
      </c>
      <c r="F121" s="23" t="n">
        <v>0.329525139111402</v>
      </c>
      <c r="G121" s="23" t="n">
        <v>1.590296426322463</v>
      </c>
      <c r="H121" s="23" t="n">
        <v>0.2607712872110609</v>
      </c>
      <c r="I121" s="23" t="n">
        <v>0.5902964263224628</v>
      </c>
      <c r="J121" s="23" t="n">
        <v>1.329525139111402</v>
      </c>
      <c r="K121" s="23" t="n">
        <v>1.590296426322463</v>
      </c>
      <c r="L121" s="23" t="n">
        <v>1.899780485084475</v>
      </c>
      <c r="M121" s="23" t="n">
        <v>0.3094840587620125</v>
      </c>
      <c r="N121" s="23" t="n">
        <v>1.899780485084475</v>
      </c>
      <c r="O121" s="23" t="n">
        <v>0.8997804850844753</v>
      </c>
      <c r="P121" s="23" t="n">
        <v>0.07118286027392352</v>
      </c>
      <c r="Q121" s="23" t="n">
        <v>0.05386077361306652</v>
      </c>
      <c r="R121" s="23" t="n">
        <v>0.184440617857896</v>
      </c>
      <c r="S121" s="23" t="n">
        <v>0.05939698397090596</v>
      </c>
      <c r="T121" s="23" t="n">
        <v>0.1132577575839725</v>
      </c>
      <c r="U121" s="23" t="n">
        <v>1.756653686095238</v>
      </c>
      <c r="V121" s="23" t="n">
        <v>2.591081858022251</v>
      </c>
      <c r="W121" s="23" t="n">
        <v>0.2565287369648079</v>
      </c>
      <c r="X121" s="23" t="n">
        <v>0.07208811910691193</v>
      </c>
      <c r="Y121" s="23" t="n">
        <v>3.603799228882382</v>
      </c>
      <c r="Z121" s="23" t="n">
        <v>2.603799228882382</v>
      </c>
      <c r="AA121" s="23" t="n">
        <v>0.5822284265010997</v>
      </c>
      <c r="AB121" s="23" t="n">
        <v>0.1419753308250888</v>
      </c>
      <c r="AC121" s="23" t="n">
        <v>0.8370923527741413</v>
      </c>
      <c r="AD121" s="23" t="n">
        <v>0.1128885954479527</v>
      </c>
      <c r="AE121" s="23" t="n">
        <v>0.2548639262730416</v>
      </c>
      <c r="AF121" s="23" t="n">
        <v>1.243848160554938</v>
      </c>
      <c r="AG121" s="23" t="n">
        <v>1.43773872018693</v>
      </c>
      <c r="AH121" s="23" t="n">
        <v>0.9949556634855461</v>
      </c>
      <c r="AI121" s="23" t="n">
        <v>0.1578633107114048</v>
      </c>
      <c r="AJ121" s="23" t="n">
        <v>1.708875105024895</v>
      </c>
      <c r="AK121" s="23" t="n">
        <v>0.7088751050248948</v>
      </c>
      <c r="AL121" s="23" t="n">
        <v>0.5696016618511137</v>
      </c>
      <c r="AM121" s="23" t="n">
        <v>0.1403371165350185</v>
      </c>
      <c r="AN121" s="23" t="n">
        <v>0.8226176224525891</v>
      </c>
      <c r="AO121" s="23" t="n">
        <v>0.1126788440664569</v>
      </c>
      <c r="AP121" s="23" t="n">
        <v>0.2530159606014754</v>
      </c>
      <c r="AQ121" s="23" t="n">
        <v>1.246377645877903</v>
      </c>
      <c r="AR121" s="23" t="n">
        <v>1.444198073051989</v>
      </c>
      <c r="AS121" s="23" t="n">
        <v>0.9830743446737409</v>
      </c>
      <c r="AT121" s="23" t="n">
        <v>0.1604567222211518</v>
      </c>
      <c r="AU121" s="23" t="n">
        <v>1.72589795731794</v>
      </c>
      <c r="AV121" s="23" t="n">
        <v>0.7258979573179395</v>
      </c>
      <c r="AW121" s="23" t="n">
        <v>0.5832868362034398</v>
      </c>
      <c r="AX121" s="23" t="n">
        <v>0.1449780201109562</v>
      </c>
      <c r="AY121" s="23" t="n">
        <v>0.844030979547347</v>
      </c>
      <c r="AZ121" s="23" t="n">
        <v>0.1157661232329509</v>
      </c>
      <c r="BA121" s="23" t="n">
        <v>0.2607441433439072</v>
      </c>
      <c r="BB121" s="23" t="n">
        <v>1.248553560808272</v>
      </c>
      <c r="BC121" s="23" t="n">
        <v>1.447025592144453</v>
      </c>
      <c r="BD121" s="23" t="n">
        <v>1.008783768947816</v>
      </c>
      <c r="BE121" s="23" t="n">
        <v>0.1647527894004693</v>
      </c>
      <c r="BF121" s="23" t="n">
        <v>1.7294814597804</v>
      </c>
      <c r="BG121" s="23" t="n">
        <v>0.7294814597804002</v>
      </c>
      <c r="BH121" s="23" t="n">
        <v>2.658904506318319</v>
      </c>
      <c r="BI121" s="23" t="n">
        <v>0.6989243941929861</v>
      </c>
      <c r="BJ121" s="23" t="n">
        <v>3.958142325005588</v>
      </c>
      <c r="BK121" s="23" t="n">
        <v>0.6003134244942827</v>
      </c>
      <c r="BL121" s="23" t="n">
        <v>1.299237818687269</v>
      </c>
      <c r="BM121" s="23" t="n">
        <v>1.262861788579523</v>
      </c>
      <c r="BN121" s="23" t="n">
        <v>1.488636510111554</v>
      </c>
      <c r="BO121" s="23" t="n">
        <v>4.796602500760647</v>
      </c>
      <c r="BP121" s="23" t="n">
        <v>0.8384601757550594</v>
      </c>
      <c r="BQ121" s="23" t="n">
        <v>1.803976972231438</v>
      </c>
      <c r="BR121" s="23" t="n">
        <v>0.8039769722314379</v>
      </c>
      <c r="CD121" s="23" t="n">
        <v>0.5110455662271762</v>
      </c>
      <c r="CE121" s="23" t="n">
        <v>0.0881145572120223</v>
      </c>
      <c r="CF121" s="23" t="n">
        <v>0.6526517349162448</v>
      </c>
      <c r="CG121" s="23" t="n">
        <v>0.05349161147704631</v>
      </c>
      <c r="CH121" s="23" t="n">
        <v>0.1416061686890686</v>
      </c>
      <c r="CI121" s="23" t="n">
        <v>1.172420157878549</v>
      </c>
      <c r="CJ121" s="23" t="n">
        <v>1.277091081592752</v>
      </c>
      <c r="CK121" s="23" t="n">
        <v>0.7384269265207386</v>
      </c>
      <c r="CL121" s="23" t="n">
        <v>0.08577519160449376</v>
      </c>
      <c r="CM121" s="23" t="n">
        <v>1.444933632772159</v>
      </c>
      <c r="CN121" s="23" t="n">
        <v>0.4449336327721587</v>
      </c>
      <c r="CO121" s="23" t="n">
        <v>0</v>
      </c>
      <c r="CP121" s="23" t="n">
        <v>0.0001773533580141475</v>
      </c>
      <c r="CQ121" s="23" t="n">
        <v>0.0003702902237135042</v>
      </c>
      <c r="CR121" s="23" t="n">
        <v>0.0001929368656993567</v>
      </c>
      <c r="CS121" s="23" t="n">
        <v>0.0003702902237135042</v>
      </c>
      <c r="CV121" s="23" t="n">
        <v>0.001495936540957133</v>
      </c>
      <c r="CW121" s="23" t="n">
        <v>0.001125646317243629</v>
      </c>
      <c r="CZ121" s="23" t="n">
        <v>4.186003348208556e-05</v>
      </c>
      <c r="DA121" s="23" t="n">
        <v>6.71435052430159e-05</v>
      </c>
      <c r="DB121" s="23" t="n">
        <v>0.0001603920468320847</v>
      </c>
      <c r="DC121" s="23" t="n">
        <v>5.138850810698319e-05</v>
      </c>
      <c r="DD121" s="23" t="n">
        <v>0.0001185320133499991</v>
      </c>
      <c r="DE121" s="23" t="n">
        <v>2.604000275626885</v>
      </c>
      <c r="DF121" s="23" t="n">
        <v>3.831627294343329</v>
      </c>
      <c r="DG121" s="23" t="n">
        <v>0.0002086471097500699</v>
      </c>
      <c r="DH121" s="23" t="n">
        <v>4.825506291798528e-05</v>
      </c>
      <c r="DI121" s="23" t="n">
        <v>4.984399017247863</v>
      </c>
      <c r="DJ121" s="23" t="n">
        <v>3.984399017247864</v>
      </c>
      <c r="DK121" s="23" t="n">
        <v>0.01931203677259127</v>
      </c>
      <c r="DL121" s="23" t="n">
        <v>0.006503789810887802</v>
      </c>
      <c r="DM121" s="23" t="n">
        <v>0.02961991762694457</v>
      </c>
      <c r="DN121" s="23" t="n">
        <v>0.003804091043465497</v>
      </c>
      <c r="DO121" s="23" t="n">
        <v>0.0103078808543533</v>
      </c>
      <c r="DP121" s="23" t="n">
        <v>1.336773893270457</v>
      </c>
      <c r="DQ121" s="23" t="n">
        <v>1.533754206028793</v>
      </c>
      <c r="DR121" s="23" t="n">
        <v>0.03333395985122687</v>
      </c>
      <c r="DS121" s="23" t="n">
        <v>0.003714042224282302</v>
      </c>
      <c r="DT121" s="23" t="n">
        <v>1.726071684916026</v>
      </c>
      <c r="DU121" s="23" t="n">
        <v>0.7260716849160262</v>
      </c>
      <c r="DV121" s="23" t="n">
        <v>-0.005668722453747293</v>
      </c>
      <c r="DW121" s="23" t="n">
        <v>-0.002107383098207256</v>
      </c>
      <c r="DX121" s="23" t="n">
        <v>-0.008737242802731682</v>
      </c>
      <c r="DY121" s="23" t="n">
        <v>-0.0009611372507771329</v>
      </c>
      <c r="DZ121" s="23" t="n">
        <v>-0.003068520348984389</v>
      </c>
      <c r="EA121" s="23" t="n">
        <v>1.371756267025241</v>
      </c>
      <c r="EB121" s="23" t="n">
        <v>1.541307212343048</v>
      </c>
      <c r="EC121" s="23" t="n">
        <v>-0.009329119227858639</v>
      </c>
      <c r="ED121" s="23" t="n">
        <v>-0.0005918764251269561</v>
      </c>
      <c r="EE121" s="23" t="n">
        <v>1.645718114438933</v>
      </c>
      <c r="EF121" s="23" t="n">
        <v>0.6457181144389332</v>
      </c>
      <c r="EG121" s="23" t="n">
        <v>0.001421162835209835</v>
      </c>
      <c r="EH121" s="23" t="n">
        <v>0.00188958253968729</v>
      </c>
      <c r="EI121" s="23" t="n">
        <v>0.005366123075405536</v>
      </c>
      <c r="EJ121" s="23" t="n">
        <v>0.002055377700508411</v>
      </c>
      <c r="EK121" s="23" t="n">
        <v>0.003944960240195702</v>
      </c>
      <c r="EL121" s="23" t="n">
        <v>2.329603119974843</v>
      </c>
      <c r="EM121" s="23" t="n">
        <v>3.775867861484873</v>
      </c>
      <c r="EN121" s="23" t="n">
        <v>0.007555071483814382</v>
      </c>
      <c r="EO121" s="23" t="n">
        <v>0.002188948408408845</v>
      </c>
      <c r="EP121" s="23" t="n">
        <v>5.316119516099558</v>
      </c>
      <c r="EQ121" s="23" t="n">
        <v>4.316119516099558</v>
      </c>
      <c r="ER121" s="23" t="n">
        <v>-0.01404792748519585</v>
      </c>
      <c r="ES121" s="23" t="n">
        <v>-0.003527796829757603</v>
      </c>
      <c r="ET121" s="23" t="n">
        <v>-0.01984085339695767</v>
      </c>
      <c r="EU121" s="23" t="n">
        <v>-0.00226512908200421</v>
      </c>
      <c r="EV121" s="23" t="n">
        <v>-0.005792925911761813</v>
      </c>
      <c r="EW121" s="23" t="n">
        <v>1.25112578588374</v>
      </c>
      <c r="EX121" s="23" t="n">
        <v>1.412368722565416</v>
      </c>
      <c r="EY121" s="23" t="n">
        <v>-0.01943639029561943</v>
      </c>
      <c r="EZ121" s="23" t="n">
        <v>0.0004044631013382372</v>
      </c>
      <c r="FA121" s="23" t="n">
        <v>1.383577066161689</v>
      </c>
      <c r="FB121" s="23" t="n">
        <v>0.3835770661616887</v>
      </c>
      <c r="FC121" s="23" t="n">
        <v>0.03121181574484752</v>
      </c>
      <c r="FD121" s="23" t="n">
        <v>0.005381546198402796</v>
      </c>
      <c r="FE121" s="23" t="n">
        <v>0.039860331528061</v>
      </c>
      <c r="FF121" s="23" t="n">
        <v>0.00326696958481069</v>
      </c>
      <c r="FG121" s="23" t="n">
        <v>0.008648515783213486</v>
      </c>
      <c r="FH121" s="23" t="n">
        <v>1.172420157878549</v>
      </c>
      <c r="FI121" s="23" t="n">
        <v>1.277091081592752</v>
      </c>
      <c r="FJ121" s="23" t="n">
        <v>0.04509900230961778</v>
      </c>
      <c r="FK121" s="23" t="n">
        <v>0.005238670781556772</v>
      </c>
      <c r="FL121" s="23" t="n">
        <v>1.444933632772158</v>
      </c>
      <c r="FM121" s="23" t="n">
        <v>0.4449336327721584</v>
      </c>
    </row>
    <row r="122">
      <c r="A122" s="2" t="inlineStr">
        <is>
          <t>NSW|0103</t>
        </is>
      </c>
      <c r="B122" s="2" t="inlineStr">
        <is>
          <t>NSW</t>
        </is>
      </c>
      <c r="C122" s="2" t="inlineStr">
        <is>
          <t>0103</t>
        </is>
      </c>
      <c r="D122" s="2" t="inlineStr">
        <is>
          <t>Other agriculture</t>
        </is>
      </c>
      <c r="E122" s="23" t="n">
        <v>1</v>
      </c>
      <c r="F122" s="23" t="n">
        <v>0.3259538637850832</v>
      </c>
      <c r="G122" s="23" t="n">
        <v>1.585538419360131</v>
      </c>
      <c r="H122" s="23" t="n">
        <v>0.2595845555750482</v>
      </c>
      <c r="I122" s="23" t="n">
        <v>0.5855384193601314</v>
      </c>
      <c r="J122" s="23" t="n">
        <v>1.325953863785083</v>
      </c>
      <c r="K122" s="23" t="n">
        <v>1.585538419360131</v>
      </c>
      <c r="L122" s="23" t="n">
        <v>1.923282494411639</v>
      </c>
      <c r="M122" s="23" t="n">
        <v>0.3377440750515077</v>
      </c>
      <c r="N122" s="23" t="n">
        <v>1.923282494411639</v>
      </c>
      <c r="O122" s="23" t="n">
        <v>0.9232824944116391</v>
      </c>
      <c r="P122" s="23" t="n">
        <v>0.07428304297684155</v>
      </c>
      <c r="Q122" s="23" t="n">
        <v>0.06528640887275169</v>
      </c>
      <c r="R122" s="23" t="n">
        <v>0.2012825026579027</v>
      </c>
      <c r="S122" s="23" t="n">
        <v>0.06171305080830949</v>
      </c>
      <c r="T122" s="23" t="n">
        <v>0.1269994596810612</v>
      </c>
      <c r="U122" s="23" t="n">
        <v>1.878887108772662</v>
      </c>
      <c r="V122" s="23" t="n">
        <v>2.709669590685111</v>
      </c>
      <c r="W122" s="23" t="n">
        <v>0.2799532271125327</v>
      </c>
      <c r="X122" s="23" t="n">
        <v>0.07867072445462994</v>
      </c>
      <c r="Y122" s="23" t="n">
        <v>3.768736657702765</v>
      </c>
      <c r="Z122" s="23" t="n">
        <v>2.768736657702765</v>
      </c>
      <c r="AA122" s="23" t="n">
        <v>0.5924885811842848</v>
      </c>
      <c r="AB122" s="23" t="n">
        <v>0.1419752700035126</v>
      </c>
      <c r="AC122" s="23" t="n">
        <v>0.8495626618975698</v>
      </c>
      <c r="AD122" s="23" t="n">
        <v>0.1150988107097724</v>
      </c>
      <c r="AE122" s="23" t="n">
        <v>0.257074080713285</v>
      </c>
      <c r="AF122" s="23" t="n">
        <v>1.239625326988966</v>
      </c>
      <c r="AG122" s="23" t="n">
        <v>1.433888667017746</v>
      </c>
      <c r="AH122" s="23" t="n">
        <v>1.021840995308573</v>
      </c>
      <c r="AI122" s="23" t="n">
        <v>0.172278333411003</v>
      </c>
      <c r="AJ122" s="23" t="n">
        <v>1.724659390508564</v>
      </c>
      <c r="AK122" s="23" t="n">
        <v>0.7246593905085644</v>
      </c>
      <c r="AL122" s="23" t="n">
        <v>0.5734787221472444</v>
      </c>
      <c r="AM122" s="23" t="n">
        <v>0.140073313461773</v>
      </c>
      <c r="AN122" s="23" t="n">
        <v>0.8285196133249775</v>
      </c>
      <c r="AO122" s="23" t="n">
        <v>0.1149675777159601</v>
      </c>
      <c r="AP122" s="23" t="n">
        <v>0.2550408911777331</v>
      </c>
      <c r="AQ122" s="23" t="n">
        <v>1.244251980155958</v>
      </c>
      <c r="AR122" s="23" t="n">
        <v>1.444725987779979</v>
      </c>
      <c r="AS122" s="23" t="n">
        <v>1.003628171255755</v>
      </c>
      <c r="AT122" s="23" t="n">
        <v>0.1751085579307772</v>
      </c>
      <c r="AU122" s="23" t="n">
        <v>1.750070460326629</v>
      </c>
      <c r="AV122" s="23" t="n">
        <v>0.7500704603266285</v>
      </c>
      <c r="AW122" s="23" t="n">
        <v>0.5968716142020939</v>
      </c>
      <c r="AX122" s="23" t="n">
        <v>0.1443952023330294</v>
      </c>
      <c r="AY122" s="23" t="n">
        <v>0.8593077105947153</v>
      </c>
      <c r="AZ122" s="23" t="n">
        <v>0.1180408940595921</v>
      </c>
      <c r="BA122" s="23" t="n">
        <v>0.2624360963926214</v>
      </c>
      <c r="BB122" s="23" t="n">
        <v>1.241920035895925</v>
      </c>
      <c r="BC122" s="23" t="n">
        <v>1.439686006417728</v>
      </c>
      <c r="BD122" s="23" t="n">
        <v>1.039104623853523</v>
      </c>
      <c r="BE122" s="23" t="n">
        <v>0.1797969132588078</v>
      </c>
      <c r="BF122" s="23" t="n">
        <v>1.74091814576006</v>
      </c>
      <c r="BG122" s="23" t="n">
        <v>0.7409181457600599</v>
      </c>
      <c r="BH122" s="23" t="n">
        <v>1.840014771312532</v>
      </c>
      <c r="BI122" s="23" t="n">
        <v>0.7148975462060785</v>
      </c>
      <c r="BJ122" s="23" t="n">
        <v>3.147012946682966</v>
      </c>
      <c r="BK122" s="23" t="n">
        <v>0.5921006291643562</v>
      </c>
      <c r="BL122" s="23" t="n">
        <v>1.306998175370435</v>
      </c>
      <c r="BM122" s="23" t="n">
        <v>1.388528156051771</v>
      </c>
      <c r="BN122" s="23" t="n">
        <v>1.710319392946024</v>
      </c>
      <c r="BO122" s="23" t="n">
        <v>4.062035703139962</v>
      </c>
      <c r="BP122" s="23" t="n">
        <v>0.9150227564569957</v>
      </c>
      <c r="BQ122" s="23" t="n">
        <v>2.207610377085399</v>
      </c>
      <c r="BR122" s="23" t="n">
        <v>1.207610377085399</v>
      </c>
      <c r="CD122" s="23" t="n">
        <v>0.5182055382074433</v>
      </c>
      <c r="CE122" s="23" t="n">
        <v>0.07668886113076084</v>
      </c>
      <c r="CF122" s="23" t="n">
        <v>0.6482801592396676</v>
      </c>
      <c r="CG122" s="23" t="n">
        <v>0.05338575990146349</v>
      </c>
      <c r="CH122" s="23" t="n">
        <v>0.1300746210322243</v>
      </c>
      <c r="CI122" s="23" t="n">
        <v>1.147989273514984</v>
      </c>
      <c r="CJ122" s="23" t="n">
        <v>1.251009708391333</v>
      </c>
      <c r="CK122" s="23" t="n">
        <v>0.741887768196039</v>
      </c>
      <c r="CL122" s="23" t="n">
        <v>0.09360760895637132</v>
      </c>
      <c r="CM122" s="23" t="n">
        <v>1.431647702497254</v>
      </c>
      <c r="CN122" s="23" t="n">
        <v>0.4316477024972536</v>
      </c>
      <c r="CO122" s="23" t="n">
        <v>0</v>
      </c>
      <c r="CP122" s="23" t="n">
        <v>0.0003041726219081967</v>
      </c>
      <c r="CQ122" s="23" t="n">
        <v>0.0005157165253329652</v>
      </c>
      <c r="CR122" s="23" t="n">
        <v>0.0002115439034247686</v>
      </c>
      <c r="CS122" s="23" t="n">
        <v>0.0005157165253329652</v>
      </c>
      <c r="CV122" s="23" t="n">
        <v>0.001744149342756155</v>
      </c>
      <c r="CW122" s="23" t="n">
        <v>0.00122843281742319</v>
      </c>
      <c r="CZ122" s="23" t="n">
        <v>4.424989357910568e-05</v>
      </c>
      <c r="DA122" s="23" t="n">
        <v>6.396975282719367e-05</v>
      </c>
      <c r="DB122" s="23" t="n">
        <v>0.000154902675233431</v>
      </c>
      <c r="DC122" s="23" t="n">
        <v>4.668302882713161e-05</v>
      </c>
      <c r="DD122" s="23" t="n">
        <v>0.0001106527816543253</v>
      </c>
      <c r="DE122" s="23" t="n">
        <v>2.445647608458871</v>
      </c>
      <c r="DF122" s="23" t="n">
        <v>3.500633848000356</v>
      </c>
      <c r="DG122" s="23" t="n">
        <v>0.0002075640680592239</v>
      </c>
      <c r="DH122" s="23" t="n">
        <v>5.266139282579291e-05</v>
      </c>
      <c r="DI122" s="23" t="n">
        <v>4.690724683623496</v>
      </c>
      <c r="DJ122" s="23" t="n">
        <v>3.690724683623496</v>
      </c>
      <c r="DK122" s="23" t="n">
        <v>0.03573547181036481</v>
      </c>
      <c r="DL122" s="23" t="n">
        <v>0.005215558827277323</v>
      </c>
      <c r="DM122" s="23" t="n">
        <v>0.04460737441171616</v>
      </c>
      <c r="DN122" s="23" t="n">
        <v>0.003656343774074028</v>
      </c>
      <c r="DO122" s="23" t="n">
        <v>0.008871902601351352</v>
      </c>
      <c r="DP122" s="23" t="n">
        <v>1.145949068616035</v>
      </c>
      <c r="DQ122" s="23" t="n">
        <v>1.248265998793337</v>
      </c>
      <c r="DR122" s="23" t="n">
        <v>0.04866055815487974</v>
      </c>
      <c r="DS122" s="23" t="n">
        <v>0.004053183743163581</v>
      </c>
      <c r="DT122" s="23" t="n">
        <v>1.361687860541024</v>
      </c>
      <c r="DU122" s="23" t="n">
        <v>0.3616878605410243</v>
      </c>
      <c r="DV122" s="23" t="n">
        <v>-0.01238682964909445</v>
      </c>
      <c r="DW122" s="23" t="n">
        <v>-0.001261812330756258</v>
      </c>
      <c r="DX122" s="23" t="n">
        <v>-0.01448989634254435</v>
      </c>
      <c r="DY122" s="23" t="n">
        <v>-0.0008412543626936404</v>
      </c>
      <c r="DZ122" s="23" t="n">
        <v>-0.002103066693449899</v>
      </c>
      <c r="EA122" s="23" t="n">
        <v>1.101867254697291</v>
      </c>
      <c r="EB122" s="23" t="n">
        <v>1.169782482929653</v>
      </c>
      <c r="EC122" s="23" t="n">
        <v>-0.01513581896792591</v>
      </c>
      <c r="ED122" s="23" t="n">
        <v>-0.0006459226253815609</v>
      </c>
      <c r="EE122" s="23" t="n">
        <v>1.221928402723487</v>
      </c>
      <c r="EF122" s="23" t="n">
        <v>0.2219284027234868</v>
      </c>
      <c r="EG122" s="23" t="n">
        <v>0.001482882502126921</v>
      </c>
      <c r="EH122" s="23" t="n">
        <v>0.002089160336550701</v>
      </c>
      <c r="EI122" s="23" t="n">
        <v>0.005701438055171368</v>
      </c>
      <c r="EJ122" s="23" t="n">
        <v>0.002129395216493746</v>
      </c>
      <c r="EK122" s="23" t="n">
        <v>0.004218555553044447</v>
      </c>
      <c r="EL122" s="23" t="n">
        <v>2.408850892470702</v>
      </c>
      <c r="EM122" s="23" t="n">
        <v>3.844834669634113</v>
      </c>
      <c r="EN122" s="23" t="n">
        <v>0.008090266605794788</v>
      </c>
      <c r="EO122" s="23" t="n">
        <v>0.00238882855062342</v>
      </c>
      <c r="EP122" s="23" t="n">
        <v>5.455770497116794</v>
      </c>
      <c r="EQ122" s="23" t="n">
        <v>4.455770497116794</v>
      </c>
      <c r="ER122" s="23" t="n">
        <v>-0.0204927415391674</v>
      </c>
      <c r="ES122" s="23" t="n">
        <v>-0.00399111687829032</v>
      </c>
      <c r="ET122" s="23" t="n">
        <v>-0.02674448662776401</v>
      </c>
      <c r="EU122" s="23" t="n">
        <v>-0.002260628210306285</v>
      </c>
      <c r="EV122" s="23" t="n">
        <v>-0.006251745088596605</v>
      </c>
      <c r="EW122" s="23" t="n">
        <v>1.194757586273275</v>
      </c>
      <c r="EX122" s="23" t="n">
        <v>1.305071191994871</v>
      </c>
      <c r="EY122" s="23" t="n">
        <v>-0.02630309065861331</v>
      </c>
      <c r="EZ122" s="23" t="n">
        <v>0.0004413959691506944</v>
      </c>
      <c r="FA122" s="23" t="n">
        <v>1.283532054915185</v>
      </c>
      <c r="FB122" s="23" t="n">
        <v>0.2835320549151853</v>
      </c>
      <c r="FC122" s="23" t="n">
        <v>0.03164910693951767</v>
      </c>
      <c r="FD122" s="23" t="n">
        <v>0.004683728343377265</v>
      </c>
      <c r="FE122" s="23" t="n">
        <v>0.03959334004325209</v>
      </c>
      <c r="FF122" s="23" t="n">
        <v>0.003260504760357161</v>
      </c>
      <c r="FG122" s="23" t="n">
        <v>0.007944233103734426</v>
      </c>
      <c r="FH122" s="23" t="n">
        <v>1.147989273514984</v>
      </c>
      <c r="FI122" s="23" t="n">
        <v>1.251009708391333</v>
      </c>
      <c r="FJ122" s="23" t="n">
        <v>0.0453103712360504</v>
      </c>
      <c r="FK122" s="23" t="n">
        <v>0.005717031192798303</v>
      </c>
      <c r="FL122" s="23" t="n">
        <v>1.431647702497255</v>
      </c>
      <c r="FM122" s="23" t="n">
        <v>0.4316477024972549</v>
      </c>
    </row>
    <row r="123">
      <c r="A123" s="2" t="inlineStr">
        <is>
          <t>NSW|0201</t>
        </is>
      </c>
      <c r="B123" s="2" t="inlineStr">
        <is>
          <t>NSW</t>
        </is>
      </c>
      <c r="C123" s="2" t="inlineStr">
        <is>
          <t>0201</t>
        </is>
      </c>
      <c r="D123" s="2" t="inlineStr">
        <is>
          <t>Aquaculture</t>
        </is>
      </c>
      <c r="E123" s="23" t="n">
        <v>1</v>
      </c>
      <c r="F123" s="23" t="n">
        <v>0.3594783141252356</v>
      </c>
      <c r="G123" s="23" t="n">
        <v>1.651913464649589</v>
      </c>
      <c r="H123" s="23" t="n">
        <v>0.2924351505243534</v>
      </c>
      <c r="I123" s="23" t="n">
        <v>0.651913464649589</v>
      </c>
      <c r="J123" s="23" t="n">
        <v>1.359478314125236</v>
      </c>
      <c r="K123" s="23" t="n">
        <v>1.651913464649589</v>
      </c>
      <c r="L123" s="23" t="n">
        <v>2.152159409066705</v>
      </c>
      <c r="M123" s="23" t="n">
        <v>0.5002459444171157</v>
      </c>
      <c r="N123" s="23" t="n">
        <v>2.152159409066705</v>
      </c>
      <c r="O123" s="23" t="n">
        <v>1.152159409066705</v>
      </c>
      <c r="P123" s="23" t="n">
        <v>0.1364111512215923</v>
      </c>
      <c r="Q123" s="23" t="n">
        <v>0.09059545154471102</v>
      </c>
      <c r="R123" s="23" t="n">
        <v>0.2981273783156315</v>
      </c>
      <c r="S123" s="23" t="n">
        <v>0.07112077554932819</v>
      </c>
      <c r="T123" s="23" t="n">
        <v>0.1617162270940392</v>
      </c>
      <c r="U123" s="23" t="n">
        <v>1.664135231859042</v>
      </c>
      <c r="V123" s="23" t="n">
        <v>2.185505918290655</v>
      </c>
      <c r="W123" s="23" t="n">
        <v>0.4146496617836194</v>
      </c>
      <c r="X123" s="23" t="n">
        <v>0.1165222834679879</v>
      </c>
      <c r="Y123" s="23" t="n">
        <v>3.039705024628406</v>
      </c>
      <c r="Z123" s="23" t="n">
        <v>2.039705024628406</v>
      </c>
      <c r="AA123" s="23" t="n">
        <v>0.3965181373504426</v>
      </c>
      <c r="AB123" s="23" t="n">
        <v>0.1497019929747171</v>
      </c>
      <c r="AC123" s="23" t="n">
        <v>0.6737066242113219</v>
      </c>
      <c r="AD123" s="23" t="n">
        <v>0.1274864938861622</v>
      </c>
      <c r="AE123" s="23" t="n">
        <v>0.2771884868608793</v>
      </c>
      <c r="AF123" s="23" t="n">
        <v>1.377541350252058</v>
      </c>
      <c r="AG123" s="23" t="n">
        <v>1.699056261872582</v>
      </c>
      <c r="AH123" s="23" t="n">
        <v>0.9288747943314066</v>
      </c>
      <c r="AI123" s="23" t="n">
        <v>0.2551681701200847</v>
      </c>
      <c r="AJ123" s="23" t="n">
        <v>2.342578325768911</v>
      </c>
      <c r="AK123" s="23" t="n">
        <v>1.342578325768911</v>
      </c>
      <c r="AL123" s="23" t="n">
        <v>0.3782488275497201</v>
      </c>
      <c r="AM123" s="23" t="n">
        <v>0.1486349959478447</v>
      </c>
      <c r="AN123" s="23" t="n">
        <v>0.654569358850135</v>
      </c>
      <c r="AO123" s="23" t="n">
        <v>0.1276855353525702</v>
      </c>
      <c r="AP123" s="23" t="n">
        <v>0.2763205313004149</v>
      </c>
      <c r="AQ123" s="23" t="n">
        <v>1.392955602561139</v>
      </c>
      <c r="AR123" s="23" t="n">
        <v>1.730525810457649</v>
      </c>
      <c r="AS123" s="23" t="n">
        <v>0.9139294850766031</v>
      </c>
      <c r="AT123" s="23" t="n">
        <v>0.2593601262264681</v>
      </c>
      <c r="AU123" s="23" t="n">
        <v>2.416212340952911</v>
      </c>
      <c r="AV123" s="23" t="n">
        <v>1.416212340952911</v>
      </c>
      <c r="AW123" s="23" t="n">
        <v>0.4026347249391869</v>
      </c>
      <c r="AX123" s="23" t="n">
        <v>0.1521676739176441</v>
      </c>
      <c r="AY123" s="23" t="n">
        <v>0.6858887921766889</v>
      </c>
      <c r="AZ123" s="23" t="n">
        <v>0.1310863933198578</v>
      </c>
      <c r="BA123" s="23" t="n">
        <v>0.2832540672375019</v>
      </c>
      <c r="BB123" s="23" t="n">
        <v>1.377929831910616</v>
      </c>
      <c r="BC123" s="23" t="n">
        <v>1.703501336801698</v>
      </c>
      <c r="BD123" s="23" t="n">
        <v>0.9521930246424037</v>
      </c>
      <c r="BE123" s="23" t="n">
        <v>0.2663042324657149</v>
      </c>
      <c r="BF123" s="23" t="n">
        <v>2.364905373688821</v>
      </c>
      <c r="BG123" s="23" t="n">
        <v>1.364905373688821</v>
      </c>
      <c r="BH123" s="23" t="n">
        <v>6.387190948942438</v>
      </c>
      <c r="BI123" s="23" t="n">
        <v>0.9086031629825897</v>
      </c>
      <c r="BJ123" s="23" t="n">
        <v>7.973511647933257</v>
      </c>
      <c r="BK123" s="23" t="n">
        <v>0.677717536008229</v>
      </c>
      <c r="BL123" s="23" t="n">
        <v>1.586320698990819</v>
      </c>
      <c r="BM123" s="23" t="n">
        <v>1.142253953302121</v>
      </c>
      <c r="BN123" s="23" t="n">
        <v>1.248359679814093</v>
      </c>
      <c r="BO123" s="23" t="n">
        <v>9.32878760028615</v>
      </c>
      <c r="BP123" s="23" t="n">
        <v>1.355275952352893</v>
      </c>
      <c r="BQ123" s="23" t="n">
        <v>1.460546220530759</v>
      </c>
      <c r="BR123" s="23" t="n">
        <v>0.460546220530759</v>
      </c>
      <c r="CD123" s="23" t="n">
        <v>0.2601069861288502</v>
      </c>
      <c r="CE123" s="23" t="n">
        <v>0.05910654143000606</v>
      </c>
      <c r="CF123" s="23" t="n">
        <v>0.3755792458956903</v>
      </c>
      <c r="CG123" s="23" t="n">
        <v>0.05636571833683394</v>
      </c>
      <c r="CH123" s="23" t="n">
        <v>0.11547225976684</v>
      </c>
      <c r="CI123" s="23" t="n">
        <v>1.227239346046346</v>
      </c>
      <c r="CJ123" s="23" t="n">
        <v>1.443941400749759</v>
      </c>
      <c r="CK123" s="23" t="n">
        <v>0.5142251325477867</v>
      </c>
      <c r="CL123" s="23" t="n">
        <v>0.1386458866520964</v>
      </c>
      <c r="CM123" s="23" t="n">
        <v>1.976975475364791</v>
      </c>
      <c r="CN123" s="23" t="n">
        <v>0.9769754753647905</v>
      </c>
      <c r="CO123" s="23" t="n">
        <v>0</v>
      </c>
      <c r="CP123" s="23" t="n">
        <v>0.000143078167344355</v>
      </c>
      <c r="CQ123" s="23" t="n">
        <v>0.0003510106608317308</v>
      </c>
      <c r="CR123" s="23" t="n">
        <v>0.0002079324934873757</v>
      </c>
      <c r="CS123" s="23" t="n">
        <v>0.0003510106608317308</v>
      </c>
      <c r="CV123" s="23" t="n">
        <v>0.002170490498667904</v>
      </c>
      <c r="CW123" s="23" t="n">
        <v>0.001819479837836174</v>
      </c>
      <c r="CZ123" s="23" t="n">
        <v>0.0006758472355545765</v>
      </c>
      <c r="DA123" s="23" t="n">
        <v>0.0001078784276004521</v>
      </c>
      <c r="DB123" s="23" t="n">
        <v>0.0008351895622790776</v>
      </c>
      <c r="DC123" s="23" t="n">
        <v>5.146389912404904e-05</v>
      </c>
      <c r="DD123" s="23" t="n">
        <v>0.0001593423267245011</v>
      </c>
      <c r="DE123" s="23" t="n">
        <v>1.159619544070386</v>
      </c>
      <c r="DF123" s="23" t="n">
        <v>1.235766780334243</v>
      </c>
      <c r="DG123" s="23" t="n">
        <v>0.0009131884085488209</v>
      </c>
      <c r="DH123" s="23" t="n">
        <v>7.799884626974321e-05</v>
      </c>
      <c r="DI123" s="23" t="n">
        <v>1.351175769476205</v>
      </c>
      <c r="DJ123" s="23" t="n">
        <v>0.3511757694762049</v>
      </c>
      <c r="DK123" s="23" t="n">
        <v>0.04565318507339874</v>
      </c>
      <c r="DL123" s="23" t="n">
        <v>0.004207780869622106</v>
      </c>
      <c r="DM123" s="23" t="n">
        <v>0.05390817824894541</v>
      </c>
      <c r="DN123" s="23" t="n">
        <v>0.004047212305924557</v>
      </c>
      <c r="DO123" s="23" t="n">
        <v>0.008254993175546663</v>
      </c>
      <c r="DP123" s="23" t="n">
        <v>1.09216839663776</v>
      </c>
      <c r="DQ123" s="23" t="n">
        <v>1.18081965502023</v>
      </c>
      <c r="DR123" s="23" t="n">
        <v>0.0599115070392009</v>
      </c>
      <c r="DS123" s="23" t="n">
        <v>0.006003328790255488</v>
      </c>
      <c r="DT123" s="23" t="n">
        <v>1.312318230215009</v>
      </c>
      <c r="DU123" s="23" t="n">
        <v>0.3123182302150088</v>
      </c>
      <c r="DV123" s="23" t="n">
        <v>-0.02194313491948649</v>
      </c>
      <c r="DW123" s="23" t="n">
        <v>-0.000926059494767521</v>
      </c>
      <c r="DX123" s="23" t="n">
        <v>-0.02377494514550269</v>
      </c>
      <c r="DY123" s="23" t="n">
        <v>-0.0009057507312486844</v>
      </c>
      <c r="DZ123" s="23" t="n">
        <v>-0.001831810226016205</v>
      </c>
      <c r="EA123" s="23" t="n">
        <v>1.042202697935614</v>
      </c>
      <c r="EB123" s="23" t="n">
        <v>1.083479877999997</v>
      </c>
      <c r="EC123" s="23" t="n">
        <v>-0.02473164638061719</v>
      </c>
      <c r="ED123" s="23" t="n">
        <v>-0.0009567012351144981</v>
      </c>
      <c r="EE123" s="23" t="n">
        <v>1.127078991737611</v>
      </c>
      <c r="EF123" s="23" t="n">
        <v>0.1270789917376109</v>
      </c>
      <c r="EG123" s="23" t="n">
        <v>0.007872373485761773</v>
      </c>
      <c r="EH123" s="23" t="n">
        <v>0.003315250688084121</v>
      </c>
      <c r="EI123" s="23" t="n">
        <v>0.01367699560158374</v>
      </c>
      <c r="EJ123" s="23" t="n">
        <v>0.002489371427737844</v>
      </c>
      <c r="EK123" s="23" t="n">
        <v>0.005804622115821965</v>
      </c>
      <c r="EL123" s="23" t="n">
        <v>1.421124670225592</v>
      </c>
      <c r="EM123" s="23" t="n">
        <v>1.737340793894039</v>
      </c>
      <c r="EN123" s="23" t="n">
        <v>0.01721518289376626</v>
      </c>
      <c r="EO123" s="23" t="n">
        <v>0.003538187292182519</v>
      </c>
      <c r="EP123" s="23" t="n">
        <v>2.18678431922751</v>
      </c>
      <c r="EQ123" s="23" t="n">
        <v>1.18678431922751</v>
      </c>
      <c r="ER123" s="23" t="n">
        <v>-0.02614168328648418</v>
      </c>
      <c r="ES123" s="23" t="n">
        <v>-0.004382247714956544</v>
      </c>
      <c r="ET123" s="23" t="n">
        <v>-0.03281426096277024</v>
      </c>
      <c r="EU123" s="23" t="n">
        <v>-0.002290329961329517</v>
      </c>
      <c r="EV123" s="23" t="n">
        <v>-0.006672577676286061</v>
      </c>
      <c r="EW123" s="23" t="n">
        <v>1.167634488832717</v>
      </c>
      <c r="EX123" s="23" t="n">
        <v>1.255246672647738</v>
      </c>
      <c r="EY123" s="23" t="n">
        <v>-0.0321604921485697</v>
      </c>
      <c r="EZ123" s="23" t="n">
        <v>0.0006537688142005393</v>
      </c>
      <c r="FA123" s="23" t="n">
        <v>1.230237999448084</v>
      </c>
      <c r="FB123" s="23" t="n">
        <v>0.2302379994480837</v>
      </c>
      <c r="FC123" s="23" t="n">
        <v>0.0158858854503639</v>
      </c>
      <c r="FD123" s="23" t="n">
        <v>0.003609898221107868</v>
      </c>
      <c r="FE123" s="23" t="n">
        <v>0.02293828768934868</v>
      </c>
      <c r="FF123" s="23" t="n">
        <v>0.003442504017876908</v>
      </c>
      <c r="FG123" s="23" t="n">
        <v>0.007052402238984776</v>
      </c>
      <c r="FH123" s="23" t="n">
        <v>1.227239346046347</v>
      </c>
      <c r="FI123" s="23" t="n">
        <v>1.44394140074976</v>
      </c>
      <c r="FJ123" s="23" t="n">
        <v>0.03140600593982382</v>
      </c>
      <c r="FK123" s="23" t="n">
        <v>0.008467718250475143</v>
      </c>
      <c r="FL123" s="23" t="n">
        <v>1.976975475364793</v>
      </c>
      <c r="FM123" s="23" t="n">
        <v>0.9769754753647927</v>
      </c>
    </row>
    <row r="124">
      <c r="A124" s="2" t="inlineStr">
        <is>
          <t>NSW|0301</t>
        </is>
      </c>
      <c r="B124" s="2" t="inlineStr">
        <is>
          <t>NSW</t>
        </is>
      </c>
      <c r="C124" s="2" t="inlineStr">
        <is>
          <t>0301</t>
        </is>
      </c>
      <c r="D124" s="2" t="inlineStr">
        <is>
          <t>Forestry and logging</t>
        </is>
      </c>
      <c r="E124" s="23" t="n">
        <v>1</v>
      </c>
      <c r="F124" s="23" t="n">
        <v>0.2101468927631045</v>
      </c>
      <c r="G124" s="23" t="n">
        <v>1.378130243251769</v>
      </c>
      <c r="H124" s="23" t="n">
        <v>0.1679833504886641</v>
      </c>
      <c r="I124" s="23" t="n">
        <v>0.3781302432517686</v>
      </c>
      <c r="J124" s="23" t="n">
        <v>1.210146892763104</v>
      </c>
      <c r="K124" s="23" t="n">
        <v>1.378130243251769</v>
      </c>
      <c r="L124" s="23" t="n">
        <v>1.809017716175268</v>
      </c>
      <c r="M124" s="23" t="n">
        <v>0.4308874729234995</v>
      </c>
      <c r="N124" s="23" t="n">
        <v>1.809017716175268</v>
      </c>
      <c r="O124" s="23" t="n">
        <v>0.8090177161752681</v>
      </c>
      <c r="P124" s="23" t="n">
        <v>0.1865584076926208</v>
      </c>
      <c r="Q124" s="23" t="n">
        <v>0.03393124281080422</v>
      </c>
      <c r="R124" s="23" t="n">
        <v>0.2567923919931234</v>
      </c>
      <c r="S124" s="23" t="n">
        <v>0.03630274148969838</v>
      </c>
      <c r="T124" s="23" t="n">
        <v>0.07023398430050259</v>
      </c>
      <c r="U124" s="23" t="n">
        <v>1.181879997961337</v>
      </c>
      <c r="V124" s="23" t="n">
        <v>1.376471825468312</v>
      </c>
      <c r="W124" s="23" t="n">
        <v>0.3571590073013174</v>
      </c>
      <c r="X124" s="23" t="n">
        <v>0.100366615308194</v>
      </c>
      <c r="Y124" s="23" t="n">
        <v>1.914462133970307</v>
      </c>
      <c r="Z124" s="23" t="n">
        <v>0.9144621339703074</v>
      </c>
      <c r="AA124" s="23" t="n">
        <v>0.6091831264205511</v>
      </c>
      <c r="AB124" s="23" t="n">
        <v>0.08305498636871238</v>
      </c>
      <c r="AC124" s="23" t="n">
        <v>0.7681074439265586</v>
      </c>
      <c r="AD124" s="23" t="n">
        <v>0.07586933113729517</v>
      </c>
      <c r="AE124" s="23" t="n">
        <v>0.1589243175060076</v>
      </c>
      <c r="AF124" s="23" t="n">
        <v>1.136338291010666</v>
      </c>
      <c r="AG124" s="23" t="n">
        <v>1.260881023477813</v>
      </c>
      <c r="AH124" s="23" t="n">
        <v>0.987896867950113</v>
      </c>
      <c r="AI124" s="23" t="n">
        <v>0.2197894240235544</v>
      </c>
      <c r="AJ124" s="23" t="n">
        <v>1.621674706840314</v>
      </c>
      <c r="AK124" s="23" t="n">
        <v>0.6216747068403139</v>
      </c>
      <c r="AL124" s="23" t="n">
        <v>0.6054046498622684</v>
      </c>
      <c r="AM124" s="23" t="n">
        <v>0.07979350589699172</v>
      </c>
      <c r="AN124" s="23" t="n">
        <v>0.7605008427958583</v>
      </c>
      <c r="AO124" s="23" t="n">
        <v>0.07530268703659818</v>
      </c>
      <c r="AP124" s="23" t="n">
        <v>0.1550961929335899</v>
      </c>
      <c r="AQ124" s="23" t="n">
        <v>1.13180193762163</v>
      </c>
      <c r="AR124" s="23" t="n">
        <v>1.256185995546738</v>
      </c>
      <c r="AS124" s="23" t="n">
        <v>0.983901013480017</v>
      </c>
      <c r="AT124" s="23" t="n">
        <v>0.2234001706841587</v>
      </c>
      <c r="AU124" s="23" t="n">
        <v>1.62519566657418</v>
      </c>
      <c r="AV124" s="23" t="n">
        <v>0.6251956665741795</v>
      </c>
      <c r="AW124" s="23" t="n">
        <v>0.6747683719240226</v>
      </c>
      <c r="AX124" s="23" t="n">
        <v>0.08417518362603701</v>
      </c>
      <c r="AY124" s="23" t="n">
        <v>0.8364573070620074</v>
      </c>
      <c r="AZ124" s="23" t="n">
        <v>0.07751375151194775</v>
      </c>
      <c r="BA124" s="23" t="n">
        <v>0.1616889351379848</v>
      </c>
      <c r="BB124" s="23" t="n">
        <v>1.124746782938301</v>
      </c>
      <c r="BC124" s="23" t="n">
        <v>1.23962138989554</v>
      </c>
      <c r="BD124" s="23" t="n">
        <v>1.065838792382567</v>
      </c>
      <c r="BE124" s="23" t="n">
        <v>0.2293814853205594</v>
      </c>
      <c r="BF124" s="23" t="n">
        <v>1.579562464291936</v>
      </c>
      <c r="BG124" s="23" t="n">
        <v>0.5795624642919359</v>
      </c>
      <c r="BH124" s="23" t="n">
        <v>2.283957567639888</v>
      </c>
      <c r="BI124" s="23" t="n">
        <v>0.4471281784824138</v>
      </c>
      <c r="BJ124" s="23" t="n">
        <v>3.10728181148507</v>
      </c>
      <c r="BK124" s="23" t="n">
        <v>0.3761960653627675</v>
      </c>
      <c r="BL124" s="23" t="n">
        <v>0.8233242438451813</v>
      </c>
      <c r="BM124" s="23" t="n">
        <v>1.195769039152707</v>
      </c>
      <c r="BN124" s="23" t="n">
        <v>1.360481409773281</v>
      </c>
      <c r="BO124" s="23" t="n">
        <v>4.274650456329901</v>
      </c>
      <c r="BP124" s="23" t="n">
        <v>1.167368644844831</v>
      </c>
      <c r="BQ124" s="23" t="n">
        <v>1.871598017798151</v>
      </c>
      <c r="BR124" s="23" t="n">
        <v>0.8715980177981508</v>
      </c>
      <c r="CD124" s="23" t="n">
        <v>0.4226247187279303</v>
      </c>
      <c r="CE124" s="23" t="n">
        <v>0.04912374355790816</v>
      </c>
      <c r="CF124" s="23" t="n">
        <v>0.511315051933436</v>
      </c>
      <c r="CG124" s="23" t="n">
        <v>0.03956658964759752</v>
      </c>
      <c r="CH124" s="23" t="n">
        <v>0.08869033320550568</v>
      </c>
      <c r="CI124" s="23" t="n">
        <v>1.116234903878238</v>
      </c>
      <c r="CJ124" s="23" t="n">
        <v>1.209856000549275</v>
      </c>
      <c r="CK124" s="23" t="n">
        <v>0.6307378606487959</v>
      </c>
      <c r="CL124" s="23" t="n">
        <v>0.1194228087153599</v>
      </c>
      <c r="CM124" s="23" t="n">
        <v>1.492430122277918</v>
      </c>
      <c r="CN124" s="23" t="n">
        <v>0.4924301222779185</v>
      </c>
      <c r="CO124" s="23" t="n">
        <v>0</v>
      </c>
      <c r="CP124" s="23" t="n">
        <v>4.348880484490658e-06</v>
      </c>
      <c r="CQ124" s="23" t="n">
        <v>9.871205332285855e-05</v>
      </c>
      <c r="CR124" s="23" t="n">
        <v>9.436317283836789e-05</v>
      </c>
      <c r="CS124" s="23" t="n">
        <v>9.871205332285855e-05</v>
      </c>
      <c r="CV124" s="23" t="n">
        <v>0.00166592329833153</v>
      </c>
      <c r="CW124" s="23" t="n">
        <v>0.001567211245008672</v>
      </c>
      <c r="CZ124" s="23" t="n">
        <v>1.847783845969964e-05</v>
      </c>
      <c r="DA124" s="23" t="n">
        <v>4.792049816497417e-05</v>
      </c>
      <c r="DB124" s="23" t="n">
        <v>9.779277176501248e-05</v>
      </c>
      <c r="DC124" s="23" t="n">
        <v>3.139443514033867e-05</v>
      </c>
      <c r="DD124" s="23" t="n">
        <v>7.931493330531284e-05</v>
      </c>
      <c r="DE124" s="23" t="n">
        <v>3.593403891342014</v>
      </c>
      <c r="DF124" s="23" t="n">
        <v>5.29243569145274</v>
      </c>
      <c r="DG124" s="23" t="n">
        <v>0.0001649771760269587</v>
      </c>
      <c r="DH124" s="23" t="n">
        <v>6.718440426194625e-05</v>
      </c>
      <c r="DI124" s="23" t="n">
        <v>8.928380686235336</v>
      </c>
      <c r="DJ124" s="23" t="n">
        <v>7.928380686235336</v>
      </c>
      <c r="DK124" s="23" t="n">
        <v>0.1363456611566084</v>
      </c>
      <c r="DL124" s="23" t="n">
        <v>0.006820811149581921</v>
      </c>
      <c r="DM124" s="23" t="n">
        <v>0.1460135067789266</v>
      </c>
      <c r="DN124" s="23" t="n">
        <v>0.002847034472736256</v>
      </c>
      <c r="DO124" s="23" t="n">
        <v>0.009667845622318177</v>
      </c>
      <c r="DP124" s="23" t="n">
        <v>1.050025876083783</v>
      </c>
      <c r="DQ124" s="23" t="n">
        <v>1.070906881380065</v>
      </c>
      <c r="DR124" s="23" t="n">
        <v>0.1511844815772851</v>
      </c>
      <c r="DS124" s="23" t="n">
        <v>0.005170974798358541</v>
      </c>
      <c r="DT124" s="23" t="n">
        <v>1.108832362502776</v>
      </c>
      <c r="DU124" s="23" t="n">
        <v>0.1088323625027764</v>
      </c>
      <c r="DV124" s="23" t="n">
        <v>-0.06700041693331378</v>
      </c>
      <c r="DW124" s="23" t="n">
        <v>-0.002491402799186105</v>
      </c>
      <c r="DX124" s="23" t="n">
        <v>-0.0702535473378646</v>
      </c>
      <c r="DY124" s="23" t="n">
        <v>-0.0007617276053647113</v>
      </c>
      <c r="DZ124" s="23" t="n">
        <v>-0.003253130404550816</v>
      </c>
      <c r="EA124" s="23" t="n">
        <v>1.037184885008489</v>
      </c>
      <c r="EB124" s="23" t="n">
        <v>1.048553882997306</v>
      </c>
      <c r="EC124" s="23" t="n">
        <v>-0.07107760314909468</v>
      </c>
      <c r="ED124" s="23" t="n">
        <v>-0.0008240558112300872</v>
      </c>
      <c r="EE124" s="23" t="n">
        <v>1.060853146926518</v>
      </c>
      <c r="EF124" s="23" t="n">
        <v>0.06085314692651794</v>
      </c>
      <c r="EG124" s="23" t="n">
        <v>0.005291971271501864</v>
      </c>
      <c r="EH124" s="23" t="n">
        <v>0.0008786581551506386</v>
      </c>
      <c r="EI124" s="23" t="n">
        <v>0.007405298146150182</v>
      </c>
      <c r="EJ124" s="23" t="n">
        <v>0.001234668719497679</v>
      </c>
      <c r="EK124" s="23" t="n">
        <v>0.002113326874648318</v>
      </c>
      <c r="EL124" s="23" t="n">
        <v>1.166036078064588</v>
      </c>
      <c r="EM124" s="23" t="n">
        <v>1.3993458706076</v>
      </c>
      <c r="EN124" s="23" t="n">
        <v>0.0104529202169997</v>
      </c>
      <c r="EO124" s="23" t="n">
        <v>0.003047622070849522</v>
      </c>
      <c r="EP124" s="23" t="n">
        <v>1.975241300588762</v>
      </c>
      <c r="EQ124" s="23" t="n">
        <v>0.9752413005887616</v>
      </c>
      <c r="ER124" s="23" t="n">
        <v>-0.009070447829784464</v>
      </c>
      <c r="ES124" s="23" t="n">
        <v>-0.004140138626871293</v>
      </c>
      <c r="ET124" s="23" t="n">
        <v>-0.01501189927685185</v>
      </c>
      <c r="EU124" s="23" t="n">
        <v>-0.00180131282019609</v>
      </c>
      <c r="EV124" s="23" t="n">
        <v>-0.005941451447067383</v>
      </c>
      <c r="EW124" s="23" t="n">
        <v>1.456442581950187</v>
      </c>
      <c r="EX124" s="23" t="n">
        <v>1.655033969497906</v>
      </c>
      <c r="EY124" s="23" t="n">
        <v>-0.01444877468709512</v>
      </c>
      <c r="EZ124" s="23" t="n">
        <v>0.000563124589756726</v>
      </c>
      <c r="FA124" s="23" t="n">
        <v>1.592950531025595</v>
      </c>
      <c r="FB124" s="23" t="n">
        <v>0.5929505310255955</v>
      </c>
      <c r="FC124" s="23" t="n">
        <v>0.0258115630422873</v>
      </c>
      <c r="FD124" s="23" t="n">
        <v>0.003000204549167336</v>
      </c>
      <c r="FE124" s="23" t="n">
        <v>0.03122827443026717</v>
      </c>
      <c r="FF124" s="23" t="n">
        <v>0.002416506838812535</v>
      </c>
      <c r="FG124" s="23" t="n">
        <v>0.005416711387979872</v>
      </c>
      <c r="FH124" s="23" t="n">
        <v>1.116234903878238</v>
      </c>
      <c r="FI124" s="23" t="n">
        <v>1.209856000549274</v>
      </c>
      <c r="FJ124" s="23" t="n">
        <v>0.03852195418738501</v>
      </c>
      <c r="FK124" s="23" t="n">
        <v>0.007293679757117845</v>
      </c>
      <c r="FL124" s="23" t="n">
        <v>1.492430122277918</v>
      </c>
      <c r="FM124" s="23" t="n">
        <v>0.4924301222779177</v>
      </c>
    </row>
    <row r="125">
      <c r="A125" s="2" t="inlineStr">
        <is>
          <t>NSW|0401</t>
        </is>
      </c>
      <c r="B125" s="2" t="inlineStr">
        <is>
          <t>NSW</t>
        </is>
      </c>
      <c r="C125" s="2" t="inlineStr">
        <is>
          <t>0401</t>
        </is>
      </c>
      <c r="D125" s="2" t="inlineStr">
        <is>
          <t>Fishing, hunting and trapping</t>
        </is>
      </c>
      <c r="E125" s="23" t="n">
        <v>1</v>
      </c>
      <c r="F125" s="23" t="n">
        <v>0.35869376915145</v>
      </c>
      <c r="G125" s="23" t="n">
        <v>1.649850614544812</v>
      </c>
      <c r="H125" s="23" t="n">
        <v>0.2911568453933617</v>
      </c>
      <c r="I125" s="23" t="n">
        <v>0.6498506145448117</v>
      </c>
      <c r="J125" s="23" t="n">
        <v>1.35869376915145</v>
      </c>
      <c r="K125" s="23" t="n">
        <v>1.649850614544812</v>
      </c>
      <c r="L125" s="23" t="n">
        <v>2.084931949752374</v>
      </c>
      <c r="M125" s="23" t="n">
        <v>0.4350813352075624</v>
      </c>
      <c r="N125" s="23" t="n">
        <v>2.084931949752374</v>
      </c>
      <c r="O125" s="23" t="n">
        <v>1.084931949752374</v>
      </c>
      <c r="P125" s="23" t="n">
        <v>0.1104155315928565</v>
      </c>
      <c r="Q125" s="23" t="n">
        <v>0.07901594167047364</v>
      </c>
      <c r="R125" s="23" t="n">
        <v>0.2592917729110839</v>
      </c>
      <c r="S125" s="23" t="n">
        <v>0.06986029964775377</v>
      </c>
      <c r="T125" s="23" t="n">
        <v>0.1488762413182274</v>
      </c>
      <c r="U125" s="23" t="n">
        <v>1.715623432053337</v>
      </c>
      <c r="V125" s="23" t="n">
        <v>2.348326989604959</v>
      </c>
      <c r="W125" s="23" t="n">
        <v>0.3606352645245088</v>
      </c>
      <c r="X125" s="23" t="n">
        <v>0.1013434916134249</v>
      </c>
      <c r="Y125" s="23" t="n">
        <v>3.266164273467491</v>
      </c>
      <c r="Z125" s="23" t="n">
        <v>2.266164273467491</v>
      </c>
      <c r="AA125" s="23" t="n">
        <v>0.4844132933246159</v>
      </c>
      <c r="AB125" s="23" t="n">
        <v>0.1471676944295079</v>
      </c>
      <c r="AC125" s="23" t="n">
        <v>0.7606520848386245</v>
      </c>
      <c r="AD125" s="23" t="n">
        <v>0.1290710970845007</v>
      </c>
      <c r="AE125" s="23" t="n">
        <v>0.2762387915140086</v>
      </c>
      <c r="AF125" s="23" t="n">
        <v>1.303806060769864</v>
      </c>
      <c r="AG125" s="23" t="n">
        <v>1.570254357840042</v>
      </c>
      <c r="AH125" s="23" t="n">
        <v>0.9825807369292965</v>
      </c>
      <c r="AI125" s="23" t="n">
        <v>0.221928652090672</v>
      </c>
      <c r="AJ125" s="23" t="n">
        <v>2.028393420390401</v>
      </c>
      <c r="AK125" s="23" t="n">
        <v>1.028393420390402</v>
      </c>
      <c r="AL125" s="23" t="n">
        <v>0.4452684167827889</v>
      </c>
      <c r="AM125" s="23" t="n">
        <v>0.1447723011688474</v>
      </c>
      <c r="AN125" s="23" t="n">
        <v>0.7191324112161952</v>
      </c>
      <c r="AO125" s="23" t="n">
        <v>0.1290916932645589</v>
      </c>
      <c r="AP125" s="23" t="n">
        <v>0.2738639944334063</v>
      </c>
      <c r="AQ125" s="23" t="n">
        <v>1.325134897765431</v>
      </c>
      <c r="AR125" s="23" t="n">
        <v>1.615053716165552</v>
      </c>
      <c r="AS125" s="23" t="n">
        <v>0.9447069536539089</v>
      </c>
      <c r="AT125" s="23" t="n">
        <v>0.2255745424377137</v>
      </c>
      <c r="AU125" s="23" t="n">
        <v>2.121657225274876</v>
      </c>
      <c r="AV125" s="23" t="n">
        <v>1.121657225274876</v>
      </c>
      <c r="AW125" s="23" t="n">
        <v>0.470044892946849</v>
      </c>
      <c r="AX125" s="23" t="n">
        <v>0.1489053538454023</v>
      </c>
      <c r="AY125" s="23" t="n">
        <v>0.7515008227167698</v>
      </c>
      <c r="AZ125" s="23" t="n">
        <v>0.1325505759245185</v>
      </c>
      <c r="BA125" s="23" t="n">
        <v>0.2814559297699208</v>
      </c>
      <c r="BB125" s="23" t="n">
        <v>1.31678964303148</v>
      </c>
      <c r="BC125" s="23" t="n">
        <v>1.598785209653893</v>
      </c>
      <c r="BD125" s="23" t="n">
        <v>0.9831148964052864</v>
      </c>
      <c r="BE125" s="23" t="n">
        <v>0.2316140736885166</v>
      </c>
      <c r="BF125" s="23" t="n">
        <v>2.09153404527353</v>
      </c>
      <c r="BG125" s="23" t="n">
        <v>1.09153404527353</v>
      </c>
      <c r="BH125" s="23" t="n">
        <v>3.466368258483342</v>
      </c>
      <c r="BI125" s="23" t="n">
        <v>0.8312389572646773</v>
      </c>
      <c r="BJ125" s="23" t="n">
        <v>4.962346283450256</v>
      </c>
      <c r="BK125" s="23" t="n">
        <v>0.6647390677022366</v>
      </c>
      <c r="BL125" s="23" t="n">
        <v>1.495978024966914</v>
      </c>
      <c r="BM125" s="23" t="n">
        <v>1.239801110349531</v>
      </c>
      <c r="BN125" s="23" t="n">
        <v>1.431569271760369</v>
      </c>
      <c r="BO125" s="23" t="n">
        <v>6.141077020810786</v>
      </c>
      <c r="BP125" s="23" t="n">
        <v>1.17873073736053</v>
      </c>
      <c r="BQ125" s="23" t="n">
        <v>1.771617024758276</v>
      </c>
      <c r="BR125" s="23" t="n">
        <v>0.7716170247582761</v>
      </c>
      <c r="CD125" s="23" t="n">
        <v>0.3739977617317594</v>
      </c>
      <c r="CE125" s="23" t="n">
        <v>0.06815175275903426</v>
      </c>
      <c r="CF125" s="23" t="n">
        <v>0.5013603119275407</v>
      </c>
      <c r="CG125" s="23" t="n">
        <v>0.05921079743674704</v>
      </c>
      <c r="CH125" s="23" t="n">
        <v>0.1273625501957813</v>
      </c>
      <c r="CI125" s="23" t="n">
        <v>1.18222502841585</v>
      </c>
      <c r="CJ125" s="23" t="n">
        <v>1.340543616106261</v>
      </c>
      <c r="CK125" s="23" t="n">
        <v>0.6219454724047884</v>
      </c>
      <c r="CL125" s="23" t="n">
        <v>0.1205851604772477</v>
      </c>
      <c r="CM125" s="23" t="n">
        <v>1.662965760877637</v>
      </c>
      <c r="CN125" s="23" t="n">
        <v>0.6629657608776367</v>
      </c>
      <c r="CO125" s="23" t="n">
        <v>0</v>
      </c>
      <c r="CP125" s="23" t="n">
        <v>0.0002470788145454433</v>
      </c>
      <c r="CQ125" s="23" t="n">
        <v>0.0004625966546675259</v>
      </c>
      <c r="CR125" s="23" t="n">
        <v>0.0002155178401220827</v>
      </c>
      <c r="CS125" s="23" t="n">
        <v>0.0004625966546675259</v>
      </c>
      <c r="CV125" s="23" t="n">
        <v>0.002045061692242967</v>
      </c>
      <c r="CW125" s="23" t="n">
        <v>0.001582465037575441</v>
      </c>
      <c r="CZ125" s="23" t="n">
        <v>0.0004408056481814036</v>
      </c>
      <c r="DA125" s="23" t="n">
        <v>0.0001087344358270152</v>
      </c>
      <c r="DB125" s="23" t="n">
        <v>0.0005994911965321219</v>
      </c>
      <c r="DC125" s="23" t="n">
        <v>4.995111252370308e-05</v>
      </c>
      <c r="DD125" s="23" t="n">
        <v>0.0001586855483507183</v>
      </c>
      <c r="DE125" s="23" t="n">
        <v>1.24667205666627</v>
      </c>
      <c r="DF125" s="23" t="n">
        <v>1.359989825460256</v>
      </c>
      <c r="DG125" s="23" t="n">
        <v>0.0006673295119815983</v>
      </c>
      <c r="DH125" s="23" t="n">
        <v>6.783831544947641e-05</v>
      </c>
      <c r="DI125" s="23" t="n">
        <v>1.513886028309179</v>
      </c>
      <c r="DJ125" s="23" t="n">
        <v>0.5138860283091787</v>
      </c>
      <c r="DK125" s="23" t="n">
        <v>0.04511447881496883</v>
      </c>
      <c r="DL125" s="23" t="n">
        <v>0.0047554079136651</v>
      </c>
      <c r="DM125" s="23" t="n">
        <v>0.05401012886409689</v>
      </c>
      <c r="DN125" s="23" t="n">
        <v>0.004140242135462954</v>
      </c>
      <c r="DO125" s="23" t="n">
        <v>0.008895650049128054</v>
      </c>
      <c r="DP125" s="23" t="n">
        <v>1.105407577313899</v>
      </c>
      <c r="DQ125" s="23" t="n">
        <v>1.197179492765779</v>
      </c>
      <c r="DR125" s="23" t="n">
        <v>0.05923143317431531</v>
      </c>
      <c r="DS125" s="23" t="n">
        <v>0.005221304310218416</v>
      </c>
      <c r="DT125" s="23" t="n">
        <v>1.312914051766958</v>
      </c>
      <c r="DU125" s="23" t="n">
        <v>0.3129140517669576</v>
      </c>
      <c r="DV125" s="23" t="n">
        <v>-0.02077880829909002</v>
      </c>
      <c r="DW125" s="23" t="n">
        <v>-0.0009781684874825918</v>
      </c>
      <c r="DX125" s="23" t="n">
        <v>-0.02270380521472192</v>
      </c>
      <c r="DY125" s="23" t="n">
        <v>-0.0009468284281493136</v>
      </c>
      <c r="DZ125" s="23" t="n">
        <v>-0.001924996915631905</v>
      </c>
      <c r="EA125" s="23" t="n">
        <v>1.047075292933206</v>
      </c>
      <c r="EB125" s="23" t="n">
        <v>1.092642315570918</v>
      </c>
      <c r="EC125" s="23" t="n">
        <v>-0.02353588162716212</v>
      </c>
      <c r="ED125" s="23" t="n">
        <v>-0.0008320764124401941</v>
      </c>
      <c r="EE125" s="23" t="n">
        <v>1.132686787826655</v>
      </c>
      <c r="EF125" s="23" t="n">
        <v>0.1326867878266552</v>
      </c>
      <c r="EG125" s="23" t="n">
        <v>0.001288623349857285</v>
      </c>
      <c r="EH125" s="23" t="n">
        <v>0.002690304653054726</v>
      </c>
      <c r="EI125" s="23" t="n">
        <v>0.006406129806407478</v>
      </c>
      <c r="EJ125" s="23" t="n">
        <v>0.002427201803495467</v>
      </c>
      <c r="EK125" s="23" t="n">
        <v>0.005117506456550193</v>
      </c>
      <c r="EL125" s="23" t="n">
        <v>3.087735452995383</v>
      </c>
      <c r="EM125" s="23" t="n">
        <v>4.971297320599504</v>
      </c>
      <c r="EN125" s="23" t="n">
        <v>0.009483414626958881</v>
      </c>
      <c r="EO125" s="23" t="n">
        <v>0.003077284820551403</v>
      </c>
      <c r="EP125" s="23" t="n">
        <v>7.359337876353995</v>
      </c>
      <c r="EQ125" s="23" t="n">
        <v>6.359337876353995</v>
      </c>
      <c r="ER125" s="23" t="n">
        <v>-0.04043349989168429</v>
      </c>
      <c r="ES125" s="23" t="n">
        <v>-0.005085697913715328</v>
      </c>
      <c r="ET125" s="23" t="n">
        <v>-0.0479258034288368</v>
      </c>
      <c r="EU125" s="23" t="n">
        <v>-0.00240660562343718</v>
      </c>
      <c r="EV125" s="23" t="n">
        <v>-0.007492303537152509</v>
      </c>
      <c r="EW125" s="23" t="n">
        <v>1.125779314858699</v>
      </c>
      <c r="EX125" s="23" t="n">
        <v>1.185299406611432</v>
      </c>
      <c r="EY125" s="23" t="n">
        <v>-0.04735719790234737</v>
      </c>
      <c r="EZ125" s="23" t="n">
        <v>0.0005686055264894282</v>
      </c>
      <c r="FA125" s="23" t="n">
        <v>1.171236673283557</v>
      </c>
      <c r="FB125" s="23" t="n">
        <v>0.171236673283557</v>
      </c>
      <c r="FC125" s="23" t="n">
        <v>0.0228416994483188</v>
      </c>
      <c r="FD125" s="23" t="n">
        <v>0.004162329331036204</v>
      </c>
      <c r="FE125" s="23" t="n">
        <v>0.03062029437646167</v>
      </c>
      <c r="FF125" s="23" t="n">
        <v>0.003616265597106668</v>
      </c>
      <c r="FG125" s="23" t="n">
        <v>0.007778594928142871</v>
      </c>
      <c r="FH125" s="23" t="n">
        <v>1.18222502841585</v>
      </c>
      <c r="FI125" s="23" t="n">
        <v>1.340543616106261</v>
      </c>
      <c r="FJ125" s="23" t="n">
        <v>0.03798496410281177</v>
      </c>
      <c r="FK125" s="23" t="n">
        <v>0.007364669726350102</v>
      </c>
      <c r="FL125" s="23" t="n">
        <v>1.662965760877637</v>
      </c>
      <c r="FM125" s="23" t="n">
        <v>0.6629657608776371</v>
      </c>
    </row>
    <row r="126">
      <c r="A126" s="2" t="inlineStr">
        <is>
          <t>NSW|0501</t>
        </is>
      </c>
      <c r="B126" s="2" t="inlineStr">
        <is>
          <t>NSW</t>
        </is>
      </c>
      <c r="C126" s="2" t="inlineStr">
        <is>
          <t>0501</t>
        </is>
      </c>
      <c r="D126" s="2" t="inlineStr">
        <is>
          <t>Agriculture, forestry and fishing support services</t>
        </is>
      </c>
      <c r="E126" s="23" t="n">
        <v>1</v>
      </c>
      <c r="F126" s="23" t="n">
        <v>0.4867354450215247</v>
      </c>
      <c r="G126" s="23" t="n">
        <v>1.85562677598705</v>
      </c>
      <c r="H126" s="23" t="n">
        <v>0.3688913309655257</v>
      </c>
      <c r="I126" s="23" t="n">
        <v>0.8556267759870504</v>
      </c>
      <c r="J126" s="23" t="n">
        <v>1.486735445021525</v>
      </c>
      <c r="K126" s="23" t="n">
        <v>1.85562677598705</v>
      </c>
      <c r="L126" s="23" t="n">
        <v>2.386708557113652</v>
      </c>
      <c r="M126" s="23" t="n">
        <v>0.5310817811266013</v>
      </c>
      <c r="N126" s="23" t="n">
        <v>2.386708557113652</v>
      </c>
      <c r="O126" s="23" t="n">
        <v>1.386708557113652</v>
      </c>
      <c r="P126" s="23" t="n">
        <v>0.1351309499127959</v>
      </c>
      <c r="Q126" s="23" t="n">
        <v>0.09374504717547978</v>
      </c>
      <c r="R126" s="23" t="n">
        <v>0.3165043531996127</v>
      </c>
      <c r="S126" s="23" t="n">
        <v>0.08762835611133708</v>
      </c>
      <c r="T126" s="23" t="n">
        <v>0.1813734032868169</v>
      </c>
      <c r="U126" s="23" t="n">
        <v>1.69373483451405</v>
      </c>
      <c r="V126" s="23" t="n">
        <v>2.342204753269792</v>
      </c>
      <c r="W126" s="23" t="n">
        <v>0.4402092278432703</v>
      </c>
      <c r="X126" s="23" t="n">
        <v>0.1237048746436575</v>
      </c>
      <c r="Y126" s="23" t="n">
        <v>3.257649177537424</v>
      </c>
      <c r="Z126" s="23" t="n">
        <v>2.257649177537424</v>
      </c>
      <c r="AA126" s="23" t="n">
        <v>0.3570081631631455</v>
      </c>
      <c r="AB126" s="23" t="n">
        <v>0.2306777368965095</v>
      </c>
      <c r="AC126" s="23" t="n">
        <v>0.748211347664407</v>
      </c>
      <c r="AD126" s="23" t="n">
        <v>0.160525447604752</v>
      </c>
      <c r="AE126" s="23" t="n">
        <v>0.3912031845012615</v>
      </c>
      <c r="AF126" s="23" t="n">
        <v>1.646141351090323</v>
      </c>
      <c r="AG126" s="23" t="n">
        <v>2.095782183340412</v>
      </c>
      <c r="AH126" s="23" t="n">
        <v>1.019108428963269</v>
      </c>
      <c r="AI126" s="23" t="n">
        <v>0.270897081298862</v>
      </c>
      <c r="AJ126" s="23" t="n">
        <v>2.854580186441163</v>
      </c>
      <c r="AK126" s="23" t="n">
        <v>1.854580186441163</v>
      </c>
      <c r="AL126" s="23" t="n">
        <v>0.3357410147584007</v>
      </c>
      <c r="AM126" s="23" t="n">
        <v>0.2272231579203457</v>
      </c>
      <c r="AN126" s="23" t="n">
        <v>0.7234213692262451</v>
      </c>
      <c r="AO126" s="23" t="n">
        <v>0.1604571965474987</v>
      </c>
      <c r="AP126" s="23" t="n">
        <v>0.3876803544678444</v>
      </c>
      <c r="AQ126" s="23" t="n">
        <v>1.676781054241632</v>
      </c>
      <c r="AR126" s="23" t="n">
        <v>2.154700609774529</v>
      </c>
      <c r="AS126" s="23" t="n">
        <v>0.9987688044764558</v>
      </c>
      <c r="AT126" s="23" t="n">
        <v>0.2753474352502107</v>
      </c>
      <c r="AU126" s="23" t="n">
        <v>2.974819162904985</v>
      </c>
      <c r="AV126" s="23" t="n">
        <v>1.974819162904984</v>
      </c>
      <c r="AW126" s="23" t="n">
        <v>0.3520181832880324</v>
      </c>
      <c r="AX126" s="23" t="n">
        <v>0.2342267325202877</v>
      </c>
      <c r="AY126" s="23" t="n">
        <v>0.7510399170603858</v>
      </c>
      <c r="AZ126" s="23" t="n">
        <v>0.1647950012520657</v>
      </c>
      <c r="BA126" s="23" t="n">
        <v>0.3990217337723534</v>
      </c>
      <c r="BB126" s="23" t="n">
        <v>1.665382482042514</v>
      </c>
      <c r="BC126" s="23" t="n">
        <v>2.133525916318536</v>
      </c>
      <c r="BD126" s="23" t="n">
        <v>1.033759502651902</v>
      </c>
      <c r="BE126" s="23" t="n">
        <v>0.2827195855915162</v>
      </c>
      <c r="BF126" s="23" t="n">
        <v>2.936665069389462</v>
      </c>
      <c r="BG126" s="23" t="n">
        <v>1.936665069389462</v>
      </c>
      <c r="BH126" s="23" t="n">
        <v>1.983677492668308</v>
      </c>
      <c r="BI126" s="23" t="n">
        <v>1.050067262244675</v>
      </c>
      <c r="BJ126" s="23" t="n">
        <v>3.87606692628257</v>
      </c>
      <c r="BK126" s="23" t="n">
        <v>0.8423221713695874</v>
      </c>
      <c r="BL126" s="23" t="n">
        <v>1.892389433614262</v>
      </c>
      <c r="BM126" s="23" t="n">
        <v>1.529353821942193</v>
      </c>
      <c r="BN126" s="23" t="n">
        <v>1.953980392784892</v>
      </c>
      <c r="BO126" s="23" t="n">
        <v>5.314883921655302</v>
      </c>
      <c r="BP126" s="23" t="n">
        <v>1.438816995372732</v>
      </c>
      <c r="BQ126" s="23" t="n">
        <v>2.67930847695715</v>
      </c>
      <c r="BR126" s="23" t="n">
        <v>1.67930847695715</v>
      </c>
      <c r="CD126" s="23" t="n">
        <v>0.2218772132503496</v>
      </c>
      <c r="CE126" s="23" t="n">
        <v>0.1369326897210298</v>
      </c>
      <c r="CF126" s="23" t="n">
        <v>0.431706994464794</v>
      </c>
      <c r="CG126" s="23" t="n">
        <v>0.07289709149341458</v>
      </c>
      <c r="CH126" s="23" t="n">
        <v>0.2098297812144443</v>
      </c>
      <c r="CI126" s="23" t="n">
        <v>1.617155262205881</v>
      </c>
      <c r="CJ126" s="23" t="n">
        <v>1.9457022563993</v>
      </c>
      <c r="CK126" s="23" t="n">
        <v>0.5788992011199985</v>
      </c>
      <c r="CL126" s="23" t="n">
        <v>0.1471922066552045</v>
      </c>
      <c r="CM126" s="23" t="n">
        <v>2.60909713367822</v>
      </c>
      <c r="CN126" s="23" t="n">
        <v>1.60909713367822</v>
      </c>
      <c r="CO126" s="23" t="n">
        <v>0</v>
      </c>
      <c r="CP126" s="23" t="n">
        <v>0.0001815049554556313</v>
      </c>
      <c r="CQ126" s="23" t="n">
        <v>0.0004734214808849819</v>
      </c>
      <c r="CR126" s="23" t="n">
        <v>0.0002919165254293506</v>
      </c>
      <c r="CS126" s="23" t="n">
        <v>0.0004734214808849819</v>
      </c>
      <c r="CV126" s="23" t="n">
        <v>0.002405056517182755</v>
      </c>
      <c r="CW126" s="23" t="n">
        <v>0.001931635036297773</v>
      </c>
      <c r="CZ126" s="23" t="n">
        <v>0.0002578398720458166</v>
      </c>
      <c r="DA126" s="23" t="n">
        <v>9.017861901801618e-05</v>
      </c>
      <c r="DB126" s="23" t="n">
        <v>0.0004151430536051473</v>
      </c>
      <c r="DC126" s="23" t="n">
        <v>6.712456254131445e-05</v>
      </c>
      <c r="DD126" s="23" t="n">
        <v>0.0001573031815593306</v>
      </c>
      <c r="DE126" s="23" t="n">
        <v>1.349746601650469</v>
      </c>
      <c r="DF126" s="23" t="n">
        <v>1.610080901418454</v>
      </c>
      <c r="DG126" s="23" t="n">
        <v>0.0004979498542700128</v>
      </c>
      <c r="DH126" s="23" t="n">
        <v>8.280680066486556e-05</v>
      </c>
      <c r="DI126" s="23" t="n">
        <v>1.931236818879316</v>
      </c>
      <c r="DJ126" s="23" t="n">
        <v>0.9312368188793162</v>
      </c>
      <c r="DK126" s="23" t="n">
        <v>0.02060048235449211</v>
      </c>
      <c r="DL126" s="23" t="n">
        <v>0.009456936212030561</v>
      </c>
      <c r="DM126" s="23" t="n">
        <v>0.03515512591207174</v>
      </c>
      <c r="DN126" s="23" t="n">
        <v>0.00509770734554907</v>
      </c>
      <c r="DO126" s="23" t="n">
        <v>0.01455464355757963</v>
      </c>
      <c r="DP126" s="23" t="n">
        <v>1.459063824297706</v>
      </c>
      <c r="DQ126" s="23" t="n">
        <v>1.706519551684472</v>
      </c>
      <c r="DR126" s="23" t="n">
        <v>0.04152850800981658</v>
      </c>
      <c r="DS126" s="23" t="n">
        <v>0.006373382097744837</v>
      </c>
      <c r="DT126" s="23" t="n">
        <v>2.015899787936807</v>
      </c>
      <c r="DU126" s="23" t="n">
        <v>1.015899787936807</v>
      </c>
      <c r="DV126" s="23" t="n">
        <v>-0.004581153696906299</v>
      </c>
      <c r="DW126" s="23" t="n">
        <v>-0.002725045186562306</v>
      </c>
      <c r="DX126" s="23" t="n">
        <v>-0.008425142612421639</v>
      </c>
      <c r="DY126" s="23" t="n">
        <v>-0.001118943728953035</v>
      </c>
      <c r="DZ126" s="23" t="n">
        <v>-0.00384398891551534</v>
      </c>
      <c r="EA126" s="23" t="n">
        <v>1.594838192921263</v>
      </c>
      <c r="EB126" s="23" t="n">
        <v>1.839087524636256</v>
      </c>
      <c r="EC126" s="23" t="n">
        <v>-0.009440816205823065</v>
      </c>
      <c r="ED126" s="23" t="n">
        <v>-0.001015673593401425</v>
      </c>
      <c r="EE126" s="23" t="n">
        <v>2.060794470222326</v>
      </c>
      <c r="EF126" s="23" t="n">
        <v>1.060794470222325</v>
      </c>
      <c r="EG126" s="23" t="n">
        <v>0.002648564928546663</v>
      </c>
      <c r="EH126" s="23" t="n">
        <v>0.00313224870123545</v>
      </c>
      <c r="EI126" s="23" t="n">
        <v>0.008797875327736661</v>
      </c>
      <c r="EJ126" s="23" t="n">
        <v>0.003017061697954549</v>
      </c>
      <c r="EK126" s="23" t="n">
        <v>0.006149310399189999</v>
      </c>
      <c r="EL126" s="23" t="n">
        <v>2.182621074331826</v>
      </c>
      <c r="EM126" s="23" t="n">
        <v>3.321751803367829</v>
      </c>
      <c r="EN126" s="23" t="n">
        <v>0.01255416127080668</v>
      </c>
      <c r="EO126" s="23" t="n">
        <v>0.003756285943070016</v>
      </c>
      <c r="EP126" s="23" t="n">
        <v>4.739986222537302</v>
      </c>
      <c r="EQ126" s="23" t="n">
        <v>3.739986222537303</v>
      </c>
      <c r="ER126" s="23" t="n">
        <v>-0.02391571333329146</v>
      </c>
      <c r="ES126" s="23" t="n">
        <v>-0.00658682767739928</v>
      </c>
      <c r="ET126" s="23" t="n">
        <v>-0.03358785376589796</v>
      </c>
      <c r="EU126" s="23" t="n">
        <v>-0.003085312755207222</v>
      </c>
      <c r="EV126" s="23" t="n">
        <v>-0.009672140432606502</v>
      </c>
      <c r="EW126" s="23" t="n">
        <v>1.275418407371115</v>
      </c>
      <c r="EX126" s="23" t="n">
        <v>1.404426173612918</v>
      </c>
      <c r="EY126" s="23" t="n">
        <v>-0.03289378575761981</v>
      </c>
      <c r="EZ126" s="23" t="n">
        <v>0.000694068008278155</v>
      </c>
      <c r="FA126" s="23" t="n">
        <v>1.375404751646298</v>
      </c>
      <c r="FB126" s="23" t="n">
        <v>0.3754047516462983</v>
      </c>
      <c r="FC126" s="23" t="n">
        <v>0.01355102393134095</v>
      </c>
      <c r="FD126" s="23" t="n">
        <v>0.008363085727504899</v>
      </c>
      <c r="FE126" s="23" t="n">
        <v>0.026366257839731</v>
      </c>
      <c r="FF126" s="23" t="n">
        <v>0.004452148180885152</v>
      </c>
      <c r="FG126" s="23" t="n">
        <v>0.01281523390839005</v>
      </c>
      <c r="FH126" s="23" t="n">
        <v>1.617155262205882</v>
      </c>
      <c r="FI126" s="23" t="n">
        <v>1.9457022563993</v>
      </c>
      <c r="FJ126" s="23" t="n">
        <v>0.03535593769766668</v>
      </c>
      <c r="FK126" s="23" t="n">
        <v>0.008989679857935674</v>
      </c>
      <c r="FL126" s="23" t="n">
        <v>2.609097133678222</v>
      </c>
      <c r="FM126" s="23" t="n">
        <v>1.609097133678223</v>
      </c>
    </row>
    <row r="127">
      <c r="A127" s="2" t="inlineStr">
        <is>
          <t>NSW|0601</t>
        </is>
      </c>
      <c r="B127" s="2" t="inlineStr">
        <is>
          <t>NSW</t>
        </is>
      </c>
      <c r="C127" s="2" t="inlineStr">
        <is>
          <t>0601</t>
        </is>
      </c>
      <c r="D127" s="2" t="inlineStr">
        <is>
          <t>Coal mining</t>
        </is>
      </c>
      <c r="E127" s="23" t="n">
        <v>1</v>
      </c>
      <c r="F127" s="23" t="n">
        <v>0.1997125794332495</v>
      </c>
      <c r="G127" s="23" t="n">
        <v>1.35787270895635</v>
      </c>
      <c r="H127" s="23" t="n">
        <v>0.1581601295231003</v>
      </c>
      <c r="I127" s="23" t="n">
        <v>0.3578727089563498</v>
      </c>
      <c r="J127" s="23" t="n">
        <v>1.199712579433249</v>
      </c>
      <c r="K127" s="23" t="n">
        <v>1.35787270895635</v>
      </c>
      <c r="L127" s="23" t="n">
        <v>1.613410525840122</v>
      </c>
      <c r="M127" s="23" t="n">
        <v>0.2555378168837719</v>
      </c>
      <c r="N127" s="23" t="n">
        <v>1.613410525840122</v>
      </c>
      <c r="O127" s="23" t="n">
        <v>0.6134105258401217</v>
      </c>
      <c r="P127" s="23" t="n">
        <v>0.06661810780865005</v>
      </c>
      <c r="Q127" s="23" t="n">
        <v>0.04636078648225061</v>
      </c>
      <c r="R127" s="23" t="n">
        <v>0.1522907287071087</v>
      </c>
      <c r="S127" s="23" t="n">
        <v>0.03931183441620801</v>
      </c>
      <c r="T127" s="23" t="n">
        <v>0.08567262089845862</v>
      </c>
      <c r="U127" s="23" t="n">
        <v>1.695918692488454</v>
      </c>
      <c r="V127" s="23" t="n">
        <v>2.286026032809873</v>
      </c>
      <c r="W127" s="23" t="n">
        <v>0.211813150164051</v>
      </c>
      <c r="X127" s="23" t="n">
        <v>0.05952242145694231</v>
      </c>
      <c r="Y127" s="23" t="n">
        <v>3.179513155378875</v>
      </c>
      <c r="Z127" s="23" t="n">
        <v>2.179513155378875</v>
      </c>
      <c r="AA127" s="23" t="n">
        <v>0.6276996016168952</v>
      </c>
      <c r="AB127" s="23" t="n">
        <v>0.09165068052250039</v>
      </c>
      <c r="AC127" s="23" t="n">
        <v>0.7876093551820209</v>
      </c>
      <c r="AD127" s="23" t="n">
        <v>0.06825907304262532</v>
      </c>
      <c r="AE127" s="23" t="n">
        <v>0.1599097535651257</v>
      </c>
      <c r="AF127" s="23" t="n">
        <v>1.146010416903909</v>
      </c>
      <c r="AG127" s="23" t="n">
        <v>1.254755225514264</v>
      </c>
      <c r="AH127" s="23" t="n">
        <v>0.9179554736431909</v>
      </c>
      <c r="AI127" s="23" t="n">
        <v>0.1303461184611699</v>
      </c>
      <c r="AJ127" s="23" t="n">
        <v>1.46241206984778</v>
      </c>
      <c r="AK127" s="23" t="n">
        <v>0.4624120698477804</v>
      </c>
      <c r="AL127" s="23" t="n">
        <v>0.6549806566253039</v>
      </c>
      <c r="AM127" s="23" t="n">
        <v>0.09073737099164185</v>
      </c>
      <c r="AN127" s="23" t="n">
        <v>0.8141435883027367</v>
      </c>
      <c r="AO127" s="23" t="n">
        <v>0.06842556068579093</v>
      </c>
      <c r="AP127" s="23" t="n">
        <v>0.1591629316774328</v>
      </c>
      <c r="AQ127" s="23" t="n">
        <v>1.138534428572522</v>
      </c>
      <c r="AR127" s="23" t="n">
        <v>1.243004018618653</v>
      </c>
      <c r="AS127" s="23" t="n">
        <v>0.9466310600799172</v>
      </c>
      <c r="AT127" s="23" t="n">
        <v>0.1324874717771805</v>
      </c>
      <c r="AU127" s="23" t="n">
        <v>1.445280941512534</v>
      </c>
      <c r="AV127" s="23" t="n">
        <v>0.4452809415125343</v>
      </c>
      <c r="AW127" s="23" t="n">
        <v>0.6648715484551165</v>
      </c>
      <c r="AX127" s="23" t="n">
        <v>0.09281319026256887</v>
      </c>
      <c r="AY127" s="23" t="n">
        <v>0.8278481298082515</v>
      </c>
      <c r="AZ127" s="23" t="n">
        <v>0.0701633910905661</v>
      </c>
      <c r="BA127" s="23" t="n">
        <v>0.162976581353135</v>
      </c>
      <c r="BB127" s="23" t="n">
        <v>1.139595671492077</v>
      </c>
      <c r="BC127" s="23" t="n">
        <v>1.24512491432642</v>
      </c>
      <c r="BD127" s="23" t="n">
        <v>0.9638828202453509</v>
      </c>
      <c r="BE127" s="23" t="n">
        <v>0.1360346904370994</v>
      </c>
      <c r="BF127" s="23" t="n">
        <v>1.449727879746113</v>
      </c>
      <c r="BG127" s="23" t="n">
        <v>0.4497278797461126</v>
      </c>
      <c r="BH127" s="23" t="n">
        <v>0.6419405709485503</v>
      </c>
      <c r="BI127" s="23" t="n">
        <v>0.4443591452032805</v>
      </c>
      <c r="BJ127" s="23" t="n">
        <v>1.44973914942892</v>
      </c>
      <c r="BK127" s="23" t="n">
        <v>0.3634394332770888</v>
      </c>
      <c r="BL127" s="23" t="n">
        <v>0.8077985784803693</v>
      </c>
      <c r="BM127" s="23" t="n">
        <v>1.69221227838378</v>
      </c>
      <c r="BN127" s="23" t="n">
        <v>2.258369723051999</v>
      </c>
      <c r="BO127" s="23" t="n">
        <v>2.142047127143504</v>
      </c>
      <c r="BP127" s="23" t="n">
        <v>0.6923079777145844</v>
      </c>
      <c r="BQ127" s="23" t="n">
        <v>3.336830890713687</v>
      </c>
      <c r="BR127" s="23" t="n">
        <v>2.336830890713687</v>
      </c>
      <c r="CD127" s="23" t="n">
        <v>0.5610814938082451</v>
      </c>
      <c r="CE127" s="23" t="n">
        <v>0.04528989404024977</v>
      </c>
      <c r="CF127" s="23" t="n">
        <v>0.6353186264749121</v>
      </c>
      <c r="CG127" s="23" t="n">
        <v>0.02894723862641722</v>
      </c>
      <c r="CH127" s="23" t="n">
        <v>0.07423713266666698</v>
      </c>
      <c r="CI127" s="23" t="n">
        <v>1.080718923258103</v>
      </c>
      <c r="CJ127" s="23" t="n">
        <v>1.132310784593509</v>
      </c>
      <c r="CK127" s="23" t="n">
        <v>0.7061423234791397</v>
      </c>
      <c r="CL127" s="23" t="n">
        <v>0.07082369700422764</v>
      </c>
      <c r="CM127" s="23" t="n">
        <v>1.258537897385136</v>
      </c>
      <c r="CN127" s="23" t="n">
        <v>0.2585378973851355</v>
      </c>
      <c r="CO127" s="23" t="n">
        <v>0</v>
      </c>
      <c r="CP127" s="23" t="n">
        <v>0.0001753145381304214</v>
      </c>
      <c r="CQ127" s="23" t="n">
        <v>0.0003051846682784893</v>
      </c>
      <c r="CR127" s="23" t="n">
        <v>0.0001298701301480678</v>
      </c>
      <c r="CS127" s="23" t="n">
        <v>0.0003051846682784893</v>
      </c>
      <c r="CV127" s="23" t="n">
        <v>0.001234619301009887</v>
      </c>
      <c r="CW127" s="23" t="n">
        <v>0.0009294346327313977</v>
      </c>
      <c r="CZ127" s="23" t="n">
        <v>0.000231621895177566</v>
      </c>
      <c r="DA127" s="23" t="n">
        <v>4.44593062224223e-05</v>
      </c>
      <c r="DB127" s="23" t="n">
        <v>0.0003055789517559883</v>
      </c>
      <c r="DC127" s="23" t="n">
        <v>2.9497750356e-05</v>
      </c>
      <c r="DD127" s="23" t="n">
        <v>7.39570565784223e-05</v>
      </c>
      <c r="DE127" s="23" t="n">
        <v>1.191947769826937</v>
      </c>
      <c r="DF127" s="23" t="n">
        <v>1.31930080065067</v>
      </c>
      <c r="DG127" s="23" t="n">
        <v>0.0003454226628698239</v>
      </c>
      <c r="DH127" s="23" t="n">
        <v>3.984371111383559e-05</v>
      </c>
      <c r="DI127" s="23" t="n">
        <v>1.491321287242797</v>
      </c>
      <c r="DJ127" s="23" t="n">
        <v>0.4913212872427968</v>
      </c>
      <c r="DK127" s="23" t="n">
        <v>0.03508448808018424</v>
      </c>
      <c r="DL127" s="23" t="n">
        <v>0.003108005390531968</v>
      </c>
      <c r="DM127" s="23" t="n">
        <v>0.04022130073715242</v>
      </c>
      <c r="DN127" s="23" t="n">
        <v>0.002028807266436217</v>
      </c>
      <c r="DO127" s="23" t="n">
        <v>0.005136812656968186</v>
      </c>
      <c r="DP127" s="23" t="n">
        <v>1.08858631151832</v>
      </c>
      <c r="DQ127" s="23" t="n">
        <v>1.146412643822199</v>
      </c>
      <c r="DR127" s="23" t="n">
        <v>0.0432879473541178</v>
      </c>
      <c r="DS127" s="23" t="n">
        <v>0.003066646616965374</v>
      </c>
      <c r="DT127" s="23" t="n">
        <v>1.23382012173542</v>
      </c>
      <c r="DU127" s="23" t="n">
        <v>0.2338201217354197</v>
      </c>
      <c r="DV127" s="23" t="n">
        <v>-0.0254252181455492</v>
      </c>
      <c r="DW127" s="23" t="n">
        <v>-0.001251959963957761</v>
      </c>
      <c r="DX127" s="23" t="n">
        <v>-0.02712752285167311</v>
      </c>
      <c r="DY127" s="23" t="n">
        <v>-0.00045034474216615</v>
      </c>
      <c r="DZ127" s="23" t="n">
        <v>-0.001702304706123911</v>
      </c>
      <c r="EA127" s="23" t="n">
        <v>1.049240874032655</v>
      </c>
      <c r="EB127" s="23" t="n">
        <v>1.0669533962847</v>
      </c>
      <c r="EC127" s="23" t="n">
        <v>-0.02761622915256284</v>
      </c>
      <c r="ED127" s="23" t="n">
        <v>-0.0004887063008897352</v>
      </c>
      <c r="EE127" s="23" t="n">
        <v>1.086174718127136</v>
      </c>
      <c r="EF127" s="23" t="n">
        <v>0.08617471812713602</v>
      </c>
      <c r="EG127" s="23" t="n">
        <v>0.002693481403464208</v>
      </c>
      <c r="EH127" s="23" t="n">
        <v>0.001721253418955421</v>
      </c>
      <c r="EI127" s="23" t="n">
        <v>0.005795707169535769</v>
      </c>
      <c r="EJ127" s="23" t="n">
        <v>0.001380972347116139</v>
      </c>
      <c r="EK127" s="23" t="n">
        <v>0.00310222576607156</v>
      </c>
      <c r="EL127" s="23" t="n">
        <v>1.639044107281245</v>
      </c>
      <c r="EM127" s="23" t="n">
        <v>2.151753177906351</v>
      </c>
      <c r="EN127" s="23" t="n">
        <v>0.007603099446196258</v>
      </c>
      <c r="EO127" s="23" t="n">
        <v>0.001807392276660489</v>
      </c>
      <c r="EP127" s="23" t="n">
        <v>2.822777776158977</v>
      </c>
      <c r="EQ127" s="23" t="n">
        <v>1.822777776158977</v>
      </c>
      <c r="ER127" s="23" t="n">
        <v>0.02458757360494443</v>
      </c>
      <c r="ES127" s="23" t="n">
        <v>-0.002634562949813951</v>
      </c>
      <c r="ET127" s="23" t="n">
        <v>0.02073852595118069</v>
      </c>
      <c r="EU127" s="23" t="n">
        <v>-0.001214484703949788</v>
      </c>
      <c r="EV127" s="23" t="n">
        <v>-0.003849047653763739</v>
      </c>
      <c r="EW127" s="23" t="n">
        <v>0.8928498195005239</v>
      </c>
      <c r="EX127" s="23" t="n">
        <v>0.8434555716799271</v>
      </c>
      <c r="EY127" s="23" t="n">
        <v>0.02107248699052948</v>
      </c>
      <c r="EZ127" s="23" t="n">
        <v>0.0003339610393487853</v>
      </c>
      <c r="FA127" s="23" t="n">
        <v>0.8570380847295933</v>
      </c>
      <c r="FB127" s="23" t="n">
        <v>-0.1429619152704067</v>
      </c>
      <c r="FC127" s="23" t="n">
        <v>0.03426773141164859</v>
      </c>
      <c r="FD127" s="23" t="n">
        <v>0.002766054382046162</v>
      </c>
      <c r="FE127" s="23" t="n">
        <v>0.03880172184096344</v>
      </c>
      <c r="FF127" s="23" t="n">
        <v>0.00176793604726868</v>
      </c>
      <c r="FG127" s="23" t="n">
        <v>0.004533990429314842</v>
      </c>
      <c r="FH127" s="23" t="n">
        <v>1.080718923258103</v>
      </c>
      <c r="FI127" s="23" t="n">
        <v>1.132310784593509</v>
      </c>
      <c r="FJ127" s="23" t="n">
        <v>0.04312723863897478</v>
      </c>
      <c r="FK127" s="23" t="n">
        <v>0.004325516798011346</v>
      </c>
      <c r="FL127" s="23" t="n">
        <v>1.258537897385136</v>
      </c>
      <c r="FM127" s="23" t="n">
        <v>0.2585378973851355</v>
      </c>
    </row>
    <row r="128">
      <c r="A128" s="2" t="inlineStr">
        <is>
          <t>NSW|0701</t>
        </is>
      </c>
      <c r="B128" s="2" t="inlineStr">
        <is>
          <t>NSW</t>
        </is>
      </c>
      <c r="C128" s="2" t="inlineStr">
        <is>
          <t>0701</t>
        </is>
      </c>
      <c r="D128" s="2" t="inlineStr">
        <is>
          <t>Oil and gas extraction</t>
        </is>
      </c>
      <c r="E128" s="23" t="n">
        <v>1</v>
      </c>
      <c r="F128" s="23" t="n">
        <v>0.1277862057458108</v>
      </c>
      <c r="G128" s="23" t="n">
        <v>1.225231113975056</v>
      </c>
      <c r="H128" s="23" t="n">
        <v>0.0974449082292454</v>
      </c>
      <c r="I128" s="23" t="n">
        <v>0.2252311139750562</v>
      </c>
      <c r="J128" s="23" t="n">
        <v>1.127786205745811</v>
      </c>
      <c r="K128" s="23" t="n">
        <v>1.225231113975056</v>
      </c>
      <c r="L128" s="23" t="n">
        <v>1.333878329176395</v>
      </c>
      <c r="M128" s="23" t="n">
        <v>0.1086472152013391</v>
      </c>
      <c r="N128" s="23" t="n">
        <v>1.333878329176395</v>
      </c>
      <c r="O128" s="23" t="n">
        <v>0.3338783291763954</v>
      </c>
      <c r="P128" s="23" t="n">
        <v>0.01527513294727</v>
      </c>
      <c r="Q128" s="23" t="n">
        <v>0.02590124059837956</v>
      </c>
      <c r="R128" s="23" t="n">
        <v>0.064749569268393</v>
      </c>
      <c r="S128" s="23" t="n">
        <v>0.02357319572274344</v>
      </c>
      <c r="T128" s="23" t="n">
        <v>0.049474436321123</v>
      </c>
      <c r="U128" s="23" t="n">
        <v>2.695647474086874</v>
      </c>
      <c r="V128" s="23" t="n">
        <v>4.238887444836621</v>
      </c>
      <c r="W128" s="23" t="n">
        <v>0.09005676415719674</v>
      </c>
      <c r="X128" s="23" t="n">
        <v>0.02530719488880374</v>
      </c>
      <c r="Y128" s="23" t="n">
        <v>5.895645194583519</v>
      </c>
      <c r="Z128" s="23" t="n">
        <v>4.895645194583519</v>
      </c>
      <c r="AA128" s="23" t="n">
        <v>0.8469822993391931</v>
      </c>
      <c r="AB128" s="23" t="n">
        <v>0.06327938599831517</v>
      </c>
      <c r="AC128" s="23" t="n">
        <v>0.9523957727140193</v>
      </c>
      <c r="AD128" s="23" t="n">
        <v>0.04213408737651103</v>
      </c>
      <c r="AE128" s="23" t="n">
        <v>0.1054134733748262</v>
      </c>
      <c r="AF128" s="23" t="n">
        <v>1.074711580215649</v>
      </c>
      <c r="AG128" s="23" t="n">
        <v>1.124457705263816</v>
      </c>
      <c r="AH128" s="23" t="n">
        <v>1.007815134731779</v>
      </c>
      <c r="AI128" s="23" t="n">
        <v>0.05541936201775988</v>
      </c>
      <c r="AJ128" s="23" t="n">
        <v>1.189889252134391</v>
      </c>
      <c r="AK128" s="23" t="n">
        <v>0.1898892521343908</v>
      </c>
      <c r="AL128" s="23" t="n">
        <v>0.8314872959275088</v>
      </c>
      <c r="AM128" s="23" t="n">
        <v>0.06346086829016928</v>
      </c>
      <c r="AN128" s="23" t="n">
        <v>0.9374275505674579</v>
      </c>
      <c r="AO128" s="23" t="n">
        <v>0.04247938634977977</v>
      </c>
      <c r="AP128" s="23" t="n">
        <v>0.105940254639949</v>
      </c>
      <c r="AQ128" s="23" t="n">
        <v>1.076322114121274</v>
      </c>
      <c r="AR128" s="23" t="n">
        <v>1.1274105511399</v>
      </c>
      <c r="AS128" s="23" t="n">
        <v>0.9937573534639247</v>
      </c>
      <c r="AT128" s="23" t="n">
        <v>0.05632980289646683</v>
      </c>
      <c r="AU128" s="23" t="n">
        <v>1.1951563882349</v>
      </c>
      <c r="AV128" s="23" t="n">
        <v>0.1951563882348998</v>
      </c>
      <c r="AW128" s="23" t="n">
        <v>0.8344423130101655</v>
      </c>
      <c r="AX128" s="23" t="n">
        <v>0.06514825407814953</v>
      </c>
      <c r="AY128" s="23" t="n">
        <v>0.9431104518850053</v>
      </c>
      <c r="AZ128" s="23" t="n">
        <v>0.04351988479669031</v>
      </c>
      <c r="BA128" s="23" t="n">
        <v>0.1086681388748398</v>
      </c>
      <c r="BB128" s="23" t="n">
        <v>1.078074005910767</v>
      </c>
      <c r="BC128" s="23" t="n">
        <v>1.130228461788845</v>
      </c>
      <c r="BD128" s="23" t="n">
        <v>1.000948428537554</v>
      </c>
      <c r="BE128" s="23" t="n">
        <v>0.05783797665254897</v>
      </c>
      <c r="BF128" s="23" t="n">
        <v>1.199541793280754</v>
      </c>
      <c r="BG128" s="23" t="n">
        <v>0.1995417932807542</v>
      </c>
      <c r="BH128" s="23" t="n">
        <v>0.1519977045015929</v>
      </c>
      <c r="BI128" s="23" t="n">
        <v>0.2456313102308655</v>
      </c>
      <c r="BJ128" s="23" t="n">
        <v>0.6122248838552912</v>
      </c>
      <c r="BK128" s="23" t="n">
        <v>0.2145958691228327</v>
      </c>
      <c r="BL128" s="23" t="n">
        <v>0.4602271793536982</v>
      </c>
      <c r="BM128" s="23" t="n">
        <v>2.616019867117738</v>
      </c>
      <c r="BN128" s="23" t="n">
        <v>4.027856117056524</v>
      </c>
      <c r="BO128" s="23" t="n">
        <v>0.9065740129103089</v>
      </c>
      <c r="BP128" s="23" t="n">
        <v>0.2943491290550178</v>
      </c>
      <c r="BQ128" s="23" t="n">
        <v>5.96439279055565</v>
      </c>
      <c r="BR128" s="23" t="n">
        <v>4.96439279055565</v>
      </c>
      <c r="CD128" s="23" t="n">
        <v>0.8317071663919231</v>
      </c>
      <c r="CE128" s="23" t="n">
        <v>0.03737814539993559</v>
      </c>
      <c r="CF128" s="23" t="n">
        <v>0.8876462034456262</v>
      </c>
      <c r="CG128" s="23" t="n">
        <v>0.01856089165376747</v>
      </c>
      <c r="CH128" s="23" t="n">
        <v>0.05593903705370307</v>
      </c>
      <c r="CI128" s="23" t="n">
        <v>1.044941473285709</v>
      </c>
      <c r="CJ128" s="23" t="n">
        <v>1.067258091927205</v>
      </c>
      <c r="CK128" s="23" t="n">
        <v>0.9177583705745823</v>
      </c>
      <c r="CL128" s="23" t="n">
        <v>0.03011216712895615</v>
      </c>
      <c r="CM128" s="23" t="n">
        <v>1.103463343421655</v>
      </c>
      <c r="CN128" s="23" t="n">
        <v>0.1034633434216551</v>
      </c>
      <c r="CO128" s="23" t="n">
        <v>0</v>
      </c>
      <c r="CP128" s="23" t="n">
        <v>0.0006009640971250251</v>
      </c>
      <c r="CQ128" s="23" t="n">
        <v>0.0007180327297399722</v>
      </c>
      <c r="CR128" s="23" t="n">
        <v>0.0001170686326149471</v>
      </c>
      <c r="CS128" s="23" t="n">
        <v>0.0007180327297399722</v>
      </c>
      <c r="CV128" s="23" t="n">
        <v>0.001113201185780565</v>
      </c>
      <c r="CW128" s="23" t="n">
        <v>0.0003951684560405929</v>
      </c>
      <c r="CZ128" s="23" t="n">
        <v>6.714269143263646e-05</v>
      </c>
      <c r="DA128" s="23" t="n">
        <v>2.089623958389286e-05</v>
      </c>
      <c r="DB128" s="23" t="n">
        <v>0.0001048641727643641</v>
      </c>
      <c r="DC128" s="23" t="n">
        <v>1.682524174783475e-05</v>
      </c>
      <c r="DD128" s="23" t="n">
        <v>3.772148133172761e-05</v>
      </c>
      <c r="DE128" s="23" t="n">
        <v>1.311221357649296</v>
      </c>
      <c r="DF128" s="23" t="n">
        <v>1.561810682992551</v>
      </c>
      <c r="DG128" s="23" t="n">
        <v>0.0001218045548518175</v>
      </c>
      <c r="DH128" s="23" t="n">
        <v>1.694038208745339e-05</v>
      </c>
      <c r="DI128" s="23" t="n">
        <v>1.814114868690104</v>
      </c>
      <c r="DJ128" s="23" t="n">
        <v>0.8141148686901039</v>
      </c>
      <c r="DK128" s="23" t="n">
        <v>0.004085282924257209</v>
      </c>
      <c r="DL128" s="23" t="n">
        <v>0.001268306381810902</v>
      </c>
      <c r="DM128" s="23" t="n">
        <v>0.006480820263439594</v>
      </c>
      <c r="DN128" s="23" t="n">
        <v>0.001127230957371483</v>
      </c>
      <c r="DO128" s="23" t="n">
        <v>0.002395537339182385</v>
      </c>
      <c r="DP128" s="23" t="n">
        <v>1.310457416371354</v>
      </c>
      <c r="DQ128" s="23" t="n">
        <v>1.586382236823401</v>
      </c>
      <c r="DR128" s="23" t="n">
        <v>0.007784668824889245</v>
      </c>
      <c r="DS128" s="23" t="n">
        <v>0.001303848561449651</v>
      </c>
      <c r="DT128" s="23" t="n">
        <v>1.905539706605428</v>
      </c>
      <c r="DU128" s="23" t="n">
        <v>0.9055397066054276</v>
      </c>
      <c r="DV128" s="23" t="n">
        <v>-0.001197408533033137</v>
      </c>
      <c r="DW128" s="23" t="n">
        <v>-0.0002027809305395631</v>
      </c>
      <c r="DX128" s="23" t="n">
        <v>-0.001620815848396459</v>
      </c>
      <c r="DY128" s="23" t="n">
        <v>-0.0002206263848237592</v>
      </c>
      <c r="DZ128" s="23" t="n">
        <v>-0.0004234073153633223</v>
      </c>
      <c r="EA128" s="23" t="n">
        <v>1.169349829189793</v>
      </c>
      <c r="EB128" s="23" t="n">
        <v>1.35360305499978</v>
      </c>
      <c r="EC128" s="23" t="n">
        <v>-0.001828599491892027</v>
      </c>
      <c r="ED128" s="23" t="n">
        <v>-0.0002077836434955676</v>
      </c>
      <c r="EE128" s="23" t="n">
        <v>1.527130834169045</v>
      </c>
      <c r="EF128" s="23" t="n">
        <v>0.5271308341690448</v>
      </c>
      <c r="EG128" s="23" t="n">
        <v>0.00130275197483368</v>
      </c>
      <c r="EH128" s="23" t="n">
        <v>0.0008589253619242872</v>
      </c>
      <c r="EI128" s="23" t="n">
        <v>0.002991632031726498</v>
      </c>
      <c r="EJ128" s="23" t="n">
        <v>0.0008299546949685312</v>
      </c>
      <c r="EK128" s="23" t="n">
        <v>0.001688880056892818</v>
      </c>
      <c r="EL128" s="23" t="n">
        <v>1.659316108144027</v>
      </c>
      <c r="EM128" s="23" t="n">
        <v>2.296394163676808</v>
      </c>
      <c r="EN128" s="23" t="n">
        <v>0.00376008243186779</v>
      </c>
      <c r="EO128" s="23" t="n">
        <v>0.000768450400141292</v>
      </c>
      <c r="EP128" s="23" t="n">
        <v>2.886261164446005</v>
      </c>
      <c r="EQ128" s="23" t="n">
        <v>1.886261164446005</v>
      </c>
      <c r="ER128" s="23" t="n">
        <v>-0.01679775538651796</v>
      </c>
      <c r="ES128" s="23" t="n">
        <v>-0.0006774430700701943</v>
      </c>
      <c r="ET128" s="23" t="n">
        <v>-0.01795985417828814</v>
      </c>
      <c r="EU128" s="23" t="n">
        <v>-0.0004846557216999901</v>
      </c>
      <c r="EV128" s="23" t="n">
        <v>-0.001162098791770184</v>
      </c>
      <c r="EW128" s="23" t="n">
        <v>1.040329380591761</v>
      </c>
      <c r="EX128" s="23" t="n">
        <v>1.069181790366045</v>
      </c>
      <c r="EY128" s="23" t="n">
        <v>-0.01781786369972229</v>
      </c>
      <c r="EZ128" s="23" t="n">
        <v>0.0001419904785658552</v>
      </c>
      <c r="FA128" s="23" t="n">
        <v>1.060728846785272</v>
      </c>
      <c r="FB128" s="23" t="n">
        <v>0.06072884678527216</v>
      </c>
      <c r="FC128" s="23" t="n">
        <v>0.05079603962272571</v>
      </c>
      <c r="FD128" s="23" t="n">
        <v>0.00228284885772456</v>
      </c>
      <c r="FE128" s="23" t="n">
        <v>0.05421248432520892</v>
      </c>
      <c r="FF128" s="23" t="n">
        <v>0.001133595844758655</v>
      </c>
      <c r="FG128" s="23" t="n">
        <v>0.003416444702483215</v>
      </c>
      <c r="FH128" s="23" t="n">
        <v>1.044941473285709</v>
      </c>
      <c r="FI128" s="23" t="n">
        <v>1.067258091927205</v>
      </c>
      <c r="FJ128" s="23" t="n">
        <v>0.0560515677146718</v>
      </c>
      <c r="FK128" s="23" t="n">
        <v>0.001839083389462877</v>
      </c>
      <c r="FL128" s="23" t="n">
        <v>1.103463343421656</v>
      </c>
      <c r="FM128" s="23" t="n">
        <v>0.1034633434216555</v>
      </c>
    </row>
    <row r="129">
      <c r="A129" s="2" t="inlineStr">
        <is>
          <t>NSW|0801</t>
        </is>
      </c>
      <c r="B129" s="2" t="inlineStr">
        <is>
          <t>NSW</t>
        </is>
      </c>
      <c r="C129" s="2" t="inlineStr">
        <is>
          <t>0801</t>
        </is>
      </c>
      <c r="D129" s="2" t="inlineStr">
        <is>
          <t>Iron ore mining</t>
        </is>
      </c>
      <c r="E129" s="23" t="n">
        <v>1</v>
      </c>
      <c r="F129" s="23" t="n">
        <v>0.05148977730871635</v>
      </c>
      <c r="G129" s="23" t="n">
        <v>1.095334672529994</v>
      </c>
      <c r="H129" s="23" t="n">
        <v>0.04384489522127737</v>
      </c>
      <c r="I129" s="23" t="n">
        <v>0.09533467252999372</v>
      </c>
      <c r="J129" s="23" t="n">
        <v>1.051489777308716</v>
      </c>
      <c r="K129" s="23" t="n">
        <v>1.095334672529994</v>
      </c>
      <c r="L129" s="23" t="n">
        <v>1.162522343293746</v>
      </c>
      <c r="M129" s="23" t="n">
        <v>0.06718767076375243</v>
      </c>
      <c r="N129" s="23" t="n">
        <v>1.162522343293746</v>
      </c>
      <c r="O129" s="23" t="n">
        <v>0.1625223432937462</v>
      </c>
      <c r="P129" s="23" t="n">
        <v>0.01935923368563157</v>
      </c>
      <c r="Q129" s="23" t="n">
        <v>0.01035189414580229</v>
      </c>
      <c r="R129" s="23" t="n">
        <v>0.04004127242504807</v>
      </c>
      <c r="S129" s="23" t="n">
        <v>0.01033014459361421</v>
      </c>
      <c r="T129" s="23" t="n">
        <v>0.0206820387394165</v>
      </c>
      <c r="U129" s="23" t="n">
        <v>1.534726441857327</v>
      </c>
      <c r="V129" s="23" t="n">
        <v>2.068329411962557</v>
      </c>
      <c r="W129" s="23" t="n">
        <v>0.05569129598977669</v>
      </c>
      <c r="X129" s="23" t="n">
        <v>0.01565002356472862</v>
      </c>
      <c r="Y129" s="23" t="n">
        <v>2.876730396157715</v>
      </c>
      <c r="Z129" s="23" t="n">
        <v>1.876730396157715</v>
      </c>
      <c r="AA129" s="23" t="n">
        <v>0.9152368862489937</v>
      </c>
      <c r="AB129" s="23" t="n">
        <v>0.0223439845187285</v>
      </c>
      <c r="AC129" s="23" t="n">
        <v>0.9557998267974966</v>
      </c>
      <c r="AD129" s="23" t="n">
        <v>0.01821895602977446</v>
      </c>
      <c r="AE129" s="23" t="n">
        <v>0.04056294054850296</v>
      </c>
      <c r="AF129" s="23" t="n">
        <v>1.024413334792813</v>
      </c>
      <c r="AG129" s="23" t="n">
        <v>1.044319608571226</v>
      </c>
      <c r="AH129" s="23" t="n">
        <v>0.9900712790596301</v>
      </c>
      <c r="AI129" s="23" t="n">
        <v>0.03427145226213346</v>
      </c>
      <c r="AJ129" s="23" t="n">
        <v>1.081765053326618</v>
      </c>
      <c r="AK129" s="23" t="n">
        <v>0.0817650533266176</v>
      </c>
      <c r="AL129" s="23" t="n">
        <v>0.9178534192660329</v>
      </c>
      <c r="AM129" s="23" t="n">
        <v>0.02217912275517092</v>
      </c>
      <c r="AN129" s="23" t="n">
        <v>0.9583173721949085</v>
      </c>
      <c r="AO129" s="23" t="n">
        <v>0.01828483017370469</v>
      </c>
      <c r="AP129" s="23" t="n">
        <v>0.04046395292887561</v>
      </c>
      <c r="AQ129" s="23" t="n">
        <v>1.024164122821383</v>
      </c>
      <c r="AR129" s="23" t="n">
        <v>1.044085419392165</v>
      </c>
      <c r="AS129" s="23" t="n">
        <v>0.9931518430479472</v>
      </c>
      <c r="AT129" s="23" t="n">
        <v>0.0348344708530387</v>
      </c>
      <c r="AU129" s="23" t="n">
        <v>1.082037526037793</v>
      </c>
      <c r="AV129" s="23" t="n">
        <v>0.08203752603779278</v>
      </c>
      <c r="AW129" s="23" t="n">
        <v>0.922300836639269</v>
      </c>
      <c r="AX129" s="23" t="n">
        <v>0.02270655166615971</v>
      </c>
      <c r="AY129" s="23" t="n">
        <v>0.9637534688496889</v>
      </c>
      <c r="AZ129" s="23" t="n">
        <v>0.01874608054426024</v>
      </c>
      <c r="BA129" s="23" t="n">
        <v>0.04145263221041995</v>
      </c>
      <c r="BB129" s="23" t="n">
        <v>1.024619463372601</v>
      </c>
      <c r="BC129" s="23" t="n">
        <v>1.044944806036897</v>
      </c>
      <c r="BD129" s="23" t="n">
        <v>0.9995205975862299</v>
      </c>
      <c r="BE129" s="23" t="n">
        <v>0.03576712873654098</v>
      </c>
      <c r="BF129" s="23" t="n">
        <v>1.083725133795106</v>
      </c>
      <c r="BG129" s="23" t="n">
        <v>0.08372513379510592</v>
      </c>
      <c r="BH129" s="23" t="n">
        <v>0.2524365552866505</v>
      </c>
      <c r="BI129" s="23" t="n">
        <v>0.1031404552747642</v>
      </c>
      <c r="BJ129" s="23" t="n">
        <v>0.4533411972759543</v>
      </c>
      <c r="BK129" s="23" t="n">
        <v>0.09776418671453962</v>
      </c>
      <c r="BL129" s="23" t="n">
        <v>0.2009046419893039</v>
      </c>
      <c r="BM129" s="23" t="n">
        <v>1.408579712861494</v>
      </c>
      <c r="BN129" s="23" t="n">
        <v>1.795861921666494</v>
      </c>
      <c r="BO129" s="23" t="n">
        <v>0.6353673296153538</v>
      </c>
      <c r="BP129" s="23" t="n">
        <v>0.1820261323393995</v>
      </c>
      <c r="BQ129" s="23" t="n">
        <v>2.516938677498083</v>
      </c>
      <c r="BR129" s="23" t="n">
        <v>1.516938677498083</v>
      </c>
      <c r="CD129" s="23" t="n">
        <v>0.8958776525633622</v>
      </c>
      <c r="CE129" s="23" t="n">
        <v>0.01199209037292621</v>
      </c>
      <c r="CF129" s="23" t="n">
        <v>0.9157585543724484</v>
      </c>
      <c r="CG129" s="23" t="n">
        <v>0.007888811436159979</v>
      </c>
      <c r="CH129" s="23" t="n">
        <v>0.01988090180908619</v>
      </c>
      <c r="CI129" s="23" t="n">
        <v>1.013385857252509</v>
      </c>
      <c r="CJ129" s="23" t="n">
        <v>1.022191536703925</v>
      </c>
      <c r="CK129" s="23" t="n">
        <v>0.9343799830698538</v>
      </c>
      <c r="CL129" s="23" t="n">
        <v>0.01862142869740546</v>
      </c>
      <c r="CM129" s="23" t="n">
        <v>1.042977219485636</v>
      </c>
      <c r="CN129" s="23" t="n">
        <v>0.04297721948563565</v>
      </c>
      <c r="CO129" s="23" t="n">
        <v>0</v>
      </c>
      <c r="CP129" s="23" t="n">
        <v>9.053192372686607e-05</v>
      </c>
      <c r="CQ129" s="23" t="n">
        <v>0.0001256906559276984</v>
      </c>
      <c r="CR129" s="23" t="n">
        <v>3.515873220083232e-05</v>
      </c>
      <c r="CS129" s="23" t="n">
        <v>0.0001256906559276984</v>
      </c>
      <c r="CV129" s="23" t="n">
        <v>0.0003700636761792929</v>
      </c>
      <c r="CW129" s="23" t="n">
        <v>0.0002443730202515945</v>
      </c>
      <c r="CZ129" s="23" t="n">
        <v>2.554134222188026e-05</v>
      </c>
      <c r="DA129" s="23" t="n">
        <v>1.159848276245211e-05</v>
      </c>
      <c r="DB129" s="23" t="n">
        <v>4.631019758925792e-05</v>
      </c>
      <c r="DC129" s="23" t="n">
        <v>9.170372604925552e-06</v>
      </c>
      <c r="DD129" s="23" t="n">
        <v>2.076885536737766e-05</v>
      </c>
      <c r="DE129" s="23" t="n">
        <v>1.454106235361278</v>
      </c>
      <c r="DF129" s="23" t="n">
        <v>1.813146591395099</v>
      </c>
      <c r="DG129" s="23" t="n">
        <v>5.678616618352689e-05</v>
      </c>
      <c r="DH129" s="23" t="n">
        <v>1.047596859426897e-05</v>
      </c>
      <c r="DI129" s="23" t="n">
        <v>2.223303916067513</v>
      </c>
      <c r="DJ129" s="23" t="n">
        <v>1.223303916067513</v>
      </c>
      <c r="DK129" s="23" t="n">
        <v>0.01020371016640719</v>
      </c>
      <c r="DL129" s="23" t="n">
        <v>0.0006303323856581373</v>
      </c>
      <c r="DM129" s="23" t="n">
        <v>0.01136486998757067</v>
      </c>
      <c r="DN129" s="23" t="n">
        <v>0.0005308274355053369</v>
      </c>
      <c r="DO129" s="23" t="n">
        <v>0.001161159821163474</v>
      </c>
      <c r="DP129" s="23" t="n">
        <v>1.06177482262612</v>
      </c>
      <c r="DQ129" s="23" t="n">
        <v>1.11379780513428</v>
      </c>
      <c r="DR129" s="23" t="n">
        <v>0.01217117273274579</v>
      </c>
      <c r="DS129" s="23" t="n">
        <v>0.0008063027451751231</v>
      </c>
      <c r="DT129" s="23" t="n">
        <v>1.192818350801055</v>
      </c>
      <c r="DU129" s="23" t="n">
        <v>0.1928183508010553</v>
      </c>
      <c r="DV129" s="23" t="n">
        <v>-0.005781834135392981</v>
      </c>
      <c r="DW129" s="23" t="n">
        <v>-0.0002050338811586536</v>
      </c>
      <c r="DX129" s="23" t="n">
        <v>-0.00610077418630791</v>
      </c>
      <c r="DY129" s="23" t="n">
        <v>-0.0001139061697562751</v>
      </c>
      <c r="DZ129" s="23" t="n">
        <v>-0.0003189400509149287</v>
      </c>
      <c r="EA129" s="23" t="n">
        <v>1.035461736943223</v>
      </c>
      <c r="EB129" s="23" t="n">
        <v>1.055162435214557</v>
      </c>
      <c r="EC129" s="23" t="n">
        <v>-0.006229268036825874</v>
      </c>
      <c r="ED129" s="23" t="n">
        <v>-0.0001284938505179637</v>
      </c>
      <c r="EE129" s="23" t="n">
        <v>1.077386153071041</v>
      </c>
      <c r="EF129" s="23" t="n">
        <v>0.0773861530710412</v>
      </c>
      <c r="EG129" s="23" t="n">
        <v>0.001901645555422659</v>
      </c>
      <c r="EH129" s="23" t="n">
        <v>0.0003600999208018302</v>
      </c>
      <c r="EI129" s="23" t="n">
        <v>0.002620821296871271</v>
      </c>
      <c r="EJ129" s="23" t="n">
        <v>0.000359075820646782</v>
      </c>
      <c r="EK129" s="23" t="n">
        <v>0.0007191757414486122</v>
      </c>
      <c r="EL129" s="23" t="n">
        <v>1.189362270889537</v>
      </c>
      <c r="EM129" s="23" t="n">
        <v>1.378186008111679</v>
      </c>
      <c r="EN129" s="23" t="n">
        <v>0.003096032671477505</v>
      </c>
      <c r="EO129" s="23" t="n">
        <v>0.0004752113746062342</v>
      </c>
      <c r="EP129" s="23" t="n">
        <v>1.62808082854819</v>
      </c>
      <c r="EQ129" s="23" t="n">
        <v>0.6280808285481899</v>
      </c>
      <c r="ER129" s="23" t="n">
        <v>0.0007148874616165899</v>
      </c>
      <c r="ES129" s="23" t="n">
        <v>-0.000524961684359419</v>
      </c>
      <c r="ET129" s="23" t="n">
        <v>-0.0001032758994587959</v>
      </c>
      <c r="EU129" s="23" t="n">
        <v>-0.0002932016767159668</v>
      </c>
      <c r="EV129" s="23" t="n">
        <v>-0.0008181633610753857</v>
      </c>
      <c r="EW129" s="23" t="n">
        <v>0.2656722735459478</v>
      </c>
      <c r="EX129" s="23" t="n">
        <v>-0.1444645556172658</v>
      </c>
      <c r="EY129" s="23" t="n">
        <v>-1.546868315981569e-05</v>
      </c>
      <c r="EZ129" s="23" t="n">
        <v>8.780721629898019e-05</v>
      </c>
      <c r="FA129" s="23" t="n">
        <v>-0.02163792763246405</v>
      </c>
      <c r="FB129" s="23" t="n">
        <v>-1.021637927632464</v>
      </c>
      <c r="FC129" s="23" t="n">
        <v>0.05471521537338646</v>
      </c>
      <c r="FD129" s="23" t="n">
        <v>0.0007324100625284493</v>
      </c>
      <c r="FE129" s="23" t="n">
        <v>0.05592943008360814</v>
      </c>
      <c r="FF129" s="23" t="n">
        <v>0.000481804647693229</v>
      </c>
      <c r="FG129" s="23" t="n">
        <v>0.001214214710221678</v>
      </c>
      <c r="FH129" s="23" t="n">
        <v>1.013385857252509</v>
      </c>
      <c r="FI129" s="23" t="n">
        <v>1.022191536703925</v>
      </c>
      <c r="FJ129" s="23" t="n">
        <v>0.05706672319369228</v>
      </c>
      <c r="FK129" s="23" t="n">
        <v>0.001137293110084148</v>
      </c>
      <c r="FL129" s="23" t="n">
        <v>1.042977219485635</v>
      </c>
      <c r="FM129" s="23" t="n">
        <v>0.04297721948563511</v>
      </c>
    </row>
    <row r="130">
      <c r="A130" s="2" t="inlineStr">
        <is>
          <t>NSW|0802</t>
        </is>
      </c>
      <c r="B130" s="2" t="inlineStr">
        <is>
          <t>NSW</t>
        </is>
      </c>
      <c r="C130" s="2" t="inlineStr">
        <is>
          <t>0802</t>
        </is>
      </c>
      <c r="D130" s="2" t="inlineStr">
        <is>
          <t>Non-ferrous metal ore mining</t>
        </is>
      </c>
      <c r="E130" s="23" t="n">
        <v>1</v>
      </c>
      <c r="F130" s="23" t="n">
        <v>0.3662671237803192</v>
      </c>
      <c r="G130" s="23" t="n">
        <v>1.679296423625453</v>
      </c>
      <c r="H130" s="23" t="n">
        <v>0.3130292998451341</v>
      </c>
      <c r="I130" s="23" t="n">
        <v>0.6792964236254533</v>
      </c>
      <c r="J130" s="23" t="n">
        <v>1.366267123780319</v>
      </c>
      <c r="K130" s="23" t="n">
        <v>1.679296423625453</v>
      </c>
      <c r="L130" s="23" t="n">
        <v>2.097948975115654</v>
      </c>
      <c r="M130" s="23" t="n">
        <v>0.4186525514902009</v>
      </c>
      <c r="N130" s="23" t="n">
        <v>2.097948975115654</v>
      </c>
      <c r="O130" s="23" t="n">
        <v>1.097948975115654</v>
      </c>
      <c r="P130" s="23" t="n">
        <v>0.08989085225163083</v>
      </c>
      <c r="Q130" s="23" t="n">
        <v>0.08353815616362435</v>
      </c>
      <c r="R130" s="23" t="n">
        <v>0.2495008485203252</v>
      </c>
      <c r="S130" s="23" t="n">
        <v>0.07607184010507002</v>
      </c>
      <c r="T130" s="23" t="n">
        <v>0.1596099962686944</v>
      </c>
      <c r="U130" s="23" t="n">
        <v>1.929328781195405</v>
      </c>
      <c r="V130" s="23" t="n">
        <v>2.775597764073916</v>
      </c>
      <c r="W130" s="23" t="n">
        <v>0.3470175836858209</v>
      </c>
      <c r="X130" s="23" t="n">
        <v>0.09751673516549572</v>
      </c>
      <c r="Y130" s="23" t="n">
        <v>3.860432680228874</v>
      </c>
      <c r="Z130" s="23" t="n">
        <v>2.860432680228874</v>
      </c>
      <c r="AA130" s="23" t="n">
        <v>0.4794080137784884</v>
      </c>
      <c r="AB130" s="23" t="n">
        <v>0.1506443759016718</v>
      </c>
      <c r="AC130" s="23" t="n">
        <v>0.7630843665394778</v>
      </c>
      <c r="AD130" s="23" t="n">
        <v>0.1330319768593176</v>
      </c>
      <c r="AE130" s="23" t="n">
        <v>0.2836763527609894</v>
      </c>
      <c r="AF130" s="23" t="n">
        <v>1.314229991097474</v>
      </c>
      <c r="AG130" s="23" t="n">
        <v>1.591722175282749</v>
      </c>
      <c r="AH130" s="23" t="n">
        <v>0.976632935342635</v>
      </c>
      <c r="AI130" s="23" t="n">
        <v>0.2135485688031572</v>
      </c>
      <c r="AJ130" s="23" t="n">
        <v>2.03716439290456</v>
      </c>
      <c r="AK130" s="23" t="n">
        <v>1.03716439290456</v>
      </c>
      <c r="AL130" s="23" t="n">
        <v>0.4699328881502621</v>
      </c>
      <c r="AM130" s="23" t="n">
        <v>0.1501929965348259</v>
      </c>
      <c r="AN130" s="23" t="n">
        <v>0.7537017393505515</v>
      </c>
      <c r="AO130" s="23" t="n">
        <v>0.1335758546654636</v>
      </c>
      <c r="AP130" s="23" t="n">
        <v>0.2837688512002894</v>
      </c>
      <c r="AQ130" s="23" t="n">
        <v>1.319605203896266</v>
      </c>
      <c r="AR130" s="23" t="n">
        <v>1.603849737602433</v>
      </c>
      <c r="AS130" s="23" t="n">
        <v>0.9707585287385195</v>
      </c>
      <c r="AT130" s="23" t="n">
        <v>0.217056789387968</v>
      </c>
      <c r="AU130" s="23" t="n">
        <v>2.065738647404728</v>
      </c>
      <c r="AV130" s="23" t="n">
        <v>1.065738647404727</v>
      </c>
      <c r="AW130" s="23" t="n">
        <v>0.4748350426360454</v>
      </c>
      <c r="AX130" s="23" t="n">
        <v>0.1536440303285982</v>
      </c>
      <c r="AY130" s="23" t="n">
        <v>0.7654615251749121</v>
      </c>
      <c r="AZ130" s="23" t="n">
        <v>0.1369824522102684</v>
      </c>
      <c r="BA130" s="23" t="n">
        <v>0.2906264825388666</v>
      </c>
      <c r="BB130" s="23" t="n">
        <v>1.323573486648424</v>
      </c>
      <c r="BC130" s="23" t="n">
        <v>1.612057781004229</v>
      </c>
      <c r="BD130" s="23" t="n">
        <v>0.9883297915519971</v>
      </c>
      <c r="BE130" s="23" t="n">
        <v>0.222868266377085</v>
      </c>
      <c r="BF130" s="23" t="n">
        <v>2.08141712975792</v>
      </c>
      <c r="BG130" s="23" t="n">
        <v>1.08141712975792</v>
      </c>
      <c r="BH130" s="23" t="n">
        <v>1.226960524890128</v>
      </c>
      <c r="BI130" s="23" t="n">
        <v>0.821628464986415</v>
      </c>
      <c r="BJ130" s="23" t="n">
        <v>2.758738164694543</v>
      </c>
      <c r="BK130" s="23" t="n">
        <v>0.7101491748180002</v>
      </c>
      <c r="BL130" s="23" t="n">
        <v>1.531777639804415</v>
      </c>
      <c r="BM130" s="23" t="n">
        <v>1.669645394712263</v>
      </c>
      <c r="BN130" s="23" t="n">
        <v>2.248432699121745</v>
      </c>
      <c r="BO130" s="23" t="n">
        <v>3.892959724625369</v>
      </c>
      <c r="BP130" s="23" t="n">
        <v>1.134221559930826</v>
      </c>
      <c r="BQ130" s="23" t="n">
        <v>3.17284838888682</v>
      </c>
      <c r="BR130" s="23" t="n">
        <v>2.17284838888682</v>
      </c>
      <c r="CD130" s="23" t="n">
        <v>0.3895171615268575</v>
      </c>
      <c r="CE130" s="23" t="n">
        <v>0.06710621973804742</v>
      </c>
      <c r="CF130" s="23" t="n">
        <v>0.5135835180191526</v>
      </c>
      <c r="CG130" s="23" t="n">
        <v>0.05696013675424766</v>
      </c>
      <c r="CH130" s="23" t="n">
        <v>0.1240663564922951</v>
      </c>
      <c r="CI130" s="23" t="n">
        <v>1.172280521543646</v>
      </c>
      <c r="CJ130" s="23" t="n">
        <v>1.318513197225947</v>
      </c>
      <c r="CK130" s="23" t="n">
        <v>0.6296153516568133</v>
      </c>
      <c r="CL130" s="23" t="n">
        <v>0.1160318336376607</v>
      </c>
      <c r="CM130" s="23" t="n">
        <v>1.616399516747353</v>
      </c>
      <c r="CN130" s="23" t="n">
        <v>0.6163995167473534</v>
      </c>
      <c r="CO130" s="23" t="n">
        <v>0</v>
      </c>
      <c r="CP130" s="23" t="n">
        <v>0.000124142608409071</v>
      </c>
      <c r="CQ130" s="23" t="n">
        <v>0.0003661845318119617</v>
      </c>
      <c r="CR130" s="23" t="n">
        <v>0.0002420419234028908</v>
      </c>
      <c r="CS130" s="23" t="n">
        <v>0.0003661845318119617</v>
      </c>
      <c r="CV130" s="23" t="n">
        <v>0.001888895280387136</v>
      </c>
      <c r="CW130" s="23" t="n">
        <v>0.001522710748575174</v>
      </c>
      <c r="CZ130" s="23" t="n">
        <v>0.0003229520328613286</v>
      </c>
      <c r="DA130" s="23" t="n">
        <v>0.0001048729327239248</v>
      </c>
      <c r="DB130" s="23" t="n">
        <v>0.0004869602303888029</v>
      </c>
      <c r="DC130" s="23" t="n">
        <v>5.913526480354955e-05</v>
      </c>
      <c r="DD130" s="23" t="n">
        <v>0.0001640081975274743</v>
      </c>
      <c r="DE130" s="23" t="n">
        <v>1.324732226624366</v>
      </c>
      <c r="DF130" s="23" t="n">
        <v>1.507840734347993</v>
      </c>
      <c r="DG130" s="23" t="n">
        <v>0.0005522369535058078</v>
      </c>
      <c r="DH130" s="23" t="n">
        <v>6.527672311700493e-05</v>
      </c>
      <c r="DI130" s="23" t="n">
        <v>1.709965868965226</v>
      </c>
      <c r="DJ130" s="23" t="n">
        <v>0.7099658689652257</v>
      </c>
      <c r="DK130" s="23" t="n">
        <v>0.01263457890304865</v>
      </c>
      <c r="DL130" s="23" t="n">
        <v>0.004507765483912381</v>
      </c>
      <c r="DM130" s="23" t="n">
        <v>0.02107318914142872</v>
      </c>
      <c r="DN130" s="23" t="n">
        <v>0.003930844754467692</v>
      </c>
      <c r="DO130" s="23" t="n">
        <v>0.008438610238380074</v>
      </c>
      <c r="DP130" s="23" t="n">
        <v>1.356780033470264</v>
      </c>
      <c r="DQ130" s="23" t="n">
        <v>1.667898020435322</v>
      </c>
      <c r="DR130" s="23" t="n">
        <v>0.02609733565080935</v>
      </c>
      <c r="DS130" s="23" t="n">
        <v>0.005024146509380628</v>
      </c>
      <c r="DT130" s="23" t="n">
        <v>2.065548511831464</v>
      </c>
      <c r="DU130" s="23" t="n">
        <v>1.065548511831464</v>
      </c>
      <c r="DV130" s="23" t="n">
        <v>-0.008055376450126587</v>
      </c>
      <c r="DW130" s="23" t="n">
        <v>-0.001285747231272945</v>
      </c>
      <c r="DX130" s="23" t="n">
        <v>-0.01016654807926947</v>
      </c>
      <c r="DY130" s="23" t="n">
        <v>-0.000825424397869939</v>
      </c>
      <c r="DZ130" s="23" t="n">
        <v>-0.002111171629142884</v>
      </c>
      <c r="EA130" s="23" t="n">
        <v>1.159613549935676</v>
      </c>
      <c r="EB130" s="23" t="n">
        <v>1.262082305180127</v>
      </c>
      <c r="EC130" s="23" t="n">
        <v>-0.01096720507122411</v>
      </c>
      <c r="ED130" s="23" t="n">
        <v>-0.000800656991954635</v>
      </c>
      <c r="EE130" s="23" t="n">
        <v>1.361476417536236</v>
      </c>
      <c r="EF130" s="23" t="n">
        <v>0.3614764175362358</v>
      </c>
      <c r="EG130" s="23" t="n">
        <v>0.006328282871192348</v>
      </c>
      <c r="EH130" s="23" t="n">
        <v>0.002776153048046817</v>
      </c>
      <c r="EI130" s="23" t="n">
        <v>0.01175054884843629</v>
      </c>
      <c r="EJ130" s="23" t="n">
        <v>0.002646112929197124</v>
      </c>
      <c r="EK130" s="23" t="n">
        <v>0.005422265977243941</v>
      </c>
      <c r="EL130" s="23" t="n">
        <v>1.438689784346468</v>
      </c>
      <c r="EM130" s="23" t="n">
        <v>1.856830531695607</v>
      </c>
      <c r="EN130" s="23" t="n">
        <v>0.01471163459846347</v>
      </c>
      <c r="EO130" s="23" t="n">
        <v>0.002961085750027181</v>
      </c>
      <c r="EP130" s="23" t="n">
        <v>2.324743520147285</v>
      </c>
      <c r="EQ130" s="23" t="n">
        <v>1.324743520147285</v>
      </c>
      <c r="ER130" s="23" t="n">
        <v>-0.01580340849941863</v>
      </c>
      <c r="ES130" s="23" t="n">
        <v>-0.00322753241489271</v>
      </c>
      <c r="ET130" s="23" t="n">
        <v>-0.0211331760373623</v>
      </c>
      <c r="EU130" s="23" t="n">
        <v>-0.002102235123050954</v>
      </c>
      <c r="EV130" s="23" t="n">
        <v>-0.005329767537943664</v>
      </c>
      <c r="EW130" s="23" t="n">
        <v>1.204230145351963</v>
      </c>
      <c r="EX130" s="23" t="n">
        <v>1.337254304230618</v>
      </c>
      <c r="EY130" s="23" t="n">
        <v>-0.02058604120257876</v>
      </c>
      <c r="EZ130" s="23" t="n">
        <v>0.0005471348347835386</v>
      </c>
      <c r="FA130" s="23" t="n">
        <v>1.302632986000208</v>
      </c>
      <c r="FB130" s="23" t="n">
        <v>0.3026329860002079</v>
      </c>
      <c r="FC130" s="23" t="n">
        <v>0.02378953791691418</v>
      </c>
      <c r="FD130" s="23" t="n">
        <v>0.004098473999608303</v>
      </c>
      <c r="FE130" s="23" t="n">
        <v>0.03136681969935839</v>
      </c>
      <c r="FF130" s="23" t="n">
        <v>0.003478807782835909</v>
      </c>
      <c r="FG130" s="23" t="n">
        <v>0.007577281782444212</v>
      </c>
      <c r="FH130" s="23" t="n">
        <v>1.172280521543646</v>
      </c>
      <c r="FI130" s="23" t="n">
        <v>1.318513197225946</v>
      </c>
      <c r="FJ130" s="23" t="n">
        <v>0.03845339759254295</v>
      </c>
      <c r="FK130" s="23" t="n">
        <v>0.007086577893184565</v>
      </c>
      <c r="FL130" s="23" t="n">
        <v>1.616399516747355</v>
      </c>
      <c r="FM130" s="23" t="n">
        <v>0.616399516747355</v>
      </c>
    </row>
    <row r="131">
      <c r="A131" s="2" t="inlineStr">
        <is>
          <t>NSW|0901</t>
        </is>
      </c>
      <c r="B131" s="2" t="inlineStr">
        <is>
          <t>NSW</t>
        </is>
      </c>
      <c r="C131" s="2" t="inlineStr">
        <is>
          <t>0901</t>
        </is>
      </c>
      <c r="D131" s="2" t="inlineStr">
        <is>
          <t>Non-metallic mineral mining</t>
        </is>
      </c>
      <c r="E131" s="23" t="n">
        <v>1</v>
      </c>
      <c r="F131" s="23" t="n">
        <v>0.1785205400835408</v>
      </c>
      <c r="G131" s="23" t="n">
        <v>1.326771784106511</v>
      </c>
      <c r="H131" s="23" t="n">
        <v>0.1482512440229706</v>
      </c>
      <c r="I131" s="23" t="n">
        <v>0.3267717841065114</v>
      </c>
      <c r="J131" s="23" t="n">
        <v>1.178520540083541</v>
      </c>
      <c r="K131" s="23" t="n">
        <v>1.326771784106511</v>
      </c>
      <c r="L131" s="23" t="n">
        <v>1.655405903117606</v>
      </c>
      <c r="M131" s="23" t="n">
        <v>0.3286341190110942</v>
      </c>
      <c r="N131" s="23" t="n">
        <v>1.655405903117606</v>
      </c>
      <c r="O131" s="23" t="n">
        <v>0.6554059031176056</v>
      </c>
      <c r="P131" s="23" t="n">
        <v>0.119636382599163</v>
      </c>
      <c r="Q131" s="23" t="n">
        <v>0.04008875086050295</v>
      </c>
      <c r="R131" s="23" t="n">
        <v>0.1958533185911252</v>
      </c>
      <c r="S131" s="23" t="n">
        <v>0.03612818513145923</v>
      </c>
      <c r="T131" s="23" t="n">
        <v>0.07621693599196218</v>
      </c>
      <c r="U131" s="23" t="n">
        <v>1.335088289946201</v>
      </c>
      <c r="V131" s="23" t="n">
        <v>1.637071552450094</v>
      </c>
      <c r="W131" s="23" t="n">
        <v>0.2724020610647538</v>
      </c>
      <c r="X131" s="23" t="n">
        <v>0.07654874247362861</v>
      </c>
      <c r="Y131" s="23" t="n">
        <v>2.276916562893967</v>
      </c>
      <c r="Z131" s="23" t="n">
        <v>1.276916562893967</v>
      </c>
      <c r="AA131" s="23" t="n">
        <v>0.6083023127376487</v>
      </c>
      <c r="AB131" s="23" t="n">
        <v>0.07869328732722346</v>
      </c>
      <c r="AC131" s="23" t="n">
        <v>0.749962562261505</v>
      </c>
      <c r="AD131" s="23" t="n">
        <v>0.06296696219663291</v>
      </c>
      <c r="AE131" s="23" t="n">
        <v>0.1416602495238564</v>
      </c>
      <c r="AF131" s="23" t="n">
        <v>1.129365425183189</v>
      </c>
      <c r="AG131" s="23" t="n">
        <v>1.232878038694803</v>
      </c>
      <c r="AH131" s="23" t="n">
        <v>0.9175940397836203</v>
      </c>
      <c r="AI131" s="23" t="n">
        <v>0.1676314775221153</v>
      </c>
      <c r="AJ131" s="23" t="n">
        <v>1.508450684091619</v>
      </c>
      <c r="AK131" s="23" t="n">
        <v>0.5084506840916193</v>
      </c>
      <c r="AL131" s="23" t="n">
        <v>0.7058788439718655</v>
      </c>
      <c r="AM131" s="23" t="n">
        <v>0.07806667647578906</v>
      </c>
      <c r="AN131" s="23" t="n">
        <v>0.8471694846701647</v>
      </c>
      <c r="AO131" s="23" t="n">
        <v>0.06322396422251016</v>
      </c>
      <c r="AP131" s="23" t="n">
        <v>0.1412906406982992</v>
      </c>
      <c r="AQ131" s="23" t="n">
        <v>1.110595008112894</v>
      </c>
      <c r="AR131" s="23" t="n">
        <v>1.200162736006196</v>
      </c>
      <c r="AS131" s="23" t="n">
        <v>1.017554847190907</v>
      </c>
      <c r="AT131" s="23" t="n">
        <v>0.1703853625207423</v>
      </c>
      <c r="AU131" s="23" t="n">
        <v>1.441543199489152</v>
      </c>
      <c r="AV131" s="23" t="n">
        <v>0.4415431994891522</v>
      </c>
      <c r="AW131" s="23" t="n">
        <v>0.7160130299367546</v>
      </c>
      <c r="AX131" s="23" t="n">
        <v>0.08011436985225277</v>
      </c>
      <c r="AY131" s="23" t="n">
        <v>0.8609474291600492</v>
      </c>
      <c r="AZ131" s="23" t="n">
        <v>0.06482002937104177</v>
      </c>
      <c r="BA131" s="23" t="n">
        <v>0.1449343992232945</v>
      </c>
      <c r="BB131" s="23" t="n">
        <v>1.111889541813686</v>
      </c>
      <c r="BC131" s="23" t="n">
        <v>1.202418661621419</v>
      </c>
      <c r="BD131" s="23" t="n">
        <v>1.035894688207337</v>
      </c>
      <c r="BE131" s="23" t="n">
        <v>0.1749472590472874</v>
      </c>
      <c r="BF131" s="23" t="n">
        <v>1.446753962422775</v>
      </c>
      <c r="BG131" s="23" t="n">
        <v>0.4467539624227747</v>
      </c>
      <c r="BH131" s="23" t="n">
        <v>1.663018498063918</v>
      </c>
      <c r="BI131" s="23" t="n">
        <v>0.383551820287881</v>
      </c>
      <c r="BJ131" s="23" t="n">
        <v>2.386578925786245</v>
      </c>
      <c r="BK131" s="23" t="n">
        <v>0.3400086074344452</v>
      </c>
      <c r="BL131" s="23" t="n">
        <v>0.7235604277223262</v>
      </c>
      <c r="BM131" s="23" t="n">
        <v>1.230635931430956</v>
      </c>
      <c r="BN131" s="23" t="n">
        <v>1.43508862262488</v>
      </c>
      <c r="BO131" s="23" t="n">
        <v>3.276920813789721</v>
      </c>
      <c r="BP131" s="23" t="n">
        <v>0.8903418880034764</v>
      </c>
      <c r="BQ131" s="23" t="n">
        <v>1.970465642808365</v>
      </c>
      <c r="BR131" s="23" t="n">
        <v>0.9704656428083651</v>
      </c>
      <c r="CD131" s="23" t="n">
        <v>0.4886659301384857</v>
      </c>
      <c r="CE131" s="23" t="n">
        <v>0.0386045364667205</v>
      </c>
      <c r="CF131" s="23" t="n">
        <v>0.5541092436703801</v>
      </c>
      <c r="CG131" s="23" t="n">
        <v>0.02683877706517387</v>
      </c>
      <c r="CH131" s="23" t="n">
        <v>0.06544331353189436</v>
      </c>
      <c r="CI131" s="23" t="n">
        <v>1.078999852630979</v>
      </c>
      <c r="CJ131" s="23" t="n">
        <v>1.133922398709785</v>
      </c>
      <c r="CK131" s="23" t="n">
        <v>0.6451919787188667</v>
      </c>
      <c r="CL131" s="23" t="n">
        <v>0.09108273504848663</v>
      </c>
      <c r="CM131" s="23" t="n">
        <v>1.32031299693028</v>
      </c>
      <c r="CN131" s="23" t="n">
        <v>0.3203129969302796</v>
      </c>
      <c r="CO131" s="23" t="n">
        <v>0</v>
      </c>
      <c r="CP131" s="23" t="n">
        <v>0.0001483867930965071</v>
      </c>
      <c r="CQ131" s="23" t="n">
        <v>0.0002651132254804839</v>
      </c>
      <c r="CR131" s="23" t="n">
        <v>0.0001167264323839768</v>
      </c>
      <c r="CS131" s="23" t="n">
        <v>0.0002651132254804839</v>
      </c>
      <c r="CV131" s="23" t="n">
        <v>0.001460411578698429</v>
      </c>
      <c r="CW131" s="23" t="n">
        <v>0.001195298353217945</v>
      </c>
      <c r="CZ131" s="23" t="n">
        <v>0.000138990054545031</v>
      </c>
      <c r="DA131" s="23" t="n">
        <v>4.025010546519735e-05</v>
      </c>
      <c r="DB131" s="23" t="n">
        <v>0.000208475000775259</v>
      </c>
      <c r="DC131" s="23" t="n">
        <v>2.923484076503059e-05</v>
      </c>
      <c r="DD131" s="23" t="n">
        <v>6.948494623022793e-05</v>
      </c>
      <c r="DE131" s="23" t="n">
        <v>1.289589824228444</v>
      </c>
      <c r="DF131" s="23" t="n">
        <v>1.499927469326344</v>
      </c>
      <c r="DG131" s="23" t="n">
        <v>0.0002597159601749533</v>
      </c>
      <c r="DH131" s="23" t="n">
        <v>5.124095939969435e-05</v>
      </c>
      <c r="DI131" s="23" t="n">
        <v>1.868593843099821</v>
      </c>
      <c r="DJ131" s="23" t="n">
        <v>0.8685938430998212</v>
      </c>
      <c r="DK131" s="23" t="n">
        <v>0.01904802022511118</v>
      </c>
      <c r="DL131" s="23" t="n">
        <v>0.003039063224809632</v>
      </c>
      <c r="DM131" s="23" t="n">
        <v>0.02394331464796421</v>
      </c>
      <c r="DN131" s="23" t="n">
        <v>0.0018562311980434</v>
      </c>
      <c r="DO131" s="23" t="n">
        <v>0.004895294422853032</v>
      </c>
      <c r="DP131" s="23" t="n">
        <v>1.159547458942909</v>
      </c>
      <c r="DQ131" s="23" t="n">
        <v>1.256997544364192</v>
      </c>
      <c r="DR131" s="23" t="n">
        <v>0.02788717204478607</v>
      </c>
      <c r="DS131" s="23" t="n">
        <v>0.003943857396821862</v>
      </c>
      <c r="DT131" s="23" t="n">
        <v>1.464045696886764</v>
      </c>
      <c r="DU131" s="23" t="n">
        <v>0.4640456968867641</v>
      </c>
      <c r="DV131" s="23" t="n">
        <v>-0.009052824314767042</v>
      </c>
      <c r="DW131" s="23" t="n">
        <v>-0.001180006746907646</v>
      </c>
      <c r="DX131" s="23" t="n">
        <v>-0.01063895838433504</v>
      </c>
      <c r="DY131" s="23" t="n">
        <v>-0.0004061273226603538</v>
      </c>
      <c r="DZ131" s="23" t="n">
        <v>-0.001586134069568</v>
      </c>
      <c r="EA131" s="23" t="n">
        <v>1.130346807347494</v>
      </c>
      <c r="EB131" s="23" t="n">
        <v>1.175208754132198</v>
      </c>
      <c r="EC131" s="23" t="n">
        <v>-0.01126745856723012</v>
      </c>
      <c r="ED131" s="23" t="n">
        <v>-0.0006285001828950764</v>
      </c>
      <c r="EE131" s="23" t="n">
        <v>1.244634621799801</v>
      </c>
      <c r="EF131" s="23" t="n">
        <v>0.2446346217998009</v>
      </c>
      <c r="EG131" s="23" t="n">
        <v>0.005534506346777205</v>
      </c>
      <c r="EH131" s="23" t="n">
        <v>0.001405925204208378</v>
      </c>
      <c r="EI131" s="23" t="n">
        <v>0.008195124448430678</v>
      </c>
      <c r="EJ131" s="23" t="n">
        <v>0.001254692897445095</v>
      </c>
      <c r="EK131" s="23" t="n">
        <v>0.002660618101653473</v>
      </c>
      <c r="EL131" s="23" t="n">
        <v>1.254029016522325</v>
      </c>
      <c r="EM131" s="23" t="n">
        <v>1.4807326859789</v>
      </c>
      <c r="EN131" s="23" t="n">
        <v>0.01051951923191564</v>
      </c>
      <c r="EO131" s="23" t="n">
        <v>0.002324394783484958</v>
      </c>
      <c r="EP131" s="23" t="n">
        <v>1.900715000180865</v>
      </c>
      <c r="EQ131" s="23" t="n">
        <v>0.9007150001808655</v>
      </c>
      <c r="ER131" s="23" t="n">
        <v>0.09204202488743962</v>
      </c>
      <c r="ES131" s="23" t="n">
        <v>-0.002032536055642781</v>
      </c>
      <c r="ET131" s="23" t="n">
        <v>0.08901179796022879</v>
      </c>
      <c r="EU131" s="23" t="n">
        <v>-0.000997690871568052</v>
      </c>
      <c r="EV131" s="23" t="n">
        <v>-0.003030226927210833</v>
      </c>
      <c r="EW131" s="23" t="n">
        <v>0.9779173039909931</v>
      </c>
      <c r="EX131" s="23" t="n">
        <v>0.967077789401998</v>
      </c>
      <c r="EY131" s="23" t="n">
        <v>0.08944128817537131</v>
      </c>
      <c r="EZ131" s="23" t="n">
        <v>0.0004294902151425195</v>
      </c>
      <c r="FA131" s="23" t="n">
        <v>0.9717440298032468</v>
      </c>
      <c r="FB131" s="23" t="n">
        <v>-0.02825597019675323</v>
      </c>
      <c r="FC131" s="23" t="n">
        <v>0.02984499226725875</v>
      </c>
      <c r="FD131" s="23" t="n">
        <v>0.00235774999088614</v>
      </c>
      <c r="FE131" s="23" t="n">
        <v>0.03384190522116502</v>
      </c>
      <c r="FF131" s="23" t="n">
        <v>0.001639162963020132</v>
      </c>
      <c r="FG131" s="23" t="n">
        <v>0.003996912953906272</v>
      </c>
      <c r="FH131" s="23" t="n">
        <v>1.078999852630979</v>
      </c>
      <c r="FI131" s="23" t="n">
        <v>1.133922398709785</v>
      </c>
      <c r="FJ131" s="23" t="n">
        <v>0.03940473118374536</v>
      </c>
      <c r="FK131" s="23" t="n">
        <v>0.005562825962580342</v>
      </c>
      <c r="FL131" s="23" t="n">
        <v>1.320312996930278</v>
      </c>
      <c r="FM131" s="23" t="n">
        <v>0.3203129969302777</v>
      </c>
    </row>
    <row r="132">
      <c r="A132" s="2" t="inlineStr">
        <is>
          <t>NSW|1001</t>
        </is>
      </c>
      <c r="B132" s="2" t="inlineStr">
        <is>
          <t>NSW</t>
        </is>
      </c>
      <c r="C132" s="2" t="inlineStr">
        <is>
          <t>1001</t>
        </is>
      </c>
      <c r="D132" s="2" t="inlineStr">
        <is>
          <t>Exploration and mining support services</t>
        </is>
      </c>
      <c r="E132" s="23" t="n">
        <v>1</v>
      </c>
      <c r="F132" s="23" t="n">
        <v>0.4017364730497821</v>
      </c>
      <c r="G132" s="23" t="n">
        <v>1.72369139736023</v>
      </c>
      <c r="H132" s="23" t="n">
        <v>0.321954924310448</v>
      </c>
      <c r="I132" s="23" t="n">
        <v>0.7236913973602301</v>
      </c>
      <c r="J132" s="23" t="n">
        <v>1.401736473049782</v>
      </c>
      <c r="K132" s="23" t="n">
        <v>1.72369139736023</v>
      </c>
      <c r="L132" s="23" t="n">
        <v>2.43762454319186</v>
      </c>
      <c r="M132" s="23" t="n">
        <v>0.7139331458316298</v>
      </c>
      <c r="N132" s="23" t="n">
        <v>2.43762454319186</v>
      </c>
      <c r="O132" s="23" t="n">
        <v>1.43762454319186</v>
      </c>
      <c r="P132" s="23" t="n">
        <v>0.2146764176264042</v>
      </c>
      <c r="Q132" s="23" t="n">
        <v>0.1231128190223366</v>
      </c>
      <c r="R132" s="23" t="n">
        <v>0.4254767468578208</v>
      </c>
      <c r="S132" s="23" t="n">
        <v>0.08768751020908007</v>
      </c>
      <c r="T132" s="23" t="n">
        <v>0.2108003292314166</v>
      </c>
      <c r="U132" s="23" t="n">
        <v>1.573480871273838</v>
      </c>
      <c r="V132" s="23" t="n">
        <v>1.981944507748713</v>
      </c>
      <c r="W132" s="23" t="n">
        <v>0.5917731882866797</v>
      </c>
      <c r="X132" s="23" t="n">
        <v>0.1662964414288589</v>
      </c>
      <c r="Y132" s="23" t="n">
        <v>2.75658218461856</v>
      </c>
      <c r="Z132" s="23" t="n">
        <v>1.75658218461856</v>
      </c>
      <c r="AA132" s="23" t="n">
        <v>0.6715400949517091</v>
      </c>
      <c r="AB132" s="23" t="n">
        <v>0.1801034419618949</v>
      </c>
      <c r="AC132" s="23" t="n">
        <v>0.9959022597619408</v>
      </c>
      <c r="AD132" s="23" t="n">
        <v>0.1442587228483368</v>
      </c>
      <c r="AE132" s="23" t="n">
        <v>0.3243621648102317</v>
      </c>
      <c r="AF132" s="23" t="n">
        <v>1.268194622057297</v>
      </c>
      <c r="AG132" s="23" t="n">
        <v>1.483012358083484</v>
      </c>
      <c r="AH132" s="23" t="n">
        <v>1.360069158950296</v>
      </c>
      <c r="AI132" s="23" t="n">
        <v>0.3641668991883552</v>
      </c>
      <c r="AJ132" s="23" t="n">
        <v>2.025298517801978</v>
      </c>
      <c r="AK132" s="23" t="n">
        <v>1.025298517801978</v>
      </c>
      <c r="AL132" s="23" t="n">
        <v>0.5380323248420369</v>
      </c>
      <c r="AM132" s="23" t="n">
        <v>0.1793935157117601</v>
      </c>
      <c r="AN132" s="23" t="n">
        <v>0.8620315148716245</v>
      </c>
      <c r="AO132" s="23" t="n">
        <v>0.1446056743178276</v>
      </c>
      <c r="AP132" s="23" t="n">
        <v>0.3239991900295877</v>
      </c>
      <c r="AQ132" s="23" t="n">
        <v>1.333425163189645</v>
      </c>
      <c r="AR132" s="23" t="n">
        <v>1.602192795989928</v>
      </c>
      <c r="AS132" s="23" t="n">
        <v>1.232181024101338</v>
      </c>
      <c r="AT132" s="23" t="n">
        <v>0.370149509229713</v>
      </c>
      <c r="AU132" s="23" t="n">
        <v>2.290161700717701</v>
      </c>
      <c r="AV132" s="23" t="n">
        <v>1.290161700717701</v>
      </c>
      <c r="AW132" s="23" t="n">
        <v>0.5413928518886285</v>
      </c>
      <c r="AX132" s="23" t="n">
        <v>0.1838433378667769</v>
      </c>
      <c r="AY132" s="23" t="n">
        <v>0.8734665616169129</v>
      </c>
      <c r="AZ132" s="23" t="n">
        <v>0.1482303718615076</v>
      </c>
      <c r="BA132" s="23" t="n">
        <v>0.3320737097282844</v>
      </c>
      <c r="BB132" s="23" t="n">
        <v>1.339574741752586</v>
      </c>
      <c r="BC132" s="23" t="n">
        <v>1.613369217140304</v>
      </c>
      <c r="BD132" s="23" t="n">
        <v>1.253526451265904</v>
      </c>
      <c r="BE132" s="23" t="n">
        <v>0.380059889648991</v>
      </c>
      <c r="BF132" s="23" t="n">
        <v>2.315373110104842</v>
      </c>
      <c r="BG132" s="23" t="n">
        <v>1.315373110104842</v>
      </c>
      <c r="BH132" s="23" t="n">
        <v>1.848172645835345</v>
      </c>
      <c r="BI132" s="23" t="n">
        <v>1.046960180435022</v>
      </c>
      <c r="BJ132" s="23" t="n">
        <v>3.66657131866506</v>
      </c>
      <c r="BK132" s="23" t="n">
        <v>0.7714384923946929</v>
      </c>
      <c r="BL132" s="23" t="n">
        <v>1.818398672829715</v>
      </c>
      <c r="BM132" s="23" t="n">
        <v>1.566483971502464</v>
      </c>
      <c r="BN132" s="23" t="n">
        <v>1.983890047787082</v>
      </c>
      <c r="BO132" s="23" t="n">
        <v>5.600772754841971</v>
      </c>
      <c r="BP132" s="23" t="n">
        <v>1.934201436176911</v>
      </c>
      <c r="BQ132" s="23" t="n">
        <v>3.030438074853397</v>
      </c>
      <c r="BR132" s="23" t="n">
        <v>2.030438074853397</v>
      </c>
      <c r="CD132" s="23" t="n">
        <v>0.4568636773253049</v>
      </c>
      <c r="CE132" s="23" t="n">
        <v>0.05699062293955826</v>
      </c>
      <c r="CF132" s="23" t="n">
        <v>0.5704255129041199</v>
      </c>
      <c r="CG132" s="23" t="n">
        <v>0.05657121263925673</v>
      </c>
      <c r="CH132" s="23" t="n">
        <v>0.113561835578815</v>
      </c>
      <c r="CI132" s="23" t="n">
        <v>1.12474316906349</v>
      </c>
      <c r="CJ132" s="23" t="n">
        <v>1.248568317454475</v>
      </c>
      <c r="CK132" s="23" t="n">
        <v>0.7682959706636167</v>
      </c>
      <c r="CL132" s="23" t="n">
        <v>0.1978704577594967</v>
      </c>
      <c r="CM132" s="23" t="n">
        <v>1.681674444249066</v>
      </c>
      <c r="CN132" s="23" t="n">
        <v>0.6816744442490658</v>
      </c>
      <c r="CO132" s="23" t="n">
        <v>0</v>
      </c>
      <c r="CP132" s="23" t="n">
        <v>0.0002146806745858719</v>
      </c>
      <c r="CQ132" s="23" t="n">
        <v>0.0004849774658617376</v>
      </c>
      <c r="CR132" s="23" t="n">
        <v>0.0002702967912758656</v>
      </c>
      <c r="CS132" s="23" t="n">
        <v>0.0004849774658617376</v>
      </c>
      <c r="CV132" s="23" t="n">
        <v>0.003081674108584479</v>
      </c>
      <c r="CW132" s="23" t="n">
        <v>0.002596696642722741</v>
      </c>
      <c r="CZ132" s="23" t="n">
        <v>7.712791171700014e-05</v>
      </c>
      <c r="DA132" s="23" t="n">
        <v>6.640789930583105e-05</v>
      </c>
      <c r="DB132" s="23" t="n">
        <v>0.0001919584323984963</v>
      </c>
      <c r="DC132" s="23" t="n">
        <v>4.842262137566508e-05</v>
      </c>
      <c r="DD132" s="23" t="n">
        <v>0.0001148305206814961</v>
      </c>
      <c r="DE132" s="23" t="n">
        <v>1.861009948635673</v>
      </c>
      <c r="DF132" s="23" t="n">
        <v>2.488832228504195</v>
      </c>
      <c r="DG132" s="23" t="n">
        <v>0.0003032756001038356</v>
      </c>
      <c r="DH132" s="23" t="n">
        <v>0.0001113171677053394</v>
      </c>
      <c r="DI132" s="23" t="n">
        <v>3.932112167338627</v>
      </c>
      <c r="DJ132" s="23" t="n">
        <v>2.932112167338626</v>
      </c>
      <c r="DK132" s="23" t="n">
        <v>0.006289882689970178</v>
      </c>
      <c r="DL132" s="23" t="n">
        <v>0.004783289148887955</v>
      </c>
      <c r="DM132" s="23" t="n">
        <v>0.01509841646647822</v>
      </c>
      <c r="DN132" s="23" t="n">
        <v>0.004025244627620085</v>
      </c>
      <c r="DO132" s="23" t="n">
        <v>0.00880853377650804</v>
      </c>
      <c r="DP132" s="23" t="n">
        <v>1.760473507163396</v>
      </c>
      <c r="DQ132" s="23" t="n">
        <v>2.400428944494322</v>
      </c>
      <c r="DR132" s="23" t="n">
        <v>0.02366615290996447</v>
      </c>
      <c r="DS132" s="23" t="n">
        <v>0.008567736443486252</v>
      </c>
      <c r="DT132" s="23" t="n">
        <v>3.762574610127853</v>
      </c>
      <c r="DU132" s="23" t="n">
        <v>2.762574610127853</v>
      </c>
      <c r="DV132" s="23" t="n">
        <v>-0.003006483555095617</v>
      </c>
      <c r="DW132" s="23" t="n">
        <v>-0.0006145555677628374</v>
      </c>
      <c r="DX132" s="23" t="n">
        <v>-0.004340305619450652</v>
      </c>
      <c r="DY132" s="23" t="n">
        <v>-0.0007192664965921983</v>
      </c>
      <c r="DZ132" s="23" t="n">
        <v>-0.001333822064355036</v>
      </c>
      <c r="EA132" s="23" t="n">
        <v>1.204410087898616</v>
      </c>
      <c r="EB132" s="23" t="n">
        <v>1.443648548183266</v>
      </c>
      <c r="EC132" s="23" t="n">
        <v>-0.005705675454086971</v>
      </c>
      <c r="ED132" s="23" t="n">
        <v>-0.001365369834636318</v>
      </c>
      <c r="EE132" s="23" t="n">
        <v>1.89779034194834</v>
      </c>
      <c r="EF132" s="23" t="n">
        <v>0.8977903419483398</v>
      </c>
      <c r="EG132" s="23" t="n">
        <v>0.01109332157650192</v>
      </c>
      <c r="EH132" s="23" t="n">
        <v>0.004096164337749493</v>
      </c>
      <c r="EI132" s="23" t="n">
        <v>0.01822523041804996</v>
      </c>
      <c r="EJ132" s="23" t="n">
        <v>0.003035744503798557</v>
      </c>
      <c r="EK132" s="23" t="n">
        <v>0.007131908841548049</v>
      </c>
      <c r="EL132" s="23" t="n">
        <v>1.369245974661554</v>
      </c>
      <c r="EM132" s="23" t="n">
        <v>1.642901117790995</v>
      </c>
      <c r="EN132" s="23" t="n">
        <v>0.02327480495681544</v>
      </c>
      <c r="EO132" s="23" t="n">
        <v>0.005049574538765478</v>
      </c>
      <c r="EP132" s="23" t="n">
        <v>2.09809161271558</v>
      </c>
      <c r="EQ132" s="23" t="n">
        <v>1.09809161271558</v>
      </c>
      <c r="ER132" s="23" t="n">
        <v>-0.1446010916861741</v>
      </c>
      <c r="ES132" s="23" t="n">
        <v>-0.004806090587884275</v>
      </c>
      <c r="ET132" s="23" t="n">
        <v>-0.1520959753083655</v>
      </c>
      <c r="EU132" s="23" t="n">
        <v>-0.00268879303430717</v>
      </c>
      <c r="EV132" s="23" t="n">
        <v>-0.007494883622191445</v>
      </c>
      <c r="EW132" s="23" t="n">
        <v>1.033236890066604</v>
      </c>
      <c r="EX132" s="23" t="n">
        <v>1.051831445632911</v>
      </c>
      <c r="EY132" s="23" t="n">
        <v>-0.1511629398057736</v>
      </c>
      <c r="EZ132" s="23" t="n">
        <v>0.0009330355025919113</v>
      </c>
      <c r="FA132" s="23" t="n">
        <v>1.045378966666729</v>
      </c>
      <c r="FB132" s="23" t="n">
        <v>0.0453789666667291</v>
      </c>
      <c r="FC132" s="23" t="n">
        <v>0.02790268786101171</v>
      </c>
      <c r="FD132" s="23" t="n">
        <v>0.003480669709171975</v>
      </c>
      <c r="FE132" s="23" t="n">
        <v>0.03483841203508076</v>
      </c>
      <c r="FF132" s="23" t="n">
        <v>0.00345505446489707</v>
      </c>
      <c r="FG132" s="23" t="n">
        <v>0.006935724174069045</v>
      </c>
      <c r="FH132" s="23" t="n">
        <v>1.12474316906349</v>
      </c>
      <c r="FI132" s="23" t="n">
        <v>1.248568317454473</v>
      </c>
      <c r="FJ132" s="23" t="n">
        <v>0.04692323710172202</v>
      </c>
      <c r="FK132" s="23" t="n">
        <v>0.01208482506664126</v>
      </c>
      <c r="FL132" s="23" t="n">
        <v>1.681674444249066</v>
      </c>
      <c r="FM132" s="23" t="n">
        <v>0.6816744442490655</v>
      </c>
    </row>
    <row r="133">
      <c r="A133" s="2" t="inlineStr">
        <is>
          <t>NSW|1101</t>
        </is>
      </c>
      <c r="B133" s="2" t="inlineStr">
        <is>
          <t>NSW</t>
        </is>
      </c>
      <c r="C133" s="2" t="inlineStr">
        <is>
          <t>1101</t>
        </is>
      </c>
      <c r="D133" s="2" t="inlineStr">
        <is>
          <t>Meat and meat product manufacturing</t>
        </is>
      </c>
      <c r="E133" s="23" t="n">
        <v>1</v>
      </c>
      <c r="F133" s="23" t="n">
        <v>0.6964736254926724</v>
      </c>
      <c r="G133" s="23" t="n">
        <v>2.180554733924242</v>
      </c>
      <c r="H133" s="23" t="n">
        <v>0.4840811084315697</v>
      </c>
      <c r="I133" s="23" t="n">
        <v>1.180554733924242</v>
      </c>
      <c r="J133" s="23" t="n">
        <v>1.696473625492672</v>
      </c>
      <c r="K133" s="23" t="n">
        <v>2.180554733924242</v>
      </c>
      <c r="L133" s="23" t="n">
        <v>2.647224376401989</v>
      </c>
      <c r="M133" s="23" t="n">
        <v>0.4666696424777466</v>
      </c>
      <c r="N133" s="23" t="n">
        <v>2.647224376401989</v>
      </c>
      <c r="O133" s="23" t="n">
        <v>1.647224376401989</v>
      </c>
      <c r="P133" s="23" t="n">
        <v>0.1168448173610077</v>
      </c>
      <c r="Q133" s="23" t="n">
        <v>0.05759560225031239</v>
      </c>
      <c r="R133" s="23" t="n">
        <v>0.2781171913617256</v>
      </c>
      <c r="S133" s="23" t="n">
        <v>0.1036767717504055</v>
      </c>
      <c r="T133" s="23" t="n">
        <v>0.1612723740007179</v>
      </c>
      <c r="U133" s="23" t="n">
        <v>1.49292389299872</v>
      </c>
      <c r="V133" s="23" t="n">
        <v>2.380227019418801</v>
      </c>
      <c r="W133" s="23" t="n">
        <v>0.3868185471119583</v>
      </c>
      <c r="X133" s="23" t="n">
        <v>0.1087013557502327</v>
      </c>
      <c r="Y133" s="23" t="n">
        <v>3.310532344081899</v>
      </c>
      <c r="Z133" s="23" t="n">
        <v>2.310532344081899</v>
      </c>
      <c r="AA133" s="23" t="n">
        <v>0.17407696416826</v>
      </c>
      <c r="AB133" s="23" t="n">
        <v>0.3416854045145013</v>
      </c>
      <c r="AC133" s="23" t="n">
        <v>0.7321381685351173</v>
      </c>
      <c r="AD133" s="23" t="n">
        <v>0.2163757998523559</v>
      </c>
      <c r="AE133" s="23" t="n">
        <v>0.5580612043668572</v>
      </c>
      <c r="AF133" s="23" t="n">
        <v>2.962841012003366</v>
      </c>
      <c r="AG133" s="23" t="n">
        <v>4.205830289109615</v>
      </c>
      <c r="AH133" s="23" t="n">
        <v>0.9701795560777799</v>
      </c>
      <c r="AI133" s="23" t="n">
        <v>0.2380413875426627</v>
      </c>
      <c r="AJ133" s="23" t="n">
        <v>5.573279386582246</v>
      </c>
      <c r="AK133" s="23" t="n">
        <v>4.573279386582246</v>
      </c>
      <c r="AL133" s="23" t="n">
        <v>0.1745636674173758</v>
      </c>
      <c r="AM133" s="23" t="n">
        <v>0.3350471489006813</v>
      </c>
      <c r="AN133" s="23" t="n">
        <v>0.7250344510853844</v>
      </c>
      <c r="AO133" s="23" t="n">
        <v>0.2154236347673273</v>
      </c>
      <c r="AP133" s="23" t="n">
        <v>0.5504707836680086</v>
      </c>
      <c r="AQ133" s="23" t="n">
        <v>2.919340684448356</v>
      </c>
      <c r="AR133" s="23" t="n">
        <v>4.153409823545076</v>
      </c>
      <c r="AS133" s="23" t="n">
        <v>0.9669864323655492</v>
      </c>
      <c r="AT133" s="23" t="n">
        <v>0.2419519812801647</v>
      </c>
      <c r="AU133" s="23" t="n">
        <v>5.539448424015504</v>
      </c>
      <c r="AV133" s="23" t="n">
        <v>4.539448424015504</v>
      </c>
      <c r="AW133" s="23" t="n">
        <v>0.1803520781080265</v>
      </c>
      <c r="AX133" s="23" t="n">
        <v>0.3484543692999274</v>
      </c>
      <c r="AY133" s="23" t="n">
        <v>0.7504459318001875</v>
      </c>
      <c r="AZ133" s="23" t="n">
        <v>0.2216394843922336</v>
      </c>
      <c r="BA133" s="23" t="n">
        <v>0.570093853692161</v>
      </c>
      <c r="BB133" s="23" t="n">
        <v>2.932078482018997</v>
      </c>
      <c r="BC133" s="23" t="n">
        <v>4.161005183154523</v>
      </c>
      <c r="BD133" s="23" t="n">
        <v>0.9988759337663018</v>
      </c>
      <c r="BE133" s="23" t="n">
        <v>0.2484300019661143</v>
      </c>
      <c r="BF133" s="23" t="n">
        <v>5.538477539294</v>
      </c>
      <c r="BG133" s="23" t="n">
        <v>4.538477539294</v>
      </c>
      <c r="BH133" s="23" t="n">
        <v>1.786025174861859</v>
      </c>
      <c r="BI133" s="23" t="n">
        <v>1.699854361432181</v>
      </c>
      <c r="BJ133" s="23" t="n">
        <v>4.566049991357116</v>
      </c>
      <c r="BK133" s="23" t="n">
        <v>1.080170455063076</v>
      </c>
      <c r="BL133" s="23" t="n">
        <v>2.780024816495257</v>
      </c>
      <c r="BM133" s="23" t="n">
        <v>1.951752744226384</v>
      </c>
      <c r="BN133" s="23" t="n">
        <v>2.556542906350847</v>
      </c>
      <c r="BO133" s="23" t="n">
        <v>5.830360379480624</v>
      </c>
      <c r="BP133" s="23" t="n">
        <v>1.264310388123508</v>
      </c>
      <c r="BQ133" s="23" t="n">
        <v>3.264433481421435</v>
      </c>
      <c r="BR133" s="23" t="n">
        <v>2.264433481421435</v>
      </c>
      <c r="CD133" s="23" t="n">
        <v>0.05723214680725231</v>
      </c>
      <c r="CE133" s="23" t="n">
        <v>0.2840898022641891</v>
      </c>
      <c r="CF133" s="23" t="n">
        <v>0.4540209771733917</v>
      </c>
      <c r="CG133" s="23" t="n">
        <v>0.1126990281019503</v>
      </c>
      <c r="CH133" s="23" t="n">
        <v>0.3967888303661394</v>
      </c>
      <c r="CI133" s="23" t="n">
        <v>5.963815235185097</v>
      </c>
      <c r="CJ133" s="23" t="n">
        <v>7.932971284520456</v>
      </c>
      <c r="CK133" s="23" t="n">
        <v>0.5833610089658212</v>
      </c>
      <c r="CL133" s="23" t="n">
        <v>0.1293400317924295</v>
      </c>
      <c r="CM133" s="23" t="n">
        <v>10.19289056079754</v>
      </c>
      <c r="CN133" s="23" t="n">
        <v>9.192890560797542</v>
      </c>
      <c r="CO133" s="23" t="n">
        <v>0</v>
      </c>
      <c r="CP133" s="23" t="n">
        <v>5.363819996611896e-05</v>
      </c>
      <c r="CQ133" s="23" t="n">
        <v>0.0004708463129830447</v>
      </c>
      <c r="CR133" s="23" t="n">
        <v>0.0004172081130169257</v>
      </c>
      <c r="CS133" s="23" t="n">
        <v>0.0004708463129830447</v>
      </c>
      <c r="CV133" s="23" t="n">
        <v>0.002168203412814868</v>
      </c>
      <c r="CW133" s="23" t="n">
        <v>0.001697357099831824</v>
      </c>
      <c r="CZ133" s="23" t="n">
        <v>4.033112428011732e-05</v>
      </c>
      <c r="DA133" s="23" t="n">
        <v>3.520168497933428e-05</v>
      </c>
      <c r="DB133" s="23" t="n">
        <v>0.0001588609957470339</v>
      </c>
      <c r="DC133" s="23" t="n">
        <v>8.332818648758229e-05</v>
      </c>
      <c r="DD133" s="23" t="n">
        <v>0.0001185298714669166</v>
      </c>
      <c r="DE133" s="23" t="n">
        <v>1.87281685317878</v>
      </c>
      <c r="DF133" s="23" t="n">
        <v>3.938918108101195</v>
      </c>
      <c r="DG133" s="23" t="n">
        <v>0.0002316245915514751</v>
      </c>
      <c r="DH133" s="23" t="n">
        <v>7.276359580444121e-05</v>
      </c>
      <c r="DI133" s="23" t="n">
        <v>5.743073015836128</v>
      </c>
      <c r="DJ133" s="23" t="n">
        <v>4.743073015836129</v>
      </c>
      <c r="DK133" s="23" t="n">
        <v>0.005829813607911695</v>
      </c>
      <c r="DL133" s="23" t="n">
        <v>0.01935587214000066</v>
      </c>
      <c r="DM133" s="23" t="n">
        <v>0.03306820705057891</v>
      </c>
      <c r="DN133" s="23" t="n">
        <v>0.007882521302666552</v>
      </c>
      <c r="DO133" s="23" t="n">
        <v>0.02723839344266722</v>
      </c>
      <c r="DP133" s="23" t="n">
        <v>4.320152828511126</v>
      </c>
      <c r="DQ133" s="23" t="n">
        <v>5.672258029948289</v>
      </c>
      <c r="DR133" s="23" t="n">
        <v>0.03866859488278671</v>
      </c>
      <c r="DS133" s="23" t="n">
        <v>0.005600387832207801</v>
      </c>
      <c r="DT133" s="23" t="n">
        <v>6.632904151568277</v>
      </c>
      <c r="DU133" s="23" t="n">
        <v>5.632904151568276</v>
      </c>
      <c r="DV133" s="23" t="n">
        <v>-8.17340415411521e-05</v>
      </c>
      <c r="DW133" s="23" t="n">
        <v>-0.006037491625699961</v>
      </c>
      <c r="DX133" s="23" t="n">
        <v>-0.008286433644505861</v>
      </c>
      <c r="DY133" s="23" t="n">
        <v>-0.002167207977264747</v>
      </c>
      <c r="DZ133" s="23" t="n">
        <v>-0.008204699602964709</v>
      </c>
      <c r="EA133" s="23" t="n">
        <v>74.86752828881168</v>
      </c>
      <c r="EB133" s="23" t="n">
        <v>101.3828936910423</v>
      </c>
      <c r="EC133" s="23" t="n">
        <v>-0.009178921486399537</v>
      </c>
      <c r="ED133" s="23" t="n">
        <v>-0.0008924878418936754</v>
      </c>
      <c r="EE133" s="23" t="n">
        <v>112.3023077450301</v>
      </c>
      <c r="EF133" s="23" t="n">
        <v>111.3023077450301</v>
      </c>
      <c r="EG133" s="23" t="n">
        <v>0.004986519294416561</v>
      </c>
      <c r="EH133" s="23" t="n">
        <v>0.00173682994994303</v>
      </c>
      <c r="EI133" s="23" t="n">
        <v>0.01030874946946475</v>
      </c>
      <c r="EJ133" s="23" t="n">
        <v>0.003585400225105164</v>
      </c>
      <c r="EK133" s="23" t="n">
        <v>0.005322230175048194</v>
      </c>
      <c r="EL133" s="23" t="n">
        <v>1.348305069607927</v>
      </c>
      <c r="EM133" s="23" t="n">
        <v>2.06732369029586</v>
      </c>
      <c r="EN133" s="23" t="n">
        <v>0.01360945508655085</v>
      </c>
      <c r="EO133" s="23" t="n">
        <v>0.003300705617086097</v>
      </c>
      <c r="EP133" s="23" t="n">
        <v>2.729249458994263</v>
      </c>
      <c r="EQ133" s="23" t="n">
        <v>1.729249458994263</v>
      </c>
      <c r="ER133" s="23" t="n">
        <v>-0.00449981604530077</v>
      </c>
      <c r="ES133" s="23" t="n">
        <v>-0.008375085563763245</v>
      </c>
      <c r="ET133" s="23" t="n">
        <v>-0.0174124669191975</v>
      </c>
      <c r="EU133" s="23" t="n">
        <v>-0.004537565310133485</v>
      </c>
      <c r="EV133" s="23" t="n">
        <v>-0.01291265087389673</v>
      </c>
      <c r="EW133" s="23" t="n">
        <v>2.861206209198147</v>
      </c>
      <c r="EX133" s="23" t="n">
        <v>3.869595277651765</v>
      </c>
      <c r="EY133" s="23" t="n">
        <v>-0.01680257879878164</v>
      </c>
      <c r="EZ133" s="23" t="n">
        <v>0.0006098881204158572</v>
      </c>
      <c r="FA133" s="23" t="n">
        <v>3.734059043664428</v>
      </c>
      <c r="FB133" s="23" t="n">
        <v>2.734059043664428</v>
      </c>
      <c r="FC133" s="23" t="n">
        <v>0.003495420641289637</v>
      </c>
      <c r="FD133" s="23" t="n">
        <v>0.01735062223261396</v>
      </c>
      <c r="FE133" s="23" t="n">
        <v>0.02772907157467077</v>
      </c>
      <c r="FF133" s="23" t="n">
        <v>0.006883028700767166</v>
      </c>
      <c r="FG133" s="23" t="n">
        <v>0.02423365093338113</v>
      </c>
      <c r="FH133" s="23" t="n">
        <v>5.963815235185097</v>
      </c>
      <c r="FI133" s="23" t="n">
        <v>7.932971284520455</v>
      </c>
      <c r="FJ133" s="23" t="n">
        <v>0.03562844006061805</v>
      </c>
      <c r="FK133" s="23" t="n">
        <v>0.007899368485947283</v>
      </c>
      <c r="FL133" s="23" t="n">
        <v>10.19289056079755</v>
      </c>
      <c r="FM133" s="23" t="n">
        <v>9.192890560797546</v>
      </c>
    </row>
    <row r="134">
      <c r="A134" s="2" t="inlineStr">
        <is>
          <t>NSW|1102</t>
        </is>
      </c>
      <c r="B134" s="2" t="inlineStr">
        <is>
          <t>NSW</t>
        </is>
      </c>
      <c r="C134" s="2" t="inlineStr">
        <is>
          <t>1102</t>
        </is>
      </c>
      <c r="D134" s="2" t="inlineStr">
        <is>
          <t>Processed seafood manufacturing</t>
        </is>
      </c>
      <c r="E134" s="23" t="n">
        <v>1</v>
      </c>
      <c r="F134" s="23" t="n">
        <v>0.2496153872629715</v>
      </c>
      <c r="G134" s="23" t="n">
        <v>1.436556625480151</v>
      </c>
      <c r="H134" s="23" t="n">
        <v>0.186941238217179</v>
      </c>
      <c r="I134" s="23" t="n">
        <v>0.4365566254801505</v>
      </c>
      <c r="J134" s="23" t="n">
        <v>1.249615387262971</v>
      </c>
      <c r="K134" s="23" t="n">
        <v>1.436556625480151</v>
      </c>
      <c r="L134" s="23" t="n">
        <v>1.754705943318956</v>
      </c>
      <c r="M134" s="23" t="n">
        <v>0.3181493178388053</v>
      </c>
      <c r="N134" s="23" t="n">
        <v>1.754705943318956</v>
      </c>
      <c r="O134" s="23" t="n">
        <v>0.7547059433189558</v>
      </c>
      <c r="P134" s="23" t="n">
        <v>0.09244246768781257</v>
      </c>
      <c r="Q134" s="23" t="n">
        <v>0.05150038954857826</v>
      </c>
      <c r="R134" s="23" t="n">
        <v>0.1896047796063742</v>
      </c>
      <c r="S134" s="23" t="n">
        <v>0.0456619223699834</v>
      </c>
      <c r="T134" s="23" t="n">
        <v>0.09716231191856166</v>
      </c>
      <c r="U134" s="23" t="n">
        <v>1.557107472752677</v>
      </c>
      <c r="V134" s="23" t="n">
        <v>2.051057099067157</v>
      </c>
      <c r="W134" s="23" t="n">
        <v>0.2637112974344313</v>
      </c>
      <c r="X134" s="23" t="n">
        <v>0.07410651782805705</v>
      </c>
      <c r="Y134" s="23" t="n">
        <v>2.852707246251913</v>
      </c>
      <c r="Z134" s="23" t="n">
        <v>1.852707246251913</v>
      </c>
      <c r="AA134" s="23" t="n">
        <v>0.2937562505728274</v>
      </c>
      <c r="AB134" s="23" t="n">
        <v>0.1077807019211571</v>
      </c>
      <c r="AC134" s="23" t="n">
        <v>0.4824373523270366</v>
      </c>
      <c r="AD134" s="23" t="n">
        <v>0.08090039983305206</v>
      </c>
      <c r="AE134" s="23" t="n">
        <v>0.1886811017542092</v>
      </c>
      <c r="AF134" s="23" t="n">
        <v>1.366905220607166</v>
      </c>
      <c r="AG134" s="23" t="n">
        <v>1.642304976953781</v>
      </c>
      <c r="AH134" s="23" t="n">
        <v>0.644720685483238</v>
      </c>
      <c r="AI134" s="23" t="n">
        <v>0.1622833331562014</v>
      </c>
      <c r="AJ134" s="23" t="n">
        <v>2.194747121894518</v>
      </c>
      <c r="AK134" s="23" t="n">
        <v>1.194747121894518</v>
      </c>
      <c r="AL134" s="23" t="n">
        <v>0.2835319216202795</v>
      </c>
      <c r="AM134" s="23" t="n">
        <v>0.1048301546060082</v>
      </c>
      <c r="AN134" s="23" t="n">
        <v>0.4692885404801312</v>
      </c>
      <c r="AO134" s="23" t="n">
        <v>0.08092646425384351</v>
      </c>
      <c r="AP134" s="23" t="n">
        <v>0.1857566188598517</v>
      </c>
      <c r="AQ134" s="23" t="n">
        <v>1.369729637519976</v>
      </c>
      <c r="AR134" s="23" t="n">
        <v>1.655152399766212</v>
      </c>
      <c r="AS134" s="23" t="n">
        <v>0.6342378981999299</v>
      </c>
      <c r="AT134" s="23" t="n">
        <v>0.1649493577197987</v>
      </c>
      <c r="AU134" s="23" t="n">
        <v>2.236918843477998</v>
      </c>
      <c r="AV134" s="23" t="n">
        <v>1.236918843477998</v>
      </c>
      <c r="AW134" s="23" t="n">
        <v>0.2887510892511791</v>
      </c>
      <c r="AX134" s="23" t="n">
        <v>0.1089529338260675</v>
      </c>
      <c r="AY134" s="23" t="n">
        <v>0.4807519372783881</v>
      </c>
      <c r="AZ134" s="23" t="n">
        <v>0.08304791420114147</v>
      </c>
      <c r="BA134" s="23" t="n">
        <v>0.192000848027209</v>
      </c>
      <c r="BB134" s="23" t="n">
        <v>1.377324754371027</v>
      </c>
      <c r="BC134" s="23" t="n">
        <v>1.664935493490697</v>
      </c>
      <c r="BD134" s="23" t="n">
        <v>0.6501176479695053</v>
      </c>
      <c r="BE134" s="23" t="n">
        <v>0.1693657106911173</v>
      </c>
      <c r="BF134" s="23" t="n">
        <v>2.25148119667864</v>
      </c>
      <c r="BG134" s="23" t="n">
        <v>1.251481196678639</v>
      </c>
      <c r="BH134" s="23" t="n">
        <v>1.459465169237846</v>
      </c>
      <c r="BI134" s="23" t="n">
        <v>0.8999887186618325</v>
      </c>
      <c r="BJ134" s="23" t="n">
        <v>2.802965939364937</v>
      </c>
      <c r="BK134" s="23" t="n">
        <v>0.4435120514652588</v>
      </c>
      <c r="BL134" s="23" t="n">
        <v>1.343500770127091</v>
      </c>
      <c r="BM134" s="23" t="n">
        <v>1.616656524342969</v>
      </c>
      <c r="BN134" s="23" t="n">
        <v>1.920543222575628</v>
      </c>
      <c r="BO134" s="23" t="n">
        <v>3.664902201990357</v>
      </c>
      <c r="BP134" s="23" t="n">
        <v>0.8619362626254197</v>
      </c>
      <c r="BQ134" s="23" t="n">
        <v>2.511126869786295</v>
      </c>
      <c r="BR134" s="23" t="n">
        <v>1.511126869786295</v>
      </c>
      <c r="CD134" s="23" t="n">
        <v>0.2013137828850149</v>
      </c>
      <c r="CE134" s="23" t="n">
        <v>0.05628031237257888</v>
      </c>
      <c r="CF134" s="23" t="n">
        <v>0.2928325727206627</v>
      </c>
      <c r="CG134" s="23" t="n">
        <v>0.03523847746306889</v>
      </c>
      <c r="CH134" s="23" t="n">
        <v>0.09151878983564776</v>
      </c>
      <c r="CI134" s="23" t="n">
        <v>1.279565122496976</v>
      </c>
      <c r="CJ134" s="23" t="n">
        <v>1.454607670295088</v>
      </c>
      <c r="CK134" s="23" t="n">
        <v>0.3810093880488066</v>
      </c>
      <c r="CL134" s="23" t="n">
        <v>0.08817681532814392</v>
      </c>
      <c r="CM134" s="23" t="n">
        <v>1.89261451743932</v>
      </c>
      <c r="CN134" s="23" t="n">
        <v>0.8926145174393204</v>
      </c>
      <c r="CO134" s="23" t="n">
        <v>0</v>
      </c>
      <c r="CP134" s="23" t="n">
        <v>4.8330777591788e-05</v>
      </c>
      <c r="CQ134" s="23" t="n">
        <v>0.0001755822513529934</v>
      </c>
      <c r="CR134" s="23" t="n">
        <v>0.0001272514737612053</v>
      </c>
      <c r="CS134" s="23" t="n">
        <v>0.0001755822513529934</v>
      </c>
      <c r="CV134" s="23" t="n">
        <v>0.001332745594083402</v>
      </c>
      <c r="CW134" s="23" t="n">
        <v>0.001157163342730408</v>
      </c>
      <c r="CZ134" s="23" t="n">
        <v>9.595938633664991e-05</v>
      </c>
      <c r="DA134" s="23" t="n">
        <v>8.661526118835662e-05</v>
      </c>
      <c r="DB134" s="23" t="n">
        <v>0.0002210763456043486</v>
      </c>
      <c r="DC134" s="23" t="n">
        <v>3.850169807934211e-05</v>
      </c>
      <c r="DD134" s="23" t="n">
        <v>0.0001251169592676987</v>
      </c>
      <c r="DE134" s="23" t="n">
        <v>1.902624167316872</v>
      </c>
      <c r="DF134" s="23" t="n">
        <v>2.303853265888515</v>
      </c>
      <c r="DG134" s="23" t="n">
        <v>0.0002706825043546165</v>
      </c>
      <c r="DH134" s="23" t="n">
        <v>4.960615875026781e-05</v>
      </c>
      <c r="DI134" s="23" t="n">
        <v>2.820802786347481</v>
      </c>
      <c r="DJ134" s="23" t="n">
        <v>1.820802786347481</v>
      </c>
      <c r="DK134" s="23" t="n">
        <v>0.005894546752951255</v>
      </c>
      <c r="DL134" s="23" t="n">
        <v>0.007452444258558297</v>
      </c>
      <c r="DM134" s="23" t="n">
        <v>0.01590267816011868</v>
      </c>
      <c r="DN134" s="23" t="n">
        <v>0.002555687148609128</v>
      </c>
      <c r="DO134" s="23" t="n">
        <v>0.01000813140716742</v>
      </c>
      <c r="DP134" s="23" t="n">
        <v>2.264294706768937</v>
      </c>
      <c r="DQ134" s="23" t="n">
        <v>2.697862758007068</v>
      </c>
      <c r="DR134" s="23" t="n">
        <v>0.01972071003163609</v>
      </c>
      <c r="DS134" s="23" t="n">
        <v>0.003818031871517406</v>
      </c>
      <c r="DT134" s="23" t="n">
        <v>3.345585480641478</v>
      </c>
      <c r="DU134" s="23" t="n">
        <v>2.345585480641478</v>
      </c>
      <c r="DV134" s="23" t="n">
        <v>-0.0007713385083883612</v>
      </c>
      <c r="DW134" s="23" t="n">
        <v>-0.003464611077279149</v>
      </c>
      <c r="DX134" s="23" t="n">
        <v>-0.004835939958819643</v>
      </c>
      <c r="DY134" s="23" t="n">
        <v>-0.0005999903731521324</v>
      </c>
      <c r="DZ134" s="23" t="n">
        <v>-0.004064601450431282</v>
      </c>
      <c r="EA134" s="23" t="n">
        <v>5.491686904778196</v>
      </c>
      <c r="EB134" s="23" t="n">
        <v>6.269543016753929</v>
      </c>
      <c r="EC134" s="23" t="n">
        <v>-0.005444388360499082</v>
      </c>
      <c r="ED134" s="23" t="n">
        <v>-0.000608448401679439</v>
      </c>
      <c r="EE134" s="23" t="n">
        <v>7.058364519975303</v>
      </c>
      <c r="EF134" s="23" t="n">
        <v>6.058364519975304</v>
      </c>
      <c r="EG134" s="23" t="n">
        <v>0.003919585827437324</v>
      </c>
      <c r="EH134" s="23" t="n">
        <v>0.001985191425103263</v>
      </c>
      <c r="EI134" s="23" t="n">
        <v>0.00751347129851059</v>
      </c>
      <c r="EJ134" s="23" t="n">
        <v>0.001608694045970003</v>
      </c>
      <c r="EK134" s="23" t="n">
        <v>0.003593885471073266</v>
      </c>
      <c r="EL134" s="23" t="n">
        <v>1.506479896729601</v>
      </c>
      <c r="EM134" s="23" t="n">
        <v>1.916904394825561</v>
      </c>
      <c r="EN134" s="23" t="n">
        <v>0.009763708178902352</v>
      </c>
      <c r="EO134" s="23" t="n">
        <v>0.002250236880391762</v>
      </c>
      <c r="EP134" s="23" t="n">
        <v>2.491005072667586</v>
      </c>
      <c r="EQ134" s="23" t="n">
        <v>1.491005072667586</v>
      </c>
      <c r="ER134" s="23" t="n">
        <v>-0.01414391477998529</v>
      </c>
      <c r="ES134" s="23" t="n">
        <v>-0.004935738740252159</v>
      </c>
      <c r="ET134" s="23" t="n">
        <v>-0.0206622831454159</v>
      </c>
      <c r="EU134" s="23" t="n">
        <v>-0.001582629625178455</v>
      </c>
      <c r="EV134" s="23" t="n">
        <v>-0.006518368365430615</v>
      </c>
      <c r="EW134" s="23" t="n">
        <v>1.34896553161057</v>
      </c>
      <c r="EX134" s="23" t="n">
        <v>1.460860268661587</v>
      </c>
      <c r="EY134" s="23" t="n">
        <v>-0.02024649546221017</v>
      </c>
      <c r="EZ134" s="23" t="n">
        <v>0.0004157876832057289</v>
      </c>
      <c r="FA134" s="23" t="n">
        <v>1.431463337919746</v>
      </c>
      <c r="FB134" s="23" t="n">
        <v>0.4314633379197463</v>
      </c>
      <c r="FC134" s="23" t="n">
        <v>0.01229512417981171</v>
      </c>
      <c r="FD134" s="23" t="n">
        <v>0.003437287897444595</v>
      </c>
      <c r="FE134" s="23" t="n">
        <v>0.01788458193918472</v>
      </c>
      <c r="FF134" s="23" t="n">
        <v>0.002152169861928416</v>
      </c>
      <c r="FG134" s="23" t="n">
        <v>0.005589457759373011</v>
      </c>
      <c r="FH134" s="23" t="n">
        <v>1.279565122496976</v>
      </c>
      <c r="FI134" s="23" t="n">
        <v>1.454607670295088</v>
      </c>
      <c r="FJ134" s="23" t="n">
        <v>0.02326993051643084</v>
      </c>
      <c r="FK134" s="23" t="n">
        <v>0.005385348577246114</v>
      </c>
      <c r="FL134" s="23" t="n">
        <v>1.892614517439318</v>
      </c>
      <c r="FM134" s="23" t="n">
        <v>0.8926145174393183</v>
      </c>
    </row>
    <row r="135">
      <c r="A135" s="2" t="inlineStr">
        <is>
          <t>NSW|1103</t>
        </is>
      </c>
      <c r="B135" s="2" t="inlineStr">
        <is>
          <t>NSW</t>
        </is>
      </c>
      <c r="C135" s="2" t="inlineStr">
        <is>
          <t>1103</t>
        </is>
      </c>
      <c r="D135" s="2" t="inlineStr">
        <is>
          <t>Dairy product manufacturing</t>
        </is>
      </c>
      <c r="E135" s="23" t="n">
        <v>1</v>
      </c>
      <c r="F135" s="23" t="n">
        <v>0.6035644442117378</v>
      </c>
      <c r="G135" s="23" t="n">
        <v>2.070736149583661</v>
      </c>
      <c r="H135" s="23" t="n">
        <v>0.4671717053719233</v>
      </c>
      <c r="I135" s="23" t="n">
        <v>1.070736149583661</v>
      </c>
      <c r="J135" s="23" t="n">
        <v>1.603564444211738</v>
      </c>
      <c r="K135" s="23" t="n">
        <v>2.070736149583661</v>
      </c>
      <c r="L135" s="23" t="n">
        <v>2.573769345918616</v>
      </c>
      <c r="M135" s="23" t="n">
        <v>0.5030331963349548</v>
      </c>
      <c r="N135" s="23" t="n">
        <v>2.573769345918616</v>
      </c>
      <c r="O135" s="23" t="n">
        <v>1.573769345918616</v>
      </c>
      <c r="P135" s="23" t="n">
        <v>0.1227857821594871</v>
      </c>
      <c r="Q135" s="23" t="n">
        <v>0.07429198708577585</v>
      </c>
      <c r="R135" s="23" t="n">
        <v>0.2997884734554188</v>
      </c>
      <c r="S135" s="23" t="n">
        <v>0.1027107042101558</v>
      </c>
      <c r="T135" s="23" t="n">
        <v>0.1770026912959316</v>
      </c>
      <c r="U135" s="23" t="n">
        <v>1.605053661581742</v>
      </c>
      <c r="V135" s="23" t="n">
        <v>2.441556898387648</v>
      </c>
      <c r="W135" s="23" t="n">
        <v>0.4169599914883073</v>
      </c>
      <c r="X135" s="23" t="n">
        <v>0.1171715180328885</v>
      </c>
      <c r="Y135" s="23" t="n">
        <v>3.395832841189346</v>
      </c>
      <c r="Z135" s="23" t="n">
        <v>2.395832841189346</v>
      </c>
      <c r="AA135" s="23" t="n">
        <v>0.1905908477089683</v>
      </c>
      <c r="AB135" s="23" t="n">
        <v>0.2583325521738567</v>
      </c>
      <c r="AC135" s="23" t="n">
        <v>0.6555121898524678</v>
      </c>
      <c r="AD135" s="23" t="n">
        <v>0.2065887899696429</v>
      </c>
      <c r="AE135" s="23" t="n">
        <v>0.4649213421434996</v>
      </c>
      <c r="AF135" s="23" t="n">
        <v>2.355429997186065</v>
      </c>
      <c r="AG135" s="23" t="n">
        <v>3.439368667132607</v>
      </c>
      <c r="AH135" s="23" t="n">
        <v>0.9121020965792667</v>
      </c>
      <c r="AI135" s="23" t="n">
        <v>0.2565899067267988</v>
      </c>
      <c r="AJ135" s="23" t="n">
        <v>4.785655279586375</v>
      </c>
      <c r="AK135" s="23" t="n">
        <v>3.785655279586375</v>
      </c>
      <c r="AL135" s="23" t="n">
        <v>0.1917656024042666</v>
      </c>
      <c r="AM135" s="23" t="n">
        <v>0.2551720080233562</v>
      </c>
      <c r="AN135" s="23" t="n">
        <v>0.6530478741670004</v>
      </c>
      <c r="AO135" s="23" t="n">
        <v>0.2061102637393775</v>
      </c>
      <c r="AP135" s="23" t="n">
        <v>0.4612822717627337</v>
      </c>
      <c r="AQ135" s="23" t="n">
        <v>2.330645354662828</v>
      </c>
      <c r="AR135" s="23" t="n">
        <v>3.405448453629818</v>
      </c>
      <c r="AS135" s="23" t="n">
        <v>0.9138530935867326</v>
      </c>
      <c r="AT135" s="23" t="n">
        <v>0.2608052194197322</v>
      </c>
      <c r="AU135" s="23" t="n">
        <v>4.765469313209844</v>
      </c>
      <c r="AV135" s="23" t="n">
        <v>3.765469313209845</v>
      </c>
      <c r="AW135" s="23" t="n">
        <v>0.1957338901390733</v>
      </c>
      <c r="AX135" s="23" t="n">
        <v>0.2656368912560432</v>
      </c>
      <c r="AY135" s="23" t="n">
        <v>0.6734128087857858</v>
      </c>
      <c r="AZ135" s="23" t="n">
        <v>0.2120420273906694</v>
      </c>
      <c r="BA135" s="23" t="n">
        <v>0.4776789186467125</v>
      </c>
      <c r="BB135" s="23" t="n">
        <v>2.357132845350911</v>
      </c>
      <c r="BC135" s="23" t="n">
        <v>3.440450748244522</v>
      </c>
      <c r="BD135" s="23" t="n">
        <v>0.9412008253600016</v>
      </c>
      <c r="BE135" s="23" t="n">
        <v>0.2677880165742158</v>
      </c>
      <c r="BF135" s="23" t="n">
        <v>4.808573643998274</v>
      </c>
      <c r="BG135" s="23" t="n">
        <v>3.808573643998274</v>
      </c>
      <c r="BH135" s="23" t="n">
        <v>1.455734960798819</v>
      </c>
      <c r="BI135" s="23" t="n">
        <v>1.415154257849407</v>
      </c>
      <c r="BJ135" s="23" t="n">
        <v>3.941426533643453</v>
      </c>
      <c r="BK135" s="23" t="n">
        <v>1.070537314995226</v>
      </c>
      <c r="BL135" s="23" t="n">
        <v>2.485691572844633</v>
      </c>
      <c r="BM135" s="23" t="n">
        <v>1.972123563669073</v>
      </c>
      <c r="BN135" s="23" t="n">
        <v>2.707516573951508</v>
      </c>
      <c r="BO135" s="23" t="n">
        <v>5.304253762602498</v>
      </c>
      <c r="BP135" s="23" t="n">
        <v>1.362827228959045</v>
      </c>
      <c r="BQ135" s="23" t="n">
        <v>3.643694700917153</v>
      </c>
      <c r="BR135" s="23" t="n">
        <v>2.643694700917153</v>
      </c>
      <c r="CD135" s="23" t="n">
        <v>0.06780506554948112</v>
      </c>
      <c r="CE135" s="23" t="n">
        <v>0.1840405650880807</v>
      </c>
      <c r="CF135" s="23" t="n">
        <v>0.3557237163970491</v>
      </c>
      <c r="CG135" s="23" t="n">
        <v>0.1038780857594873</v>
      </c>
      <c r="CH135" s="23" t="n">
        <v>0.287918650847568</v>
      </c>
      <c r="CI135" s="23" t="n">
        <v>3.714259821101066</v>
      </c>
      <c r="CJ135" s="23" t="n">
        <v>5.246270518497733</v>
      </c>
      <c r="CK135" s="23" t="n">
        <v>0.4951421050909596</v>
      </c>
      <c r="CL135" s="23" t="n">
        <v>0.1394183886939105</v>
      </c>
      <c r="CM135" s="23" t="n">
        <v>7.302435313326655</v>
      </c>
      <c r="CN135" s="23" t="n">
        <v>6.302435313326655</v>
      </c>
      <c r="CO135" s="23" t="n">
        <v>0</v>
      </c>
      <c r="CP135" s="23" t="n">
        <v>3.983028911650634e-05</v>
      </c>
      <c r="CQ135" s="23" t="n">
        <v>0.0004012415959265482</v>
      </c>
      <c r="CR135" s="23" t="n">
        <v>0.0003614113068100419</v>
      </c>
      <c r="CS135" s="23" t="n">
        <v>0.0004012415959265482</v>
      </c>
      <c r="CV135" s="23" t="n">
        <v>0.002230859144470967</v>
      </c>
      <c r="CW135" s="23" t="n">
        <v>0.001829617548544419</v>
      </c>
      <c r="CZ135" s="23" t="n">
        <v>0.0001850048826319401</v>
      </c>
      <c r="DA135" s="23" t="n">
        <v>7.060149993951768e-05</v>
      </c>
      <c r="DB135" s="23" t="n">
        <v>0.0003374709100165723</v>
      </c>
      <c r="DC135" s="23" t="n">
        <v>8.186452744511448e-05</v>
      </c>
      <c r="DD135" s="23" t="n">
        <v>0.0001524660273846322</v>
      </c>
      <c r="DE135" s="23" t="n">
        <v>1.381619657465887</v>
      </c>
      <c r="DF135" s="23" t="n">
        <v>1.82411893791991</v>
      </c>
      <c r="DG135" s="23" t="n">
        <v>0.0004159043473835171</v>
      </c>
      <c r="DH135" s="23" t="n">
        <v>7.843343736694484e-05</v>
      </c>
      <c r="DI135" s="23" t="n">
        <v>2.248072274994722</v>
      </c>
      <c r="DJ135" s="23" t="n">
        <v>1.248072274994722</v>
      </c>
      <c r="DK135" s="23" t="n">
        <v>0.003830340394829459</v>
      </c>
      <c r="DL135" s="23" t="n">
        <v>0.01575323099596128</v>
      </c>
      <c r="DM135" s="23" t="n">
        <v>0.02715898395876164</v>
      </c>
      <c r="DN135" s="23" t="n">
        <v>0.007575412567970896</v>
      </c>
      <c r="DO135" s="23" t="n">
        <v>0.02332864356393218</v>
      </c>
      <c r="DP135" s="23" t="n">
        <v>5.112749618082618</v>
      </c>
      <c r="DQ135" s="23" t="n">
        <v>7.090488353312749</v>
      </c>
      <c r="DR135" s="23" t="n">
        <v>0.03319576187513363</v>
      </c>
      <c r="DS135" s="23" t="n">
        <v>0.006036777916371992</v>
      </c>
      <c r="DT135" s="23" t="n">
        <v>8.666530504689423</v>
      </c>
      <c r="DU135" s="23" t="n">
        <v>7.666530504689422</v>
      </c>
      <c r="DV135" s="23" t="n">
        <v>-4.705754265471427e-05</v>
      </c>
      <c r="DW135" s="23" t="n">
        <v>-0.005398779552330288</v>
      </c>
      <c r="DX135" s="23" t="n">
        <v>-0.00753276184591909</v>
      </c>
      <c r="DY135" s="23" t="n">
        <v>-0.002086924750934088</v>
      </c>
      <c r="DZ135" s="23" t="n">
        <v>-0.007485704303264376</v>
      </c>
      <c r="EA135" s="23" t="n">
        <v>115.7271881990088</v>
      </c>
      <c r="EB135" s="23" t="n">
        <v>160.0755462560145</v>
      </c>
      <c r="EC135" s="23" t="n">
        <v>-0.008494793593718649</v>
      </c>
      <c r="ED135" s="23" t="n">
        <v>-0.0009620317477995596</v>
      </c>
      <c r="EE135" s="23" t="n">
        <v>180.519277346235</v>
      </c>
      <c r="EF135" s="23" t="n">
        <v>179.519277346235</v>
      </c>
      <c r="EG135" s="23" t="n">
        <v>0.005238358905091465</v>
      </c>
      <c r="EH135" s="23" t="n">
        <v>0.002699273632866802</v>
      </c>
      <c r="EI135" s="23" t="n">
        <v>0.01151640383284071</v>
      </c>
      <c r="EJ135" s="23" t="n">
        <v>0.003578771294882443</v>
      </c>
      <c r="EK135" s="23" t="n">
        <v>0.006278044927749245</v>
      </c>
      <c r="EL135" s="23" t="n">
        <v>1.515289937511388</v>
      </c>
      <c r="EM135" s="23" t="n">
        <v>2.198475522867906</v>
      </c>
      <c r="EN135" s="23" t="n">
        <v>0.01507430506658711</v>
      </c>
      <c r="EO135" s="23" t="n">
        <v>0.003557901233746405</v>
      </c>
      <c r="EP135" s="23" t="n">
        <v>2.877677024370271</v>
      </c>
      <c r="EQ135" s="23" t="n">
        <v>1.87767702437027</v>
      </c>
      <c r="ER135" s="23" t="n">
        <v>-0.00406360420979309</v>
      </c>
      <c r="ES135" s="23" t="n">
        <v>-0.005859817783367309</v>
      </c>
      <c r="ET135" s="23" t="n">
        <v>-0.01398071951830827</v>
      </c>
      <c r="EU135" s="23" t="n">
        <v>-0.004057297525147867</v>
      </c>
      <c r="EV135" s="23" t="n">
        <v>-0.009917115308515176</v>
      </c>
      <c r="EW135" s="23" t="n">
        <v>2.442024734900468</v>
      </c>
      <c r="EX135" s="23" t="n">
        <v>3.440472742058739</v>
      </c>
      <c r="EY135" s="23" t="n">
        <v>-0.01332330805912156</v>
      </c>
      <c r="EZ135" s="23" t="n">
        <v>0.0006574114591867027</v>
      </c>
      <c r="FA135" s="23" t="n">
        <v>3.278692355671114</v>
      </c>
      <c r="FB135" s="23" t="n">
        <v>2.278692355671114</v>
      </c>
      <c r="FC135" s="23" t="n">
        <v>0.004141155607946202</v>
      </c>
      <c r="FD135" s="23" t="n">
        <v>0.01124017227957573</v>
      </c>
      <c r="FE135" s="23" t="n">
        <v>0.0217256225784797</v>
      </c>
      <c r="FF135" s="23" t="n">
        <v>0.00634429469095777</v>
      </c>
      <c r="FG135" s="23" t="n">
        <v>0.0175844669705335</v>
      </c>
      <c r="FH135" s="23" t="n">
        <v>3.714259821101065</v>
      </c>
      <c r="FI135" s="23" t="n">
        <v>5.24627051849773</v>
      </c>
      <c r="FJ135" s="23" t="n">
        <v>0.03024052094944705</v>
      </c>
      <c r="FK135" s="23" t="n">
        <v>0.008514898370967344</v>
      </c>
      <c r="FL135" s="23" t="n">
        <v>7.302435313326653</v>
      </c>
      <c r="FM135" s="23" t="n">
        <v>6.302435313326653</v>
      </c>
    </row>
    <row r="136">
      <c r="A136" s="2" t="inlineStr">
        <is>
          <t>NSW|1104</t>
        </is>
      </c>
      <c r="B136" s="2" t="inlineStr">
        <is>
          <t>NSW</t>
        </is>
      </c>
      <c r="C136" s="2" t="inlineStr">
        <is>
          <t>1104</t>
        </is>
      </c>
      <c r="D136" s="2" t="inlineStr">
        <is>
          <t>Fruit and vegetable product manufacturing</t>
        </is>
      </c>
      <c r="E136" s="23" t="n">
        <v>1</v>
      </c>
      <c r="F136" s="23" t="n">
        <v>0.4932172411107199</v>
      </c>
      <c r="G136" s="23" t="n">
        <v>1.852383584312315</v>
      </c>
      <c r="H136" s="23" t="n">
        <v>0.3591663432015955</v>
      </c>
      <c r="I136" s="23" t="n">
        <v>0.8523835843123153</v>
      </c>
      <c r="J136" s="23" t="n">
        <v>1.49321724111072</v>
      </c>
      <c r="K136" s="23" t="n">
        <v>1.852383584312315</v>
      </c>
      <c r="L136" s="23" t="n">
        <v>2.424620307762699</v>
      </c>
      <c r="M136" s="23" t="n">
        <v>0.572236723450384</v>
      </c>
      <c r="N136" s="23" t="n">
        <v>2.424620307762699</v>
      </c>
      <c r="O136" s="23" t="n">
        <v>1.424620307762699</v>
      </c>
      <c r="P136" s="23" t="n">
        <v>0.1632954120532203</v>
      </c>
      <c r="Q136" s="23" t="n">
        <v>0.09481821580835299</v>
      </c>
      <c r="R136" s="23" t="n">
        <v>0.3410311188768755</v>
      </c>
      <c r="S136" s="23" t="n">
        <v>0.0829174910153022</v>
      </c>
      <c r="T136" s="23" t="n">
        <v>0.1777357068236552</v>
      </c>
      <c r="U136" s="23" t="n">
        <v>1.580654499818099</v>
      </c>
      <c r="V136" s="23" t="n">
        <v>2.08843049898872</v>
      </c>
      <c r="W136" s="23" t="n">
        <v>0.4743222138768982</v>
      </c>
      <c r="X136" s="23" t="n">
        <v>0.1332910950000227</v>
      </c>
      <c r="Y136" s="23" t="n">
        <v>2.904687938950237</v>
      </c>
      <c r="Z136" s="23" t="n">
        <v>1.904687938950237</v>
      </c>
      <c r="AA136" s="23" t="n">
        <v>0.1990949696759431</v>
      </c>
      <c r="AB136" s="23" t="n">
        <v>0.238885751928307</v>
      </c>
      <c r="AC136" s="23" t="n">
        <v>0.5953870733390392</v>
      </c>
      <c r="AD136" s="23" t="n">
        <v>0.157406351734789</v>
      </c>
      <c r="AE136" s="23" t="n">
        <v>0.396292103663096</v>
      </c>
      <c r="AF136" s="23" t="n">
        <v>2.199858300373582</v>
      </c>
      <c r="AG136" s="23" t="n">
        <v>2.990467686391679</v>
      </c>
      <c r="AH136" s="23" t="n">
        <v>0.887276691291833</v>
      </c>
      <c r="AI136" s="23" t="n">
        <v>0.2918896179527938</v>
      </c>
      <c r="AJ136" s="23" t="n">
        <v>4.456550021007605</v>
      </c>
      <c r="AK136" s="23" t="n">
        <v>3.456550021007605</v>
      </c>
      <c r="AL136" s="23" t="n">
        <v>0.1986393691546229</v>
      </c>
      <c r="AM136" s="23" t="n">
        <v>0.2361471549263132</v>
      </c>
      <c r="AN136" s="23" t="n">
        <v>0.5920994823501575</v>
      </c>
      <c r="AO136" s="23" t="n">
        <v>0.1573129582692214</v>
      </c>
      <c r="AP136" s="23" t="n">
        <v>0.3934601131955346</v>
      </c>
      <c r="AQ136" s="23" t="n">
        <v>2.188823524416723</v>
      </c>
      <c r="AR136" s="23" t="n">
        <v>2.980776091215138</v>
      </c>
      <c r="AS136" s="23" t="n">
        <v>0.8887843240402664</v>
      </c>
      <c r="AT136" s="23" t="n">
        <v>0.2966848416901089</v>
      </c>
      <c r="AU136" s="23" t="n">
        <v>4.474361390809834</v>
      </c>
      <c r="AV136" s="23" t="n">
        <v>3.474361390809834</v>
      </c>
      <c r="AW136" s="23" t="n">
        <v>0.202496992979671</v>
      </c>
      <c r="AX136" s="23" t="n">
        <v>0.2433422736726196</v>
      </c>
      <c r="AY136" s="23" t="n">
        <v>0.607512058421372</v>
      </c>
      <c r="AZ136" s="23" t="n">
        <v>0.1616727917690814</v>
      </c>
      <c r="BA136" s="23" t="n">
        <v>0.405015065441701</v>
      </c>
      <c r="BB136" s="23" t="n">
        <v>2.201708085102523</v>
      </c>
      <c r="BC136" s="23" t="n">
        <v>3.000104097754978</v>
      </c>
      <c r="BD136" s="23" t="n">
        <v>0.9121403380263415</v>
      </c>
      <c r="BE136" s="23" t="n">
        <v>0.3046282796049695</v>
      </c>
      <c r="BF136" s="23" t="n">
        <v>4.504463619950705</v>
      </c>
      <c r="BG136" s="23" t="n">
        <v>3.504463619950705</v>
      </c>
      <c r="BH136" s="23" t="n">
        <v>1.894261444264863</v>
      </c>
      <c r="BI136" s="23" t="n">
        <v>1.088611046769977</v>
      </c>
      <c r="BJ136" s="23" t="n">
        <v>3.816539345027019</v>
      </c>
      <c r="BK136" s="23" t="n">
        <v>0.833666853992179</v>
      </c>
      <c r="BL136" s="23" t="n">
        <v>1.922277900762156</v>
      </c>
      <c r="BM136" s="23" t="n">
        <v>1.57468891111409</v>
      </c>
      <c r="BN136" s="23" t="n">
        <v>2.014790174071333</v>
      </c>
      <c r="BO136" s="23" t="n">
        <v>5.366854103198971</v>
      </c>
      <c r="BP136" s="23" t="n">
        <v>1.550314758171953</v>
      </c>
      <c r="BQ136" s="23" t="n">
        <v>2.833217198949944</v>
      </c>
      <c r="BR136" s="23" t="n">
        <v>1.833217198949944</v>
      </c>
      <c r="CD136" s="23" t="n">
        <v>0.03579955762272284</v>
      </c>
      <c r="CE136" s="23" t="n">
        <v>0.1440675361199539</v>
      </c>
      <c r="CF136" s="23" t="n">
        <v>0.2543559544621635</v>
      </c>
      <c r="CG136" s="23" t="n">
        <v>0.07448886071948674</v>
      </c>
      <c r="CH136" s="23" t="n">
        <v>0.2185563968394407</v>
      </c>
      <c r="CI136" s="23" t="n">
        <v>5.024282580199003</v>
      </c>
      <c r="CJ136" s="23" t="n">
        <v>7.105002724969922</v>
      </c>
      <c r="CK136" s="23" t="n">
        <v>0.4129544774149351</v>
      </c>
      <c r="CL136" s="23" t="n">
        <v>0.1585985229527715</v>
      </c>
      <c r="CM136" s="23" t="n">
        <v>11.53518380776926</v>
      </c>
      <c r="CN136" s="23" t="n">
        <v>10.53518380776926</v>
      </c>
      <c r="CO136" s="23" t="n">
        <v>0</v>
      </c>
      <c r="CP136" s="23" t="n">
        <v>5.846621900215891e-05</v>
      </c>
      <c r="CQ136" s="23" t="n">
        <v>0.0003242875876565784</v>
      </c>
      <c r="CR136" s="23" t="n">
        <v>0.0002658213686544195</v>
      </c>
      <c r="CS136" s="23" t="n">
        <v>0.0003242875876565784</v>
      </c>
      <c r="CV136" s="23" t="n">
        <v>0.002405610169892739</v>
      </c>
      <c r="CW136" s="23" t="n">
        <v>0.002081322582236161</v>
      </c>
      <c r="CZ136" s="23" t="n">
        <v>0.0002525133380173402</v>
      </c>
      <c r="DA136" s="23" t="n">
        <v>7.547221701367718e-05</v>
      </c>
      <c r="DB136" s="23" t="n">
        <v>0.0003929837954352959</v>
      </c>
      <c r="DC136" s="23" t="n">
        <v>6.499824040427851e-05</v>
      </c>
      <c r="DD136" s="23" t="n">
        <v>0.0001404704574179557</v>
      </c>
      <c r="DE136" s="23" t="n">
        <v>1.298884081158891</v>
      </c>
      <c r="DF136" s="23" t="n">
        <v>1.556289257909653</v>
      </c>
      <c r="DG136" s="23" t="n">
        <v>0.0004822075157281524</v>
      </c>
      <c r="DH136" s="23" t="n">
        <v>8.922372029285648e-05</v>
      </c>
      <c r="DI136" s="23" t="n">
        <v>1.90963186148622</v>
      </c>
      <c r="DJ136" s="23" t="n">
        <v>0.9096318614862196</v>
      </c>
      <c r="DK136" s="23" t="n">
        <v>0.00390154043410835</v>
      </c>
      <c r="DL136" s="23" t="n">
        <v>0.01105825364576039</v>
      </c>
      <c r="DM136" s="23" t="n">
        <v>0.02028662628646996</v>
      </c>
      <c r="DN136" s="23" t="n">
        <v>0.005326832206601222</v>
      </c>
      <c r="DO136" s="23" t="n">
        <v>0.01638508585236161</v>
      </c>
      <c r="DP136" s="23" t="n">
        <v>3.834330140240523</v>
      </c>
      <c r="DQ136" s="23" t="n">
        <v>5.199645275778418</v>
      </c>
      <c r="DR136" s="23" t="n">
        <v>0.02715389874528823</v>
      </c>
      <c r="DS136" s="23" t="n">
        <v>0.006867272458818265</v>
      </c>
      <c r="DT136" s="23" t="n">
        <v>6.95978914069461</v>
      </c>
      <c r="DU136" s="23" t="n">
        <v>5.95978914069461</v>
      </c>
      <c r="DV136" s="23" t="n">
        <v>-0.0002964299470775231</v>
      </c>
      <c r="DW136" s="23" t="n">
        <v>-0.003997073335469953</v>
      </c>
      <c r="DX136" s="23" t="n">
        <v>-0.005591321598347252</v>
      </c>
      <c r="DY136" s="23" t="n">
        <v>-0.001297818315799775</v>
      </c>
      <c r="DZ136" s="23" t="n">
        <v>-0.005294891651269729</v>
      </c>
      <c r="EA136" s="23" t="n">
        <v>14.4840402424814</v>
      </c>
      <c r="EB136" s="23" t="n">
        <v>18.8622021947229</v>
      </c>
      <c r="EC136" s="23" t="n">
        <v>-0.006685702444834162</v>
      </c>
      <c r="ED136" s="23" t="n">
        <v>-0.00109438084648691</v>
      </c>
      <c r="EE136" s="23" t="n">
        <v>22.55407225466899</v>
      </c>
      <c r="EF136" s="23" t="n">
        <v>21.55407225466899</v>
      </c>
      <c r="EG136" s="23" t="n">
        <v>0.006984953782058178</v>
      </c>
      <c r="EH136" s="23" t="n">
        <v>0.003541201946688509</v>
      </c>
      <c r="EI136" s="23" t="n">
        <v>0.01340349079689248</v>
      </c>
      <c r="EJ136" s="23" t="n">
        <v>0.002877335068145798</v>
      </c>
      <c r="EK136" s="23" t="n">
        <v>0.006418537014834307</v>
      </c>
      <c r="EL136" s="23" t="n">
        <v>1.506975716258077</v>
      </c>
      <c r="EM136" s="23" t="n">
        <v>1.918909017167903</v>
      </c>
      <c r="EN136" s="23" t="n">
        <v>0.01745086134657571</v>
      </c>
      <c r="EO136" s="23" t="n">
        <v>0.004047370549683229</v>
      </c>
      <c r="EP136" s="23" t="n">
        <v>2.49835029565989</v>
      </c>
      <c r="EQ136" s="23" t="n">
        <v>1.49835029565989</v>
      </c>
      <c r="ER136" s="23" t="n">
        <v>-0.007440554303378468</v>
      </c>
      <c r="ES136" s="23" t="n">
        <v>-0.006279798948682134</v>
      </c>
      <c r="ET136" s="23" t="n">
        <v>-0.01669108178577419</v>
      </c>
      <c r="EU136" s="23" t="n">
        <v>-0.002970728533713591</v>
      </c>
      <c r="EV136" s="23" t="n">
        <v>-0.009250527482395726</v>
      </c>
      <c r="EW136" s="23" t="n">
        <v>1.843996118115921</v>
      </c>
      <c r="EX136" s="23" t="n">
        <v>2.243257841448105</v>
      </c>
      <c r="EY136" s="23" t="n">
        <v>-0.01594322859814251</v>
      </c>
      <c r="EZ136" s="23" t="n">
        <v>0.0007478531876316842</v>
      </c>
      <c r="FA136" s="23" t="n">
        <v>2.142747428226322</v>
      </c>
      <c r="FB136" s="23" t="n">
        <v>1.142747428226323</v>
      </c>
      <c r="FC136" s="23" t="n">
        <v>0.002186437511857348</v>
      </c>
      <c r="FD136" s="23" t="n">
        <v>0.008798842391661175</v>
      </c>
      <c r="FE136" s="23" t="n">
        <v>0.01553464447972292</v>
      </c>
      <c r="FF136" s="23" t="n">
        <v>0.004549364576204393</v>
      </c>
      <c r="FG136" s="23" t="n">
        <v>0.01334820696786557</v>
      </c>
      <c r="FH136" s="23" t="n">
        <v>5.024282580199002</v>
      </c>
      <c r="FI136" s="23" t="n">
        <v>7.105002724969923</v>
      </c>
      <c r="FJ136" s="23" t="n">
        <v>0.02522095858347619</v>
      </c>
      <c r="FK136" s="23" t="n">
        <v>0.009686314103753276</v>
      </c>
      <c r="FL136" s="23" t="n">
        <v>11.53518380776926</v>
      </c>
      <c r="FM136" s="23" t="n">
        <v>10.53518380776926</v>
      </c>
    </row>
    <row r="137">
      <c r="A137" s="2" t="inlineStr">
        <is>
          <t>NSW|1105</t>
        </is>
      </c>
      <c r="B137" s="2" t="inlineStr">
        <is>
          <t>NSW</t>
        </is>
      </c>
      <c r="C137" s="2" t="inlineStr">
        <is>
          <t>1105</t>
        </is>
      </c>
      <c r="D137" s="2" t="inlineStr">
        <is>
          <t>Oils and fats manufacturing</t>
        </is>
      </c>
      <c r="E137" s="23" t="n">
        <v>1</v>
      </c>
      <c r="F137" s="23" t="n">
        <v>0.5209481339960808</v>
      </c>
      <c r="G137" s="23" t="n">
        <v>1.978921345925699</v>
      </c>
      <c r="H137" s="23" t="n">
        <v>0.4579732119296184</v>
      </c>
      <c r="I137" s="23" t="n">
        <v>0.9789213459256991</v>
      </c>
      <c r="J137" s="23" t="n">
        <v>1.520948133996081</v>
      </c>
      <c r="K137" s="23" t="n">
        <v>1.978921345925699</v>
      </c>
      <c r="L137" s="23" t="n">
        <v>2.356562786212443</v>
      </c>
      <c r="M137" s="23" t="n">
        <v>0.3776414402867438</v>
      </c>
      <c r="N137" s="23" t="n">
        <v>2.356562786212443</v>
      </c>
      <c r="O137" s="23" t="n">
        <v>1.356562786212443</v>
      </c>
      <c r="P137" s="23" t="n">
        <v>0.05462188946998853</v>
      </c>
      <c r="Q137" s="23" t="n">
        <v>0.07607223591801079</v>
      </c>
      <c r="R137" s="23" t="n">
        <v>0.2250598006690679</v>
      </c>
      <c r="S137" s="23" t="n">
        <v>0.09436567528106854</v>
      </c>
      <c r="T137" s="23" t="n">
        <v>0.1704379111990793</v>
      </c>
      <c r="U137" s="23" t="n">
        <v>2.392706049830223</v>
      </c>
      <c r="V137" s="23" t="n">
        <v>4.120322509032295</v>
      </c>
      <c r="W137" s="23" t="n">
        <v>0.3130238180598014</v>
      </c>
      <c r="X137" s="23" t="n">
        <v>0.08796401739073353</v>
      </c>
      <c r="Y137" s="23" t="n">
        <v>5.730739472712479</v>
      </c>
      <c r="Z137" s="23" t="n">
        <v>4.730739472712479</v>
      </c>
      <c r="AA137" s="23" t="n">
        <v>0.1586815113710652</v>
      </c>
      <c r="AB137" s="23" t="n">
        <v>0.1667261039519128</v>
      </c>
      <c r="AC137" s="23" t="n">
        <v>0.5126560675624529</v>
      </c>
      <c r="AD137" s="23" t="n">
        <v>0.1872484522394748</v>
      </c>
      <c r="AE137" s="23" t="n">
        <v>0.3539745561913876</v>
      </c>
      <c r="AF137" s="23" t="n">
        <v>2.050696470630633</v>
      </c>
      <c r="AG137" s="23" t="n">
        <v>3.230723372451652</v>
      </c>
      <c r="AH137" s="23" t="n">
        <v>0.7052854658712433</v>
      </c>
      <c r="AI137" s="23" t="n">
        <v>0.1926293983087904</v>
      </c>
      <c r="AJ137" s="23" t="n">
        <v>4.444660627298819</v>
      </c>
      <c r="AK137" s="23" t="n">
        <v>3.444660627298819</v>
      </c>
      <c r="AL137" s="23" t="n">
        <v>0.1546265493787748</v>
      </c>
      <c r="AM137" s="23" t="n">
        <v>0.1657806362817613</v>
      </c>
      <c r="AN137" s="23" t="n">
        <v>0.5075901692923759</v>
      </c>
      <c r="AO137" s="23" t="n">
        <v>0.1871829836318398</v>
      </c>
      <c r="AP137" s="23" t="n">
        <v>0.352963619913601</v>
      </c>
      <c r="AQ137" s="23" t="n">
        <v>2.072135651657486</v>
      </c>
      <c r="AR137" s="23" t="n">
        <v>3.282684450578908</v>
      </c>
      <c r="AS137" s="23" t="n">
        <v>0.7033841236746352</v>
      </c>
      <c r="AT137" s="23" t="n">
        <v>0.1957939543822593</v>
      </c>
      <c r="AU137" s="23" t="n">
        <v>4.548922073864676</v>
      </c>
      <c r="AV137" s="23" t="n">
        <v>3.548922073864676</v>
      </c>
      <c r="AW137" s="23" t="n">
        <v>0.1620349231119667</v>
      </c>
      <c r="AX137" s="23" t="n">
        <v>0.1711299735553437</v>
      </c>
      <c r="AY137" s="23" t="n">
        <v>0.525721551404038</v>
      </c>
      <c r="AZ137" s="23" t="n">
        <v>0.1925566547367275</v>
      </c>
      <c r="BA137" s="23" t="n">
        <v>0.3636866282920712</v>
      </c>
      <c r="BB137" s="23" t="n">
        <v>2.056130186435749</v>
      </c>
      <c r="BC137" s="23" t="n">
        <v>3.244495330434183</v>
      </c>
      <c r="BD137" s="23" t="n">
        <v>0.7267576917769284</v>
      </c>
      <c r="BE137" s="23" t="n">
        <v>0.2010361403728904</v>
      </c>
      <c r="BF137" s="23" t="n">
        <v>4.485191697068514</v>
      </c>
      <c r="BG137" s="23" t="n">
        <v>3.485191697068514</v>
      </c>
      <c r="BH137" s="23" t="n">
        <v>0.5212841571669204</v>
      </c>
      <c r="BI137" s="23" t="n">
        <v>0.9549589869517237</v>
      </c>
      <c r="BJ137" s="23" t="n">
        <v>2.482902856740521</v>
      </c>
      <c r="BK137" s="23" t="n">
        <v>1.006659712621877</v>
      </c>
      <c r="BL137" s="23" t="n">
        <v>1.961618699573601</v>
      </c>
      <c r="BM137" s="23" t="n">
        <v>2.831935564935913</v>
      </c>
      <c r="BN137" s="23" t="n">
        <v>4.763050675153112</v>
      </c>
      <c r="BO137" s="23" t="n">
        <v>3.506016323914943</v>
      </c>
      <c r="BP137" s="23" t="n">
        <v>1.023113467174422</v>
      </c>
      <c r="BQ137" s="23" t="n">
        <v>6.725729672985787</v>
      </c>
      <c r="BR137" s="23" t="n">
        <v>5.725729672985787</v>
      </c>
      <c r="CD137" s="23" t="n">
        <v>0.1040596219010767</v>
      </c>
      <c r="CE137" s="23" t="n">
        <v>0.09065386803390217</v>
      </c>
      <c r="CF137" s="23" t="n">
        <v>0.2875962668933853</v>
      </c>
      <c r="CG137" s="23" t="n">
        <v>0.09288277695840645</v>
      </c>
      <c r="CH137" s="23" t="n">
        <v>0.1835366449923086</v>
      </c>
      <c r="CI137" s="23" t="n">
        <v>1.871172375775893</v>
      </c>
      <c r="CJ137" s="23" t="n">
        <v>2.763764288580503</v>
      </c>
      <c r="CK137" s="23" t="n">
        <v>0.3922616478114418</v>
      </c>
      <c r="CL137" s="23" t="n">
        <v>0.1046653809180565</v>
      </c>
      <c r="CM137" s="23" t="n">
        <v>3.769585557252378</v>
      </c>
      <c r="CN137" s="23" t="n">
        <v>2.769585557252377</v>
      </c>
      <c r="CO137" s="23" t="n">
        <v>0</v>
      </c>
      <c r="CP137" s="23" t="n">
        <v>7.09731501400705e-05</v>
      </c>
      <c r="CQ137" s="23" t="n">
        <v>0.0003352987352864234</v>
      </c>
      <c r="CR137" s="23" t="n">
        <v>0.0002643255851463529</v>
      </c>
      <c r="CS137" s="23" t="n">
        <v>0.0003352987352864234</v>
      </c>
      <c r="CV137" s="23" t="n">
        <v>0.00170884507624429</v>
      </c>
      <c r="CW137" s="23" t="n">
        <v>0.001373546340957867</v>
      </c>
      <c r="CZ137" s="23" t="n">
        <v>0.001181161912339449</v>
      </c>
      <c r="DA137" s="23" t="n">
        <v>0.0002807793585611746</v>
      </c>
      <c r="DB137" s="23" t="n">
        <v>0.001582464886690607</v>
      </c>
      <c r="DC137" s="23" t="n">
        <v>0.0001205236157899838</v>
      </c>
      <c r="DD137" s="23" t="n">
        <v>0.0004013029743511584</v>
      </c>
      <c r="DE137" s="23" t="n">
        <v>1.237714538225376</v>
      </c>
      <c r="DF137" s="23" t="n">
        <v>1.33975272158609</v>
      </c>
      <c r="DG137" s="23" t="n">
        <v>0.001641347116471263</v>
      </c>
      <c r="DH137" s="23" t="n">
        <v>5.888222978065556e-05</v>
      </c>
      <c r="DI137" s="23" t="n">
        <v>1.389603829351689</v>
      </c>
      <c r="DJ137" s="23" t="n">
        <v>0.3896038293516896</v>
      </c>
      <c r="DK137" s="23" t="n">
        <v>0.006432973534987072</v>
      </c>
      <c r="DL137" s="23" t="n">
        <v>0.007271211212644773</v>
      </c>
      <c r="DM137" s="23" t="n">
        <v>0.02055058377830979</v>
      </c>
      <c r="DN137" s="23" t="n">
        <v>0.006846399030677944</v>
      </c>
      <c r="DO137" s="23" t="n">
        <v>0.01411761024332272</v>
      </c>
      <c r="DP137" s="23" t="n">
        <v>2.130303299570373</v>
      </c>
      <c r="DQ137" s="23" t="n">
        <v>3.194569924241277</v>
      </c>
      <c r="DR137" s="23" t="n">
        <v>0.02508256600858774</v>
      </c>
      <c r="DS137" s="23" t="n">
        <v>0.004531982230277953</v>
      </c>
      <c r="DT137" s="23" t="n">
        <v>3.89906252095877</v>
      </c>
      <c r="DU137" s="23" t="n">
        <v>2.89906252095877</v>
      </c>
      <c r="DV137" s="23" t="n">
        <v>-0.0002057617141346208</v>
      </c>
      <c r="DW137" s="23" t="n">
        <v>-0.002273626447763447</v>
      </c>
      <c r="DX137" s="23" t="n">
        <v>-0.004336965288624628</v>
      </c>
      <c r="DY137" s="23" t="n">
        <v>-0.001857577126726561</v>
      </c>
      <c r="DZ137" s="23" t="n">
        <v>-0.004131203574490008</v>
      </c>
      <c r="EA137" s="23" t="n">
        <v>12.04980320233877</v>
      </c>
      <c r="EB137" s="23" t="n">
        <v>21.07761060829394</v>
      </c>
      <c r="EC137" s="23" t="n">
        <v>-0.005059190099010079</v>
      </c>
      <c r="ED137" s="23" t="n">
        <v>-0.0007222248103854502</v>
      </c>
      <c r="EE137" s="23" t="n">
        <v>24.58761641001918</v>
      </c>
      <c r="EF137" s="23" t="n">
        <v>23.58761641001918</v>
      </c>
      <c r="EG137" s="23" t="n">
        <v>0.002322677669612615</v>
      </c>
      <c r="EH137" s="23" t="n">
        <v>0.00300866056863382</v>
      </c>
      <c r="EI137" s="23" t="n">
        <v>0.008720726296025752</v>
      </c>
      <c r="EJ137" s="23" t="n">
        <v>0.003389388057779317</v>
      </c>
      <c r="EK137" s="23" t="n">
        <v>0.006398048626413137</v>
      </c>
      <c r="EL137" s="23" t="n">
        <v>2.295341410474582</v>
      </c>
      <c r="EM137" s="23" t="n">
        <v>3.75460030899605</v>
      </c>
      <c r="EN137" s="23" t="n">
        <v>0.01139174474192431</v>
      </c>
      <c r="EO137" s="23" t="n">
        <v>0.002671018445898557</v>
      </c>
      <c r="EP137" s="23" t="n">
        <v>4.904574100384866</v>
      </c>
      <c r="EQ137" s="23" t="n">
        <v>3.904574100384866</v>
      </c>
      <c r="ER137" s="23" t="n">
        <v>-0.006377639661902958</v>
      </c>
      <c r="ES137" s="23" t="n">
        <v>-0.003954128238785536</v>
      </c>
      <c r="ET137" s="23" t="n">
        <v>-0.01378662456610277</v>
      </c>
      <c r="EU137" s="23" t="n">
        <v>-0.003454856665414274</v>
      </c>
      <c r="EV137" s="23" t="n">
        <v>-0.00740898490419981</v>
      </c>
      <c r="EW137" s="23" t="n">
        <v>1.619998690488215</v>
      </c>
      <c r="EX137" s="23" t="n">
        <v>2.161712686349721</v>
      </c>
      <c r="EY137" s="23" t="n">
        <v>-0.01329308693853229</v>
      </c>
      <c r="EZ137" s="23" t="n">
        <v>0.000493537627570477</v>
      </c>
      <c r="FA137" s="23" t="n">
        <v>2.08432706192841</v>
      </c>
      <c r="FB137" s="23" t="n">
        <v>1.08432706192841</v>
      </c>
      <c r="FC137" s="23" t="n">
        <v>0.006355381907004185</v>
      </c>
      <c r="FD137" s="23" t="n">
        <v>0.005536633154887961</v>
      </c>
      <c r="FE137" s="23" t="n">
        <v>0.01756477755486881</v>
      </c>
      <c r="FF137" s="23" t="n">
        <v>0.005672762492976663</v>
      </c>
      <c r="FG137" s="23" t="n">
        <v>0.01120939564786462</v>
      </c>
      <c r="FH137" s="23" t="n">
        <v>1.871172375775893</v>
      </c>
      <c r="FI137" s="23" t="n">
        <v>2.763764288580501</v>
      </c>
      <c r="FJ137" s="23" t="n">
        <v>0.02395715584746605</v>
      </c>
      <c r="FK137" s="23" t="n">
        <v>0.006392378292597239</v>
      </c>
      <c r="FL137" s="23" t="n">
        <v>3.769585557252377</v>
      </c>
      <c r="FM137" s="23" t="n">
        <v>2.769585557252377</v>
      </c>
    </row>
    <row r="138">
      <c r="A138" s="2" t="inlineStr">
        <is>
          <t>NSW|1106</t>
        </is>
      </c>
      <c r="B138" s="2" t="inlineStr">
        <is>
          <t>NSW</t>
        </is>
      </c>
      <c r="C138" s="2" t="inlineStr">
        <is>
          <t>1106</t>
        </is>
      </c>
      <c r="D138" s="2" t="inlineStr">
        <is>
          <t>Grain mill and cereal product manufacturing</t>
        </is>
      </c>
      <c r="E138" s="23" t="n">
        <v>1</v>
      </c>
      <c r="F138" s="23" t="n">
        <v>0.667239382264861</v>
      </c>
      <c r="G138" s="23" t="n">
        <v>2.182130246961925</v>
      </c>
      <c r="H138" s="23" t="n">
        <v>0.5148908646970645</v>
      </c>
      <c r="I138" s="23" t="n">
        <v>1.182130246961925</v>
      </c>
      <c r="J138" s="23" t="n">
        <v>1.667239382264861</v>
      </c>
      <c r="K138" s="23" t="n">
        <v>2.182130246961925</v>
      </c>
      <c r="L138" s="23" t="n">
        <v>2.785077716402408</v>
      </c>
      <c r="M138" s="23" t="n">
        <v>0.6029474694404828</v>
      </c>
      <c r="N138" s="23" t="n">
        <v>2.785077716402408</v>
      </c>
      <c r="O138" s="23" t="n">
        <v>1.785077716402408</v>
      </c>
      <c r="P138" s="23" t="n">
        <v>0.1323983113640643</v>
      </c>
      <c r="Q138" s="23" t="n">
        <v>0.1066461057880542</v>
      </c>
      <c r="R138" s="23" t="n">
        <v>0.3593335444943657</v>
      </c>
      <c r="S138" s="23" t="n">
        <v>0.1202891273422472</v>
      </c>
      <c r="T138" s="23" t="n">
        <v>0.2269352331303015</v>
      </c>
      <c r="U138" s="23" t="n">
        <v>1.805494456004068</v>
      </c>
      <c r="V138" s="23" t="n">
        <v>2.714034195695161</v>
      </c>
      <c r="W138" s="23" t="n">
        <v>0.4997780932898838</v>
      </c>
      <c r="X138" s="23" t="n">
        <v>0.140444548795518</v>
      </c>
      <c r="Y138" s="23" t="n">
        <v>3.774807156834586</v>
      </c>
      <c r="Z138" s="23" t="n">
        <v>2.774807156834586</v>
      </c>
      <c r="AA138" s="23" t="n">
        <v>0.1695412317214026</v>
      </c>
      <c r="AB138" s="23" t="n">
        <v>0.2958603649357293</v>
      </c>
      <c r="AC138" s="23" t="n">
        <v>0.6943362772286028</v>
      </c>
      <c r="AD138" s="23" t="n">
        <v>0.2289346805714708</v>
      </c>
      <c r="AE138" s="23" t="n">
        <v>0.5247950455072001</v>
      </c>
      <c r="AF138" s="23" t="n">
        <v>2.745064383051668</v>
      </c>
      <c r="AG138" s="23" t="n">
        <v>4.095382994324152</v>
      </c>
      <c r="AH138" s="23" t="n">
        <v>1.001890999406175</v>
      </c>
      <c r="AI138" s="23" t="n">
        <v>0.3075547221775718</v>
      </c>
      <c r="AJ138" s="23" t="n">
        <v>5.909423856566788</v>
      </c>
      <c r="AK138" s="23" t="n">
        <v>4.909423856566788</v>
      </c>
      <c r="AL138" s="23" t="n">
        <v>0.1719570665599743</v>
      </c>
      <c r="AM138" s="23" t="n">
        <v>0.2927762624981691</v>
      </c>
      <c r="AN138" s="23" t="n">
        <v>0.6934592149689243</v>
      </c>
      <c r="AO138" s="23" t="n">
        <v>0.228725885910781</v>
      </c>
      <c r="AP138" s="23" t="n">
        <v>0.52150214840895</v>
      </c>
      <c r="AQ138" s="23" t="n">
        <v>2.702612566934294</v>
      </c>
      <c r="AR138" s="23" t="n">
        <v>4.032746247895915</v>
      </c>
      <c r="AS138" s="23" t="n">
        <v>1.00606651049478</v>
      </c>
      <c r="AT138" s="23" t="n">
        <v>0.3126072955258556</v>
      </c>
      <c r="AU138" s="23" t="n">
        <v>5.850684305223883</v>
      </c>
      <c r="AV138" s="23" t="n">
        <v>4.850684305223883</v>
      </c>
      <c r="AW138" s="23" t="n">
        <v>0.1779369128326451</v>
      </c>
      <c r="AX138" s="23" t="n">
        <v>0.3035437356400985</v>
      </c>
      <c r="AY138" s="23" t="n">
        <v>0.7164582309023915</v>
      </c>
      <c r="AZ138" s="23" t="n">
        <v>0.2349775824296479</v>
      </c>
      <c r="BA138" s="23" t="n">
        <v>0.5385213180697463</v>
      </c>
      <c r="BB138" s="23" t="n">
        <v>2.705906496903148</v>
      </c>
      <c r="BC138" s="23" t="n">
        <v>4.02647331291086</v>
      </c>
      <c r="BD138" s="23" t="n">
        <v>1.037435272012809</v>
      </c>
      <c r="BE138" s="23" t="n">
        <v>0.3209770411104178</v>
      </c>
      <c r="BF138" s="23" t="n">
        <v>5.830354452583695</v>
      </c>
      <c r="BG138" s="23" t="n">
        <v>4.830354452583695</v>
      </c>
      <c r="BH138" s="23" t="n">
        <v>1.355999609417114</v>
      </c>
      <c r="BI138" s="23" t="n">
        <v>1.647472730201704</v>
      </c>
      <c r="BJ138" s="23" t="n">
        <v>4.192632245072986</v>
      </c>
      <c r="BK138" s="23" t="n">
        <v>1.189159905454169</v>
      </c>
      <c r="BL138" s="23" t="n">
        <v>2.836632635655873</v>
      </c>
      <c r="BM138" s="23" t="n">
        <v>2.214950740959197</v>
      </c>
      <c r="BN138" s="23" t="n">
        <v>3.091912575753041</v>
      </c>
      <c r="BO138" s="23" t="n">
        <v>5.826149148077313</v>
      </c>
      <c r="BP138" s="23" t="n">
        <v>1.633516903004327</v>
      </c>
      <c r="BQ138" s="23" t="n">
        <v>4.296571405785084</v>
      </c>
      <c r="BR138" s="23" t="n">
        <v>3.296571405785083</v>
      </c>
      <c r="CD138" s="23" t="n">
        <v>0.03714292035733838</v>
      </c>
      <c r="CE138" s="23" t="n">
        <v>0.1892142591476751</v>
      </c>
      <c r="CF138" s="23" t="n">
        <v>0.3350027327342373</v>
      </c>
      <c r="CG138" s="23" t="n">
        <v>0.1086455532292238</v>
      </c>
      <c r="CH138" s="23" t="n">
        <v>0.2978598123768989</v>
      </c>
      <c r="CI138" s="23" t="n">
        <v>6.094221383976119</v>
      </c>
      <c r="CJ138" s="23" t="n">
        <v>9.019288992661297</v>
      </c>
      <c r="CK138" s="23" t="n">
        <v>0.502112906116291</v>
      </c>
      <c r="CL138" s="23" t="n">
        <v>0.1671101733820537</v>
      </c>
      <c r="CM138" s="23" t="n">
        <v>13.51840138808815</v>
      </c>
      <c r="CN138" s="23" t="n">
        <v>12.51840138808815</v>
      </c>
      <c r="CO138" s="23" t="n">
        <v>0</v>
      </c>
      <c r="CP138" s="23" t="n">
        <v>0.0002083500360396246</v>
      </c>
      <c r="CQ138" s="23" t="n">
        <v>0.0006374100523075588</v>
      </c>
      <c r="CR138" s="23" t="n">
        <v>0.0004290600162679342</v>
      </c>
      <c r="CS138" s="23" t="n">
        <v>0.0006374100523075588</v>
      </c>
      <c r="CV138" s="23" t="n">
        <v>0.002830432856719437</v>
      </c>
      <c r="CW138" s="23" t="n">
        <v>0.002193022804411878</v>
      </c>
      <c r="CZ138" s="23" t="n">
        <v>0.000359048712351361</v>
      </c>
      <c r="DA138" s="23" t="n">
        <v>9.835279748615223e-05</v>
      </c>
      <c r="DB138" s="23" t="n">
        <v>0.00054692256263072</v>
      </c>
      <c r="DC138" s="23" t="n">
        <v>8.952105279320682e-05</v>
      </c>
      <c r="DD138" s="23" t="n">
        <v>0.000187873850279359</v>
      </c>
      <c r="DE138" s="23" t="n">
        <v>1.273926055442598</v>
      </c>
      <c r="DF138" s="23" t="n">
        <v>1.523254488364542</v>
      </c>
      <c r="DG138" s="23" t="n">
        <v>0.0006409347330490489</v>
      </c>
      <c r="DH138" s="23" t="n">
        <v>9.401217041832884e-05</v>
      </c>
      <c r="DI138" s="23" t="n">
        <v>1.785091300987141</v>
      </c>
      <c r="DJ138" s="23" t="n">
        <v>0.7850913009871413</v>
      </c>
      <c r="DK138" s="23" t="n">
        <v>0.006780263405773563</v>
      </c>
      <c r="DL138" s="23" t="n">
        <v>0.01578288276902526</v>
      </c>
      <c r="DM138" s="23" t="n">
        <v>0.03030490297999858</v>
      </c>
      <c r="DN138" s="23" t="n">
        <v>0.007741756805199763</v>
      </c>
      <c r="DO138" s="23" t="n">
        <v>0.02352463957422502</v>
      </c>
      <c r="DP138" s="23" t="n">
        <v>3.327768380736615</v>
      </c>
      <c r="DQ138" s="23" t="n">
        <v>4.469576057206451</v>
      </c>
      <c r="DR138" s="23" t="n">
        <v>0.03754072756328719</v>
      </c>
      <c r="DS138" s="23" t="n">
        <v>0.007235824583288607</v>
      </c>
      <c r="DT138" s="23" t="n">
        <v>5.536765360962279</v>
      </c>
      <c r="DU138" s="23" t="n">
        <v>4.536765360962279</v>
      </c>
      <c r="DV138" s="23" t="n">
        <v>-0.001159465845454062</v>
      </c>
      <c r="DW138" s="23" t="n">
        <v>-0.005322112460621585</v>
      </c>
      <c r="DX138" s="23" t="n">
        <v>-0.008490219661469971</v>
      </c>
      <c r="DY138" s="23" t="n">
        <v>-0.002008641355394324</v>
      </c>
      <c r="DZ138" s="23" t="n">
        <v>-0.007330753816015909</v>
      </c>
      <c r="EA138" s="23" t="n">
        <v>5.590141642798781</v>
      </c>
      <c r="EB138" s="23" t="n">
        <v>7.322526743463575</v>
      </c>
      <c r="EC138" s="23" t="n">
        <v>-0.009643333635027514</v>
      </c>
      <c r="ED138" s="23" t="n">
        <v>-0.001153113973557543</v>
      </c>
      <c r="EE138" s="23" t="n">
        <v>8.317048469203558</v>
      </c>
      <c r="EF138" s="23" t="n">
        <v>7.317048469203559</v>
      </c>
      <c r="EG138" s="23" t="n">
        <v>0.005657351480918721</v>
      </c>
      <c r="EH138" s="23" t="n">
        <v>0.003875381873744072</v>
      </c>
      <c r="EI138" s="23" t="n">
        <v>0.013728850469421</v>
      </c>
      <c r="EJ138" s="23" t="n">
        <v>0.004196117114758207</v>
      </c>
      <c r="EK138" s="23" t="n">
        <v>0.00807149898850228</v>
      </c>
      <c r="EL138" s="23" t="n">
        <v>1.685016988393787</v>
      </c>
      <c r="EM138" s="23" t="n">
        <v>2.426727509458457</v>
      </c>
      <c r="EN138" s="23" t="n">
        <v>0.01799343491640474</v>
      </c>
      <c r="EO138" s="23" t="n">
        <v>0.004264584446983735</v>
      </c>
      <c r="EP138" s="23" t="n">
        <v>3.180540395464824</v>
      </c>
      <c r="EQ138" s="23" t="n">
        <v>2.180540395464824</v>
      </c>
      <c r="ER138" s="23" t="n">
        <v>-0.003241516642347107</v>
      </c>
      <c r="ES138" s="23" t="n">
        <v>-0.006959484311304341</v>
      </c>
      <c r="ET138" s="23" t="n">
        <v>-0.01460591272909974</v>
      </c>
      <c r="EU138" s="23" t="n">
        <v>-0.004404911775448291</v>
      </c>
      <c r="EV138" s="23" t="n">
        <v>-0.01136439608675263</v>
      </c>
      <c r="EW138" s="23" t="n">
        <v>3.146983982863386</v>
      </c>
      <c r="EX138" s="23" t="n">
        <v>4.50588855176259</v>
      </c>
      <c r="EY138" s="23" t="n">
        <v>-0.01381792382779884</v>
      </c>
      <c r="EZ138" s="23" t="n">
        <v>0.0007879889013008949</v>
      </c>
      <c r="FA138" s="23" t="n">
        <v>4.262795892293679</v>
      </c>
      <c r="FB138" s="23" t="n">
        <v>3.262795892293679</v>
      </c>
      <c r="FC138" s="23" t="n">
        <v>0.002268482622748059</v>
      </c>
      <c r="FD138" s="23" t="n">
        <v>0.0115561526859814</v>
      </c>
      <c r="FE138" s="23" t="n">
        <v>0.02046010034939499</v>
      </c>
      <c r="FF138" s="23" t="n">
        <v>0.006635465040665537</v>
      </c>
      <c r="FG138" s="23" t="n">
        <v>0.01819161772664693</v>
      </c>
      <c r="FH138" s="23" t="n">
        <v>6.09422138397612</v>
      </c>
      <c r="FI138" s="23" t="n">
        <v>9.019288992661295</v>
      </c>
      <c r="FJ138" s="23" t="n">
        <v>0.03066625863621121</v>
      </c>
      <c r="FK138" s="23" t="n">
        <v>0.01020615828681622</v>
      </c>
      <c r="FL138" s="23" t="n">
        <v>13.51840138808815</v>
      </c>
      <c r="FM138" s="23" t="n">
        <v>12.51840138808815</v>
      </c>
    </row>
    <row r="139">
      <c r="A139" s="2" t="inlineStr">
        <is>
          <t>NSW|1107</t>
        </is>
      </c>
      <c r="B139" s="2" t="inlineStr">
        <is>
          <t>NSW</t>
        </is>
      </c>
      <c r="C139" s="2" t="inlineStr">
        <is>
          <t>1107</t>
        </is>
      </c>
      <c r="D139" s="2" t="inlineStr">
        <is>
          <t>Bakery product manufacturing</t>
        </is>
      </c>
      <c r="E139" s="23" t="n">
        <v>1</v>
      </c>
      <c r="F139" s="23" t="n">
        <v>0.4548924705745041</v>
      </c>
      <c r="G139" s="23" t="n">
        <v>1.86799826608229</v>
      </c>
      <c r="H139" s="23" t="n">
        <v>0.4131057955077861</v>
      </c>
      <c r="I139" s="23" t="n">
        <v>0.8679982660822902</v>
      </c>
      <c r="J139" s="23" t="n">
        <v>1.454892470574504</v>
      </c>
      <c r="K139" s="23" t="n">
        <v>1.86799826608229</v>
      </c>
      <c r="L139" s="23" t="n">
        <v>2.673805370941003</v>
      </c>
      <c r="M139" s="23" t="n">
        <v>0.8058071048587123</v>
      </c>
      <c r="N139" s="23" t="n">
        <v>2.673805370941003</v>
      </c>
      <c r="O139" s="23" t="n">
        <v>1.673805370941003</v>
      </c>
      <c r="P139" s="23" t="n">
        <v>0.3081916842651409</v>
      </c>
      <c r="Q139" s="23" t="n">
        <v>0.08755616589374499</v>
      </c>
      <c r="R139" s="23" t="n">
        <v>0.480230099375526</v>
      </c>
      <c r="S139" s="23" t="n">
        <v>0.0844822492166401</v>
      </c>
      <c r="T139" s="23" t="n">
        <v>0.1720384151103851</v>
      </c>
      <c r="U139" s="23" t="n">
        <v>1.284096458029086</v>
      </c>
      <c r="V139" s="23" t="n">
        <v>1.558218874466381</v>
      </c>
      <c r="W139" s="23" t="n">
        <v>0.6679267412788814</v>
      </c>
      <c r="X139" s="23" t="n">
        <v>0.1876966419033554</v>
      </c>
      <c r="Y139" s="23" t="n">
        <v>2.167244527935595</v>
      </c>
      <c r="Z139" s="23" t="n">
        <v>1.167244527935595</v>
      </c>
      <c r="AA139" s="23" t="n">
        <v>0.3347146630524594</v>
      </c>
      <c r="AB139" s="23" t="n">
        <v>0.1529555009677489</v>
      </c>
      <c r="AC139" s="23" t="n">
        <v>0.6692341138166841</v>
      </c>
      <c r="AD139" s="23" t="n">
        <v>0.1815639497964757</v>
      </c>
      <c r="AE139" s="23" t="n">
        <v>0.3345194507642246</v>
      </c>
      <c r="AF139" s="23" t="n">
        <v>1.456972812522935</v>
      </c>
      <c r="AG139" s="23" t="n">
        <v>1.999416779992682</v>
      </c>
      <c r="AH139" s="23" t="n">
        <v>1.080264581352295</v>
      </c>
      <c r="AI139" s="23" t="n">
        <v>0.411030467535611</v>
      </c>
      <c r="AJ139" s="23" t="n">
        <v>3.227419353250701</v>
      </c>
      <c r="AK139" s="23" t="n">
        <v>2.227419353250701</v>
      </c>
      <c r="AL139" s="23" t="n">
        <v>0.3283644285214646</v>
      </c>
      <c r="AM139" s="23" t="n">
        <v>0.1527799431833395</v>
      </c>
      <c r="AN139" s="23" t="n">
        <v>0.6620950223019951</v>
      </c>
      <c r="AO139" s="23" t="n">
        <v>0.180950650597191</v>
      </c>
      <c r="AP139" s="23" t="n">
        <v>0.3337305937805305</v>
      </c>
      <c r="AQ139" s="23" t="n">
        <v>1.465275559448586</v>
      </c>
      <c r="AR139" s="23" t="n">
        <v>2.016342102837474</v>
      </c>
      <c r="AS139" s="23" t="n">
        <v>1.079877984388492</v>
      </c>
      <c r="AT139" s="23" t="n">
        <v>0.4177829620864969</v>
      </c>
      <c r="AU139" s="23" t="n">
        <v>3.288657024303418</v>
      </c>
      <c r="AV139" s="23" t="n">
        <v>2.288657024303418</v>
      </c>
      <c r="AW139" s="23" t="n">
        <v>0.3331779318824426</v>
      </c>
      <c r="AX139" s="23" t="n">
        <v>0.1567843498302222</v>
      </c>
      <c r="AY139" s="23" t="n">
        <v>0.6763408808433663</v>
      </c>
      <c r="AZ139" s="23" t="n">
        <v>0.1863785991307015</v>
      </c>
      <c r="BA139" s="23" t="n">
        <v>0.3431629489609237</v>
      </c>
      <c r="BB139" s="23" t="n">
        <v>1.470572432406902</v>
      </c>
      <c r="BC139" s="23" t="n">
        <v>2.029969022924376</v>
      </c>
      <c r="BD139" s="23" t="n">
        <v>1.105309561088956</v>
      </c>
      <c r="BE139" s="23" t="n">
        <v>0.4289686802455895</v>
      </c>
      <c r="BF139" s="23" t="n">
        <v>3.317475304693798</v>
      </c>
      <c r="BG139" s="23" t="n">
        <v>2.317475304693798</v>
      </c>
      <c r="BH139" s="23" t="n">
        <v>7.081668372153026</v>
      </c>
      <c r="BI139" s="23" t="n">
        <v>1.046057125548108</v>
      </c>
      <c r="BJ139" s="23" t="n">
        <v>9.089294502631127</v>
      </c>
      <c r="BK139" s="23" t="n">
        <v>0.9615690049299928</v>
      </c>
      <c r="BL139" s="23" t="n">
        <v>2.0076261304781</v>
      </c>
      <c r="BM139" s="23" t="n">
        <v>1.147713373540828</v>
      </c>
      <c r="BN139" s="23" t="n">
        <v>1.283496208093083</v>
      </c>
      <c r="BO139" s="23" t="n">
        <v>11.27240263901517</v>
      </c>
      <c r="BP139" s="23" t="n">
        <v>2.183108136384048</v>
      </c>
      <c r="BQ139" s="23" t="n">
        <v>1.591772170995921</v>
      </c>
      <c r="BR139" s="23" t="n">
        <v>0.5917721709959213</v>
      </c>
      <c r="CD139" s="23" t="n">
        <v>0.02652297878731849</v>
      </c>
      <c r="CE139" s="23" t="n">
        <v>0.06539933507400397</v>
      </c>
      <c r="CF139" s="23" t="n">
        <v>0.189004014441158</v>
      </c>
      <c r="CG139" s="23" t="n">
        <v>0.09708170057983556</v>
      </c>
      <c r="CH139" s="23" t="n">
        <v>0.1624810356538395</v>
      </c>
      <c r="CI139" s="23" t="n">
        <v>3.465761315816968</v>
      </c>
      <c r="CJ139" s="23" t="n">
        <v>7.126047792623016</v>
      </c>
      <c r="CK139" s="23" t="n">
        <v>0.4123378400734133</v>
      </c>
      <c r="CL139" s="23" t="n">
        <v>0.2233338256322553</v>
      </c>
      <c r="CM139" s="23" t="n">
        <v>15.54643780322916</v>
      </c>
      <c r="CN139" s="23" t="n">
        <v>14.54643780322916</v>
      </c>
      <c r="CO139" s="23" t="n">
        <v>0</v>
      </c>
      <c r="CP139" s="23" t="n">
        <v>7.123020346124821e-05</v>
      </c>
      <c r="CQ139" s="23" t="n">
        <v>0.0003101402082495376</v>
      </c>
      <c r="CR139" s="23" t="n">
        <v>0.0002389100047882894</v>
      </c>
      <c r="CS139" s="23" t="n">
        <v>0.0003101402082495376</v>
      </c>
      <c r="CV139" s="23" t="n">
        <v>0.003240998112922626</v>
      </c>
      <c r="CW139" s="23" t="n">
        <v>0.002930857904673088</v>
      </c>
      <c r="CZ139" s="23" t="n">
        <v>0.0007291831598220406</v>
      </c>
      <c r="DA139" s="23" t="n">
        <v>0.0001474255259066941</v>
      </c>
      <c r="DB139" s="23" t="n">
        <v>0.0009491396788220189</v>
      </c>
      <c r="DC139" s="23" t="n">
        <v>7.253099309328416e-05</v>
      </c>
      <c r="DD139" s="23" t="n">
        <v>0.0002199565189999783</v>
      </c>
      <c r="DE139" s="23" t="n">
        <v>1.202179005262099</v>
      </c>
      <c r="DF139" s="23" t="n">
        <v>1.301647831600581</v>
      </c>
      <c r="DG139" s="23" t="n">
        <v>0.001074781925793511</v>
      </c>
      <c r="DH139" s="23" t="n">
        <v>0.0001256422469714919</v>
      </c>
      <c r="DI139" s="23" t="n">
        <v>1.473953301466554</v>
      </c>
      <c r="DJ139" s="23" t="n">
        <v>0.4739533014665542</v>
      </c>
      <c r="DK139" s="23" t="n">
        <v>0.004190081618409435</v>
      </c>
      <c r="DL139" s="23" t="n">
        <v>0.005309040858912708</v>
      </c>
      <c r="DM139" s="23" t="n">
        <v>0.01661342135103173</v>
      </c>
      <c r="DN139" s="23" t="n">
        <v>0.007114298873709588</v>
      </c>
      <c r="DO139" s="23" t="n">
        <v>0.0124233397326223</v>
      </c>
      <c r="DP139" s="23" t="n">
        <v>2.26704950939071</v>
      </c>
      <c r="DQ139" s="23" t="n">
        <v>3.964939794499331</v>
      </c>
      <c r="DR139" s="23" t="n">
        <v>0.02628371462572774</v>
      </c>
      <c r="DS139" s="23" t="n">
        <v>0.009670293274696005</v>
      </c>
      <c r="DT139" s="23" t="n">
        <v>6.272840727075168</v>
      </c>
      <c r="DU139" s="23" t="n">
        <v>5.272840727075168</v>
      </c>
      <c r="DV139" s="23" t="n">
        <v>-0.0001057614172534794</v>
      </c>
      <c r="DW139" s="23" t="n">
        <v>-0.001523289941397924</v>
      </c>
      <c r="DX139" s="23" t="n">
        <v>-0.003626842696732641</v>
      </c>
      <c r="DY139" s="23" t="n">
        <v>-0.001997791338081237</v>
      </c>
      <c r="DZ139" s="23" t="n">
        <v>-0.003521081279479162</v>
      </c>
      <c r="EA139" s="23" t="n">
        <v>15.40307799343347</v>
      </c>
      <c r="EB139" s="23" t="n">
        <v>34.29268244429962</v>
      </c>
      <c r="EC139" s="23" t="n">
        <v>-0.005167917963980688</v>
      </c>
      <c r="ED139" s="23" t="n">
        <v>-0.001541075267248047</v>
      </c>
      <c r="EE139" s="23" t="n">
        <v>48.8639250322704</v>
      </c>
      <c r="EF139" s="23" t="n">
        <v>47.8639250322704</v>
      </c>
      <c r="EG139" s="23" t="n">
        <v>0.01324668348170072</v>
      </c>
      <c r="EH139" s="23" t="n">
        <v>0.003461179409969453</v>
      </c>
      <c r="EI139" s="23" t="n">
        <v>0.01968525080273067</v>
      </c>
      <c r="EJ139" s="23" t="n">
        <v>0.002977387911060497</v>
      </c>
      <c r="EK139" s="23" t="n">
        <v>0.00643856732102995</v>
      </c>
      <c r="EL139" s="23" t="n">
        <v>1.261286488406763</v>
      </c>
      <c r="EM139" s="23" t="n">
        <v>1.486051269355408</v>
      </c>
      <c r="EN139" s="23" t="n">
        <v>0.02538464025342091</v>
      </c>
      <c r="EO139" s="23" t="n">
        <v>0.005699389450690234</v>
      </c>
      <c r="EP139" s="23" t="n">
        <v>1.916301562461868</v>
      </c>
      <c r="EQ139" s="23" t="n">
        <v>0.9163015624618677</v>
      </c>
      <c r="ER139" s="23" t="n">
        <v>-0.01959691801269559</v>
      </c>
      <c r="ES139" s="23" t="n">
        <v>-0.00363673719437891</v>
      </c>
      <c r="ET139" s="23" t="n">
        <v>-0.0268243423174194</v>
      </c>
      <c r="EU139" s="23" t="n">
        <v>-0.003590687110344902</v>
      </c>
      <c r="EV139" s="23" t="n">
        <v>-0.007227424304723812</v>
      </c>
      <c r="EW139" s="23" t="n">
        <v>1.185576996955485</v>
      </c>
      <c r="EX139" s="23" t="n">
        <v>1.368804130325066</v>
      </c>
      <c r="EY139" s="23" t="n">
        <v>-0.02577123721722357</v>
      </c>
      <c r="EZ139" s="23" t="n">
        <v>0.001053105100195833</v>
      </c>
      <c r="FA139" s="23" t="n">
        <v>1.315065828235237</v>
      </c>
      <c r="FB139" s="23" t="n">
        <v>0.3150658282352374</v>
      </c>
      <c r="FC139" s="23" t="n">
        <v>0.001619875763771497</v>
      </c>
      <c r="FD139" s="23" t="n">
        <v>0.00399422699473722</v>
      </c>
      <c r="FE139" s="23" t="n">
        <v>0.01154331211074738</v>
      </c>
      <c r="FF139" s="23" t="n">
        <v>0.005929209352238667</v>
      </c>
      <c r="FG139" s="23" t="n">
        <v>0.009923436346975886</v>
      </c>
      <c r="FH139" s="23" t="n">
        <v>3.465761315816967</v>
      </c>
      <c r="FI139" s="23" t="n">
        <v>7.126047792623009</v>
      </c>
      <c r="FJ139" s="23" t="n">
        <v>0.0251832978104319</v>
      </c>
      <c r="FK139" s="23" t="n">
        <v>0.01363998569968452</v>
      </c>
      <c r="FL139" s="23" t="n">
        <v>15.54643780322916</v>
      </c>
      <c r="FM139" s="23" t="n">
        <v>14.54643780322916</v>
      </c>
    </row>
    <row r="140">
      <c r="A140" s="2" t="inlineStr">
        <is>
          <t>NSW|1108</t>
        </is>
      </c>
      <c r="B140" s="2" t="inlineStr">
        <is>
          <t>NSW</t>
        </is>
      </c>
      <c r="C140" s="2" t="inlineStr">
        <is>
          <t>1108</t>
        </is>
      </c>
      <c r="D140" s="2" t="inlineStr">
        <is>
          <t>Sugar and confectionery manufacturing</t>
        </is>
      </c>
      <c r="E140" s="23" t="n">
        <v>1</v>
      </c>
      <c r="F140" s="23" t="n">
        <v>0.4737993238319648</v>
      </c>
      <c r="G140" s="23" t="n">
        <v>1.843569424976634</v>
      </c>
      <c r="H140" s="23" t="n">
        <v>0.3697701011446689</v>
      </c>
      <c r="I140" s="23" t="n">
        <v>0.8435694249766337</v>
      </c>
      <c r="J140" s="23" t="n">
        <v>1.473799323831965</v>
      </c>
      <c r="K140" s="23" t="n">
        <v>1.843569424976634</v>
      </c>
      <c r="L140" s="23" t="n">
        <v>2.41232481861442</v>
      </c>
      <c r="M140" s="23" t="n">
        <v>0.5687553936377865</v>
      </c>
      <c r="N140" s="23" t="n">
        <v>2.41232481861442</v>
      </c>
      <c r="O140" s="23" t="n">
        <v>1.41232481861442</v>
      </c>
      <c r="P140" s="23" t="n">
        <v>0.1737356411899036</v>
      </c>
      <c r="Q140" s="23" t="n">
        <v>0.08255320807527575</v>
      </c>
      <c r="R140" s="23" t="n">
        <v>0.338956379957621</v>
      </c>
      <c r="S140" s="23" t="n">
        <v>0.08266753069244165</v>
      </c>
      <c r="T140" s="23" t="n">
        <v>0.1652207387677174</v>
      </c>
      <c r="U140" s="23" t="n">
        <v>1.475165645401683</v>
      </c>
      <c r="V140" s="23" t="n">
        <v>1.950989317080432</v>
      </c>
      <c r="W140" s="23" t="n">
        <v>0.4714365688347732</v>
      </c>
      <c r="X140" s="23" t="n">
        <v>0.1324801888771522</v>
      </c>
      <c r="Y140" s="23" t="n">
        <v>2.713528240986917</v>
      </c>
      <c r="Z140" s="23" t="n">
        <v>1.713528240986917</v>
      </c>
      <c r="AA140" s="23" t="n">
        <v>0.2911041967883489</v>
      </c>
      <c r="AB140" s="23" t="n">
        <v>0.2113229746527257</v>
      </c>
      <c r="AC140" s="23" t="n">
        <v>0.6628817190547692</v>
      </c>
      <c r="AD140" s="23" t="n">
        <v>0.1604545476136946</v>
      </c>
      <c r="AE140" s="23" t="n">
        <v>0.3717775222664204</v>
      </c>
      <c r="AF140" s="23" t="n">
        <v>1.725935857277835</v>
      </c>
      <c r="AG140" s="23" t="n">
        <v>2.27712869264034</v>
      </c>
      <c r="AH140" s="23" t="n">
        <v>0.9529955613760391</v>
      </c>
      <c r="AI140" s="23" t="n">
        <v>0.2901138423212699</v>
      </c>
      <c r="AJ140" s="23" t="n">
        <v>3.273726630842519</v>
      </c>
      <c r="AK140" s="23" t="n">
        <v>2.273726630842519</v>
      </c>
      <c r="AL140" s="23" t="n">
        <v>0.2938929754712767</v>
      </c>
      <c r="AM140" s="23" t="n">
        <v>0.2089582459855288</v>
      </c>
      <c r="AN140" s="23" t="n">
        <v>0.6637452370523431</v>
      </c>
      <c r="AO140" s="23" t="n">
        <v>0.1608940155955376</v>
      </c>
      <c r="AP140" s="23" t="n">
        <v>0.3698522615810664</v>
      </c>
      <c r="AQ140" s="23" t="n">
        <v>1.711001158331364</v>
      </c>
      <c r="AR140" s="23" t="n">
        <v>2.258459005316422</v>
      </c>
      <c r="AS140" s="23" t="n">
        <v>0.9586251302971772</v>
      </c>
      <c r="AT140" s="23" t="n">
        <v>0.2948798932448341</v>
      </c>
      <c r="AU140" s="23" t="n">
        <v>3.261817090932367</v>
      </c>
      <c r="AV140" s="23" t="n">
        <v>2.261817090932367</v>
      </c>
      <c r="AW140" s="23" t="n">
        <v>0.2999410608436116</v>
      </c>
      <c r="AX140" s="23" t="n">
        <v>0.2154661825956553</v>
      </c>
      <c r="AY140" s="23" t="n">
        <v>0.6806307803250453</v>
      </c>
      <c r="AZ140" s="23" t="n">
        <v>0.1652235368857785</v>
      </c>
      <c r="BA140" s="23" t="n">
        <v>0.3806897194814338</v>
      </c>
      <c r="BB140" s="23" t="n">
        <v>1.718361740768793</v>
      </c>
      <c r="BC140" s="23" t="n">
        <v>2.269215086493024</v>
      </c>
      <c r="BD140" s="23" t="n">
        <v>0.9834057858074554</v>
      </c>
      <c r="BE140" s="23" t="n">
        <v>0.3027750054824101</v>
      </c>
      <c r="BF140" s="23" t="n">
        <v>3.278663424879332</v>
      </c>
      <c r="BG140" s="23" t="n">
        <v>2.278663424879332</v>
      </c>
      <c r="BH140" s="23" t="n">
        <v>1.699725563404427</v>
      </c>
      <c r="BI140" s="23" t="n">
        <v>0.9979229642226554</v>
      </c>
      <c r="BJ140" s="23" t="n">
        <v>3.522144623600425</v>
      </c>
      <c r="BK140" s="23" t="n">
        <v>0.8244960959733426</v>
      </c>
      <c r="BL140" s="23" t="n">
        <v>1.822419060195998</v>
      </c>
      <c r="BM140" s="23" t="n">
        <v>1.587108287189544</v>
      </c>
      <c r="BN140" s="23" t="n">
        <v>2.072184298120353</v>
      </c>
      <c r="BO140" s="23" t="n">
        <v>5.063027695958869</v>
      </c>
      <c r="BP140" s="23" t="n">
        <v>1.540883072358444</v>
      </c>
      <c r="BQ140" s="23" t="n">
        <v>2.978732452442494</v>
      </c>
      <c r="BR140" s="23" t="n">
        <v>1.978732452442494</v>
      </c>
      <c r="CD140" s="23" t="n">
        <v>0.1173685555984453</v>
      </c>
      <c r="CE140" s="23" t="n">
        <v>0.12876976657745</v>
      </c>
      <c r="CF140" s="23" t="n">
        <v>0.3239253390971485</v>
      </c>
      <c r="CG140" s="23" t="n">
        <v>0.07778701692125323</v>
      </c>
      <c r="CH140" s="23" t="n">
        <v>0.2065567834987032</v>
      </c>
      <c r="CI140" s="23" t="n">
        <v>2.097140251244225</v>
      </c>
      <c r="CJ140" s="23" t="n">
        <v>2.759898828485194</v>
      </c>
      <c r="CK140" s="23" t="n">
        <v>0.4815589925412661</v>
      </c>
      <c r="CL140" s="23" t="n">
        <v>0.1576336534441176</v>
      </c>
      <c r="CM140" s="23" t="n">
        <v>4.102964291294771</v>
      </c>
      <c r="CN140" s="23" t="n">
        <v>3.102964291294772</v>
      </c>
      <c r="CO140" s="23" t="n">
        <v>0</v>
      </c>
      <c r="CP140" s="23" t="n">
        <v>7.851027285586643e-05</v>
      </c>
      <c r="CQ140" s="23" t="n">
        <v>0.0003554072627164818</v>
      </c>
      <c r="CR140" s="23" t="n">
        <v>0.0002768969898606153</v>
      </c>
      <c r="CS140" s="23" t="n">
        <v>0.0003554072627164818</v>
      </c>
      <c r="CV140" s="23" t="n">
        <v>0.002424067654536971</v>
      </c>
      <c r="CW140" s="23" t="n">
        <v>0.002068660391820489</v>
      </c>
      <c r="CZ140" s="23" t="n">
        <v>0.00108489936646637</v>
      </c>
      <c r="DA140" s="23" t="n">
        <v>0.0001257356740723416</v>
      </c>
      <c r="DB140" s="23" t="n">
        <v>0.001276452990940124</v>
      </c>
      <c r="DC140" s="23" t="n">
        <v>6.581795040141227e-05</v>
      </c>
      <c r="DD140" s="23" t="n">
        <v>0.0001915536244737539</v>
      </c>
      <c r="DE140" s="23" t="n">
        <v>1.115896163237587</v>
      </c>
      <c r="DF140" s="23" t="n">
        <v>1.176563495559652</v>
      </c>
      <c r="DG140" s="23" t="n">
        <v>0.001365133898818613</v>
      </c>
      <c r="DH140" s="23" t="n">
        <v>8.868090787848837e-05</v>
      </c>
      <c r="DI140" s="23" t="n">
        <v>1.258304632682195</v>
      </c>
      <c r="DJ140" s="23" t="n">
        <v>0.2583046326821953</v>
      </c>
      <c r="DK140" s="23" t="n">
        <v>0.005413303906020957</v>
      </c>
      <c r="DL140" s="23" t="n">
        <v>0.009181536220864595</v>
      </c>
      <c r="DM140" s="23" t="n">
        <v>0.0199080634119972</v>
      </c>
      <c r="DN140" s="23" t="n">
        <v>0.005313223285111645</v>
      </c>
      <c r="DO140" s="23" t="n">
        <v>0.01449475950597624</v>
      </c>
      <c r="DP140" s="23" t="n">
        <v>2.696105812690918</v>
      </c>
      <c r="DQ140" s="23" t="n">
        <v>3.677617912760157</v>
      </c>
      <c r="DR140" s="23" t="n">
        <v>0.02673355728625</v>
      </c>
      <c r="DS140" s="23" t="n">
        <v>0.006825493874252807</v>
      </c>
      <c r="DT140" s="23" t="n">
        <v>4.938491861969094</v>
      </c>
      <c r="DU140" s="23" t="n">
        <v>3.938491861969094</v>
      </c>
      <c r="DV140" s="23" t="n">
        <v>-0.0004501179001524575</v>
      </c>
      <c r="DW140" s="23" t="n">
        <v>-0.002877845557666307</v>
      </c>
      <c r="DX140" s="23" t="n">
        <v>-0.004654380392951942</v>
      </c>
      <c r="DY140" s="23" t="n">
        <v>-0.001326416935133178</v>
      </c>
      <c r="DZ140" s="23" t="n">
        <v>-0.004204262492799485</v>
      </c>
      <c r="EA140" s="23" t="n">
        <v>7.393537241446217</v>
      </c>
      <c r="EB140" s="23" t="n">
        <v>10.34035836249897</v>
      </c>
      <c r="EC140" s="23" t="n">
        <v>-0.005742103329327394</v>
      </c>
      <c r="ED140" s="23" t="n">
        <v>-0.001087722936375452</v>
      </c>
      <c r="EE140" s="23" t="n">
        <v>12.75688731192986</v>
      </c>
      <c r="EF140" s="23" t="n">
        <v>11.75688731192986</v>
      </c>
      <c r="EG140" s="23" t="n">
        <v>0.007406081757509576</v>
      </c>
      <c r="EH140" s="23" t="n">
        <v>0.002935691170409283</v>
      </c>
      <c r="EI140" s="23" t="n">
        <v>0.01322506542990318</v>
      </c>
      <c r="EJ140" s="23" t="n">
        <v>0.002883292501984319</v>
      </c>
      <c r="EK140" s="23" t="n">
        <v>0.005818983672393602</v>
      </c>
      <c r="EL140" s="23" t="n">
        <v>1.396389246909483</v>
      </c>
      <c r="EM140" s="23" t="n">
        <v>1.785703407404773</v>
      </c>
      <c r="EN140" s="23" t="n">
        <v>0.01724781289759983</v>
      </c>
      <c r="EO140" s="23" t="n">
        <v>0.004022747467696654</v>
      </c>
      <c r="EP140" s="23" t="n">
        <v>2.328871522395901</v>
      </c>
      <c r="EQ140" s="23" t="n">
        <v>1.3288715223959</v>
      </c>
      <c r="ER140" s="23" t="n">
        <v>-0.004617303074581739</v>
      </c>
      <c r="ES140" s="23" t="n">
        <v>-0.005300419837606263</v>
      </c>
      <c r="ET140" s="23" t="n">
        <v>-0.01236154743232906</v>
      </c>
      <c r="EU140" s="23" t="n">
        <v>-0.002443824520141055</v>
      </c>
      <c r="EV140" s="23" t="n">
        <v>-0.007744244357747318</v>
      </c>
      <c r="EW140" s="23" t="n">
        <v>2.147947135371096</v>
      </c>
      <c r="EX140" s="23" t="n">
        <v>2.677222446232606</v>
      </c>
      <c r="EY140" s="23" t="n">
        <v>-0.0116182439764616</v>
      </c>
      <c r="EZ140" s="23" t="n">
        <v>0.0007433034558674539</v>
      </c>
      <c r="FA140" s="23" t="n">
        <v>2.516240278967186</v>
      </c>
      <c r="FB140" s="23" t="n">
        <v>1.516240278967186</v>
      </c>
      <c r="FC140" s="23" t="n">
        <v>0.007168217422610642</v>
      </c>
      <c r="FD140" s="23" t="n">
        <v>0.007864539864016265</v>
      </c>
      <c r="FE140" s="23" t="n">
        <v>0.01978355486699027</v>
      </c>
      <c r="FF140" s="23" t="n">
        <v>0.004750797580363363</v>
      </c>
      <c r="FG140" s="23" t="n">
        <v>0.01261533744437963</v>
      </c>
      <c r="FH140" s="23" t="n">
        <v>2.097140251244224</v>
      </c>
      <c r="FI140" s="23" t="n">
        <v>2.759898828485194</v>
      </c>
      <c r="FJ140" s="23" t="n">
        <v>0.0294109401172085</v>
      </c>
      <c r="FK140" s="23" t="n">
        <v>0.009627385250218234</v>
      </c>
      <c r="FL140" s="23" t="n">
        <v>4.102964291294771</v>
      </c>
      <c r="FM140" s="23" t="n">
        <v>3.102964291294771</v>
      </c>
    </row>
    <row r="141">
      <c r="A141" s="2" t="inlineStr">
        <is>
          <t>NSW|1109</t>
        </is>
      </c>
      <c r="B141" s="2" t="inlineStr">
        <is>
          <t>NSW</t>
        </is>
      </c>
      <c r="C141" s="2" t="inlineStr">
        <is>
          <t>1109</t>
        </is>
      </c>
      <c r="D141" s="2" t="inlineStr">
        <is>
          <t>Other food product manufacturing</t>
        </is>
      </c>
      <c r="E141" s="23" t="n">
        <v>1</v>
      </c>
      <c r="F141" s="23" t="n">
        <v>0.4512796371656003</v>
      </c>
      <c r="G141" s="23" t="n">
        <v>1.819717212862465</v>
      </c>
      <c r="H141" s="23" t="n">
        <v>0.3684375756968647</v>
      </c>
      <c r="I141" s="23" t="n">
        <v>0.819717212862465</v>
      </c>
      <c r="J141" s="23" t="n">
        <v>1.4512796371656</v>
      </c>
      <c r="K141" s="23" t="n">
        <v>1.819717212862465</v>
      </c>
      <c r="L141" s="23" t="n">
        <v>2.325807657252398</v>
      </c>
      <c r="M141" s="23" t="n">
        <v>0.5060904443899326</v>
      </c>
      <c r="N141" s="23" t="n">
        <v>2.325807657252398</v>
      </c>
      <c r="O141" s="23" t="n">
        <v>1.325807657252398</v>
      </c>
      <c r="P141" s="23" t="n">
        <v>0.1364115322312135</v>
      </c>
      <c r="Q141" s="23" t="n">
        <v>0.08606260714070268</v>
      </c>
      <c r="R141" s="23" t="n">
        <v>0.3016104759277297</v>
      </c>
      <c r="S141" s="23" t="n">
        <v>0.07913633655581345</v>
      </c>
      <c r="T141" s="23" t="n">
        <v>0.1651989436965161</v>
      </c>
      <c r="U141" s="23" t="n">
        <v>1.630904189206152</v>
      </c>
      <c r="V141" s="23" t="n">
        <v>2.211033561418464</v>
      </c>
      <c r="W141" s="23" t="n">
        <v>0.4194941187233869</v>
      </c>
      <c r="X141" s="23" t="n">
        <v>0.1178836427956573</v>
      </c>
      <c r="Y141" s="23" t="n">
        <v>3.075210078370477</v>
      </c>
      <c r="Z141" s="23" t="n">
        <v>2.075210078370477</v>
      </c>
      <c r="AA141" s="23" t="n">
        <v>0.299705365657757</v>
      </c>
      <c r="AB141" s="23" t="n">
        <v>0.1812805953200095</v>
      </c>
      <c r="AC141" s="23" t="n">
        <v>0.6438784768025971</v>
      </c>
      <c r="AD141" s="23" t="n">
        <v>0.1628925158248307</v>
      </c>
      <c r="AE141" s="23" t="n">
        <v>0.3441731111448402</v>
      </c>
      <c r="AF141" s="23" t="n">
        <v>1.604862695474794</v>
      </c>
      <c r="AG141" s="23" t="n">
        <v>2.148371536123455</v>
      </c>
      <c r="AH141" s="23" t="n">
        <v>0.9020278412331478</v>
      </c>
      <c r="AI141" s="23" t="n">
        <v>0.2581493644305507</v>
      </c>
      <c r="AJ141" s="23" t="n">
        <v>3.009715355791134</v>
      </c>
      <c r="AK141" s="23" t="n">
        <v>2.009715355791134</v>
      </c>
      <c r="AL141" s="23" t="n">
        <v>0.2948962388343945</v>
      </c>
      <c r="AM141" s="23" t="n">
        <v>0.1804462609903602</v>
      </c>
      <c r="AN141" s="23" t="n">
        <v>0.6378227785092855</v>
      </c>
      <c r="AO141" s="23" t="n">
        <v>0.1624802786845308</v>
      </c>
      <c r="AP141" s="23" t="n">
        <v>0.342926539674891</v>
      </c>
      <c r="AQ141" s="23" t="n">
        <v>1.611897465032417</v>
      </c>
      <c r="AR141" s="23" t="n">
        <v>2.162871866492231</v>
      </c>
      <c r="AS141" s="23" t="n">
        <v>0.9002130747303279</v>
      </c>
      <c r="AT141" s="23" t="n">
        <v>0.2623902962210424</v>
      </c>
      <c r="AU141" s="23" t="n">
        <v>3.052643459572445</v>
      </c>
      <c r="AV141" s="23" t="n">
        <v>2.052643459572444</v>
      </c>
      <c r="AW141" s="23" t="n">
        <v>0.2995986881837324</v>
      </c>
      <c r="AX141" s="23" t="n">
        <v>0.1856087885646396</v>
      </c>
      <c r="AY141" s="23" t="n">
        <v>0.6523917259863133</v>
      </c>
      <c r="AZ141" s="23" t="n">
        <v>0.1671842492379413</v>
      </c>
      <c r="BA141" s="23" t="n">
        <v>0.3527930378025809</v>
      </c>
      <c r="BB141" s="23" t="n">
        <v>1.619524703829186</v>
      </c>
      <c r="BC141" s="23" t="n">
        <v>2.177552011129723</v>
      </c>
      <c r="BD141" s="23" t="n">
        <v>0.9218072581972373</v>
      </c>
      <c r="BE141" s="23" t="n">
        <v>0.269415532210924</v>
      </c>
      <c r="BF141" s="23" t="n">
        <v>3.076806723639351</v>
      </c>
      <c r="BG141" s="23" t="n">
        <v>2.076806723639351</v>
      </c>
      <c r="BH141" s="23" t="n">
        <v>1.513758150295179</v>
      </c>
      <c r="BI141" s="23" t="n">
        <v>1.001235090778013</v>
      </c>
      <c r="BJ141" s="23" t="n">
        <v>3.372382718188857</v>
      </c>
      <c r="BK141" s="23" t="n">
        <v>0.8573894771156654</v>
      </c>
      <c r="BL141" s="23" t="n">
        <v>1.858624567893678</v>
      </c>
      <c r="BM141" s="23" t="n">
        <v>1.661423418650313</v>
      </c>
      <c r="BN141" s="23" t="n">
        <v>2.227821344863611</v>
      </c>
      <c r="BO141" s="23" t="n">
        <v>4.743492702491609</v>
      </c>
      <c r="BP141" s="23" t="n">
        <v>1.371109984302752</v>
      </c>
      <c r="BQ141" s="23" t="n">
        <v>3.13358689534827</v>
      </c>
      <c r="BR141" s="23" t="n">
        <v>2.13358689534827</v>
      </c>
      <c r="CD141" s="23" t="n">
        <v>0.1632938334265435</v>
      </c>
      <c r="CE141" s="23" t="n">
        <v>0.09521798817930677</v>
      </c>
      <c r="CF141" s="23" t="n">
        <v>0.3422680008748672</v>
      </c>
      <c r="CG141" s="23" t="n">
        <v>0.08375617926901696</v>
      </c>
      <c r="CH141" s="23" t="n">
        <v>0.1789741674483237</v>
      </c>
      <c r="CI141" s="23" t="n">
        <v>1.583108291239546</v>
      </c>
      <c r="CJ141" s="23" t="n">
        <v>2.096025267413628</v>
      </c>
      <c r="CK141" s="23" t="n">
        <v>0.4825337225097609</v>
      </c>
      <c r="CL141" s="23" t="n">
        <v>0.1402657216348937</v>
      </c>
      <c r="CM141" s="23" t="n">
        <v>2.95500272352186</v>
      </c>
      <c r="CN141" s="23" t="n">
        <v>1.95500272352186</v>
      </c>
      <c r="CO141" s="23" t="n">
        <v>0</v>
      </c>
      <c r="CP141" s="23" t="n">
        <v>0.0001065790604990234</v>
      </c>
      <c r="CQ141" s="23" t="n">
        <v>0.0003461653802838397</v>
      </c>
      <c r="CR141" s="23" t="n">
        <v>0.0002395863197848163</v>
      </c>
      <c r="CS141" s="23" t="n">
        <v>0.0003461653802838397</v>
      </c>
      <c r="CV141" s="23" t="n">
        <v>0.00218690266154649</v>
      </c>
      <c r="CW141" s="23" t="n">
        <v>0.00184073728126265</v>
      </c>
      <c r="CZ141" s="23" t="n">
        <v>0.0005106565566331766</v>
      </c>
      <c r="DA141" s="23" t="n">
        <v>0.000107981074570312</v>
      </c>
      <c r="DB141" s="23" t="n">
        <v>0.0006829249137359827</v>
      </c>
      <c r="DC141" s="23" t="n">
        <v>6.428728253249412e-05</v>
      </c>
      <c r="DD141" s="23" t="n">
        <v>0.0001722683571028061</v>
      </c>
      <c r="DE141" s="23" t="n">
        <v>1.211455376745273</v>
      </c>
      <c r="DF141" s="23" t="n">
        <v>1.33734680357106</v>
      </c>
      <c r="DG141" s="23" t="n">
        <v>0.000761835040266949</v>
      </c>
      <c r="DH141" s="23" t="n">
        <v>7.891012653096633e-05</v>
      </c>
      <c r="DI141" s="23" t="n">
        <v>1.491873609319391</v>
      </c>
      <c r="DJ141" s="23" t="n">
        <v>0.4918736093193908</v>
      </c>
      <c r="DK141" s="23" t="n">
        <v>0.00429804697831278</v>
      </c>
      <c r="DL141" s="23" t="n">
        <v>0.007581864430601882</v>
      </c>
      <c r="DM141" s="23" t="n">
        <v>0.0179058090672346</v>
      </c>
      <c r="DN141" s="23" t="n">
        <v>0.006025897658319942</v>
      </c>
      <c r="DO141" s="23" t="n">
        <v>0.01360776208892182</v>
      </c>
      <c r="DP141" s="23" t="n">
        <v>2.76402549084705</v>
      </c>
      <c r="DQ141" s="23" t="n">
        <v>4.166033818984365</v>
      </c>
      <c r="DR141" s="23" t="n">
        <v>0.02397927626709254</v>
      </c>
      <c r="DS141" s="23" t="n">
        <v>0.006073467199857935</v>
      </c>
      <c r="DT141" s="23" t="n">
        <v>5.579109858055977</v>
      </c>
      <c r="DU141" s="23" t="n">
        <v>4.579109858055977</v>
      </c>
      <c r="DV141" s="23" t="n">
        <v>-0.0001062541856080131</v>
      </c>
      <c r="DW141" s="23" t="n">
        <v>-0.002633896991391752</v>
      </c>
      <c r="DX141" s="23" t="n">
        <v>-0.004365951884226472</v>
      </c>
      <c r="DY141" s="23" t="n">
        <v>-0.001625800707226707</v>
      </c>
      <c r="DZ141" s="23" t="n">
        <v>-0.004259697698618459</v>
      </c>
      <c r="EA141" s="23" t="n">
        <v>25.78864221978581</v>
      </c>
      <c r="EB141" s="23" t="n">
        <v>41.0896931659059</v>
      </c>
      <c r="EC141" s="23" t="n">
        <v>-0.005333830501996472</v>
      </c>
      <c r="ED141" s="23" t="n">
        <v>-0.0009678786177699994</v>
      </c>
      <c r="EE141" s="23" t="n">
        <v>50.1987801372243</v>
      </c>
      <c r="EF141" s="23" t="n">
        <v>49.1987801372243</v>
      </c>
      <c r="EG141" s="23" t="n">
        <v>0.00579912679412182</v>
      </c>
      <c r="EH141" s="23" t="n">
        <v>0.003275697530978014</v>
      </c>
      <c r="EI141" s="23" t="n">
        <v>0.01183772602773154</v>
      </c>
      <c r="EJ141" s="23" t="n">
        <v>0.002762901702631708</v>
      </c>
      <c r="EK141" s="23" t="n">
        <v>0.006038599233609722</v>
      </c>
      <c r="EL141" s="23" t="n">
        <v>1.564860477666804</v>
      </c>
      <c r="EM141" s="23" t="n">
        <v>2.041294568646204</v>
      </c>
      <c r="EN141" s="23" t="n">
        <v>0.01541725085750685</v>
      </c>
      <c r="EO141" s="23" t="n">
        <v>0.003579524829775312</v>
      </c>
      <c r="EP141" s="23" t="n">
        <v>2.658546951091718</v>
      </c>
      <c r="EQ141" s="23" t="n">
        <v>1.658546951091718</v>
      </c>
      <c r="ER141" s="23" t="n">
        <v>-0.0106082536174843</v>
      </c>
      <c r="ES141" s="23" t="n">
        <v>-0.004110031860627235</v>
      </c>
      <c r="ET141" s="23" t="n">
        <v>-0.01789342432104268</v>
      </c>
      <c r="EU141" s="23" t="n">
        <v>-0.003175138842931136</v>
      </c>
      <c r="EV141" s="23" t="n">
        <v>-0.007285170703558372</v>
      </c>
      <c r="EW141" s="23" t="n">
        <v>1.38743717946686</v>
      </c>
      <c r="EX141" s="23" t="n">
        <v>1.686745525347462</v>
      </c>
      <c r="EY141" s="23" t="n">
        <v>-0.01723201736032709</v>
      </c>
      <c r="EZ141" s="23" t="n">
        <v>0.0006614069607155833</v>
      </c>
      <c r="FA141" s="23" t="n">
        <v>1.624397189366366</v>
      </c>
      <c r="FB141" s="23" t="n">
        <v>0.6243971893663663</v>
      </c>
      <c r="FC141" s="23" t="n">
        <v>0.009973077506191396</v>
      </c>
      <c r="FD141" s="23" t="n">
        <v>0.005815384183034813</v>
      </c>
      <c r="FE141" s="23" t="n">
        <v>0.02090382244685164</v>
      </c>
      <c r="FF141" s="23" t="n">
        <v>0.005115360757625436</v>
      </c>
      <c r="FG141" s="23" t="n">
        <v>0.01093074494066025</v>
      </c>
      <c r="FH141" s="23" t="n">
        <v>1.583108291239545</v>
      </c>
      <c r="FI141" s="23" t="n">
        <v>2.096025267413626</v>
      </c>
      <c r="FJ141" s="23" t="n">
        <v>0.02947047119269017</v>
      </c>
      <c r="FK141" s="23" t="n">
        <v>0.008566648745838529</v>
      </c>
      <c r="FL141" s="23" t="n">
        <v>2.95500272352186</v>
      </c>
      <c r="FM141" s="23" t="n">
        <v>1.95500272352186</v>
      </c>
    </row>
    <row r="142">
      <c r="A142" s="2" t="inlineStr">
        <is>
          <t>NSW|1201</t>
        </is>
      </c>
      <c r="B142" s="2" t="inlineStr">
        <is>
          <t>NSW</t>
        </is>
      </c>
      <c r="C142" s="2" t="inlineStr">
        <is>
          <t>1201</t>
        </is>
      </c>
      <c r="D142" s="2" t="inlineStr">
        <is>
          <t>Soft drinks, cordials and syrup manufacturing</t>
        </is>
      </c>
      <c r="E142" s="23" t="n">
        <v>1</v>
      </c>
      <c r="F142" s="23" t="n">
        <v>0.5517534996016494</v>
      </c>
      <c r="G142" s="23" t="n">
        <v>1.994243914625283</v>
      </c>
      <c r="H142" s="23" t="n">
        <v>0.4424904150236334</v>
      </c>
      <c r="I142" s="23" t="n">
        <v>0.9942439146252828</v>
      </c>
      <c r="J142" s="23" t="n">
        <v>1.55175349960165</v>
      </c>
      <c r="K142" s="23" t="n">
        <v>1.994243914625283</v>
      </c>
      <c r="L142" s="23" t="n">
        <v>2.642071778960051</v>
      </c>
      <c r="M142" s="23" t="n">
        <v>0.6478278643347679</v>
      </c>
      <c r="N142" s="23" t="n">
        <v>2.642071778960051</v>
      </c>
      <c r="O142" s="23" t="n">
        <v>1.642071778960051</v>
      </c>
      <c r="P142" s="23" t="n">
        <v>0.1287022261724192</v>
      </c>
      <c r="Q142" s="23" t="n">
        <v>0.1485696974841353</v>
      </c>
      <c r="R142" s="23" t="n">
        <v>0.3860805368826685</v>
      </c>
      <c r="S142" s="23" t="n">
        <v>0.108808613226114</v>
      </c>
      <c r="T142" s="23" t="n">
        <v>0.2573783107102493</v>
      </c>
      <c r="U142" s="23" t="n">
        <v>2.15436773630551</v>
      </c>
      <c r="V142" s="23" t="n">
        <v>2.999796882809517</v>
      </c>
      <c r="W142" s="23" t="n">
        <v>0.5369790756692912</v>
      </c>
      <c r="X142" s="23" t="n">
        <v>0.1508985387866227</v>
      </c>
      <c r="Y142" s="23" t="n">
        <v>4.172259421137857</v>
      </c>
      <c r="Z142" s="23" t="n">
        <v>3.172259421137857</v>
      </c>
      <c r="AA142" s="23" t="n">
        <v>0.2333693105726899</v>
      </c>
      <c r="AB142" s="23" t="n">
        <v>0.2374763568988884</v>
      </c>
      <c r="AC142" s="23" t="n">
        <v>0.6642757507533592</v>
      </c>
      <c r="AD142" s="23" t="n">
        <v>0.1934300832817809</v>
      </c>
      <c r="AE142" s="23" t="n">
        <v>0.4309064401806693</v>
      </c>
      <c r="AF142" s="23" t="n">
        <v>2.017598913568025</v>
      </c>
      <c r="AG142" s="23" t="n">
        <v>2.846457184636753</v>
      </c>
      <c r="AH142" s="23" t="n">
        <v>0.9947233086795253</v>
      </c>
      <c r="AI142" s="23" t="n">
        <v>0.3304475579261661</v>
      </c>
      <c r="AJ142" s="23" t="n">
        <v>4.262442676110528</v>
      </c>
      <c r="AK142" s="23" t="n">
        <v>3.262442676110527</v>
      </c>
      <c r="AL142" s="23" t="n">
        <v>0.2350659221789539</v>
      </c>
      <c r="AM142" s="23" t="n">
        <v>0.2336927784964155</v>
      </c>
      <c r="AN142" s="23" t="n">
        <v>0.6627386987859056</v>
      </c>
      <c r="AO142" s="23" t="n">
        <v>0.1939799981105362</v>
      </c>
      <c r="AP142" s="23" t="n">
        <v>0.4276727766069517</v>
      </c>
      <c r="AQ142" s="23" t="n">
        <v>1.994158474057788</v>
      </c>
      <c r="AR142" s="23" t="n">
        <v>2.819373785202977</v>
      </c>
      <c r="AS142" s="23" t="n">
        <v>0.998614918357591</v>
      </c>
      <c r="AT142" s="23" t="n">
        <v>0.3358762195716853</v>
      </c>
      <c r="AU142" s="23" t="n">
        <v>4.248233470427726</v>
      </c>
      <c r="AV142" s="23" t="n">
        <v>3.248233470427726</v>
      </c>
      <c r="AW142" s="23" t="n">
        <v>0.2442020309376013</v>
      </c>
      <c r="AX142" s="23" t="n">
        <v>0.241682213653227</v>
      </c>
      <c r="AY142" s="23" t="n">
        <v>0.6849199070985692</v>
      </c>
      <c r="AZ142" s="23" t="n">
        <v>0.1990356625077409</v>
      </c>
      <c r="BA142" s="23" t="n">
        <v>0.4407178761609679</v>
      </c>
      <c r="BB142" s="23" t="n">
        <v>1.989681423718305</v>
      </c>
      <c r="BC142" s="23" t="n">
        <v>2.804726498255784</v>
      </c>
      <c r="BD142" s="23" t="n">
        <v>1.029788874267492</v>
      </c>
      <c r="BE142" s="23" t="n">
        <v>0.3448689671689227</v>
      </c>
      <c r="BF142" s="23" t="n">
        <v>4.216954585978133</v>
      </c>
      <c r="BG142" s="23" t="n">
        <v>3.216954585978133</v>
      </c>
      <c r="BH142" s="23" t="n">
        <v>1.532775692082217</v>
      </c>
      <c r="BI142" s="23" t="n">
        <v>1.51883550310232</v>
      </c>
      <c r="BJ142" s="23" t="n">
        <v>4.080403820978622</v>
      </c>
      <c r="BK142" s="23" t="n">
        <v>1.028792625794084</v>
      </c>
      <c r="BL142" s="23" t="n">
        <v>2.547628128896404</v>
      </c>
      <c r="BM142" s="23" t="n">
        <v>1.990905264839528</v>
      </c>
      <c r="BN142" s="23" t="n">
        <v>2.662101077187327</v>
      </c>
      <c r="BO142" s="23" t="n">
        <v>5.835511554675639</v>
      </c>
      <c r="BP142" s="23" t="n">
        <v>1.755107733697018</v>
      </c>
      <c r="BQ142" s="23" t="n">
        <v>3.807152987106887</v>
      </c>
      <c r="BR142" s="23" t="n">
        <v>2.807152987106887</v>
      </c>
      <c r="CD142" s="23" t="n">
        <v>0.1046670844002708</v>
      </c>
      <c r="CE142" s="23" t="n">
        <v>0.08890665941475308</v>
      </c>
      <c r="CF142" s="23" t="n">
        <v>0.2781952138706906</v>
      </c>
      <c r="CG142" s="23" t="n">
        <v>0.08462147005566671</v>
      </c>
      <c r="CH142" s="23" t="n">
        <v>0.1735281294704198</v>
      </c>
      <c r="CI142" s="23" t="n">
        <v>1.849423292185667</v>
      </c>
      <c r="CJ142" s="23" t="n">
        <v>2.657905448161799</v>
      </c>
      <c r="CK142" s="23" t="n">
        <v>0.4577442330102344</v>
      </c>
      <c r="CL142" s="23" t="n">
        <v>0.1795490191395438</v>
      </c>
      <c r="CM142" s="23" t="n">
        <v>4.373335090329985</v>
      </c>
      <c r="CN142" s="23" t="n">
        <v>3.373335090329985</v>
      </c>
      <c r="CO142" s="23" t="n">
        <v>0</v>
      </c>
      <c r="CP142" s="23" t="n">
        <v>0.0001019701768301103</v>
      </c>
      <c r="CQ142" s="23" t="n">
        <v>0.00042337955398128</v>
      </c>
      <c r="CR142" s="23" t="n">
        <v>0.0003214093771511697</v>
      </c>
      <c r="CS142" s="23" t="n">
        <v>0.00042337955398128</v>
      </c>
      <c r="CV142" s="23" t="n">
        <v>0.002779640010863142</v>
      </c>
      <c r="CW142" s="23" t="n">
        <v>0.002356260456881862</v>
      </c>
      <c r="CZ142" s="23" t="n">
        <v>0.0006669110175444489</v>
      </c>
      <c r="DA142" s="23" t="n">
        <v>0.0001360600735870648</v>
      </c>
      <c r="DB142" s="23" t="n">
        <v>0.0008764971119506063</v>
      </c>
      <c r="DC142" s="23" t="n">
        <v>7.35260208190926e-05</v>
      </c>
      <c r="DD142" s="23" t="n">
        <v>0.0002095860944061574</v>
      </c>
      <c r="DE142" s="23" t="n">
        <v>1.204015333391904</v>
      </c>
      <c r="DF142" s="23" t="n">
        <v>1.314263955599127</v>
      </c>
      <c r="DG142" s="23" t="n">
        <v>0.0009775070782750321</v>
      </c>
      <c r="DH142" s="23" t="n">
        <v>0.0001010099663244259</v>
      </c>
      <c r="DI142" s="23" t="n">
        <v>1.465723391216704</v>
      </c>
      <c r="DJ142" s="23" t="n">
        <v>0.4657233912167035</v>
      </c>
      <c r="DK142" s="23" t="n">
        <v>0.008636389656512903</v>
      </c>
      <c r="DL142" s="23" t="n">
        <v>0.009243199858422398</v>
      </c>
      <c r="DM142" s="23" t="n">
        <v>0.02393983589928036</v>
      </c>
      <c r="DN142" s="23" t="n">
        <v>0.006060246384345058</v>
      </c>
      <c r="DO142" s="23" t="n">
        <v>0.01530344624276746</v>
      </c>
      <c r="DP142" s="23" t="n">
        <v>2.070262022215717</v>
      </c>
      <c r="DQ142" s="23" t="n">
        <v>2.771972647300226</v>
      </c>
      <c r="DR142" s="23" t="n">
        <v>0.03171425908550384</v>
      </c>
      <c r="DS142" s="23" t="n">
        <v>0.007774423186223484</v>
      </c>
      <c r="DT142" s="23" t="n">
        <v>3.672166304074456</v>
      </c>
      <c r="DU142" s="23" t="n">
        <v>2.672166304074456</v>
      </c>
      <c r="DV142" s="23" t="n">
        <v>-0.000167191915409871</v>
      </c>
      <c r="DW142" s="23" t="n">
        <v>-0.001491794952028156</v>
      </c>
      <c r="DX142" s="23" t="n">
        <v>-0.003058504252548968</v>
      </c>
      <c r="DY142" s="23" t="n">
        <v>-0.001399517385110941</v>
      </c>
      <c r="DZ142" s="23" t="n">
        <v>-0.002891312337139098</v>
      </c>
      <c r="EA142" s="23" t="n">
        <v>9.922650047826899</v>
      </c>
      <c r="EB142" s="23" t="n">
        <v>18.29337408481173</v>
      </c>
      <c r="EC142" s="23" t="n">
        <v>-0.004297450264740662</v>
      </c>
      <c r="ED142" s="23" t="n">
        <v>-0.001238946012191694</v>
      </c>
      <c r="EE142" s="23" t="n">
        <v>25.70369658249002</v>
      </c>
      <c r="EF142" s="23" t="n">
        <v>24.70369658249003</v>
      </c>
      <c r="EG142" s="23" t="n">
        <v>0.005395507705343927</v>
      </c>
      <c r="EH142" s="23" t="n">
        <v>0.005157685676456014</v>
      </c>
      <c r="EI142" s="23" t="n">
        <v>0.01439660979951389</v>
      </c>
      <c r="EJ142" s="23" t="n">
        <v>0.003843416417713946</v>
      </c>
      <c r="EK142" s="23" t="n">
        <v>0.00900110209416996</v>
      </c>
      <c r="EL142" s="23" t="n">
        <v>1.955922214947008</v>
      </c>
      <c r="EM142" s="23" t="n">
        <v>2.668258593209849</v>
      </c>
      <c r="EN142" s="23" t="n">
        <v>0.01897862858985471</v>
      </c>
      <c r="EO142" s="23" t="n">
        <v>0.004582018790340819</v>
      </c>
      <c r="EP142" s="23" t="n">
        <v>3.517487070041159</v>
      </c>
      <c r="EQ142" s="23" t="n">
        <v>2.517487070041159</v>
      </c>
      <c r="ER142" s="23" t="n">
        <v>-0.003698896099079987</v>
      </c>
      <c r="ES142" s="23" t="n">
        <v>-0.008941264078928866</v>
      </c>
      <c r="ET142" s="23" t="n">
        <v>-0.01593366176696709</v>
      </c>
      <c r="EU142" s="23" t="n">
        <v>-0.003293501588958239</v>
      </c>
      <c r="EV142" s="23" t="n">
        <v>-0.0122347656678871</v>
      </c>
      <c r="EW142" s="23" t="n">
        <v>3.417279058244646</v>
      </c>
      <c r="EX142" s="23" t="n">
        <v>4.307680275455754</v>
      </c>
      <c r="EY142" s="23" t="n">
        <v>-0.01508701891178947</v>
      </c>
      <c r="EZ142" s="23" t="n">
        <v>0.0008466428551776196</v>
      </c>
      <c r="FA142" s="23" t="n">
        <v>4.078789592262948</v>
      </c>
      <c r="FB142" s="23" t="n">
        <v>3.078789592262948</v>
      </c>
      <c r="FC142" s="23" t="n">
        <v>0.006392482331799422</v>
      </c>
      <c r="FD142" s="23" t="n">
        <v>0.005429923387515774</v>
      </c>
      <c r="FE142" s="23" t="n">
        <v>0.01699061361696773</v>
      </c>
      <c r="FF142" s="23" t="n">
        <v>0.005168207897652528</v>
      </c>
      <c r="FG142" s="23" t="n">
        <v>0.0105981312851683</v>
      </c>
      <c r="FH142" s="23" t="n">
        <v>1.849423292185667</v>
      </c>
      <c r="FI142" s="23" t="n">
        <v>2.657905448161799</v>
      </c>
      <c r="FJ142" s="23" t="n">
        <v>0.02795646729597285</v>
      </c>
      <c r="FK142" s="23" t="n">
        <v>0.01096585367900513</v>
      </c>
      <c r="FL142" s="23" t="n">
        <v>4.373335090329984</v>
      </c>
      <c r="FM142" s="23" t="n">
        <v>3.373335090329984</v>
      </c>
    </row>
    <row r="143">
      <c r="A143" s="2" t="inlineStr">
        <is>
          <t>NSW|1202</t>
        </is>
      </c>
      <c r="B143" s="2" t="inlineStr">
        <is>
          <t>NSW</t>
        </is>
      </c>
      <c r="C143" s="2" t="inlineStr">
        <is>
          <t>1202</t>
        </is>
      </c>
      <c r="D143" s="2" t="inlineStr">
        <is>
          <t>Beer manufacturing</t>
        </is>
      </c>
      <c r="E143" s="23" t="n">
        <v>1</v>
      </c>
      <c r="F143" s="23" t="n">
        <v>0.4790207699213146</v>
      </c>
      <c r="G143" s="23" t="n">
        <v>1.842973841623704</v>
      </c>
      <c r="H143" s="23" t="n">
        <v>0.3639530717023892</v>
      </c>
      <c r="I143" s="23" t="n">
        <v>0.8429738416237038</v>
      </c>
      <c r="J143" s="23" t="n">
        <v>1.479020769921314</v>
      </c>
      <c r="K143" s="23" t="n">
        <v>1.842973841623704</v>
      </c>
      <c r="L143" s="23" t="n">
        <v>2.373735884709757</v>
      </c>
      <c r="M143" s="23" t="n">
        <v>0.5307620430860536</v>
      </c>
      <c r="N143" s="23" t="n">
        <v>2.373735884709757</v>
      </c>
      <c r="O143" s="23" t="n">
        <v>1.373735884709757</v>
      </c>
      <c r="P143" s="23" t="n">
        <v>0.1351143867572449</v>
      </c>
      <c r="Q143" s="23" t="n">
        <v>0.09422464018542719</v>
      </c>
      <c r="R143" s="23" t="n">
        <v>0.3163138016022636</v>
      </c>
      <c r="S143" s="23" t="n">
        <v>0.08697477465959148</v>
      </c>
      <c r="T143" s="23" t="n">
        <v>0.1811994148450187</v>
      </c>
      <c r="U143" s="23" t="n">
        <v>1.697369410074126</v>
      </c>
      <c r="V143" s="23" t="n">
        <v>2.341081576831437</v>
      </c>
      <c r="W143" s="23" t="n">
        <v>0.4399441996669264</v>
      </c>
      <c r="X143" s="23" t="n">
        <v>0.1236303980646628</v>
      </c>
      <c r="Y143" s="23" t="n">
        <v>3.256087010610929</v>
      </c>
      <c r="Z143" s="23" t="n">
        <v>2.256087010610929</v>
      </c>
      <c r="AA143" s="23" t="n">
        <v>0.3646840327556957</v>
      </c>
      <c r="AB143" s="23" t="n">
        <v>0.2224636217820902</v>
      </c>
      <c r="AC143" s="23" t="n">
        <v>0.7483421134255437</v>
      </c>
      <c r="AD143" s="23" t="n">
        <v>0.1611944588877578</v>
      </c>
      <c r="AE143" s="23" t="n">
        <v>0.383658080669848</v>
      </c>
      <c r="AF143" s="23" t="n">
        <v>1.610017444693335</v>
      </c>
      <c r="AG143" s="23" t="n">
        <v>2.052028732299511</v>
      </c>
      <c r="AH143" s="23" t="n">
        <v>1.019076101006936</v>
      </c>
      <c r="AI143" s="23" t="n">
        <v>0.2707339875813921</v>
      </c>
      <c r="AJ143" s="23" t="n">
        <v>2.794408335638928</v>
      </c>
      <c r="AK143" s="23" t="n">
        <v>1.794408335638928</v>
      </c>
      <c r="AL143" s="23" t="n">
        <v>0.3607160058602493</v>
      </c>
      <c r="AM143" s="23" t="n">
        <v>0.2195941573354926</v>
      </c>
      <c r="AN143" s="23" t="n">
        <v>0.7419340043124454</v>
      </c>
      <c r="AO143" s="23" t="n">
        <v>0.1616238411167035</v>
      </c>
      <c r="AP143" s="23" t="n">
        <v>0.3812179984521961</v>
      </c>
      <c r="AQ143" s="23" t="n">
        <v>1.608772978653376</v>
      </c>
      <c r="AR143" s="23" t="n">
        <v>2.056836936146077</v>
      </c>
      <c r="AS143" s="23" t="n">
        <v>1.017115666507459</v>
      </c>
      <c r="AT143" s="23" t="n">
        <v>0.2751816621950134</v>
      </c>
      <c r="AU143" s="23" t="n">
        <v>2.819713153792005</v>
      </c>
      <c r="AV143" s="23" t="n">
        <v>1.819713153792005</v>
      </c>
      <c r="AW143" s="23" t="n">
        <v>0.4225636451561499</v>
      </c>
      <c r="AX143" s="23" t="n">
        <v>0.229736512749591</v>
      </c>
      <c r="AY143" s="23" t="n">
        <v>0.8182560781771397</v>
      </c>
      <c r="AZ143" s="23" t="n">
        <v>0.1659559202713989</v>
      </c>
      <c r="BA143" s="23" t="n">
        <v>0.3956924330209898</v>
      </c>
      <c r="BB143" s="23" t="n">
        <v>1.543673161151136</v>
      </c>
      <c r="BC143" s="23" t="n">
        <v>1.936409077204854</v>
      </c>
      <c r="BD143" s="23" t="n">
        <v>1.100805452306817</v>
      </c>
      <c r="BE143" s="23" t="n">
        <v>0.2825493741296774</v>
      </c>
      <c r="BF143" s="23" t="n">
        <v>2.605064266472892</v>
      </c>
      <c r="BG143" s="23" t="n">
        <v>1.605064266472892</v>
      </c>
      <c r="BH143" s="23" t="n">
        <v>1.717769845975007</v>
      </c>
      <c r="BI143" s="23" t="n">
        <v>1.276601964780846</v>
      </c>
      <c r="BJ143" s="23" t="n">
        <v>3.840577155837224</v>
      </c>
      <c r="BK143" s="23" t="n">
        <v>0.8462053450813711</v>
      </c>
      <c r="BL143" s="23" t="n">
        <v>2.122807309862217</v>
      </c>
      <c r="BM143" s="23" t="n">
        <v>1.743174044981705</v>
      </c>
      <c r="BN143" s="23" t="n">
        <v>2.235792626606104</v>
      </c>
      <c r="BO143" s="23" t="n">
        <v>5.278527910749147</v>
      </c>
      <c r="BP143" s="23" t="n">
        <v>1.437950754911923</v>
      </c>
      <c r="BQ143" s="23" t="n">
        <v>3.072895896454074</v>
      </c>
      <c r="BR143" s="23" t="n">
        <v>2.072895896454074</v>
      </c>
      <c r="CD143" s="23" t="n">
        <v>0.2295696459984508</v>
      </c>
      <c r="CE143" s="23" t="n">
        <v>0.128238981596663</v>
      </c>
      <c r="CF143" s="23" t="n">
        <v>0.4320283118232801</v>
      </c>
      <c r="CG143" s="23" t="n">
        <v>0.07421968422816622</v>
      </c>
      <c r="CH143" s="23" t="n">
        <v>0.2024586658248292</v>
      </c>
      <c r="CI143" s="23" t="n">
        <v>1.558605999669174</v>
      </c>
      <c r="CJ143" s="23" t="n">
        <v>1.881905205473878</v>
      </c>
      <c r="CK143" s="23" t="n">
        <v>0.5791319013400097</v>
      </c>
      <c r="CL143" s="23" t="n">
        <v>0.1471035895167296</v>
      </c>
      <c r="CM143" s="23" t="n">
        <v>2.522684995314746</v>
      </c>
      <c r="CN143" s="23" t="n">
        <v>1.522684995314746</v>
      </c>
      <c r="CO143" s="23" t="n">
        <v>0</v>
      </c>
      <c r="CP143" s="23" t="n">
        <v>0.0006820590348646768</v>
      </c>
      <c r="CQ143" s="23" t="n">
        <v>0.001029928141226644</v>
      </c>
      <c r="CR143" s="23" t="n">
        <v>0.0003478691063619673</v>
      </c>
      <c r="CS143" s="23" t="n">
        <v>0.001029928141226644</v>
      </c>
      <c r="CV143" s="23" t="n">
        <v>0.002960400235726174</v>
      </c>
      <c r="CW143" s="23" t="n">
        <v>0.001930472094499529</v>
      </c>
      <c r="CZ143" s="23" t="n">
        <v>0.0003002359312484955</v>
      </c>
      <c r="DA143" s="23" t="n">
        <v>6.753542492425866e-05</v>
      </c>
      <c r="DB143" s="23" t="n">
        <v>0.000429320325419777</v>
      </c>
      <c r="DC143" s="23" t="n">
        <v>6.15489692470228e-05</v>
      </c>
      <c r="DD143" s="23" t="n">
        <v>0.0001290843941712815</v>
      </c>
      <c r="DE143" s="23" t="n">
        <v>1.224941180902035</v>
      </c>
      <c r="DF143" s="23" t="n">
        <v>1.429943190458581</v>
      </c>
      <c r="DG143" s="23" t="n">
        <v>0.0005120772722106641</v>
      </c>
      <c r="DH143" s="23" t="n">
        <v>8.275694679088708e-05</v>
      </c>
      <c r="DI143" s="23" t="n">
        <v>1.705582906353851</v>
      </c>
      <c r="DJ143" s="23" t="n">
        <v>0.7055829063538512</v>
      </c>
      <c r="DK143" s="23" t="n">
        <v>0.06170307623635655</v>
      </c>
      <c r="DL143" s="23" t="n">
        <v>0.01255870494216223</v>
      </c>
      <c r="DM143" s="23" t="n">
        <v>0.07947159478195839</v>
      </c>
      <c r="DN143" s="23" t="n">
        <v>0.005209813603439611</v>
      </c>
      <c r="DO143" s="23" t="n">
        <v>0.01776851854560185</v>
      </c>
      <c r="DP143" s="23" t="n">
        <v>1.203534502786466</v>
      </c>
      <c r="DQ143" s="23" t="n">
        <v>1.287968114872242</v>
      </c>
      <c r="DR143" s="23" t="n">
        <v>0.0858411397819603</v>
      </c>
      <c r="DS143" s="23" t="n">
        <v>0.006369545000001905</v>
      </c>
      <c r="DT143" s="23" t="n">
        <v>1.391197084779724</v>
      </c>
      <c r="DU143" s="23" t="n">
        <v>0.3911970847797241</v>
      </c>
      <c r="DV143" s="23" t="n">
        <v>-0.0001556728717044318</v>
      </c>
      <c r="DW143" s="23" t="n">
        <v>-0.003165943987852753</v>
      </c>
      <c r="DX143" s="23" t="n">
        <v>-0.004608769383910957</v>
      </c>
      <c r="DY143" s="23" t="n">
        <v>-0.001287152524353773</v>
      </c>
      <c r="DZ143" s="23" t="n">
        <v>-0.004453096512206526</v>
      </c>
      <c r="EA143" s="23" t="n">
        <v>21.33715928272828</v>
      </c>
      <c r="EB143" s="23" t="n">
        <v>29.60547546563794</v>
      </c>
      <c r="EC143" s="23" t="n">
        <v>-0.005623831490539286</v>
      </c>
      <c r="ED143" s="23" t="n">
        <v>-0.001015062106628328</v>
      </c>
      <c r="EE143" s="23" t="n">
        <v>36.12595713668706</v>
      </c>
      <c r="EF143" s="23" t="n">
        <v>35.12595713668706</v>
      </c>
      <c r="EG143" s="23" t="n">
        <v>0.005636154995283333</v>
      </c>
      <c r="EH143" s="23" t="n">
        <v>0.003278941048424734</v>
      </c>
      <c r="EI143" s="23" t="n">
        <v>0.01197540724198941</v>
      </c>
      <c r="EJ143" s="23" t="n">
        <v>0.003060311198281346</v>
      </c>
      <c r="EK143" s="23" t="n">
        <v>0.00633925224670608</v>
      </c>
      <c r="EL143" s="23" t="n">
        <v>1.581769140694098</v>
      </c>
      <c r="EM143" s="23" t="n">
        <v>2.12474767851685</v>
      </c>
      <c r="EN143" s="23" t="n">
        <v>0.01572943171130933</v>
      </c>
      <c r="EO143" s="23" t="n">
        <v>0.003754024469319916</v>
      </c>
      <c r="EP143" s="23" t="n">
        <v>2.790808933479056</v>
      </c>
      <c r="EQ143" s="23" t="n">
        <v>1.790808933479056</v>
      </c>
      <c r="ER143" s="23" t="n">
        <v>-0.009604181890729794</v>
      </c>
      <c r="ES143" s="23" t="n">
        <v>-0.006148405495022398</v>
      </c>
      <c r="ET143" s="23" t="n">
        <v>-0.0183835163550872</v>
      </c>
      <c r="EU143" s="23" t="n">
        <v>-0.00263092896933501</v>
      </c>
      <c r="EV143" s="23" t="n">
        <v>-0.008779334464357408</v>
      </c>
      <c r="EW143" s="23" t="n">
        <v>1.640180034590661</v>
      </c>
      <c r="EX143" s="23" t="n">
        <v>1.914115805410917</v>
      </c>
      <c r="EY143" s="23" t="n">
        <v>-0.01768986621078568</v>
      </c>
      <c r="EZ143" s="23" t="n">
        <v>0.0006936501443015226</v>
      </c>
      <c r="FA143" s="23" t="n">
        <v>1.841892043700297</v>
      </c>
      <c r="FB143" s="23" t="n">
        <v>0.8418920437002967</v>
      </c>
      <c r="FC143" s="23" t="n">
        <v>0.01402083486294903</v>
      </c>
      <c r="FD143" s="23" t="n">
        <v>0.007832122474814053</v>
      </c>
      <c r="FE143" s="23" t="n">
        <v>0.02638588211367341</v>
      </c>
      <c r="FF143" s="23" t="n">
        <v>0.004532924775910335</v>
      </c>
      <c r="FG143" s="23" t="n">
        <v>0.01236504725072439</v>
      </c>
      <c r="FH143" s="23" t="n">
        <v>1.558605999669175</v>
      </c>
      <c r="FI143" s="23" t="n">
        <v>1.881905205473879</v>
      </c>
      <c r="FJ143" s="23" t="n">
        <v>0.03537014973054738</v>
      </c>
      <c r="FK143" s="23" t="n">
        <v>0.008984267616873969</v>
      </c>
      <c r="FL143" s="23" t="n">
        <v>2.522684995314746</v>
      </c>
      <c r="FM143" s="23" t="n">
        <v>1.522684995314745</v>
      </c>
    </row>
    <row r="144">
      <c r="A144" s="2" t="inlineStr">
        <is>
          <t>NSW|1205</t>
        </is>
      </c>
      <c r="B144" s="2" t="inlineStr">
        <is>
          <t>NSW</t>
        </is>
      </c>
      <c r="C144" s="2" t="inlineStr">
        <is>
          <t>1205</t>
        </is>
      </c>
      <c r="D144" s="2" t="inlineStr">
        <is>
          <t>Wine, spirits and tobacco</t>
        </is>
      </c>
      <c r="E144" s="23" t="n">
        <v>1</v>
      </c>
      <c r="F144" s="23" t="n">
        <v>0.5263149674962581</v>
      </c>
      <c r="G144" s="23" t="n">
        <v>1.886465996540457</v>
      </c>
      <c r="H144" s="23" t="n">
        <v>0.360151029044199</v>
      </c>
      <c r="I144" s="23" t="n">
        <v>0.8864659965404571</v>
      </c>
      <c r="J144" s="23" t="n">
        <v>1.526314967496258</v>
      </c>
      <c r="K144" s="23" t="n">
        <v>1.886465996540457</v>
      </c>
      <c r="L144" s="23" t="n">
        <v>2.453931512603943</v>
      </c>
      <c r="M144" s="23" t="n">
        <v>0.5674655160634856</v>
      </c>
      <c r="N144" s="23" t="n">
        <v>2.453931512603943</v>
      </c>
      <c r="O144" s="23" t="n">
        <v>1.453931512603943</v>
      </c>
      <c r="P144" s="23" t="n">
        <v>0.1676494479457027</v>
      </c>
      <c r="Q144" s="23" t="n">
        <v>0.0862112982738024</v>
      </c>
      <c r="R144" s="23" t="n">
        <v>0.3381876624420335</v>
      </c>
      <c r="S144" s="23" t="n">
        <v>0.08432691622252834</v>
      </c>
      <c r="T144" s="23" t="n">
        <v>0.1705382144963307</v>
      </c>
      <c r="U144" s="23" t="n">
        <v>1.514235503487754</v>
      </c>
      <c r="V144" s="23" t="n">
        <v>2.017230993516684</v>
      </c>
      <c r="W144" s="23" t="n">
        <v>0.4703674001470592</v>
      </c>
      <c r="X144" s="23" t="n">
        <v>0.1321797377050257</v>
      </c>
      <c r="Y144" s="23" t="n">
        <v>2.805660298382843</v>
      </c>
      <c r="Z144" s="23" t="n">
        <v>1.805660298382843</v>
      </c>
      <c r="AA144" s="23" t="n">
        <v>0.2744198711791043</v>
      </c>
      <c r="AB144" s="23" t="n">
        <v>0.2756668411825162</v>
      </c>
      <c r="AC144" s="23" t="n">
        <v>0.7091830621894967</v>
      </c>
      <c r="AD144" s="23" t="n">
        <v>0.1590963498278762</v>
      </c>
      <c r="AE144" s="23" t="n">
        <v>0.4347631910103924</v>
      </c>
      <c r="AF144" s="23" t="n">
        <v>2.004544022260684</v>
      </c>
      <c r="AG144" s="23" t="n">
        <v>2.584299231474523</v>
      </c>
      <c r="AH144" s="23" t="n">
        <v>0.9986389567472973</v>
      </c>
      <c r="AI144" s="23" t="n">
        <v>0.2894558945578006</v>
      </c>
      <c r="AJ144" s="23" t="n">
        <v>3.639091267175476</v>
      </c>
      <c r="AK144" s="23" t="n">
        <v>2.639091267175476</v>
      </c>
      <c r="AL144" s="23" t="n">
        <v>0.2702960947347033</v>
      </c>
      <c r="AM144" s="23" t="n">
        <v>0.2698005369168797</v>
      </c>
      <c r="AN144" s="23" t="n">
        <v>0.6990525003693413</v>
      </c>
      <c r="AO144" s="23" t="n">
        <v>0.1589558687177582</v>
      </c>
      <c r="AP144" s="23" t="n">
        <v>0.428756405634638</v>
      </c>
      <c r="AQ144" s="23" t="n">
        <v>1.998166611255298</v>
      </c>
      <c r="AR144" s="23" t="n">
        <v>2.586247134112182</v>
      </c>
      <c r="AS144" s="23" t="n">
        <v>0.9932636369471369</v>
      </c>
      <c r="AT144" s="23" t="n">
        <v>0.2942111365777956</v>
      </c>
      <c r="AU144" s="23" t="n">
        <v>3.674724334889222</v>
      </c>
      <c r="AV144" s="23" t="n">
        <v>2.674724334889222</v>
      </c>
      <c r="AW144" s="23" t="n">
        <v>0.2824876689699485</v>
      </c>
      <c r="AX144" s="23" t="n">
        <v>0.2799644764968</v>
      </c>
      <c r="AY144" s="23" t="n">
        <v>0.7257405625519323</v>
      </c>
      <c r="AZ144" s="23" t="n">
        <v>0.1632884170851838</v>
      </c>
      <c r="BA144" s="23" t="n">
        <v>0.4432528935819838</v>
      </c>
      <c r="BB144" s="23" t="n">
        <v>1.991067955347046</v>
      </c>
      <c r="BC144" s="23" t="n">
        <v>2.569105282358848</v>
      </c>
      <c r="BD144" s="23" t="n">
        <v>1.027828906080892</v>
      </c>
      <c r="BE144" s="23" t="n">
        <v>0.30208834352896</v>
      </c>
      <c r="BF144" s="23" t="n">
        <v>3.638491229825096</v>
      </c>
      <c r="BG144" s="23" t="n">
        <v>2.638491229825096</v>
      </c>
      <c r="BH144" s="23" t="n">
        <v>3.043095791262864</v>
      </c>
      <c r="BI144" s="23" t="n">
        <v>1.221466124657424</v>
      </c>
      <c r="BJ144" s="23" t="n">
        <v>5.087656678526707</v>
      </c>
      <c r="BK144" s="23" t="n">
        <v>0.8230947626064193</v>
      </c>
      <c r="BL144" s="23" t="n">
        <v>2.044560887263843</v>
      </c>
      <c r="BM144" s="23" t="n">
        <v>1.401389311557138</v>
      </c>
      <c r="BN144" s="23" t="n">
        <v>1.671868724321479</v>
      </c>
      <c r="BO144" s="23" t="n">
        <v>6.625045189704926</v>
      </c>
      <c r="BP144" s="23" t="n">
        <v>1.537388511178219</v>
      </c>
      <c r="BQ144" s="23" t="n">
        <v>2.177074152159889</v>
      </c>
      <c r="BR144" s="23" t="n">
        <v>1.177074152159889</v>
      </c>
      <c r="CD144" s="23" t="n">
        <v>0.1067704232334016</v>
      </c>
      <c r="CE144" s="23" t="n">
        <v>0.1894555429087138</v>
      </c>
      <c r="CF144" s="23" t="n">
        <v>0.3709953997474625</v>
      </c>
      <c r="CG144" s="23" t="n">
        <v>0.07476943360534719</v>
      </c>
      <c r="CH144" s="23" t="n">
        <v>0.264224976514061</v>
      </c>
      <c r="CI144" s="23" t="n">
        <v>2.774419705114041</v>
      </c>
      <c r="CJ144" s="23" t="n">
        <v>3.474701968132707</v>
      </c>
      <c r="CK144" s="23" t="n">
        <v>0.5282715566002384</v>
      </c>
      <c r="CL144" s="23" t="n">
        <v>0.1572761568527759</v>
      </c>
      <c r="CM144" s="23" t="n">
        <v>4.947733095011057</v>
      </c>
      <c r="CN144" s="23" t="n">
        <v>3.947733095011057</v>
      </c>
      <c r="CO144" s="23" t="n">
        <v>0</v>
      </c>
      <c r="CP144" s="23" t="n">
        <v>0.0002468947062383253</v>
      </c>
      <c r="CQ144" s="23" t="n">
        <v>0.0005623100983047705</v>
      </c>
      <c r="CR144" s="23" t="n">
        <v>0.0003154153920664452</v>
      </c>
      <c r="CS144" s="23" t="n">
        <v>0.0005623100983047705</v>
      </c>
      <c r="CV144" s="23" t="n">
        <v>0.002626278985344637</v>
      </c>
      <c r="CW144" s="23" t="n">
        <v>0.002063968887039866</v>
      </c>
      <c r="CZ144" s="23" t="n">
        <v>0.0001198633229249769</v>
      </c>
      <c r="DA144" s="23" t="n">
        <v>4.84364230940529e-05</v>
      </c>
      <c r="DB144" s="23" t="n">
        <v>0.0002302540691529106</v>
      </c>
      <c r="DC144" s="23" t="n">
        <v>6.195432313388083e-05</v>
      </c>
      <c r="DD144" s="23" t="n">
        <v>0.0001103907462279337</v>
      </c>
      <c r="DE144" s="23" t="n">
        <v>1.404097115882308</v>
      </c>
      <c r="DF144" s="23" t="n">
        <v>1.920971849721102</v>
      </c>
      <c r="DG144" s="23" t="n">
        <v>0.0003187338580343384</v>
      </c>
      <c r="DH144" s="23" t="n">
        <v>8.847978888142777e-05</v>
      </c>
      <c r="DI144" s="23" t="n">
        <v>2.659144184028968</v>
      </c>
      <c r="DJ144" s="23" t="n">
        <v>1.659144184028968</v>
      </c>
      <c r="DK144" s="23" t="n">
        <v>0.01220008452880965</v>
      </c>
      <c r="DL144" s="23" t="n">
        <v>0.01416613511813696</v>
      </c>
      <c r="DM144" s="23" t="n">
        <v>0.03151570661144324</v>
      </c>
      <c r="DN144" s="23" t="n">
        <v>0.005149486964496625</v>
      </c>
      <c r="DO144" s="23" t="n">
        <v>0.01931562208263359</v>
      </c>
      <c r="DP144" s="23" t="n">
        <v>2.16115057110339</v>
      </c>
      <c r="DQ144" s="23" t="n">
        <v>2.583236742091506</v>
      </c>
      <c r="DR144" s="23" t="n">
        <v>0.03832572098153592</v>
      </c>
      <c r="DS144" s="23" t="n">
        <v>0.006810014370092682</v>
      </c>
      <c r="DT144" s="23" t="n">
        <v>3.141430773781312</v>
      </c>
      <c r="DU144" s="23" t="n">
        <v>2.141430773781312</v>
      </c>
      <c r="DV144" s="23" t="n">
        <v>-0.0001283736164894897</v>
      </c>
      <c r="DW144" s="23" t="n">
        <v>-0.00429752666754884</v>
      </c>
      <c r="DX144" s="23" t="n">
        <v>-0.005620208596309728</v>
      </c>
      <c r="DY144" s="23" t="n">
        <v>-0.001194308312271398</v>
      </c>
      <c r="DZ144" s="23" t="n">
        <v>-0.005491834979820238</v>
      </c>
      <c r="EA144" s="23" t="n">
        <v>34.47671262264929</v>
      </c>
      <c r="EB144" s="23" t="n">
        <v>43.78009087848568</v>
      </c>
      <c r="EC144" s="23" t="n">
        <v>-0.006705464691160018</v>
      </c>
      <c r="ED144" s="23" t="n">
        <v>-0.001085256094850291</v>
      </c>
      <c r="EE144" s="23" t="n">
        <v>52.23397824668289</v>
      </c>
      <c r="EF144" s="23" t="n">
        <v>51.23397824668289</v>
      </c>
      <c r="EG144" s="23" t="n">
        <v>0.007036964272918063</v>
      </c>
      <c r="EH144" s="23" t="n">
        <v>0.002803901660672589</v>
      </c>
      <c r="EI144" s="23" t="n">
        <v>0.01274223847024525</v>
      </c>
      <c r="EJ144" s="23" t="n">
        <v>0.0029013725366546</v>
      </c>
      <c r="EK144" s="23" t="n">
        <v>0.005705274197327189</v>
      </c>
      <c r="EL144" s="23" t="n">
        <v>1.39845330343135</v>
      </c>
      <c r="EM144" s="23" t="n">
        <v>1.810757874568737</v>
      </c>
      <c r="EN144" s="23" t="n">
        <v>0.0167558627686433</v>
      </c>
      <c r="EO144" s="23" t="n">
        <v>0.00401362429839805</v>
      </c>
      <c r="EP144" s="23" t="n">
        <v>2.381120909356989</v>
      </c>
      <c r="EQ144" s="23" t="n">
        <v>1.381120909356989</v>
      </c>
      <c r="ER144" s="23" t="n">
        <v>-0.01116074071731899</v>
      </c>
      <c r="ES144" s="23" t="n">
        <v>-0.008670205926309064</v>
      </c>
      <c r="ET144" s="23" t="n">
        <v>-0.0228728002904003</v>
      </c>
      <c r="EU144" s="23" t="n">
        <v>-0.003041853646772249</v>
      </c>
      <c r="EV144" s="23" t="n">
        <v>-0.01171205957308131</v>
      </c>
      <c r="EW144" s="23" t="n">
        <v>1.776848611208648</v>
      </c>
      <c r="EX144" s="23" t="n">
        <v>2.049398052488291</v>
      </c>
      <c r="EY144" s="23" t="n">
        <v>-0.02213118256880361</v>
      </c>
      <c r="EZ144" s="23" t="n">
        <v>0.0007416177215966921</v>
      </c>
      <c r="FA144" s="23" t="n">
        <v>1.982949262002022</v>
      </c>
      <c r="FB144" s="23" t="n">
        <v>0.9829492620020223</v>
      </c>
      <c r="FC144" s="23" t="n">
        <v>0.006520942548357641</v>
      </c>
      <c r="FD144" s="23" t="n">
        <v>0.01157088895372236</v>
      </c>
      <c r="FE144" s="23" t="n">
        <v>0.02265833190685862</v>
      </c>
      <c r="FF144" s="23" t="n">
        <v>0.00456650040477862</v>
      </c>
      <c r="FG144" s="23" t="n">
        <v>0.01613738935850098</v>
      </c>
      <c r="FH144" s="23" t="n">
        <v>2.77441970511404</v>
      </c>
      <c r="FI144" s="23" t="n">
        <v>3.47470196813271</v>
      </c>
      <c r="FJ144" s="23" t="n">
        <v>0.03226388325717484</v>
      </c>
      <c r="FK144" s="23" t="n">
        <v>0.009605551350316221</v>
      </c>
      <c r="FL144" s="23" t="n">
        <v>4.947733095011058</v>
      </c>
      <c r="FM144" s="23" t="n">
        <v>3.947733095011058</v>
      </c>
    </row>
    <row r="145">
      <c r="A145" s="2" t="inlineStr">
        <is>
          <t>NSW|1301</t>
        </is>
      </c>
      <c r="B145" s="2" t="inlineStr">
        <is>
          <t>NSW</t>
        </is>
      </c>
      <c r="C145" s="2" t="inlineStr">
        <is>
          <t>1301</t>
        </is>
      </c>
      <c r="D145" s="2" t="inlineStr">
        <is>
          <t>Textile manufacturing</t>
        </is>
      </c>
      <c r="E145" s="23" t="n">
        <v>1</v>
      </c>
      <c r="F145" s="23" t="n">
        <v>0.4634703692979918</v>
      </c>
      <c r="G145" s="23" t="n">
        <v>1.805006239128815</v>
      </c>
      <c r="H145" s="23" t="n">
        <v>0.3415358698308233</v>
      </c>
      <c r="I145" s="23" t="n">
        <v>0.8050062391288151</v>
      </c>
      <c r="J145" s="23" t="n">
        <v>1.463470369297992</v>
      </c>
      <c r="K145" s="23" t="n">
        <v>1.805006239128815</v>
      </c>
      <c r="L145" s="23" t="n">
        <v>2.477004909604796</v>
      </c>
      <c r="M145" s="23" t="n">
        <v>0.6719986704759813</v>
      </c>
      <c r="N145" s="23" t="n">
        <v>2.477004909604796</v>
      </c>
      <c r="O145" s="23" t="n">
        <v>1.477004909604796</v>
      </c>
      <c r="P145" s="23" t="n">
        <v>0.2581128591908601</v>
      </c>
      <c r="Q145" s="23" t="n">
        <v>0.0647441297004408</v>
      </c>
      <c r="R145" s="23" t="n">
        <v>0.4004854094200185</v>
      </c>
      <c r="S145" s="23" t="n">
        <v>0.0776284205287176</v>
      </c>
      <c r="T145" s="23" t="n">
        <v>0.1423725502291584</v>
      </c>
      <c r="U145" s="23" t="n">
        <v>1.250836513544512</v>
      </c>
      <c r="V145" s="23" t="n">
        <v>1.551590303077003</v>
      </c>
      <c r="W145" s="23" t="n">
        <v>0.557014053870202</v>
      </c>
      <c r="X145" s="23" t="n">
        <v>0.1565286444501835</v>
      </c>
      <c r="Y145" s="23" t="n">
        <v>2.158025197258077</v>
      </c>
      <c r="Z145" s="23" t="n">
        <v>1.158025197258077</v>
      </c>
      <c r="AA145" s="23" t="n">
        <v>0.5411923478824658</v>
      </c>
      <c r="AB145" s="23" t="n">
        <v>0.2156306794128319</v>
      </c>
      <c r="AC145" s="23" t="n">
        <v>0.9070566276409606</v>
      </c>
      <c r="AD145" s="23" t="n">
        <v>0.1502336003456629</v>
      </c>
      <c r="AE145" s="23" t="n">
        <v>0.3658642797584948</v>
      </c>
      <c r="AF145" s="23" t="n">
        <v>1.398436305052232</v>
      </c>
      <c r="AG145" s="23" t="n">
        <v>1.676033726622372</v>
      </c>
      <c r="AH145" s="23" t="n">
        <v>1.249833361729798</v>
      </c>
      <c r="AI145" s="23" t="n">
        <v>0.3427767340888377</v>
      </c>
      <c r="AJ145" s="23" t="n">
        <v>2.309406935667229</v>
      </c>
      <c r="AK145" s="23" t="n">
        <v>1.309406935667229</v>
      </c>
      <c r="AL145" s="23" t="n">
        <v>0.4186087923132051</v>
      </c>
      <c r="AM145" s="23" t="n">
        <v>0.2115499034564146</v>
      </c>
      <c r="AN145" s="23" t="n">
        <v>0.7806432341210907</v>
      </c>
      <c r="AO145" s="23" t="n">
        <v>0.150484538351471</v>
      </c>
      <c r="AP145" s="23" t="n">
        <v>0.3620344418078856</v>
      </c>
      <c r="AQ145" s="23" t="n">
        <v>1.505364214371618</v>
      </c>
      <c r="AR145" s="23" t="n">
        <v>1.864851499671822</v>
      </c>
      <c r="AS145" s="23" t="n">
        <v>1.129051176141991</v>
      </c>
      <c r="AT145" s="23" t="n">
        <v>0.3484079420208999</v>
      </c>
      <c r="AU145" s="23" t="n">
        <v>2.697151127435539</v>
      </c>
      <c r="AV145" s="23" t="n">
        <v>1.697151127435539</v>
      </c>
      <c r="AW145" s="23" t="n">
        <v>0.4283098835909844</v>
      </c>
      <c r="AX145" s="23" t="n">
        <v>0.2207535096355708</v>
      </c>
      <c r="AY145" s="23" t="n">
        <v>0.8036392397207398</v>
      </c>
      <c r="AZ145" s="23" t="n">
        <v>0.1545758464941846</v>
      </c>
      <c r="BA145" s="23" t="n">
        <v>0.3753293561297554</v>
      </c>
      <c r="BB145" s="23" t="n">
        <v>1.515406060174833</v>
      </c>
      <c r="BC145" s="23" t="n">
        <v>1.876303280659704</v>
      </c>
      <c r="BD145" s="23" t="n">
        <v>1.161375453589711</v>
      </c>
      <c r="BE145" s="23" t="n">
        <v>0.3577362138689709</v>
      </c>
      <c r="BF145" s="23" t="n">
        <v>2.711530828690306</v>
      </c>
      <c r="BG145" s="23" t="n">
        <v>1.711530828690307</v>
      </c>
      <c r="BH145" s="23" t="n">
        <v>3.202511590979791</v>
      </c>
      <c r="BI145" s="23" t="n">
        <v>1.275803558333863</v>
      </c>
      <c r="BJ145" s="23" t="n">
        <v>5.266865553423844</v>
      </c>
      <c r="BK145" s="23" t="n">
        <v>0.7885504041101896</v>
      </c>
      <c r="BL145" s="23" t="n">
        <v>2.064353962444053</v>
      </c>
      <c r="BM145" s="23" t="n">
        <v>1.398375937788109</v>
      </c>
      <c r="BN145" s="23" t="n">
        <v>1.644604680981802</v>
      </c>
      <c r="BO145" s="23" t="n">
        <v>7.087457300890014</v>
      </c>
      <c r="BP145" s="23" t="n">
        <v>1.82059174746617</v>
      </c>
      <c r="BQ145" s="23" t="n">
        <v>2.213093411075413</v>
      </c>
      <c r="BR145" s="23" t="n">
        <v>1.213093411075413</v>
      </c>
      <c r="CD145" s="23" t="n">
        <v>0.2830794886916058</v>
      </c>
      <c r="CE145" s="23" t="n">
        <v>0.1508865497123909</v>
      </c>
      <c r="CF145" s="23" t="n">
        <v>0.5065712182209421</v>
      </c>
      <c r="CG145" s="23" t="n">
        <v>0.07260517981694536</v>
      </c>
      <c r="CH145" s="23" t="n">
        <v>0.2234917295293363</v>
      </c>
      <c r="CI145" s="23" t="n">
        <v>1.533018306659338</v>
      </c>
      <c r="CJ145" s="23" t="n">
        <v>1.78950167164112</v>
      </c>
      <c r="CK145" s="23" t="n">
        <v>0.6928193078595967</v>
      </c>
      <c r="CL145" s="23" t="n">
        <v>0.1862480896386546</v>
      </c>
      <c r="CM145" s="23" t="n">
        <v>2.447437329570607</v>
      </c>
      <c r="CN145" s="23" t="n">
        <v>1.447437329570607</v>
      </c>
      <c r="CO145" s="23" t="n">
        <v>0</v>
      </c>
      <c r="CP145" s="23" t="n">
        <v>7.438478733196561e-06</v>
      </c>
      <c r="CQ145" s="23" t="n">
        <v>0.0002879186324305625</v>
      </c>
      <c r="CR145" s="23" t="n">
        <v>0.000280480153697366</v>
      </c>
      <c r="CS145" s="23" t="n">
        <v>0.0002879186324305625</v>
      </c>
      <c r="CV145" s="23" t="n">
        <v>0.002732092434595865</v>
      </c>
      <c r="CW145" s="23" t="n">
        <v>0.002444173802165303</v>
      </c>
      <c r="CZ145" s="23" t="n">
        <v>0.0001874566503130706</v>
      </c>
      <c r="DA145" s="23" t="n">
        <v>5.060597820339325e-05</v>
      </c>
      <c r="DB145" s="23" t="n">
        <v>0.0003027422279772034</v>
      </c>
      <c r="DC145" s="23" t="n">
        <v>6.467959946073953e-05</v>
      </c>
      <c r="DD145" s="23" t="n">
        <v>0.0001152855776641328</v>
      </c>
      <c r="DE145" s="23" t="n">
        <v>1.269960964942435</v>
      </c>
      <c r="DF145" s="23" t="n">
        <v>1.614998600858357</v>
      </c>
      <c r="DG145" s="23" t="n">
        <v>0.0004075209304872305</v>
      </c>
      <c r="DH145" s="23" t="n">
        <v>0.0001047787025100271</v>
      </c>
      <c r="DI145" s="23" t="n">
        <v>2.173947575648191</v>
      </c>
      <c r="DJ145" s="23" t="n">
        <v>1.173947575648191</v>
      </c>
      <c r="DK145" s="23" t="n">
        <v>0.009638675903903339</v>
      </c>
      <c r="DL145" s="23" t="n">
        <v>0.01508805617505202</v>
      </c>
      <c r="DM145" s="23" t="n">
        <v>0.02992253910898457</v>
      </c>
      <c r="DN145" s="23" t="n">
        <v>0.005195807030029207</v>
      </c>
      <c r="DO145" s="23" t="n">
        <v>0.02028386320508123</v>
      </c>
      <c r="DP145" s="23" t="n">
        <v>2.565366065368156</v>
      </c>
      <c r="DQ145" s="23" t="n">
        <v>3.104424239108087</v>
      </c>
      <c r="DR145" s="23" t="n">
        <v>0.03798703020682361</v>
      </c>
      <c r="DS145" s="23" t="n">
        <v>0.008064491097839046</v>
      </c>
      <c r="DT145" s="23" t="n">
        <v>3.941104627393909</v>
      </c>
      <c r="DU145" s="23" t="n">
        <v>2.941104627393909</v>
      </c>
      <c r="DV145" s="23" t="n">
        <v>-0.0001250412764370625</v>
      </c>
      <c r="DW145" s="23" t="n">
        <v>-0.005942494452832467</v>
      </c>
      <c r="DX145" s="23" t="n">
        <v>-0.007517194369743009</v>
      </c>
      <c r="DY145" s="23" t="n">
        <v>-0.001449658640473479</v>
      </c>
      <c r="DZ145" s="23" t="n">
        <v>-0.007392153093305947</v>
      </c>
      <c r="EA145" s="23" t="n">
        <v>48.52426256479815</v>
      </c>
      <c r="EB145" s="23" t="n">
        <v>60.11770340113782</v>
      </c>
      <c r="EC145" s="23" t="n">
        <v>-0.008802366124186259</v>
      </c>
      <c r="ED145" s="23" t="n">
        <v>-0.00128517175444325</v>
      </c>
      <c r="EE145" s="23" t="n">
        <v>70.39568352948464</v>
      </c>
      <c r="EF145" s="23" t="n">
        <v>69.39568352948466</v>
      </c>
      <c r="EG145" s="23" t="n">
        <v>0.008286072046885718</v>
      </c>
      <c r="EH145" s="23" t="n">
        <v>0.002324308402791821</v>
      </c>
      <c r="EI145" s="23" t="n">
        <v>0.01331530460518413</v>
      </c>
      <c r="EJ145" s="23" t="n">
        <v>0.002704924155506586</v>
      </c>
      <c r="EK145" s="23" t="n">
        <v>0.005029232558298407</v>
      </c>
      <c r="EL145" s="23" t="n">
        <v>1.280507867858258</v>
      </c>
      <c r="EM145" s="23" t="n">
        <v>1.606950136305974</v>
      </c>
      <c r="EN145" s="23" t="n">
        <v>0.01806828098165851</v>
      </c>
      <c r="EO145" s="23" t="n">
        <v>0.004752976376474382</v>
      </c>
      <c r="EP145" s="23" t="n">
        <v>2.180560448837684</v>
      </c>
      <c r="EQ145" s="23" t="n">
        <v>1.180560448837684</v>
      </c>
      <c r="ER145" s="23" t="n">
        <v>-0.1308696276161464</v>
      </c>
      <c r="ES145" s="23" t="n">
        <v>-0.006405084359208873</v>
      </c>
      <c r="ET145" s="23" t="n">
        <v>-0.1397286981250534</v>
      </c>
      <c r="EU145" s="23" t="n">
        <v>-0.002453986149698068</v>
      </c>
      <c r="EV145" s="23" t="n">
        <v>-0.008859070508906941</v>
      </c>
      <c r="EW145" s="23" t="n">
        <v>1.048942481734537</v>
      </c>
      <c r="EX145" s="23" t="n">
        <v>1.067693861977597</v>
      </c>
      <c r="EY145" s="23" t="n">
        <v>-0.1388504665694668</v>
      </c>
      <c r="EZ145" s="23" t="n">
        <v>0.0008782315555866116</v>
      </c>
      <c r="FA145" s="23" t="n">
        <v>1.060983125715991</v>
      </c>
      <c r="FB145" s="23" t="n">
        <v>0.06098312571599057</v>
      </c>
      <c r="FC145" s="23" t="n">
        <v>0.01728891790885906</v>
      </c>
      <c r="FD145" s="23" t="n">
        <v>0.009215309747752358</v>
      </c>
      <c r="FE145" s="23" t="n">
        <v>0.03093854749876938</v>
      </c>
      <c r="FF145" s="23" t="n">
        <v>0.00443431984215796</v>
      </c>
      <c r="FG145" s="23" t="n">
        <v>0.01364962958991032</v>
      </c>
      <c r="FH145" s="23" t="n">
        <v>1.533018306659338</v>
      </c>
      <c r="FI145" s="23" t="n">
        <v>1.78950167164112</v>
      </c>
      <c r="FJ145" s="23" t="n">
        <v>0.04231354307802342</v>
      </c>
      <c r="FK145" s="23" t="n">
        <v>0.01137499557925404</v>
      </c>
      <c r="FL145" s="23" t="n">
        <v>2.447437329570604</v>
      </c>
      <c r="FM145" s="23" t="n">
        <v>1.447437329570604</v>
      </c>
    </row>
    <row r="146">
      <c r="A146" s="2" t="inlineStr">
        <is>
          <t>NSW|1302</t>
        </is>
      </c>
      <c r="B146" s="2" t="inlineStr">
        <is>
          <t>NSW</t>
        </is>
      </c>
      <c r="C146" s="2" t="inlineStr">
        <is>
          <t>1302</t>
        </is>
      </c>
      <c r="D146" s="2" t="inlineStr">
        <is>
          <t>Tanned leather, dressed fur and leather product manufacturing</t>
        </is>
      </c>
      <c r="E146" s="23" t="n">
        <v>1</v>
      </c>
      <c r="F146" s="23" t="n">
        <v>0.4180806997204198</v>
      </c>
      <c r="G146" s="23" t="n">
        <v>1.854081092590267</v>
      </c>
      <c r="H146" s="23" t="n">
        <v>0.4360003928698475</v>
      </c>
      <c r="I146" s="23" t="n">
        <v>0.8540810925902673</v>
      </c>
      <c r="J146" s="23" t="n">
        <v>1.41808069972042</v>
      </c>
      <c r="K146" s="23" t="n">
        <v>1.854081092590267</v>
      </c>
      <c r="L146" s="23" t="n">
        <v>2.262654945192832</v>
      </c>
      <c r="M146" s="23" t="n">
        <v>0.4085738526025651</v>
      </c>
      <c r="N146" s="23" t="n">
        <v>2.262654945192832</v>
      </c>
      <c r="O146" s="23" t="n">
        <v>1.262654945192832</v>
      </c>
      <c r="P146" s="23" t="n">
        <v>0.1071026740317867</v>
      </c>
      <c r="Q146" s="23" t="n">
        <v>0.06540463547076586</v>
      </c>
      <c r="R146" s="23" t="n">
        <v>0.2434943309068671</v>
      </c>
      <c r="S146" s="23" t="n">
        <v>0.07098702140431457</v>
      </c>
      <c r="T146" s="23" t="n">
        <v>0.1363916568750804</v>
      </c>
      <c r="U146" s="23" t="n">
        <v>1.610672292377636</v>
      </c>
      <c r="V146" s="23" t="n">
        <v>2.273466401358019</v>
      </c>
      <c r="W146" s="23" t="n">
        <v>0.338663434828412</v>
      </c>
      <c r="X146" s="23" t="n">
        <v>0.09516910392154493</v>
      </c>
      <c r="Y146" s="23" t="n">
        <v>3.162044625775646</v>
      </c>
      <c r="Z146" s="23" t="n">
        <v>2.162044625775647</v>
      </c>
      <c r="AA146" s="23" t="n">
        <v>0.4366125368058767</v>
      </c>
      <c r="AB146" s="23" t="n">
        <v>0.1119529672318044</v>
      </c>
      <c r="AC146" s="23" t="n">
        <v>0.7497604283300465</v>
      </c>
      <c r="AD146" s="23" t="n">
        <v>0.2011949242923654</v>
      </c>
      <c r="AE146" s="23" t="n">
        <v>0.3131478915241698</v>
      </c>
      <c r="AF146" s="23" t="n">
        <v>1.256412626286038</v>
      </c>
      <c r="AG146" s="23" t="n">
        <v>1.717221483870032</v>
      </c>
      <c r="AH146" s="23" t="n">
        <v>0.9581679996277737</v>
      </c>
      <c r="AI146" s="23" t="n">
        <v>0.2084075712977271</v>
      </c>
      <c r="AJ146" s="23" t="n">
        <v>2.194549901469702</v>
      </c>
      <c r="AK146" s="23" t="n">
        <v>1.194549901469703</v>
      </c>
      <c r="AL146" s="23" t="n">
        <v>0.4059742928875844</v>
      </c>
      <c r="AM146" s="23" t="n">
        <v>0.1118749640244568</v>
      </c>
      <c r="AN146" s="23" t="n">
        <v>0.7171510897866443</v>
      </c>
      <c r="AO146" s="23" t="n">
        <v>0.1993018328746031</v>
      </c>
      <c r="AP146" s="23" t="n">
        <v>0.3111767968990599</v>
      </c>
      <c r="AQ146" s="23" t="n">
        <v>1.27557154722463</v>
      </c>
      <c r="AR146" s="23" t="n">
        <v>1.766493845424902</v>
      </c>
      <c r="AS146" s="23" t="n">
        <v>0.928982424286134</v>
      </c>
      <c r="AT146" s="23" t="n">
        <v>0.2118313344994897</v>
      </c>
      <c r="AU146" s="23" t="n">
        <v>2.288278939236609</v>
      </c>
      <c r="AV146" s="23" t="n">
        <v>1.288278939236609</v>
      </c>
      <c r="AW146" s="23" t="n">
        <v>0.4068385315262727</v>
      </c>
      <c r="AX146" s="23" t="n">
        <v>0.1155419065762914</v>
      </c>
      <c r="AY146" s="23" t="n">
        <v>0.7283474482703568</v>
      </c>
      <c r="AZ146" s="23" t="n">
        <v>0.2059670101677927</v>
      </c>
      <c r="BA146" s="23" t="n">
        <v>0.3215089167440841</v>
      </c>
      <c r="BB146" s="23" t="n">
        <v>1.283999418990209</v>
      </c>
      <c r="BC146" s="23" t="n">
        <v>1.790261717684235</v>
      </c>
      <c r="BD146" s="23" t="n">
        <v>0.9458503534656505</v>
      </c>
      <c r="BE146" s="23" t="n">
        <v>0.2175029051952937</v>
      </c>
      <c r="BF146" s="23" t="n">
        <v>2.324878988028128</v>
      </c>
      <c r="BG146" s="23" t="n">
        <v>1.324878988028128</v>
      </c>
      <c r="BH146" s="23" t="n">
        <v>1.905495820670992</v>
      </c>
      <c r="BI146" s="23" t="n">
        <v>0.8965839337257012</v>
      </c>
      <c r="BJ146" s="23" t="n">
        <v>3.834692805542327</v>
      </c>
      <c r="BK146" s="23" t="n">
        <v>1.032613051145634</v>
      </c>
      <c r="BL146" s="23" t="n">
        <v>1.929196984871336</v>
      </c>
      <c r="BM146" s="23" t="n">
        <v>1.470525269066181</v>
      </c>
      <c r="BN146" s="23" t="n">
        <v>2.012438318648213</v>
      </c>
      <c r="BO146" s="23" t="n">
        <v>4.941608960230273</v>
      </c>
      <c r="BP146" s="23" t="n">
        <v>1.106916154687946</v>
      </c>
      <c r="BQ146" s="23" t="n">
        <v>2.593345472933212</v>
      </c>
      <c r="BR146" s="23" t="n">
        <v>1.593345472933212</v>
      </c>
      <c r="CD146" s="23" t="n">
        <v>0.3295098627740901</v>
      </c>
      <c r="CE146" s="23" t="n">
        <v>0.04654833176103855</v>
      </c>
      <c r="CF146" s="23" t="n">
        <v>0.506266097423179</v>
      </c>
      <c r="CG146" s="23" t="n">
        <v>0.1302079028880503</v>
      </c>
      <c r="CH146" s="23" t="n">
        <v>0.1767562346490889</v>
      </c>
      <c r="CI146" s="23" t="n">
        <v>1.141265367200714</v>
      </c>
      <c r="CJ146" s="23" t="n">
        <v>1.536421681466548</v>
      </c>
      <c r="CK146" s="23" t="n">
        <v>0.6195045647993622</v>
      </c>
      <c r="CL146" s="23" t="n">
        <v>0.1132384673761833</v>
      </c>
      <c r="CM146" s="23" t="n">
        <v>1.880078974219023</v>
      </c>
      <c r="CN146" s="23" t="n">
        <v>0.8800789742190229</v>
      </c>
      <c r="CO146" s="23" t="n">
        <v>0</v>
      </c>
      <c r="CP146" s="23" t="n">
        <v>1.361514685750633e-05</v>
      </c>
      <c r="CQ146" s="23" t="n">
        <v>0.0002189103424079092</v>
      </c>
      <c r="CR146" s="23" t="n">
        <v>0.0002052951955504029</v>
      </c>
      <c r="CS146" s="23" t="n">
        <v>0.0002189103424079092</v>
      </c>
      <c r="CV146" s="23" t="n">
        <v>0.001704963143782661</v>
      </c>
      <c r="CW146" s="23" t="n">
        <v>0.001486052801374752</v>
      </c>
      <c r="CZ146" s="23" t="n">
        <v>0.0005260121315310664</v>
      </c>
      <c r="DA146" s="23" t="n">
        <v>4.047662002284663e-05</v>
      </c>
      <c r="DB146" s="23" t="n">
        <v>0.000620772860992348</v>
      </c>
      <c r="DC146" s="23" t="n">
        <v>5.428410943843494e-05</v>
      </c>
      <c r="DD146" s="23" t="n">
        <v>9.476072946128157e-05</v>
      </c>
      <c r="DE146" s="23" t="n">
        <v>1.076949974338103</v>
      </c>
      <c r="DF146" s="23" t="n">
        <v>1.180149323144812</v>
      </c>
      <c r="DG146" s="23" t="n">
        <v>0.0006844781033329272</v>
      </c>
      <c r="DH146" s="23" t="n">
        <v>6.370524234057919e-05</v>
      </c>
      <c r="DI146" s="23" t="n">
        <v>1.301259157922105</v>
      </c>
      <c r="DJ146" s="23" t="n">
        <v>0.3012591579221053</v>
      </c>
      <c r="DK146" s="23" t="n">
        <v>0.0003620702745269276</v>
      </c>
      <c r="DL146" s="23" t="n">
        <v>0.005479866454903438</v>
      </c>
      <c r="DM146" s="23" t="n">
        <v>0.01492223680825477</v>
      </c>
      <c r="DN146" s="23" t="n">
        <v>0.009080300078824408</v>
      </c>
      <c r="DO146" s="23" t="n">
        <v>0.01456016653372785</v>
      </c>
      <c r="DP146" s="23" t="n">
        <v>16.13481453859558</v>
      </c>
      <c r="DQ146" s="23" t="n">
        <v>41.21364789681178</v>
      </c>
      <c r="DR146" s="23" t="n">
        <v>0.01982543132616856</v>
      </c>
      <c r="DS146" s="23" t="n">
        <v>0.004903194517913788</v>
      </c>
      <c r="DT146" s="23" t="n">
        <v>54.75575522478888</v>
      </c>
      <c r="DU146" s="23" t="n">
        <v>53.75575522478888</v>
      </c>
      <c r="DV146" s="23" t="n">
        <v>-2.384376736975574e-05</v>
      </c>
      <c r="DW146" s="23" t="n">
        <v>-0.001867015669949068</v>
      </c>
      <c r="DX146" s="23" t="n">
        <v>-0.00456556152794178</v>
      </c>
      <c r="DY146" s="23" t="n">
        <v>-0.002674702090622956</v>
      </c>
      <c r="DZ146" s="23" t="n">
        <v>-0.004541717760572024</v>
      </c>
      <c r="EA146" s="23" t="n">
        <v>79.30204182906327</v>
      </c>
      <c r="EB146" s="23" t="n">
        <v>191.4781945798085</v>
      </c>
      <c r="EC146" s="23" t="n">
        <v>-0.005346943393767421</v>
      </c>
      <c r="ED146" s="23" t="n">
        <v>-0.0007813818658256415</v>
      </c>
      <c r="EE146" s="23" t="n">
        <v>224.2491008593578</v>
      </c>
      <c r="EF146" s="23" t="n">
        <v>223.2491008593579</v>
      </c>
      <c r="EG146" s="23" t="n">
        <v>0.003405246422824723</v>
      </c>
      <c r="EH146" s="23" t="n">
        <v>0.002654889401786402</v>
      </c>
      <c r="EI146" s="23" t="n">
        <v>0.008460372710221995</v>
      </c>
      <c r="EJ146" s="23" t="n">
        <v>0.002400236885610871</v>
      </c>
      <c r="EK146" s="23" t="n">
        <v>0.005055126287397273</v>
      </c>
      <c r="EL146" s="23" t="n">
        <v>1.779646777980936</v>
      </c>
      <c r="EM146" s="23" t="n">
        <v>2.484511151238194</v>
      </c>
      <c r="EN146" s="23" t="n">
        <v>0.0113501728761801</v>
      </c>
      <c r="EO146" s="23" t="n">
        <v>0.002889800165958101</v>
      </c>
      <c r="EP146" s="23" t="n">
        <v>3.333142882142694</v>
      </c>
      <c r="EQ146" s="23" t="n">
        <v>2.333142882142694</v>
      </c>
      <c r="ER146" s="23" t="n">
        <v>-0.03404349034111711</v>
      </c>
      <c r="ES146" s="23" t="n">
        <v>-0.002732892609134024</v>
      </c>
      <c r="ET146" s="23" t="n">
        <v>-0.04106971125362424</v>
      </c>
      <c r="EU146" s="23" t="n">
        <v>-0.004293328303373109</v>
      </c>
      <c r="EV146" s="23" t="n">
        <v>-0.007026220912507132</v>
      </c>
      <c r="EW146" s="23" t="n">
        <v>1.080276510479693</v>
      </c>
      <c r="EX146" s="23" t="n">
        <v>1.206389557654169</v>
      </c>
      <c r="EY146" s="23" t="n">
        <v>-0.04053574821782047</v>
      </c>
      <c r="EZ146" s="23" t="n">
        <v>0.0005339630358037681</v>
      </c>
      <c r="FA146" s="23" t="n">
        <v>1.190704825258829</v>
      </c>
      <c r="FB146" s="23" t="n">
        <v>0.1907048252588288</v>
      </c>
      <c r="FC146" s="23" t="n">
        <v>0.02012462645736575</v>
      </c>
      <c r="FD146" s="23" t="n">
        <v>0.002842912746276965</v>
      </c>
      <c r="FE146" s="23" t="n">
        <v>0.03091991242051205</v>
      </c>
      <c r="FF146" s="23" t="n">
        <v>0.007952373216869342</v>
      </c>
      <c r="FG146" s="23" t="n">
        <v>0.01079528596314631</v>
      </c>
      <c r="FH146" s="23" t="n">
        <v>1.141265367200713</v>
      </c>
      <c r="FI146" s="23" t="n">
        <v>1.536421681466548</v>
      </c>
      <c r="FJ146" s="23" t="n">
        <v>0.0378358870665052</v>
      </c>
      <c r="FK146" s="23" t="n">
        <v>0.006915974645993143</v>
      </c>
      <c r="FL146" s="23" t="n">
        <v>1.880078974219023</v>
      </c>
      <c r="FM146" s="23" t="n">
        <v>0.8800789742190227</v>
      </c>
    </row>
    <row r="147">
      <c r="A147" s="2" t="inlineStr">
        <is>
          <t>NSW|1303</t>
        </is>
      </c>
      <c r="B147" s="2" t="inlineStr">
        <is>
          <t>NSW</t>
        </is>
      </c>
      <c r="C147" s="2" t="inlineStr">
        <is>
          <t>1303</t>
        </is>
      </c>
      <c r="D147" s="2" t="inlineStr">
        <is>
          <t>Textile product manufacturing</t>
        </is>
      </c>
      <c r="E147" s="23" t="n">
        <v>1</v>
      </c>
      <c r="F147" s="23" t="n">
        <v>0.3995545797387784</v>
      </c>
      <c r="G147" s="23" t="n">
        <v>1.702227008002172</v>
      </c>
      <c r="H147" s="23" t="n">
        <v>0.3026724282633935</v>
      </c>
      <c r="I147" s="23" t="n">
        <v>0.702227008002172</v>
      </c>
      <c r="J147" s="23" t="n">
        <v>1.399554579738779</v>
      </c>
      <c r="K147" s="23" t="n">
        <v>1.702227008002172</v>
      </c>
      <c r="L147" s="23" t="n">
        <v>2.335352858531284</v>
      </c>
      <c r="M147" s="23" t="n">
        <v>0.6331258505291122</v>
      </c>
      <c r="N147" s="23" t="n">
        <v>2.335352858531284</v>
      </c>
      <c r="O147" s="23" t="n">
        <v>1.335352858531284</v>
      </c>
      <c r="P147" s="23" t="n">
        <v>0.2280090397071544</v>
      </c>
      <c r="Q147" s="23" t="n">
        <v>0.07768567448862228</v>
      </c>
      <c r="R147" s="23" t="n">
        <v>0.3773187010681917</v>
      </c>
      <c r="S147" s="23" t="n">
        <v>0.07162398687241507</v>
      </c>
      <c r="T147" s="23" t="n">
        <v>0.1493096613610373</v>
      </c>
      <c r="U147" s="23" t="n">
        <v>1.340713133954683</v>
      </c>
      <c r="V147" s="23" t="n">
        <v>1.65484097276496</v>
      </c>
      <c r="W147" s="23" t="n">
        <v>0.5247926999073512</v>
      </c>
      <c r="X147" s="23" t="n">
        <v>0.1474739988391595</v>
      </c>
      <c r="Y147" s="23" t="n">
        <v>2.30163111331627</v>
      </c>
      <c r="Z147" s="23" t="n">
        <v>1.30163111331627</v>
      </c>
      <c r="AA147" s="23" t="n">
        <v>0.4247812316715124</v>
      </c>
      <c r="AB147" s="23" t="n">
        <v>0.1836456419453949</v>
      </c>
      <c r="AC147" s="23" t="n">
        <v>0.7416116066336969</v>
      </c>
      <c r="AD147" s="23" t="n">
        <v>0.1331847330167896</v>
      </c>
      <c r="AE147" s="23" t="n">
        <v>0.3168303749621845</v>
      </c>
      <c r="AF147" s="23" t="n">
        <v>1.43232993421755</v>
      </c>
      <c r="AG147" s="23" t="n">
        <v>1.74586716959094</v>
      </c>
      <c r="AH147" s="23" t="n">
        <v>1.064559881453749</v>
      </c>
      <c r="AI147" s="23" t="n">
        <v>0.3229482748200518</v>
      </c>
      <c r="AJ147" s="23" t="n">
        <v>2.506136811329234</v>
      </c>
      <c r="AK147" s="23" t="n">
        <v>1.506136811329234</v>
      </c>
      <c r="AL147" s="23" t="n">
        <v>0.4026512002364839</v>
      </c>
      <c r="AM147" s="23" t="n">
        <v>0.1825213736785443</v>
      </c>
      <c r="AN147" s="23" t="n">
        <v>0.7186096448717649</v>
      </c>
      <c r="AO147" s="23" t="n">
        <v>0.1334370709567367</v>
      </c>
      <c r="AP147" s="23" t="n">
        <v>0.315958444635281</v>
      </c>
      <c r="AQ147" s="23" t="n">
        <v>1.453298968366036</v>
      </c>
      <c r="AR147" s="23" t="n">
        <v>1.784695151659087</v>
      </c>
      <c r="AS147" s="23" t="n">
        <v>1.046863381544841</v>
      </c>
      <c r="AT147" s="23" t="n">
        <v>0.3282537366730762</v>
      </c>
      <c r="AU147" s="23" t="n">
        <v>2.599926141856774</v>
      </c>
      <c r="AV147" s="23" t="n">
        <v>1.599926141856774</v>
      </c>
      <c r="AW147" s="23" t="n">
        <v>0.4096376318734296</v>
      </c>
      <c r="AX147" s="23" t="n">
        <v>0.1878255182015774</v>
      </c>
      <c r="AY147" s="23" t="n">
        <v>0.7344834535386821</v>
      </c>
      <c r="AZ147" s="23" t="n">
        <v>0.137020303463675</v>
      </c>
      <c r="BA147" s="23" t="n">
        <v>0.3248458216652524</v>
      </c>
      <c r="BB147" s="23" t="n">
        <v>1.458516268006383</v>
      </c>
      <c r="BC147" s="23" t="n">
        <v>1.79300776195685</v>
      </c>
      <c r="BD147" s="23" t="n">
        <v>1.071525853504191</v>
      </c>
      <c r="BE147" s="23" t="n">
        <v>0.3370423999655091</v>
      </c>
      <c r="BF147" s="23" t="n">
        <v>2.615789590921355</v>
      </c>
      <c r="BG147" s="23" t="n">
        <v>1.615789590921355</v>
      </c>
      <c r="BH147" s="23" t="n">
        <v>2.552022229885219</v>
      </c>
      <c r="BI147" s="23" t="n">
        <v>1.079458129755366</v>
      </c>
      <c r="BJ147" s="23" t="n">
        <v>4.323842234854532</v>
      </c>
      <c r="BK147" s="23" t="n">
        <v>0.6923618752139464</v>
      </c>
      <c r="BL147" s="23" t="n">
        <v>1.771820004969313</v>
      </c>
      <c r="BM147" s="23" t="n">
        <v>1.422981476068066</v>
      </c>
      <c r="BN147" s="23" t="n">
        <v>1.694280788082713</v>
      </c>
      <c r="BO147" s="23" t="n">
        <v>6.03911898944149</v>
      </c>
      <c r="BP147" s="23" t="n">
        <v>1.715276754586958</v>
      </c>
      <c r="BQ147" s="23" t="n">
        <v>2.366405323088862</v>
      </c>
      <c r="BR147" s="23" t="n">
        <v>1.366405323088862</v>
      </c>
      <c r="CD147" s="23" t="n">
        <v>0.196772191964358</v>
      </c>
      <c r="CE147" s="23" t="n">
        <v>0.1059599674567726</v>
      </c>
      <c r="CF147" s="23" t="n">
        <v>0.3642929055655052</v>
      </c>
      <c r="CG147" s="23" t="n">
        <v>0.06156074614437462</v>
      </c>
      <c r="CH147" s="23" t="n">
        <v>0.1675207136011472</v>
      </c>
      <c r="CI147" s="23" t="n">
        <v>1.538490558035586</v>
      </c>
      <c r="CJ147" s="23" t="n">
        <v>1.851343433890754</v>
      </c>
      <c r="CK147" s="23" t="n">
        <v>0.5397671815463976</v>
      </c>
      <c r="CL147" s="23" t="n">
        <v>0.1754742759808924</v>
      </c>
      <c r="CM147" s="23" t="n">
        <v>2.743107022176016</v>
      </c>
      <c r="CN147" s="23" t="n">
        <v>1.743107022176016</v>
      </c>
      <c r="CO147" s="23" t="n">
        <v>0</v>
      </c>
      <c r="CP147" s="23" t="n">
        <v>0.0001043109039724662</v>
      </c>
      <c r="CQ147" s="23" t="n">
        <v>0.0003452389497856101</v>
      </c>
      <c r="CR147" s="23" t="n">
        <v>0.0002409280458131438</v>
      </c>
      <c r="CS147" s="23" t="n">
        <v>0.0003452389497856101</v>
      </c>
      <c r="CV147" s="23" t="n">
        <v>0.002648025674409333</v>
      </c>
      <c r="CW147" s="23" t="n">
        <v>0.002302786724623722</v>
      </c>
      <c r="CZ147" s="23" t="n">
        <v>0.0009866856518059709</v>
      </c>
      <c r="DA147" s="23" t="n">
        <v>6.862488985802169e-05</v>
      </c>
      <c r="DB147" s="23" t="n">
        <v>0.00110677348309636</v>
      </c>
      <c r="DC147" s="23" t="n">
        <v>5.146294143236711e-05</v>
      </c>
      <c r="DD147" s="23" t="n">
        <v>0.0001200878312903888</v>
      </c>
      <c r="DE147" s="23" t="n">
        <v>1.069550914956972</v>
      </c>
      <c r="DF147" s="23" t="n">
        <v>1.121708297947363</v>
      </c>
      <c r="DG147" s="23" t="n">
        <v>0.001205491096774092</v>
      </c>
      <c r="DH147" s="23" t="n">
        <v>9.871761367773201e-05</v>
      </c>
      <c r="DI147" s="23" t="n">
        <v>1.221758008305515</v>
      </c>
      <c r="DJ147" s="23" t="n">
        <v>0.2217580083055148</v>
      </c>
      <c r="DK147" s="23" t="n">
        <v>0.006137707466059507</v>
      </c>
      <c r="DL147" s="23" t="n">
        <v>0.00769341807665887</v>
      </c>
      <c r="DM147" s="23" t="n">
        <v>0.01818943976923677</v>
      </c>
      <c r="DN147" s="23" t="n">
        <v>0.00435831422651839</v>
      </c>
      <c r="DO147" s="23" t="n">
        <v>0.01205173230317726</v>
      </c>
      <c r="DP147" s="23" t="n">
        <v>2.253467702591266</v>
      </c>
      <c r="DQ147" s="23" t="n">
        <v>2.963555997059377</v>
      </c>
      <c r="DR147" s="23" t="n">
        <v>0.02578742769648561</v>
      </c>
      <c r="DS147" s="23" t="n">
        <v>0.007597987927248848</v>
      </c>
      <c r="DT147" s="23" t="n">
        <v>4.201475524711102</v>
      </c>
      <c r="DU147" s="23" t="n">
        <v>3.201475524711102</v>
      </c>
      <c r="DV147" s="23" t="n">
        <v>-0.0001379614809198413</v>
      </c>
      <c r="DW147" s="23" t="n">
        <v>-0.002562209347456365</v>
      </c>
      <c r="DX147" s="23" t="n">
        <v>-0.003767643535202391</v>
      </c>
      <c r="DY147" s="23" t="n">
        <v>-0.001067472706826184</v>
      </c>
      <c r="DZ147" s="23" t="n">
        <v>-0.003629682054282549</v>
      </c>
      <c r="EA147" s="23" t="n">
        <v>19.57191826568653</v>
      </c>
      <c r="EB147" s="23" t="n">
        <v>27.30938744700396</v>
      </c>
      <c r="EC147" s="23" t="n">
        <v>-0.00497847250831857</v>
      </c>
      <c r="ED147" s="23" t="n">
        <v>-0.001210828973116179</v>
      </c>
      <c r="EE147" s="23" t="n">
        <v>36.08596019066491</v>
      </c>
      <c r="EF147" s="23" t="n">
        <v>35.08596019066491</v>
      </c>
      <c r="EG147" s="23" t="n">
        <v>0.007311692290636034</v>
      </c>
      <c r="EH147" s="23" t="n">
        <v>0.002878978966241795</v>
      </c>
      <c r="EI147" s="23" t="n">
        <v>0.01271194569424757</v>
      </c>
      <c r="EJ147" s="23" t="n">
        <v>0.002521274437369742</v>
      </c>
      <c r="EK147" s="23" t="n">
        <v>0.005400253403611537</v>
      </c>
      <c r="EL147" s="23" t="n">
        <v>1.393750017342614</v>
      </c>
      <c r="EM147" s="23" t="n">
        <v>1.738577772279552</v>
      </c>
      <c r="EN147" s="23" t="n">
        <v>0.01718997867721263</v>
      </c>
      <c r="EO147" s="23" t="n">
        <v>0.004478032982965063</v>
      </c>
      <c r="EP147" s="23" t="n">
        <v>2.351025999716586</v>
      </c>
      <c r="EQ147" s="23" t="n">
        <v>1.351025999716586</v>
      </c>
      <c r="ER147" s="23" t="n">
        <v>-0.02944172372566452</v>
      </c>
      <c r="ES147" s="23" t="n">
        <v>-0.004003247233092274</v>
      </c>
      <c r="ET147" s="23" t="n">
        <v>-0.0357139074561791</v>
      </c>
      <c r="EU147" s="23" t="n">
        <v>-0.002268936497422313</v>
      </c>
      <c r="EV147" s="23" t="n">
        <v>-0.006272183730514587</v>
      </c>
      <c r="EW147" s="23" t="n">
        <v>1.135971904036401</v>
      </c>
      <c r="EX147" s="23" t="n">
        <v>1.213037245677538</v>
      </c>
      <c r="EY147" s="23" t="n">
        <v>-0.03488647858612096</v>
      </c>
      <c r="EZ147" s="23" t="n">
        <v>0.0008274288700581417</v>
      </c>
      <c r="FA147" s="23" t="n">
        <v>1.184933290971351</v>
      </c>
      <c r="FB147" s="23" t="n">
        <v>0.184933290971351</v>
      </c>
      <c r="FC147" s="23" t="n">
        <v>0.01201774911118427</v>
      </c>
      <c r="FD147" s="23" t="n">
        <v>0.006471444425213282</v>
      </c>
      <c r="FE147" s="23" t="n">
        <v>0.02224898090713741</v>
      </c>
      <c r="FF147" s="23" t="n">
        <v>0.003759787370739862</v>
      </c>
      <c r="FG147" s="23" t="n">
        <v>0.01023123179595314</v>
      </c>
      <c r="FH147" s="23" t="n">
        <v>1.538490558035586</v>
      </c>
      <c r="FI147" s="23" t="n">
        <v>1.851343433890752</v>
      </c>
      <c r="FJ147" s="23" t="n">
        <v>0.03296597197763914</v>
      </c>
      <c r="FK147" s="23" t="n">
        <v>0.01071699107050173</v>
      </c>
      <c r="FL147" s="23" t="n">
        <v>2.743107022176016</v>
      </c>
      <c r="FM147" s="23" t="n">
        <v>1.743107022176016</v>
      </c>
    </row>
    <row r="148">
      <c r="A148" s="2" t="inlineStr">
        <is>
          <t>NSW|1304</t>
        </is>
      </c>
      <c r="B148" s="2" t="inlineStr">
        <is>
          <t>NSW</t>
        </is>
      </c>
      <c r="C148" s="2" t="inlineStr">
        <is>
          <t>1304</t>
        </is>
      </c>
      <c r="D148" s="2" t="inlineStr">
        <is>
          <t>Knitted product manufacturing</t>
        </is>
      </c>
      <c r="E148" s="23" t="n">
        <v>1</v>
      </c>
      <c r="F148" s="23" t="n">
        <v>0.4009680121337514</v>
      </c>
      <c r="G148" s="23" t="n">
        <v>1.759081775966294</v>
      </c>
      <c r="H148" s="23" t="n">
        <v>0.3581137638325428</v>
      </c>
      <c r="I148" s="23" t="n">
        <v>0.7590817759662942</v>
      </c>
      <c r="J148" s="23" t="n">
        <v>1.400968012133751</v>
      </c>
      <c r="K148" s="23" t="n">
        <v>1.759081775966294</v>
      </c>
      <c r="L148" s="23" t="n">
        <v>4.219450028169239</v>
      </c>
      <c r="M148" s="23" t="n">
        <v>2.460368252202945</v>
      </c>
      <c r="N148" s="23" t="n">
        <v>4.219450028169239</v>
      </c>
      <c r="O148" s="23" t="n">
        <v>3.219450028169239</v>
      </c>
      <c r="P148" s="23" t="n">
        <v>1.291579044172559</v>
      </c>
      <c r="Q148" s="23" t="n">
        <v>0.0931219566727496</v>
      </c>
      <c r="R148" s="23" t="n">
        <v>1.46628502420933</v>
      </c>
      <c r="S148" s="23" t="n">
        <v>0.08158402336402158</v>
      </c>
      <c r="T148" s="23" t="n">
        <v>0.1747059800367712</v>
      </c>
      <c r="U148" s="23" t="n">
        <v>1.072099309053445</v>
      </c>
      <c r="V148" s="23" t="n">
        <v>1.135265418578152</v>
      </c>
      <c r="W148" s="23" t="n">
        <v>2.039378579726059</v>
      </c>
      <c r="X148" s="23" t="n">
        <v>0.5730935555167291</v>
      </c>
      <c r="Y148" s="23" t="n">
        <v>1.578980852103073</v>
      </c>
      <c r="Z148" s="23" t="n">
        <v>0.5789808521030727</v>
      </c>
      <c r="AA148" s="23" t="n">
        <v>2.085728318722981</v>
      </c>
      <c r="AB148" s="23" t="n">
        <v>0.1673591828011859</v>
      </c>
      <c r="AC148" s="23" t="n">
        <v>2.402466801705763</v>
      </c>
      <c r="AD148" s="23" t="n">
        <v>0.1493793001815963</v>
      </c>
      <c r="AE148" s="23" t="n">
        <v>0.3167384829827822</v>
      </c>
      <c r="AF148" s="23" t="n">
        <v>1.08024016421451</v>
      </c>
      <c r="AG148" s="23" t="n">
        <v>1.151859894761706</v>
      </c>
      <c r="AH148" s="23" t="n">
        <v>3.657464811670029</v>
      </c>
      <c r="AI148" s="23" t="n">
        <v>1.254998009964265</v>
      </c>
      <c r="AJ148" s="23" t="n">
        <v>1.75356722102204</v>
      </c>
      <c r="AK148" s="23" t="n">
        <v>0.7535672210220397</v>
      </c>
      <c r="AL148" s="23" t="n">
        <v>0.4168732347518889</v>
      </c>
      <c r="AM148" s="23" t="n">
        <v>0.1704691876801698</v>
      </c>
      <c r="AN148" s="23" t="n">
        <v>0.7405100710736159</v>
      </c>
      <c r="AO148" s="23" t="n">
        <v>0.1531676486415572</v>
      </c>
      <c r="AP148" s="23" t="n">
        <v>0.323636836321727</v>
      </c>
      <c r="AQ148" s="23" t="n">
        <v>1.408923321214489</v>
      </c>
      <c r="AR148" s="23" t="n">
        <v>1.77634352446337</v>
      </c>
      <c r="AS148" s="23" t="n">
        <v>2.01612545102134</v>
      </c>
      <c r="AT148" s="23" t="n">
        <v>1.275615379947725</v>
      </c>
      <c r="AU148" s="23" t="n">
        <v>4.836303420202261</v>
      </c>
      <c r="AV148" s="23" t="n">
        <v>3.836303420202261</v>
      </c>
      <c r="AW148" s="23" t="n">
        <v>0.4358833979491878</v>
      </c>
      <c r="AX148" s="23" t="n">
        <v>0.175210314568644</v>
      </c>
      <c r="AY148" s="23" t="n">
        <v>0.7675766951146927</v>
      </c>
      <c r="AZ148" s="23" t="n">
        <v>0.1564829825968609</v>
      </c>
      <c r="BA148" s="23" t="n">
        <v>0.3316932971655049</v>
      </c>
      <c r="BB148" s="23" t="n">
        <v>1.401966019795663</v>
      </c>
      <c r="BC148" s="23" t="n">
        <v>1.760967953186809</v>
      </c>
      <c r="BD148" s="23" t="n">
        <v>2.077345392488858</v>
      </c>
      <c r="BE148" s="23" t="n">
        <v>1.309768697374165</v>
      </c>
      <c r="BF148" s="23" t="n">
        <v>4.765828206035551</v>
      </c>
      <c r="BG148" s="23" t="n">
        <v>3.765828206035551</v>
      </c>
      <c r="BH148" s="23" t="n">
        <v>9.555525940503479</v>
      </c>
      <c r="BI148" s="23" t="n">
        <v>0.8708667070571861</v>
      </c>
      <c r="BJ148" s="23" t="n">
        <v>11.16737395145218</v>
      </c>
      <c r="BK148" s="23" t="n">
        <v>0.7409813038915192</v>
      </c>
      <c r="BL148" s="23" t="n">
        <v>1.611848010948705</v>
      </c>
      <c r="BM148" s="23" t="n">
        <v>1.091137495987092</v>
      </c>
      <c r="BN148" s="23" t="n">
        <v>1.168682291376185</v>
      </c>
      <c r="BO148" s="23" t="n">
        <v>17.83305103161022</v>
      </c>
      <c r="BP148" s="23" t="n">
        <v>6.665677080158041</v>
      </c>
      <c r="BQ148" s="23" t="n">
        <v>1.866255310554952</v>
      </c>
      <c r="BR148" s="23" t="n">
        <v>0.8662553105549525</v>
      </c>
      <c r="CD148" s="23" t="n">
        <v>0.7941492745504222</v>
      </c>
      <c r="CE148" s="23" t="n">
        <v>0.07423722612843635</v>
      </c>
      <c r="CF148" s="23" t="n">
        <v>0.9361817774964323</v>
      </c>
      <c r="CG148" s="23" t="n">
        <v>0.06779527681757376</v>
      </c>
      <c r="CH148" s="23" t="n">
        <v>0.1420325029460101</v>
      </c>
      <c r="CI148" s="23" t="n">
        <v>1.093480191328592</v>
      </c>
      <c r="CJ148" s="23" t="n">
        <v>1.178848621408634</v>
      </c>
      <c r="CK148" s="23" t="n">
        <v>1.618086231943968</v>
      </c>
      <c r="CL148" s="23" t="n">
        <v>0.6819044544475361</v>
      </c>
      <c r="CM148" s="23" t="n">
        <v>2.037508921556325</v>
      </c>
      <c r="CN148" s="23" t="n">
        <v>1.037508921556325</v>
      </c>
      <c r="CO148" s="23" t="n">
        <v>0</v>
      </c>
      <c r="CP148" s="23" t="n">
        <v>0.0007669957521432614</v>
      </c>
      <c r="CQ148" s="23" t="n">
        <v>0.001124792624973875</v>
      </c>
      <c r="CR148" s="23" t="n">
        <v>0.0003577968728306138</v>
      </c>
      <c r="CS148" s="23" t="n">
        <v>0.001124792624973875</v>
      </c>
      <c r="CV148" s="23" t="n">
        <v>0.01007357167754882</v>
      </c>
      <c r="CW148" s="23" t="n">
        <v>0.00894877905257494</v>
      </c>
      <c r="CZ148" s="23" t="n">
        <v>0.0009715123083072753</v>
      </c>
      <c r="DA148" s="23" t="n">
        <v>4.958714295912422e-05</v>
      </c>
      <c r="DB148" s="23" t="n">
        <v>0.001077682060625266</v>
      </c>
      <c r="DC148" s="23" t="n">
        <v>5.65826093588667e-05</v>
      </c>
      <c r="DD148" s="23" t="n">
        <v>0.0001061697523179909</v>
      </c>
      <c r="DE148" s="23" t="n">
        <v>1.051041188603697</v>
      </c>
      <c r="DF148" s="23" t="n">
        <v>1.109282971929586</v>
      </c>
      <c r="DG148" s="23" t="n">
        <v>0.001461305130861538</v>
      </c>
      <c r="DH148" s="23" t="n">
        <v>0.0003836230702362717</v>
      </c>
      <c r="DI148" s="23" t="n">
        <v>1.504155035778866</v>
      </c>
      <c r="DJ148" s="23" t="n">
        <v>0.5041550357788656</v>
      </c>
      <c r="DK148" s="23" t="n">
        <v>0.01957680397211333</v>
      </c>
      <c r="DL148" s="23" t="n">
        <v>0.006297594030260908</v>
      </c>
      <c r="DM148" s="23" t="n">
        <v>0.02966862470056295</v>
      </c>
      <c r="DN148" s="23" t="n">
        <v>0.003794226698188709</v>
      </c>
      <c r="DO148" s="23" t="n">
        <v>0.01009182072844962</v>
      </c>
      <c r="DP148" s="23" t="n">
        <v>1.321686524482325</v>
      </c>
      <c r="DQ148" s="23" t="n">
        <v>1.515498890565854</v>
      </c>
      <c r="DR148" s="23" t="n">
        <v>0.05919490018149872</v>
      </c>
      <c r="DS148" s="23" t="n">
        <v>0.02952627548093577</v>
      </c>
      <c r="DT148" s="23" t="n">
        <v>3.023726460448824</v>
      </c>
      <c r="DU148" s="23" t="n">
        <v>2.023726460448824</v>
      </c>
      <c r="DV148" s="23" t="n">
        <v>-0.001538153083121368</v>
      </c>
      <c r="DW148" s="23" t="n">
        <v>-0.002373050036889149</v>
      </c>
      <c r="DX148" s="23" t="n">
        <v>-0.004804475345085152</v>
      </c>
      <c r="DY148" s="23" t="n">
        <v>-0.0008932722250746352</v>
      </c>
      <c r="DZ148" s="23" t="n">
        <v>-0.003266322261963784</v>
      </c>
      <c r="EA148" s="23" t="n">
        <v>2.542791847527639</v>
      </c>
      <c r="EB148" s="23" t="n">
        <v>3.123535230534693</v>
      </c>
      <c r="EC148" s="23" t="n">
        <v>-0.009509835522390944</v>
      </c>
      <c r="ED148" s="23" t="n">
        <v>-0.004705360177305792</v>
      </c>
      <c r="EE148" s="23" t="n">
        <v>6.182632682497811</v>
      </c>
      <c r="EF148" s="23" t="n">
        <v>5.182632682497812</v>
      </c>
      <c r="EG148" s="23" t="n">
        <v>0.04397512061751928</v>
      </c>
      <c r="EH148" s="23" t="n">
        <v>0.003611346639732494</v>
      </c>
      <c r="EI148" s="23" t="n">
        <v>0.05051731623604783</v>
      </c>
      <c r="EJ148" s="23" t="n">
        <v>0.002930848978796054</v>
      </c>
      <c r="EK148" s="23" t="n">
        <v>0.006542195618528548</v>
      </c>
      <c r="EL148" s="23" t="n">
        <v>1.082122495379666</v>
      </c>
      <c r="EM148" s="23" t="n">
        <v>1.148770384859893</v>
      </c>
      <c r="EN148" s="23" t="n">
        <v>0.06791924379025732</v>
      </c>
      <c r="EO148" s="23" t="n">
        <v>0.0174019275542095</v>
      </c>
      <c r="EP148" s="23" t="n">
        <v>1.544492495677179</v>
      </c>
      <c r="EQ148" s="23" t="n">
        <v>0.5444924956771791</v>
      </c>
      <c r="ER148" s="23" t="n">
        <v>-1.712830204588611</v>
      </c>
      <c r="ES148" s="23" t="n">
        <v>-0.0005013417607485374</v>
      </c>
      <c r="ET148" s="23" t="n">
        <v>-1.712474046868195</v>
      </c>
      <c r="EU148" s="23" t="n">
        <v>0.0008574994811648432</v>
      </c>
      <c r="EV148" s="23" t="n">
        <v>0.0003561577204163058</v>
      </c>
      <c r="EW148" s="23" t="n">
        <v>1.000292697874784</v>
      </c>
      <c r="EX148" s="23" t="n">
        <v>0.9997920647829177</v>
      </c>
      <c r="EY148" s="23" t="n">
        <v>-1.709258604438945</v>
      </c>
      <c r="EZ148" s="23" t="n">
        <v>0.003215442429250093</v>
      </c>
      <c r="FA148" s="23" t="n">
        <v>0.9979147961426076</v>
      </c>
      <c r="FB148" s="23" t="n">
        <v>-0.002085203857392407</v>
      </c>
      <c r="FC148" s="23" t="n">
        <v>0.04850221285386037</v>
      </c>
      <c r="FD148" s="23" t="n">
        <v>0.004533996137438982</v>
      </c>
      <c r="FE148" s="23" t="n">
        <v>0.05717676675804143</v>
      </c>
      <c r="FF148" s="23" t="n">
        <v>0.004140557766742076</v>
      </c>
      <c r="FG148" s="23" t="n">
        <v>0.008674553904181058</v>
      </c>
      <c r="FH148" s="23" t="n">
        <v>1.093480191328592</v>
      </c>
      <c r="FI148" s="23" t="n">
        <v>1.178848621408634</v>
      </c>
      <c r="FJ148" s="23" t="n">
        <v>0.09882369140496437</v>
      </c>
      <c r="FK148" s="23" t="n">
        <v>0.04164692464692294</v>
      </c>
      <c r="FL148" s="23" t="n">
        <v>2.037508921556325</v>
      </c>
      <c r="FM148" s="23" t="n">
        <v>1.037508921556325</v>
      </c>
    </row>
    <row r="149">
      <c r="A149" s="2" t="inlineStr">
        <is>
          <t>NSW|1305</t>
        </is>
      </c>
      <c r="B149" s="2" t="inlineStr">
        <is>
          <t>NSW</t>
        </is>
      </c>
      <c r="C149" s="2" t="inlineStr">
        <is>
          <t>1305</t>
        </is>
      </c>
      <c r="D149" s="2" t="inlineStr">
        <is>
          <t>Clothing manufacturing</t>
        </is>
      </c>
      <c r="E149" s="23" t="n">
        <v>1</v>
      </c>
      <c r="F149" s="23" t="n">
        <v>0.2621683849766973</v>
      </c>
      <c r="G149" s="23" t="n">
        <v>1.463246137268395</v>
      </c>
      <c r="H149" s="23" t="n">
        <v>0.2010777522916979</v>
      </c>
      <c r="I149" s="23" t="n">
        <v>0.4632461372683951</v>
      </c>
      <c r="J149" s="23" t="n">
        <v>1.262168384976697</v>
      </c>
      <c r="K149" s="23" t="n">
        <v>1.463246137268395</v>
      </c>
      <c r="L149" s="23" t="n">
        <v>2.453165072927891</v>
      </c>
      <c r="M149" s="23" t="n">
        <v>0.989918935659496</v>
      </c>
      <c r="N149" s="23" t="n">
        <v>2.453165072927891</v>
      </c>
      <c r="O149" s="23" t="n">
        <v>1.453165072927891</v>
      </c>
      <c r="P149" s="23" t="n">
        <v>0.4525926232947339</v>
      </c>
      <c r="Q149" s="23" t="n">
        <v>0.08856833542957399</v>
      </c>
      <c r="R149" s="23" t="n">
        <v>0.5899536824372211</v>
      </c>
      <c r="S149" s="23" t="n">
        <v>0.04879272371291321</v>
      </c>
      <c r="T149" s="23" t="n">
        <v>0.1373610591424872</v>
      </c>
      <c r="U149" s="23" t="n">
        <v>1.195691071553098</v>
      </c>
      <c r="V149" s="23" t="n">
        <v>1.303498227926344</v>
      </c>
      <c r="W149" s="23" t="n">
        <v>0.8205354914824634</v>
      </c>
      <c r="X149" s="23" t="n">
        <v>0.2305818090452423</v>
      </c>
      <c r="Y149" s="23" t="n">
        <v>1.812967002222041</v>
      </c>
      <c r="Z149" s="23" t="n">
        <v>0.8129670022220413</v>
      </c>
      <c r="AA149" s="23" t="n">
        <v>0.5888632283424947</v>
      </c>
      <c r="AB149" s="23" t="n">
        <v>0.1312674667406526</v>
      </c>
      <c r="AC149" s="23" t="n">
        <v>0.807210359289192</v>
      </c>
      <c r="AD149" s="23" t="n">
        <v>0.08707966420604468</v>
      </c>
      <c r="AE149" s="23" t="n">
        <v>0.2183471309466973</v>
      </c>
      <c r="AF149" s="23" t="n">
        <v>1.222916732481562</v>
      </c>
      <c r="AG149" s="23" t="n">
        <v>1.370794304071747</v>
      </c>
      <c r="AH149" s="23" t="n">
        <v>1.312153590110938</v>
      </c>
      <c r="AI149" s="23" t="n">
        <v>0.5049432308217462</v>
      </c>
      <c r="AJ149" s="23" t="n">
        <v>2.228282438019314</v>
      </c>
      <c r="AK149" s="23" t="n">
        <v>1.228282438019314</v>
      </c>
      <c r="AL149" s="23" t="n">
        <v>0.5411197692069436</v>
      </c>
      <c r="AM149" s="23" t="n">
        <v>0.1329895210077665</v>
      </c>
      <c r="AN149" s="23" t="n">
        <v>0.7621916097822661</v>
      </c>
      <c r="AO149" s="23" t="n">
        <v>0.08808231956755602</v>
      </c>
      <c r="AP149" s="23" t="n">
        <v>0.2210718405753225</v>
      </c>
      <c r="AQ149" s="23" t="n">
        <v>1.24576725630016</v>
      </c>
      <c r="AR149" s="23" t="n">
        <v>1.408545119131984</v>
      </c>
      <c r="AS149" s="23" t="n">
        <v>1.275430153686456</v>
      </c>
      <c r="AT149" s="23" t="n">
        <v>0.5132385439041895</v>
      </c>
      <c r="AU149" s="23" t="n">
        <v>2.35702006518022</v>
      </c>
      <c r="AV149" s="23" t="n">
        <v>1.35702006518022</v>
      </c>
      <c r="AW149" s="23" t="n">
        <v>0.5421045441851529</v>
      </c>
      <c r="AX149" s="23" t="n">
        <v>0.1344163916833192</v>
      </c>
      <c r="AY149" s="23" t="n">
        <v>0.7668056758477486</v>
      </c>
      <c r="AZ149" s="23" t="n">
        <v>0.09028473997927652</v>
      </c>
      <c r="BA149" s="23" t="n">
        <v>0.2247011316625958</v>
      </c>
      <c r="BB149" s="23" t="n">
        <v>1.247952896032928</v>
      </c>
      <c r="BC149" s="23" t="n">
        <v>1.414497782896006</v>
      </c>
      <c r="BD149" s="23" t="n">
        <v>1.293785665003376</v>
      </c>
      <c r="BE149" s="23" t="n">
        <v>0.5269799891556277</v>
      </c>
      <c r="BF149" s="23" t="n">
        <v>2.386598081276166</v>
      </c>
      <c r="BG149" s="23" t="n">
        <v>1.386598081276166</v>
      </c>
      <c r="BH149" s="23" t="n">
        <v>10.02727720553561</v>
      </c>
      <c r="BI149" s="23" t="n">
        <v>0.834310354630167</v>
      </c>
      <c r="BJ149" s="23" t="n">
        <v>11.31265404885313</v>
      </c>
      <c r="BK149" s="23" t="n">
        <v>0.4510664886873531</v>
      </c>
      <c r="BL149" s="23" t="n">
        <v>1.28537684331752</v>
      </c>
      <c r="BM149" s="23" t="n">
        <v>1.083204077989345</v>
      </c>
      <c r="BN149" s="23" t="n">
        <v>1.128188023226078</v>
      </c>
      <c r="BO149" s="23" t="n">
        <v>13.99456150507715</v>
      </c>
      <c r="BP149" s="23" t="n">
        <v>2.681907456224017</v>
      </c>
      <c r="BQ149" s="23" t="n">
        <v>1.395649209473473</v>
      </c>
      <c r="BR149" s="23" t="n">
        <v>0.3956492094734729</v>
      </c>
      <c r="CD149" s="23" t="n">
        <v>0.1362706050477608</v>
      </c>
      <c r="CE149" s="23" t="n">
        <v>0.04269913131107865</v>
      </c>
      <c r="CF149" s="23" t="n">
        <v>0.2172566768519704</v>
      </c>
      <c r="CG149" s="23" t="n">
        <v>0.03828694049313099</v>
      </c>
      <c r="CH149" s="23" t="n">
        <v>0.08098607180420964</v>
      </c>
      <c r="CI149" s="23" t="n">
        <v>1.313340733286634</v>
      </c>
      <c r="CJ149" s="23" t="n">
        <v>1.594303311237411</v>
      </c>
      <c r="CK149" s="23" t="n">
        <v>0.4916180986284748</v>
      </c>
      <c r="CL149" s="23" t="n">
        <v>0.2743614217765044</v>
      </c>
      <c r="CM149" s="23" t="n">
        <v>3.607660642999054</v>
      </c>
      <c r="CN149" s="23" t="n">
        <v>2.607660642999054</v>
      </c>
      <c r="CO149" s="23" t="n">
        <v>0</v>
      </c>
      <c r="CP149" s="23" t="n">
        <v>9.738435648693118e-05</v>
      </c>
      <c r="CQ149" s="23" t="n">
        <v>0.0002556855265535282</v>
      </c>
      <c r="CR149" s="23" t="n">
        <v>0.000158301170066597</v>
      </c>
      <c r="CS149" s="23" t="n">
        <v>0.0002556855265535282</v>
      </c>
      <c r="CV149" s="23" t="n">
        <v>0.003856189567867368</v>
      </c>
      <c r="CW149" s="23" t="n">
        <v>0.00360050404131384</v>
      </c>
      <c r="CZ149" s="23" t="n">
        <v>0.0009435542323170676</v>
      </c>
      <c r="DA149" s="23" t="n">
        <v>2.733530012230079e-05</v>
      </c>
      <c r="DB149" s="23" t="n">
        <v>0.00100064266298477</v>
      </c>
      <c r="DC149" s="23" t="n">
        <v>2.975313054540151e-05</v>
      </c>
      <c r="DD149" s="23" t="n">
        <v>5.70884306677023e-05</v>
      </c>
      <c r="DE149" s="23" t="n">
        <v>1.02897056595801</v>
      </c>
      <c r="DF149" s="23" t="n">
        <v>1.06050360298582</v>
      </c>
      <c r="DG149" s="23" t="n">
        <v>0.001154991810126745</v>
      </c>
      <c r="DH149" s="23" t="n">
        <v>0.0001543491471419751</v>
      </c>
      <c r="DI149" s="23" t="n">
        <v>1.224086301102645</v>
      </c>
      <c r="DJ149" s="23" t="n">
        <v>0.2240863011026449</v>
      </c>
      <c r="DK149" s="23" t="n">
        <v>0.0001810518358608398</v>
      </c>
      <c r="DL149" s="23" t="n">
        <v>0.001781404977144491</v>
      </c>
      <c r="DM149" s="23" t="n">
        <v>0.004506282349423451</v>
      </c>
      <c r="DN149" s="23" t="n">
        <v>0.00254382553641812</v>
      </c>
      <c r="DO149" s="23" t="n">
        <v>0.004325230513562611</v>
      </c>
      <c r="DP149" s="23" t="n">
        <v>10.83919863985094</v>
      </c>
      <c r="DQ149" s="23" t="n">
        <v>24.88945957381549</v>
      </c>
      <c r="DR149" s="23" t="n">
        <v>0.01638605651408619</v>
      </c>
      <c r="DS149" s="23" t="n">
        <v>0.01187977416466274</v>
      </c>
      <c r="DT149" s="23" t="n">
        <v>90.50477967360052</v>
      </c>
      <c r="DU149" s="23" t="n">
        <v>89.50477967360051</v>
      </c>
      <c r="DV149" s="23" t="n">
        <v>-0.0001398310899685682</v>
      </c>
      <c r="DW149" s="23" t="n">
        <v>-0.0004792539582009009</v>
      </c>
      <c r="DX149" s="23" t="n">
        <v>-0.001148544473479322</v>
      </c>
      <c r="DY149" s="23" t="n">
        <v>-0.0005294594253098533</v>
      </c>
      <c r="DZ149" s="23" t="n">
        <v>-0.001008713383510754</v>
      </c>
      <c r="EA149" s="23" t="n">
        <v>4.42737769053098</v>
      </c>
      <c r="EB149" s="23" t="n">
        <v>8.21379904667479</v>
      </c>
      <c r="EC149" s="23" t="n">
        <v>-0.003041726575159648</v>
      </c>
      <c r="ED149" s="23" t="n">
        <v>-0.001893182101680326</v>
      </c>
      <c r="EE149" s="23" t="n">
        <v>21.75286322836631</v>
      </c>
      <c r="EF149" s="23" t="n">
        <v>20.75286322836631</v>
      </c>
      <c r="EG149" s="23" t="n">
        <v>0.01465829710155425</v>
      </c>
      <c r="EH149" s="23" t="n">
        <v>0.003655446340948359</v>
      </c>
      <c r="EI149" s="23" t="n">
        <v>0.02005485559938134</v>
      </c>
      <c r="EJ149" s="23" t="n">
        <v>0.001741112156878734</v>
      </c>
      <c r="EK149" s="23" t="n">
        <v>0.005396558497827093</v>
      </c>
      <c r="EL149" s="23" t="n">
        <v>1.249377285480233</v>
      </c>
      <c r="EM149" s="23" t="n">
        <v>1.368157260044544</v>
      </c>
      <c r="EN149" s="23" t="n">
        <v>0.0270564487907512</v>
      </c>
      <c r="EO149" s="23" t="n">
        <v>0.007001593191369861</v>
      </c>
      <c r="EP149" s="23" t="n">
        <v>1.84581118825067</v>
      </c>
      <c r="EQ149" s="23" t="n">
        <v>0.8458111882506704</v>
      </c>
      <c r="ER149" s="23" t="n">
        <v>-0.06240175623710534</v>
      </c>
      <c r="ES149" s="23" t="n">
        <v>-0.001933392073834565</v>
      </c>
      <c r="ET149" s="23" t="n">
        <v>-0.06507360510630658</v>
      </c>
      <c r="EU149" s="23" t="n">
        <v>-0.0007384567953666716</v>
      </c>
      <c r="EV149" s="23" t="n">
        <v>-0.002671848869201236</v>
      </c>
      <c r="EW149" s="23" t="n">
        <v>1.030982975326661</v>
      </c>
      <c r="EX149" s="23" t="n">
        <v>1.042816885778809</v>
      </c>
      <c r="EY149" s="23" t="n">
        <v>-0.06377988521523345</v>
      </c>
      <c r="EZ149" s="23" t="n">
        <v>0.001293719891073131</v>
      </c>
      <c r="FA149" s="23" t="n">
        <v>1.022084778718273</v>
      </c>
      <c r="FB149" s="23" t="n">
        <v>0.02208477871827335</v>
      </c>
      <c r="FC149" s="23" t="n">
        <v>0.008322649284660635</v>
      </c>
      <c r="FD149" s="23" t="n">
        <v>0.002607825029743043</v>
      </c>
      <c r="FE149" s="23" t="n">
        <v>0.01326882731280211</v>
      </c>
      <c r="FF149" s="23" t="n">
        <v>0.002338352998398431</v>
      </c>
      <c r="FG149" s="23" t="n">
        <v>0.004946178028141474</v>
      </c>
      <c r="FH149" s="23" t="n">
        <v>1.313340733286634</v>
      </c>
      <c r="FI149" s="23" t="n">
        <v>1.59430331123741</v>
      </c>
      <c r="FJ149" s="23" t="n">
        <v>0.0300252942697544</v>
      </c>
      <c r="FK149" s="23" t="n">
        <v>0.01675646695695229</v>
      </c>
      <c r="FL149" s="23" t="n">
        <v>3.607660642999054</v>
      </c>
      <c r="FM149" s="23" t="n">
        <v>2.607660642999054</v>
      </c>
    </row>
    <row r="150">
      <c r="A150" s="2" t="inlineStr">
        <is>
          <t>NSW|1306</t>
        </is>
      </c>
      <c r="B150" s="2" t="inlineStr">
        <is>
          <t>NSW</t>
        </is>
      </c>
      <c r="C150" s="2" t="inlineStr">
        <is>
          <t>1306</t>
        </is>
      </c>
      <c r="D150" s="2" t="inlineStr">
        <is>
          <t>Footwear manufacturing</t>
        </is>
      </c>
      <c r="E150" s="23" t="n">
        <v>1</v>
      </c>
      <c r="F150" s="23" t="n">
        <v>0.2911482195494884</v>
      </c>
      <c r="G150" s="23" t="n">
        <v>1.523208015538275</v>
      </c>
      <c r="H150" s="23" t="n">
        <v>0.2320597959887862</v>
      </c>
      <c r="I150" s="23" t="n">
        <v>0.5232080155382746</v>
      </c>
      <c r="J150" s="23" t="n">
        <v>1.291148219549488</v>
      </c>
      <c r="K150" s="23" t="n">
        <v>1.523208015538275</v>
      </c>
      <c r="L150" s="23" t="n">
        <v>2.286273965644445</v>
      </c>
      <c r="M150" s="23" t="n">
        <v>0.7630659501061703</v>
      </c>
      <c r="N150" s="23" t="n">
        <v>2.286273965644445</v>
      </c>
      <c r="O150" s="23" t="n">
        <v>1.286273965644445</v>
      </c>
      <c r="P150" s="23" t="n">
        <v>0.313007505789177</v>
      </c>
      <c r="Q150" s="23" t="n">
        <v>0.08501136211272277</v>
      </c>
      <c r="R150" s="23" t="n">
        <v>0.4547580119857808</v>
      </c>
      <c r="S150" s="23" t="n">
        <v>0.05673914408388096</v>
      </c>
      <c r="T150" s="23" t="n">
        <v>0.1417505061966037</v>
      </c>
      <c r="U150" s="23" t="n">
        <v>1.271595282989735</v>
      </c>
      <c r="V150" s="23" t="n">
        <v>1.452866156800976</v>
      </c>
      <c r="W150" s="23" t="n">
        <v>0.6324989570855808</v>
      </c>
      <c r="X150" s="23" t="n">
        <v>0.1777409450998</v>
      </c>
      <c r="Y150" s="23" t="n">
        <v>2.020714984105186</v>
      </c>
      <c r="Z150" s="23" t="n">
        <v>1.020714984105186</v>
      </c>
      <c r="AA150" s="23" t="n">
        <v>0.4650077088490097</v>
      </c>
      <c r="AB150" s="23" t="n">
        <v>0.1348549612615119</v>
      </c>
      <c r="AC150" s="23" t="n">
        <v>0.7004346322184687</v>
      </c>
      <c r="AD150" s="23" t="n">
        <v>0.1005719621079471</v>
      </c>
      <c r="AE150" s="23" t="n">
        <v>0.235426923369459</v>
      </c>
      <c r="AF150" s="23" t="n">
        <v>1.290005861613146</v>
      </c>
      <c r="AG150" s="23" t="n">
        <v>1.506286065562632</v>
      </c>
      <c r="AH150" s="23" t="n">
        <v>1.089663459243563</v>
      </c>
      <c r="AI150" s="23" t="n">
        <v>0.3892288270250941</v>
      </c>
      <c r="AJ150" s="23" t="n">
        <v>2.343323429929163</v>
      </c>
      <c r="AK150" s="23" t="n">
        <v>1.343323429929163</v>
      </c>
      <c r="AL150" s="23" t="n">
        <v>0.4682513665670214</v>
      </c>
      <c r="AM150" s="23" t="n">
        <v>0.1364972372423644</v>
      </c>
      <c r="AN150" s="23" t="n">
        <v>0.7061545159813568</v>
      </c>
      <c r="AO150" s="23" t="n">
        <v>0.101405912171971</v>
      </c>
      <c r="AP150" s="23" t="n">
        <v>0.2379031494143354</v>
      </c>
      <c r="AQ150" s="23" t="n">
        <v>1.291504194089367</v>
      </c>
      <c r="AR150" s="23" t="n">
        <v>1.508067175881448</v>
      </c>
      <c r="AS150" s="23" t="n">
        <v>1.101777675643865</v>
      </c>
      <c r="AT150" s="23" t="n">
        <v>0.3956231596625085</v>
      </c>
      <c r="AU150" s="23" t="n">
        <v>2.352962007823989</v>
      </c>
      <c r="AV150" s="23" t="n">
        <v>1.352962007823989</v>
      </c>
      <c r="AW150" s="23" t="n">
        <v>0.4842110920660133</v>
      </c>
      <c r="AX150" s="23" t="n">
        <v>0.1384664174740324</v>
      </c>
      <c r="AY150" s="23" t="n">
        <v>0.726669191095495</v>
      </c>
      <c r="AZ150" s="23" t="n">
        <v>0.1039916815554492</v>
      </c>
      <c r="BA150" s="23" t="n">
        <v>0.2424580990294817</v>
      </c>
      <c r="BB150" s="23" t="n">
        <v>1.285962919360705</v>
      </c>
      <c r="BC150" s="23" t="n">
        <v>1.500728097728969</v>
      </c>
      <c r="BD150" s="23" t="n">
        <v>1.132884762519109</v>
      </c>
      <c r="BE150" s="23" t="n">
        <v>0.406215571423614</v>
      </c>
      <c r="BF150" s="23" t="n">
        <v>2.339650580256969</v>
      </c>
      <c r="BG150" s="23" t="n">
        <v>1.33965058025697</v>
      </c>
      <c r="BH150" s="23" t="n">
        <v>4.070468511680771</v>
      </c>
      <c r="BI150" s="23" t="n">
        <v>0.9083175472352863</v>
      </c>
      <c r="BJ150" s="23" t="n">
        <v>5.51287191303398</v>
      </c>
      <c r="BK150" s="23" t="n">
        <v>0.5340858541179226</v>
      </c>
      <c r="BL150" s="23" t="n">
        <v>1.442403401353209</v>
      </c>
      <c r="BM150" s="23" t="n">
        <v>1.22314815717865</v>
      </c>
      <c r="BN150" s="23" t="n">
        <v>1.354358078735662</v>
      </c>
      <c r="BO150" s="23" t="n">
        <v>7.580184889340486</v>
      </c>
      <c r="BP150" s="23" t="n">
        <v>2.067312976306506</v>
      </c>
      <c r="BQ150" s="23" t="n">
        <v>1.862238921045108</v>
      </c>
      <c r="BR150" s="23" t="n">
        <v>0.8622389210451082</v>
      </c>
      <c r="CD150" s="23" t="n">
        <v>0.1520002030598326</v>
      </c>
      <c r="CE150" s="23" t="n">
        <v>0.04984359914878916</v>
      </c>
      <c r="CF150" s="23" t="n">
        <v>0.245676620232688</v>
      </c>
      <c r="CG150" s="23" t="n">
        <v>0.04383281802406616</v>
      </c>
      <c r="CH150" s="23" t="n">
        <v>0.09367641717285533</v>
      </c>
      <c r="CI150" s="23" t="n">
        <v>1.327917977380392</v>
      </c>
      <c r="CJ150" s="23" t="n">
        <v>1.616291394926499</v>
      </c>
      <c r="CK150" s="23" t="n">
        <v>0.4571645021579818</v>
      </c>
      <c r="CL150" s="23" t="n">
        <v>0.2114878819252938</v>
      </c>
      <c r="CM150" s="23" t="n">
        <v>3.00765718041854</v>
      </c>
      <c r="CN150" s="23" t="n">
        <v>2.00765718041854</v>
      </c>
      <c r="CO150" s="23" t="n">
        <v>0</v>
      </c>
      <c r="CP150" s="23" t="n">
        <v>4.27677084616797e-05</v>
      </c>
      <c r="CQ150" s="23" t="n">
        <v>0.0002121365036211665</v>
      </c>
      <c r="CR150" s="23" t="n">
        <v>0.0001693687951594868</v>
      </c>
      <c r="CS150" s="23" t="n">
        <v>0.0002121365036211665</v>
      </c>
      <c r="CV150" s="23" t="n">
        <v>0.002987537537157195</v>
      </c>
      <c r="CW150" s="23" t="n">
        <v>0.002775401033536028</v>
      </c>
      <c r="CZ150" s="23" t="n">
        <v>0.00333054392998398</v>
      </c>
      <c r="DA150" s="23" t="n">
        <v>4.678842956609534e-05</v>
      </c>
      <c r="DB150" s="23" t="n">
        <v>0.003415630524735322</v>
      </c>
      <c r="DC150" s="23" t="n">
        <v>3.829816518524729e-05</v>
      </c>
      <c r="DD150" s="23" t="n">
        <v>8.508659475134264e-05</v>
      </c>
      <c r="DE150" s="23" t="n">
        <v>1.014048284769605</v>
      </c>
      <c r="DF150" s="23" t="n">
        <v>1.025547356990349</v>
      </c>
      <c r="DG150" s="23" t="n">
        <v>0.003534608528255883</v>
      </c>
      <c r="DH150" s="23" t="n">
        <v>0.0001189780035205606</v>
      </c>
      <c r="DI150" s="23" t="n">
        <v>1.061270652050185</v>
      </c>
      <c r="DJ150" s="23" t="n">
        <v>0.06127065205018474</v>
      </c>
      <c r="DK150" s="23" t="n">
        <v>0.01272721445425531</v>
      </c>
      <c r="DL150" s="23" t="n">
        <v>0.003225807600028314</v>
      </c>
      <c r="DM150" s="23" t="n">
        <v>0.01902188044869491</v>
      </c>
      <c r="DN150" s="23" t="n">
        <v>0.003068858394411293</v>
      </c>
      <c r="DO150" s="23" t="n">
        <v>0.006294665994439607</v>
      </c>
      <c r="DP150" s="23" t="n">
        <v>1.253457471909714</v>
      </c>
      <c r="DQ150" s="23" t="n">
        <v>1.494583164058731</v>
      </c>
      <c r="DR150" s="23" t="n">
        <v>0.02817924761630636</v>
      </c>
      <c r="DS150" s="23" t="n">
        <v>0.009157367167611445</v>
      </c>
      <c r="DT150" s="23" t="n">
        <v>2.214093878718663</v>
      </c>
      <c r="DU150" s="23" t="n">
        <v>1.214093878718663</v>
      </c>
      <c r="DV150" s="23" t="n">
        <v>-9.803288524739453e-05</v>
      </c>
      <c r="DW150" s="23" t="n">
        <v>-0.001346183506388034</v>
      </c>
      <c r="DX150" s="23" t="n">
        <v>-0.002134972362913256</v>
      </c>
      <c r="DY150" s="23" t="n">
        <v>-0.0006907559712778268</v>
      </c>
      <c r="DZ150" s="23" t="n">
        <v>-0.002036939477665861</v>
      </c>
      <c r="EA150" s="23" t="n">
        <v>14.73195844425902</v>
      </c>
      <c r="EB150" s="23" t="n">
        <v>21.77812432558184</v>
      </c>
      <c r="EC150" s="23" t="n">
        <v>-0.003594306806475816</v>
      </c>
      <c r="ED150" s="23" t="n">
        <v>-0.00145933444356256</v>
      </c>
      <c r="EE150" s="23" t="n">
        <v>36.66429685717471</v>
      </c>
      <c r="EF150" s="23" t="n">
        <v>35.66429685717471</v>
      </c>
      <c r="EG150" s="23" t="n">
        <v>0.01007029915224563</v>
      </c>
      <c r="EH150" s="23" t="n">
        <v>0.003433569387215911</v>
      </c>
      <c r="EI150" s="23" t="n">
        <v>0.01552043111281255</v>
      </c>
      <c r="EJ150" s="23" t="n">
        <v>0.002016562573351004</v>
      </c>
      <c r="EK150" s="23" t="n">
        <v>0.005450131960566915</v>
      </c>
      <c r="EL150" s="23" t="n">
        <v>1.340960018695198</v>
      </c>
      <c r="EM150" s="23" t="n">
        <v>1.541208545860483</v>
      </c>
      <c r="EN150" s="23" t="n">
        <v>0.02091751684213055</v>
      </c>
      <c r="EO150" s="23" t="n">
        <v>0.005397085729318001</v>
      </c>
      <c r="EP150" s="23" t="n">
        <v>2.077149499324063</v>
      </c>
      <c r="EQ150" s="23" t="n">
        <v>1.077149499324063</v>
      </c>
      <c r="ER150" s="23" t="n">
        <v>-0.006826641434233855</v>
      </c>
      <c r="ES150" s="23" t="n">
        <v>-0.001791293406363439</v>
      </c>
      <c r="ET150" s="23" t="n">
        <v>-0.009800547349924379</v>
      </c>
      <c r="EU150" s="23" t="n">
        <v>-0.001182612509327085</v>
      </c>
      <c r="EV150" s="23" t="n">
        <v>-0.002973905915690524</v>
      </c>
      <c r="EW150" s="23" t="n">
        <v>1.262397464935036</v>
      </c>
      <c r="EX150" s="23" t="n">
        <v>1.43563235953439</v>
      </c>
      <c r="EY150" s="23" t="n">
        <v>-0.008803300441827679</v>
      </c>
      <c r="EZ150" s="23" t="n">
        <v>0.0009972469080967005</v>
      </c>
      <c r="FA150" s="23" t="n">
        <v>1.289550729540501</v>
      </c>
      <c r="FB150" s="23" t="n">
        <v>0.2895507295405008</v>
      </c>
      <c r="FC150" s="23" t="n">
        <v>0.009283325489167738</v>
      </c>
      <c r="FD150" s="23" t="n">
        <v>0.003044169317771721</v>
      </c>
      <c r="FE150" s="23" t="n">
        <v>0.01500455910444364</v>
      </c>
      <c r="FF150" s="23" t="n">
        <v>0.002677064297504182</v>
      </c>
      <c r="FG150" s="23" t="n">
        <v>0.005721233615275902</v>
      </c>
      <c r="FH150" s="23" t="n">
        <v>1.327917977380392</v>
      </c>
      <c r="FI150" s="23" t="n">
        <v>1.616291394926498</v>
      </c>
      <c r="FJ150" s="23" t="n">
        <v>0.02792106056565781</v>
      </c>
      <c r="FK150" s="23" t="n">
        <v>0.01291650146121417</v>
      </c>
      <c r="FL150" s="23" t="n">
        <v>3.007657180418541</v>
      </c>
      <c r="FM150" s="23" t="n">
        <v>2.00765718041854</v>
      </c>
    </row>
    <row r="151">
      <c r="A151" s="2" t="inlineStr">
        <is>
          <t>NSW|1401</t>
        </is>
      </c>
      <c r="B151" s="2" t="inlineStr">
        <is>
          <t>NSW</t>
        </is>
      </c>
      <c r="C151" s="2" t="inlineStr">
        <is>
          <t>1401</t>
        </is>
      </c>
      <c r="D151" s="2" t="inlineStr">
        <is>
          <t>Sawmill product manufacturing</t>
        </is>
      </c>
      <c r="E151" s="23" t="n">
        <v>1</v>
      </c>
      <c r="F151" s="23" t="n">
        <v>0.5063507153818889</v>
      </c>
      <c r="G151" s="23" t="n">
        <v>1.835241427766712</v>
      </c>
      <c r="H151" s="23" t="n">
        <v>0.328890712384823</v>
      </c>
      <c r="I151" s="23" t="n">
        <v>0.835241427766712</v>
      </c>
      <c r="J151" s="23" t="n">
        <v>1.506350715381889</v>
      </c>
      <c r="K151" s="23" t="n">
        <v>1.835241427766712</v>
      </c>
      <c r="L151" s="23" t="n">
        <v>2.37743228992532</v>
      </c>
      <c r="M151" s="23" t="n">
        <v>0.5421908621586076</v>
      </c>
      <c r="N151" s="23" t="n">
        <v>2.37743228992532</v>
      </c>
      <c r="O151" s="23" t="n">
        <v>1.37743228992532</v>
      </c>
      <c r="P151" s="23" t="n">
        <v>0.1420277147681067</v>
      </c>
      <c r="Q151" s="23" t="n">
        <v>0.106609563339063</v>
      </c>
      <c r="R151" s="23" t="n">
        <v>0.3231249390145093</v>
      </c>
      <c r="S151" s="23" t="n">
        <v>0.07448766090733967</v>
      </c>
      <c r="T151" s="23" t="n">
        <v>0.1810972242464026</v>
      </c>
      <c r="U151" s="23" t="n">
        <v>1.750625069995162</v>
      </c>
      <c r="V151" s="23" t="n">
        <v>2.275083701389451</v>
      </c>
      <c r="W151" s="23" t="n">
        <v>0.4494174518060154</v>
      </c>
      <c r="X151" s="23" t="n">
        <v>0.1262925127915061</v>
      </c>
      <c r="Y151" s="23" t="n">
        <v>3.164294043171743</v>
      </c>
      <c r="Z151" s="23" t="n">
        <v>2.164294043171743</v>
      </c>
      <c r="AA151" s="23" t="n">
        <v>0.2643536960445394</v>
      </c>
      <c r="AB151" s="23" t="n">
        <v>0.2477426121963931</v>
      </c>
      <c r="AC151" s="23" t="n">
        <v>0.65048825158038</v>
      </c>
      <c r="AD151" s="23" t="n">
        <v>0.1383919433394475</v>
      </c>
      <c r="AE151" s="23" t="n">
        <v>0.3861345555358406</v>
      </c>
      <c r="AF151" s="23" t="n">
        <v>1.937163413651128</v>
      </c>
      <c r="AG151" s="23" t="n">
        <v>2.460673942954</v>
      </c>
      <c r="AH151" s="23" t="n">
        <v>0.9270519133089055</v>
      </c>
      <c r="AI151" s="23" t="n">
        <v>0.2765636617285254</v>
      </c>
      <c r="AJ151" s="23" t="n">
        <v>3.506861932252734</v>
      </c>
      <c r="AK151" s="23" t="n">
        <v>2.506861932252734</v>
      </c>
      <c r="AL151" s="23" t="n">
        <v>0.2661554327675941</v>
      </c>
      <c r="AM151" s="23" t="n">
        <v>0.2466736874158756</v>
      </c>
      <c r="AN151" s="23" t="n">
        <v>0.6505095836256761</v>
      </c>
      <c r="AO151" s="23" t="n">
        <v>0.1376804634422064</v>
      </c>
      <c r="AP151" s="23" t="n">
        <v>0.384354150858082</v>
      </c>
      <c r="AQ151" s="23" t="n">
        <v>1.92680312722104</v>
      </c>
      <c r="AR151" s="23" t="n">
        <v>2.444096582442104</v>
      </c>
      <c r="AS151" s="23" t="n">
        <v>0.9316166910748849</v>
      </c>
      <c r="AT151" s="23" t="n">
        <v>0.2811071074492087</v>
      </c>
      <c r="AU151" s="23" t="n">
        <v>3.500273059946775</v>
      </c>
      <c r="AV151" s="23" t="n">
        <v>2.500273059946775</v>
      </c>
      <c r="AW151" s="23" t="n">
        <v>0.2706446461599077</v>
      </c>
      <c r="AX151" s="23" t="n">
        <v>0.2667733029830084</v>
      </c>
      <c r="AY151" s="23" t="n">
        <v>0.6794360578000413</v>
      </c>
      <c r="AZ151" s="23" t="n">
        <v>0.1420181086571252</v>
      </c>
      <c r="BA151" s="23" t="n">
        <v>0.4087914116401336</v>
      </c>
      <c r="BB151" s="23" t="n">
        <v>1.985695844230327</v>
      </c>
      <c r="BC151" s="23" t="n">
        <v>2.510435981056145</v>
      </c>
      <c r="BD151" s="23" t="n">
        <v>0.9680695250144756</v>
      </c>
      <c r="BE151" s="23" t="n">
        <v>0.2886334672144343</v>
      </c>
      <c r="BF151" s="23" t="n">
        <v>3.576902550078531</v>
      </c>
      <c r="BG151" s="23" t="n">
        <v>2.57690255007853</v>
      </c>
      <c r="BH151" s="23" t="n">
        <v>1.646539899925378</v>
      </c>
      <c r="BI151" s="23" t="n">
        <v>1.275499435815946</v>
      </c>
      <c r="BJ151" s="23" t="n">
        <v>3.69690660128293</v>
      </c>
      <c r="BK151" s="23" t="n">
        <v>0.7748672655416056</v>
      </c>
      <c r="BL151" s="23" t="n">
        <v>2.050366701357552</v>
      </c>
      <c r="BM151" s="23" t="n">
        <v>1.774654434960096</v>
      </c>
      <c r="BN151" s="23" t="n">
        <v>2.245257829130333</v>
      </c>
      <c r="BO151" s="23" t="n">
        <v>5.165820533059532</v>
      </c>
      <c r="BP151" s="23" t="n">
        <v>1.468913931776601</v>
      </c>
      <c r="BQ151" s="23" t="n">
        <v>3.137379503098375</v>
      </c>
      <c r="BR151" s="23" t="n">
        <v>2.137379503098375</v>
      </c>
      <c r="CD151" s="23" t="n">
        <v>0.1223259812764327</v>
      </c>
      <c r="CE151" s="23" t="n">
        <v>0.1411330488573301</v>
      </c>
      <c r="CF151" s="23" t="n">
        <v>0.3273633125658703</v>
      </c>
      <c r="CG151" s="23" t="n">
        <v>0.06390428243210747</v>
      </c>
      <c r="CH151" s="23" t="n">
        <v>0.2050373312894376</v>
      </c>
      <c r="CI151" s="23" t="n">
        <v>2.153745487137332</v>
      </c>
      <c r="CJ151" s="23" t="n">
        <v>2.676155213716156</v>
      </c>
      <c r="CK151" s="23" t="n">
        <v>0.4776344615028902</v>
      </c>
      <c r="CL151" s="23" t="n">
        <v>0.1502711489370199</v>
      </c>
      <c r="CM151" s="23" t="n">
        <v>3.904603556161385</v>
      </c>
      <c r="CN151" s="23" t="n">
        <v>2.904603556161385</v>
      </c>
      <c r="CO151" s="23" t="n">
        <v>0</v>
      </c>
      <c r="CP151" s="23" t="n">
        <v>4.234042741383816e-05</v>
      </c>
      <c r="CQ151" s="23" t="n">
        <v>0.0002166430006421039</v>
      </c>
      <c r="CR151" s="23" t="n">
        <v>0.0001743025732282657</v>
      </c>
      <c r="CS151" s="23" t="n">
        <v>0.0002166430006421039</v>
      </c>
      <c r="CV151" s="23" t="n">
        <v>0.002188683659774407</v>
      </c>
      <c r="CW151" s="23" t="n">
        <v>0.001972040659132303</v>
      </c>
      <c r="CZ151" s="23" t="n">
        <v>3.774641494311397e-05</v>
      </c>
      <c r="DA151" s="23" t="n">
        <v>7.205562614836159e-05</v>
      </c>
      <c r="DB151" s="23" t="n">
        <v>0.000185735793515968</v>
      </c>
      <c r="DC151" s="23" t="n">
        <v>7.593375242449247e-05</v>
      </c>
      <c r="DD151" s="23" t="n">
        <v>0.0001479893785728541</v>
      </c>
      <c r="DE151" s="23" t="n">
        <v>2.908939597494321</v>
      </c>
      <c r="DF151" s="23" t="n">
        <v>4.9206207740757</v>
      </c>
      <c r="DG151" s="23" t="n">
        <v>0.0002702747331682335</v>
      </c>
      <c r="DH151" s="23" t="n">
        <v>8.453893965226542e-05</v>
      </c>
      <c r="DI151" s="23" t="n">
        <v>7.16027558049031</v>
      </c>
      <c r="DJ151" s="23" t="n">
        <v>6.16027558049031</v>
      </c>
      <c r="DK151" s="23" t="n">
        <v>0.004630663111423537</v>
      </c>
      <c r="DL151" s="23" t="n">
        <v>0.03856984826662069</v>
      </c>
      <c r="DM151" s="23" t="n">
        <v>0.0490290259224674</v>
      </c>
      <c r="DN151" s="23" t="n">
        <v>0.00582851454442318</v>
      </c>
      <c r="DO151" s="23" t="n">
        <v>0.04439836281104387</v>
      </c>
      <c r="DP151" s="23" t="n">
        <v>9.329227874831025</v>
      </c>
      <c r="DQ151" s="23" t="n">
        <v>10.58790603909753</v>
      </c>
      <c r="DR151" s="23" t="n">
        <v>0.05553572537487954</v>
      </c>
      <c r="DS151" s="23" t="n">
        <v>0.006506699452412133</v>
      </c>
      <c r="DT151" s="23" t="n">
        <v>11.99303944998214</v>
      </c>
      <c r="DU151" s="23" t="n">
        <v>10.99303944998214</v>
      </c>
      <c r="DV151" s="23" t="n">
        <v>-0.0001791961340530643</v>
      </c>
      <c r="DW151" s="23" t="n">
        <v>-0.01858462875305017</v>
      </c>
      <c r="DX151" s="23" t="n">
        <v>-0.02050493054226045</v>
      </c>
      <c r="DY151" s="23" t="n">
        <v>-0.001741105655157216</v>
      </c>
      <c r="DZ151" s="23" t="n">
        <v>-0.02032573440820739</v>
      </c>
      <c r="EA151" s="23" t="n">
        <v>104.711103206874</v>
      </c>
      <c r="EB151" s="23" t="n">
        <v>114.427304197246</v>
      </c>
      <c r="EC151" s="23" t="n">
        <v>-0.0215418498282315</v>
      </c>
      <c r="ED151" s="23" t="n">
        <v>-0.001036919285971053</v>
      </c>
      <c r="EE151" s="23" t="n">
        <v>120.2138089756582</v>
      </c>
      <c r="EF151" s="23" t="n">
        <v>119.2138089756582</v>
      </c>
      <c r="EG151" s="23" t="n">
        <v>0.005311417329811102</v>
      </c>
      <c r="EH151" s="23" t="n">
        <v>0.003581773693400115</v>
      </c>
      <c r="EI151" s="23" t="n">
        <v>0.01138951302318815</v>
      </c>
      <c r="EJ151" s="23" t="n">
        <v>0.002496321999976934</v>
      </c>
      <c r="EK151" s="23" t="n">
        <v>0.00607809569337705</v>
      </c>
      <c r="EL151" s="23" t="n">
        <v>1.674353655717635</v>
      </c>
      <c r="EM151" s="23" t="n">
        <v>2.144345344370297</v>
      </c>
      <c r="EN151" s="23" t="n">
        <v>0.01522437233556566</v>
      </c>
      <c r="EO151" s="23" t="n">
        <v>0.003834859312377512</v>
      </c>
      <c r="EP151" s="23" t="n">
        <v>2.866348356796718</v>
      </c>
      <c r="EQ151" s="23" t="n">
        <v>1.866348356796718</v>
      </c>
      <c r="ER151" s="23" t="n">
        <v>-0.003509680606756372</v>
      </c>
      <c r="ES151" s="23" t="n">
        <v>-0.004650698473917691</v>
      </c>
      <c r="ET151" s="23" t="n">
        <v>-0.01136818097789184</v>
      </c>
      <c r="EU151" s="23" t="n">
        <v>-0.003207801897217775</v>
      </c>
      <c r="EV151" s="23" t="n">
        <v>-0.007858500371135465</v>
      </c>
      <c r="EW151" s="23" t="n">
        <v>2.325105898515319</v>
      </c>
      <c r="EX151" s="23" t="n">
        <v>3.23909274137576</v>
      </c>
      <c r="EY151" s="23" t="n">
        <v>-0.01065959456958616</v>
      </c>
      <c r="EZ151" s="23" t="n">
        <v>0.0007085864083056816</v>
      </c>
      <c r="FA151" s="23" t="n">
        <v>3.037197900306289</v>
      </c>
      <c r="FB151" s="23" t="n">
        <v>2.037197900306289</v>
      </c>
      <c r="FC151" s="23" t="n">
        <v>0.007470989361270487</v>
      </c>
      <c r="FD151" s="23" t="n">
        <v>0.008619620260016858</v>
      </c>
      <c r="FE151" s="23" t="n">
        <v>0.01999352713078195</v>
      </c>
      <c r="FF151" s="23" t="n">
        <v>0.003902917509494607</v>
      </c>
      <c r="FG151" s="23" t="n">
        <v>0.01252253776951147</v>
      </c>
      <c r="FH151" s="23" t="n">
        <v>2.153745487137334</v>
      </c>
      <c r="FI151" s="23" t="n">
        <v>2.676155213716157</v>
      </c>
      <c r="FJ151" s="23" t="n">
        <v>0.02917125162806061</v>
      </c>
      <c r="FK151" s="23" t="n">
        <v>0.009177724497278657</v>
      </c>
      <c r="FL151" s="23" t="n">
        <v>3.904603556161384</v>
      </c>
      <c r="FM151" s="23" t="n">
        <v>2.904603556161384</v>
      </c>
    </row>
    <row r="152">
      <c r="A152" s="2" t="inlineStr">
        <is>
          <t>NSW|1402</t>
        </is>
      </c>
      <c r="B152" s="2" t="inlineStr">
        <is>
          <t>NSW</t>
        </is>
      </c>
      <c r="C152" s="2" t="inlineStr">
        <is>
          <t>1402</t>
        </is>
      </c>
      <c r="D152" s="2" t="inlineStr">
        <is>
          <t>Other wood product manufacturing</t>
        </is>
      </c>
      <c r="E152" s="23" t="n">
        <v>1</v>
      </c>
      <c r="F152" s="23" t="n">
        <v>0.4799241911719765</v>
      </c>
      <c r="G152" s="23" t="n">
        <v>1.85417782649868</v>
      </c>
      <c r="H152" s="23" t="n">
        <v>0.3742536353267034</v>
      </c>
      <c r="I152" s="23" t="n">
        <v>0.8541778264986799</v>
      </c>
      <c r="J152" s="23" t="n">
        <v>1.479924191171976</v>
      </c>
      <c r="K152" s="23" t="n">
        <v>1.85417782649868</v>
      </c>
      <c r="L152" s="23" t="n">
        <v>2.574942692459167</v>
      </c>
      <c r="M152" s="23" t="n">
        <v>0.7207648659604871</v>
      </c>
      <c r="N152" s="23" t="n">
        <v>2.574942692459167</v>
      </c>
      <c r="O152" s="23" t="n">
        <v>1.574942692459167</v>
      </c>
      <c r="P152" s="23" t="n">
        <v>0.2262243404166156</v>
      </c>
      <c r="Q152" s="23" t="n">
        <v>0.1140094391747701</v>
      </c>
      <c r="R152" s="23" t="n">
        <v>0.4295481897833139</v>
      </c>
      <c r="S152" s="23" t="n">
        <v>0.08931441019192825</v>
      </c>
      <c r="T152" s="23" t="n">
        <v>0.2033238493666983</v>
      </c>
      <c r="U152" s="23" t="n">
        <v>1.503966279511789</v>
      </c>
      <c r="V152" s="23" t="n">
        <v>1.898770879350367</v>
      </c>
      <c r="W152" s="23" t="n">
        <v>0.5974359437221747</v>
      </c>
      <c r="X152" s="23" t="n">
        <v>0.1678877539388607</v>
      </c>
      <c r="Y152" s="23" t="n">
        <v>2.640900367404915</v>
      </c>
      <c r="Z152" s="23" t="n">
        <v>1.640900367404915</v>
      </c>
      <c r="AA152" s="23" t="n">
        <v>0.3712123373234583</v>
      </c>
      <c r="AB152" s="23" t="n">
        <v>0.1984916495967699</v>
      </c>
      <c r="AC152" s="23" t="n">
        <v>0.7311586355302069</v>
      </c>
      <c r="AD152" s="23" t="n">
        <v>0.1614546486099786</v>
      </c>
      <c r="AE152" s="23" t="n">
        <v>0.3599462982067486</v>
      </c>
      <c r="AF152" s="23" t="n">
        <v>1.534711887616529</v>
      </c>
      <c r="AG152" s="23" t="n">
        <v>1.969650687803264</v>
      </c>
      <c r="AH152" s="23" t="n">
        <v>1.098810295651677</v>
      </c>
      <c r="AI152" s="23" t="n">
        <v>0.3676516601214697</v>
      </c>
      <c r="AJ152" s="23" t="n">
        <v>2.960058665006656</v>
      </c>
      <c r="AK152" s="23" t="n">
        <v>1.960058665006656</v>
      </c>
      <c r="AL152" s="23" t="n">
        <v>0.3525872504390849</v>
      </c>
      <c r="AM152" s="23" t="n">
        <v>0.19818634601005</v>
      </c>
      <c r="AN152" s="23" t="n">
        <v>0.7123763134425641</v>
      </c>
      <c r="AO152" s="23" t="n">
        <v>0.1616027169934292</v>
      </c>
      <c r="AP152" s="23" t="n">
        <v>0.3597890630034792</v>
      </c>
      <c r="AQ152" s="23" t="n">
        <v>1.562091640475497</v>
      </c>
      <c r="AR152" s="23" t="n">
        <v>2.020425618213437</v>
      </c>
      <c r="AS152" s="23" t="n">
        <v>1.086067831987374</v>
      </c>
      <c r="AT152" s="23" t="n">
        <v>0.3736915185448096</v>
      </c>
      <c r="AU152" s="23" t="n">
        <v>3.080281066983757</v>
      </c>
      <c r="AV152" s="23" t="n">
        <v>2.080281066983757</v>
      </c>
      <c r="AW152" s="23" t="n">
        <v>0.3566145521724164</v>
      </c>
      <c r="AX152" s="23" t="n">
        <v>0.2056865929496488</v>
      </c>
      <c r="AY152" s="23" t="n">
        <v>0.7291948686411783</v>
      </c>
      <c r="AZ152" s="23" t="n">
        <v>0.1668937235191131</v>
      </c>
      <c r="BA152" s="23" t="n">
        <v>0.3725803164687619</v>
      </c>
      <c r="BB152" s="23" t="n">
        <v>1.576775657910346</v>
      </c>
      <c r="BC152" s="23" t="n">
        <v>2.044770366770188</v>
      </c>
      <c r="BD152" s="23" t="n">
        <v>1.112891601338355</v>
      </c>
      <c r="BE152" s="23" t="n">
        <v>0.3836967326971764</v>
      </c>
      <c r="BF152" s="23" t="n">
        <v>3.120712810396735</v>
      </c>
      <c r="BG152" s="23" t="n">
        <v>2.120712810396735</v>
      </c>
      <c r="BH152" s="23" t="n">
        <v>2.092043260870393</v>
      </c>
      <c r="BI152" s="23" t="n">
        <v>1.107950553672284</v>
      </c>
      <c r="BJ152" s="23" t="n">
        <v>4.078928765133339</v>
      </c>
      <c r="BK152" s="23" t="n">
        <v>0.8789349505906623</v>
      </c>
      <c r="BL152" s="23" t="n">
        <v>1.986885504262946</v>
      </c>
      <c r="BM152" s="23" t="n">
        <v>1.529602123624978</v>
      </c>
      <c r="BN152" s="23" t="n">
        <v>1.949734425394389</v>
      </c>
      <c r="BO152" s="23" t="n">
        <v>6.031638829130592</v>
      </c>
      <c r="BP152" s="23" t="n">
        <v>1.952710063997253</v>
      </c>
      <c r="BQ152" s="23" t="n">
        <v>2.883132936085238</v>
      </c>
      <c r="BR152" s="23" t="n">
        <v>1.883132936085238</v>
      </c>
      <c r="CD152" s="23" t="n">
        <v>0.1449879969068427</v>
      </c>
      <c r="CE152" s="23" t="n">
        <v>0.08448221042199996</v>
      </c>
      <c r="CF152" s="23" t="n">
        <v>0.3016104457468928</v>
      </c>
      <c r="CG152" s="23" t="n">
        <v>0.07214023841805015</v>
      </c>
      <c r="CH152" s="23" t="n">
        <v>0.1566224488400501</v>
      </c>
      <c r="CI152" s="23" t="n">
        <v>1.582684168512799</v>
      </c>
      <c r="CJ152" s="23" t="n">
        <v>2.08024424215394</v>
      </c>
      <c r="CK152" s="23" t="n">
        <v>0.5013743519295015</v>
      </c>
      <c r="CL152" s="23" t="n">
        <v>0.1997639061826087</v>
      </c>
      <c r="CM152" s="23" t="n">
        <v>3.458040407659698</v>
      </c>
      <c r="CN152" s="23" t="n">
        <v>2.458040407659698</v>
      </c>
      <c r="CO152" s="23" t="n">
        <v>0</v>
      </c>
      <c r="CP152" s="23" t="n">
        <v>8.339136355902402e-05</v>
      </c>
      <c r="CQ152" s="23" t="n">
        <v>0.0003062552226096774</v>
      </c>
      <c r="CR152" s="23" t="n">
        <v>0.0002228638590506534</v>
      </c>
      <c r="CS152" s="23" t="n">
        <v>0.0003062552226096774</v>
      </c>
      <c r="CV152" s="23" t="n">
        <v>0.002927799996878361</v>
      </c>
      <c r="CW152" s="23" t="n">
        <v>0.002621544774268684</v>
      </c>
      <c r="CZ152" s="23" t="n">
        <v>0.0003569160929656681</v>
      </c>
      <c r="DA152" s="23" t="n">
        <v>0.0001030986574540278</v>
      </c>
      <c r="DB152" s="23" t="n">
        <v>0.0005342451221602183</v>
      </c>
      <c r="DC152" s="23" t="n">
        <v>7.42303717405224e-05</v>
      </c>
      <c r="DD152" s="23" t="n">
        <v>0.0001773290291945501</v>
      </c>
      <c r="DE152" s="23" t="n">
        <v>1.288859649329247</v>
      </c>
      <c r="DF152" s="23" t="n">
        <v>1.49683674311544</v>
      </c>
      <c r="DG152" s="23" t="n">
        <v>0.0006466274984775126</v>
      </c>
      <c r="DH152" s="23" t="n">
        <v>0.0001123823763172943</v>
      </c>
      <c r="DI152" s="23" t="n">
        <v>1.811707320632673</v>
      </c>
      <c r="DJ152" s="23" t="n">
        <v>0.8117073206326729</v>
      </c>
      <c r="DK152" s="23" t="n">
        <v>0.003854958493657885</v>
      </c>
      <c r="DL152" s="23" t="n">
        <v>0.01272811269944537</v>
      </c>
      <c r="DM152" s="23" t="n">
        <v>0.02405001050318</v>
      </c>
      <c r="DN152" s="23" t="n">
        <v>0.007466939310076744</v>
      </c>
      <c r="DO152" s="23" t="n">
        <v>0.02019505200952212</v>
      </c>
      <c r="DP152" s="23" t="n">
        <v>4.301750906108445</v>
      </c>
      <c r="DQ152" s="23" t="n">
        <v>6.238720998616895</v>
      </c>
      <c r="DR152" s="23" t="n">
        <v>0.03269973274304155</v>
      </c>
      <c r="DS152" s="23" t="n">
        <v>0.008649722239861553</v>
      </c>
      <c r="DT152" s="23" t="n">
        <v>8.482512275252411</v>
      </c>
      <c r="DU152" s="23" t="n">
        <v>7.482512275252411</v>
      </c>
      <c r="DV152" s="23" t="n">
        <v>-0.000184572853292092</v>
      </c>
      <c r="DW152" s="23" t="n">
        <v>-0.005414355780859685</v>
      </c>
      <c r="DX152" s="23" t="n">
        <v>-0.008071955649335199</v>
      </c>
      <c r="DY152" s="23" t="n">
        <v>-0.002473027015183421</v>
      </c>
      <c r="DZ152" s="23" t="n">
        <v>-0.007887382796043107</v>
      </c>
      <c r="EA152" s="23" t="n">
        <v>30.3345185073956</v>
      </c>
      <c r="EB152" s="23" t="n">
        <v>43.73316826045426</v>
      </c>
      <c r="EC152" s="23" t="n">
        <v>-0.009450390887415927</v>
      </c>
      <c r="ED152" s="23" t="n">
        <v>-0.001378435238080728</v>
      </c>
      <c r="EE152" s="23" t="n">
        <v>51.20141298601698</v>
      </c>
      <c r="EF152" s="23" t="n">
        <v>50.20141298601698</v>
      </c>
      <c r="EG152" s="23" t="n">
        <v>0.008478494291144044</v>
      </c>
      <c r="EH152" s="23" t="n">
        <v>0.004112294113449843</v>
      </c>
      <c r="EI152" s="23" t="n">
        <v>0.01568280319725111</v>
      </c>
      <c r="EJ152" s="23" t="n">
        <v>0.003092014792657226</v>
      </c>
      <c r="EK152" s="23" t="n">
        <v>0.007204308906107069</v>
      </c>
      <c r="EL152" s="23" t="n">
        <v>1.485026464869501</v>
      </c>
      <c r="EM152" s="23" t="n">
        <v>1.849715605002189</v>
      </c>
      <c r="EN152" s="23" t="n">
        <v>0.02078069777861451</v>
      </c>
      <c r="EO152" s="23" t="n">
        <v>0.005097894581363401</v>
      </c>
      <c r="EP152" s="23" t="n">
        <v>2.450989180982332</v>
      </c>
      <c r="EQ152" s="23" t="n">
        <v>1.450989180982331</v>
      </c>
      <c r="ER152" s="23" t="n">
        <v>-0.02710358117551747</v>
      </c>
      <c r="ES152" s="23" t="n">
        <v>-0.004417597700169834</v>
      </c>
      <c r="ET152" s="23" t="n">
        <v>-0.03446512528489385</v>
      </c>
      <c r="EU152" s="23" t="n">
        <v>-0.00294394640920655</v>
      </c>
      <c r="EV152" s="23" t="n">
        <v>-0.007361544109376384</v>
      </c>
      <c r="EW152" s="23" t="n">
        <v>1.162989446728915</v>
      </c>
      <c r="EX152" s="23" t="n">
        <v>1.271607801998727</v>
      </c>
      <c r="EY152" s="23" t="n">
        <v>-0.03352316144291706</v>
      </c>
      <c r="EZ152" s="23" t="n">
        <v>0.0009419638419767909</v>
      </c>
      <c r="FA152" s="23" t="n">
        <v>1.23685358129716</v>
      </c>
      <c r="FB152" s="23" t="n">
        <v>0.2368535812971597</v>
      </c>
      <c r="FC152" s="23" t="n">
        <v>0.008855059007907012</v>
      </c>
      <c r="FD152" s="23" t="n">
        <v>0.005159702695154071</v>
      </c>
      <c r="FE152" s="23" t="n">
        <v>0.01842068551513194</v>
      </c>
      <c r="FF152" s="23" t="n">
        <v>0.00440592381207086</v>
      </c>
      <c r="FG152" s="23" t="n">
        <v>0.009565626507224931</v>
      </c>
      <c r="FH152" s="23" t="n">
        <v>1.582684168512799</v>
      </c>
      <c r="FI152" s="23" t="n">
        <v>2.08024424215394</v>
      </c>
      <c r="FJ152" s="23" t="n">
        <v>0.03062115186155346</v>
      </c>
      <c r="FK152" s="23" t="n">
        <v>0.01220046634642151</v>
      </c>
      <c r="FL152" s="23" t="n">
        <v>3.458040407659699</v>
      </c>
      <c r="FM152" s="23" t="n">
        <v>2.458040407659699</v>
      </c>
    </row>
    <row r="153">
      <c r="A153" s="2" t="inlineStr">
        <is>
          <t>NSW|1501</t>
        </is>
      </c>
      <c r="B153" s="2" t="inlineStr">
        <is>
          <t>NSW</t>
        </is>
      </c>
      <c r="C153" s="2" t="inlineStr">
        <is>
          <t>1501</t>
        </is>
      </c>
      <c r="D153" s="2" t="inlineStr">
        <is>
          <t>Pulp, paper and paperboard manufacturing</t>
        </is>
      </c>
      <c r="E153" s="23" t="n">
        <v>1</v>
      </c>
      <c r="F153" s="23" t="n">
        <v>0.4818467530726685</v>
      </c>
      <c r="G153" s="23" t="n">
        <v>1.888441908255386</v>
      </c>
      <c r="H153" s="23" t="n">
        <v>0.4065951551827175</v>
      </c>
      <c r="I153" s="23" t="n">
        <v>0.888441908255386</v>
      </c>
      <c r="J153" s="23" t="n">
        <v>1.481846753072668</v>
      </c>
      <c r="K153" s="23" t="n">
        <v>1.888441908255386</v>
      </c>
      <c r="L153" s="23" t="n">
        <v>2.44181749612879</v>
      </c>
      <c r="M153" s="23" t="n">
        <v>0.5533755878734044</v>
      </c>
      <c r="N153" s="23" t="n">
        <v>2.44181749612879</v>
      </c>
      <c r="O153" s="23" t="n">
        <v>1.44181749612879</v>
      </c>
      <c r="P153" s="23" t="n">
        <v>0.1419852291161105</v>
      </c>
      <c r="Q153" s="23" t="n">
        <v>0.09432295111225691</v>
      </c>
      <c r="R153" s="23" t="n">
        <v>0.329790606156332</v>
      </c>
      <c r="S153" s="23" t="n">
        <v>0.09348242592796466</v>
      </c>
      <c r="T153" s="23" t="n">
        <v>0.1878053770402216</v>
      </c>
      <c r="U153" s="23" t="n">
        <v>1.664315236869625</v>
      </c>
      <c r="V153" s="23" t="n">
        <v>2.322710666520396</v>
      </c>
      <c r="W153" s="23" t="n">
        <v>0.4586883770109889</v>
      </c>
      <c r="X153" s="23" t="n">
        <v>0.1288977708546568</v>
      </c>
      <c r="Y153" s="23" t="n">
        <v>3.230535879446233</v>
      </c>
      <c r="Z153" s="23" t="n">
        <v>2.230535879446233</v>
      </c>
      <c r="AA153" s="23" t="n">
        <v>0.243179218118945</v>
      </c>
      <c r="AB153" s="23" t="n">
        <v>0.1812206758369357</v>
      </c>
      <c r="AC153" s="23" t="n">
        <v>0.6005660894305539</v>
      </c>
      <c r="AD153" s="23" t="n">
        <v>0.1761661954746732</v>
      </c>
      <c r="AE153" s="23" t="n">
        <v>0.3573868713116089</v>
      </c>
      <c r="AF153" s="23" t="n">
        <v>1.745214485179799</v>
      </c>
      <c r="AG153" s="23" t="n">
        <v>2.469643969069767</v>
      </c>
      <c r="AH153" s="23" t="n">
        <v>0.8828349168396631</v>
      </c>
      <c r="AI153" s="23" t="n">
        <v>0.2822688274091092</v>
      </c>
      <c r="AJ153" s="23" t="n">
        <v>3.630388006296848</v>
      </c>
      <c r="AK153" s="23" t="n">
        <v>2.630388006296848</v>
      </c>
      <c r="AL153" s="23" t="n">
        <v>0.2457995563769478</v>
      </c>
      <c r="AM153" s="23" t="n">
        <v>0.1831831484818969</v>
      </c>
      <c r="AN153" s="23" t="n">
        <v>0.6066148904527161</v>
      </c>
      <c r="AO153" s="23" t="n">
        <v>0.1776321855938715</v>
      </c>
      <c r="AP153" s="23" t="n">
        <v>0.3608153340757684</v>
      </c>
      <c r="AQ153" s="23" t="n">
        <v>1.745254186712099</v>
      </c>
      <c r="AR153" s="23" t="n">
        <v>2.467925082510878</v>
      </c>
      <c r="AS153" s="23" t="n">
        <v>0.8935208892384208</v>
      </c>
      <c r="AT153" s="23" t="n">
        <v>0.2869059987857047</v>
      </c>
      <c r="AU153" s="23" t="n">
        <v>3.635160707402397</v>
      </c>
      <c r="AV153" s="23" t="n">
        <v>2.635160707402397</v>
      </c>
      <c r="AW153" s="23" t="n">
        <v>0.2555500078505962</v>
      </c>
      <c r="AX153" s="23" t="n">
        <v>0.1870513812547031</v>
      </c>
      <c r="AY153" s="23" t="n">
        <v>0.6263793077047235</v>
      </c>
      <c r="AZ153" s="23" t="n">
        <v>0.1837779185994242</v>
      </c>
      <c r="BA153" s="23" t="n">
        <v>0.3708292998541273</v>
      </c>
      <c r="BB153" s="23" t="n">
        <v>1.731956077121548</v>
      </c>
      <c r="BC153" s="23" t="n">
        <v>2.451102674475078</v>
      </c>
      <c r="BD153" s="23" t="n">
        <v>0.9209669257324926</v>
      </c>
      <c r="BE153" s="23" t="n">
        <v>0.2945876180277691</v>
      </c>
      <c r="BF153" s="23" t="n">
        <v>3.603861856544819</v>
      </c>
      <c r="BG153" s="23" t="n">
        <v>2.603861856544819</v>
      </c>
      <c r="BH153" s="23" t="n">
        <v>0.8785538373004653</v>
      </c>
      <c r="BI153" s="23" t="n">
        <v>0.916000928742125</v>
      </c>
      <c r="BJ153" s="23" t="n">
        <v>2.70156637813329</v>
      </c>
      <c r="BK153" s="23" t="n">
        <v>0.9070116120906998</v>
      </c>
      <c r="BL153" s="23" t="n">
        <v>1.823012540832825</v>
      </c>
      <c r="BM153" s="23" t="n">
        <v>2.042623559139783</v>
      </c>
      <c r="BN153" s="23" t="n">
        <v>3.075015170879454</v>
      </c>
      <c r="BO153" s="23" t="n">
        <v>4.200782184346052</v>
      </c>
      <c r="BP153" s="23" t="n">
        <v>1.499215806212761</v>
      </c>
      <c r="BQ153" s="23" t="n">
        <v>4.781473833469109</v>
      </c>
      <c r="BR153" s="23" t="n">
        <v>3.781473833469108</v>
      </c>
      <c r="CD153" s="23" t="n">
        <v>0.1011939890028345</v>
      </c>
      <c r="CE153" s="23" t="n">
        <v>0.08689772472467862</v>
      </c>
      <c r="CF153" s="23" t="n">
        <v>0.2707754832742221</v>
      </c>
      <c r="CG153" s="23" t="n">
        <v>0.0826837695467089</v>
      </c>
      <c r="CH153" s="23" t="n">
        <v>0.1695814942713875</v>
      </c>
      <c r="CI153" s="23" t="n">
        <v>1.85872417503222</v>
      </c>
      <c r="CJ153" s="23" t="n">
        <v>2.67580600332533</v>
      </c>
      <c r="CK153" s="23" t="n">
        <v>0.4241465398286744</v>
      </c>
      <c r="CL153" s="23" t="n">
        <v>0.1533710565544523</v>
      </c>
      <c r="CM153" s="23" t="n">
        <v>4.191420300832233</v>
      </c>
      <c r="CN153" s="23" t="n">
        <v>3.191420300832233</v>
      </c>
      <c r="CO153" s="23" t="n">
        <v>0</v>
      </c>
      <c r="CP153" s="23" t="n">
        <v>8.748815388467531e-05</v>
      </c>
      <c r="CQ153" s="23" t="n">
        <v>0.0003814999305619088</v>
      </c>
      <c r="CR153" s="23" t="n">
        <v>0.0002940117766772335</v>
      </c>
      <c r="CS153" s="23" t="n">
        <v>0.0003814999305619088</v>
      </c>
      <c r="CV153" s="23" t="n">
        <v>0.002394221345144433</v>
      </c>
      <c r="CW153" s="23" t="n">
        <v>0.002012721414582524</v>
      </c>
      <c r="CZ153" s="23" t="n">
        <v>0.0002584091961437328</v>
      </c>
      <c r="DA153" s="23" t="n">
        <v>7.46335719693321e-05</v>
      </c>
      <c r="DB153" s="23" t="n">
        <v>0.0004020407595127008</v>
      </c>
      <c r="DC153" s="23" t="n">
        <v>6.899799139963588e-05</v>
      </c>
      <c r="DD153" s="23" t="n">
        <v>0.000143631563368968</v>
      </c>
      <c r="DE153" s="23" t="n">
        <v>1.288819334153337</v>
      </c>
      <c r="DF153" s="23" t="n">
        <v>1.555829922125051</v>
      </c>
      <c r="DG153" s="23" t="n">
        <v>0.0004883236327467055</v>
      </c>
      <c r="DH153" s="23" t="n">
        <v>8.628287323400472e-05</v>
      </c>
      <c r="DI153" s="23" t="n">
        <v>1.889730087140898</v>
      </c>
      <c r="DJ153" s="23" t="n">
        <v>0.8897300871408975</v>
      </c>
      <c r="DK153" s="23" t="n">
        <v>0.01066922100548818</v>
      </c>
      <c r="DL153" s="23" t="n">
        <v>0.00526732844778947</v>
      </c>
      <c r="DM153" s="23" t="n">
        <v>0.02505011309467614</v>
      </c>
      <c r="DN153" s="23" t="n">
        <v>0.009113563641398495</v>
      </c>
      <c r="DO153" s="23" t="n">
        <v>0.01438089208918797</v>
      </c>
      <c r="DP153" s="23" t="n">
        <v>1.493693817484893</v>
      </c>
      <c r="DQ153" s="23" t="n">
        <v>2.347885856126752</v>
      </c>
      <c r="DR153" s="23" t="n">
        <v>0.03169103769502627</v>
      </c>
      <c r="DS153" s="23" t="n">
        <v>0.006640924600350127</v>
      </c>
      <c r="DT153" s="23" t="n">
        <v>2.970323482728927</v>
      </c>
      <c r="DU153" s="23" t="n">
        <v>1.970323482728927</v>
      </c>
      <c r="DV153" s="23" t="n">
        <v>-0.001177178727983461</v>
      </c>
      <c r="DW153" s="23" t="n">
        <v>-0.00156121740083722</v>
      </c>
      <c r="DX153" s="23" t="n">
        <v>-0.006069236532742973</v>
      </c>
      <c r="DY153" s="23" t="n">
        <v>-0.003330840403922293</v>
      </c>
      <c r="DZ153" s="23" t="n">
        <v>-0.004892057804759513</v>
      </c>
      <c r="EA153" s="23" t="n">
        <v>2.326236504045251</v>
      </c>
      <c r="EB153" s="23" t="n">
        <v>5.155747711428443</v>
      </c>
      <c r="EC153" s="23" t="n">
        <v>-0.007127546178846272</v>
      </c>
      <c r="ED153" s="23" t="n">
        <v>-0.001058309646103299</v>
      </c>
      <c r="EE153" s="23" t="n">
        <v>6.054769772348803</v>
      </c>
      <c r="EF153" s="23" t="n">
        <v>5.054769772348803</v>
      </c>
      <c r="EG153" s="23" t="n">
        <v>0.006036478205386928</v>
      </c>
      <c r="EH153" s="23" t="n">
        <v>0.003674344453230466</v>
      </c>
      <c r="EI153" s="23" t="n">
        <v>0.01300284283800542</v>
      </c>
      <c r="EJ153" s="23" t="n">
        <v>0.003292020179388026</v>
      </c>
      <c r="EK153" s="23" t="n">
        <v>0.006966364632618492</v>
      </c>
      <c r="EL153" s="23" t="n">
        <v>1.608690088527363</v>
      </c>
      <c r="EM153" s="23" t="n">
        <v>2.154044526558836</v>
      </c>
      <c r="EN153" s="23" t="n">
        <v>0.01691681054662741</v>
      </c>
      <c r="EO153" s="23" t="n">
        <v>0.003913967708621994</v>
      </c>
      <c r="EP153" s="23" t="n">
        <v>2.80243048530034</v>
      </c>
      <c r="EQ153" s="23" t="n">
        <v>1.80243048530034</v>
      </c>
      <c r="ER153" s="23" t="n">
        <v>-0.003416139947384193</v>
      </c>
      <c r="ES153" s="23" t="n">
        <v>-0.001711871808269212</v>
      </c>
      <c r="ET153" s="23" t="n">
        <v>-0.006954041815843571</v>
      </c>
      <c r="EU153" s="23" t="n">
        <v>-0.001826030060190166</v>
      </c>
      <c r="EV153" s="23" t="n">
        <v>-0.003537901868459378</v>
      </c>
      <c r="EW153" s="23" t="n">
        <v>1.501112903638513</v>
      </c>
      <c r="EX153" s="23" t="n">
        <v>2.03564313024366</v>
      </c>
      <c r="EY153" s="23" t="n">
        <v>-0.006230838147869575</v>
      </c>
      <c r="EZ153" s="23" t="n">
        <v>0.0007232036679739959</v>
      </c>
      <c r="FA153" s="23" t="n">
        <v>1.823941127658032</v>
      </c>
      <c r="FB153" s="23" t="n">
        <v>0.8239411276580318</v>
      </c>
      <c r="FC153" s="23" t="n">
        <v>0.006180365016293998</v>
      </c>
      <c r="FD153" s="23" t="n">
        <v>0.005307228850015055</v>
      </c>
      <c r="FE153" s="23" t="n">
        <v>0.01653745781334132</v>
      </c>
      <c r="FF153" s="23" t="n">
        <v>0.005049863947032268</v>
      </c>
      <c r="FG153" s="23" t="n">
        <v>0.01035709279704732</v>
      </c>
      <c r="FH153" s="23" t="n">
        <v>1.85872417503222</v>
      </c>
      <c r="FI153" s="23" t="n">
        <v>2.675806003325329</v>
      </c>
      <c r="FJ153" s="23" t="n">
        <v>0.02590450739584801</v>
      </c>
      <c r="FK153" s="23" t="n">
        <v>0.009367049582506688</v>
      </c>
      <c r="FL153" s="23" t="n">
        <v>4.191420300832235</v>
      </c>
      <c r="FM153" s="23" t="n">
        <v>3.191420300832235</v>
      </c>
    </row>
    <row r="154">
      <c r="A154" s="2" t="inlineStr">
        <is>
          <t>NSW|1502</t>
        </is>
      </c>
      <c r="B154" s="2" t="inlineStr">
        <is>
          <t>NSW</t>
        </is>
      </c>
      <c r="C154" s="2" t="inlineStr">
        <is>
          <t>1502</t>
        </is>
      </c>
      <c r="D154" s="2" t="inlineStr">
        <is>
          <t>Paper stationery and other converted paper product manufacturing</t>
        </is>
      </c>
      <c r="E154" s="23" t="n">
        <v>1</v>
      </c>
      <c r="F154" s="23" t="n">
        <v>0.4644305806631713</v>
      </c>
      <c r="G154" s="23" t="n">
        <v>1.848822888554784</v>
      </c>
      <c r="H154" s="23" t="n">
        <v>0.3843923078916128</v>
      </c>
      <c r="I154" s="23" t="n">
        <v>0.8488228885547842</v>
      </c>
      <c r="J154" s="23" t="n">
        <v>1.464430580663171</v>
      </c>
      <c r="K154" s="23" t="n">
        <v>1.848822888554784</v>
      </c>
      <c r="L154" s="23" t="n">
        <v>2.52949595421189</v>
      </c>
      <c r="M154" s="23" t="n">
        <v>0.6806730656571061</v>
      </c>
      <c r="N154" s="23" t="n">
        <v>2.52949595421189</v>
      </c>
      <c r="O154" s="23" t="n">
        <v>1.52949595421189</v>
      </c>
      <c r="P154" s="23" t="n">
        <v>0.1919231580387209</v>
      </c>
      <c r="Q154" s="23" t="n">
        <v>0.116985508142932</v>
      </c>
      <c r="R154" s="23" t="n">
        <v>0.4056550159359404</v>
      </c>
      <c r="S154" s="23" t="n">
        <v>0.09674634975428752</v>
      </c>
      <c r="T154" s="23" t="n">
        <v>0.2137318578972195</v>
      </c>
      <c r="U154" s="23" t="n">
        <v>1.60954347218135</v>
      </c>
      <c r="V154" s="23" t="n">
        <v>2.113632456246362</v>
      </c>
      <c r="W154" s="23" t="n">
        <v>0.5642041871799712</v>
      </c>
      <c r="X154" s="23" t="n">
        <v>0.1585491712440308</v>
      </c>
      <c r="Y154" s="23" t="n">
        <v>2.9397400133763</v>
      </c>
      <c r="Z154" s="23" t="n">
        <v>1.9397400133763</v>
      </c>
      <c r="AA154" s="23" t="n">
        <v>0.289004495837262</v>
      </c>
      <c r="AB154" s="23" t="n">
        <v>0.2006094822478807</v>
      </c>
      <c r="AC154" s="23" t="n">
        <v>0.6579518300551287</v>
      </c>
      <c r="AD154" s="23" t="n">
        <v>0.168337851969986</v>
      </c>
      <c r="AE154" s="23" t="n">
        <v>0.3689473342178667</v>
      </c>
      <c r="AF154" s="23" t="n">
        <v>1.69413965920047</v>
      </c>
      <c r="AG154" s="23" t="n">
        <v>2.276614514763883</v>
      </c>
      <c r="AH154" s="23" t="n">
        <v>1.005153246782513</v>
      </c>
      <c r="AI154" s="23" t="n">
        <v>0.3472014167273846</v>
      </c>
      <c r="AJ154" s="23" t="n">
        <v>3.477984810826313</v>
      </c>
      <c r="AK154" s="23" t="n">
        <v>2.477984810826313</v>
      </c>
      <c r="AL154" s="23" t="n">
        <v>0.2910841144848855</v>
      </c>
      <c r="AM154" s="23" t="n">
        <v>0.2000409089574532</v>
      </c>
      <c r="AN154" s="23" t="n">
        <v>0.6602220939018756</v>
      </c>
      <c r="AO154" s="23" t="n">
        <v>0.1690970704595369</v>
      </c>
      <c r="AP154" s="23" t="n">
        <v>0.3691379794169901</v>
      </c>
      <c r="AQ154" s="23" t="n">
        <v>1.687227158759433</v>
      </c>
      <c r="AR154" s="23" t="n">
        <v>2.268148830691884</v>
      </c>
      <c r="AS154" s="23" t="n">
        <v>1.01312740817381</v>
      </c>
      <c r="AT154" s="23" t="n">
        <v>0.3529053142719344</v>
      </c>
      <c r="AU154" s="23" t="n">
        <v>3.480531426342802</v>
      </c>
      <c r="AV154" s="23" t="n">
        <v>2.480531426342802</v>
      </c>
      <c r="AW154" s="23" t="n">
        <v>0.2946556703358948</v>
      </c>
      <c r="AX154" s="23" t="n">
        <v>0.2048646136393553</v>
      </c>
      <c r="AY154" s="23" t="n">
        <v>0.6728894510450164</v>
      </c>
      <c r="AZ154" s="23" t="n">
        <v>0.1733691670697664</v>
      </c>
      <c r="BA154" s="23" t="n">
        <v>0.3782337807091216</v>
      </c>
      <c r="BB154" s="23" t="n">
        <v>1.695267847402422</v>
      </c>
      <c r="BC154" s="23" t="n">
        <v>2.283646706265491</v>
      </c>
      <c r="BD154" s="23" t="n">
        <v>1.0352434497788</v>
      </c>
      <c r="BE154" s="23" t="n">
        <v>0.3623539987337839</v>
      </c>
      <c r="BF154" s="23" t="n">
        <v>3.513400738559239</v>
      </c>
      <c r="BG154" s="23" t="n">
        <v>2.513400738559239</v>
      </c>
      <c r="BH154" s="23" t="n">
        <v>1.950989026314747</v>
      </c>
      <c r="BI154" s="23" t="n">
        <v>1.117893077664475</v>
      </c>
      <c r="BJ154" s="23" t="n">
        <v>3.954966472789351</v>
      </c>
      <c r="BK154" s="23" t="n">
        <v>0.8860843688101288</v>
      </c>
      <c r="BL154" s="23" t="n">
        <v>2.003977446474604</v>
      </c>
      <c r="BM154" s="23" t="n">
        <v>1.572987885931927</v>
      </c>
      <c r="BN154" s="23" t="n">
        <v>2.02715977355339</v>
      </c>
      <c r="BO154" s="23" t="n">
        <v>5.799059058835785</v>
      </c>
      <c r="BP154" s="23" t="n">
        <v>1.844092586046434</v>
      </c>
      <c r="BQ154" s="23" t="n">
        <v>2.972368875795123</v>
      </c>
      <c r="BR154" s="23" t="n">
        <v>1.972368875795123</v>
      </c>
      <c r="CD154" s="23" t="n">
        <v>0.09708133779854106</v>
      </c>
      <c r="CE154" s="23" t="n">
        <v>0.08362397410494879</v>
      </c>
      <c r="CF154" s="23" t="n">
        <v>0.2522968141191884</v>
      </c>
      <c r="CG154" s="23" t="n">
        <v>0.07159150221569852</v>
      </c>
      <c r="CH154" s="23" t="n">
        <v>0.1552154763206473</v>
      </c>
      <c r="CI154" s="23" t="n">
        <v>1.86138052895894</v>
      </c>
      <c r="CJ154" s="23" t="n">
        <v>2.598818885692981</v>
      </c>
      <c r="CK154" s="23" t="n">
        <v>0.4409490596025422</v>
      </c>
      <c r="CL154" s="23" t="n">
        <v>0.1886522454833538</v>
      </c>
      <c r="CM154" s="23" t="n">
        <v>4.542057923816216</v>
      </c>
      <c r="CN154" s="23" t="n">
        <v>3.542057923816216</v>
      </c>
      <c r="CO154" s="23" t="n">
        <v>0</v>
      </c>
      <c r="CP154" s="23" t="n">
        <v>5.711258186996421e-05</v>
      </c>
      <c r="CQ154" s="23" t="n">
        <v>0.00037698991363249</v>
      </c>
      <c r="CR154" s="23" t="n">
        <v>0.0003198773317625258</v>
      </c>
      <c r="CS154" s="23" t="n">
        <v>0.00037698991363249</v>
      </c>
      <c r="CV154" s="23" t="n">
        <v>0.002852713970854569</v>
      </c>
      <c r="CW154" s="23" t="n">
        <v>0.002475724057222079</v>
      </c>
      <c r="CZ154" s="23" t="n">
        <v>0.0003479005934025156</v>
      </c>
      <c r="DA154" s="23" t="n">
        <v>7.717227050813602e-05</v>
      </c>
      <c r="DB154" s="23" t="n">
        <v>0.0004871386889823123</v>
      </c>
      <c r="DC154" s="23" t="n">
        <v>6.206582507166063e-05</v>
      </c>
      <c r="DD154" s="23" t="n">
        <v>0.0001392380955797967</v>
      </c>
      <c r="DE154" s="23" t="n">
        <v>1.221822761937198</v>
      </c>
      <c r="DF154" s="23" t="n">
        <v>1.400223794440903</v>
      </c>
      <c r="DG154" s="23" t="n">
        <v>0.0005932699118351157</v>
      </c>
      <c r="DH154" s="23" t="n">
        <v>0.0001061312228528034</v>
      </c>
      <c r="DI154" s="23" t="n">
        <v>1.705285714039331</v>
      </c>
      <c r="DJ154" s="23" t="n">
        <v>0.7052857140393306</v>
      </c>
      <c r="DK154" s="23" t="n">
        <v>0.003876185270453499</v>
      </c>
      <c r="DL154" s="23" t="n">
        <v>0.00633188953567658</v>
      </c>
      <c r="DM154" s="23" t="n">
        <v>0.0152101874126893</v>
      </c>
      <c r="DN154" s="23" t="n">
        <v>0.005002112606559221</v>
      </c>
      <c r="DO154" s="23" t="n">
        <v>0.0113340021422358</v>
      </c>
      <c r="DP154" s="23" t="n">
        <v>2.633536349240544</v>
      </c>
      <c r="DQ154" s="23" t="n">
        <v>3.924009393624718</v>
      </c>
      <c r="DR154" s="23" t="n">
        <v>0.023378777797909</v>
      </c>
      <c r="DS154" s="23" t="n">
        <v>0.008168590385219703</v>
      </c>
      <c r="DT154" s="23" t="n">
        <v>6.031388121748313</v>
      </c>
      <c r="DU154" s="23" t="n">
        <v>5.031388121748312</v>
      </c>
      <c r="DV154" s="23" t="n">
        <v>-0.0006525300128467277</v>
      </c>
      <c r="DW154" s="23" t="n">
        <v>-0.001642469706152594</v>
      </c>
      <c r="DX154" s="23" t="n">
        <v>-0.003406958872163075</v>
      </c>
      <c r="DY154" s="23" t="n">
        <v>-0.001111959153163754</v>
      </c>
      <c r="DZ154" s="23" t="n">
        <v>-0.002754428859316347</v>
      </c>
      <c r="EA154" s="23" t="n">
        <v>3.517079174622412</v>
      </c>
      <c r="EB154" s="23" t="n">
        <v>5.22115275173302</v>
      </c>
      <c r="EC154" s="23" t="n">
        <v>-0.004708720075608891</v>
      </c>
      <c r="ED154" s="23" t="n">
        <v>-0.001301761203445816</v>
      </c>
      <c r="EE154" s="23" t="n">
        <v>7.216097317986382</v>
      </c>
      <c r="EF154" s="23" t="n">
        <v>6.216097317986381</v>
      </c>
      <c r="EG154" s="23" t="n">
        <v>0.008172740718078629</v>
      </c>
      <c r="EH154" s="23" t="n">
        <v>0.004159960217963354</v>
      </c>
      <c r="EI154" s="23" t="n">
        <v>0.01573408571978443</v>
      </c>
      <c r="EJ154" s="23" t="n">
        <v>0.003401384783742449</v>
      </c>
      <c r="EK154" s="23" t="n">
        <v>0.007561345001705803</v>
      </c>
      <c r="EL154" s="23" t="n">
        <v>1.509004306078285</v>
      </c>
      <c r="EM154" s="23" t="n">
        <v>1.925190858554906</v>
      </c>
      <c r="EN154" s="23" t="n">
        <v>0.02054841518695298</v>
      </c>
      <c r="EO154" s="23" t="n">
        <v>0.004814329467168553</v>
      </c>
      <c r="EP154" s="23" t="n">
        <v>2.514262460510777</v>
      </c>
      <c r="EQ154" s="23" t="n">
        <v>1.514262460510777</v>
      </c>
      <c r="ER154" s="23" t="n">
        <v>-0.006093122070455071</v>
      </c>
      <c r="ES154" s="23" t="n">
        <v>-0.004728533508390907</v>
      </c>
      <c r="ET154" s="23" t="n">
        <v>-0.01346382187303799</v>
      </c>
      <c r="EU154" s="23" t="n">
        <v>-0.002642166294192014</v>
      </c>
      <c r="EV154" s="23" t="n">
        <v>-0.007370699802582921</v>
      </c>
      <c r="EW154" s="23" t="n">
        <v>1.776044440553568</v>
      </c>
      <c r="EX154" s="23" t="n">
        <v>2.209675387651052</v>
      </c>
      <c r="EY154" s="23" t="n">
        <v>-0.01257425379565624</v>
      </c>
      <c r="EZ154" s="23" t="n">
        <v>0.0008895680773817489</v>
      </c>
      <c r="FA154" s="23" t="n">
        <v>2.063679941130266</v>
      </c>
      <c r="FB154" s="23" t="n">
        <v>1.063679941130266</v>
      </c>
      <c r="FC154" s="23" t="n">
        <v>0.005929187195578551</v>
      </c>
      <c r="FD154" s="23" t="n">
        <v>0.005107286402824024</v>
      </c>
      <c r="FE154" s="23" t="n">
        <v>0.01540888366067854</v>
      </c>
      <c r="FF154" s="23" t="n">
        <v>0.004372410062275968</v>
      </c>
      <c r="FG154" s="23" t="n">
        <v>0.009479696465099993</v>
      </c>
      <c r="FH154" s="23" t="n">
        <v>1.86138052895894</v>
      </c>
      <c r="FI154" s="23" t="n">
        <v>2.598818885692981</v>
      </c>
      <c r="FJ154" s="23" t="n">
        <v>0.02693071168346721</v>
      </c>
      <c r="FK154" s="23" t="n">
        <v>0.01152182802278866</v>
      </c>
      <c r="FL154" s="23" t="n">
        <v>4.542057923816215</v>
      </c>
      <c r="FM154" s="23" t="n">
        <v>3.542057923816216</v>
      </c>
    </row>
    <row r="155">
      <c r="A155" s="2" t="inlineStr">
        <is>
          <t>NSW|1601</t>
        </is>
      </c>
      <c r="B155" s="2" t="inlineStr">
        <is>
          <t>NSW</t>
        </is>
      </c>
      <c r="C155" s="2" t="inlineStr">
        <is>
          <t>1601</t>
        </is>
      </c>
      <c r="D155" s="2" t="inlineStr">
        <is>
          <t>Printing (including the reproduction of recorded media)</t>
        </is>
      </c>
      <c r="E155" s="23" t="n">
        <v>1</v>
      </c>
      <c r="F155" s="23" t="n">
        <v>0.3456707810640963</v>
      </c>
      <c r="G155" s="23" t="n">
        <v>1.622677283602687</v>
      </c>
      <c r="H155" s="23" t="n">
        <v>0.2770065025385909</v>
      </c>
      <c r="I155" s="23" t="n">
        <v>0.6226772836026873</v>
      </c>
      <c r="J155" s="23" t="n">
        <v>1.345670781064096</v>
      </c>
      <c r="K155" s="23" t="n">
        <v>1.622677283602687</v>
      </c>
      <c r="L155" s="23" t="n">
        <v>2.508678071261596</v>
      </c>
      <c r="M155" s="23" t="n">
        <v>0.8860007876589091</v>
      </c>
      <c r="N155" s="23" t="n">
        <v>2.508678071261596</v>
      </c>
      <c r="O155" s="23" t="n">
        <v>1.508678071261596</v>
      </c>
      <c r="P155" s="23" t="n">
        <v>0.3597156086660847</v>
      </c>
      <c r="Q155" s="23" t="n">
        <v>0.09724371963110581</v>
      </c>
      <c r="R155" s="23" t="n">
        <v>0.5280224556704975</v>
      </c>
      <c r="S155" s="23" t="n">
        <v>0.07106312737330708</v>
      </c>
      <c r="T155" s="23" t="n">
        <v>0.1683068470044129</v>
      </c>
      <c r="U155" s="23" t="n">
        <v>1.270335001563345</v>
      </c>
      <c r="V155" s="23" t="n">
        <v>1.467888640219246</v>
      </c>
      <c r="W155" s="23" t="n">
        <v>0.7343986114087413</v>
      </c>
      <c r="X155" s="23" t="n">
        <v>0.2063761557382437</v>
      </c>
      <c r="Y155" s="23" t="n">
        <v>2.041608964737657</v>
      </c>
      <c r="Z155" s="23" t="n">
        <v>1.041608964737657</v>
      </c>
      <c r="AA155" s="23" t="n">
        <v>0.5009780328269937</v>
      </c>
      <c r="AB155" s="23" t="n">
        <v>0.1525148973354674</v>
      </c>
      <c r="AC155" s="23" t="n">
        <v>0.7753690698220234</v>
      </c>
      <c r="AD155" s="23" t="n">
        <v>0.1218761396595623</v>
      </c>
      <c r="AE155" s="23" t="n">
        <v>0.2743910369950296</v>
      </c>
      <c r="AF155" s="23" t="n">
        <v>1.30443430119048</v>
      </c>
      <c r="AG155" s="23" t="n">
        <v>1.547710715870424</v>
      </c>
      <c r="AH155" s="23" t="n">
        <v>1.227305166925825</v>
      </c>
      <c r="AI155" s="23" t="n">
        <v>0.4519360971038021</v>
      </c>
      <c r="AJ155" s="23" t="n">
        <v>2.449818328361035</v>
      </c>
      <c r="AK155" s="23" t="n">
        <v>1.449818328361035</v>
      </c>
      <c r="AL155" s="23" t="n">
        <v>0.4516582284364967</v>
      </c>
      <c r="AM155" s="23" t="n">
        <v>0.1513879114649746</v>
      </c>
      <c r="AN155" s="23" t="n">
        <v>0.7253006307286222</v>
      </c>
      <c r="AO155" s="23" t="n">
        <v>0.1222544908271509</v>
      </c>
      <c r="AP155" s="23" t="n">
        <v>0.2736424022921255</v>
      </c>
      <c r="AQ155" s="23" t="n">
        <v>1.335182449767457</v>
      </c>
      <c r="AR155" s="23" t="n">
        <v>1.605861656145161</v>
      </c>
      <c r="AS155" s="23" t="n">
        <v>1.184661228627557</v>
      </c>
      <c r="AT155" s="23" t="n">
        <v>0.4593605978989345</v>
      </c>
      <c r="AU155" s="23" t="n">
        <v>2.622915191268613</v>
      </c>
      <c r="AV155" s="23" t="n">
        <v>1.622915191268613</v>
      </c>
      <c r="AW155" s="23" t="n">
        <v>0.4543192142199715</v>
      </c>
      <c r="AX155" s="23" t="n">
        <v>0.1549516714014989</v>
      </c>
      <c r="AY155" s="23" t="n">
        <v>0.7346627596276222</v>
      </c>
      <c r="AZ155" s="23" t="n">
        <v>0.1253918740061517</v>
      </c>
      <c r="BA155" s="23" t="n">
        <v>0.2803435454076507</v>
      </c>
      <c r="BB155" s="23" t="n">
        <v>1.341063434148472</v>
      </c>
      <c r="BC155" s="23" t="n">
        <v>1.617062929836629</v>
      </c>
      <c r="BD155" s="23" t="n">
        <v>1.206322275021488</v>
      </c>
      <c r="BE155" s="23" t="n">
        <v>0.4716595153938655</v>
      </c>
      <c r="BF155" s="23" t="n">
        <v>2.655230589559465</v>
      </c>
      <c r="BG155" s="23" t="n">
        <v>1.655230589559465</v>
      </c>
      <c r="BH155" s="23" t="n">
        <v>4.989245737031416</v>
      </c>
      <c r="BI155" s="23" t="n">
        <v>0.9102163605034306</v>
      </c>
      <c r="BJ155" s="23" t="n">
        <v>6.550125215429573</v>
      </c>
      <c r="BK155" s="23" t="n">
        <v>0.6506631178947269</v>
      </c>
      <c r="BL155" s="23" t="n">
        <v>1.560879478398157</v>
      </c>
      <c r="BM155" s="23" t="n">
        <v>1.182435664322481</v>
      </c>
      <c r="BN155" s="23" t="n">
        <v>1.312848787305248</v>
      </c>
      <c r="BO155" s="23" t="n">
        <v>8.950495622587962</v>
      </c>
      <c r="BP155" s="23" t="n">
        <v>2.400370407158388</v>
      </c>
      <c r="BQ155" s="23" t="n">
        <v>1.793957663010096</v>
      </c>
      <c r="BR155" s="23" t="n">
        <v>0.7939576630100958</v>
      </c>
      <c r="CD155" s="23" t="n">
        <v>0.1412624241609091</v>
      </c>
      <c r="CE155" s="23" t="n">
        <v>0.05527117770436157</v>
      </c>
      <c r="CF155" s="23" t="n">
        <v>0.2473466141515262</v>
      </c>
      <c r="CG155" s="23" t="n">
        <v>0.05081301228625548</v>
      </c>
      <c r="CH155" s="23" t="n">
        <v>0.1060841899906171</v>
      </c>
      <c r="CI155" s="23" t="n">
        <v>1.391265957898353</v>
      </c>
      <c r="CJ155" s="23" t="n">
        <v>1.750972458675768</v>
      </c>
      <c r="CK155" s="23" t="n">
        <v>0.4929065555170837</v>
      </c>
      <c r="CL155" s="23" t="n">
        <v>0.2455599413655576</v>
      </c>
      <c r="CM155" s="23" t="n">
        <v>3.489297018969631</v>
      </c>
      <c r="CN155" s="23" t="n">
        <v>2.489297018969631</v>
      </c>
      <c r="CO155" s="23" t="n">
        <v>0</v>
      </c>
      <c r="CP155" s="23" t="n">
        <v>0.0001308542057135324</v>
      </c>
      <c r="CQ155" s="23" t="n">
        <v>0.0003496228003587042</v>
      </c>
      <c r="CR155" s="23" t="n">
        <v>0.0002187685946451718</v>
      </c>
      <c r="CS155" s="23" t="n">
        <v>0.0003496228003587042</v>
      </c>
      <c r="CV155" s="23" t="n">
        <v>0.003572158809782445</v>
      </c>
      <c r="CW155" s="23" t="n">
        <v>0.003222536009423741</v>
      </c>
      <c r="CZ155" s="23" t="n">
        <v>0.000270603701424123</v>
      </c>
      <c r="DA155" s="23" t="n">
        <v>6.696968992891523e-05</v>
      </c>
      <c r="DB155" s="23" t="n">
        <v>0.0003822825756406625</v>
      </c>
      <c r="DC155" s="23" t="n">
        <v>4.470918428762425e-05</v>
      </c>
      <c r="DD155" s="23" t="n">
        <v>0.0001116788742165395</v>
      </c>
      <c r="DE155" s="23" t="n">
        <v>1.247482534704698</v>
      </c>
      <c r="DF155" s="23" t="n">
        <v>1.412702685250793</v>
      </c>
      <c r="DG155" s="23" t="n">
        <v>0.0005204287015667862</v>
      </c>
      <c r="DH155" s="23" t="n">
        <v>0.0001381461259261237</v>
      </c>
      <c r="DI155" s="23" t="n">
        <v>1.92321353635554</v>
      </c>
      <c r="DJ155" s="23" t="n">
        <v>0.9232135363555397</v>
      </c>
      <c r="DK155" s="23" t="n">
        <v>0.002580635051779927</v>
      </c>
      <c r="DL155" s="23" t="n">
        <v>0.004324374657213226</v>
      </c>
      <c r="DM155" s="23" t="n">
        <v>0.01053596559428216</v>
      </c>
      <c r="DN155" s="23" t="n">
        <v>0.003630955885289004</v>
      </c>
      <c r="DO155" s="23" t="n">
        <v>0.007955330542502231</v>
      </c>
      <c r="DP155" s="23" t="n">
        <v>2.675701744123253</v>
      </c>
      <c r="DQ155" s="23" t="n">
        <v>4.082702661507773</v>
      </c>
      <c r="DR155" s="23" t="n">
        <v>0.02116864357219049</v>
      </c>
      <c r="DS155" s="23" t="n">
        <v>0.01063267797790833</v>
      </c>
      <c r="DT155" s="23" t="n">
        <v>8.202881518481258</v>
      </c>
      <c r="DU155" s="23" t="n">
        <v>7.202881518481257</v>
      </c>
      <c r="DV155" s="23" t="n">
        <v>-0.00019025296972933</v>
      </c>
      <c r="DW155" s="23" t="n">
        <v>-0.0009584386163314193</v>
      </c>
      <c r="DX155" s="23" t="n">
        <v>-0.001905742071281496</v>
      </c>
      <c r="DY155" s="23" t="n">
        <v>-0.0007570504852207468</v>
      </c>
      <c r="DZ155" s="23" t="n">
        <v>-0.001715489101552166</v>
      </c>
      <c r="EA155" s="23" t="n">
        <v>6.037706468892313</v>
      </c>
      <c r="EB155" s="23" t="n">
        <v>10.01688475082815</v>
      </c>
      <c r="EC155" s="23" t="n">
        <v>-0.003600184689608665</v>
      </c>
      <c r="ED155" s="23" t="n">
        <v>-0.001694442618327169</v>
      </c>
      <c r="EE155" s="23" t="n">
        <v>18.92314582385017</v>
      </c>
      <c r="EF155" s="23" t="n">
        <v>17.92314582385017</v>
      </c>
      <c r="EG155" s="23" t="n">
        <v>0.009896123974487418</v>
      </c>
      <c r="EH155" s="23" t="n">
        <v>0.00340412320469414</v>
      </c>
      <c r="EI155" s="23" t="n">
        <v>0.01578939017453809</v>
      </c>
      <c r="EJ155" s="23" t="n">
        <v>0.002489142995356528</v>
      </c>
      <c r="EK155" s="23" t="n">
        <v>0.005893266200050668</v>
      </c>
      <c r="EL155" s="23" t="n">
        <v>1.343985505180624</v>
      </c>
      <c r="EM155" s="23" t="n">
        <v>1.595512567874426</v>
      </c>
      <c r="EN155" s="23" t="n">
        <v>0.02205598116391862</v>
      </c>
      <c r="EO155" s="23" t="n">
        <v>0.006266590989380535</v>
      </c>
      <c r="EP155" s="23" t="n">
        <v>2.228749480178277</v>
      </c>
      <c r="EQ155" s="23" t="n">
        <v>1.228749480178277</v>
      </c>
      <c r="ER155" s="23" t="n">
        <v>-0.0592159283649845</v>
      </c>
      <c r="ES155" s="23" t="n">
        <v>-0.004531109075186847</v>
      </c>
      <c r="ET155" s="23" t="n">
        <v>-0.06585782926793962</v>
      </c>
      <c r="EU155" s="23" t="n">
        <v>-0.002110791827768273</v>
      </c>
      <c r="EV155" s="23" t="n">
        <v>-0.00664190090295512</v>
      </c>
      <c r="EW155" s="23" t="n">
        <v>1.076518416586477</v>
      </c>
      <c r="EX155" s="23" t="n">
        <v>1.112164093113883</v>
      </c>
      <c r="EY155" s="23" t="n">
        <v>-0.0646999194621871</v>
      </c>
      <c r="EZ155" s="23" t="n">
        <v>0.001157909805752519</v>
      </c>
      <c r="FA155" s="23" t="n">
        <v>1.092610067065087</v>
      </c>
      <c r="FB155" s="23" t="n">
        <v>0.09261006706508697</v>
      </c>
      <c r="FC155" s="23" t="n">
        <v>0.008627521782706992</v>
      </c>
      <c r="FD155" s="23" t="n">
        <v>0.003375655574599758</v>
      </c>
      <c r="FE155" s="23" t="n">
        <v>0.01510655302814519</v>
      </c>
      <c r="FF155" s="23" t="n">
        <v>0.003103375670838442</v>
      </c>
      <c r="FG155" s="23" t="n">
        <v>0.006479031245438201</v>
      </c>
      <c r="FH155" s="23" t="n">
        <v>1.391265957898353</v>
      </c>
      <c r="FI155" s="23" t="n">
        <v>1.750972458675766</v>
      </c>
      <c r="FJ155" s="23" t="n">
        <v>0.03010398603749508</v>
      </c>
      <c r="FK155" s="23" t="n">
        <v>0.01499743300934988</v>
      </c>
      <c r="FL155" s="23" t="n">
        <v>3.489297018969632</v>
      </c>
      <c r="FM155" s="23" t="n">
        <v>2.489297018969632</v>
      </c>
    </row>
    <row r="156">
      <c r="A156" s="2" t="inlineStr">
        <is>
          <t>NSW|1701</t>
        </is>
      </c>
      <c r="B156" s="2" t="inlineStr">
        <is>
          <t>NSW</t>
        </is>
      </c>
      <c r="C156" s="2" t="inlineStr">
        <is>
          <t>1701</t>
        </is>
      </c>
      <c r="D156" s="2" t="inlineStr">
        <is>
          <t>Petroleum and coal product manufacturing</t>
        </is>
      </c>
      <c r="E156" s="23" t="n">
        <v>1</v>
      </c>
      <c r="F156" s="23" t="n">
        <v>0.2553617227280957</v>
      </c>
      <c r="G156" s="23" t="n">
        <v>1.478639253997884</v>
      </c>
      <c r="H156" s="23" t="n">
        <v>0.2232775312697886</v>
      </c>
      <c r="I156" s="23" t="n">
        <v>0.4786392539978843</v>
      </c>
      <c r="J156" s="23" t="n">
        <v>1.255361722728096</v>
      </c>
      <c r="K156" s="23" t="n">
        <v>1.478639253997884</v>
      </c>
      <c r="L156" s="23" t="n">
        <v>1.721991909689773</v>
      </c>
      <c r="M156" s="23" t="n">
        <v>0.2433526556918884</v>
      </c>
      <c r="N156" s="23" t="n">
        <v>1.721991909689773</v>
      </c>
      <c r="O156" s="23" t="n">
        <v>0.7219919096897727</v>
      </c>
      <c r="P156" s="23" t="n">
        <v>0.02979888039349141</v>
      </c>
      <c r="Q156" s="23" t="n">
        <v>0.06036314253051813</v>
      </c>
      <c r="R156" s="23" t="n">
        <v>0.1450288404278882</v>
      </c>
      <c r="S156" s="23" t="n">
        <v>0.05486681750387868</v>
      </c>
      <c r="T156" s="23" t="n">
        <v>0.1152299600343968</v>
      </c>
      <c r="U156" s="23" t="n">
        <v>3.025684916125321</v>
      </c>
      <c r="V156" s="23" t="n">
        <v>4.866922465300576</v>
      </c>
      <c r="W156" s="23" t="n">
        <v>0.2017129723947308</v>
      </c>
      <c r="X156" s="23" t="n">
        <v>0.05668413196684255</v>
      </c>
      <c r="Y156" s="23" t="n">
        <v>6.769146012572619</v>
      </c>
      <c r="Z156" s="23" t="n">
        <v>5.769146012572619</v>
      </c>
      <c r="AA156" s="23" t="n">
        <v>0.2152997558518905</v>
      </c>
      <c r="AB156" s="23" t="n">
        <v>0.1013113596079523</v>
      </c>
      <c r="AC156" s="23" t="n">
        <v>0.4138973452409615</v>
      </c>
      <c r="AD156" s="23" t="n">
        <v>0.09728622978111871</v>
      </c>
      <c r="AE156" s="23" t="n">
        <v>0.198597589389071</v>
      </c>
      <c r="AF156" s="23" t="n">
        <v>1.470559565695219</v>
      </c>
      <c r="AG156" s="23" t="n">
        <v>1.922423662782464</v>
      </c>
      <c r="AH156" s="23" t="n">
        <v>0.538027990456117</v>
      </c>
      <c r="AI156" s="23" t="n">
        <v>0.1241306452151555</v>
      </c>
      <c r="AJ156" s="23" t="n">
        <v>2.498971670112986</v>
      </c>
      <c r="AK156" s="23" t="n">
        <v>1.498971670112986</v>
      </c>
      <c r="AL156" s="23" t="n">
        <v>0.2115080987973394</v>
      </c>
      <c r="AM156" s="23" t="n">
        <v>0.1016289351224017</v>
      </c>
      <c r="AN156" s="23" t="n">
        <v>0.4110521138085075</v>
      </c>
      <c r="AO156" s="23" t="n">
        <v>0.09791507988876637</v>
      </c>
      <c r="AP156" s="23" t="n">
        <v>0.1995440150111681</v>
      </c>
      <c r="AQ156" s="23" t="n">
        <v>1.480496660412893</v>
      </c>
      <c r="AR156" s="23" t="n">
        <v>1.943434393982072</v>
      </c>
      <c r="AS156" s="23" t="n">
        <v>0.5372220032442653</v>
      </c>
      <c r="AT156" s="23" t="n">
        <v>0.1261698894357577</v>
      </c>
      <c r="AU156" s="23" t="n">
        <v>2.539959492326651</v>
      </c>
      <c r="AV156" s="23" t="n">
        <v>1.53995949232665</v>
      </c>
      <c r="AW156" s="23" t="n">
        <v>0.2191021516720253</v>
      </c>
      <c r="AX156" s="23" t="n">
        <v>0.1047517105817216</v>
      </c>
      <c r="AY156" s="23" t="n">
        <v>0.4242599939862195</v>
      </c>
      <c r="AZ156" s="23" t="n">
        <v>0.1004061317324726</v>
      </c>
      <c r="BA156" s="23" t="n">
        <v>0.2051578423141942</v>
      </c>
      <c r="BB156" s="23" t="n">
        <v>1.478095307519046</v>
      </c>
      <c r="BC156" s="23" t="n">
        <v>1.936357040533749</v>
      </c>
      <c r="BD156" s="23" t="n">
        <v>0.5538079551756553</v>
      </c>
      <c r="BE156" s="23" t="n">
        <v>0.1295479611894358</v>
      </c>
      <c r="BF156" s="23" t="n">
        <v>2.527624448000183</v>
      </c>
      <c r="BG156" s="23" t="n">
        <v>1.527624448000183</v>
      </c>
      <c r="BH156" s="23" t="n">
        <v>0.1910142599547079</v>
      </c>
      <c r="BI156" s="23" t="n">
        <v>0.6249080509391771</v>
      </c>
      <c r="BJ156" s="23" t="n">
        <v>1.324754921356239</v>
      </c>
      <c r="BK156" s="23" t="n">
        <v>0.5088326104623544</v>
      </c>
      <c r="BL156" s="23" t="n">
        <v>1.133740661401532</v>
      </c>
      <c r="BM156" s="23" t="n">
        <v>4.27152564990358</v>
      </c>
      <c r="BN156" s="23" t="n">
        <v>6.935371849569541</v>
      </c>
      <c r="BO156" s="23" t="n">
        <v>1.984050625561741</v>
      </c>
      <c r="BP156" s="23" t="n">
        <v>0.6592957042055021</v>
      </c>
      <c r="BQ156" s="23" t="n">
        <v>10.38692412824146</v>
      </c>
      <c r="BR156" s="23" t="n">
        <v>9.386924128241459</v>
      </c>
      <c r="CD156" s="23" t="n">
        <v>0.1855008754583991</v>
      </c>
      <c r="CE156" s="23" t="n">
        <v>0.04094821707743419</v>
      </c>
      <c r="CF156" s="23" t="n">
        <v>0.2688685048130732</v>
      </c>
      <c r="CG156" s="23" t="n">
        <v>0.04241941227723988</v>
      </c>
      <c r="CH156" s="23" t="n">
        <v>0.08336762935467407</v>
      </c>
      <c r="CI156" s="23" t="n">
        <v>1.220744063747652</v>
      </c>
      <c r="CJ156" s="23" t="n">
        <v>1.449419061493164</v>
      </c>
      <c r="CK156" s="23" t="n">
        <v>0.3363150180613865</v>
      </c>
      <c r="CL156" s="23" t="n">
        <v>0.06744651324831336</v>
      </c>
      <c r="CM156" s="23" t="n">
        <v>1.813010408874374</v>
      </c>
      <c r="CN156" s="23" t="n">
        <v>0.8130104088743741</v>
      </c>
      <c r="CO156" s="23" t="n">
        <v>0</v>
      </c>
      <c r="CP156" s="23" t="n">
        <v>2.241780340974497e-05</v>
      </c>
      <c r="CQ156" s="23" t="n">
        <v>0.000228214144687478</v>
      </c>
      <c r="CR156" s="23" t="n">
        <v>0.000205796341277733</v>
      </c>
      <c r="CS156" s="23" t="n">
        <v>0.000228214144687478</v>
      </c>
      <c r="CV156" s="23" t="n">
        <v>0.001113329267472117</v>
      </c>
      <c r="CW156" s="23" t="n">
        <v>0.0008851151227846393</v>
      </c>
      <c r="CZ156" s="23" t="n">
        <v>0.0002819690295801602</v>
      </c>
      <c r="DA156" s="23" t="n">
        <v>6.514485911337844e-05</v>
      </c>
      <c r="DB156" s="23" t="n">
        <v>0.0003840658189307011</v>
      </c>
      <c r="DC156" s="23" t="n">
        <v>3.695193023716252e-05</v>
      </c>
      <c r="DD156" s="23" t="n">
        <v>0.000102096789350541</v>
      </c>
      <c r="DE156" s="23" t="n">
        <v>1.231035511986463</v>
      </c>
      <c r="DF156" s="23" t="n">
        <v>1.362085118009445</v>
      </c>
      <c r="DG156" s="23" t="n">
        <v>0.0004220096075660339</v>
      </c>
      <c r="DH156" s="23" t="n">
        <v>3.794378863533279e-05</v>
      </c>
      <c r="DI156" s="23" t="n">
        <v>1.496652338713894</v>
      </c>
      <c r="DJ156" s="23" t="n">
        <v>0.4966523387138942</v>
      </c>
      <c r="DK156" s="23" t="n">
        <v>0.007525300666220241</v>
      </c>
      <c r="DL156" s="23" t="n">
        <v>0.003821863660923946</v>
      </c>
      <c r="DM156" s="23" t="n">
        <v>0.01418110535436897</v>
      </c>
      <c r="DN156" s="23" t="n">
        <v>0.002833941027224779</v>
      </c>
      <c r="DO156" s="23" t="n">
        <v>0.006655804688148725</v>
      </c>
      <c r="DP156" s="23" t="n">
        <v>1.507868566378965</v>
      </c>
      <c r="DQ156" s="23" t="n">
        <v>1.884456978313899</v>
      </c>
      <c r="DR156" s="23" t="n">
        <v>0.01710152084279939</v>
      </c>
      <c r="DS156" s="23" t="n">
        <v>0.002920415488430422</v>
      </c>
      <c r="DT156" s="23" t="n">
        <v>2.272536553863572</v>
      </c>
      <c r="DU156" s="23" t="n">
        <v>1.272536553863572</v>
      </c>
      <c r="DV156" s="23" t="n">
        <v>-0.0002132168211145229</v>
      </c>
      <c r="DW156" s="23" t="n">
        <v>-0.0007866508641271567</v>
      </c>
      <c r="DX156" s="23" t="n">
        <v>-0.001585505140275031</v>
      </c>
      <c r="DY156" s="23" t="n">
        <v>-0.0005856374550333518</v>
      </c>
      <c r="DZ156" s="23" t="n">
        <v>-0.001372288319160509</v>
      </c>
      <c r="EA156" s="23" t="n">
        <v>4.689440917537324</v>
      </c>
      <c r="EB156" s="23" t="n">
        <v>7.436116587740636</v>
      </c>
      <c r="EC156" s="23" t="n">
        <v>-0.002050907786447593</v>
      </c>
      <c r="ED156" s="23" t="n">
        <v>-0.0004654026461725616</v>
      </c>
      <c r="EE156" s="23" t="n">
        <v>9.618883612123692</v>
      </c>
      <c r="EF156" s="23" t="n">
        <v>8.618883612123692</v>
      </c>
      <c r="EG156" s="23" t="n">
        <v>0.001239447136448329</v>
      </c>
      <c r="EH156" s="23" t="n">
        <v>0.002005273917717971</v>
      </c>
      <c r="EI156" s="23" t="n">
        <v>0.005172617315776549</v>
      </c>
      <c r="EJ156" s="23" t="n">
        <v>0.001927896261610249</v>
      </c>
      <c r="EK156" s="23" t="n">
        <v>0.00393317017932822</v>
      </c>
      <c r="EL156" s="23" t="n">
        <v>2.617877728504129</v>
      </c>
      <c r="EM156" s="23" t="n">
        <v>4.173326286911139</v>
      </c>
      <c r="EN156" s="23" t="n">
        <v>0.006893825220602577</v>
      </c>
      <c r="EO156" s="23" t="n">
        <v>0.001721207904826028</v>
      </c>
      <c r="EP156" s="23" t="n">
        <v>5.562016336055306</v>
      </c>
      <c r="EQ156" s="23" t="n">
        <v>4.562016336055306</v>
      </c>
      <c r="ER156" s="23" t="n">
        <v>-0.005031104190999413</v>
      </c>
      <c r="ES156" s="23" t="n">
        <v>-0.001687698403268528</v>
      </c>
      <c r="ET156" s="23" t="n">
        <v>-0.008017848748230364</v>
      </c>
      <c r="EU156" s="23" t="n">
        <v>-0.001299046153962423</v>
      </c>
      <c r="EV156" s="23" t="n">
        <v>-0.002986744557230951</v>
      </c>
      <c r="EW156" s="23" t="n">
        <v>1.335452882547692</v>
      </c>
      <c r="EX156" s="23" t="n">
        <v>1.593655874305725</v>
      </c>
      <c r="EY156" s="23" t="n">
        <v>-0.007699812432454405</v>
      </c>
      <c r="EZ156" s="23" t="n">
        <v>0.000318036315775959</v>
      </c>
      <c r="FA156" s="23" t="n">
        <v>1.530441855334517</v>
      </c>
      <c r="FB156" s="23" t="n">
        <v>0.5304418553345168</v>
      </c>
      <c r="FC156" s="23" t="n">
        <v>0.01132935990044711</v>
      </c>
      <c r="FD156" s="23" t="n">
        <v>0.002500888944084395</v>
      </c>
      <c r="FE156" s="23" t="n">
        <v>0.01642099019422433</v>
      </c>
      <c r="FF156" s="23" t="n">
        <v>0.002590741349692828</v>
      </c>
      <c r="FG156" s="23" t="n">
        <v>0.005091630293777223</v>
      </c>
      <c r="FH156" s="23" t="n">
        <v>1.220744063747653</v>
      </c>
      <c r="FI156" s="23" t="n">
        <v>1.449419061493164</v>
      </c>
      <c r="FJ156" s="23" t="n">
        <v>0.02054024742539454</v>
      </c>
      <c r="FK156" s="23" t="n">
        <v>0.004119257231170209</v>
      </c>
      <c r="FL156" s="23" t="n">
        <v>1.813010408874373</v>
      </c>
      <c r="FM156" s="23" t="n">
        <v>0.813010408874373</v>
      </c>
    </row>
    <row r="157">
      <c r="A157" s="2" t="inlineStr">
        <is>
          <t>NSW|1801</t>
        </is>
      </c>
      <c r="B157" s="2" t="inlineStr">
        <is>
          <t>NSW</t>
        </is>
      </c>
      <c r="C157" s="2" t="inlineStr">
        <is>
          <t>1801</t>
        </is>
      </c>
      <c r="D157" s="2" t="inlineStr">
        <is>
          <t>Human pharmaceutical and medicinal product manufacturing</t>
        </is>
      </c>
      <c r="E157" s="23" t="n">
        <v>1</v>
      </c>
      <c r="F157" s="23" t="n">
        <v>0.3425215829464901</v>
      </c>
      <c r="G157" s="23" t="n">
        <v>1.616230757392195</v>
      </c>
      <c r="H157" s="23" t="n">
        <v>0.2737091744457045</v>
      </c>
      <c r="I157" s="23" t="n">
        <v>0.6162307573921946</v>
      </c>
      <c r="J157" s="23" t="n">
        <v>1.34252158294649</v>
      </c>
      <c r="K157" s="23" t="n">
        <v>1.616230757392195</v>
      </c>
      <c r="L157" s="23" t="n">
        <v>2.190338556583151</v>
      </c>
      <c r="M157" s="23" t="n">
        <v>0.5741077991909567</v>
      </c>
      <c r="N157" s="23" t="n">
        <v>2.190338556583151</v>
      </c>
      <c r="O157" s="23" t="n">
        <v>1.190338556583151</v>
      </c>
      <c r="P157" s="23" t="n">
        <v>0.1815723597217966</v>
      </c>
      <c r="Q157" s="23" t="n">
        <v>0.09087208981212484</v>
      </c>
      <c r="R157" s="23" t="n">
        <v>0.3421462081872289</v>
      </c>
      <c r="S157" s="23" t="n">
        <v>0.0697017586533074</v>
      </c>
      <c r="T157" s="23" t="n">
        <v>0.1605738484654322</v>
      </c>
      <c r="U157" s="23" t="n">
        <v>1.500473144433206</v>
      </c>
      <c r="V157" s="23" t="n">
        <v>1.884351829273255</v>
      </c>
      <c r="W157" s="23" t="n">
        <v>0.4758731328431761</v>
      </c>
      <c r="X157" s="23" t="n">
        <v>0.1337269246559473</v>
      </c>
      <c r="Y157" s="23" t="n">
        <v>2.620845670410982</v>
      </c>
      <c r="Z157" s="23" t="n">
        <v>1.620845670410982</v>
      </c>
      <c r="AA157" s="23" t="n">
        <v>0.4347023637122146</v>
      </c>
      <c r="AB157" s="23" t="n">
        <v>0.1511596381070894</v>
      </c>
      <c r="AC157" s="23" t="n">
        <v>0.7065352043109034</v>
      </c>
      <c r="AD157" s="23" t="n">
        <v>0.1206732024915995</v>
      </c>
      <c r="AE157" s="23" t="n">
        <v>0.2718328405986888</v>
      </c>
      <c r="AF157" s="23" t="n">
        <v>1.347731346147364</v>
      </c>
      <c r="AG157" s="23" t="n">
        <v>1.62533094662133</v>
      </c>
      <c r="AH157" s="23" t="n">
        <v>0.999379230746578</v>
      </c>
      <c r="AI157" s="23" t="n">
        <v>0.2928440264356745</v>
      </c>
      <c r="AJ157" s="23" t="n">
        <v>2.298996541477735</v>
      </c>
      <c r="AK157" s="23" t="n">
        <v>1.298996541477735</v>
      </c>
      <c r="AL157" s="23" t="n">
        <v>0.4373274341424188</v>
      </c>
      <c r="AM157" s="23" t="n">
        <v>0.1508020553038507</v>
      </c>
      <c r="AN157" s="23" t="n">
        <v>0.7093286876462152</v>
      </c>
      <c r="AO157" s="23" t="n">
        <v>0.1211991981999456</v>
      </c>
      <c r="AP157" s="23" t="n">
        <v>0.2720012535037963</v>
      </c>
      <c r="AQ157" s="23" t="n">
        <v>1.344826424163321</v>
      </c>
      <c r="AR157" s="23" t="n">
        <v>1.621962475409711</v>
      </c>
      <c r="AS157" s="23" t="n">
        <v>1.006983617041522</v>
      </c>
      <c r="AT157" s="23" t="n">
        <v>0.2976549293953071</v>
      </c>
      <c r="AU157" s="23" t="n">
        <v>2.302585061959755</v>
      </c>
      <c r="AV157" s="23" t="n">
        <v>1.302585061959755</v>
      </c>
      <c r="AW157" s="23" t="n">
        <v>0.4383756746969376</v>
      </c>
      <c r="AX157" s="23" t="n">
        <v>0.1546114150288883</v>
      </c>
      <c r="AY157" s="23" t="n">
        <v>0.7172367205757659</v>
      </c>
      <c r="AZ157" s="23" t="n">
        <v>0.12424963084994</v>
      </c>
      <c r="BA157" s="23" t="n">
        <v>0.2788610458788283</v>
      </c>
      <c r="BB157" s="23" t="n">
        <v>1.352691592971658</v>
      </c>
      <c r="BC157" s="23" t="n">
        <v>1.636123448390729</v>
      </c>
      <c r="BD157" s="23" t="n">
        <v>1.022861061007494</v>
      </c>
      <c r="BE157" s="23" t="n">
        <v>0.305624340431728</v>
      </c>
      <c r="BF157" s="23" t="n">
        <v>2.333297945226155</v>
      </c>
      <c r="BG157" s="23" t="n">
        <v>1.333297945226155</v>
      </c>
      <c r="BH157" s="23" t="n">
        <v>1.760922603533175</v>
      </c>
      <c r="BI157" s="23" t="n">
        <v>0.8717756094477608</v>
      </c>
      <c r="BJ157" s="23" t="n">
        <v>3.271423023050914</v>
      </c>
      <c r="BK157" s="23" t="n">
        <v>0.6387248100699784</v>
      </c>
      <c r="BL157" s="23" t="n">
        <v>1.510500419517739</v>
      </c>
      <c r="BM157" s="23" t="n">
        <v>1.495067533177552</v>
      </c>
      <c r="BN157" s="23" t="n">
        <v>1.85778921599792</v>
      </c>
      <c r="BO157" s="23" t="n">
        <v>4.826806935674849</v>
      </c>
      <c r="BP157" s="23" t="n">
        <v>1.555383912623935</v>
      </c>
      <c r="BQ157" s="23" t="n">
        <v>2.74106705541185</v>
      </c>
      <c r="BR157" s="23" t="n">
        <v>1.74106705541185</v>
      </c>
      <c r="CD157" s="23" t="n">
        <v>0.253130003990418</v>
      </c>
      <c r="CE157" s="23" t="n">
        <v>0.06028754829496445</v>
      </c>
      <c r="CF157" s="23" t="n">
        <v>0.3643889961236752</v>
      </c>
      <c r="CG157" s="23" t="n">
        <v>0.05097144383829273</v>
      </c>
      <c r="CH157" s="23" t="n">
        <v>0.1112589921332572</v>
      </c>
      <c r="CI157" s="23" t="n">
        <v>1.238168321987016</v>
      </c>
      <c r="CJ157" s="23" t="n">
        <v>1.439533008254007</v>
      </c>
      <c r="CK157" s="23" t="n">
        <v>0.5235060979034017</v>
      </c>
      <c r="CL157" s="23" t="n">
        <v>0.1591171017797265</v>
      </c>
      <c r="CM157" s="23" t="n">
        <v>2.068131354050066</v>
      </c>
      <c r="CN157" s="23" t="n">
        <v>1.068131354050066</v>
      </c>
      <c r="CO157" s="23" t="n">
        <v>0</v>
      </c>
      <c r="CP157" s="23" t="n">
        <v>5.735380295950704e-05</v>
      </c>
      <c r="CQ157" s="23" t="n">
        <v>0.00028221794500546</v>
      </c>
      <c r="CR157" s="23" t="n">
        <v>0.000224864142045953</v>
      </c>
      <c r="CS157" s="23" t="n">
        <v>0.00028221794500546</v>
      </c>
      <c r="CV157" s="23" t="n">
        <v>0.00237034594890077</v>
      </c>
      <c r="CW157" s="23" t="n">
        <v>0.00208812800389531</v>
      </c>
      <c r="CZ157" s="23" t="n">
        <v>0.0004735511837729629</v>
      </c>
      <c r="DA157" s="23" t="n">
        <v>6.180269772591126e-05</v>
      </c>
      <c r="DB157" s="23" t="n">
        <v>0.0005794254669951782</v>
      </c>
      <c r="DC157" s="23" t="n">
        <v>4.407158549630395e-05</v>
      </c>
      <c r="DD157" s="23" t="n">
        <v>0.0001058742832222152</v>
      </c>
      <c r="DE157" s="23" t="n">
        <v>1.130509013267596</v>
      </c>
      <c r="DF157" s="23" t="n">
        <v>1.223575163256218</v>
      </c>
      <c r="DG157" s="23" t="n">
        <v>0.0006689409272824854</v>
      </c>
      <c r="DH157" s="23" t="n">
        <v>8.951546028730726e-05</v>
      </c>
      <c r="DI157" s="23" t="n">
        <v>1.412605332232047</v>
      </c>
      <c r="DJ157" s="23" t="n">
        <v>0.4126053322320469</v>
      </c>
      <c r="DK157" s="23" t="n">
        <v>0.0008169095482082293</v>
      </c>
      <c r="DL157" s="23" t="n">
        <v>0.004890380807807301</v>
      </c>
      <c r="DM157" s="23" t="n">
        <v>0.009292425016251301</v>
      </c>
      <c r="DN157" s="23" t="n">
        <v>0.00358513466023577</v>
      </c>
      <c r="DO157" s="23" t="n">
        <v>0.008475515468043071</v>
      </c>
      <c r="DP157" s="23" t="n">
        <v>6.986440994028812</v>
      </c>
      <c r="DQ157" s="23" t="n">
        <v>11.37509659010947</v>
      </c>
      <c r="DR157" s="23" t="n">
        <v>0.01618215179576418</v>
      </c>
      <c r="DS157" s="23" t="n">
        <v>0.006889726779512878</v>
      </c>
      <c r="DT157" s="23" t="n">
        <v>19.8089884385087</v>
      </c>
      <c r="DU157" s="23" t="n">
        <v>18.8089884385087</v>
      </c>
      <c r="DV157" s="23" t="n">
        <v>-0.0002422201774623672</v>
      </c>
      <c r="DW157" s="23" t="n">
        <v>-0.001200177583455054</v>
      </c>
      <c r="DX157" s="23" t="n">
        <v>-0.002246035498700985</v>
      </c>
      <c r="DY157" s="23" t="n">
        <v>-0.0008036377377835628</v>
      </c>
      <c r="DZ157" s="23" t="n">
        <v>-0.002003815321238617</v>
      </c>
      <c r="EA157" s="23" t="n">
        <v>5.954903410726471</v>
      </c>
      <c r="EB157" s="23" t="n">
        <v>9.272701895571611</v>
      </c>
      <c r="EC157" s="23" t="n">
        <v>-0.003343994705976175</v>
      </c>
      <c r="ED157" s="23" t="n">
        <v>-0.001097959207275191</v>
      </c>
      <c r="EE157" s="23" t="n">
        <v>13.80559927339546</v>
      </c>
      <c r="EF157" s="23" t="n">
        <v>12.80559927339546</v>
      </c>
      <c r="EG157" s="23" t="n">
        <v>0.007608110685085926</v>
      </c>
      <c r="EH157" s="23" t="n">
        <v>0.003152395188829529</v>
      </c>
      <c r="EI157" s="23" t="n">
        <v>0.0132046292846359</v>
      </c>
      <c r="EJ157" s="23" t="n">
        <v>0.002444123410720444</v>
      </c>
      <c r="EK157" s="23" t="n">
        <v>0.005596518599549973</v>
      </c>
      <c r="EL157" s="23" t="n">
        <v>1.414346651792163</v>
      </c>
      <c r="EM157" s="23" t="n">
        <v>1.735598998384809</v>
      </c>
      <c r="EN157" s="23" t="n">
        <v>0.01726523375751608</v>
      </c>
      <c r="EO157" s="23" t="n">
        <v>0.00406060447288018</v>
      </c>
      <c r="EP157" s="23" t="n">
        <v>2.269319476563462</v>
      </c>
      <c r="EQ157" s="23" t="n">
        <v>1.269319476563462</v>
      </c>
      <c r="ER157" s="23" t="n">
        <v>-0.004983040254881741</v>
      </c>
      <c r="ES157" s="23" t="n">
        <v>-0.003509977992068174</v>
      </c>
      <c r="ET157" s="23" t="n">
        <v>-0.01041114594932471</v>
      </c>
      <c r="EU157" s="23" t="n">
        <v>-0.001918127702374791</v>
      </c>
      <c r="EV157" s="23" t="n">
        <v>-0.005428105694442965</v>
      </c>
      <c r="EW157" s="23" t="n">
        <v>1.704384835869939</v>
      </c>
      <c r="EX157" s="23" t="n">
        <v>2.089316043378378</v>
      </c>
      <c r="EY157" s="23" t="n">
        <v>-0.009660847462571788</v>
      </c>
      <c r="EZ157" s="23" t="n">
        <v>0.0007502984867529174</v>
      </c>
      <c r="FA157" s="23" t="n">
        <v>1.938745618823234</v>
      </c>
      <c r="FB157" s="23" t="n">
        <v>0.9387456188232344</v>
      </c>
      <c r="FC157" s="23" t="n">
        <v>0.01545977025565143</v>
      </c>
      <c r="FD157" s="23" t="n">
        <v>0.00368202754009328</v>
      </c>
      <c r="FE157" s="23" t="n">
        <v>0.02225484958303372</v>
      </c>
      <c r="FF157" s="23" t="n">
        <v>0.003113051787289002</v>
      </c>
      <c r="FG157" s="23" t="n">
        <v>0.006795079327382282</v>
      </c>
      <c r="FH157" s="23" t="n">
        <v>1.238168321987016</v>
      </c>
      <c r="FI157" s="23" t="n">
        <v>1.439533008254006</v>
      </c>
      <c r="FJ157" s="23" t="n">
        <v>0.03197283559212331</v>
      </c>
      <c r="FK157" s="23" t="n">
        <v>0.009717986009089599</v>
      </c>
      <c r="FL157" s="23" t="n">
        <v>2.068131354050065</v>
      </c>
      <c r="FM157" s="23" t="n">
        <v>1.068131354050065</v>
      </c>
    </row>
    <row r="158">
      <c r="A158" s="2" t="inlineStr">
        <is>
          <t>NSW|1802</t>
        </is>
      </c>
      <c r="B158" s="2" t="inlineStr">
        <is>
          <t>NSW</t>
        </is>
      </c>
      <c r="C158" s="2" t="inlineStr">
        <is>
          <t>1802</t>
        </is>
      </c>
      <c r="D158" s="2" t="inlineStr">
        <is>
          <t>Veterinary pharmaceutical and medicinal product manufacturing</t>
        </is>
      </c>
      <c r="E158" s="23" t="n">
        <v>1</v>
      </c>
      <c r="F158" s="23" t="n">
        <v>0.1813591932449533</v>
      </c>
      <c r="G158" s="23" t="n">
        <v>1.322597218610714</v>
      </c>
      <c r="H158" s="23" t="n">
        <v>0.1412380253657605</v>
      </c>
      <c r="I158" s="23" t="n">
        <v>0.3225972186107138</v>
      </c>
      <c r="J158" s="23" t="n">
        <v>1.181359193244953</v>
      </c>
      <c r="K158" s="23" t="n">
        <v>1.322597218610714</v>
      </c>
      <c r="L158" s="23" t="n">
        <v>1.648540750918919</v>
      </c>
      <c r="M158" s="23" t="n">
        <v>0.3259435323082056</v>
      </c>
      <c r="N158" s="23" t="n">
        <v>1.648540750918919</v>
      </c>
      <c r="O158" s="23" t="n">
        <v>0.6485407509189194</v>
      </c>
      <c r="P158" s="23" t="n">
        <v>0.1300723090966918</v>
      </c>
      <c r="Q158" s="23" t="n">
        <v>0.03075396632122159</v>
      </c>
      <c r="R158" s="23" t="n">
        <v>0.1942498322084477</v>
      </c>
      <c r="S158" s="23" t="n">
        <v>0.03342355679053437</v>
      </c>
      <c r="T158" s="23" t="n">
        <v>0.06417752311175595</v>
      </c>
      <c r="U158" s="23" t="n">
        <v>1.236437459554593</v>
      </c>
      <c r="V158" s="23" t="n">
        <v>1.493398814532064</v>
      </c>
      <c r="W158" s="23" t="n">
        <v>0.2701718563448502</v>
      </c>
      <c r="X158" s="23" t="n">
        <v>0.07592202413640251</v>
      </c>
      <c r="Y158" s="23" t="n">
        <v>2.077089722025406</v>
      </c>
      <c r="Z158" s="23" t="n">
        <v>1.077089722025406</v>
      </c>
      <c r="AA158" s="23" t="n">
        <v>0.2784425185993996</v>
      </c>
      <c r="AB158" s="23" t="n">
        <v>0.08215151848530369</v>
      </c>
      <c r="AC158" s="23" t="n">
        <v>0.4231440737641202</v>
      </c>
      <c r="AD158" s="23" t="n">
        <v>0.06255003667941686</v>
      </c>
      <c r="AE158" s="23" t="n">
        <v>0.1447015551647206</v>
      </c>
      <c r="AF158" s="23" t="n">
        <v>1.295039417465896</v>
      </c>
      <c r="AG158" s="23" t="n">
        <v>1.519681964854317</v>
      </c>
      <c r="AH158" s="23" t="n">
        <v>0.5894031221977278</v>
      </c>
      <c r="AI158" s="23" t="n">
        <v>0.1662590484336077</v>
      </c>
      <c r="AJ158" s="23" t="n">
        <v>2.116785630163449</v>
      </c>
      <c r="AK158" s="23" t="n">
        <v>1.116785630163448</v>
      </c>
      <c r="AL158" s="23" t="n">
        <v>0.2785304605259555</v>
      </c>
      <c r="AM158" s="23" t="n">
        <v>0.08169827859051473</v>
      </c>
      <c r="AN158" s="23" t="n">
        <v>0.4228607430183916</v>
      </c>
      <c r="AO158" s="23" t="n">
        <v>0.06263200390192133</v>
      </c>
      <c r="AP158" s="23" t="n">
        <v>0.1443302824924361</v>
      </c>
      <c r="AQ158" s="23" t="n">
        <v>1.293319008758474</v>
      </c>
      <c r="AR158" s="23" t="n">
        <v>1.518184913132639</v>
      </c>
      <c r="AS158" s="23" t="n">
        <v>0.5918511298983067</v>
      </c>
      <c r="AT158" s="23" t="n">
        <v>0.1689903868799151</v>
      </c>
      <c r="AU158" s="23" t="n">
        <v>2.124906298509328</v>
      </c>
      <c r="AV158" s="23" t="n">
        <v>1.124906298509328</v>
      </c>
      <c r="AW158" s="23" t="n">
        <v>0.2794786454110161</v>
      </c>
      <c r="AX158" s="23" t="n">
        <v>0.08396344313066181</v>
      </c>
      <c r="AY158" s="23" t="n">
        <v>0.4277224979508502</v>
      </c>
      <c r="AZ158" s="23" t="n">
        <v>0.06428040940917226</v>
      </c>
      <c r="BA158" s="23" t="n">
        <v>0.1482438525398341</v>
      </c>
      <c r="BB158" s="23" t="n">
        <v>1.300428832432549</v>
      </c>
      <c r="BC158" s="23" t="n">
        <v>1.530429980873203</v>
      </c>
      <c r="BD158" s="23" t="n">
        <v>0.6012374322890769</v>
      </c>
      <c r="BE158" s="23" t="n">
        <v>0.1735149343382267</v>
      </c>
      <c r="BF158" s="23" t="n">
        <v>2.151282189753229</v>
      </c>
      <c r="BG158" s="23" t="n">
        <v>1.151282189753229</v>
      </c>
      <c r="BH158" s="23" t="n">
        <v>0.6041328447546387</v>
      </c>
      <c r="BI158" s="23" t="n">
        <v>0.4215825392806334</v>
      </c>
      <c r="BJ158" s="23" t="n">
        <v>1.349785234073211</v>
      </c>
      <c r="BK158" s="23" t="n">
        <v>0.3240698500379394</v>
      </c>
      <c r="BL158" s="23" t="n">
        <v>0.7456523893185728</v>
      </c>
      <c r="BM158" s="23" t="n">
        <v>1.697830854490049</v>
      </c>
      <c r="BN158" s="23" t="n">
        <v>2.23425235987858</v>
      </c>
      <c r="BO158" s="23" t="n">
        <v>2.232837732733622</v>
      </c>
      <c r="BP158" s="23" t="n">
        <v>0.8830524986604102</v>
      </c>
      <c r="BQ158" s="23" t="n">
        <v>3.695938322374216</v>
      </c>
      <c r="BR158" s="23" t="n">
        <v>2.695938322374216</v>
      </c>
      <c r="CD158" s="23" t="n">
        <v>0.1483702095027079</v>
      </c>
      <c r="CE158" s="23" t="n">
        <v>0.05139755216408216</v>
      </c>
      <c r="CF158" s="23" t="n">
        <v>0.2288942415556726</v>
      </c>
      <c r="CG158" s="23" t="n">
        <v>0.02912647988888261</v>
      </c>
      <c r="CH158" s="23" t="n">
        <v>0.08052403205296477</v>
      </c>
      <c r="CI158" s="23" t="n">
        <v>1.346414231915903</v>
      </c>
      <c r="CJ158" s="23" t="n">
        <v>1.542723720097565</v>
      </c>
      <c r="CK158" s="23" t="n">
        <v>0.3192312658528776</v>
      </c>
      <c r="CL158" s="23" t="n">
        <v>0.09033702429720503</v>
      </c>
      <c r="CM158" s="23" t="n">
        <v>2.15158600181832</v>
      </c>
      <c r="CN158" s="23" t="n">
        <v>1.15158600181832</v>
      </c>
      <c r="CO158" s="23" t="n">
        <v>0</v>
      </c>
      <c r="CP158" s="23" t="n">
        <v>3.880418395991321e-05</v>
      </c>
      <c r="CQ158" s="23" t="n">
        <v>0.0001613208529145582</v>
      </c>
      <c r="CR158" s="23" t="n">
        <v>0.000122516668954645</v>
      </c>
      <c r="CS158" s="23" t="n">
        <v>0.0001613208529145582</v>
      </c>
      <c r="CV158" s="23" t="n">
        <v>0.001346833083301348</v>
      </c>
      <c r="CW158" s="23" t="n">
        <v>0.001185512230386789</v>
      </c>
      <c r="CZ158" s="23" t="n">
        <v>0.0002729948584937978</v>
      </c>
      <c r="DA158" s="23" t="n">
        <v>2.286662971902876e-05</v>
      </c>
      <c r="DB158" s="23" t="n">
        <v>0.0003197362253510246</v>
      </c>
      <c r="DC158" s="23" t="n">
        <v>2.387473713819795e-05</v>
      </c>
      <c r="DD158" s="23" t="n">
        <v>4.674136685722672e-05</v>
      </c>
      <c r="DE158" s="23" t="n">
        <v>1.083762125943292</v>
      </c>
      <c r="DF158" s="23" t="n">
        <v>1.171217022602968</v>
      </c>
      <c r="DG158" s="23" t="n">
        <v>0.0003705576657901828</v>
      </c>
      <c r="DH158" s="23" t="n">
        <v>5.082144043915823e-05</v>
      </c>
      <c r="DI158" s="23" t="n">
        <v>1.357379651157794</v>
      </c>
      <c r="DJ158" s="23" t="n">
        <v>0.3573796511577945</v>
      </c>
      <c r="DK158" s="23" t="n">
        <v>0.0009657546758186746</v>
      </c>
      <c r="DL158" s="23" t="n">
        <v>0.003533645268038512</v>
      </c>
      <c r="DM158" s="23" t="n">
        <v>0.006547212964531776</v>
      </c>
      <c r="DN158" s="23" t="n">
        <v>0.002047813020674589</v>
      </c>
      <c r="DO158" s="23" t="n">
        <v>0.005581458288713101</v>
      </c>
      <c r="DP158" s="23" t="n">
        <v>4.658947097556659</v>
      </c>
      <c r="DQ158" s="23" t="n">
        <v>6.779374854159183</v>
      </c>
      <c r="DR158" s="23" t="n">
        <v>0.01045878129075465</v>
      </c>
      <c r="DS158" s="23" t="n">
        <v>0.003911568326222874</v>
      </c>
      <c r="DT158" s="23" t="n">
        <v>10.82964602981466</v>
      </c>
      <c r="DU158" s="23" t="n">
        <v>9.829646029814658</v>
      </c>
      <c r="DV158" s="23" t="n">
        <v>-0.0002905646492519381</v>
      </c>
      <c r="DW158" s="23" t="n">
        <v>-0.001330151541570363</v>
      </c>
      <c r="DX158" s="23" t="n">
        <v>-0.002166515110338949</v>
      </c>
      <c r="DY158" s="23" t="n">
        <v>-0.0005457989195166485</v>
      </c>
      <c r="DZ158" s="23" t="n">
        <v>-0.001875950461087011</v>
      </c>
      <c r="EA158" s="23" t="n">
        <v>5.577816141760027</v>
      </c>
      <c r="EB158" s="23" t="n">
        <v>7.45622399667911</v>
      </c>
      <c r="EC158" s="23" t="n">
        <v>-0.002789869649075253</v>
      </c>
      <c r="ED158" s="23" t="n">
        <v>-0.0006233545387363034</v>
      </c>
      <c r="EE158" s="23" t="n">
        <v>9.601545323072862</v>
      </c>
      <c r="EF158" s="23" t="n">
        <v>8.601545323072862</v>
      </c>
      <c r="EG158" s="23" t="n">
        <v>0.00546757726601292</v>
      </c>
      <c r="EH158" s="23" t="n">
        <v>0.001179153180523144</v>
      </c>
      <c r="EI158" s="23" t="n">
        <v>0.007822074498404595</v>
      </c>
      <c r="EJ158" s="23" t="n">
        <v>0.001175344051868531</v>
      </c>
      <c r="EK158" s="23" t="n">
        <v>0.002354497232391675</v>
      </c>
      <c r="EL158" s="23" t="n">
        <v>1.21566282891929</v>
      </c>
      <c r="EM158" s="23" t="n">
        <v>1.430628982058927</v>
      </c>
      <c r="EN158" s="23" t="n">
        <v>0.01012743904329007</v>
      </c>
      <c r="EO158" s="23" t="n">
        <v>0.002305364544885473</v>
      </c>
      <c r="EP158" s="23" t="n">
        <v>1.852271774235981</v>
      </c>
      <c r="EQ158" s="23" t="n">
        <v>0.8522717742359813</v>
      </c>
      <c r="ER158" s="23" t="n">
        <v>-0.005379635339456999</v>
      </c>
      <c r="ES158" s="23" t="n">
        <v>-0.001632393075312153</v>
      </c>
      <c r="ET158" s="23" t="n">
        <v>-0.008105405244133208</v>
      </c>
      <c r="EU158" s="23" t="n">
        <v>-0.001093376829364056</v>
      </c>
      <c r="EV158" s="23" t="n">
        <v>-0.002725769904676209</v>
      </c>
      <c r="EW158" s="23" t="n">
        <v>1.303439354585867</v>
      </c>
      <c r="EX158" s="23" t="n">
        <v>1.506683024532168</v>
      </c>
      <c r="EY158" s="23" t="n">
        <v>-0.00767943134271177</v>
      </c>
      <c r="EZ158" s="23" t="n">
        <v>0.000425973901421438</v>
      </c>
      <c r="FA158" s="23" t="n">
        <v>1.427500352372751</v>
      </c>
      <c r="FB158" s="23" t="n">
        <v>0.4275003523727511</v>
      </c>
      <c r="FC158" s="23" t="n">
        <v>0.009061625708272666</v>
      </c>
      <c r="FD158" s="23" t="n">
        <v>0.003139076109640676</v>
      </c>
      <c r="FE158" s="23" t="n">
        <v>0.01397958492279813</v>
      </c>
      <c r="FF158" s="23" t="n">
        <v>0.001778883104884787</v>
      </c>
      <c r="FG158" s="23" t="n">
        <v>0.004917959214525463</v>
      </c>
      <c r="FH158" s="23" t="n">
        <v>1.346414231915903</v>
      </c>
      <c r="FI158" s="23" t="n">
        <v>1.542723720097564</v>
      </c>
      <c r="FJ158" s="23" t="n">
        <v>0.01949686702763648</v>
      </c>
      <c r="FK158" s="23" t="n">
        <v>0.005517282104838348</v>
      </c>
      <c r="FL158" s="23" t="n">
        <v>2.151586001818319</v>
      </c>
      <c r="FM158" s="23" t="n">
        <v>1.151586001818319</v>
      </c>
    </row>
    <row r="159">
      <c r="A159" s="2" t="inlineStr">
        <is>
          <t>NSW|1803</t>
        </is>
      </c>
      <c r="B159" s="2" t="inlineStr">
        <is>
          <t>NSW</t>
        </is>
      </c>
      <c r="C159" s="2" t="inlineStr">
        <is>
          <t>1803</t>
        </is>
      </c>
      <c r="D159" s="2" t="inlineStr">
        <is>
          <t>Basic chemical manufacturing</t>
        </is>
      </c>
      <c r="E159" s="23" t="n">
        <v>1</v>
      </c>
      <c r="F159" s="23" t="n">
        <v>0.3765816382413733</v>
      </c>
      <c r="G159" s="23" t="n">
        <v>1.668983994982008</v>
      </c>
      <c r="H159" s="23" t="n">
        <v>0.2924023567406343</v>
      </c>
      <c r="I159" s="23" t="n">
        <v>0.6689839949820076</v>
      </c>
      <c r="J159" s="23" t="n">
        <v>1.376581638241373</v>
      </c>
      <c r="K159" s="23" t="n">
        <v>1.668983994982008</v>
      </c>
      <c r="L159" s="23" t="n">
        <v>2.174778660450744</v>
      </c>
      <c r="M159" s="23" t="n">
        <v>0.5057946654687366</v>
      </c>
      <c r="N159" s="23" t="n">
        <v>2.174778660450744</v>
      </c>
      <c r="O159" s="23" t="n">
        <v>1.174778660450744</v>
      </c>
      <c r="P159" s="23" t="n">
        <v>0.1438564813575768</v>
      </c>
      <c r="Q159" s="23" t="n">
        <v>0.08773268344641932</v>
      </c>
      <c r="R159" s="23" t="n">
        <v>0.3014342030457159</v>
      </c>
      <c r="S159" s="23" t="n">
        <v>0.06984503824171984</v>
      </c>
      <c r="T159" s="23" t="n">
        <v>0.1575777216881392</v>
      </c>
      <c r="U159" s="23" t="n">
        <v>1.609862570101007</v>
      </c>
      <c r="V159" s="23" t="n">
        <v>2.095381453800863</v>
      </c>
      <c r="W159" s="23" t="n">
        <v>0.4192489500598398</v>
      </c>
      <c r="X159" s="23" t="n">
        <v>0.1178147470141239</v>
      </c>
      <c r="Y159" s="23" t="n">
        <v>2.914355655743685</v>
      </c>
      <c r="Z159" s="23" t="n">
        <v>1.914355655743684</v>
      </c>
      <c r="AA159" s="23" t="n">
        <v>0.2493973839829133</v>
      </c>
      <c r="AB159" s="23" t="n">
        <v>0.1598866750181169</v>
      </c>
      <c r="AC159" s="23" t="n">
        <v>0.5355049203197101</v>
      </c>
      <c r="AD159" s="23" t="n">
        <v>0.1262208613186799</v>
      </c>
      <c r="AE159" s="23" t="n">
        <v>0.2861075363367968</v>
      </c>
      <c r="AF159" s="23" t="n">
        <v>1.641092029373777</v>
      </c>
      <c r="AG159" s="23" t="n">
        <v>2.147195418683295</v>
      </c>
      <c r="AH159" s="23" t="n">
        <v>0.7935034122306051</v>
      </c>
      <c r="AI159" s="23" t="n">
        <v>0.257998491910895</v>
      </c>
      <c r="AJ159" s="23" t="n">
        <v>3.181682981426018</v>
      </c>
      <c r="AK159" s="23" t="n">
        <v>2.181682981426018</v>
      </c>
      <c r="AL159" s="23" t="n">
        <v>0.2532080324841315</v>
      </c>
      <c r="AM159" s="23" t="n">
        <v>0.1605725799465295</v>
      </c>
      <c r="AN159" s="23" t="n">
        <v>0.5408697685723446</v>
      </c>
      <c r="AO159" s="23" t="n">
        <v>0.1270891561416835</v>
      </c>
      <c r="AP159" s="23" t="n">
        <v>0.287661736088213</v>
      </c>
      <c r="AQ159" s="23" t="n">
        <v>1.634152788800618</v>
      </c>
      <c r="AR159" s="23" t="n">
        <v>2.136068762377199</v>
      </c>
      <c r="AS159" s="23" t="n">
        <v>0.8031067137083993</v>
      </c>
      <c r="AT159" s="23" t="n">
        <v>0.2622369451360547</v>
      </c>
      <c r="AU159" s="23" t="n">
        <v>3.171726843850144</v>
      </c>
      <c r="AV159" s="23" t="n">
        <v>2.171726843850144</v>
      </c>
      <c r="AW159" s="23" t="n">
        <v>0.2707782830231663</v>
      </c>
      <c r="AX159" s="23" t="n">
        <v>0.1646495892045116</v>
      </c>
      <c r="AY159" s="23" t="n">
        <v>0.565679532459642</v>
      </c>
      <c r="AZ159" s="23" t="n">
        <v>0.1302516602319642</v>
      </c>
      <c r="BA159" s="23" t="n">
        <v>0.2949012494364757</v>
      </c>
      <c r="BB159" s="23" t="n">
        <v>1.608060540772485</v>
      </c>
      <c r="BC159" s="23" t="n">
        <v>2.089087522618074</v>
      </c>
      <c r="BD159" s="23" t="n">
        <v>0.8349376077646808</v>
      </c>
      <c r="BE159" s="23" t="n">
        <v>0.2692580753050389</v>
      </c>
      <c r="BF159" s="23" t="n">
        <v>3.083473306805954</v>
      </c>
      <c r="BG159" s="23" t="n">
        <v>2.083473306805954</v>
      </c>
      <c r="BH159" s="23" t="n">
        <v>0.9058803171321149</v>
      </c>
      <c r="BI159" s="23" t="n">
        <v>0.8470448399431095</v>
      </c>
      <c r="BJ159" s="23" t="n">
        <v>2.41267598844669</v>
      </c>
      <c r="BK159" s="23" t="n">
        <v>0.6597508313714658</v>
      </c>
      <c r="BL159" s="23" t="n">
        <v>1.506795671314575</v>
      </c>
      <c r="BM159" s="23" t="n">
        <v>1.935051600000241</v>
      </c>
      <c r="BN159" s="23" t="n">
        <v>2.663349609013331</v>
      </c>
      <c r="BO159" s="23" t="n">
        <v>3.78298464279648</v>
      </c>
      <c r="BP159" s="23" t="n">
        <v>1.37030865434979</v>
      </c>
      <c r="BQ159" s="23" t="n">
        <v>4.176031393167762</v>
      </c>
      <c r="BR159" s="23" t="n">
        <v>3.176031393167762</v>
      </c>
      <c r="CD159" s="23" t="n">
        <v>0.1055409026253365</v>
      </c>
      <c r="CE159" s="23" t="n">
        <v>0.07215399157169761</v>
      </c>
      <c r="CF159" s="23" t="n">
        <v>0.2340707172739941</v>
      </c>
      <c r="CG159" s="23" t="n">
        <v>0.05637582307695993</v>
      </c>
      <c r="CH159" s="23" t="n">
        <v>0.1285298146486575</v>
      </c>
      <c r="CI159" s="23" t="n">
        <v>1.683659034335149</v>
      </c>
      <c r="CJ159" s="23" t="n">
        <v>2.217819930012634</v>
      </c>
      <c r="CK159" s="23" t="n">
        <v>0.3742544621707652</v>
      </c>
      <c r="CL159" s="23" t="n">
        <v>0.1401837448967711</v>
      </c>
      <c r="CM159" s="23" t="n">
        <v>3.546060843342838</v>
      </c>
      <c r="CN159" s="23" t="n">
        <v>2.546060843342838</v>
      </c>
      <c r="CO159" s="23" t="n">
        <v>0</v>
      </c>
      <c r="CP159" s="23" t="n">
        <v>0.0001192282027012687</v>
      </c>
      <c r="CQ159" s="23" t="n">
        <v>0.0003621215447989894</v>
      </c>
      <c r="CR159" s="23" t="n">
        <v>0.0002428933420977208</v>
      </c>
      <c r="CS159" s="23" t="n">
        <v>0.0003621215447989894</v>
      </c>
      <c r="CV159" s="23" t="n">
        <v>0.002201783027667702</v>
      </c>
      <c r="CW159" s="23" t="n">
        <v>0.001839661482868713</v>
      </c>
      <c r="CZ159" s="23" t="n">
        <v>0.0004519819257213587</v>
      </c>
      <c r="DA159" s="23" t="n">
        <v>8.03030660031312e-05</v>
      </c>
      <c r="DB159" s="23" t="n">
        <v>0.0005834515272175472</v>
      </c>
      <c r="DC159" s="23" t="n">
        <v>5.116653549305732e-05</v>
      </c>
      <c r="DD159" s="23" t="n">
        <v>0.0001314696014961885</v>
      </c>
      <c r="DE159" s="23" t="n">
        <v>1.177668754950695</v>
      </c>
      <c r="DF159" s="23" t="n">
        <v>1.290873581474224</v>
      </c>
      <c r="DG159" s="23" t="n">
        <v>0.0006623155356043043</v>
      </c>
      <c r="DH159" s="23" t="n">
        <v>7.88640083867571e-05</v>
      </c>
      <c r="DI159" s="23" t="n">
        <v>1.465358453321458</v>
      </c>
      <c r="DJ159" s="23" t="n">
        <v>0.4653584533214581</v>
      </c>
      <c r="DK159" s="23" t="n">
        <v>0.0175016402942097</v>
      </c>
      <c r="DL159" s="23" t="n">
        <v>0.005750731988019232</v>
      </c>
      <c r="DM159" s="23" t="n">
        <v>0.02703668635095816</v>
      </c>
      <c r="DN159" s="23" t="n">
        <v>0.003784314068729223</v>
      </c>
      <c r="DO159" s="23" t="n">
        <v>0.009535046056748455</v>
      </c>
      <c r="DP159" s="23" t="n">
        <v>1.328582458063764</v>
      </c>
      <c r="DQ159" s="23" t="n">
        <v>1.544808709152996</v>
      </c>
      <c r="DR159" s="23" t="n">
        <v>0.0331066039805837</v>
      </c>
      <c r="DS159" s="23" t="n">
        <v>0.00606991762962554</v>
      </c>
      <c r="DT159" s="23" t="n">
        <v>1.891628637319029</v>
      </c>
      <c r="DU159" s="23" t="n">
        <v>0.8916286373190284</v>
      </c>
      <c r="DV159" s="23" t="n">
        <v>-0.0003833716808963711</v>
      </c>
      <c r="DW159" s="23" t="n">
        <v>-0.001873253998741573</v>
      </c>
      <c r="DX159" s="23" t="n">
        <v>-0.003172495535677229</v>
      </c>
      <c r="DY159" s="23" t="n">
        <v>-0.0009158698560392852</v>
      </c>
      <c r="DZ159" s="23" t="n">
        <v>-0.002789123854780858</v>
      </c>
      <c r="EA159" s="23" t="n">
        <v>5.886260754476361</v>
      </c>
      <c r="EB159" s="23" t="n">
        <v>8.275247478529286</v>
      </c>
      <c r="EC159" s="23" t="n">
        <v>-0.0041398084875735</v>
      </c>
      <c r="ED159" s="23" t="n">
        <v>-0.0009673129518962707</v>
      </c>
      <c r="EE159" s="23" t="n">
        <v>10.79842015950189</v>
      </c>
      <c r="EF159" s="23" t="n">
        <v>9.798420159501891</v>
      </c>
      <c r="EG159" s="23" t="n">
        <v>0.006059692933091366</v>
      </c>
      <c r="EH159" s="23" t="n">
        <v>0.003036038199326065</v>
      </c>
      <c r="EI159" s="23" t="n">
        <v>0.01155882269098296</v>
      </c>
      <c r="EJ159" s="23" t="n">
        <v>0.002463091558565527</v>
      </c>
      <c r="EK159" s="23" t="n">
        <v>0.005499129757891593</v>
      </c>
      <c r="EL159" s="23" t="n">
        <v>1.501021789857794</v>
      </c>
      <c r="EM159" s="23" t="n">
        <v>1.907493138449542</v>
      </c>
      <c r="EN159" s="23" t="n">
        <v>0.01513625550735576</v>
      </c>
      <c r="EO159" s="23" t="n">
        <v>0.003577432816372798</v>
      </c>
      <c r="EP159" s="23" t="n">
        <v>2.497858501162362</v>
      </c>
      <c r="EQ159" s="23" t="n">
        <v>1.497858501162362</v>
      </c>
      <c r="ER159" s="23" t="n">
        <v>-0.002249044431873177</v>
      </c>
      <c r="ES159" s="23" t="n">
        <v>-0.00235013327091345</v>
      </c>
      <c r="ET159" s="23" t="n">
        <v>-0.00619397443834859</v>
      </c>
      <c r="EU159" s="23" t="n">
        <v>-0.001594796735561964</v>
      </c>
      <c r="EV159" s="23" t="n">
        <v>-0.003944930006475413</v>
      </c>
      <c r="EW159" s="23" t="n">
        <v>2.044947461956578</v>
      </c>
      <c r="EX159" s="23" t="n">
        <v>2.754047163572385</v>
      </c>
      <c r="EY159" s="23" t="n">
        <v>-0.005532954029562079</v>
      </c>
      <c r="EZ159" s="23" t="n">
        <v>0.0006610204087865107</v>
      </c>
      <c r="FA159" s="23" t="n">
        <v>2.460135491833663</v>
      </c>
      <c r="FB159" s="23" t="n">
        <v>1.460135491833663</v>
      </c>
      <c r="FC159" s="23" t="n">
        <v>0.006445850280251827</v>
      </c>
      <c r="FD159" s="23" t="n">
        <v>0.004406763778065917</v>
      </c>
      <c r="FE159" s="23" t="n">
        <v>0.01429573521742003</v>
      </c>
      <c r="FF159" s="23" t="n">
        <v>0.003443121159102286</v>
      </c>
      <c r="FG159" s="23" t="n">
        <v>0.007849884937168202</v>
      </c>
      <c r="FH159" s="23" t="n">
        <v>1.683659034335149</v>
      </c>
      <c r="FI159" s="23" t="n">
        <v>2.217819930012635</v>
      </c>
      <c r="FJ159" s="23" t="n">
        <v>0.02285737728085146</v>
      </c>
      <c r="FK159" s="23" t="n">
        <v>0.00856164206343143</v>
      </c>
      <c r="FL159" s="23" t="n">
        <v>3.546060843342837</v>
      </c>
      <c r="FM159" s="23" t="n">
        <v>2.546060843342837</v>
      </c>
    </row>
    <row r="160">
      <c r="A160" s="2" t="inlineStr">
        <is>
          <t>NSW|1804</t>
        </is>
      </c>
      <c r="B160" s="2" t="inlineStr">
        <is>
          <t>NSW</t>
        </is>
      </c>
      <c r="C160" s="2" t="inlineStr">
        <is>
          <t>1804</t>
        </is>
      </c>
      <c r="D160" s="2" t="inlineStr">
        <is>
          <t>Cleaning compounds and toiletry preparation manufacturing</t>
        </is>
      </c>
      <c r="E160" s="23" t="n">
        <v>1</v>
      </c>
      <c r="F160" s="23" t="n">
        <v>0.2524099807891054</v>
      </c>
      <c r="G160" s="23" t="n">
        <v>1.466315763914222</v>
      </c>
      <c r="H160" s="23" t="n">
        <v>0.2139057831251165</v>
      </c>
      <c r="I160" s="23" t="n">
        <v>0.4663157639142219</v>
      </c>
      <c r="J160" s="23" t="n">
        <v>1.252409980789105</v>
      </c>
      <c r="K160" s="23" t="n">
        <v>1.466315763914222</v>
      </c>
      <c r="L160" s="23" t="n">
        <v>2.013789828078084</v>
      </c>
      <c r="M160" s="23" t="n">
        <v>0.5474740641638625</v>
      </c>
      <c r="N160" s="23" t="n">
        <v>2.013789828078084</v>
      </c>
      <c r="O160" s="23" t="n">
        <v>1.013789828078084</v>
      </c>
      <c r="P160" s="23" t="n">
        <v>0.2157713862030601</v>
      </c>
      <c r="Q160" s="23" t="n">
        <v>0.06078506357015442</v>
      </c>
      <c r="R160" s="23" t="n">
        <v>0.3262735245863002</v>
      </c>
      <c r="S160" s="23" t="n">
        <v>0.04971707481308568</v>
      </c>
      <c r="T160" s="23" t="n">
        <v>0.1105021383832401</v>
      </c>
      <c r="U160" s="23" t="n">
        <v>1.281710492942518</v>
      </c>
      <c r="V160" s="23" t="n">
        <v>1.51212600673218</v>
      </c>
      <c r="W160" s="23" t="n">
        <v>0.4537966535747905</v>
      </c>
      <c r="X160" s="23" t="n">
        <v>0.1275231289884904</v>
      </c>
      <c r="Y160" s="23" t="n">
        <v>2.103136386896674</v>
      </c>
      <c r="Z160" s="23" t="n">
        <v>1.103136386896674</v>
      </c>
      <c r="AA160" s="23" t="n">
        <v>0.589682316995064</v>
      </c>
      <c r="AB160" s="23" t="n">
        <v>0.1070037207657771</v>
      </c>
      <c r="AC160" s="23" t="n">
        <v>0.788037677597528</v>
      </c>
      <c r="AD160" s="23" t="n">
        <v>0.09135163983668683</v>
      </c>
      <c r="AE160" s="23" t="n">
        <v>0.1983553606024639</v>
      </c>
      <c r="AF160" s="23" t="n">
        <v>1.181459944926028</v>
      </c>
      <c r="AG160" s="23" t="n">
        <v>1.336376647027936</v>
      </c>
      <c r="AH160" s="23" t="n">
        <v>1.067296223718624</v>
      </c>
      <c r="AI160" s="23" t="n">
        <v>0.2792585461210961</v>
      </c>
      <c r="AJ160" s="23" t="n">
        <v>1.809951210945941</v>
      </c>
      <c r="AK160" s="23" t="n">
        <v>0.8099512109459406</v>
      </c>
      <c r="AL160" s="23" t="n">
        <v>0.5887036498496165</v>
      </c>
      <c r="AM160" s="23" t="n">
        <v>0.1077876093222538</v>
      </c>
      <c r="AN160" s="23" t="n">
        <v>0.789095902938627</v>
      </c>
      <c r="AO160" s="23" t="n">
        <v>0.09260464376675667</v>
      </c>
      <c r="AP160" s="23" t="n">
        <v>0.2003922530890104</v>
      </c>
      <c r="AQ160" s="23" t="n">
        <v>1.183093156208201</v>
      </c>
      <c r="AR160" s="23" t="n">
        <v>1.340395805496026</v>
      </c>
      <c r="AS160" s="23" t="n">
        <v>1.072942166905257</v>
      </c>
      <c r="AT160" s="23" t="n">
        <v>0.2838462639666298</v>
      </c>
      <c r="AU160" s="23" t="n">
        <v>1.822550560335983</v>
      </c>
      <c r="AV160" s="23" t="n">
        <v>0.8225505603359827</v>
      </c>
      <c r="AW160" s="23" t="n">
        <v>0.591580893440884</v>
      </c>
      <c r="AX160" s="23" t="n">
        <v>0.1101487013201725</v>
      </c>
      <c r="AY160" s="23" t="n">
        <v>0.7965484601137295</v>
      </c>
      <c r="AZ160" s="23" t="n">
        <v>0.09481886535267291</v>
      </c>
      <c r="BA160" s="23" t="n">
        <v>0.2049675666728454</v>
      </c>
      <c r="BB160" s="23" t="n">
        <v>1.186193811432112</v>
      </c>
      <c r="BC160" s="23" t="n">
        <v>1.346474284320894</v>
      </c>
      <c r="BD160" s="23" t="n">
        <v>1.08799442200338</v>
      </c>
      <c r="BE160" s="23" t="n">
        <v>0.2914459618896504</v>
      </c>
      <c r="BF160" s="23" t="n">
        <v>1.839130428427371</v>
      </c>
      <c r="BG160" s="23" t="n">
        <v>0.8391304284273708</v>
      </c>
      <c r="BH160" s="23" t="n">
        <v>2.294472832486449</v>
      </c>
      <c r="BI160" s="23" t="n">
        <v>0.6460050990150409</v>
      </c>
      <c r="BJ160" s="23" t="n">
        <v>3.406217357593869</v>
      </c>
      <c r="BK160" s="23" t="n">
        <v>0.4657394260923796</v>
      </c>
      <c r="BL160" s="23" t="n">
        <v>1.111744525107421</v>
      </c>
      <c r="BM160" s="23" t="n">
        <v>1.281548375674157</v>
      </c>
      <c r="BN160" s="23" t="n">
        <v>1.484531570549326</v>
      </c>
      <c r="BO160" s="23" t="n">
        <v>4.889444642050401</v>
      </c>
      <c r="BP160" s="23" t="n">
        <v>1.483227284456532</v>
      </c>
      <c r="BQ160" s="23" t="n">
        <v>2.130966456792545</v>
      </c>
      <c r="BR160" s="23" t="n">
        <v>1.130966456792545</v>
      </c>
      <c r="CD160" s="23" t="n">
        <v>0.3739109307920039</v>
      </c>
      <c r="CE160" s="23" t="n">
        <v>0.04621865719562269</v>
      </c>
      <c r="CF160" s="23" t="n">
        <v>0.4617641530112274</v>
      </c>
      <c r="CG160" s="23" t="n">
        <v>0.04163456502360079</v>
      </c>
      <c r="CH160" s="23" t="n">
        <v>0.08785322221922348</v>
      </c>
      <c r="CI160" s="23" t="n">
        <v>1.123608735100961</v>
      </c>
      <c r="CJ160" s="23" t="n">
        <v>1.234957619540932</v>
      </c>
      <c r="CK160" s="23" t="n">
        <v>0.6134995701438337</v>
      </c>
      <c r="CL160" s="23" t="n">
        <v>0.1517354171326063</v>
      </c>
      <c r="CM160" s="23" t="n">
        <v>1.640763934994738</v>
      </c>
      <c r="CN160" s="23" t="n">
        <v>0.6407639349947385</v>
      </c>
      <c r="CO160" s="23" t="n">
        <v>0</v>
      </c>
      <c r="CP160" s="23" t="n">
        <v>6.737414712052083e-05</v>
      </c>
      <c r="CQ160" s="23" t="n">
        <v>0.0002498205290427742</v>
      </c>
      <c r="CR160" s="23" t="n">
        <v>0.0001824463819222533</v>
      </c>
      <c r="CS160" s="23" t="n">
        <v>0.0002498205290427742</v>
      </c>
      <c r="CV160" s="23" t="n">
        <v>0.00224107709514056</v>
      </c>
      <c r="CW160" s="23" t="n">
        <v>0.001991256566097786</v>
      </c>
      <c r="CZ160" s="23" t="n">
        <v>0.0004812128000647401</v>
      </c>
      <c r="DA160" s="23" t="n">
        <v>4.175730981512516e-05</v>
      </c>
      <c r="DB160" s="23" t="n">
        <v>0.0005564972772286008</v>
      </c>
      <c r="DC160" s="23" t="n">
        <v>3.352716734873557e-05</v>
      </c>
      <c r="DD160" s="23" t="n">
        <v>7.528447716386073e-05</v>
      </c>
      <c r="DE160" s="23" t="n">
        <v>1.086775143573711</v>
      </c>
      <c r="DF160" s="23" t="n">
        <v>1.156447370381113</v>
      </c>
      <c r="DG160" s="23" t="n">
        <v>0.0006418599790035168</v>
      </c>
      <c r="DH160" s="23" t="n">
        <v>8.536270177491592e-05</v>
      </c>
      <c r="DI160" s="23" t="n">
        <v>1.333838125081386</v>
      </c>
      <c r="DJ160" s="23" t="n">
        <v>0.3338381250813859</v>
      </c>
      <c r="DK160" s="23" t="n">
        <v>0.003521734332789406</v>
      </c>
      <c r="DL160" s="23" t="n">
        <v>0.003281682857749738</v>
      </c>
      <c r="DM160" s="23" t="n">
        <v>0.009457939366998472</v>
      </c>
      <c r="DN160" s="23" t="n">
        <v>0.002654522176459328</v>
      </c>
      <c r="DO160" s="23" t="n">
        <v>0.005936205034209066</v>
      </c>
      <c r="DP160" s="23" t="n">
        <v>1.931837142624687</v>
      </c>
      <c r="DQ160" s="23" t="n">
        <v>2.6855913800594</v>
      </c>
      <c r="DR160" s="23" t="n">
        <v>0.01602804122987862</v>
      </c>
      <c r="DS160" s="23" t="n">
        <v>0.006570101862880148</v>
      </c>
      <c r="DT160" s="23" t="n">
        <v>4.55117840112134</v>
      </c>
      <c r="DU160" s="23" t="n">
        <v>3.55117840112134</v>
      </c>
      <c r="DV160" s="23" t="n">
        <v>-0.001125703541586704</v>
      </c>
      <c r="DW160" s="23" t="n">
        <v>-0.00102972231676658</v>
      </c>
      <c r="DX160" s="23" t="n">
        <v>-0.002811699998167675</v>
      </c>
      <c r="DY160" s="23" t="n">
        <v>-0.0006562741398143915</v>
      </c>
      <c r="DZ160" s="23" t="n">
        <v>-0.001685996456580971</v>
      </c>
      <c r="EA160" s="23" t="n">
        <v>1.914736676865353</v>
      </c>
      <c r="EB160" s="23" t="n">
        <v>2.497726883051751</v>
      </c>
      <c r="EC160" s="23" t="n">
        <v>-0.00385872320590004</v>
      </c>
      <c r="ED160" s="23" t="n">
        <v>-0.001047023207732365</v>
      </c>
      <c r="EE160" s="23" t="n">
        <v>3.427832518374318</v>
      </c>
      <c r="EF160" s="23" t="n">
        <v>2.427832518374318</v>
      </c>
      <c r="EG160" s="23" t="n">
        <v>0.009004496615910313</v>
      </c>
      <c r="EH160" s="23" t="n">
        <v>0.002011898936570365</v>
      </c>
      <c r="EI160" s="23" t="n">
        <v>0.01278017967326432</v>
      </c>
      <c r="EJ160" s="23" t="n">
        <v>0.001763784120783645</v>
      </c>
      <c r="EK160" s="23" t="n">
        <v>0.003775683057354011</v>
      </c>
      <c r="EL160" s="23" t="n">
        <v>1.22343269395154</v>
      </c>
      <c r="EM160" s="23" t="n">
        <v>1.419310841950081</v>
      </c>
      <c r="EN160" s="23" t="n">
        <v>0.01665240652136232</v>
      </c>
      <c r="EO160" s="23" t="n">
        <v>0.003872226848097999</v>
      </c>
      <c r="EP160" s="23" t="n">
        <v>1.84934341492657</v>
      </c>
      <c r="EQ160" s="23" t="n">
        <v>0.8493434149265702</v>
      </c>
      <c r="ER160" s="23" t="n">
        <v>-0.009983163761357779</v>
      </c>
      <c r="ES160" s="23" t="n">
        <v>-0.001228010380093729</v>
      </c>
      <c r="ET160" s="23" t="n">
        <v>-0.011721954332165</v>
      </c>
      <c r="EU160" s="23" t="n">
        <v>-0.0005107801907134888</v>
      </c>
      <c r="EV160" s="23" t="n">
        <v>-0.001738790570807218</v>
      </c>
      <c r="EW160" s="23" t="n">
        <v>1.123008137445069</v>
      </c>
      <c r="EX160" s="23" t="n">
        <v>1.174172297717646</v>
      </c>
      <c r="EY160" s="23" t="n">
        <v>-0.01100646333472958</v>
      </c>
      <c r="EZ160" s="23" t="n">
        <v>0.0007154909974354164</v>
      </c>
      <c r="FA160" s="23" t="n">
        <v>1.102502533047963</v>
      </c>
      <c r="FB160" s="23" t="n">
        <v>0.1025025330479629</v>
      </c>
      <c r="FC160" s="23" t="n">
        <v>0.02283639629832259</v>
      </c>
      <c r="FD160" s="23" t="n">
        <v>0.00282277806069993</v>
      </c>
      <c r="FE160" s="23" t="n">
        <v>0.02820198161146982</v>
      </c>
      <c r="FF160" s="23" t="n">
        <v>0.002542807252447303</v>
      </c>
      <c r="FG160" s="23" t="n">
        <v>0.005365585313147233</v>
      </c>
      <c r="FH160" s="23" t="n">
        <v>1.123608735100961</v>
      </c>
      <c r="FI160" s="23" t="n">
        <v>1.234957619540932</v>
      </c>
      <c r="FJ160" s="23" t="n">
        <v>0.03746913545153506</v>
      </c>
      <c r="FK160" s="23" t="n">
        <v>0.00926715384006524</v>
      </c>
      <c r="FL160" s="23" t="n">
        <v>1.640763934994739</v>
      </c>
      <c r="FM160" s="23" t="n">
        <v>0.640763934994739</v>
      </c>
    </row>
    <row r="161">
      <c r="A161" s="2" t="inlineStr">
        <is>
          <t>NSW|1901</t>
        </is>
      </c>
      <c r="B161" s="2" t="inlineStr">
        <is>
          <t>NSW</t>
        </is>
      </c>
      <c r="C161" s="2" t="inlineStr">
        <is>
          <t>1901</t>
        </is>
      </c>
      <c r="D161" s="2" t="inlineStr">
        <is>
          <t>Polymer product manufacturing</t>
        </is>
      </c>
      <c r="E161" s="23" t="n">
        <v>1</v>
      </c>
      <c r="F161" s="23" t="n">
        <v>0.3971299527891184</v>
      </c>
      <c r="G161" s="23" t="n">
        <v>1.700981007174128</v>
      </c>
      <c r="H161" s="23" t="n">
        <v>0.3038510543850094</v>
      </c>
      <c r="I161" s="23" t="n">
        <v>0.7009810071741278</v>
      </c>
      <c r="J161" s="23" t="n">
        <v>1.397129952789118</v>
      </c>
      <c r="K161" s="23" t="n">
        <v>1.700981007174128</v>
      </c>
      <c r="L161" s="23" t="n">
        <v>2.329392578026058</v>
      </c>
      <c r="M161" s="23" t="n">
        <v>0.6284115708519298</v>
      </c>
      <c r="N161" s="23" t="n">
        <v>2.329392578026058</v>
      </c>
      <c r="O161" s="23" t="n">
        <v>1.329392578026058</v>
      </c>
      <c r="P161" s="23" t="n">
        <v>0.2057572704467034</v>
      </c>
      <c r="Q161" s="23" t="n">
        <v>0.09359049357288587</v>
      </c>
      <c r="R161" s="23" t="n">
        <v>0.3745091713628735</v>
      </c>
      <c r="S161" s="23" t="n">
        <v>0.07516140734328428</v>
      </c>
      <c r="T161" s="23" t="n">
        <v>0.1687519009161701</v>
      </c>
      <c r="U161" s="23" t="n">
        <v>1.454858743847539</v>
      </c>
      <c r="V161" s="23" t="n">
        <v>1.820150367225451</v>
      </c>
      <c r="W161" s="23" t="n">
        <v>0.5208850730779629</v>
      </c>
      <c r="X161" s="23" t="n">
        <v>0.1463759017150894</v>
      </c>
      <c r="Y161" s="23" t="n">
        <v>2.531551239706429</v>
      </c>
      <c r="Z161" s="23" t="n">
        <v>1.531551239706429</v>
      </c>
      <c r="AA161" s="23" t="n">
        <v>0.3104577282754763</v>
      </c>
      <c r="AB161" s="23" t="n">
        <v>0.1621432761519405</v>
      </c>
      <c r="AC161" s="23" t="n">
        <v>0.6042512582669792</v>
      </c>
      <c r="AD161" s="23" t="n">
        <v>0.1316502538395624</v>
      </c>
      <c r="AE161" s="23" t="n">
        <v>0.2937935299915029</v>
      </c>
      <c r="AF161" s="23" t="n">
        <v>1.522271669810284</v>
      </c>
      <c r="AG161" s="23" t="n">
        <v>1.946323776906636</v>
      </c>
      <c r="AH161" s="23" t="n">
        <v>0.9247948476876068</v>
      </c>
      <c r="AI161" s="23" t="n">
        <v>0.3205435894206276</v>
      </c>
      <c r="AJ161" s="23" t="n">
        <v>2.978810844312482</v>
      </c>
      <c r="AK161" s="23" t="n">
        <v>1.978810844312483</v>
      </c>
      <c r="AL161" s="23" t="n">
        <v>0.3098387487936664</v>
      </c>
      <c r="AM161" s="23" t="n">
        <v>0.1615289443728293</v>
      </c>
      <c r="AN161" s="23" t="n">
        <v>0.6035506802663821</v>
      </c>
      <c r="AO161" s="23" t="n">
        <v>0.1321829870998864</v>
      </c>
      <c r="AP161" s="23" t="n">
        <v>0.2937119314727157</v>
      </c>
      <c r="AQ161" s="23" t="n">
        <v>1.521332289785348</v>
      </c>
      <c r="AR161" s="23" t="n">
        <v>1.947950934530496</v>
      </c>
      <c r="AS161" s="23" t="n">
        <v>0.9293602268649821</v>
      </c>
      <c r="AT161" s="23" t="n">
        <v>0.3258095465986</v>
      </c>
      <c r="AU161" s="23" t="n">
        <v>2.999496449309118</v>
      </c>
      <c r="AV161" s="23" t="n">
        <v>1.999496449309118</v>
      </c>
      <c r="AW161" s="23" t="n">
        <v>0.313534127067685</v>
      </c>
      <c r="AX161" s="23" t="n">
        <v>0.1664817878099891</v>
      </c>
      <c r="AY161" s="23" t="n">
        <v>0.6155929176991889</v>
      </c>
      <c r="AZ161" s="23" t="n">
        <v>0.1355770028215147</v>
      </c>
      <c r="BA161" s="23" t="n">
        <v>0.3020587906315039</v>
      </c>
      <c r="BB161" s="23" t="n">
        <v>1.530984583295615</v>
      </c>
      <c r="BC161" s="23" t="n">
        <v>1.963400040233247</v>
      </c>
      <c r="BD161" s="23" t="n">
        <v>0.9501256868619469</v>
      </c>
      <c r="BE161" s="23" t="n">
        <v>0.334532769162758</v>
      </c>
      <c r="BF161" s="23" t="n">
        <v>3.030374064054711</v>
      </c>
      <c r="BG161" s="23" t="n">
        <v>2.030374064054711</v>
      </c>
      <c r="BH161" s="23" t="n">
        <v>1.944983873513195</v>
      </c>
      <c r="BI161" s="23" t="n">
        <v>0.8682794189111108</v>
      </c>
      <c r="BJ161" s="23" t="n">
        <v>3.517182061393219</v>
      </c>
      <c r="BK161" s="23" t="n">
        <v>0.7039187689689138</v>
      </c>
      <c r="BL161" s="23" t="n">
        <v>1.572198187880025</v>
      </c>
      <c r="BM161" s="23" t="n">
        <v>1.446419855061703</v>
      </c>
      <c r="BN161" s="23" t="n">
        <v>1.808334819270345</v>
      </c>
      <c r="BO161" s="23" t="n">
        <v>5.219686798634604</v>
      </c>
      <c r="BP161" s="23" t="n">
        <v>1.702504737241385</v>
      </c>
      <c r="BQ161" s="23" t="n">
        <v>2.683665849221857</v>
      </c>
      <c r="BR161" s="23" t="n">
        <v>1.683665849221857</v>
      </c>
      <c r="CD161" s="23" t="n">
        <v>0.1047004578287729</v>
      </c>
      <c r="CE161" s="23" t="n">
        <v>0.06855278257905469</v>
      </c>
      <c r="CF161" s="23" t="n">
        <v>0.2297420869041056</v>
      </c>
      <c r="CG161" s="23" t="n">
        <v>0.05648884649627793</v>
      </c>
      <c r="CH161" s="23" t="n">
        <v>0.1250416290753326</v>
      </c>
      <c r="CI161" s="23" t="n">
        <v>1.654751507306357</v>
      </c>
      <c r="CJ161" s="23" t="n">
        <v>2.194279678125435</v>
      </c>
      <c r="CK161" s="23" t="n">
        <v>0.403909774609644</v>
      </c>
      <c r="CL161" s="23" t="n">
        <v>0.1741676877055384</v>
      </c>
      <c r="CM161" s="23" t="n">
        <v>3.857765123340701</v>
      </c>
      <c r="CN161" s="23" t="n">
        <v>2.857765123340701</v>
      </c>
      <c r="CO161" s="23" t="n">
        <v>0</v>
      </c>
      <c r="CP161" s="23" t="n">
        <v>6.047624775889609e-05</v>
      </c>
      <c r="CQ161" s="23" t="n">
        <v>0.0002790819663825876</v>
      </c>
      <c r="CR161" s="23" t="n">
        <v>0.0002186057186236915</v>
      </c>
      <c r="CS161" s="23" t="n">
        <v>0.0002790819663825876</v>
      </c>
      <c r="CV161" s="23" t="n">
        <v>0.002564722051601672</v>
      </c>
      <c r="CW161" s="23" t="n">
        <v>0.002285640085219084</v>
      </c>
      <c r="CZ161" s="23" t="n">
        <v>0.0006896700117520607</v>
      </c>
      <c r="DA161" s="23" t="n">
        <v>0.0001079915530551231</v>
      </c>
      <c r="DB161" s="23" t="n">
        <v>0.0008535775646415241</v>
      </c>
      <c r="DC161" s="23" t="n">
        <v>5.59159998343403e-05</v>
      </c>
      <c r="DD161" s="23" t="n">
        <v>0.0001639075528894634</v>
      </c>
      <c r="DE161" s="23" t="n">
        <v>1.156584382697426</v>
      </c>
      <c r="DF161" s="23" t="n">
        <v>1.23766083793185</v>
      </c>
      <c r="DG161" s="23" t="n">
        <v>0.0009515601231330685</v>
      </c>
      <c r="DH161" s="23" t="n">
        <v>9.798255849154439e-05</v>
      </c>
      <c r="DI161" s="23" t="n">
        <v>1.379732490783083</v>
      </c>
      <c r="DJ161" s="23" t="n">
        <v>0.3797324907830825</v>
      </c>
      <c r="DK161" s="23" t="n">
        <v>0.003312054926863944</v>
      </c>
      <c r="DL161" s="23" t="n">
        <v>0.006786270085277983</v>
      </c>
      <c r="DM161" s="23" t="n">
        <v>0.01421573528792877</v>
      </c>
      <c r="DN161" s="23" t="n">
        <v>0.004117410275786843</v>
      </c>
      <c r="DO161" s="23" t="n">
        <v>0.01090368036106483</v>
      </c>
      <c r="DP161" s="23" t="n">
        <v>3.04896061059701</v>
      </c>
      <c r="DQ161" s="23" t="n">
        <v>4.292119424900087</v>
      </c>
      <c r="DR161" s="23" t="n">
        <v>0.02175714830192307</v>
      </c>
      <c r="DS161" s="23" t="n">
        <v>0.007541413013994301</v>
      </c>
      <c r="DT161" s="23" t="n">
        <v>6.569078346331674</v>
      </c>
      <c r="DU161" s="23" t="n">
        <v>5.569078346331674</v>
      </c>
      <c r="DV161" s="23" t="n">
        <v>-0.0003063466645973678</v>
      </c>
      <c r="DW161" s="23" t="n">
        <v>-0.002001894448932144</v>
      </c>
      <c r="DX161" s="23" t="n">
        <v>-0.003306157386145959</v>
      </c>
      <c r="DY161" s="23" t="n">
        <v>-0.0009979162726164474</v>
      </c>
      <c r="DZ161" s="23" t="n">
        <v>-0.002999810721548592</v>
      </c>
      <c r="EA161" s="23" t="n">
        <v>7.534735579913166</v>
      </c>
      <c r="EB161" s="23" t="n">
        <v>10.79220950713222</v>
      </c>
      <c r="EC161" s="23" t="n">
        <v>-0.004507970479692963</v>
      </c>
      <c r="ED161" s="23" t="n">
        <v>-0.001201813093547004</v>
      </c>
      <c r="EE161" s="23" t="n">
        <v>14.71525889017855</v>
      </c>
      <c r="EF161" s="23" t="n">
        <v>13.71525889017855</v>
      </c>
      <c r="EG161" s="23" t="n">
        <v>0.008855390072691389</v>
      </c>
      <c r="EH161" s="23" t="n">
        <v>0.003392208279065367</v>
      </c>
      <c r="EI161" s="23" t="n">
        <v>0.01488866723647081</v>
      </c>
      <c r="EJ161" s="23" t="n">
        <v>0.00264106888471405</v>
      </c>
      <c r="EK161" s="23" t="n">
        <v>0.006033277163779417</v>
      </c>
      <c r="EL161" s="23" t="n">
        <v>1.383067064377706</v>
      </c>
      <c r="EM161" s="23" t="n">
        <v>1.681311282084014</v>
      </c>
      <c r="EN161" s="23" t="n">
        <v>0.01933335661189289</v>
      </c>
      <c r="EO161" s="23" t="n">
        <v>0.004444689375422087</v>
      </c>
      <c r="EP161" s="23" t="n">
        <v>2.183230377565623</v>
      </c>
      <c r="EQ161" s="23" t="n">
        <v>1.183230377565623</v>
      </c>
      <c r="ER161" s="23" t="n">
        <v>-0.009474369554501261</v>
      </c>
      <c r="ES161" s="23" t="n">
        <v>-0.00400654005817663</v>
      </c>
      <c r="ET161" s="23" t="n">
        <v>-0.01558924523706806</v>
      </c>
      <c r="EU161" s="23" t="n">
        <v>-0.002108335624390171</v>
      </c>
      <c r="EV161" s="23" t="n">
        <v>-0.0061148756825668</v>
      </c>
      <c r="EW161" s="23" t="n">
        <v>1.422881969626478</v>
      </c>
      <c r="EX161" s="23" t="n">
        <v>1.64541240948973</v>
      </c>
      <c r="EY161" s="23" t="n">
        <v>-0.01476797743451795</v>
      </c>
      <c r="EZ161" s="23" t="n">
        <v>0.000821267802550112</v>
      </c>
      <c r="FA161" s="23" t="n">
        <v>1.558729301149299</v>
      </c>
      <c r="FB161" s="23" t="n">
        <v>0.5587293011492994</v>
      </c>
      <c r="FC161" s="23" t="n">
        <v>0.006394520594862485</v>
      </c>
      <c r="FD161" s="23" t="n">
        <v>0.00418682199798775</v>
      </c>
      <c r="FE161" s="23" t="n">
        <v>0.01403136659266132</v>
      </c>
      <c r="FF161" s="23" t="n">
        <v>0.003450023999811081</v>
      </c>
      <c r="FG161" s="23" t="n">
        <v>0.007636845997798831</v>
      </c>
      <c r="FH161" s="23" t="n">
        <v>1.654751507306356</v>
      </c>
      <c r="FI161" s="23" t="n">
        <v>2.194279678125435</v>
      </c>
      <c r="FJ161" s="23" t="n">
        <v>0.02466855853134433</v>
      </c>
      <c r="FK161" s="23" t="n">
        <v>0.01063719193868301</v>
      </c>
      <c r="FL161" s="23" t="n">
        <v>3.857765123340701</v>
      </c>
      <c r="FM161" s="23" t="n">
        <v>2.857765123340701</v>
      </c>
    </row>
    <row r="162">
      <c r="A162" s="2" t="inlineStr">
        <is>
          <t>NSW|1902</t>
        </is>
      </c>
      <c r="B162" s="2" t="inlineStr">
        <is>
          <t>NSW</t>
        </is>
      </c>
      <c r="C162" s="2" t="inlineStr">
        <is>
          <t>1902</t>
        </is>
      </c>
      <c r="D162" s="2" t="inlineStr">
        <is>
          <t>Natural rubber product manufacturing</t>
        </is>
      </c>
      <c r="E162" s="23" t="n">
        <v>1</v>
      </c>
      <c r="F162" s="23" t="n">
        <v>0.3168820668573651</v>
      </c>
      <c r="G162" s="23" t="n">
        <v>1.58228571429197</v>
      </c>
      <c r="H162" s="23" t="n">
        <v>0.2654036474346051</v>
      </c>
      <c r="I162" s="23" t="n">
        <v>0.5822857142919702</v>
      </c>
      <c r="J162" s="23" t="n">
        <v>1.316882066857365</v>
      </c>
      <c r="K162" s="23" t="n">
        <v>1.58228571429197</v>
      </c>
      <c r="L162" s="23" t="n">
        <v>2.249225535315862</v>
      </c>
      <c r="M162" s="23" t="n">
        <v>0.6669398210238922</v>
      </c>
      <c r="N162" s="23" t="n">
        <v>2.249225535315862</v>
      </c>
      <c r="O162" s="23" t="n">
        <v>1.249225535315862</v>
      </c>
      <c r="P162" s="23" t="n">
        <v>0.2499976809152551</v>
      </c>
      <c r="Q162" s="23" t="n">
        <v>0.08422217926775501</v>
      </c>
      <c r="R162" s="23" t="n">
        <v>0.3974705293569701</v>
      </c>
      <c r="S162" s="23" t="n">
        <v>0.06325066917395998</v>
      </c>
      <c r="T162" s="23" t="n">
        <v>0.147472848441715</v>
      </c>
      <c r="U162" s="23" t="n">
        <v>1.336891842193948</v>
      </c>
      <c r="V162" s="23" t="n">
        <v>1.58989686585015</v>
      </c>
      <c r="W162" s="23" t="n">
        <v>0.5528208160484213</v>
      </c>
      <c r="X162" s="23" t="n">
        <v>0.1553502866914511</v>
      </c>
      <c r="Y162" s="23" t="n">
        <v>2.211303776997107</v>
      </c>
      <c r="Z162" s="23" t="n">
        <v>1.211303776997107</v>
      </c>
      <c r="AA162" s="23" t="n">
        <v>0.406891820115347</v>
      </c>
      <c r="AB162" s="23" t="n">
        <v>0.1407210876407196</v>
      </c>
      <c r="AC162" s="23" t="n">
        <v>0.6604448629898784</v>
      </c>
      <c r="AD162" s="23" t="n">
        <v>0.1128319552338118</v>
      </c>
      <c r="AE162" s="23" t="n">
        <v>0.2535530428745314</v>
      </c>
      <c r="AF162" s="23" t="n">
        <v>1.345843982808078</v>
      </c>
      <c r="AG162" s="23" t="n">
        <v>1.623146080456111</v>
      </c>
      <c r="AH162" s="23" t="n">
        <v>1.000641151655802</v>
      </c>
      <c r="AI162" s="23" t="n">
        <v>0.3401962886659241</v>
      </c>
      <c r="AJ162" s="23" t="n">
        <v>2.459231427587159</v>
      </c>
      <c r="AK162" s="23" t="n">
        <v>1.45923142758716</v>
      </c>
      <c r="AL162" s="23" t="n">
        <v>0.4109330091006162</v>
      </c>
      <c r="AM162" s="23" t="n">
        <v>0.1417832479013472</v>
      </c>
      <c r="AN162" s="23" t="n">
        <v>0.6673392900924723</v>
      </c>
      <c r="AO162" s="23" t="n">
        <v>0.1146230330905088</v>
      </c>
      <c r="AP162" s="23" t="n">
        <v>0.2564062809918561</v>
      </c>
      <c r="AQ162" s="23" t="n">
        <v>1.345027643828515</v>
      </c>
      <c r="AR162" s="23" t="n">
        <v>1.623961266954526</v>
      </c>
      <c r="AS162" s="23" t="n">
        <v>1.013124394592953</v>
      </c>
      <c r="AT162" s="23" t="n">
        <v>0.3457851045004811</v>
      </c>
      <c r="AU162" s="23" t="n">
        <v>2.465424709517292</v>
      </c>
      <c r="AV162" s="23" t="n">
        <v>1.465424709517292</v>
      </c>
      <c r="AW162" s="23" t="n">
        <v>0.4224368334190465</v>
      </c>
      <c r="AX162" s="23" t="n">
        <v>0.1448699444739462</v>
      </c>
      <c r="AY162" s="23" t="n">
        <v>0.6846124615198753</v>
      </c>
      <c r="AZ162" s="23" t="n">
        <v>0.1173056836268826</v>
      </c>
      <c r="BA162" s="23" t="n">
        <v>0.2621756281008288</v>
      </c>
      <c r="BB162" s="23" t="n">
        <v>1.342938714177509</v>
      </c>
      <c r="BC162" s="23" t="n">
        <v>1.620626818875799</v>
      </c>
      <c r="BD162" s="23" t="n">
        <v>1.03965561403466</v>
      </c>
      <c r="BE162" s="23" t="n">
        <v>0.3550431525147842</v>
      </c>
      <c r="BF162" s="23" t="n">
        <v>2.461091296466915</v>
      </c>
      <c r="BG162" s="23" t="n">
        <v>1.461091296466915</v>
      </c>
      <c r="BH162" s="23" t="n">
        <v>0.8600624670736234</v>
      </c>
      <c r="BI162" s="23" t="n">
        <v>0.7268618614226755</v>
      </c>
      <c r="BJ162" s="23" t="n">
        <v>2.1619028469553</v>
      </c>
      <c r="BK162" s="23" t="n">
        <v>0.5749785184590012</v>
      </c>
      <c r="BL162" s="23" t="n">
        <v>1.301840379881677</v>
      </c>
      <c r="BM162" s="23" t="n">
        <v>1.845126824212937</v>
      </c>
      <c r="BN162" s="23" t="n">
        <v>2.513657937325425</v>
      </c>
      <c r="BO162" s="23" t="n">
        <v>3.968789062001846</v>
      </c>
      <c r="BP162" s="23" t="n">
        <v>1.806886215046546</v>
      </c>
      <c r="BQ162" s="23" t="n">
        <v>4.614535820294211</v>
      </c>
      <c r="BR162" s="23" t="n">
        <v>3.614535820294211</v>
      </c>
      <c r="CD162" s="23" t="n">
        <v>0.1568941392000918</v>
      </c>
      <c r="CE162" s="23" t="n">
        <v>0.05649890837296462</v>
      </c>
      <c r="CF162" s="23" t="n">
        <v>0.2629743336329083</v>
      </c>
      <c r="CG162" s="23" t="n">
        <v>0.04958128605985192</v>
      </c>
      <c r="CH162" s="23" t="n">
        <v>0.1060801944328165</v>
      </c>
      <c r="CI162" s="23" t="n">
        <v>1.360108469704594</v>
      </c>
      <c r="CJ162" s="23" t="n">
        <v>1.676125921424823</v>
      </c>
      <c r="CK162" s="23" t="n">
        <v>0.4478203356073807</v>
      </c>
      <c r="CL162" s="23" t="n">
        <v>0.1848460019744723</v>
      </c>
      <c r="CM162" s="23" t="n">
        <v>2.854283390638716</v>
      </c>
      <c r="CN162" s="23" t="n">
        <v>1.854283390638716</v>
      </c>
      <c r="CO162" s="23" t="n">
        <v>0</v>
      </c>
      <c r="CP162" s="23" t="n">
        <v>8.656254118625063e-05</v>
      </c>
      <c r="CQ162" s="23" t="n">
        <v>0.0003141689042611527</v>
      </c>
      <c r="CR162" s="23" t="n">
        <v>0.0002276063630749021</v>
      </c>
      <c r="CS162" s="23" t="n">
        <v>0.0003141689042611527</v>
      </c>
      <c r="CV162" s="23" t="n">
        <v>0.002739942807969614</v>
      </c>
      <c r="CW162" s="23" t="n">
        <v>0.002425773903708461</v>
      </c>
      <c r="CZ162" s="23" t="n">
        <v>0.0005787632321302294</v>
      </c>
      <c r="DA162" s="23" t="n">
        <v>3.93829827483409e-05</v>
      </c>
      <c r="DB162" s="23" t="n">
        <v>0.0006592514536266271</v>
      </c>
      <c r="DC162" s="23" t="n">
        <v>4.11052387480568e-05</v>
      </c>
      <c r="DD162" s="23" t="n">
        <v>8.04882214963977e-05</v>
      </c>
      <c r="DE162" s="23" t="n">
        <v>1.068046794547376</v>
      </c>
      <c r="DF162" s="23" t="n">
        <v>1.139069341361144</v>
      </c>
      <c r="DG162" s="23" t="n">
        <v>0.000763241375287717</v>
      </c>
      <c r="DH162" s="23" t="n">
        <v>0.00010398992166109</v>
      </c>
      <c r="DI162" s="23" t="n">
        <v>1.318745443587504</v>
      </c>
      <c r="DJ162" s="23" t="n">
        <v>0.3187454435875043</v>
      </c>
      <c r="DK162" s="23" t="n">
        <v>0.01135702411040152</v>
      </c>
      <c r="DL162" s="23" t="n">
        <v>0.004003684962118852</v>
      </c>
      <c r="DM162" s="23" t="n">
        <v>0.01843272957719501</v>
      </c>
      <c r="DN162" s="23" t="n">
        <v>0.003072020504674637</v>
      </c>
      <c r="DO162" s="23" t="n">
        <v>0.007075705466793489</v>
      </c>
      <c r="DP162" s="23" t="n">
        <v>1.352529405872442</v>
      </c>
      <c r="DQ162" s="23" t="n">
        <v>1.623024605566619</v>
      </c>
      <c r="DR162" s="23" t="n">
        <v>0.02643651066448777</v>
      </c>
      <c r="DS162" s="23" t="n">
        <v>0.008003781087292761</v>
      </c>
      <c r="DT162" s="23" t="n">
        <v>2.327767415785923</v>
      </c>
      <c r="DU162" s="23" t="n">
        <v>1.327767415785923</v>
      </c>
      <c r="DV162" s="23" t="n">
        <v>-0.0004319630241013971</v>
      </c>
      <c r="DW162" s="23" t="n">
        <v>-0.001042933913454532</v>
      </c>
      <c r="DX162" s="23" t="n">
        <v>-0.002132978507679694</v>
      </c>
      <c r="DY162" s="23" t="n">
        <v>-0.0006580815701237646</v>
      </c>
      <c r="DZ162" s="23" t="n">
        <v>-0.001701015483578296</v>
      </c>
      <c r="EA162" s="23" t="n">
        <v>3.414405528399389</v>
      </c>
      <c r="EB162" s="23" t="n">
        <v>4.937872893442397</v>
      </c>
      <c r="EC162" s="23" t="n">
        <v>-0.003408475406038479</v>
      </c>
      <c r="ED162" s="23" t="n">
        <v>-0.001275496898358785</v>
      </c>
      <c r="EE162" s="23" t="n">
        <v>7.890664746430677</v>
      </c>
      <c r="EF162" s="23" t="n">
        <v>6.890664746430677</v>
      </c>
      <c r="EG162" s="23" t="n">
        <v>0.01074619641842246</v>
      </c>
      <c r="EH162" s="23" t="n">
        <v>0.003153328973347846</v>
      </c>
      <c r="EI162" s="23" t="n">
        <v>0.01613614917035327</v>
      </c>
      <c r="EJ162" s="23" t="n">
        <v>0.002236623778582962</v>
      </c>
      <c r="EK162" s="23" t="n">
        <v>0.005389952751930807</v>
      </c>
      <c r="EL162" s="23" t="n">
        <v>1.293436751997388</v>
      </c>
      <c r="EM162" s="23" t="n">
        <v>1.501568419379594</v>
      </c>
      <c r="EN162" s="23" t="n">
        <v>0.02085334483327223</v>
      </c>
      <c r="EO162" s="23" t="n">
        <v>0.004717195662918967</v>
      </c>
      <c r="EP162" s="23" t="n">
        <v>1.940532633250854</v>
      </c>
      <c r="EQ162" s="23" t="n">
        <v>0.9405326332508543</v>
      </c>
      <c r="ER162" s="23" t="n">
        <v>-0.006705007433153203</v>
      </c>
      <c r="ES162" s="23" t="n">
        <v>-0.002091168712720224</v>
      </c>
      <c r="ET162" s="23" t="n">
        <v>-0.009241722067759448</v>
      </c>
      <c r="EU162" s="23" t="n">
        <v>-0.000445545921886021</v>
      </c>
      <c r="EV162" s="23" t="n">
        <v>-0.002536714634606245</v>
      </c>
      <c r="EW162" s="23" t="n">
        <v>1.311881639739928</v>
      </c>
      <c r="EX162" s="23" t="n">
        <v>1.378331367995709</v>
      </c>
      <c r="EY162" s="23" t="n">
        <v>-0.008370101896121236</v>
      </c>
      <c r="EZ162" s="23" t="n">
        <v>0.0008716201716382124</v>
      </c>
      <c r="FA162" s="23" t="n">
        <v>1.248335960782817</v>
      </c>
      <c r="FB162" s="23" t="n">
        <v>0.2483359607828173</v>
      </c>
      <c r="FC162" s="23" t="n">
        <v>0.009582219840613724</v>
      </c>
      <c r="FD162" s="23" t="n">
        <v>0.003450638523176409</v>
      </c>
      <c r="FE162" s="23" t="n">
        <v>0.0160610070596439</v>
      </c>
      <c r="FF162" s="23" t="n">
        <v>0.00302814869585377</v>
      </c>
      <c r="FG162" s="23" t="n">
        <v>0.006478787219030179</v>
      </c>
      <c r="FH162" s="23" t="n">
        <v>1.360108469704594</v>
      </c>
      <c r="FI162" s="23" t="n">
        <v>1.676125921424823</v>
      </c>
      <c r="FJ162" s="23" t="n">
        <v>0.02735037093651252</v>
      </c>
      <c r="FK162" s="23" t="n">
        <v>0.01128936387686862</v>
      </c>
      <c r="FL162" s="23" t="n">
        <v>2.854283390638717</v>
      </c>
      <c r="FM162" s="23" t="n">
        <v>1.854283390638717</v>
      </c>
    </row>
    <row r="163">
      <c r="A163" s="2" t="inlineStr">
        <is>
          <t>NSW|2001</t>
        </is>
      </c>
      <c r="B163" s="2" t="inlineStr">
        <is>
          <t>NSW</t>
        </is>
      </c>
      <c r="C163" s="2" t="inlineStr">
        <is>
          <t>2001</t>
        </is>
      </c>
      <c r="D163" s="2" t="inlineStr">
        <is>
          <t>Glass and glass product manufacturing</t>
        </is>
      </c>
      <c r="E163" s="23" t="n">
        <v>1</v>
      </c>
      <c r="F163" s="23" t="n">
        <v>0.3197398696785071</v>
      </c>
      <c r="G163" s="23" t="n">
        <v>1.566944296935044</v>
      </c>
      <c r="H163" s="23" t="n">
        <v>0.2472044272565373</v>
      </c>
      <c r="I163" s="23" t="n">
        <v>0.5669442969350444</v>
      </c>
      <c r="J163" s="23" t="n">
        <v>1.319739869678507</v>
      </c>
      <c r="K163" s="23" t="n">
        <v>1.566944296935044</v>
      </c>
      <c r="L163" s="23" t="n">
        <v>2.168890588049537</v>
      </c>
      <c r="M163" s="23" t="n">
        <v>0.6019462911144928</v>
      </c>
      <c r="N163" s="23" t="n">
        <v>2.168890588049537</v>
      </c>
      <c r="O163" s="23" t="n">
        <v>1.168890588049537</v>
      </c>
      <c r="P163" s="23" t="n">
        <v>0.2269639575864262</v>
      </c>
      <c r="Q163" s="23" t="n">
        <v>0.07116780027262176</v>
      </c>
      <c r="R163" s="23" t="n">
        <v>0.3587368806475419</v>
      </c>
      <c r="S163" s="23" t="n">
        <v>0.06060512278849398</v>
      </c>
      <c r="T163" s="23" t="n">
        <v>0.1317729230611157</v>
      </c>
      <c r="U163" s="23" t="n">
        <v>1.313564325496578</v>
      </c>
      <c r="V163" s="23" t="n">
        <v>1.580589642789153</v>
      </c>
      <c r="W163" s="23" t="n">
        <v>0.4989482249843226</v>
      </c>
      <c r="X163" s="23" t="n">
        <v>0.1402113443367807</v>
      </c>
      <c r="Y163" s="23" t="n">
        <v>2.19835885085114</v>
      </c>
      <c r="Z163" s="23" t="n">
        <v>1.198358850851139</v>
      </c>
      <c r="AA163" s="23" t="n">
        <v>0.3990002051648501</v>
      </c>
      <c r="AB163" s="23" t="n">
        <v>0.1400217197498892</v>
      </c>
      <c r="AC163" s="23" t="n">
        <v>0.6455166790467288</v>
      </c>
      <c r="AD163" s="23" t="n">
        <v>0.1064947541319896</v>
      </c>
      <c r="AE163" s="23" t="n">
        <v>0.2465164738818788</v>
      </c>
      <c r="AF163" s="23" t="n">
        <v>1.350931447997722</v>
      </c>
      <c r="AG163" s="23" t="n">
        <v>1.617835456450526</v>
      </c>
      <c r="AH163" s="23" t="n">
        <v>0.9525607147424637</v>
      </c>
      <c r="AI163" s="23" t="n">
        <v>0.3070440356957349</v>
      </c>
      <c r="AJ163" s="23" t="n">
        <v>2.387368984807679</v>
      </c>
      <c r="AK163" s="23" t="n">
        <v>1.387368984807679</v>
      </c>
      <c r="AL163" s="23" t="n">
        <v>0.4051874208635415</v>
      </c>
      <c r="AM163" s="23" t="n">
        <v>0.1442665716457519</v>
      </c>
      <c r="AN163" s="23" t="n">
        <v>0.6569604296873136</v>
      </c>
      <c r="AO163" s="23" t="n">
        <v>0.1075064371780202</v>
      </c>
      <c r="AP163" s="23" t="n">
        <v>0.2517730088237721</v>
      </c>
      <c r="AQ163" s="23" t="n">
        <v>1.356048989226489</v>
      </c>
      <c r="AR163" s="23" t="n">
        <v>1.62137419835786</v>
      </c>
      <c r="AS163" s="23" t="n">
        <v>0.9690486490669213</v>
      </c>
      <c r="AT163" s="23" t="n">
        <v>0.3120882193796077</v>
      </c>
      <c r="AU163" s="23" t="n">
        <v>2.391605956082423</v>
      </c>
      <c r="AV163" s="23" t="n">
        <v>1.391605956082423</v>
      </c>
      <c r="AW163" s="23" t="n">
        <v>0.4132210930547185</v>
      </c>
      <c r="AX163" s="23" t="n">
        <v>0.1478176646993757</v>
      </c>
      <c r="AY163" s="23" t="n">
        <v>0.6711583744260213</v>
      </c>
      <c r="AZ163" s="23" t="n">
        <v>0.1101196166719272</v>
      </c>
      <c r="BA163" s="23" t="n">
        <v>0.2579372813713028</v>
      </c>
      <c r="BB163" s="23" t="n">
        <v>1.357720521008839</v>
      </c>
      <c r="BC163" s="23" t="n">
        <v>1.624211313765503</v>
      </c>
      <c r="BD163" s="23" t="n">
        <v>0.991602441649014</v>
      </c>
      <c r="BE163" s="23" t="n">
        <v>0.3204440672229927</v>
      </c>
      <c r="BF163" s="23" t="n">
        <v>2.399689798791822</v>
      </c>
      <c r="BG163" s="23" t="n">
        <v>1.399689798791822</v>
      </c>
      <c r="BH163" s="23" t="n">
        <v>1.813732383768661</v>
      </c>
      <c r="BI163" s="23" t="n">
        <v>0.7352099917769896</v>
      </c>
      <c r="BJ163" s="23" t="n">
        <v>3.110040977979763</v>
      </c>
      <c r="BK163" s="23" t="n">
        <v>0.5610986024341125</v>
      </c>
      <c r="BL163" s="23" t="n">
        <v>1.296308594211102</v>
      </c>
      <c r="BM163" s="23" t="n">
        <v>1.405357481818423</v>
      </c>
      <c r="BN163" s="23" t="n">
        <v>1.714718778697423</v>
      </c>
      <c r="BO163" s="23" t="n">
        <v>4.740845469370607</v>
      </c>
      <c r="BP163" s="23" t="n">
        <v>1.630804491390845</v>
      </c>
      <c r="BQ163" s="23" t="n">
        <v>2.613861621370982</v>
      </c>
      <c r="BR163" s="23" t="n">
        <v>1.613861621370982</v>
      </c>
      <c r="CD163" s="23" t="n">
        <v>0.1720362475784239</v>
      </c>
      <c r="CE163" s="23" t="n">
        <v>0.06885391947726754</v>
      </c>
      <c r="CF163" s="23" t="n">
        <v>0.2867797983991867</v>
      </c>
      <c r="CG163" s="23" t="n">
        <v>0.04588963134349525</v>
      </c>
      <c r="CH163" s="23" t="n">
        <v>0.1147435508207628</v>
      </c>
      <c r="CI163" s="23" t="n">
        <v>1.400229140349507</v>
      </c>
      <c r="CJ163" s="23" t="n">
        <v>1.666973108492477</v>
      </c>
      <c r="CK163" s="23" t="n">
        <v>0.4536124897581412</v>
      </c>
      <c r="CL163" s="23" t="n">
        <v>0.1668326913589545</v>
      </c>
      <c r="CM163" s="23" t="n">
        <v>2.636726248934015</v>
      </c>
      <c r="CN163" s="23" t="n">
        <v>1.636726248934015</v>
      </c>
      <c r="CO163" s="23" t="n">
        <v>0</v>
      </c>
      <c r="CP163" s="23" t="n">
        <v>0.0001368261375420927</v>
      </c>
      <c r="CQ163" s="23" t="n">
        <v>0.0003425794760354279</v>
      </c>
      <c r="CR163" s="23" t="n">
        <v>0.0002057533384933352</v>
      </c>
      <c r="CS163" s="23" t="n">
        <v>0.0003425794760354279</v>
      </c>
      <c r="CV163" s="23" t="n">
        <v>0.002531960824082594</v>
      </c>
      <c r="CW163" s="23" t="n">
        <v>0.002189381348047166</v>
      </c>
      <c r="CZ163" s="23" t="n">
        <v>0.0004735418285332482</v>
      </c>
      <c r="DA163" s="23" t="n">
        <v>6.679684332407201e-05</v>
      </c>
      <c r="DB163" s="23" t="n">
        <v>0.0005838119446637478</v>
      </c>
      <c r="DC163" s="23" t="n">
        <v>4.347327280642756e-05</v>
      </c>
      <c r="DD163" s="23" t="n">
        <v>0.0001102701161304996</v>
      </c>
      <c r="DE163" s="23" t="n">
        <v>1.141057957923103</v>
      </c>
      <c r="DF163" s="23" t="n">
        <v>1.232862462165277</v>
      </c>
      <c r="DG163" s="23" t="n">
        <v>0.0006776680103595707</v>
      </c>
      <c r="DH163" s="23" t="n">
        <v>9.385606569582293e-05</v>
      </c>
      <c r="DI163" s="23" t="n">
        <v>1.431062621138632</v>
      </c>
      <c r="DJ163" s="23" t="n">
        <v>0.4310626211386318</v>
      </c>
      <c r="DK163" s="23" t="n">
        <v>0.007825170561938476</v>
      </c>
      <c r="DL163" s="23" t="n">
        <v>0.005092359196124343</v>
      </c>
      <c r="DM163" s="23" t="n">
        <v>0.01601350381900354</v>
      </c>
      <c r="DN163" s="23" t="n">
        <v>0.003095974060940725</v>
      </c>
      <c r="DO163" s="23" t="n">
        <v>0.008188333257065068</v>
      </c>
      <c r="DP163" s="23" t="n">
        <v>1.650766543146485</v>
      </c>
      <c r="DQ163" s="23" t="n">
        <v>2.046409556475741</v>
      </c>
      <c r="DR163" s="23" t="n">
        <v>0.02323731350694776</v>
      </c>
      <c r="DS163" s="23" t="n">
        <v>0.00722380968794422</v>
      </c>
      <c r="DT163" s="23" t="n">
        <v>2.969560001666129</v>
      </c>
      <c r="DU163" s="23" t="n">
        <v>1.969560001666129</v>
      </c>
      <c r="DV163" s="23" t="n">
        <v>-0.0002650401992947762</v>
      </c>
      <c r="DW163" s="23" t="n">
        <v>-0.001744889123366673</v>
      </c>
      <c r="DX163" s="23" t="n">
        <v>-0.002741950500994884</v>
      </c>
      <c r="DY163" s="23" t="n">
        <v>-0.0007320211783334355</v>
      </c>
      <c r="DZ163" s="23" t="n">
        <v>-0.002476910301700108</v>
      </c>
      <c r="EA163" s="23" t="n">
        <v>7.583488572712763</v>
      </c>
      <c r="EB163" s="23" t="n">
        <v>10.34541367041949</v>
      </c>
      <c r="EC163" s="23" t="n">
        <v>-0.003893149759297381</v>
      </c>
      <c r="ED163" s="23" t="n">
        <v>-0.001151199258302497</v>
      </c>
      <c r="EE163" s="23" t="n">
        <v>14.68890292739118</v>
      </c>
      <c r="EF163" s="23" t="n">
        <v>13.68890292739118</v>
      </c>
      <c r="EG163" s="23" t="n">
        <v>0.00983141168601601</v>
      </c>
      <c r="EH163" s="23" t="n">
        <v>0.002729661915773735</v>
      </c>
      <c r="EI163" s="23" t="n">
        <v>0.01470247761638534</v>
      </c>
      <c r="EJ163" s="23" t="n">
        <v>0.002141404014595597</v>
      </c>
      <c r="EK163" s="23" t="n">
        <v>0.004871065930369333</v>
      </c>
      <c r="EL163" s="23" t="n">
        <v>1.277646995462142</v>
      </c>
      <c r="EM163" s="23" t="n">
        <v>1.495459460547037</v>
      </c>
      <c r="EN163" s="23" t="n">
        <v>0.0189599808336864</v>
      </c>
      <c r="EO163" s="23" t="n">
        <v>0.004257503217301057</v>
      </c>
      <c r="EP163" s="23" t="n">
        <v>1.928510517025207</v>
      </c>
      <c r="EQ163" s="23" t="n">
        <v>0.9285105170252073</v>
      </c>
      <c r="ER163" s="23" t="n">
        <v>-0.003644195987324558</v>
      </c>
      <c r="ES163" s="23" t="n">
        <v>0.001515189980088834</v>
      </c>
      <c r="ET163" s="23" t="n">
        <v>-0.003258726975800215</v>
      </c>
      <c r="EU163" s="23" t="n">
        <v>-0.001129720968564491</v>
      </c>
      <c r="EV163" s="23" t="n">
        <v>0.0003854690115243434</v>
      </c>
      <c r="EW163" s="23" t="n">
        <v>0.5842183062165014</v>
      </c>
      <c r="EX163" s="23" t="n">
        <v>0.8942238527057538</v>
      </c>
      <c r="EY163" s="23" t="n">
        <v>-0.002472046509229065</v>
      </c>
      <c r="EZ163" s="23" t="n">
        <v>0.0007866804665711503</v>
      </c>
      <c r="FA163" s="23" t="n">
        <v>0.6783516906959648</v>
      </c>
      <c r="FB163" s="23" t="n">
        <v>-0.3216483093040353</v>
      </c>
      <c r="FC163" s="23" t="n">
        <v>0.01050701545166286</v>
      </c>
      <c r="FD163" s="23" t="n">
        <v>0.004205213761858013</v>
      </c>
      <c r="FE163" s="23" t="n">
        <v>0.01751491220843693</v>
      </c>
      <c r="FF163" s="23" t="n">
        <v>0.002802682994916056</v>
      </c>
      <c r="FG163" s="23" t="n">
        <v>0.007007896756774068</v>
      </c>
      <c r="FH163" s="23" t="n">
        <v>1.400229140349507</v>
      </c>
      <c r="FI163" s="23" t="n">
        <v>1.666973108492477</v>
      </c>
      <c r="FJ163" s="23" t="n">
        <v>0.02770412343935475</v>
      </c>
      <c r="FK163" s="23" t="n">
        <v>0.01018921123091782</v>
      </c>
      <c r="FL163" s="23" t="n">
        <v>2.636726248934014</v>
      </c>
      <c r="FM163" s="23" t="n">
        <v>1.636726248934014</v>
      </c>
    </row>
    <row r="164">
      <c r="A164" s="2" t="inlineStr">
        <is>
          <t>NSW|2002</t>
        </is>
      </c>
      <c r="B164" s="2" t="inlineStr">
        <is>
          <t>NSW</t>
        </is>
      </c>
      <c r="C164" s="2" t="inlineStr">
        <is>
          <t>2002</t>
        </is>
      </c>
      <c r="D164" s="2" t="inlineStr">
        <is>
          <t>Ceramic product manufacturing</t>
        </is>
      </c>
      <c r="E164" s="23" t="n">
        <v>1</v>
      </c>
      <c r="F164" s="23" t="n">
        <v>0.3003473514759845</v>
      </c>
      <c r="G164" s="23" t="n">
        <v>1.513835569560299</v>
      </c>
      <c r="H164" s="23" t="n">
        <v>0.2134882180843147</v>
      </c>
      <c r="I164" s="23" t="n">
        <v>0.5138355695602992</v>
      </c>
      <c r="J164" s="23" t="n">
        <v>1.300347351475984</v>
      </c>
      <c r="K164" s="23" t="n">
        <v>1.513835569560299</v>
      </c>
      <c r="L164" s="23" t="n">
        <v>2.050424967651217</v>
      </c>
      <c r="M164" s="23" t="n">
        <v>0.5365893980909173</v>
      </c>
      <c r="N164" s="23" t="n">
        <v>2.050424967651217</v>
      </c>
      <c r="O164" s="23" t="n">
        <v>1.050424967651217</v>
      </c>
      <c r="P164" s="23" t="n">
        <v>0.1969032156631481</v>
      </c>
      <c r="Q164" s="23" t="n">
        <v>0.07023753753023813</v>
      </c>
      <c r="R164" s="23" t="n">
        <v>0.3197866814716623</v>
      </c>
      <c r="S164" s="23" t="n">
        <v>0.05264592827827612</v>
      </c>
      <c r="T164" s="23" t="n">
        <v>0.1228834658085143</v>
      </c>
      <c r="U164" s="23" t="n">
        <v>1.356710972411933</v>
      </c>
      <c r="V164" s="23" t="n">
        <v>1.624080543299694</v>
      </c>
      <c r="W164" s="23" t="n">
        <v>0.4447744452867597</v>
      </c>
      <c r="X164" s="23" t="n">
        <v>0.1249877638150974</v>
      </c>
      <c r="Y164" s="23" t="n">
        <v>2.258848052779681</v>
      </c>
      <c r="Z164" s="23" t="n">
        <v>1.258848052779681</v>
      </c>
      <c r="AA164" s="23" t="n">
        <v>0.4786217369530712</v>
      </c>
      <c r="AB164" s="23" t="n">
        <v>0.1379188063306987</v>
      </c>
      <c r="AC164" s="23" t="n">
        <v>0.7098481894899984</v>
      </c>
      <c r="AD164" s="23" t="n">
        <v>0.09330764620622847</v>
      </c>
      <c r="AE164" s="23" t="n">
        <v>0.2312264525369272</v>
      </c>
      <c r="AF164" s="23" t="n">
        <v>1.288158258771732</v>
      </c>
      <c r="AG164" s="23" t="n">
        <v>1.483108966193065</v>
      </c>
      <c r="AH164" s="23" t="n">
        <v>0.9835546259834244</v>
      </c>
      <c r="AI164" s="23" t="n">
        <v>0.273706436493426</v>
      </c>
      <c r="AJ164" s="23" t="n">
        <v>2.054972747883914</v>
      </c>
      <c r="AK164" s="23" t="n">
        <v>1.054972747883913</v>
      </c>
      <c r="AL164" s="23" t="n">
        <v>0.4853786453077739</v>
      </c>
      <c r="AM164" s="23" t="n">
        <v>0.1418539360664108</v>
      </c>
      <c r="AN164" s="23" t="n">
        <v>0.7213210674408598</v>
      </c>
      <c r="AO164" s="23" t="n">
        <v>0.09408848606667511</v>
      </c>
      <c r="AP164" s="23" t="n">
        <v>0.2359424221330859</v>
      </c>
      <c r="AQ164" s="23" t="n">
        <v>1.29225417607003</v>
      </c>
      <c r="AR164" s="23" t="n">
        <v>1.486099717022938</v>
      </c>
      <c r="AS164" s="23" t="n">
        <v>0.9995240105607782</v>
      </c>
      <c r="AT164" s="23" t="n">
        <v>0.2782029431199184</v>
      </c>
      <c r="AU164" s="23" t="n">
        <v>2.059266554520522</v>
      </c>
      <c r="AV164" s="23" t="n">
        <v>1.059266554520522</v>
      </c>
      <c r="AW164" s="23" t="n">
        <v>0.4889503358628868</v>
      </c>
      <c r="AX164" s="23" t="n">
        <v>0.1449612846788641</v>
      </c>
      <c r="AY164" s="23" t="n">
        <v>0.7303611401749273</v>
      </c>
      <c r="AZ164" s="23" t="n">
        <v>0.09644951963317633</v>
      </c>
      <c r="BA164" s="23" t="n">
        <v>0.2414108043120404</v>
      </c>
      <c r="BB164" s="23" t="n">
        <v>1.296474455678694</v>
      </c>
      <c r="BC164" s="23" t="n">
        <v>1.493732771214902</v>
      </c>
      <c r="BD164" s="23" t="n">
        <v>1.016012686984254</v>
      </c>
      <c r="BE164" s="23" t="n">
        <v>0.285651546809327</v>
      </c>
      <c r="BF164" s="23" t="n">
        <v>2.077946597973436</v>
      </c>
      <c r="BG164" s="23" t="n">
        <v>1.077946597973435</v>
      </c>
      <c r="BH164" s="23" t="n">
        <v>1.640210399266932</v>
      </c>
      <c r="BI164" s="23" t="n">
        <v>0.7920530758827872</v>
      </c>
      <c r="BJ164" s="23" t="n">
        <v>2.923416498453391</v>
      </c>
      <c r="BK164" s="23" t="n">
        <v>0.4911530233036726</v>
      </c>
      <c r="BL164" s="23" t="n">
        <v>1.28320609918646</v>
      </c>
      <c r="BM164" s="23" t="n">
        <v>1.482897240644727</v>
      </c>
      <c r="BN164" s="23" t="n">
        <v>1.782342374953829</v>
      </c>
      <c r="BO164" s="23" t="n">
        <v>4.377154835837615</v>
      </c>
      <c r="BP164" s="23" t="n">
        <v>1.453738337384224</v>
      </c>
      <c r="BQ164" s="23" t="n">
        <v>2.668654483469878</v>
      </c>
      <c r="BR164" s="23" t="n">
        <v>1.668654483469878</v>
      </c>
      <c r="CD164" s="23" t="n">
        <v>0.2817185212899231</v>
      </c>
      <c r="CE164" s="23" t="n">
        <v>0.06768126880046066</v>
      </c>
      <c r="CF164" s="23" t="n">
        <v>0.3900615080183361</v>
      </c>
      <c r="CG164" s="23" t="n">
        <v>0.04066171792795231</v>
      </c>
      <c r="CH164" s="23" t="n">
        <v>0.108342986728413</v>
      </c>
      <c r="CI164" s="23" t="n">
        <v>1.240244299489306</v>
      </c>
      <c r="CJ164" s="23" t="n">
        <v>1.384578856343331</v>
      </c>
      <c r="CK164" s="23" t="n">
        <v>0.5387801806966642</v>
      </c>
      <c r="CL164" s="23" t="n">
        <v>0.1487186726783282</v>
      </c>
      <c r="CM164" s="23" t="n">
        <v>1.91247695831185</v>
      </c>
      <c r="CN164" s="23" t="n">
        <v>0.9124769583118498</v>
      </c>
      <c r="CO164" s="23" t="n">
        <v>0</v>
      </c>
      <c r="CP164" s="23" t="n">
        <v>8.07258212208859e-05</v>
      </c>
      <c r="CQ164" s="23" t="n">
        <v>0.0002487086557408756</v>
      </c>
      <c r="CR164" s="23" t="n">
        <v>0.0001679828345199897</v>
      </c>
      <c r="CS164" s="23" t="n">
        <v>0.0002487086557408756</v>
      </c>
      <c r="CV164" s="23" t="n">
        <v>0.00220037583449365</v>
      </c>
      <c r="CW164" s="23" t="n">
        <v>0.001951667178752774</v>
      </c>
      <c r="CZ164" s="23" t="n">
        <v>0.0004753437825040179</v>
      </c>
      <c r="DA164" s="23" t="n">
        <v>7.319422981991085e-05</v>
      </c>
      <c r="DB164" s="23" t="n">
        <v>0.0005864328625972593</v>
      </c>
      <c r="DC164" s="23" t="n">
        <v>3.789485027333052e-05</v>
      </c>
      <c r="DD164" s="23" t="n">
        <v>0.0001110890800932414</v>
      </c>
      <c r="DE164" s="23" t="n">
        <v>1.153981670769602</v>
      </c>
      <c r="DF164" s="23" t="n">
        <v>1.233702604687592</v>
      </c>
      <c r="DG164" s="23" t="n">
        <v>0.0006700984163888757</v>
      </c>
      <c r="DH164" s="23" t="n">
        <v>8.366555379161643e-05</v>
      </c>
      <c r="DI164" s="23" t="n">
        <v>1.409713224519165</v>
      </c>
      <c r="DJ164" s="23" t="n">
        <v>0.409713224519165</v>
      </c>
      <c r="DK164" s="23" t="n">
        <v>0.003238271379033019</v>
      </c>
      <c r="DL164" s="23" t="n">
        <v>0.004124459145525775</v>
      </c>
      <c r="DM164" s="23" t="n">
        <v>0.01020244278751913</v>
      </c>
      <c r="DN164" s="23" t="n">
        <v>0.002839712262960332</v>
      </c>
      <c r="DO164" s="23" t="n">
        <v>0.006964171408486107</v>
      </c>
      <c r="DP164" s="23" t="n">
        <v>2.273660747592248</v>
      </c>
      <c r="DQ164" s="23" t="n">
        <v>3.150583009681443</v>
      </c>
      <c r="DR164" s="23" t="n">
        <v>0.01664192044457154</v>
      </c>
      <c r="DS164" s="23" t="n">
        <v>0.006439477657052415</v>
      </c>
      <c r="DT164" s="23" t="n">
        <v>5.13913705698779</v>
      </c>
      <c r="DU164" s="23" t="n">
        <v>4.13913705698779</v>
      </c>
      <c r="DV164" s="23" t="n">
        <v>-0.000141924606424172</v>
      </c>
      <c r="DW164" s="23" t="n">
        <v>-0.001171030584113243</v>
      </c>
      <c r="DX164" s="23" t="n">
        <v>-0.001997511571789894</v>
      </c>
      <c r="DY164" s="23" t="n">
        <v>-0.0006845563812524786</v>
      </c>
      <c r="DZ164" s="23" t="n">
        <v>-0.001855586965365722</v>
      </c>
      <c r="EA164" s="23" t="n">
        <v>9.251075085692811</v>
      </c>
      <c r="EB164" s="23" t="n">
        <v>14.07445560088364</v>
      </c>
      <c r="EC164" s="23" t="n">
        <v>-0.003023718271978297</v>
      </c>
      <c r="ED164" s="23" t="n">
        <v>-0.001026206700188403</v>
      </c>
      <c r="EE164" s="23" t="n">
        <v>21.30510239317677</v>
      </c>
      <c r="EF164" s="23" t="n">
        <v>20.30510239317677</v>
      </c>
      <c r="EG164" s="23" t="n">
        <v>0.008481763364956638</v>
      </c>
      <c r="EH164" s="23" t="n">
        <v>0.002718689458438569</v>
      </c>
      <c r="EI164" s="23" t="n">
        <v>0.01306322517554456</v>
      </c>
      <c r="EJ164" s="23" t="n">
        <v>0.001862772352149356</v>
      </c>
      <c r="EK164" s="23" t="n">
        <v>0.004581461810587925</v>
      </c>
      <c r="EL164" s="23" t="n">
        <v>1.320533518969786</v>
      </c>
      <c r="EM164" s="23" t="n">
        <v>1.540154401090315</v>
      </c>
      <c r="EN164" s="23" t="n">
        <v>0.01685846591789049</v>
      </c>
      <c r="EO164" s="23" t="n">
        <v>0.003795240742345923</v>
      </c>
      <c r="EP164" s="23" t="n">
        <v>1.987613329032868</v>
      </c>
      <c r="EQ164" s="23" t="n">
        <v>0.9876133290328682</v>
      </c>
      <c r="ER164" s="23" t="n">
        <v>-0.00172485501025394</v>
      </c>
      <c r="ES164" s="23" t="n">
        <v>0.001216440277273393</v>
      </c>
      <c r="ET164" s="23" t="n">
        <v>-0.001590347224683556</v>
      </c>
      <c r="EU164" s="23" t="n">
        <v>-0.001081932491703009</v>
      </c>
      <c r="EV164" s="23" t="n">
        <v>0.0001345077855703842</v>
      </c>
      <c r="EW164" s="23" t="n">
        <v>0.2947579535428291</v>
      </c>
      <c r="EX164" s="23" t="n">
        <v>0.9220179175810369</v>
      </c>
      <c r="EY164" s="23" t="n">
        <v>-0.0008890813405366099</v>
      </c>
      <c r="EZ164" s="23" t="n">
        <v>0.0007012658841469459</v>
      </c>
      <c r="FA164" s="23" t="n">
        <v>0.5154527976271558</v>
      </c>
      <c r="FB164" s="23" t="n">
        <v>-0.4845472023728442</v>
      </c>
      <c r="FC164" s="23" t="n">
        <v>0.01720579760299346</v>
      </c>
      <c r="FD164" s="23" t="n">
        <v>0.004133594792285939</v>
      </c>
      <c r="FE164" s="23" t="n">
        <v>0.02382278356762753</v>
      </c>
      <c r="FF164" s="23" t="n">
        <v>0.002483391172348134</v>
      </c>
      <c r="FG164" s="23" t="n">
        <v>0.006616985964634073</v>
      </c>
      <c r="FH164" s="23" t="n">
        <v>1.240244299489306</v>
      </c>
      <c r="FI164" s="23" t="n">
        <v>1.384578856343332</v>
      </c>
      <c r="FJ164" s="23" t="n">
        <v>0.03290569146510226</v>
      </c>
      <c r="FK164" s="23" t="n">
        <v>0.009082907897474735</v>
      </c>
      <c r="FL164" s="23" t="n">
        <v>1.912476958311851</v>
      </c>
      <c r="FM164" s="23" t="n">
        <v>0.9124769583118512</v>
      </c>
    </row>
    <row r="165">
      <c r="A165" s="2" t="inlineStr">
        <is>
          <t>NSW|2003</t>
        </is>
      </c>
      <c r="B165" s="2" t="inlineStr">
        <is>
          <t>NSW</t>
        </is>
      </c>
      <c r="C165" s="2" t="inlineStr">
        <is>
          <t>2003</t>
        </is>
      </c>
      <c r="D165" s="2" t="inlineStr">
        <is>
          <t>Cement, lime and ready-mixed concrete manufacturing</t>
        </is>
      </c>
      <c r="E165" s="23" t="n">
        <v>1</v>
      </c>
      <c r="F165" s="23" t="n">
        <v>0.4966429096469556</v>
      </c>
      <c r="G165" s="23" t="n">
        <v>1.878065326737339</v>
      </c>
      <c r="H165" s="23" t="n">
        <v>0.3814224170903832</v>
      </c>
      <c r="I165" s="23" t="n">
        <v>0.8780653267373388</v>
      </c>
      <c r="J165" s="23" t="n">
        <v>1.496642909646956</v>
      </c>
      <c r="K165" s="23" t="n">
        <v>1.878065326737339</v>
      </c>
      <c r="L165" s="23" t="n">
        <v>2.457549566865386</v>
      </c>
      <c r="M165" s="23" t="n">
        <v>0.5794842401280471</v>
      </c>
      <c r="N165" s="23" t="n">
        <v>2.457549566865386</v>
      </c>
      <c r="O165" s="23" t="n">
        <v>1.457549566865386</v>
      </c>
      <c r="P165" s="23" t="n">
        <v>0.1313984794616386</v>
      </c>
      <c r="Q165" s="23" t="n">
        <v>0.1176091500077123</v>
      </c>
      <c r="R165" s="23" t="n">
        <v>0.3453503605829294</v>
      </c>
      <c r="S165" s="23" t="n">
        <v>0.09634273111357844</v>
      </c>
      <c r="T165" s="23" t="n">
        <v>0.2139518811212908</v>
      </c>
      <c r="U165" s="23" t="n">
        <v>1.895057161160285</v>
      </c>
      <c r="V165" s="23" t="n">
        <v>2.628267556808017</v>
      </c>
      <c r="W165" s="23" t="n">
        <v>0.4803296195794391</v>
      </c>
      <c r="X165" s="23" t="n">
        <v>0.1349792589965097</v>
      </c>
      <c r="Y165" s="23" t="n">
        <v>3.655518857961137</v>
      </c>
      <c r="Z165" s="23" t="n">
        <v>2.655518857961137</v>
      </c>
      <c r="AA165" s="23" t="n">
        <v>0.2864507353927174</v>
      </c>
      <c r="AB165" s="23" t="n">
        <v>0.2145068008324177</v>
      </c>
      <c r="AC165" s="23" t="n">
        <v>0.6669106937062954</v>
      </c>
      <c r="AD165" s="23" t="n">
        <v>0.1659531574811604</v>
      </c>
      <c r="AE165" s="23" t="n">
        <v>0.380459958313578</v>
      </c>
      <c r="AF165" s="23" t="n">
        <v>1.748843603205744</v>
      </c>
      <c r="AG165" s="23" t="n">
        <v>2.328186355646726</v>
      </c>
      <c r="AH165" s="23" t="n">
        <v>0.9624971643556345</v>
      </c>
      <c r="AI165" s="23" t="n">
        <v>0.2955864706493391</v>
      </c>
      <c r="AJ165" s="23" t="n">
        <v>3.360079222823684</v>
      </c>
      <c r="AK165" s="23" t="n">
        <v>2.360079222823684</v>
      </c>
      <c r="AL165" s="23" t="n">
        <v>0.2955859143725878</v>
      </c>
      <c r="AM165" s="23" t="n">
        <v>0.218785308085249</v>
      </c>
      <c r="AN165" s="23" t="n">
        <v>0.6811955612634276</v>
      </c>
      <c r="AO165" s="23" t="n">
        <v>0.1668243388055908</v>
      </c>
      <c r="AP165" s="23" t="n">
        <v>0.3856096468908398</v>
      </c>
      <c r="AQ165" s="23" t="n">
        <v>1.740175013243252</v>
      </c>
      <c r="AR165" s="23" t="n">
        <v>2.304560292425764</v>
      </c>
      <c r="AS165" s="23" t="n">
        <v>0.9816379883199463</v>
      </c>
      <c r="AT165" s="23" t="n">
        <v>0.3004424270565187</v>
      </c>
      <c r="AU165" s="23" t="n">
        <v>3.320990414592577</v>
      </c>
      <c r="AV165" s="23" t="n">
        <v>2.320990414592577</v>
      </c>
      <c r="AW165" s="23" t="n">
        <v>0.2997989138529116</v>
      </c>
      <c r="AX165" s="23" t="n">
        <v>0.2248910660910707</v>
      </c>
      <c r="AY165" s="23" t="n">
        <v>0.695762815382024</v>
      </c>
      <c r="AZ165" s="23" t="n">
        <v>0.1710728354380417</v>
      </c>
      <c r="BA165" s="23" t="n">
        <v>0.3959639015291124</v>
      </c>
      <c r="BB165" s="23" t="n">
        <v>1.750139695974374</v>
      </c>
      <c r="BC165" s="23" t="n">
        <v>2.320764963556144</v>
      </c>
      <c r="BD165" s="23" t="n">
        <v>1.00424928591821</v>
      </c>
      <c r="BE165" s="23" t="n">
        <v>0.3084864705361859</v>
      </c>
      <c r="BF165" s="23" t="n">
        <v>3.349742909378646</v>
      </c>
      <c r="BG165" s="23" t="n">
        <v>2.349742909378646</v>
      </c>
      <c r="BH165" s="23" t="n">
        <v>1.24653267450121</v>
      </c>
      <c r="BI165" s="23" t="n">
        <v>1.151017093594956</v>
      </c>
      <c r="BJ165" s="23" t="n">
        <v>3.301161534364229</v>
      </c>
      <c r="BK165" s="23" t="n">
        <v>0.9036117662680638</v>
      </c>
      <c r="BL165" s="23" t="n">
        <v>2.05462885986302</v>
      </c>
      <c r="BM165" s="23" t="n">
        <v>1.92337498818916</v>
      </c>
      <c r="BN165" s="23" t="n">
        <v>2.648275173119842</v>
      </c>
      <c r="BO165" s="23" t="n">
        <v>4.871111404378932</v>
      </c>
      <c r="BP165" s="23" t="n">
        <v>1.569949870014703</v>
      </c>
      <c r="BQ165" s="23" t="n">
        <v>3.907728617164464</v>
      </c>
      <c r="BR165" s="23" t="n">
        <v>2.907728617164464</v>
      </c>
      <c r="CD165" s="23" t="n">
        <v>0.1550522559310788</v>
      </c>
      <c r="CE165" s="23" t="n">
        <v>0.09689765082470542</v>
      </c>
      <c r="CF165" s="23" t="n">
        <v>0.3215603331233657</v>
      </c>
      <c r="CG165" s="23" t="n">
        <v>0.0696104263675815</v>
      </c>
      <c r="CH165" s="23" t="n">
        <v>0.1665080771922869</v>
      </c>
      <c r="CI165" s="23" t="n">
        <v>1.624935446716601</v>
      </c>
      <c r="CJ165" s="23" t="n">
        <v>2.073883615510246</v>
      </c>
      <c r="CK165" s="23" t="n">
        <v>0.4821675447761954</v>
      </c>
      <c r="CL165" s="23" t="n">
        <v>0.1606072116528297</v>
      </c>
      <c r="CM165" s="23" t="n">
        <v>3.109709961205082</v>
      </c>
      <c r="CN165" s="23" t="n">
        <v>2.109709961205082</v>
      </c>
      <c r="CO165" s="23" t="n">
        <v>0</v>
      </c>
      <c r="CP165" s="23" t="n">
        <v>6.964317039822932e-05</v>
      </c>
      <c r="CQ165" s="23" t="n">
        <v>0.0003420830520458739</v>
      </c>
      <c r="CR165" s="23" t="n">
        <v>0.0002724398816476446</v>
      </c>
      <c r="CS165" s="23" t="n">
        <v>0.0003420830520458739</v>
      </c>
      <c r="CV165" s="23" t="n">
        <v>0.002449766088807571</v>
      </c>
      <c r="CW165" s="23" t="n">
        <v>0.002107683036761697</v>
      </c>
      <c r="CZ165" s="23" t="n">
        <v>0.0002706933276841768</v>
      </c>
      <c r="DA165" s="23" t="n">
        <v>0.0001087265532257898</v>
      </c>
      <c r="DB165" s="23" t="n">
        <v>0.0004526040235798917</v>
      </c>
      <c r="DC165" s="23" t="n">
        <v>7.318414266992512e-05</v>
      </c>
      <c r="DD165" s="23" t="n">
        <v>0.0001819106958957149</v>
      </c>
      <c r="DE165" s="23" t="n">
        <v>1.401659524288841</v>
      </c>
      <c r="DF165" s="23" t="n">
        <v>1.67201765722114</v>
      </c>
      <c r="DG165" s="23" t="n">
        <v>0.000542957783897035</v>
      </c>
      <c r="DH165" s="23" t="n">
        <v>9.035376031714333e-05</v>
      </c>
      <c r="DI165" s="23" t="n">
        <v>2.005804090341357</v>
      </c>
      <c r="DJ165" s="23" t="n">
        <v>1.005804090341357</v>
      </c>
      <c r="DK165" s="23" t="n">
        <v>0.004207131228561779</v>
      </c>
      <c r="DL165" s="23" t="n">
        <v>0.009728798282602733</v>
      </c>
      <c r="DM165" s="23" t="n">
        <v>0.01914447824786428</v>
      </c>
      <c r="DN165" s="23" t="n">
        <v>0.005208548736699771</v>
      </c>
      <c r="DO165" s="23" t="n">
        <v>0.0149373470193025</v>
      </c>
      <c r="DP165" s="23" t="n">
        <v>3.31245420075203</v>
      </c>
      <c r="DQ165" s="23" t="n">
        <v>4.550482789292237</v>
      </c>
      <c r="DR165" s="23" t="n">
        <v>0.02609872637538001</v>
      </c>
      <c r="DS165" s="23" t="n">
        <v>0.006954248127515723</v>
      </c>
      <c r="DT165" s="23" t="n">
        <v>6.203449561591626</v>
      </c>
      <c r="DU165" s="23" t="n">
        <v>5.203449561591626</v>
      </c>
      <c r="DV165" s="23" t="n">
        <v>-0.0002648250759221568</v>
      </c>
      <c r="DW165" s="23" t="n">
        <v>-0.003801410000405168</v>
      </c>
      <c r="DX165" s="23" t="n">
        <v>-0.00537191120489359</v>
      </c>
      <c r="DY165" s="23" t="n">
        <v>-0.001305676128566265</v>
      </c>
      <c r="DZ165" s="23" t="n">
        <v>-0.005107086128971433</v>
      </c>
      <c r="EA165" s="23" t="n">
        <v>15.35441861828281</v>
      </c>
      <c r="EB165" s="23" t="n">
        <v>20.28475281726199</v>
      </c>
      <c r="EC165" s="23" t="n">
        <v>-0.006480152649820958</v>
      </c>
      <c r="ED165" s="23" t="n">
        <v>-0.001108241444927368</v>
      </c>
      <c r="EE165" s="23" t="n">
        <v>24.46955835755428</v>
      </c>
      <c r="EF165" s="23" t="n">
        <v>23.46955835755428</v>
      </c>
      <c r="EG165" s="23" t="n">
        <v>0.005680111181277835</v>
      </c>
      <c r="EH165" s="23" t="n">
        <v>0.004341758166194778</v>
      </c>
      <c r="EI165" s="23" t="n">
        <v>0.01339900761026879</v>
      </c>
      <c r="EJ165" s="23" t="n">
        <v>0.00337713826279618</v>
      </c>
      <c r="EK165" s="23" t="n">
        <v>0.007718896428990958</v>
      </c>
      <c r="EL165" s="23" t="n">
        <v>1.764379081259115</v>
      </c>
      <c r="EM165" s="23" t="n">
        <v>2.35893403890282</v>
      </c>
      <c r="EN165" s="23" t="n">
        <v>0.01749763908809141</v>
      </c>
      <c r="EO165" s="23" t="n">
        <v>0.004098631477822618</v>
      </c>
      <c r="EP165" s="23" t="n">
        <v>3.080509963566422</v>
      </c>
      <c r="EQ165" s="23" t="n">
        <v>2.080509963566422</v>
      </c>
      <c r="ER165" s="23" t="n">
        <v>0.003455067798592619</v>
      </c>
      <c r="ES165" s="23" t="n">
        <v>-6.325091336338066e-05</v>
      </c>
      <c r="ET165" s="23" t="n">
        <v>0.0008858599468637287</v>
      </c>
      <c r="EU165" s="23" t="n">
        <v>-0.00250595693836551</v>
      </c>
      <c r="EV165" s="23" t="n">
        <v>-0.00256920785172889</v>
      </c>
      <c r="EW165" s="23" t="n">
        <v>0.9816932931419913</v>
      </c>
      <c r="EX165" s="23" t="n">
        <v>0.2563943744387804</v>
      </c>
      <c r="EY165" s="23" t="n">
        <v>0.001643184876220299</v>
      </c>
      <c r="EZ165" s="23" t="n">
        <v>0.0007573249293565705</v>
      </c>
      <c r="FA165" s="23" t="n">
        <v>0.475586868914593</v>
      </c>
      <c r="FB165" s="23" t="n">
        <v>-0.524413131085407</v>
      </c>
      <c r="FC165" s="23" t="n">
        <v>0.009469727873135434</v>
      </c>
      <c r="FD165" s="23" t="n">
        <v>0.005917968618682536</v>
      </c>
      <c r="FE165" s="23" t="n">
        <v>0.01963911347943627</v>
      </c>
      <c r="FF165" s="23" t="n">
        <v>0.004251416987618298</v>
      </c>
      <c r="FG165" s="23" t="n">
        <v>0.01016938560630083</v>
      </c>
      <c r="FH165" s="23" t="n">
        <v>1.624935446716601</v>
      </c>
      <c r="FI165" s="23" t="n">
        <v>2.073883615510246</v>
      </c>
      <c r="FJ165" s="23" t="n">
        <v>0.02944810709699066</v>
      </c>
      <c r="FK165" s="23" t="n">
        <v>0.009808993617554388</v>
      </c>
      <c r="FL165" s="23" t="n">
        <v>3.10970996120508</v>
      </c>
      <c r="FM165" s="23" t="n">
        <v>2.10970996120508</v>
      </c>
    </row>
    <row r="166">
      <c r="A166" s="2" t="inlineStr">
        <is>
          <t>NSW|2004</t>
        </is>
      </c>
      <c r="B166" s="2" t="inlineStr">
        <is>
          <t>NSW</t>
        </is>
      </c>
      <c r="C166" s="2" t="inlineStr">
        <is>
          <t>2004</t>
        </is>
      </c>
      <c r="D166" s="2" t="inlineStr">
        <is>
          <t>Plaster and concrete product manufacturing</t>
        </is>
      </c>
      <c r="E166" s="23" t="n">
        <v>1</v>
      </c>
      <c r="F166" s="23" t="n">
        <v>0.4160227538133723</v>
      </c>
      <c r="G166" s="23" t="n">
        <v>1.743800636523635</v>
      </c>
      <c r="H166" s="23" t="n">
        <v>0.3277778827102624</v>
      </c>
      <c r="I166" s="23" t="n">
        <v>0.7438006365236347</v>
      </c>
      <c r="J166" s="23" t="n">
        <v>1.416022753813372</v>
      </c>
      <c r="K166" s="23" t="n">
        <v>1.743800636523635</v>
      </c>
      <c r="L166" s="23" t="n">
        <v>2.370435481092938</v>
      </c>
      <c r="M166" s="23" t="n">
        <v>0.6266348445693033</v>
      </c>
      <c r="N166" s="23" t="n">
        <v>2.370435481092938</v>
      </c>
      <c r="O166" s="23" t="n">
        <v>1.370435481092938</v>
      </c>
      <c r="P166" s="23" t="n">
        <v>0.1866922969035001</v>
      </c>
      <c r="Q166" s="23" t="n">
        <v>0.1054786353352845</v>
      </c>
      <c r="R166" s="23" t="n">
        <v>0.3734503107073588</v>
      </c>
      <c r="S166" s="23" t="n">
        <v>0.08127937846857423</v>
      </c>
      <c r="T166" s="23" t="n">
        <v>0.1867580138038587</v>
      </c>
      <c r="U166" s="23" t="n">
        <v>1.564986542480677</v>
      </c>
      <c r="V166" s="23" t="n">
        <v>2.000352006491155</v>
      </c>
      <c r="W166" s="23" t="n">
        <v>0.5194123595849397</v>
      </c>
      <c r="X166" s="23" t="n">
        <v>0.1459620488775809</v>
      </c>
      <c r="Y166" s="23" t="n">
        <v>2.7821842047046</v>
      </c>
      <c r="Z166" s="23" t="n">
        <v>1.782184204704601</v>
      </c>
      <c r="AA166" s="23" t="n">
        <v>0.3577572111849822</v>
      </c>
      <c r="AB166" s="23" t="n">
        <v>0.170880582216929</v>
      </c>
      <c r="AC166" s="23" t="n">
        <v>0.6686287281801525</v>
      </c>
      <c r="AD166" s="23" t="n">
        <v>0.1399909347782413</v>
      </c>
      <c r="AE166" s="23" t="n">
        <v>0.3108715169951703</v>
      </c>
      <c r="AF166" s="23" t="n">
        <v>1.477643991160736</v>
      </c>
      <c r="AG166" s="23" t="n">
        <v>1.868945495090051</v>
      </c>
      <c r="AH166" s="23" t="n">
        <v>0.9882660354021897</v>
      </c>
      <c r="AI166" s="23" t="n">
        <v>0.3196373072220372</v>
      </c>
      <c r="AJ166" s="23" t="n">
        <v>2.762393054576882</v>
      </c>
      <c r="AK166" s="23" t="n">
        <v>1.762393054576882</v>
      </c>
      <c r="AL166" s="23" t="n">
        <v>0.3586772603226103</v>
      </c>
      <c r="AM166" s="23" t="n">
        <v>0.1713468193347605</v>
      </c>
      <c r="AN166" s="23" t="n">
        <v>0.6707015599544224</v>
      </c>
      <c r="AO166" s="23" t="n">
        <v>0.1406774802970515</v>
      </c>
      <c r="AP166" s="23" t="n">
        <v>0.3120242996318121</v>
      </c>
      <c r="AQ166" s="23" t="n">
        <v>1.477718657660771</v>
      </c>
      <c r="AR166" s="23" t="n">
        <v>1.869930531283649</v>
      </c>
      <c r="AS166" s="23" t="n">
        <v>0.9955899357607848</v>
      </c>
      <c r="AT166" s="23" t="n">
        <v>0.3248883758063624</v>
      </c>
      <c r="AU166" s="23" t="n">
        <v>2.775726386627652</v>
      </c>
      <c r="AV166" s="23" t="n">
        <v>1.775726386627652</v>
      </c>
      <c r="AW166" s="23" t="n">
        <v>0.3638909237106991</v>
      </c>
      <c r="AX166" s="23" t="n">
        <v>0.1749615793501585</v>
      </c>
      <c r="AY166" s="23" t="n">
        <v>0.6830270254057478</v>
      </c>
      <c r="AZ166" s="23" t="n">
        <v>0.1441745223448902</v>
      </c>
      <c r="BA166" s="23" t="n">
        <v>0.3191361016950487</v>
      </c>
      <c r="BB166" s="23" t="n">
        <v>1.480807758451422</v>
      </c>
      <c r="BC166" s="23" t="n">
        <v>1.877010337165674</v>
      </c>
      <c r="BD166" s="23" t="n">
        <v>1.0166139603558</v>
      </c>
      <c r="BE166" s="23" t="n">
        <v>0.3335869349500526</v>
      </c>
      <c r="BF166" s="23" t="n">
        <v>2.793732665791989</v>
      </c>
      <c r="BG166" s="23" t="n">
        <v>1.793732665791988</v>
      </c>
      <c r="BH166" s="23" t="n">
        <v>1.317935645798926</v>
      </c>
      <c r="BI166" s="23" t="n">
        <v>0.8892646506210212</v>
      </c>
      <c r="BJ166" s="23" t="n">
        <v>2.953861042390998</v>
      </c>
      <c r="BK166" s="23" t="n">
        <v>0.7466607459710509</v>
      </c>
      <c r="BL166" s="23" t="n">
        <v>1.635925396592072</v>
      </c>
      <c r="BM166" s="23" t="n">
        <v>1.674740571328848</v>
      </c>
      <c r="BN166" s="23" t="n">
        <v>2.241278663193287</v>
      </c>
      <c r="BO166" s="23" t="n">
        <v>4.651552238549977</v>
      </c>
      <c r="BP166" s="23" t="n">
        <v>1.697691196158979</v>
      </c>
      <c r="BQ166" s="23" t="n">
        <v>3.529422892064073</v>
      </c>
      <c r="BR166" s="23" t="n">
        <v>2.529422892064073</v>
      </c>
      <c r="CD166" s="23" t="n">
        <v>0.171064914281482</v>
      </c>
      <c r="CE166" s="23" t="n">
        <v>0.0654019468816445</v>
      </c>
      <c r="CF166" s="23" t="n">
        <v>0.295178417472793</v>
      </c>
      <c r="CG166" s="23" t="n">
        <v>0.05871155630966646</v>
      </c>
      <c r="CH166" s="23" t="n">
        <v>0.124113503191311</v>
      </c>
      <c r="CI166" s="23" t="n">
        <v>1.382322390049123</v>
      </c>
      <c r="CJ166" s="23" t="n">
        <v>1.72553453589604</v>
      </c>
      <c r="CK166" s="23" t="n">
        <v>0.4688536758172505</v>
      </c>
      <c r="CL166" s="23" t="n">
        <v>0.1736752583444575</v>
      </c>
      <c r="CM166" s="23" t="n">
        <v>2.740793913156068</v>
      </c>
      <c r="CN166" s="23" t="n">
        <v>1.740793913156067</v>
      </c>
      <c r="CO166" s="23" t="n">
        <v>0</v>
      </c>
      <c r="CP166" s="23" t="n">
        <v>2.522449782983821e-05</v>
      </c>
      <c r="CQ166" s="23" t="n">
        <v>0.0002394709265195819</v>
      </c>
      <c r="CR166" s="23" t="n">
        <v>0.0002142464286897436</v>
      </c>
      <c r="CS166" s="23" t="n">
        <v>0.0002394709265195819</v>
      </c>
      <c r="CV166" s="23" t="n">
        <v>0.002518648755153339</v>
      </c>
      <c r="CW166" s="23" t="n">
        <v>0.002279177828633757</v>
      </c>
      <c r="CZ166" s="23" t="n">
        <v>0.0008142428991502389</v>
      </c>
      <c r="DA166" s="23" t="n">
        <v>0.0001172866546026517</v>
      </c>
      <c r="DB166" s="23" t="n">
        <v>0.0009913818206910641</v>
      </c>
      <c r="DC166" s="23" t="n">
        <v>5.985226693817344e-05</v>
      </c>
      <c r="DD166" s="23" t="n">
        <v>0.0001771389215408252</v>
      </c>
      <c r="DE166" s="23" t="n">
        <v>1.144043816317041</v>
      </c>
      <c r="DF166" s="23" t="n">
        <v>1.217550465255136</v>
      </c>
      <c r="DG166" s="23" t="n">
        <v>0.001089087350249683</v>
      </c>
      <c r="DH166" s="23" t="n">
        <v>9.770552955861898e-05</v>
      </c>
      <c r="DI166" s="23" t="n">
        <v>1.337546021446767</v>
      </c>
      <c r="DJ166" s="23" t="n">
        <v>0.3375460214467668</v>
      </c>
      <c r="DK166" s="23" t="n">
        <v>0.004497349990267938</v>
      </c>
      <c r="DL166" s="23" t="n">
        <v>0.004717303368391959</v>
      </c>
      <c r="DM166" s="23" t="n">
        <v>0.01353724345441166</v>
      </c>
      <c r="DN166" s="23" t="n">
        <v>0.004322590095751766</v>
      </c>
      <c r="DO166" s="23" t="n">
        <v>0.009039893464143725</v>
      </c>
      <c r="DP166" s="23" t="n">
        <v>2.048907329560739</v>
      </c>
      <c r="DQ166" s="23" t="n">
        <v>3.010048914072875</v>
      </c>
      <c r="DR166" s="23" t="n">
        <v>0.02105733441239744</v>
      </c>
      <c r="DS166" s="23" t="n">
        <v>0.007520090957985779</v>
      </c>
      <c r="DT166" s="23" t="n">
        <v>4.682164932229994</v>
      </c>
      <c r="DU166" s="23" t="n">
        <v>3.682164932229993</v>
      </c>
      <c r="DV166" s="23" t="n">
        <v>-9.792950132942429e-05</v>
      </c>
      <c r="DW166" s="23" t="n">
        <v>-0.001245054505426452</v>
      </c>
      <c r="DX166" s="23" t="n">
        <v>-0.002442630750296198</v>
      </c>
      <c r="DY166" s="23" t="n">
        <v>-0.001099646743540321</v>
      </c>
      <c r="DZ166" s="23" t="n">
        <v>-0.002344701248966774</v>
      </c>
      <c r="EA166" s="23" t="n">
        <v>13.71378377837566</v>
      </c>
      <c r="EB166" s="23" t="n">
        <v>24.94274674267411</v>
      </c>
      <c r="EC166" s="23" t="n">
        <v>-0.003641045922784528</v>
      </c>
      <c r="ED166" s="23" t="n">
        <v>-0.00119841517248833</v>
      </c>
      <c r="EE166" s="23" t="n">
        <v>37.18027635550233</v>
      </c>
      <c r="EF166" s="23" t="n">
        <v>36.18027635550233</v>
      </c>
      <c r="EG166" s="23" t="n">
        <v>0.008079888421616681</v>
      </c>
      <c r="EH166" s="23" t="n">
        <v>0.003801781592010977</v>
      </c>
      <c r="EI166" s="23" t="n">
        <v>0.01478054327295674</v>
      </c>
      <c r="EJ166" s="23" t="n">
        <v>0.002898873259329081</v>
      </c>
      <c r="EK166" s="23" t="n">
        <v>0.006700654851340058</v>
      </c>
      <c r="EL166" s="23" t="n">
        <v>1.470524021326806</v>
      </c>
      <c r="EM166" s="23" t="n">
        <v>1.829300418730206</v>
      </c>
      <c r="EN166" s="23" t="n">
        <v>0.01921266604903899</v>
      </c>
      <c r="EO166" s="23" t="n">
        <v>0.004432122776082252</v>
      </c>
      <c r="EP166" s="23" t="n">
        <v>2.377838040143973</v>
      </c>
      <c r="EQ166" s="23" t="n">
        <v>1.377838040143973</v>
      </c>
      <c r="ER166" s="23" t="n">
        <v>-0.007159839283988497</v>
      </c>
      <c r="ES166" s="23" t="n">
        <v>-0.003335544474179353</v>
      </c>
      <c r="ET166" s="23" t="n">
        <v>-0.01270771149868726</v>
      </c>
      <c r="EU166" s="23" t="n">
        <v>-0.002212327740519412</v>
      </c>
      <c r="EV166" s="23" t="n">
        <v>-0.005547872214698765</v>
      </c>
      <c r="EW166" s="23" t="n">
        <v>1.465868623844478</v>
      </c>
      <c r="EX166" s="23" t="n">
        <v>1.774859880878253</v>
      </c>
      <c r="EY166" s="23" t="n">
        <v>-0.01188876569044445</v>
      </c>
      <c r="EZ166" s="23" t="n">
        <v>0.0008189458082428127</v>
      </c>
      <c r="FA166" s="23" t="n">
        <v>1.660479407272621</v>
      </c>
      <c r="FB166" s="23" t="n">
        <v>0.6604794072726213</v>
      </c>
      <c r="FC166" s="23" t="n">
        <v>0.0104476918259541</v>
      </c>
      <c r="FD166" s="23" t="n">
        <v>0.003994386509395451</v>
      </c>
      <c r="FE166" s="23" t="n">
        <v>0.01802785306608258</v>
      </c>
      <c r="FF166" s="23" t="n">
        <v>0.003585774730733029</v>
      </c>
      <c r="FG166" s="23" t="n">
        <v>0.00758016124012848</v>
      </c>
      <c r="FH166" s="23" t="n">
        <v>1.382322390049122</v>
      </c>
      <c r="FI166" s="23" t="n">
        <v>1.725534535896042</v>
      </c>
      <c r="FJ166" s="23" t="n">
        <v>0.0286349701631054</v>
      </c>
      <c r="FK166" s="23" t="n">
        <v>0.01060711709702283</v>
      </c>
      <c r="FL166" s="23" t="n">
        <v>2.740793913156069</v>
      </c>
      <c r="FM166" s="23" t="n">
        <v>1.740793913156069</v>
      </c>
    </row>
    <row r="167">
      <c r="A167" s="2" t="inlineStr">
        <is>
          <t>NSW|2005</t>
        </is>
      </c>
      <c r="B167" s="2" t="inlineStr">
        <is>
          <t>NSW</t>
        </is>
      </c>
      <c r="C167" s="2" t="inlineStr">
        <is>
          <t>2005</t>
        </is>
      </c>
      <c r="D167" s="2" t="inlineStr">
        <is>
          <t>Other non-metallic mineral product manufacturing</t>
        </is>
      </c>
      <c r="E167" s="23" t="n">
        <v>1</v>
      </c>
      <c r="F167" s="23" t="n">
        <v>0.3281091590887853</v>
      </c>
      <c r="G167" s="23" t="n">
        <v>1.544133177918554</v>
      </c>
      <c r="H167" s="23" t="n">
        <v>0.2160240188297683</v>
      </c>
      <c r="I167" s="23" t="n">
        <v>0.5441331779185536</v>
      </c>
      <c r="J167" s="23" t="n">
        <v>1.328109159088785</v>
      </c>
      <c r="K167" s="23" t="n">
        <v>1.544133177918554</v>
      </c>
      <c r="L167" s="23" t="n">
        <v>2.119440222746548</v>
      </c>
      <c r="M167" s="23" t="n">
        <v>0.5753070448279947</v>
      </c>
      <c r="N167" s="23" t="n">
        <v>2.119440222746548</v>
      </c>
      <c r="O167" s="23" t="n">
        <v>1.119440222746548</v>
      </c>
      <c r="P167" s="23" t="n">
        <v>0.2245247492209887</v>
      </c>
      <c r="Q167" s="23" t="n">
        <v>0.06564616266705545</v>
      </c>
      <c r="R167" s="23" t="n">
        <v>0.3428609125475879</v>
      </c>
      <c r="S167" s="23" t="n">
        <v>0.05269000065954374</v>
      </c>
      <c r="T167" s="23" t="n">
        <v>0.1183361633265992</v>
      </c>
      <c r="U167" s="23" t="n">
        <v>1.292378291902436</v>
      </c>
      <c r="V167" s="23" t="n">
        <v>1.527051755929707</v>
      </c>
      <c r="W167" s="23" t="n">
        <v>0.4768671774793065</v>
      </c>
      <c r="X167" s="23" t="n">
        <v>0.1340062649317186</v>
      </c>
      <c r="Y167" s="23" t="n">
        <v>2.12389582499856</v>
      </c>
      <c r="Z167" s="23" t="n">
        <v>1.12389582499856</v>
      </c>
      <c r="AA167" s="23" t="n">
        <v>0.4049286260161246</v>
      </c>
      <c r="AB167" s="23" t="n">
        <v>0.1488094836822979</v>
      </c>
      <c r="AC167" s="23" t="n">
        <v>0.6463630595072063</v>
      </c>
      <c r="AD167" s="23" t="n">
        <v>0.09262494980878386</v>
      </c>
      <c r="AE167" s="23" t="n">
        <v>0.2414344334910817</v>
      </c>
      <c r="AF167" s="23" t="n">
        <v>1.36749558841111</v>
      </c>
      <c r="AG167" s="23" t="n">
        <v>1.596239480192906</v>
      </c>
      <c r="AH167" s="23" t="n">
        <v>0.9398188036752134</v>
      </c>
      <c r="AI167" s="23" t="n">
        <v>0.2934557441680071</v>
      </c>
      <c r="AJ167" s="23" t="n">
        <v>2.320949281658811</v>
      </c>
      <c r="AK167" s="23" t="n">
        <v>1.32094928165881</v>
      </c>
      <c r="AL167" s="23" t="n">
        <v>0.3843359071294307</v>
      </c>
      <c r="AM167" s="23" t="n">
        <v>0.1550041235732804</v>
      </c>
      <c r="AN167" s="23" t="n">
        <v>0.6323565477024711</v>
      </c>
      <c r="AO167" s="23" t="n">
        <v>0.09301651699975996</v>
      </c>
      <c r="AP167" s="23" t="n">
        <v>0.2480206405730404</v>
      </c>
      <c r="AQ167" s="23" t="n">
        <v>1.403303778538393</v>
      </c>
      <c r="AR167" s="23" t="n">
        <v>1.645322583636495</v>
      </c>
      <c r="AS167" s="23" t="n">
        <v>0.9306332442570525</v>
      </c>
      <c r="AT167" s="23" t="n">
        <v>0.2982766965545814</v>
      </c>
      <c r="AU167" s="23" t="n">
        <v>2.421405929016276</v>
      </c>
      <c r="AV167" s="23" t="n">
        <v>1.421405929016277</v>
      </c>
      <c r="AW167" s="23" t="n">
        <v>0.386675539165475</v>
      </c>
      <c r="AX167" s="23" t="n">
        <v>0.158627382871581</v>
      </c>
      <c r="AY167" s="23" t="n">
        <v>0.6406482967156765</v>
      </c>
      <c r="AZ167" s="23" t="n">
        <v>0.09534537467862048</v>
      </c>
      <c r="BA167" s="23" t="n">
        <v>0.2539727575502014</v>
      </c>
      <c r="BB167" s="23" t="n">
        <v>1.410233818290992</v>
      </c>
      <c r="BC167" s="23" t="n">
        <v>1.656811025849545</v>
      </c>
      <c r="BD167" s="23" t="n">
        <v>0.9469110514963324</v>
      </c>
      <c r="BE167" s="23" t="n">
        <v>0.3062627547806559</v>
      </c>
      <c r="BF167" s="23" t="n">
        <v>2.448851700161744</v>
      </c>
      <c r="BG167" s="23" t="n">
        <v>1.448851700161744</v>
      </c>
      <c r="BH167" s="23" t="n">
        <v>3.260941034750818</v>
      </c>
      <c r="BI167" s="23" t="n">
        <v>0.7016565031502833</v>
      </c>
      <c r="BJ167" s="23" t="n">
        <v>4.464126239634014</v>
      </c>
      <c r="BK167" s="23" t="n">
        <v>0.5015287017329129</v>
      </c>
      <c r="BL167" s="23" t="n">
        <v>1.203185204883196</v>
      </c>
      <c r="BM167" s="23" t="n">
        <v>1.215169945016776</v>
      </c>
      <c r="BN167" s="23" t="n">
        <v>1.368968709357585</v>
      </c>
      <c r="BO167" s="23" t="n">
        <v>6.022759171647279</v>
      </c>
      <c r="BP167" s="23" t="n">
        <v>1.558632932013265</v>
      </c>
      <c r="BQ167" s="23" t="n">
        <v>1.846938999345477</v>
      </c>
      <c r="BR167" s="23" t="n">
        <v>0.8469389993454767</v>
      </c>
      <c r="CD167" s="23" t="n">
        <v>0.1804038767951359</v>
      </c>
      <c r="CE167" s="23" t="n">
        <v>0.08316332101524231</v>
      </c>
      <c r="CF167" s="23" t="n">
        <v>0.3035021469596185</v>
      </c>
      <c r="CG167" s="23" t="n">
        <v>0.0399349491492403</v>
      </c>
      <c r="CH167" s="23" t="n">
        <v>0.1230982701644826</v>
      </c>
      <c r="CI167" s="23" t="n">
        <v>1.460984112385131</v>
      </c>
      <c r="CJ167" s="23" t="n">
        <v>1.682348252993872</v>
      </c>
      <c r="CK167" s="23" t="n">
        <v>0.4629516261959074</v>
      </c>
      <c r="CL167" s="23" t="n">
        <v>0.1594494792362889</v>
      </c>
      <c r="CM167" s="23" t="n">
        <v>2.566195552003734</v>
      </c>
      <c r="CN167" s="23" t="n">
        <v>1.566195552003734</v>
      </c>
      <c r="CO167" s="23" t="n">
        <v>0</v>
      </c>
      <c r="CP167" s="23" t="n">
        <v>6.00882355839215e-05</v>
      </c>
      <c r="CQ167" s="23" t="n">
        <v>0.0001996999706065075</v>
      </c>
      <c r="CR167" s="23" t="n">
        <v>0.000139611735022586</v>
      </c>
      <c r="CS167" s="23" t="n">
        <v>0.0001996999706065075</v>
      </c>
      <c r="CV167" s="23" t="n">
        <v>0.002292189835465524</v>
      </c>
      <c r="CW167" s="23" t="n">
        <v>0.002092489864859017</v>
      </c>
      <c r="CZ167" s="23" t="n">
        <v>0.000665408975172585</v>
      </c>
      <c r="DA167" s="23" t="n">
        <v>9.08626487680325e-05</v>
      </c>
      <c r="DB167" s="23" t="n">
        <v>0.0008014795108194077</v>
      </c>
      <c r="DC167" s="23" t="n">
        <v>4.520788687879026e-05</v>
      </c>
      <c r="DD167" s="23" t="n">
        <v>0.0001360705356468228</v>
      </c>
      <c r="DE167" s="23" t="n">
        <v>1.136551582798332</v>
      </c>
      <c r="DF167" s="23" t="n">
        <v>1.204491584459814</v>
      </c>
      <c r="DG167" s="23" t="n">
        <v>0.0008911819586817801</v>
      </c>
      <c r="DH167" s="23" t="n">
        <v>8.970244786237239e-05</v>
      </c>
      <c r="DI167" s="23" t="n">
        <v>1.339299576550853</v>
      </c>
      <c r="DJ167" s="23" t="n">
        <v>0.339299576550853</v>
      </c>
      <c r="DK167" s="23" t="n">
        <v>0.001721996862003041</v>
      </c>
      <c r="DL167" s="23" t="n">
        <v>0.00615910558185049</v>
      </c>
      <c r="DM167" s="23" t="n">
        <v>0.01085865405219897</v>
      </c>
      <c r="DN167" s="23" t="n">
        <v>0.002977551608345441</v>
      </c>
      <c r="DO167" s="23" t="n">
        <v>0.009136657190195931</v>
      </c>
      <c r="DP167" s="23" t="n">
        <v>4.576722883621383</v>
      </c>
      <c r="DQ167" s="23" t="n">
        <v>6.305850081264432</v>
      </c>
      <c r="DR167" s="23" t="n">
        <v>0.01776277268423914</v>
      </c>
      <c r="DS167" s="23" t="n">
        <v>0.006904118632040169</v>
      </c>
      <c r="DT167" s="23" t="n">
        <v>10.31521780102278</v>
      </c>
      <c r="DU167" s="23" t="n">
        <v>9.315217801022783</v>
      </c>
      <c r="DV167" s="23" t="n">
        <v>-4.777380113129548e-05</v>
      </c>
      <c r="DW167" s="23" t="n">
        <v>-0.00268679716790188</v>
      </c>
      <c r="DX167" s="23" t="n">
        <v>-0.003568084520419824</v>
      </c>
      <c r="DY167" s="23" t="n">
        <v>-0.0008335135513866483</v>
      </c>
      <c r="DZ167" s="23" t="n">
        <v>-0.003520310719288528</v>
      </c>
      <c r="EA167" s="23" t="n">
        <v>57.23997053359489</v>
      </c>
      <c r="EB167" s="23" t="n">
        <v>74.68705516259321</v>
      </c>
      <c r="EC167" s="23" t="n">
        <v>-0.004668337239106683</v>
      </c>
      <c r="ED167" s="23" t="n">
        <v>-0.001100252718686859</v>
      </c>
      <c r="EE167" s="23" t="n">
        <v>97.71751731198475</v>
      </c>
      <c r="EF167" s="23" t="n">
        <v>96.71751731198476</v>
      </c>
      <c r="EG167" s="23" t="n">
        <v>0.009732006416737887</v>
      </c>
      <c r="EH167" s="23" t="n">
        <v>0.002687634573913042</v>
      </c>
      <c r="EI167" s="23" t="n">
        <v>0.01428619256782778</v>
      </c>
      <c r="EJ167" s="23" t="n">
        <v>0.001866551577176852</v>
      </c>
      <c r="EK167" s="23" t="n">
        <v>0.004554186151089894</v>
      </c>
      <c r="EL167" s="23" t="n">
        <v>1.276164488474918</v>
      </c>
      <c r="EM167" s="23" t="n">
        <v>1.467959632995848</v>
      </c>
      <c r="EN167" s="23" t="n">
        <v>0.01835527917978482</v>
      </c>
      <c r="EO167" s="23" t="n">
        <v>0.004069086611957037</v>
      </c>
      <c r="EP167" s="23" t="n">
        <v>1.886073476915915</v>
      </c>
      <c r="EQ167" s="23" t="n">
        <v>0.8860734769159146</v>
      </c>
      <c r="ER167" s="23" t="n">
        <v>-0.03032472530343173</v>
      </c>
      <c r="ES167" s="23" t="n">
        <v>0.003507005317069556</v>
      </c>
      <c r="ET167" s="23" t="n">
        <v>-0.02829270437256356</v>
      </c>
      <c r="EU167" s="23" t="n">
        <v>-0.00147498438620139</v>
      </c>
      <c r="EV167" s="23" t="n">
        <v>0.002032020930868166</v>
      </c>
      <c r="EW167" s="23" t="n">
        <v>0.8843516212602697</v>
      </c>
      <c r="EX167" s="23" t="n">
        <v>0.9329912831679233</v>
      </c>
      <c r="EY167" s="23" t="n">
        <v>-0.02754083859794594</v>
      </c>
      <c r="EZ167" s="23" t="n">
        <v>0.0007518657746176209</v>
      </c>
      <c r="FA167" s="23" t="n">
        <v>0.9081974633692479</v>
      </c>
      <c r="FB167" s="23" t="n">
        <v>-0.09180253663075212</v>
      </c>
      <c r="FC167" s="23" t="n">
        <v>0.01101806362151846</v>
      </c>
      <c r="FD167" s="23" t="n">
        <v>0.005079152278768598</v>
      </c>
      <c r="FE167" s="23" t="n">
        <v>0.01853622008503691</v>
      </c>
      <c r="FF167" s="23" t="n">
        <v>0.002439004184749857</v>
      </c>
      <c r="FG167" s="23" t="n">
        <v>0.007518156463518454</v>
      </c>
      <c r="FH167" s="23" t="n">
        <v>1.460984112385132</v>
      </c>
      <c r="FI167" s="23" t="n">
        <v>1.682348252993872</v>
      </c>
      <c r="FJ167" s="23" t="n">
        <v>0.02827450585723483</v>
      </c>
      <c r="FK167" s="23" t="n">
        <v>0.009738285772197916</v>
      </c>
      <c r="FL167" s="23" t="n">
        <v>2.566195552003735</v>
      </c>
      <c r="FM167" s="23" t="n">
        <v>1.566195552003735</v>
      </c>
    </row>
    <row r="168">
      <c r="A168" s="2" t="inlineStr">
        <is>
          <t>NSW|2101</t>
        </is>
      </c>
      <c r="B168" s="2" t="inlineStr">
        <is>
          <t>NSW</t>
        </is>
      </c>
      <c r="C168" s="2" t="inlineStr">
        <is>
          <t>2101</t>
        </is>
      </c>
      <c r="D168" s="2" t="inlineStr">
        <is>
          <t>Iron and steel manufacturing</t>
        </is>
      </c>
      <c r="E168" s="23" t="n">
        <v>1</v>
      </c>
      <c r="F168" s="23" t="n">
        <v>0.4765151707131951</v>
      </c>
      <c r="G168" s="23" t="n">
        <v>1.833817312778486</v>
      </c>
      <c r="H168" s="23" t="n">
        <v>0.3573021420652914</v>
      </c>
      <c r="I168" s="23" t="n">
        <v>0.8338173127784865</v>
      </c>
      <c r="J168" s="23" t="n">
        <v>1.476515170713195</v>
      </c>
      <c r="K168" s="23" t="n">
        <v>1.833817312778486</v>
      </c>
      <c r="L168" s="23" t="n">
        <v>2.405382657928008</v>
      </c>
      <c r="M168" s="23" t="n">
        <v>0.5715653451495211</v>
      </c>
      <c r="N168" s="23" t="n">
        <v>2.405382657928008</v>
      </c>
      <c r="O168" s="23" t="n">
        <v>1.405382657928008</v>
      </c>
      <c r="P168" s="23" t="n">
        <v>0.1646754826541241</v>
      </c>
      <c r="Q168" s="23" t="n">
        <v>0.0920507983577145</v>
      </c>
      <c r="R168" s="23" t="n">
        <v>0.340631003183928</v>
      </c>
      <c r="S168" s="23" t="n">
        <v>0.0839047221720894</v>
      </c>
      <c r="T168" s="23" t="n">
        <v>0.1759555205298039</v>
      </c>
      <c r="U168" s="23" t="n">
        <v>1.558983018443937</v>
      </c>
      <c r="V168" s="23" t="n">
        <v>2.068498587002</v>
      </c>
      <c r="W168" s="23" t="n">
        <v>0.4737657140421884</v>
      </c>
      <c r="X168" s="23" t="n">
        <v>0.1331347108582604</v>
      </c>
      <c r="Y168" s="23" t="n">
        <v>2.876965692806023</v>
      </c>
      <c r="Z168" s="23" t="n">
        <v>1.876965692806023</v>
      </c>
      <c r="AA168" s="23" t="n">
        <v>0.190003533446308</v>
      </c>
      <c r="AB168" s="23" t="n">
        <v>0.1947879139888434</v>
      </c>
      <c r="AC168" s="23" t="n">
        <v>0.5371450806606655</v>
      </c>
      <c r="AD168" s="23" t="n">
        <v>0.152353633225514</v>
      </c>
      <c r="AE168" s="23" t="n">
        <v>0.3471415472143574</v>
      </c>
      <c r="AF168" s="23" t="n">
        <v>2.025180481940287</v>
      </c>
      <c r="AG168" s="23" t="n">
        <v>2.827026797438239</v>
      </c>
      <c r="AH168" s="23" t="n">
        <v>0.828692238320874</v>
      </c>
      <c r="AI168" s="23" t="n">
        <v>0.2915471576602086</v>
      </c>
      <c r="AJ168" s="23" t="n">
        <v>4.361456986035733</v>
      </c>
      <c r="AK168" s="23" t="n">
        <v>3.361456986035732</v>
      </c>
      <c r="AL168" s="23" t="n">
        <v>0.1832558923691656</v>
      </c>
      <c r="AM168" s="23" t="n">
        <v>0.1971398407233474</v>
      </c>
      <c r="AN168" s="23" t="n">
        <v>0.5341342501367377</v>
      </c>
      <c r="AO168" s="23" t="n">
        <v>0.1537385170442246</v>
      </c>
      <c r="AP168" s="23" t="n">
        <v>0.350878357767572</v>
      </c>
      <c r="AQ168" s="23" t="n">
        <v>2.075762629919767</v>
      </c>
      <c r="AR168" s="23" t="n">
        <v>2.914690726892066</v>
      </c>
      <c r="AS168" s="23" t="n">
        <v>0.8304710055248967</v>
      </c>
      <c r="AT168" s="23" t="n">
        <v>0.2963367553881591</v>
      </c>
      <c r="AU168" s="23" t="n">
        <v>4.531756085921254</v>
      </c>
      <c r="AV168" s="23" t="n">
        <v>3.531756085921254</v>
      </c>
      <c r="AW168" s="23" t="n">
        <v>0.186412289767669</v>
      </c>
      <c r="AX168" s="23" t="n">
        <v>0.2014601416807981</v>
      </c>
      <c r="AY168" s="23" t="n">
        <v>0.5452848351322672</v>
      </c>
      <c r="AZ168" s="23" t="n">
        <v>0.1574124036838002</v>
      </c>
      <c r="BA168" s="23" t="n">
        <v>0.3588725453645982</v>
      </c>
      <c r="BB168" s="23" t="n">
        <v>2.080723496996274</v>
      </c>
      <c r="BC168" s="23" t="n">
        <v>2.925154965972852</v>
      </c>
      <c r="BD168" s="23" t="n">
        <v>0.849555708775027</v>
      </c>
      <c r="BE168" s="23" t="n">
        <v>0.3042708736427597</v>
      </c>
      <c r="BF168" s="23" t="n">
        <v>4.557401820630242</v>
      </c>
      <c r="BG168" s="23" t="n">
        <v>3.557401820630242</v>
      </c>
      <c r="BH168" s="23" t="n">
        <v>1.834780696921332</v>
      </c>
      <c r="BI168" s="23" t="n">
        <v>0.8428011878239491</v>
      </c>
      <c r="BJ168" s="23" t="n">
        <v>3.451389242535605</v>
      </c>
      <c r="BK168" s="23" t="n">
        <v>0.7738073577903243</v>
      </c>
      <c r="BL168" s="23" t="n">
        <v>1.616608545614273</v>
      </c>
      <c r="BM168" s="23" t="n">
        <v>1.459347097578543</v>
      </c>
      <c r="BN168" s="23" t="n">
        <v>1.881090883682644</v>
      </c>
      <c r="BO168" s="23" t="n">
        <v>4.999885089677399</v>
      </c>
      <c r="BP168" s="23" t="n">
        <v>1.548495847141794</v>
      </c>
      <c r="BQ168" s="23" t="n">
        <v>2.725058693971956</v>
      </c>
      <c r="BR168" s="23" t="n">
        <v>1.725058693971956</v>
      </c>
      <c r="CD168" s="23" t="n">
        <v>0.02532805079218394</v>
      </c>
      <c r="CE168" s="23" t="n">
        <v>0.102737115631129</v>
      </c>
      <c r="CF168" s="23" t="n">
        <v>0.1965140774767376</v>
      </c>
      <c r="CG168" s="23" t="n">
        <v>0.06844891105342464</v>
      </c>
      <c r="CH168" s="23" t="n">
        <v>0.1711860266845537</v>
      </c>
      <c r="CI168" s="23" t="n">
        <v>5.056258275620364</v>
      </c>
      <c r="CJ168" s="23" t="n">
        <v>7.758752502872447</v>
      </c>
      <c r="CK168" s="23" t="n">
        <v>0.3549265242786852</v>
      </c>
      <c r="CL168" s="23" t="n">
        <v>0.1584124468019476</v>
      </c>
      <c r="CM168" s="23" t="n">
        <v>14.01317958459769</v>
      </c>
      <c r="CN168" s="23" t="n">
        <v>13.01317958459769</v>
      </c>
      <c r="CO168" s="23" t="n">
        <v>0</v>
      </c>
      <c r="CP168" s="23" t="n">
        <v>7.845772956248147e-05</v>
      </c>
      <c r="CQ168" s="23" t="n">
        <v>0.0003367927003790522</v>
      </c>
      <c r="CR168" s="23" t="n">
        <v>0.0002583349708165707</v>
      </c>
      <c r="CS168" s="23" t="n">
        <v>0.0003367927003790522</v>
      </c>
      <c r="CV168" s="23" t="n">
        <v>0.002415673365203157</v>
      </c>
      <c r="CW168" s="23" t="n">
        <v>0.002078880664824105</v>
      </c>
      <c r="CZ168" s="23" t="n">
        <v>0.000165735805955604</v>
      </c>
      <c r="DA168" s="23" t="n">
        <v>8.646554006392817e-05</v>
      </c>
      <c r="DB168" s="23" t="n">
        <v>0.000317210535626099</v>
      </c>
      <c r="DC168" s="23" t="n">
        <v>6.500918960656678e-05</v>
      </c>
      <c r="DD168" s="23" t="n">
        <v>0.0001514747296704949</v>
      </c>
      <c r="DE168" s="23" t="n">
        <v>1.521707060012668</v>
      </c>
      <c r="DF168" s="23" t="n">
        <v>1.913952955410678</v>
      </c>
      <c r="DG168" s="23" t="n">
        <v>0.0004063295739450935</v>
      </c>
      <c r="DH168" s="23" t="n">
        <v>8.911903831899449e-05</v>
      </c>
      <c r="DI168" s="23" t="n">
        <v>2.451670425725252</v>
      </c>
      <c r="DJ168" s="23" t="n">
        <v>1.451670425725252</v>
      </c>
      <c r="DK168" s="23" t="n">
        <v>0.005542842887539688</v>
      </c>
      <c r="DL168" s="23" t="n">
        <v>0.008132276473700142</v>
      </c>
      <c r="DM168" s="23" t="n">
        <v>0.01832062315229308</v>
      </c>
      <c r="DN168" s="23" t="n">
        <v>0.004645503791053246</v>
      </c>
      <c r="DO168" s="23" t="n">
        <v>0.01277778026475339</v>
      </c>
      <c r="DP168" s="23" t="n">
        <v>2.467167054650151</v>
      </c>
      <c r="DQ168" s="23" t="n">
        <v>3.30527556418347</v>
      </c>
      <c r="DR168" s="23" t="n">
        <v>0.02517983856491694</v>
      </c>
      <c r="DS168" s="23" t="n">
        <v>0.006859215412623861</v>
      </c>
      <c r="DT168" s="23" t="n">
        <v>4.54276606351611</v>
      </c>
      <c r="DU168" s="23" t="n">
        <v>3.54276606351611</v>
      </c>
      <c r="DV168" s="23" t="n">
        <v>-0.002552181294991946</v>
      </c>
      <c r="DW168" s="23" t="n">
        <v>-0.003976898785875827</v>
      </c>
      <c r="DX168" s="23" t="n">
        <v>-0.007824041392768967</v>
      </c>
      <c r="DY168" s="23" t="n">
        <v>-0.001294961311901193</v>
      </c>
      <c r="DZ168" s="23" t="n">
        <v>-0.005271860097777021</v>
      </c>
      <c r="EA168" s="23" t="n">
        <v>2.558235221643366</v>
      </c>
      <c r="EB168" s="23" t="n">
        <v>3.065629157349364</v>
      </c>
      <c r="EC168" s="23" t="n">
        <v>-0.008917138253934599</v>
      </c>
      <c r="ED168" s="23" t="n">
        <v>-0.001093096861165632</v>
      </c>
      <c r="EE168" s="23" t="n">
        <v>3.493928221883132</v>
      </c>
      <c r="EF168" s="23" t="n">
        <v>2.493928221883132</v>
      </c>
      <c r="EG168" s="23" t="n">
        <v>0.007058845699373869</v>
      </c>
      <c r="EH168" s="23" t="n">
        <v>0.003778159332110757</v>
      </c>
      <c r="EI168" s="23" t="n">
        <v>0.01386654990802239</v>
      </c>
      <c r="EJ168" s="23" t="n">
        <v>0.003029544876537766</v>
      </c>
      <c r="EK168" s="23" t="n">
        <v>0.006807704208648523</v>
      </c>
      <c r="EL168" s="23" t="n">
        <v>1.535237557671205</v>
      </c>
      <c r="EM168" s="23" t="n">
        <v>1.964421733889491</v>
      </c>
      <c r="EN168" s="23" t="n">
        <v>0.01790917186913859</v>
      </c>
      <c r="EO168" s="23" t="n">
        <v>0.004042621961116193</v>
      </c>
      <c r="EP168" s="23" t="n">
        <v>2.537124713000478</v>
      </c>
      <c r="EQ168" s="23" t="n">
        <v>1.537124713000478</v>
      </c>
      <c r="ER168" s="23" t="n">
        <v>-0.01380648677651626</v>
      </c>
      <c r="ES168" s="23" t="n">
        <v>-0.001426232597606833</v>
      </c>
      <c r="ET168" s="23" t="n">
        <v>-0.01687738043195045</v>
      </c>
      <c r="EU168" s="23" t="n">
        <v>-0.001644661057827364</v>
      </c>
      <c r="EV168" s="23" t="n">
        <v>-0.003070893655434196</v>
      </c>
      <c r="EW168" s="23" t="n">
        <v>1.103301630653262</v>
      </c>
      <c r="EX168" s="23" t="n">
        <v>1.222423973972694</v>
      </c>
      <c r="EY168" s="23" t="n">
        <v>-0.01613040466511612</v>
      </c>
      <c r="EZ168" s="23" t="n">
        <v>0.0007469757668343326</v>
      </c>
      <c r="FA168" s="23" t="n">
        <v>1.168320726787112</v>
      </c>
      <c r="FB168" s="23" t="n">
        <v>0.1683207267871117</v>
      </c>
      <c r="FC168" s="23" t="n">
        <v>0.001546896219720584</v>
      </c>
      <c r="FD168" s="23" t="n">
        <v>0.006274610592767475</v>
      </c>
      <c r="FE168" s="23" t="n">
        <v>0.01200198491644101</v>
      </c>
      <c r="FF168" s="23" t="n">
        <v>0.004180478103952949</v>
      </c>
      <c r="FG168" s="23" t="n">
        <v>0.01045508869672042</v>
      </c>
      <c r="FH168" s="23" t="n">
        <v>5.056258275620363</v>
      </c>
      <c r="FI168" s="23" t="n">
        <v>7.758752502872447</v>
      </c>
      <c r="FJ168" s="23" t="n">
        <v>0.02167693452567982</v>
      </c>
      <c r="FK168" s="23" t="n">
        <v>0.009674949609238816</v>
      </c>
      <c r="FL168" s="23" t="n">
        <v>14.01317958459769</v>
      </c>
      <c r="FM168" s="23" t="n">
        <v>13.01317958459768</v>
      </c>
    </row>
    <row r="169">
      <c r="A169" s="2" t="inlineStr">
        <is>
          <t>NSW|2102</t>
        </is>
      </c>
      <c r="B169" s="2" t="inlineStr">
        <is>
          <t>NSW</t>
        </is>
      </c>
      <c r="C169" s="2" t="inlineStr">
        <is>
          <t>2102</t>
        </is>
      </c>
      <c r="D169" s="2" t="inlineStr">
        <is>
          <t>Basic non-ferrous metal manufacturing</t>
        </is>
      </c>
      <c r="E169" s="23" t="n">
        <v>1</v>
      </c>
      <c r="F169" s="23" t="n">
        <v>0.2679737392531156</v>
      </c>
      <c r="G169" s="23" t="n">
        <v>1.464008203901725</v>
      </c>
      <c r="H169" s="23" t="n">
        <v>0.1960344646486097</v>
      </c>
      <c r="I169" s="23" t="n">
        <v>0.4640082039017253</v>
      </c>
      <c r="J169" s="23" t="n">
        <v>1.267973739253116</v>
      </c>
      <c r="K169" s="23" t="n">
        <v>1.464008203901725</v>
      </c>
      <c r="L169" s="23" t="n">
        <v>1.683536537068998</v>
      </c>
      <c r="M169" s="23" t="n">
        <v>0.219528333167273</v>
      </c>
      <c r="N169" s="23" t="n">
        <v>1.683536537068998</v>
      </c>
      <c r="O169" s="23" t="n">
        <v>0.6835365370689983</v>
      </c>
      <c r="P169" s="23" t="n">
        <v>0.05917440228998553</v>
      </c>
      <c r="Q169" s="23" t="n">
        <v>0.02738070874442914</v>
      </c>
      <c r="R169" s="23" t="n">
        <v>0.1308304588244457</v>
      </c>
      <c r="S169" s="23" t="n">
        <v>0.04427534779003103</v>
      </c>
      <c r="T169" s="23" t="n">
        <v>0.07165605653446017</v>
      </c>
      <c r="U169" s="23" t="n">
        <v>1.462712045831056</v>
      </c>
      <c r="V169" s="23" t="n">
        <v>2.210929958925618</v>
      </c>
      <c r="W169" s="23" t="n">
        <v>0.1819651915535187</v>
      </c>
      <c r="X169" s="23" t="n">
        <v>0.05113473272907301</v>
      </c>
      <c r="Y169" s="23" t="n">
        <v>3.075065983122129</v>
      </c>
      <c r="Z169" s="23" t="n">
        <v>2.075065983122129</v>
      </c>
      <c r="AA169" s="23" t="n">
        <v>0.08010063929684871</v>
      </c>
      <c r="AB169" s="23" t="n">
        <v>0.119237529660462</v>
      </c>
      <c r="AC169" s="23" t="n">
        <v>0.2799570223502399</v>
      </c>
      <c r="AD169" s="23" t="n">
        <v>0.08061885339292914</v>
      </c>
      <c r="AE169" s="23" t="n">
        <v>0.1998563830533912</v>
      </c>
      <c r="AF169" s="23" t="n">
        <v>2.488596479468461</v>
      </c>
      <c r="AG169" s="23" t="n">
        <v>3.495066017048054</v>
      </c>
      <c r="AH169" s="23" t="n">
        <v>0.3919352276489871</v>
      </c>
      <c r="AI169" s="23" t="n">
        <v>0.1119782052987472</v>
      </c>
      <c r="AJ169" s="23" t="n">
        <v>4.893034950651217</v>
      </c>
      <c r="AK169" s="23" t="n">
        <v>3.893034950651217</v>
      </c>
      <c r="AL169" s="23" t="n">
        <v>0.08066001308829618</v>
      </c>
      <c r="AM169" s="23" t="n">
        <v>0.1181032699966806</v>
      </c>
      <c r="AN169" s="23" t="n">
        <v>0.2801551852327078</v>
      </c>
      <c r="AO169" s="23" t="n">
        <v>0.08139190214773101</v>
      </c>
      <c r="AP169" s="23" t="n">
        <v>0.1994951721444116</v>
      </c>
      <c r="AQ169" s="23" t="n">
        <v>2.464210895520143</v>
      </c>
      <c r="AR169" s="23" t="n">
        <v>3.473284648813905</v>
      </c>
      <c r="AS169" s="23" t="n">
        <v>0.393972991925559</v>
      </c>
      <c r="AT169" s="23" t="n">
        <v>0.1138178066928512</v>
      </c>
      <c r="AU169" s="23" t="n">
        <v>4.884365583902004</v>
      </c>
      <c r="AV169" s="23" t="n">
        <v>3.884365583902003</v>
      </c>
      <c r="AW169" s="23" t="n">
        <v>0.08456249139766819</v>
      </c>
      <c r="AX169" s="23" t="n">
        <v>0.1197564962858542</v>
      </c>
      <c r="AY169" s="23" t="n">
        <v>0.2875934511641028</v>
      </c>
      <c r="AZ169" s="23" t="n">
        <v>0.08327446348058047</v>
      </c>
      <c r="BA169" s="23" t="n">
        <v>0.2030309597664346</v>
      </c>
      <c r="BB169" s="23" t="n">
        <v>2.416189309308316</v>
      </c>
      <c r="BC169" s="23" t="n">
        <v>3.40095763985536</v>
      </c>
      <c r="BD169" s="23" t="n">
        <v>0.4044586150320625</v>
      </c>
      <c r="BE169" s="23" t="n">
        <v>0.1168651638679597</v>
      </c>
      <c r="BF169" s="23" t="n">
        <v>4.782955283685214</v>
      </c>
      <c r="BG169" s="23" t="n">
        <v>3.782955283685214</v>
      </c>
      <c r="BH169" s="23" t="n">
        <v>0.6563755452723771</v>
      </c>
      <c r="BI169" s="23" t="n">
        <v>0.3378951590813283</v>
      </c>
      <c r="BJ169" s="23" t="n">
        <v>1.415651856733053</v>
      </c>
      <c r="BK169" s="23" t="n">
        <v>0.421381152379348</v>
      </c>
      <c r="BL169" s="23" t="n">
        <v>0.7592763114606763</v>
      </c>
      <c r="BM169" s="23" t="n">
        <v>1.514789378603542</v>
      </c>
      <c r="BN169" s="23" t="n">
        <v>2.156771176088832</v>
      </c>
      <c r="BO169" s="23" t="n">
        <v>2.01040224726024</v>
      </c>
      <c r="BP169" s="23" t="n">
        <v>0.5947503905271869</v>
      </c>
      <c r="BQ169" s="23" t="n">
        <v>3.062884139636831</v>
      </c>
      <c r="BR169" s="23" t="n">
        <v>2.06288413963683</v>
      </c>
      <c r="CD169" s="23" t="n">
        <v>0.02092623700686318</v>
      </c>
      <c r="CE169" s="23" t="n">
        <v>0.09185682091603285</v>
      </c>
      <c r="CF169" s="23" t="n">
        <v>0.1491265635257941</v>
      </c>
      <c r="CG169" s="23" t="n">
        <v>0.03634350560289808</v>
      </c>
      <c r="CH169" s="23" t="n">
        <v>0.1282003265189309</v>
      </c>
      <c r="CI169" s="23" t="n">
        <v>5.389552736400079</v>
      </c>
      <c r="CJ169" s="23" t="n">
        <v>7.126296212591164</v>
      </c>
      <c r="CK169" s="23" t="n">
        <v>0.2099700360954682</v>
      </c>
      <c r="CL169" s="23" t="n">
        <v>0.06084347256967412</v>
      </c>
      <c r="CM169" s="23" t="n">
        <v>10.03381716581937</v>
      </c>
      <c r="CN169" s="23" t="n">
        <v>9.033817165819368</v>
      </c>
      <c r="CO169" s="23" t="n">
        <v>0</v>
      </c>
      <c r="CP169" s="23" t="n">
        <v>2.79567499171697e-05</v>
      </c>
      <c r="CQ169" s="23" t="n">
        <v>0.0001567052628867656</v>
      </c>
      <c r="CR169" s="23" t="n">
        <v>0.0001287485129695959</v>
      </c>
      <c r="CS169" s="23" t="n">
        <v>0.0001567052628867656</v>
      </c>
      <c r="CV169" s="23" t="n">
        <v>0.0009551672604088961</v>
      </c>
      <c r="CW169" s="23" t="n">
        <v>0.0007984619975221305</v>
      </c>
      <c r="CZ169" s="23" t="n">
        <v>5.365721470421265e-05</v>
      </c>
      <c r="DA169" s="23" t="n">
        <v>7.555867500953638e-05</v>
      </c>
      <c r="DB169" s="23" t="n">
        <v>0.0001728091137134178</v>
      </c>
      <c r="DC169" s="23" t="n">
        <v>4.359322399966872e-05</v>
      </c>
      <c r="DD169" s="23" t="n">
        <v>0.0001191518990092051</v>
      </c>
      <c r="DE169" s="23" t="n">
        <v>2.40817363379848</v>
      </c>
      <c r="DF169" s="23" t="n">
        <v>3.220612822824187</v>
      </c>
      <c r="DG169" s="23" t="n">
        <v>0.0002070381902340061</v>
      </c>
      <c r="DH169" s="23" t="n">
        <v>3.422907652058833e-05</v>
      </c>
      <c r="DI169" s="23" t="n">
        <v>3.858534055025249</v>
      </c>
      <c r="DJ169" s="23" t="n">
        <v>2.85853405502525</v>
      </c>
      <c r="DK169" s="23" t="n">
        <v>0.004095009929311934</v>
      </c>
      <c r="DL169" s="23" t="n">
        <v>0.003763731029819819</v>
      </c>
      <c r="DM169" s="23" t="n">
        <v>0.01016272494142565</v>
      </c>
      <c r="DN169" s="23" t="n">
        <v>0.002303983982293894</v>
      </c>
      <c r="DO169" s="23" t="n">
        <v>0.006067715012113713</v>
      </c>
      <c r="DP169" s="23" t="n">
        <v>1.919101808002752</v>
      </c>
      <c r="DQ169" s="23" t="n">
        <v>2.481733894875621</v>
      </c>
      <c r="DR169" s="23" t="n">
        <v>0.01279723058307661</v>
      </c>
      <c r="DS169" s="23" t="n">
        <v>0.002634505641650964</v>
      </c>
      <c r="DT169" s="23" t="n">
        <v>3.12507925596822</v>
      </c>
      <c r="DU169" s="23" t="n">
        <v>2.12507925596822</v>
      </c>
      <c r="DV169" s="23" t="n">
        <v>-0.0002461888346441306</v>
      </c>
      <c r="DW169" s="23" t="n">
        <v>-0.002214020165572913</v>
      </c>
      <c r="DX169" s="23" t="n">
        <v>-0.003053973386630803</v>
      </c>
      <c r="DY169" s="23" t="n">
        <v>-0.0005937643864137592</v>
      </c>
      <c r="DZ169" s="23" t="n">
        <v>-0.002807784551986672</v>
      </c>
      <c r="EA169" s="23" t="n">
        <v>9.99317862555916</v>
      </c>
      <c r="EB169" s="23" t="n">
        <v>12.40500362677034</v>
      </c>
      <c r="EC169" s="23" t="n">
        <v>-0.003473812927216127</v>
      </c>
      <c r="ED169" s="23" t="n">
        <v>-0.0004198395405853239</v>
      </c>
      <c r="EE169" s="23" t="n">
        <v>14.11035935986932</v>
      </c>
      <c r="EF169" s="23" t="n">
        <v>13.11035935986932</v>
      </c>
      <c r="EG169" s="23" t="n">
        <v>0.002528659079446617</v>
      </c>
      <c r="EH169" s="23" t="n">
        <v>0.00169775727093088</v>
      </c>
      <c r="EI169" s="23" t="n">
        <v>0.005763740061607703</v>
      </c>
      <c r="EJ169" s="23" t="n">
        <v>0.001537323711230206</v>
      </c>
      <c r="EK169" s="23" t="n">
        <v>0.003235080982161086</v>
      </c>
      <c r="EL169" s="23" t="n">
        <v>1.671406155432557</v>
      </c>
      <c r="EM169" s="23" t="n">
        <v>2.279366209726092</v>
      </c>
      <c r="EN169" s="23" t="n">
        <v>0.007316441022714957</v>
      </c>
      <c r="EO169" s="23" t="n">
        <v>0.001552700961107254</v>
      </c>
      <c r="EP169" s="23" t="n">
        <v>2.893407451476662</v>
      </c>
      <c r="EQ169" s="23" t="n">
        <v>1.893407451476662</v>
      </c>
      <c r="ER169" s="23" t="n">
        <v>-0.00196928528799916</v>
      </c>
      <c r="ES169" s="23" t="n">
        <v>-0.002832016934712381</v>
      </c>
      <c r="ET169" s="23" t="n">
        <v>-0.005565577179139844</v>
      </c>
      <c r="EU169" s="23" t="n">
        <v>-0.0007642749564283026</v>
      </c>
      <c r="EV169" s="23" t="n">
        <v>-0.003596291891140684</v>
      </c>
      <c r="EW169" s="23" t="n">
        <v>2.438093785583386</v>
      </c>
      <c r="EX169" s="23" t="n">
        <v>2.826191417290584</v>
      </c>
      <c r="EY169" s="23" t="n">
        <v>-0.005278676746142898</v>
      </c>
      <c r="EZ169" s="23" t="n">
        <v>0.0002869004329969461</v>
      </c>
      <c r="FA169" s="23" t="n">
        <v>2.680503824565792</v>
      </c>
      <c r="FB169" s="23" t="n">
        <v>1.680503824565793</v>
      </c>
      <c r="FC169" s="23" t="n">
        <v>0.001278057959710149</v>
      </c>
      <c r="FD169" s="23" t="n">
        <v>0.005610102814323594</v>
      </c>
      <c r="FE169" s="23" t="n">
        <v>0.009107819597754425</v>
      </c>
      <c r="FF169" s="23" t="n">
        <v>0.002219658823720682</v>
      </c>
      <c r="FG169" s="23" t="n">
        <v>0.007829761638044276</v>
      </c>
      <c r="FH169" s="23" t="n">
        <v>5.389552736400084</v>
      </c>
      <c r="FI169" s="23" t="n">
        <v>7.126296212591162</v>
      </c>
      <c r="FJ169" s="23" t="n">
        <v>0.01282379989505177</v>
      </c>
      <c r="FK169" s="23" t="n">
        <v>0.003715980297297342</v>
      </c>
      <c r="FL169" s="23" t="n">
        <v>10.03381716581936</v>
      </c>
      <c r="FM169" s="23" t="n">
        <v>9.033817165819363</v>
      </c>
    </row>
    <row r="170">
      <c r="A170" s="2" t="inlineStr">
        <is>
          <t>NSW|2201</t>
        </is>
      </c>
      <c r="B170" s="2" t="inlineStr">
        <is>
          <t>NSW</t>
        </is>
      </c>
      <c r="C170" s="2" t="inlineStr">
        <is>
          <t>2201</t>
        </is>
      </c>
      <c r="D170" s="2" t="inlineStr">
        <is>
          <t>Forged iron and steel product manufacturing</t>
        </is>
      </c>
      <c r="E170" s="23" t="n">
        <v>1</v>
      </c>
      <c r="F170" s="23" t="n">
        <v>0.3780105767557298</v>
      </c>
      <c r="G170" s="23" t="n">
        <v>1.697562763404623</v>
      </c>
      <c r="H170" s="23" t="n">
        <v>0.3195521866488935</v>
      </c>
      <c r="I170" s="23" t="n">
        <v>0.6975627634046233</v>
      </c>
      <c r="J170" s="23" t="n">
        <v>1.37801057675573</v>
      </c>
      <c r="K170" s="23" t="n">
        <v>1.697562763404623</v>
      </c>
      <c r="L170" s="23" t="n">
        <v>2.259120187372539</v>
      </c>
      <c r="M170" s="23" t="n">
        <v>0.5615574239679153</v>
      </c>
      <c r="N170" s="23" t="n">
        <v>2.259120187372539</v>
      </c>
      <c r="O170" s="23" t="n">
        <v>1.259120187372539</v>
      </c>
      <c r="P170" s="23" t="n">
        <v>0.1903265535919455</v>
      </c>
      <c r="Q170" s="23" t="n">
        <v>0.07154194526866162</v>
      </c>
      <c r="R170" s="23" t="n">
        <v>0.3346666663660911</v>
      </c>
      <c r="S170" s="23" t="n">
        <v>0.07279816750548398</v>
      </c>
      <c r="T170" s="23" t="n">
        <v>0.1443401127741456</v>
      </c>
      <c r="U170" s="23" t="n">
        <v>1.375890509855212</v>
      </c>
      <c r="V170" s="23" t="n">
        <v>1.758381371648259</v>
      </c>
      <c r="W170" s="23" t="n">
        <v>0.4654702322308492</v>
      </c>
      <c r="X170" s="23" t="n">
        <v>0.1308035658647581</v>
      </c>
      <c r="Y170" s="23" t="n">
        <v>2.445639998446058</v>
      </c>
      <c r="Z170" s="23" t="n">
        <v>1.445639998446058</v>
      </c>
      <c r="AA170" s="23" t="n">
        <v>0.4646104081327826</v>
      </c>
      <c r="AB170" s="23" t="n">
        <v>0.1235316729271844</v>
      </c>
      <c r="AC170" s="23" t="n">
        <v>0.7238692925099205</v>
      </c>
      <c r="AD170" s="23" t="n">
        <v>0.1357272114499534</v>
      </c>
      <c r="AE170" s="23" t="n">
        <v>0.2592588843771378</v>
      </c>
      <c r="AF170" s="23" t="n">
        <v>1.265882276343409</v>
      </c>
      <c r="AG170" s="23" t="n">
        <v>1.558013509467148</v>
      </c>
      <c r="AH170" s="23" t="n">
        <v>1.010311555341664</v>
      </c>
      <c r="AI170" s="23" t="n">
        <v>0.2864422628317432</v>
      </c>
      <c r="AJ170" s="23" t="n">
        <v>2.17453491711904</v>
      </c>
      <c r="AK170" s="23" t="n">
        <v>1.17453491711904</v>
      </c>
      <c r="AL170" s="23" t="n">
        <v>0.4617285740771861</v>
      </c>
      <c r="AM170" s="23" t="n">
        <v>0.1258413072879202</v>
      </c>
      <c r="AN170" s="23" t="n">
        <v>0.7249130740899103</v>
      </c>
      <c r="AO170" s="23" t="n">
        <v>0.137343192724804</v>
      </c>
      <c r="AP170" s="23" t="n">
        <v>0.2631845000127242</v>
      </c>
      <c r="AQ170" s="23" t="n">
        <v>1.272543902095354</v>
      </c>
      <c r="AR170" s="23" t="n">
        <v>1.569998295077853</v>
      </c>
      <c r="AS170" s="23" t="n">
        <v>1.016061070368889</v>
      </c>
      <c r="AT170" s="23" t="n">
        <v>0.2911479962789782</v>
      </c>
      <c r="AU170" s="23" t="n">
        <v>2.200559219016486</v>
      </c>
      <c r="AV170" s="23" t="n">
        <v>1.200559219016486</v>
      </c>
      <c r="AW170" s="23" t="n">
        <v>0.4643615248596139</v>
      </c>
      <c r="AX170" s="23" t="n">
        <v>0.1287103436969386</v>
      </c>
      <c r="AY170" s="23" t="n">
        <v>0.7336541238008571</v>
      </c>
      <c r="AZ170" s="23" t="n">
        <v>0.1405822552443046</v>
      </c>
      <c r="BA170" s="23" t="n">
        <v>0.2692925989412432</v>
      </c>
      <c r="BB170" s="23" t="n">
        <v>1.277177020072562</v>
      </c>
      <c r="BC170" s="23" t="n">
        <v>1.579920136627719</v>
      </c>
      <c r="BD170" s="23" t="n">
        <v>1.032597314533665</v>
      </c>
      <c r="BE170" s="23" t="n">
        <v>0.2989431907328077</v>
      </c>
      <c r="BF170" s="23" t="n">
        <v>2.223692660251817</v>
      </c>
      <c r="BG170" s="23" t="n">
        <v>1.223692660251817</v>
      </c>
      <c r="BH170" s="23" t="n">
        <v>0.2107970748232795</v>
      </c>
      <c r="BI170" s="23" t="n">
        <v>0.7189133416106872</v>
      </c>
      <c r="BJ170" s="23" t="n">
        <v>1.601474791415344</v>
      </c>
      <c r="BK170" s="23" t="n">
        <v>0.6717643749813771</v>
      </c>
      <c r="BL170" s="23" t="n">
        <v>1.390677716592064</v>
      </c>
      <c r="BM170" s="23" t="n">
        <v>4.410452171660276</v>
      </c>
      <c r="BN170" s="23" t="n">
        <v>7.597234414936406</v>
      </c>
      <c r="BO170" s="23" t="n">
        <v>3.12285698563932</v>
      </c>
      <c r="BP170" s="23" t="n">
        <v>1.521382194223977</v>
      </c>
      <c r="BQ170" s="23" t="n">
        <v>14.81451765048139</v>
      </c>
      <c r="BR170" s="23" t="n">
        <v>13.81451765048139</v>
      </c>
      <c r="CD170" s="23" t="n">
        <v>0.2742838545408371</v>
      </c>
      <c r="CE170" s="23" t="n">
        <v>0.05198972765852287</v>
      </c>
      <c r="CF170" s="23" t="n">
        <v>0.3892026261438294</v>
      </c>
      <c r="CG170" s="23" t="n">
        <v>0.06292904394446938</v>
      </c>
      <c r="CH170" s="23" t="n">
        <v>0.1149187716029922</v>
      </c>
      <c r="CI170" s="23" t="n">
        <v>1.189547167278788</v>
      </c>
      <c r="CJ170" s="23" t="n">
        <v>1.418977528937571</v>
      </c>
      <c r="CK170" s="23" t="n">
        <v>0.5448413231108149</v>
      </c>
      <c r="CL170" s="23" t="n">
        <v>0.1556386969669855</v>
      </c>
      <c r="CM170" s="23" t="n">
        <v>1.986414125698002</v>
      </c>
      <c r="CN170" s="23" t="n">
        <v>0.9864141256980017</v>
      </c>
      <c r="CO170" s="23" t="n">
        <v>0</v>
      </c>
      <c r="CP170" s="23" t="n">
        <v>4.486143598791716e-05</v>
      </c>
      <c r="CQ170" s="23" t="n">
        <v>0.0002880720405592939</v>
      </c>
      <c r="CR170" s="23" t="n">
        <v>0.0002432106045713767</v>
      </c>
      <c r="CS170" s="23" t="n">
        <v>0.0002880720405592939</v>
      </c>
      <c r="CV170" s="23" t="n">
        <v>0.002330552188773921</v>
      </c>
      <c r="CW170" s="23" t="n">
        <v>0.002042480148214627</v>
      </c>
      <c r="CZ170" s="23" t="n">
        <v>0.0004996635422038293</v>
      </c>
      <c r="DA170" s="23" t="n">
        <v>6.242559585735003e-05</v>
      </c>
      <c r="DB170" s="23" t="n">
        <v>0.000616342228234406</v>
      </c>
      <c r="DC170" s="23" t="n">
        <v>5.425309017322666e-05</v>
      </c>
      <c r="DD170" s="23" t="n">
        <v>0.0001166786860305767</v>
      </c>
      <c r="DE170" s="23" t="n">
        <v>1.124935262600938</v>
      </c>
      <c r="DF170" s="23" t="n">
        <v>1.233514507614365</v>
      </c>
      <c r="DG170" s="23" t="n">
        <v>0.0007039008215074478</v>
      </c>
      <c r="DH170" s="23" t="n">
        <v>8.755859327304186e-05</v>
      </c>
      <c r="DI170" s="23" t="n">
        <v>1.408749612594916</v>
      </c>
      <c r="DJ170" s="23" t="n">
        <v>0.4087496125949158</v>
      </c>
      <c r="DK170" s="23" t="n">
        <v>0.002421096471733175</v>
      </c>
      <c r="DL170" s="23" t="n">
        <v>0.004096074077252438</v>
      </c>
      <c r="DM170" s="23" t="n">
        <v>0.01070830694057522</v>
      </c>
      <c r="DN170" s="23" t="n">
        <v>0.004191136391589609</v>
      </c>
      <c r="DO170" s="23" t="n">
        <v>0.008287210468842046</v>
      </c>
      <c r="DP170" s="23" t="n">
        <v>2.691826048682896</v>
      </c>
      <c r="DQ170" s="23" t="n">
        <v>4.422916255340099</v>
      </c>
      <c r="DR170" s="23" t="n">
        <v>0.01744741974760947</v>
      </c>
      <c r="DS170" s="23" t="n">
        <v>0.006739112807034252</v>
      </c>
      <c r="DT170" s="23" t="n">
        <v>7.206412446307644</v>
      </c>
      <c r="DU170" s="23" t="n">
        <v>6.206412446307644</v>
      </c>
      <c r="DV170" s="23" t="n">
        <v>-0.0002878092315092491</v>
      </c>
      <c r="DW170" s="23" t="n">
        <v>-0.001334324700079307</v>
      </c>
      <c r="DX170" s="23" t="n">
        <v>-0.00287167149842257</v>
      </c>
      <c r="DY170" s="23" t="n">
        <v>-0.001249537566834014</v>
      </c>
      <c r="DZ170" s="23" t="n">
        <v>-0.002583862266913321</v>
      </c>
      <c r="EA170" s="23" t="n">
        <v>5.63614281266175</v>
      </c>
      <c r="EB170" s="23" t="n">
        <v>9.97769072021682</v>
      </c>
      <c r="EC170" s="23" t="n">
        <v>-0.003945628593114874</v>
      </c>
      <c r="ED170" s="23" t="n">
        <v>-0.001073957094692304</v>
      </c>
      <c r="EE170" s="23" t="n">
        <v>13.70918011359228</v>
      </c>
      <c r="EF170" s="23" t="n">
        <v>12.70918011359228</v>
      </c>
      <c r="EG170" s="23" t="n">
        <v>0.006533015043410176</v>
      </c>
      <c r="EH170" s="23" t="n">
        <v>0.002867398264584228</v>
      </c>
      <c r="EI170" s="23" t="n">
        <v>0.01205788380062358</v>
      </c>
      <c r="EJ170" s="23" t="n">
        <v>0.002657470492629175</v>
      </c>
      <c r="EK170" s="23" t="n">
        <v>0.005524868757213404</v>
      </c>
      <c r="EL170" s="23" t="n">
        <v>1.438908872171749</v>
      </c>
      <c r="EM170" s="23" t="n">
        <v>1.845684377045223</v>
      </c>
      <c r="EN170" s="23" t="n">
        <v>0.01602972078098961</v>
      </c>
      <c r="EO170" s="23" t="n">
        <v>0.003971836980366027</v>
      </c>
      <c r="EP170" s="23" t="n">
        <v>2.45364822742276</v>
      </c>
      <c r="EQ170" s="23" t="n">
        <v>1.45364822742276</v>
      </c>
      <c r="ER170" s="23" t="n">
        <v>-0.00941484909900671</v>
      </c>
      <c r="ES170" s="23" t="n">
        <v>-0.0005577639038484854</v>
      </c>
      <c r="ET170" s="23" t="n">
        <v>-0.01101410222063376</v>
      </c>
      <c r="EU170" s="23" t="n">
        <v>-0.001041489217778567</v>
      </c>
      <c r="EV170" s="23" t="n">
        <v>-0.001599253121627052</v>
      </c>
      <c r="EW170" s="23" t="n">
        <v>1.059242999859374</v>
      </c>
      <c r="EX170" s="23" t="n">
        <v>1.169864976571507</v>
      </c>
      <c r="EY170" s="23" t="n">
        <v>-0.01028020575376492</v>
      </c>
      <c r="EZ170" s="23" t="n">
        <v>0.0007338964668688452</v>
      </c>
      <c r="FA170" s="23" t="n">
        <v>1.091914022801439</v>
      </c>
      <c r="FB170" s="23" t="n">
        <v>0.09191402280143868</v>
      </c>
      <c r="FC170" s="23" t="n">
        <v>0.01675172958238634</v>
      </c>
      <c r="FD170" s="23" t="n">
        <v>0.003175242889361607</v>
      </c>
      <c r="FE170" s="23" t="n">
        <v>0.02377032784824499</v>
      </c>
      <c r="FF170" s="23" t="n">
        <v>0.003843355376497038</v>
      </c>
      <c r="FG170" s="23" t="n">
        <v>0.007018598265858645</v>
      </c>
      <c r="FH170" s="23" t="n">
        <v>1.189547167278788</v>
      </c>
      <c r="FI170" s="23" t="n">
        <v>1.418977528937571</v>
      </c>
      <c r="FJ170" s="23" t="n">
        <v>0.03327587227232531</v>
      </c>
      <c r="FK170" s="23" t="n">
        <v>0.009505544424080317</v>
      </c>
      <c r="FL170" s="23" t="n">
        <v>1.986414125698001</v>
      </c>
      <c r="FM170" s="23" t="n">
        <v>0.9864141256980008</v>
      </c>
    </row>
    <row r="171">
      <c r="A171" s="2" t="inlineStr">
        <is>
          <t>NSW|2202</t>
        </is>
      </c>
      <c r="B171" s="2" t="inlineStr">
        <is>
          <t>NSW</t>
        </is>
      </c>
      <c r="C171" s="2" t="inlineStr">
        <is>
          <t>2202</t>
        </is>
      </c>
      <c r="D171" s="2" t="inlineStr">
        <is>
          <t>Structural metal product manufacturing</t>
        </is>
      </c>
      <c r="E171" s="23" t="n">
        <v>1</v>
      </c>
      <c r="F171" s="23" t="n">
        <v>0.439930264282387</v>
      </c>
      <c r="G171" s="23" t="n">
        <v>1.793766652156061</v>
      </c>
      <c r="H171" s="23" t="n">
        <v>0.3538363878736741</v>
      </c>
      <c r="I171" s="23" t="n">
        <v>0.7937666521560611</v>
      </c>
      <c r="J171" s="23" t="n">
        <v>1.439930264282387</v>
      </c>
      <c r="K171" s="23" t="n">
        <v>1.793766652156061</v>
      </c>
      <c r="L171" s="23" t="n">
        <v>2.481844259310101</v>
      </c>
      <c r="M171" s="23" t="n">
        <v>0.68807760715404</v>
      </c>
      <c r="N171" s="23" t="n">
        <v>2.481844259310101</v>
      </c>
      <c r="O171" s="23" t="n">
        <v>1.481844259310101</v>
      </c>
      <c r="P171" s="23" t="n">
        <v>0.2202466871625343</v>
      </c>
      <c r="Q171" s="23" t="n">
        <v>0.1039327119767146</v>
      </c>
      <c r="R171" s="23" t="n">
        <v>0.41006783840606</v>
      </c>
      <c r="S171" s="23" t="n">
        <v>0.08588843926681107</v>
      </c>
      <c r="T171" s="23" t="n">
        <v>0.1898211512435257</v>
      </c>
      <c r="U171" s="23" t="n">
        <v>1.471892282765715</v>
      </c>
      <c r="V171" s="23" t="n">
        <v>1.861857009923806</v>
      </c>
      <c r="W171" s="23" t="n">
        <v>0.5703417494363607</v>
      </c>
      <c r="X171" s="23" t="n">
        <v>0.1602739110303007</v>
      </c>
      <c r="Y171" s="23" t="n">
        <v>2.589558811458846</v>
      </c>
      <c r="Z171" s="23" t="n">
        <v>1.589558811458846</v>
      </c>
      <c r="AA171" s="23" t="n">
        <v>0.3584973302149664</v>
      </c>
      <c r="AB171" s="23" t="n">
        <v>0.1665469614320734</v>
      </c>
      <c r="AC171" s="23" t="n">
        <v>0.6776096855323686</v>
      </c>
      <c r="AD171" s="23" t="n">
        <v>0.1525653938853288</v>
      </c>
      <c r="AE171" s="23" t="n">
        <v>0.3191123553174022</v>
      </c>
      <c r="AF171" s="23" t="n">
        <v>1.464569600371101</v>
      </c>
      <c r="AG171" s="23" t="n">
        <v>1.890138721886861</v>
      </c>
      <c r="AH171" s="23" t="n">
        <v>1.028588051029528</v>
      </c>
      <c r="AI171" s="23" t="n">
        <v>0.3509783654971599</v>
      </c>
      <c r="AJ171" s="23" t="n">
        <v>2.869165163413502</v>
      </c>
      <c r="AK171" s="23" t="n">
        <v>1.869165163413503</v>
      </c>
      <c r="AL171" s="23" t="n">
        <v>0.3562875479334802</v>
      </c>
      <c r="AM171" s="23" t="n">
        <v>0.1656802104422831</v>
      </c>
      <c r="AN171" s="23" t="n">
        <v>0.6753873277910524</v>
      </c>
      <c r="AO171" s="23" t="n">
        <v>0.1534195694152891</v>
      </c>
      <c r="AP171" s="23" t="n">
        <v>0.3190997798575722</v>
      </c>
      <c r="AQ171" s="23" t="n">
        <v>1.465018245524584</v>
      </c>
      <c r="AR171" s="23" t="n">
        <v>1.895624283555228</v>
      </c>
      <c r="AS171" s="23" t="n">
        <v>1.032131639337682</v>
      </c>
      <c r="AT171" s="23" t="n">
        <v>0.3567443115466292</v>
      </c>
      <c r="AU171" s="23" t="n">
        <v>2.896906291909992</v>
      </c>
      <c r="AV171" s="23" t="n">
        <v>1.896906291909992</v>
      </c>
      <c r="AW171" s="23" t="n">
        <v>0.3611242516689587</v>
      </c>
      <c r="AX171" s="23" t="n">
        <v>0.1693270143536604</v>
      </c>
      <c r="AY171" s="23" t="n">
        <v>0.6876437200497271</v>
      </c>
      <c r="AZ171" s="23" t="n">
        <v>0.157192454027108</v>
      </c>
      <c r="BA171" s="23" t="n">
        <v>0.3265194683807684</v>
      </c>
      <c r="BB171" s="23" t="n">
        <v>1.468888515714757</v>
      </c>
      <c r="BC171" s="23" t="n">
        <v>1.904174856359654</v>
      </c>
      <c r="BD171" s="23" t="n">
        <v>1.053939501344885</v>
      </c>
      <c r="BE171" s="23" t="n">
        <v>0.3662957812951583</v>
      </c>
      <c r="BF171" s="23" t="n">
        <v>2.918495494207428</v>
      </c>
      <c r="BG171" s="23" t="n">
        <v>1.918495494207429</v>
      </c>
      <c r="BH171" s="23" t="n">
        <v>1.215034358022977</v>
      </c>
      <c r="BI171" s="23" t="n">
        <v>0.9158990731287767</v>
      </c>
      <c r="BJ171" s="23" t="n">
        <v>2.91956540656903</v>
      </c>
      <c r="BK171" s="23" t="n">
        <v>0.7886319754172763</v>
      </c>
      <c r="BL171" s="23" t="n">
        <v>1.704531048546053</v>
      </c>
      <c r="BM171" s="23" t="n">
        <v>1.753805081379811</v>
      </c>
      <c r="BN171" s="23" t="n">
        <v>2.402866542242931</v>
      </c>
      <c r="BO171" s="23" t="n">
        <v>4.783718519124454</v>
      </c>
      <c r="BP171" s="23" t="n">
        <v>1.864153112555424</v>
      </c>
      <c r="BQ171" s="23" t="n">
        <v>3.937105553877673</v>
      </c>
      <c r="BR171" s="23" t="n">
        <v>2.937105553877673</v>
      </c>
      <c r="CD171" s="23" t="n">
        <v>0.138250643052432</v>
      </c>
      <c r="CE171" s="23" t="n">
        <v>0.0626142494553588</v>
      </c>
      <c r="CF171" s="23" t="n">
        <v>0.2675418471263086</v>
      </c>
      <c r="CG171" s="23" t="n">
        <v>0.06667695461851779</v>
      </c>
      <c r="CH171" s="23" t="n">
        <v>0.1292912040738766</v>
      </c>
      <c r="CI171" s="23" t="n">
        <v>1.452903856885585</v>
      </c>
      <c r="CJ171" s="23" t="n">
        <v>1.935194232874869</v>
      </c>
      <c r="CK171" s="23" t="n">
        <v>0.4582463015931675</v>
      </c>
      <c r="CL171" s="23" t="n">
        <v>0.1907044544668589</v>
      </c>
      <c r="CM171" s="23" t="n">
        <v>3.314605208884099</v>
      </c>
      <c r="CN171" s="23" t="n">
        <v>2.314605208884099</v>
      </c>
      <c r="CO171" s="23" t="n">
        <v>0</v>
      </c>
      <c r="CP171" s="23" t="n">
        <v>8.795893768735692e-05</v>
      </c>
      <c r="CQ171" s="23" t="n">
        <v>0.0003387977664924144</v>
      </c>
      <c r="CR171" s="23" t="n">
        <v>0.0002508388288050575</v>
      </c>
      <c r="CS171" s="23" t="n">
        <v>0.0003387977664924144</v>
      </c>
      <c r="CV171" s="23" t="n">
        <v>0.002841453404294903</v>
      </c>
      <c r="CW171" s="23" t="n">
        <v>0.002502655637802489</v>
      </c>
      <c r="CZ171" s="23" t="n">
        <v>0.0004738876819226501</v>
      </c>
      <c r="DA171" s="23" t="n">
        <v>0.0001008185754608602</v>
      </c>
      <c r="DB171" s="23" t="n">
        <v>0.0006358055106592421</v>
      </c>
      <c r="DC171" s="23" t="n">
        <v>6.109925327573187e-05</v>
      </c>
      <c r="DD171" s="23" t="n">
        <v>0.0001619178287365921</v>
      </c>
      <c r="DE171" s="23" t="n">
        <v>1.212747828877553</v>
      </c>
      <c r="DF171" s="23" t="n">
        <v>1.341679758544602</v>
      </c>
      <c r="DG171" s="23" t="n">
        <v>0.0007430912570026667</v>
      </c>
      <c r="DH171" s="23" t="n">
        <v>0.0001072857463434246</v>
      </c>
      <c r="DI171" s="23" t="n">
        <v>1.568074641627754</v>
      </c>
      <c r="DJ171" s="23" t="n">
        <v>0.5680746416277543</v>
      </c>
      <c r="DK171" s="23" t="n">
        <v>0.004647908259618093</v>
      </c>
      <c r="DL171" s="23" t="n">
        <v>0.004978929764394777</v>
      </c>
      <c r="DM171" s="23" t="n">
        <v>0.01443845403775849</v>
      </c>
      <c r="DN171" s="23" t="n">
        <v>0.004811616013745617</v>
      </c>
      <c r="DO171" s="23" t="n">
        <v>0.009790545778140394</v>
      </c>
      <c r="DP171" s="23" t="n">
        <v>2.071219457503639</v>
      </c>
      <c r="DQ171" s="23" t="n">
        <v>3.106441270195135</v>
      </c>
      <c r="DR171" s="23" t="n">
        <v>0.02269590450798896</v>
      </c>
      <c r="DS171" s="23" t="n">
        <v>0.00825745047023047</v>
      </c>
      <c r="DT171" s="23" t="n">
        <v>4.883036247762305</v>
      </c>
      <c r="DU171" s="23" t="n">
        <v>3.883036247762305</v>
      </c>
      <c r="DV171" s="23" t="n">
        <v>-0.0002850922060622479</v>
      </c>
      <c r="DW171" s="23" t="n">
        <v>-0.001520903366165715</v>
      </c>
      <c r="DX171" s="23" t="n">
        <v>-0.003156665056235729</v>
      </c>
      <c r="DY171" s="23" t="n">
        <v>-0.001350669484007766</v>
      </c>
      <c r="DZ171" s="23" t="n">
        <v>-0.002871572850173481</v>
      </c>
      <c r="EA171" s="23" t="n">
        <v>6.33477707852047</v>
      </c>
      <c r="EB171" s="23" t="n">
        <v>11.07243547565272</v>
      </c>
      <c r="EC171" s="23" t="n">
        <v>-0.004472587162082924</v>
      </c>
      <c r="ED171" s="23" t="n">
        <v>-0.001315922105847195</v>
      </c>
      <c r="EE171" s="23" t="n">
        <v>15.68821267988773</v>
      </c>
      <c r="EF171" s="23" t="n">
        <v>14.68821267988773</v>
      </c>
      <c r="EG171" s="23" t="n">
        <v>0.007610618623337101</v>
      </c>
      <c r="EH171" s="23" t="n">
        <v>0.003880620094007604</v>
      </c>
      <c r="EI171" s="23" t="n">
        <v>0.01458533461840541</v>
      </c>
      <c r="EJ171" s="23" t="n">
        <v>0.003094095901060705</v>
      </c>
      <c r="EK171" s="23" t="n">
        <v>0.006974715995068309</v>
      </c>
      <c r="EL171" s="23" t="n">
        <v>1.509895487616226</v>
      </c>
      <c r="EM171" s="23" t="n">
        <v>1.916445343047559</v>
      </c>
      <c r="EN171" s="23" t="n">
        <v>0.01945203563385193</v>
      </c>
      <c r="EO171" s="23" t="n">
        <v>0.004866701015446518</v>
      </c>
      <c r="EP171" s="23" t="n">
        <v>2.555907291715349</v>
      </c>
      <c r="EQ171" s="23" t="n">
        <v>1.555907291715349</v>
      </c>
      <c r="ER171" s="23" t="n">
        <v>-0.009820400904823267</v>
      </c>
      <c r="ES171" s="23" t="n">
        <v>-0.004747371083798014</v>
      </c>
      <c r="ET171" s="23" t="n">
        <v>-0.01680769235972166</v>
      </c>
      <c r="EU171" s="23" t="n">
        <v>-0.002239920371100384</v>
      </c>
      <c r="EV171" s="23" t="n">
        <v>-0.006987291454898398</v>
      </c>
      <c r="EW171" s="23" t="n">
        <v>1.48341927481457</v>
      </c>
      <c r="EX171" s="23" t="n">
        <v>1.711507760489351</v>
      </c>
      <c r="EY171" s="23" t="n">
        <v>-0.01590844732569881</v>
      </c>
      <c r="EZ171" s="23" t="n">
        <v>0.0008992450340228504</v>
      </c>
      <c r="FA171" s="23" t="n">
        <v>1.619938684772576</v>
      </c>
      <c r="FB171" s="23" t="n">
        <v>0.6199386847725756</v>
      </c>
      <c r="FC171" s="23" t="n">
        <v>0.008443578973623286</v>
      </c>
      <c r="FD171" s="23" t="n">
        <v>0.003824129483072016</v>
      </c>
      <c r="FE171" s="23" t="n">
        <v>0.01633996533457929</v>
      </c>
      <c r="FF171" s="23" t="n">
        <v>0.004072256877883987</v>
      </c>
      <c r="FG171" s="23" t="n">
        <v>0.007896386360956003</v>
      </c>
      <c r="FH171" s="23" t="n">
        <v>1.452903856885585</v>
      </c>
      <c r="FI171" s="23" t="n">
        <v>1.935194232874869</v>
      </c>
      <c r="FJ171" s="23" t="n">
        <v>0.02798713084759599</v>
      </c>
      <c r="FK171" s="23" t="n">
        <v>0.0116471655130167</v>
      </c>
      <c r="FL171" s="23" t="n">
        <v>3.314605208884098</v>
      </c>
      <c r="FM171" s="23" t="n">
        <v>2.314605208884098</v>
      </c>
    </row>
    <row r="172">
      <c r="A172" s="2" t="inlineStr">
        <is>
          <t>NSW|2203</t>
        </is>
      </c>
      <c r="B172" s="2" t="inlineStr">
        <is>
          <t>NSW</t>
        </is>
      </c>
      <c r="C172" s="2" t="inlineStr">
        <is>
          <t>2203</t>
        </is>
      </c>
      <c r="D172" s="2" t="inlineStr">
        <is>
          <t>Metal containers and other sheet metal product manufacturing</t>
        </is>
      </c>
      <c r="E172" s="23" t="n">
        <v>1</v>
      </c>
      <c r="F172" s="23" t="n">
        <v>0.350701089052585</v>
      </c>
      <c r="G172" s="23" t="n">
        <v>1.630339080713609</v>
      </c>
      <c r="H172" s="23" t="n">
        <v>0.2796379916610241</v>
      </c>
      <c r="I172" s="23" t="n">
        <v>0.6303390807136091</v>
      </c>
      <c r="J172" s="23" t="n">
        <v>1.350701089052585</v>
      </c>
      <c r="K172" s="23" t="n">
        <v>1.630339080713609</v>
      </c>
      <c r="L172" s="23" t="n">
        <v>2.349638844336871</v>
      </c>
      <c r="M172" s="23" t="n">
        <v>0.7192997636232616</v>
      </c>
      <c r="N172" s="23" t="n">
        <v>2.349638844336871</v>
      </c>
      <c r="O172" s="23" t="n">
        <v>1.349638844336871</v>
      </c>
      <c r="P172" s="23" t="n">
        <v>0.284994397548463</v>
      </c>
      <c r="Q172" s="23" t="n">
        <v>0.0764679364104678</v>
      </c>
      <c r="R172" s="23" t="n">
        <v>0.4286750450359422</v>
      </c>
      <c r="S172" s="23" t="n">
        <v>0.06721271107701142</v>
      </c>
      <c r="T172" s="23" t="n">
        <v>0.1436806474874792</v>
      </c>
      <c r="U172" s="23" t="n">
        <v>1.268313823247927</v>
      </c>
      <c r="V172" s="23" t="n">
        <v>1.504152533254786</v>
      </c>
      <c r="W172" s="23" t="n">
        <v>0.5962215327001776</v>
      </c>
      <c r="X172" s="23" t="n">
        <v>0.1675464876642355</v>
      </c>
      <c r="Y172" s="23" t="n">
        <v>2.092046502769553</v>
      </c>
      <c r="Z172" s="23" t="n">
        <v>1.092046502769553</v>
      </c>
      <c r="AA172" s="23" t="n">
        <v>0.4893526931087105</v>
      </c>
      <c r="AB172" s="23" t="n">
        <v>0.1299011408831856</v>
      </c>
      <c r="AC172" s="23" t="n">
        <v>0.7394513773909916</v>
      </c>
      <c r="AD172" s="23" t="n">
        <v>0.1201975433990955</v>
      </c>
      <c r="AE172" s="23" t="n">
        <v>0.2500986842822811</v>
      </c>
      <c r="AF172" s="23" t="n">
        <v>1.2654550444138</v>
      </c>
      <c r="AG172" s="23" t="n">
        <v>1.511080633261624</v>
      </c>
      <c r="AH172" s="23" t="n">
        <v>1.106355710149589</v>
      </c>
      <c r="AI172" s="23" t="n">
        <v>0.3669043327585975</v>
      </c>
      <c r="AJ172" s="23" t="n">
        <v>2.26085546422815</v>
      </c>
      <c r="AK172" s="23" t="n">
        <v>1.26085546422815</v>
      </c>
      <c r="AL172" s="23" t="n">
        <v>0.474178200105661</v>
      </c>
      <c r="AM172" s="23" t="n">
        <v>0.1289029464401698</v>
      </c>
      <c r="AN172" s="23" t="n">
        <v>0.7238577315375272</v>
      </c>
      <c r="AO172" s="23" t="n">
        <v>0.1207765849916963</v>
      </c>
      <c r="AP172" s="23" t="n">
        <v>0.2496795314318662</v>
      </c>
      <c r="AQ172" s="23" t="n">
        <v>1.271844944393155</v>
      </c>
      <c r="AR172" s="23" t="n">
        <v>1.526552109262362</v>
      </c>
      <c r="AS172" s="23" t="n">
        <v>1.096789645469129</v>
      </c>
      <c r="AT172" s="23" t="n">
        <v>0.3729319139316019</v>
      </c>
      <c r="AU172" s="23" t="n">
        <v>2.313032621965184</v>
      </c>
      <c r="AV172" s="23" t="n">
        <v>1.313032621965184</v>
      </c>
      <c r="AW172" s="23" t="n">
        <v>0.47753050596004</v>
      </c>
      <c r="AX172" s="23" t="n">
        <v>0.1315264020488887</v>
      </c>
      <c r="AY172" s="23" t="n">
        <v>0.7327605812339371</v>
      </c>
      <c r="AZ172" s="23" t="n">
        <v>0.1237036732250084</v>
      </c>
      <c r="BA172" s="23" t="n">
        <v>0.2552300752738971</v>
      </c>
      <c r="BB172" s="23" t="n">
        <v>1.275430366033819</v>
      </c>
      <c r="BC172" s="23" t="n">
        <v>1.534479100472913</v>
      </c>
      <c r="BD172" s="23" t="n">
        <v>1.115677371669207</v>
      </c>
      <c r="BE172" s="23" t="n">
        <v>0.3829167904352699</v>
      </c>
      <c r="BF172" s="23" t="n">
        <v>2.336347851591637</v>
      </c>
      <c r="BG172" s="23" t="n">
        <v>1.336347851591637</v>
      </c>
      <c r="BH172" s="23" t="n">
        <v>1.377830583100998</v>
      </c>
      <c r="BI172" s="23" t="n">
        <v>0.7002640010217283</v>
      </c>
      <c r="BJ172" s="23" t="n">
        <v>2.697651915244248</v>
      </c>
      <c r="BK172" s="23" t="n">
        <v>0.6195573311215212</v>
      </c>
      <c r="BL172" s="23" t="n">
        <v>1.319821332143249</v>
      </c>
      <c r="BM172" s="23" t="n">
        <v>1.508236650870158</v>
      </c>
      <c r="BN172" s="23" t="n">
        <v>1.957898125016799</v>
      </c>
      <c r="BO172" s="23" t="n">
        <v>4.646392695756966</v>
      </c>
      <c r="BP172" s="23" t="n">
        <v>1.948740780512719</v>
      </c>
      <c r="BQ172" s="23" t="n">
        <v>3.372252548858088</v>
      </c>
      <c r="BR172" s="23" t="n">
        <v>2.372252548858088</v>
      </c>
      <c r="CD172" s="23" t="n">
        <v>0.2043582955602476</v>
      </c>
      <c r="CE172" s="23" t="n">
        <v>0.05343320447271778</v>
      </c>
      <c r="CF172" s="23" t="n">
        <v>0.3107763323550489</v>
      </c>
      <c r="CG172" s="23" t="n">
        <v>0.05298483232208352</v>
      </c>
      <c r="CH172" s="23" t="n">
        <v>0.1064180367948013</v>
      </c>
      <c r="CI172" s="23" t="n">
        <v>1.261468242951581</v>
      </c>
      <c r="CJ172" s="23" t="n">
        <v>1.520742436723973</v>
      </c>
      <c r="CK172" s="23" t="n">
        <v>0.5101341774494117</v>
      </c>
      <c r="CL172" s="23" t="n">
        <v>0.1993578450943628</v>
      </c>
      <c r="CM172" s="23" t="n">
        <v>2.496273400846687</v>
      </c>
      <c r="CN172" s="23" t="n">
        <v>1.496273400846687</v>
      </c>
      <c r="CO172" s="23" t="n">
        <v>0</v>
      </c>
      <c r="CP172" s="23" t="n">
        <v>5.069788736820988e-05</v>
      </c>
      <c r="CQ172" s="23" t="n">
        <v>0.0002530014667181141</v>
      </c>
      <c r="CR172" s="23" t="n">
        <v>0.0002023035793499042</v>
      </c>
      <c r="CS172" s="23" t="n">
        <v>0.0002530014667181141</v>
      </c>
      <c r="CV172" s="23" t="n">
        <v>0.002869217413851463</v>
      </c>
      <c r="CW172" s="23" t="n">
        <v>0.002616215947133349</v>
      </c>
      <c r="CZ172" s="23" t="n">
        <v>0.0003011655835116849</v>
      </c>
      <c r="DA172" s="23" t="n">
        <v>9.640772440924814e-05</v>
      </c>
      <c r="DB172" s="23" t="n">
        <v>0.0004471636728536521</v>
      </c>
      <c r="DC172" s="23" t="n">
        <v>4.959036493271906e-05</v>
      </c>
      <c r="DD172" s="23" t="n">
        <v>0.0001459980893419672</v>
      </c>
      <c r="DE172" s="23" t="n">
        <v>1.320115344140934</v>
      </c>
      <c r="DF172" s="23" t="n">
        <v>1.48477680497082</v>
      </c>
      <c r="DG172" s="23" t="n">
        <v>0.0005593176089541972</v>
      </c>
      <c r="DH172" s="23" t="n">
        <v>0.0001121539361005451</v>
      </c>
      <c r="DI172" s="23" t="n">
        <v>1.857176382614437</v>
      </c>
      <c r="DJ172" s="23" t="n">
        <v>0.8571763826144373</v>
      </c>
      <c r="DK172" s="23" t="n">
        <v>0.003185776619618469</v>
      </c>
      <c r="DL172" s="23" t="n">
        <v>0.003802635041676643</v>
      </c>
      <c r="DM172" s="23" t="n">
        <v>0.01076494640930064</v>
      </c>
      <c r="DN172" s="23" t="n">
        <v>0.003776534748005533</v>
      </c>
      <c r="DO172" s="23" t="n">
        <v>0.007579169789682176</v>
      </c>
      <c r="DP172" s="23" t="n">
        <v>2.193628899860546</v>
      </c>
      <c r="DQ172" s="23" t="n">
        <v>3.379065042730417</v>
      </c>
      <c r="DR172" s="23" t="n">
        <v>0.01939708631563227</v>
      </c>
      <c r="DS172" s="23" t="n">
        <v>0.00863213990633163</v>
      </c>
      <c r="DT172" s="23" t="n">
        <v>6.08865235439994</v>
      </c>
      <c r="DU172" s="23" t="n">
        <v>5.08865235439994</v>
      </c>
      <c r="DV172" s="23" t="n">
        <v>-0.0001346363487511832</v>
      </c>
      <c r="DW172" s="23" t="n">
        <v>-0.001326285044735281</v>
      </c>
      <c r="DX172" s="23" t="n">
        <v>-0.002562261852462476</v>
      </c>
      <c r="DY172" s="23" t="n">
        <v>-0.001101340458976012</v>
      </c>
      <c r="DZ172" s="23" t="n">
        <v>-0.002427625503711292</v>
      </c>
      <c r="EA172" s="23" t="n">
        <v>10.85086907835226</v>
      </c>
      <c r="EB172" s="23" t="n">
        <v>19.03098142684859</v>
      </c>
      <c r="EC172" s="23" t="n">
        <v>-0.003937895138361004</v>
      </c>
      <c r="ED172" s="23" t="n">
        <v>-0.001375633285898529</v>
      </c>
      <c r="EE172" s="23" t="n">
        <v>29.24838035855008</v>
      </c>
      <c r="EF172" s="23" t="n">
        <v>28.24838035855008</v>
      </c>
      <c r="EG172" s="23" t="n">
        <v>0.009842242498079632</v>
      </c>
      <c r="EH172" s="23" t="n">
        <v>0.002886801342238503</v>
      </c>
      <c r="EI172" s="23" t="n">
        <v>0.01515692333203218</v>
      </c>
      <c r="EJ172" s="23" t="n">
        <v>0.00242787949171404</v>
      </c>
      <c r="EK172" s="23" t="n">
        <v>0.005314680833952543</v>
      </c>
      <c r="EL172" s="23" t="n">
        <v>1.293307276548181</v>
      </c>
      <c r="EM172" s="23" t="n">
        <v>1.539986779942632</v>
      </c>
      <c r="EN172" s="23" t="n">
        <v>0.02024445539765872</v>
      </c>
      <c r="EO172" s="23" t="n">
        <v>0.005087532065626545</v>
      </c>
      <c r="EP172" s="23" t="n">
        <v>2.056894595069032</v>
      </c>
      <c r="EQ172" s="23" t="n">
        <v>1.056894595069032</v>
      </c>
      <c r="ER172" s="23" t="n">
        <v>-0.02501673550112918</v>
      </c>
      <c r="ES172" s="23" t="n">
        <v>-0.003884995785254238</v>
      </c>
      <c r="ET172" s="23" t="n">
        <v>-0.03075056918549659</v>
      </c>
      <c r="EU172" s="23" t="n">
        <v>-0.001848837899113169</v>
      </c>
      <c r="EV172" s="23" t="n">
        <v>-0.005733833684367407</v>
      </c>
      <c r="EW172" s="23" t="n">
        <v>1.155295873239691</v>
      </c>
      <c r="EX172" s="23" t="n">
        <v>1.229199916356337</v>
      </c>
      <c r="EY172" s="23" t="n">
        <v>-0.02981052007811889</v>
      </c>
      <c r="EZ172" s="23" t="n">
        <v>0.0009400491073776919</v>
      </c>
      <c r="FA172" s="23" t="n">
        <v>1.191623106730826</v>
      </c>
      <c r="FB172" s="23" t="n">
        <v>0.1916231067308258</v>
      </c>
      <c r="FC172" s="23" t="n">
        <v>0.01248106605061933</v>
      </c>
      <c r="FD172" s="23" t="n">
        <v>0.003263402410418062</v>
      </c>
      <c r="FE172" s="23" t="n">
        <v>0.0189804867987317</v>
      </c>
      <c r="FF172" s="23" t="n">
        <v>0.003236018337694313</v>
      </c>
      <c r="FG172" s="23" t="n">
        <v>0.006499420748112375</v>
      </c>
      <c r="FH172" s="23" t="n">
        <v>1.261468242951581</v>
      </c>
      <c r="FI172" s="23" t="n">
        <v>1.520742436723974</v>
      </c>
      <c r="FJ172" s="23" t="n">
        <v>0.03115615319637163</v>
      </c>
      <c r="FK172" s="23" t="n">
        <v>0.01217566639763993</v>
      </c>
      <c r="FL172" s="23" t="n">
        <v>2.496273400846686</v>
      </c>
      <c r="FM172" s="23" t="n">
        <v>1.496273400846686</v>
      </c>
    </row>
    <row r="173">
      <c r="A173" s="2" t="inlineStr">
        <is>
          <t>NSW|2204</t>
        </is>
      </c>
      <c r="B173" s="2" t="inlineStr">
        <is>
          <t>NSW</t>
        </is>
      </c>
      <c r="C173" s="2" t="inlineStr">
        <is>
          <t>2204</t>
        </is>
      </c>
      <c r="D173" s="2" t="inlineStr">
        <is>
          <t>Other fabricated metal product manufacturing</t>
        </is>
      </c>
      <c r="E173" s="23" t="n">
        <v>1</v>
      </c>
      <c r="F173" s="23" t="n">
        <v>0.3535059648139724</v>
      </c>
      <c r="G173" s="23" t="n">
        <v>1.636136868863777</v>
      </c>
      <c r="H173" s="23" t="n">
        <v>0.2826309040498043</v>
      </c>
      <c r="I173" s="23" t="n">
        <v>0.6361368688637767</v>
      </c>
      <c r="J173" s="23" t="n">
        <v>1.353505964813972</v>
      </c>
      <c r="K173" s="23" t="n">
        <v>1.636136868863777</v>
      </c>
      <c r="L173" s="23" t="n">
        <v>2.328627509005086</v>
      </c>
      <c r="M173" s="23" t="n">
        <v>0.6924906401413093</v>
      </c>
      <c r="N173" s="23" t="n">
        <v>2.328627509005086</v>
      </c>
      <c r="O173" s="23" t="n">
        <v>1.328627509005086</v>
      </c>
      <c r="P173" s="23" t="n">
        <v>0.257236031155867</v>
      </c>
      <c r="Q173" s="23" t="n">
        <v>0.08637581115099797</v>
      </c>
      <c r="R173" s="23" t="n">
        <v>0.4126978366491208</v>
      </c>
      <c r="S173" s="23" t="n">
        <v>0.0690859943422558</v>
      </c>
      <c r="T173" s="23" t="n">
        <v>0.1554618054932538</v>
      </c>
      <c r="U173" s="23" t="n">
        <v>1.335784263047739</v>
      </c>
      <c r="V173" s="23" t="n">
        <v>1.604354704100744</v>
      </c>
      <c r="W173" s="23" t="n">
        <v>0.5739996754146387</v>
      </c>
      <c r="X173" s="23" t="n">
        <v>0.1613018387655179</v>
      </c>
      <c r="Y173" s="23" t="n">
        <v>2.231412422417741</v>
      </c>
      <c r="Z173" s="23" t="n">
        <v>1.231412422417741</v>
      </c>
      <c r="AA173" s="23" t="n">
        <v>0.3361526688375913</v>
      </c>
      <c r="AB173" s="23" t="n">
        <v>0.1362196387502368</v>
      </c>
      <c r="AC173" s="23" t="n">
        <v>0.5941967298164309</v>
      </c>
      <c r="AD173" s="23" t="n">
        <v>0.1218244222286028</v>
      </c>
      <c r="AE173" s="23" t="n">
        <v>0.2580440609788396</v>
      </c>
      <c r="AF173" s="23" t="n">
        <v>1.405231465873174</v>
      </c>
      <c r="AG173" s="23" t="n">
        <v>1.76763948318825</v>
      </c>
      <c r="AH173" s="23" t="n">
        <v>0.9474261191641751</v>
      </c>
      <c r="AI173" s="23" t="n">
        <v>0.3532293893477442</v>
      </c>
      <c r="AJ173" s="23" t="n">
        <v>2.818439973837942</v>
      </c>
      <c r="AK173" s="23" t="n">
        <v>1.818439973837942</v>
      </c>
      <c r="AL173" s="23" t="n">
        <v>0.3248092503621626</v>
      </c>
      <c r="AM173" s="23" t="n">
        <v>0.13561512229842</v>
      </c>
      <c r="AN173" s="23" t="n">
        <v>0.5828748198519629</v>
      </c>
      <c r="AO173" s="23" t="n">
        <v>0.1224504471913802</v>
      </c>
      <c r="AP173" s="23" t="n">
        <v>0.2580655694898003</v>
      </c>
      <c r="AQ173" s="23" t="n">
        <v>1.417522352418255</v>
      </c>
      <c r="AR173" s="23" t="n">
        <v>1.79451422397009</v>
      </c>
      <c r="AS173" s="23" t="n">
        <v>0.9419071355401404</v>
      </c>
      <c r="AT173" s="23" t="n">
        <v>0.3590323156881775</v>
      </c>
      <c r="AU173" s="23" t="n">
        <v>2.899877803633711</v>
      </c>
      <c r="AV173" s="23" t="n">
        <v>1.899877803633711</v>
      </c>
      <c r="AW173" s="23" t="n">
        <v>0.3293484992042559</v>
      </c>
      <c r="AX173" s="23" t="n">
        <v>0.1384187149399377</v>
      </c>
      <c r="AY173" s="23" t="n">
        <v>0.5932335317921069</v>
      </c>
      <c r="AZ173" s="23" t="n">
        <v>0.1254663176479133</v>
      </c>
      <c r="BA173" s="23" t="n">
        <v>0.263885032587851</v>
      </c>
      <c r="BB173" s="23" t="n">
        <v>1.420280387718096</v>
      </c>
      <c r="BC173" s="23" t="n">
        <v>1.80123344489326</v>
      </c>
      <c r="BD173" s="23" t="n">
        <v>0.9618785762359942</v>
      </c>
      <c r="BE173" s="23" t="n">
        <v>0.3686450444438872</v>
      </c>
      <c r="BF173" s="23" t="n">
        <v>2.920549444008411</v>
      </c>
      <c r="BG173" s="23" t="n">
        <v>1.920549444008411</v>
      </c>
      <c r="BH173" s="23" t="n">
        <v>1.482290497614722</v>
      </c>
      <c r="BI173" s="23" t="n">
        <v>0.7696706115676559</v>
      </c>
      <c r="BJ173" s="23" t="n">
        <v>2.886890457521614</v>
      </c>
      <c r="BK173" s="23" t="n">
        <v>0.6349293483392355</v>
      </c>
      <c r="BL173" s="23" t="n">
        <v>1.404599959906891</v>
      </c>
      <c r="BM173" s="23" t="n">
        <v>1.519244110925758</v>
      </c>
      <c r="BN173" s="23" t="n">
        <v>1.947587508769132</v>
      </c>
      <c r="BO173" s="23" t="n">
        <v>4.762999444085283</v>
      </c>
      <c r="BP173" s="23" t="n">
        <v>1.876108986563669</v>
      </c>
      <c r="BQ173" s="23" t="n">
        <v>3.213269903402757</v>
      </c>
      <c r="BR173" s="23" t="n">
        <v>2.213269903402757</v>
      </c>
      <c r="CD173" s="23" t="n">
        <v>0.0789166376817243</v>
      </c>
      <c r="CE173" s="23" t="n">
        <v>0.04984382759923885</v>
      </c>
      <c r="CF173" s="23" t="n">
        <v>0.18149889316731</v>
      </c>
      <c r="CG173" s="23" t="n">
        <v>0.05273842788634682</v>
      </c>
      <c r="CH173" s="23" t="n">
        <v>0.1025822554855857</v>
      </c>
      <c r="CI173" s="23" t="n">
        <v>1.631601004090697</v>
      </c>
      <c r="CJ173" s="23" t="n">
        <v>2.299881222756933</v>
      </c>
      <c r="CK173" s="23" t="n">
        <v>0.3734264437495364</v>
      </c>
      <c r="CL173" s="23" t="n">
        <v>0.1919275505822264</v>
      </c>
      <c r="CM173" s="23" t="n">
        <v>4.731910212084661</v>
      </c>
      <c r="CN173" s="23" t="n">
        <v>3.731910212084661</v>
      </c>
      <c r="CO173" s="23" t="n">
        <v>0</v>
      </c>
      <c r="CP173" s="23" t="n">
        <v>7.120089902962072e-05</v>
      </c>
      <c r="CQ173" s="23" t="n">
        <v>0.0002723399576772898</v>
      </c>
      <c r="CR173" s="23" t="n">
        <v>0.0002011390586476691</v>
      </c>
      <c r="CS173" s="23" t="n">
        <v>0.0002723399576772898</v>
      </c>
      <c r="CV173" s="23" t="n">
        <v>0.002791046549282909</v>
      </c>
      <c r="CW173" s="23" t="n">
        <v>0.002518706591605619</v>
      </c>
      <c r="CZ173" s="23" t="n">
        <v>0.0008716123490902476</v>
      </c>
      <c r="DA173" s="23" t="n">
        <v>9.557334238672501e-05</v>
      </c>
      <c r="DB173" s="23" t="n">
        <v>0.001016579147985323</v>
      </c>
      <c r="DC173" s="23" t="n">
        <v>4.939345650835025e-05</v>
      </c>
      <c r="DD173" s="23" t="n">
        <v>0.0001449667988950753</v>
      </c>
      <c r="DE173" s="23" t="n">
        <v>1.109651202723872</v>
      </c>
      <c r="DF173" s="23" t="n">
        <v>1.166320267314231</v>
      </c>
      <c r="DG173" s="23" t="n">
        <v>0.001124552978830778</v>
      </c>
      <c r="DH173" s="23" t="n">
        <v>0.0001079738308454546</v>
      </c>
      <c r="DI173" s="23" t="n">
        <v>1.290198538380667</v>
      </c>
      <c r="DJ173" s="23" t="n">
        <v>0.2901985383806674</v>
      </c>
      <c r="DK173" s="23" t="n">
        <v>0.00389370729974978</v>
      </c>
      <c r="DL173" s="23" t="n">
        <v>0.003831138266308133</v>
      </c>
      <c r="DM173" s="23" t="n">
        <v>0.0114873979908734</v>
      </c>
      <c r="DN173" s="23" t="n">
        <v>0.003762552424815491</v>
      </c>
      <c r="DO173" s="23" t="n">
        <v>0.007593690691123624</v>
      </c>
      <c r="DP173" s="23" t="n">
        <v>1.983930730117883</v>
      </c>
      <c r="DQ173" s="23" t="n">
        <v>2.950246925754182</v>
      </c>
      <c r="DR173" s="23" t="n">
        <v>0.01979780818677579</v>
      </c>
      <c r="DS173" s="23" t="n">
        <v>0.008310410195902382</v>
      </c>
      <c r="DT173" s="23" t="n">
        <v>5.084565084809546</v>
      </c>
      <c r="DU173" s="23" t="n">
        <v>4.084565084809546</v>
      </c>
      <c r="DV173" s="23" t="n">
        <v>-0.0002260708067467439</v>
      </c>
      <c r="DW173" s="23" t="n">
        <v>-0.001194319866206819</v>
      </c>
      <c r="DX173" s="23" t="n">
        <v>-0.002417605156391857</v>
      </c>
      <c r="DY173" s="23" t="n">
        <v>-0.0009972144834382939</v>
      </c>
      <c r="DZ173" s="23" t="n">
        <v>-0.002191534349645113</v>
      </c>
      <c r="EA173" s="23" t="n">
        <v>6.282946008790768</v>
      </c>
      <c r="EB173" s="23" t="n">
        <v>10.69401746816511</v>
      </c>
      <c r="EC173" s="23" t="n">
        <v>-0.00374196701903596</v>
      </c>
      <c r="ED173" s="23" t="n">
        <v>-0.001324361862644103</v>
      </c>
      <c r="EE173" s="23" t="n">
        <v>16.55219031985808</v>
      </c>
      <c r="EF173" s="23" t="n">
        <v>15.55219031985808</v>
      </c>
      <c r="EG173" s="23" t="n">
        <v>0.008924587536048885</v>
      </c>
      <c r="EH173" s="23" t="n">
        <v>0.003242690708377247</v>
      </c>
      <c r="EI173" s="23" t="n">
        <v>0.01464660493669195</v>
      </c>
      <c r="EJ173" s="23" t="n">
        <v>0.002479326692265822</v>
      </c>
      <c r="EK173" s="23" t="n">
        <v>0.005722017400643068</v>
      </c>
      <c r="EL173" s="23" t="n">
        <v>1.363343481732811</v>
      </c>
      <c r="EM173" s="23" t="n">
        <v>1.641152028318424</v>
      </c>
      <c r="EN173" s="23" t="n">
        <v>0.01954451887332213</v>
      </c>
      <c r="EO173" s="23" t="n">
        <v>0.004897913936630176</v>
      </c>
      <c r="EP173" s="23" t="n">
        <v>2.189963266579704</v>
      </c>
      <c r="EQ173" s="23" t="n">
        <v>1.189963266579704</v>
      </c>
      <c r="ER173" s="23" t="n">
        <v>-0.02026800601147762</v>
      </c>
      <c r="ES173" s="23" t="n">
        <v>-0.00384720716019402</v>
      </c>
      <c r="ET173" s="23" t="n">
        <v>-0.02596851490116005</v>
      </c>
      <c r="EU173" s="23" t="n">
        <v>-0.001853301729488412</v>
      </c>
      <c r="EV173" s="23" t="n">
        <v>-0.005700508889682432</v>
      </c>
      <c r="EW173" s="23" t="n">
        <v>1.189816756419718</v>
      </c>
      <c r="EX173" s="23" t="n">
        <v>1.281256522543672</v>
      </c>
      <c r="EY173" s="23" t="n">
        <v>-0.0250635024973564</v>
      </c>
      <c r="EZ173" s="23" t="n">
        <v>0.0009050124038036435</v>
      </c>
      <c r="FA173" s="23" t="n">
        <v>1.236604256144543</v>
      </c>
      <c r="FB173" s="23" t="n">
        <v>0.2366042561445431</v>
      </c>
      <c r="FC173" s="23" t="n">
        <v>0.004819788522399445</v>
      </c>
      <c r="FD173" s="23" t="n">
        <v>0.003044183270252311</v>
      </c>
      <c r="FE173" s="23" t="n">
        <v>0.01108494112032587</v>
      </c>
      <c r="FF173" s="23" t="n">
        <v>0.003220969327674112</v>
      </c>
      <c r="FG173" s="23" t="n">
        <v>0.006265152597926423</v>
      </c>
      <c r="FH173" s="23" t="n">
        <v>1.631601004090698</v>
      </c>
      <c r="FI173" s="23" t="n">
        <v>2.299881222756933</v>
      </c>
      <c r="FJ173" s="23" t="n">
        <v>0.02280680652923037</v>
      </c>
      <c r="FK173" s="23" t="n">
        <v>0.01172186540890451</v>
      </c>
      <c r="FL173" s="23" t="n">
        <v>4.731910212084661</v>
      </c>
      <c r="FM173" s="23" t="n">
        <v>3.731910212084661</v>
      </c>
    </row>
    <row r="174">
      <c r="A174" s="2" t="inlineStr">
        <is>
          <t>NSW|2301</t>
        </is>
      </c>
      <c r="B174" s="2" t="inlineStr">
        <is>
          <t>NSW</t>
        </is>
      </c>
      <c r="C174" s="2" t="inlineStr">
        <is>
          <t>2301</t>
        </is>
      </c>
      <c r="D174" s="2" t="inlineStr">
        <is>
          <t>Motor vehicles and parts; other transport equipment manufacturing</t>
        </is>
      </c>
      <c r="E174" s="23" t="n">
        <v>1</v>
      </c>
      <c r="F174" s="23" t="n">
        <v>0.3714443339588348</v>
      </c>
      <c r="G174" s="23" t="n">
        <v>1.669774104751254</v>
      </c>
      <c r="H174" s="23" t="n">
        <v>0.2983297707924192</v>
      </c>
      <c r="I174" s="23" t="n">
        <v>0.669774104751254</v>
      </c>
      <c r="J174" s="23" t="n">
        <v>1.371444333958835</v>
      </c>
      <c r="K174" s="23" t="n">
        <v>1.669774104751254</v>
      </c>
      <c r="L174" s="23" t="n">
        <v>2.338212070501904</v>
      </c>
      <c r="M174" s="23" t="n">
        <v>0.6684379657506503</v>
      </c>
      <c r="N174" s="23" t="n">
        <v>2.338212070501904</v>
      </c>
      <c r="O174" s="23" t="n">
        <v>1.338212070501904</v>
      </c>
      <c r="P174" s="23" t="n">
        <v>0.2223389124635188</v>
      </c>
      <c r="Q174" s="23" t="n">
        <v>0.1018081442531977</v>
      </c>
      <c r="R174" s="23" t="n">
        <v>0.398363366099996</v>
      </c>
      <c r="S174" s="23" t="n">
        <v>0.07421630938327947</v>
      </c>
      <c r="T174" s="23" t="n">
        <v>0.1760244536364772</v>
      </c>
      <c r="U174" s="23" t="n">
        <v>1.457896205055435</v>
      </c>
      <c r="V174" s="23" t="n">
        <v>1.791694317859718</v>
      </c>
      <c r="W174" s="23" t="n">
        <v>0.5540626156295783</v>
      </c>
      <c r="X174" s="23" t="n">
        <v>0.1556992495295823</v>
      </c>
      <c r="Y174" s="23" t="n">
        <v>2.491973220029528</v>
      </c>
      <c r="Z174" s="23" t="n">
        <v>1.491973220029528</v>
      </c>
      <c r="AA174" s="23" t="n">
        <v>0.3507063728694835</v>
      </c>
      <c r="AB174" s="23" t="n">
        <v>0.1657587587819557</v>
      </c>
      <c r="AC174" s="23" t="n">
        <v>0.6461319728460536</v>
      </c>
      <c r="AD174" s="23" t="n">
        <v>0.1296668411946144</v>
      </c>
      <c r="AE174" s="23" t="n">
        <v>0.2954255999765701</v>
      </c>
      <c r="AF174" s="23" t="n">
        <v>1.472642562567984</v>
      </c>
      <c r="AG174" s="23" t="n">
        <v>1.842373058577164</v>
      </c>
      <c r="AH174" s="23" t="n">
        <v>0.9870924433164839</v>
      </c>
      <c r="AI174" s="23" t="n">
        <v>0.3409604704704303</v>
      </c>
      <c r="AJ174" s="23" t="n">
        <v>2.814583707846773</v>
      </c>
      <c r="AK174" s="23" t="n">
        <v>1.814583707846774</v>
      </c>
      <c r="AL174" s="23" t="n">
        <v>0.3352836536963937</v>
      </c>
      <c r="AM174" s="23" t="n">
        <v>0.1657497857980607</v>
      </c>
      <c r="AN174" s="23" t="n">
        <v>0.6313961194278176</v>
      </c>
      <c r="AO174" s="23" t="n">
        <v>0.1303626799333632</v>
      </c>
      <c r="AP174" s="23" t="n">
        <v>0.2961124657314239</v>
      </c>
      <c r="AQ174" s="23" t="n">
        <v>1.494356894440642</v>
      </c>
      <c r="AR174" s="23" t="n">
        <v>1.883170003866517</v>
      </c>
      <c r="AS174" s="23" t="n">
        <v>0.9779579598714359</v>
      </c>
      <c r="AT174" s="23" t="n">
        <v>0.3465618404436183</v>
      </c>
      <c r="AU174" s="23" t="n">
        <v>2.916807750958825</v>
      </c>
      <c r="AV174" s="23" t="n">
        <v>1.916807750958825</v>
      </c>
      <c r="AW174" s="23" t="n">
        <v>0.3415144096281416</v>
      </c>
      <c r="AX174" s="23" t="n">
        <v>0.1691584934141643</v>
      </c>
      <c r="AY174" s="23" t="n">
        <v>0.6443273312565075</v>
      </c>
      <c r="AZ174" s="23" t="n">
        <v>0.1336544282142016</v>
      </c>
      <c r="BA174" s="23" t="n">
        <v>0.302812921628366</v>
      </c>
      <c r="BB174" s="23" t="n">
        <v>1.495318758579917</v>
      </c>
      <c r="BC174" s="23" t="n">
        <v>1.886676851960901</v>
      </c>
      <c r="BD174" s="23" t="n">
        <v>1.000168016037239</v>
      </c>
      <c r="BE174" s="23" t="n">
        <v>0.3558406847807315</v>
      </c>
      <c r="BF174" s="23" t="n">
        <v>2.928626107244709</v>
      </c>
      <c r="BG174" s="23" t="n">
        <v>1.928626107244709</v>
      </c>
      <c r="BH174" s="23" t="n">
        <v>2.866395723810553</v>
      </c>
      <c r="BI174" s="23" t="n">
        <v>0.8596757647719238</v>
      </c>
      <c r="BJ174" s="23" t="n">
        <v>4.40086018489687</v>
      </c>
      <c r="BK174" s="23" t="n">
        <v>0.6747886963143936</v>
      </c>
      <c r="BL174" s="23" t="n">
        <v>1.534464461086317</v>
      </c>
      <c r="BM174" s="23" t="n">
        <v>1.299915241161845</v>
      </c>
      <c r="BN174" s="23" t="n">
        <v>1.535328896962775</v>
      </c>
      <c r="BO174" s="23" t="n">
        <v>6.211805202506389</v>
      </c>
      <c r="BP174" s="23" t="n">
        <v>1.810945017609519</v>
      </c>
      <c r="BQ174" s="23" t="n">
        <v>2.167113616206659</v>
      </c>
      <c r="BR174" s="23" t="n">
        <v>1.167113616206659</v>
      </c>
      <c r="CD174" s="23" t="n">
        <v>0.1283674604059647</v>
      </c>
      <c r="CE174" s="23" t="n">
        <v>0.06395061452875803</v>
      </c>
      <c r="CF174" s="23" t="n">
        <v>0.2477686067460576</v>
      </c>
      <c r="CG174" s="23" t="n">
        <v>0.0554505318113348</v>
      </c>
      <c r="CH174" s="23" t="n">
        <v>0.1194011463400928</v>
      </c>
      <c r="CI174" s="23" t="n">
        <v>1.49818399714782</v>
      </c>
      <c r="CJ174" s="23" t="n">
        <v>1.93015119222959</v>
      </c>
      <c r="CK174" s="23" t="n">
        <v>0.4330298276869055</v>
      </c>
      <c r="CL174" s="23" t="n">
        <v>0.1852612209408479</v>
      </c>
      <c r="CM174" s="23" t="n">
        <v>3.373361335633188</v>
      </c>
      <c r="CN174" s="23" t="n">
        <v>2.373361335633188</v>
      </c>
      <c r="CO174" s="23" t="n">
        <v>0</v>
      </c>
      <c r="CP174" s="23" t="n">
        <v>4.613267639905181e-05</v>
      </c>
      <c r="CQ174" s="23" t="n">
        <v>0.0002764899594190452</v>
      </c>
      <c r="CR174" s="23" t="n">
        <v>0.0002303572830199934</v>
      </c>
      <c r="CS174" s="23" t="n">
        <v>0.0002764899594190452</v>
      </c>
      <c r="CV174" s="23" t="n">
        <v>0.002707712871070331</v>
      </c>
      <c r="CW174" s="23" t="n">
        <v>0.002431222911651286</v>
      </c>
      <c r="CZ174" s="23" t="n">
        <v>0.002352884462074768</v>
      </c>
      <c r="DA174" s="23" t="n">
        <v>6.87829019096622e-05</v>
      </c>
      <c r="DB174" s="23" t="n">
        <v>0.002469822911337981</v>
      </c>
      <c r="DC174" s="23" t="n">
        <v>4.81555473535504e-05</v>
      </c>
      <c r="DD174" s="23" t="n">
        <v>0.0001169384492632126</v>
      </c>
      <c r="DE174" s="23" t="n">
        <v>1.029233437943234</v>
      </c>
      <c r="DF174" s="23" t="n">
        <v>1.049700038887628</v>
      </c>
      <c r="DG174" s="23" t="n">
        <v>0.002574046425218132</v>
      </c>
      <c r="DH174" s="23" t="n">
        <v>0.0001042235138801512</v>
      </c>
      <c r="DI174" s="23" t="n">
        <v>1.093996099982038</v>
      </c>
      <c r="DJ174" s="23" t="n">
        <v>0.09399609998203808</v>
      </c>
      <c r="DK174" s="23" t="n">
        <v>0.00412775049331367</v>
      </c>
      <c r="DL174" s="23" t="n">
        <v>0.004462204335578542</v>
      </c>
      <c r="DM174" s="23" t="n">
        <v>0.01240749813061155</v>
      </c>
      <c r="DN174" s="23" t="n">
        <v>0.003817543301719333</v>
      </c>
      <c r="DO174" s="23" t="n">
        <v>0.008279747637297875</v>
      </c>
      <c r="DP174" s="23" t="n">
        <v>2.081025692518634</v>
      </c>
      <c r="DQ174" s="23" t="n">
        <v>3.005874059178192</v>
      </c>
      <c r="DR174" s="23" t="n">
        <v>0.02042925808504053</v>
      </c>
      <c r="DS174" s="23" t="n">
        <v>0.008021759954428984</v>
      </c>
      <c r="DT174" s="23" t="n">
        <v>4.949247324452588</v>
      </c>
      <c r="DU174" s="23" t="n">
        <v>3.949247324452588</v>
      </c>
      <c r="DV174" s="23" t="n">
        <v>-0.0002498790236405831</v>
      </c>
      <c r="DW174" s="23" t="n">
        <v>-0.001168412297783586</v>
      </c>
      <c r="DX174" s="23" t="n">
        <v>-0.002222599172678388</v>
      </c>
      <c r="DY174" s="23" t="n">
        <v>-0.0008043078512542186</v>
      </c>
      <c r="DZ174" s="23" t="n">
        <v>-0.001972720149037805</v>
      </c>
      <c r="EA174" s="23" t="n">
        <v>5.675911890324127</v>
      </c>
      <c r="EB174" s="23" t="n">
        <v>8.894700884838151</v>
      </c>
      <c r="EC174" s="23" t="n">
        <v>-0.003500961215525527</v>
      </c>
      <c r="ED174" s="23" t="n">
        <v>-0.00127836204284714</v>
      </c>
      <c r="EE174" s="23" t="n">
        <v>14.01062467956967</v>
      </c>
      <c r="EF174" s="23" t="n">
        <v>13.01062467956967</v>
      </c>
      <c r="EG174" s="23" t="n">
        <v>0.01017878419633016</v>
      </c>
      <c r="EH174" s="23" t="n">
        <v>0.003650138151485503</v>
      </c>
      <c r="EI174" s="23" t="n">
        <v>0.01647100834415609</v>
      </c>
      <c r="EJ174" s="23" t="n">
        <v>0.002642085996340428</v>
      </c>
      <c r="EK174" s="23" t="n">
        <v>0.006292224147825931</v>
      </c>
      <c r="EL174" s="23" t="n">
        <v>1.358602567957136</v>
      </c>
      <c r="EM174" s="23" t="n">
        <v>1.618170503123007</v>
      </c>
      <c r="EN174" s="23" t="n">
        <v>0.02119880022818033</v>
      </c>
      <c r="EO174" s="23" t="n">
        <v>0.004727791884024241</v>
      </c>
      <c r="EP174" s="23" t="n">
        <v>2.08264561064408</v>
      </c>
      <c r="EQ174" s="23" t="n">
        <v>1.08264561064408</v>
      </c>
      <c r="ER174" s="23" t="n">
        <v>-0.02560150336941991</v>
      </c>
      <c r="ES174" s="23" t="n">
        <v>-0.003659111135380566</v>
      </c>
      <c r="ET174" s="23" t="n">
        <v>-0.03120686176239208</v>
      </c>
      <c r="EU174" s="23" t="n">
        <v>-0.001946247257591604</v>
      </c>
      <c r="EV174" s="23" t="n">
        <v>-0.00560535839297217</v>
      </c>
      <c r="EW174" s="23" t="n">
        <v>1.142925635365275</v>
      </c>
      <c r="EX174" s="23" t="n">
        <v>1.218946454514369</v>
      </c>
      <c r="EY174" s="23" t="n">
        <v>-0.03033328367322857</v>
      </c>
      <c r="EZ174" s="23" t="n">
        <v>0.0008735780891635132</v>
      </c>
      <c r="FA174" s="23" t="n">
        <v>1.184824314241663</v>
      </c>
      <c r="FB174" s="23" t="n">
        <v>0.1848243142416629</v>
      </c>
      <c r="FC174" s="23" t="n">
        <v>0.007839969244628816</v>
      </c>
      <c r="FD174" s="23" t="n">
        <v>0.003905747215805159</v>
      </c>
      <c r="FE174" s="23" t="n">
        <v>0.01513232598456363</v>
      </c>
      <c r="FF174" s="23" t="n">
        <v>0.003386609524129656</v>
      </c>
      <c r="FG174" s="23" t="n">
        <v>0.007292356739934815</v>
      </c>
      <c r="FH174" s="23" t="n">
        <v>1.49818399714782</v>
      </c>
      <c r="FI174" s="23" t="n">
        <v>1.93015119222959</v>
      </c>
      <c r="FJ174" s="23" t="n">
        <v>0.02644704912238418</v>
      </c>
      <c r="FK174" s="23" t="n">
        <v>0.01131472313782055</v>
      </c>
      <c r="FL174" s="23" t="n">
        <v>3.373361335633188</v>
      </c>
      <c r="FM174" s="23" t="n">
        <v>2.373361335633188</v>
      </c>
    </row>
    <row r="175">
      <c r="A175" s="2" t="inlineStr">
        <is>
          <t>NSW|2302</t>
        </is>
      </c>
      <c r="B175" s="2" t="inlineStr">
        <is>
          <t>NSW</t>
        </is>
      </c>
      <c r="C175" s="2" t="inlineStr">
        <is>
          <t>2302</t>
        </is>
      </c>
      <c r="D175" s="2" t="inlineStr">
        <is>
          <t>Ships and boat manufacturing</t>
        </is>
      </c>
      <c r="E175" s="23" t="n">
        <v>1</v>
      </c>
      <c r="F175" s="23" t="n">
        <v>0.3678210871152701</v>
      </c>
      <c r="G175" s="23" t="n">
        <v>1.669614689075205</v>
      </c>
      <c r="H175" s="23" t="n">
        <v>0.3017936019599354</v>
      </c>
      <c r="I175" s="23" t="n">
        <v>0.6696146890752055</v>
      </c>
      <c r="J175" s="23" t="n">
        <v>1.36782108711527</v>
      </c>
      <c r="K175" s="23" t="n">
        <v>1.669614689075205</v>
      </c>
      <c r="L175" s="23" t="n">
        <v>2.406678922897506</v>
      </c>
      <c r="M175" s="23" t="n">
        <v>0.7370642338223004</v>
      </c>
      <c r="N175" s="23" t="n">
        <v>2.406678922897506</v>
      </c>
      <c r="O175" s="23" t="n">
        <v>1.406678922897506</v>
      </c>
      <c r="P175" s="23" t="n">
        <v>0.2542360943231021</v>
      </c>
      <c r="Q175" s="23" t="n">
        <v>0.1054064038018912</v>
      </c>
      <c r="R175" s="23" t="n">
        <v>0.4392619872924687</v>
      </c>
      <c r="S175" s="23" t="n">
        <v>0.07961948916747537</v>
      </c>
      <c r="T175" s="23" t="n">
        <v>0.1850258929693666</v>
      </c>
      <c r="U175" s="23" t="n">
        <v>1.41460046844463</v>
      </c>
      <c r="V175" s="23" t="n">
        <v>1.727771929717509</v>
      </c>
      <c r="W175" s="23" t="n">
        <v>0.6109463528451551</v>
      </c>
      <c r="X175" s="23" t="n">
        <v>0.1716843655526864</v>
      </c>
      <c r="Y175" s="23" t="n">
        <v>2.403066938515501</v>
      </c>
      <c r="Z175" s="23" t="n">
        <v>1.403066938515501</v>
      </c>
      <c r="AA175" s="23" t="n">
        <v>0.4160600051187743</v>
      </c>
      <c r="AB175" s="23" t="n">
        <v>0.158831029055099</v>
      </c>
      <c r="AC175" s="23" t="n">
        <v>0.7092159980714519</v>
      </c>
      <c r="AD175" s="23" t="n">
        <v>0.1343249638975786</v>
      </c>
      <c r="AE175" s="23" t="n">
        <v>0.2931559929526776</v>
      </c>
      <c r="AF175" s="23" t="n">
        <v>1.381750293469705</v>
      </c>
      <c r="AG175" s="23" t="n">
        <v>1.704600272427025</v>
      </c>
      <c r="AH175" s="23" t="n">
        <v>1.085181728337476</v>
      </c>
      <c r="AI175" s="23" t="n">
        <v>0.375965730266024</v>
      </c>
      <c r="AJ175" s="23" t="n">
        <v>2.608233704241014</v>
      </c>
      <c r="AK175" s="23" t="n">
        <v>1.608233704241014</v>
      </c>
      <c r="AL175" s="23" t="n">
        <v>0.4143451197304677</v>
      </c>
      <c r="AM175" s="23" t="n">
        <v>0.1586309213534015</v>
      </c>
      <c r="AN175" s="23" t="n">
        <v>0.7076414858272186</v>
      </c>
      <c r="AO175" s="23" t="n">
        <v>0.1346654447433494</v>
      </c>
      <c r="AP175" s="23" t="n">
        <v>0.2932963660967509</v>
      </c>
      <c r="AQ175" s="23" t="n">
        <v>1.382847326539266</v>
      </c>
      <c r="AR175" s="23" t="n">
        <v>1.707855244650983</v>
      </c>
      <c r="AS175" s="23" t="n">
        <v>1.089783659801084</v>
      </c>
      <c r="AT175" s="23" t="n">
        <v>0.3821421739738653</v>
      </c>
      <c r="AU175" s="23" t="n">
        <v>2.630135140749311</v>
      </c>
      <c r="AV175" s="23" t="n">
        <v>1.630135140749311</v>
      </c>
      <c r="AW175" s="23" t="n">
        <v>0.4182223467097195</v>
      </c>
      <c r="AX175" s="23" t="n">
        <v>0.162456222262963</v>
      </c>
      <c r="AY175" s="23" t="n">
        <v>0.7187771214711044</v>
      </c>
      <c r="AZ175" s="23" t="n">
        <v>0.1380985524984219</v>
      </c>
      <c r="BA175" s="23" t="n">
        <v>0.3005547747613849</v>
      </c>
      <c r="BB175" s="23" t="n">
        <v>1.388444624112161</v>
      </c>
      <c r="BC175" s="23" t="n">
        <v>1.718648291096684</v>
      </c>
      <c r="BD175" s="23" t="n">
        <v>1.111150767387786</v>
      </c>
      <c r="BE175" s="23" t="n">
        <v>0.3923736459166817</v>
      </c>
      <c r="BF175" s="23" t="n">
        <v>2.6568421705094</v>
      </c>
      <c r="BG175" s="23" t="n">
        <v>1.6568421705094</v>
      </c>
      <c r="BH175" s="23" t="n">
        <v>2.912161789428022</v>
      </c>
      <c r="BI175" s="23" t="n">
        <v>0.914128862185956</v>
      </c>
      <c r="BJ175" s="23" t="n">
        <v>4.541464814212381</v>
      </c>
      <c r="BK175" s="23" t="n">
        <v>0.7151741625984023</v>
      </c>
      <c r="BL175" s="23" t="n">
        <v>1.629303024784358</v>
      </c>
      <c r="BM175" s="23" t="n">
        <v>1.31390043832884</v>
      </c>
      <c r="BN175" s="23" t="n">
        <v>1.559482316778962</v>
      </c>
      <c r="BO175" s="23" t="n">
        <v>6.538333439709629</v>
      </c>
      <c r="BP175" s="23" t="n">
        <v>1.996868625497249</v>
      </c>
      <c r="BQ175" s="23" t="n">
        <v>2.245182071767319</v>
      </c>
      <c r="BR175" s="23" t="n">
        <v>1.245182071767319</v>
      </c>
      <c r="CD175" s="23" t="n">
        <v>0.1618239107956722</v>
      </c>
      <c r="CE175" s="23" t="n">
        <v>0.05342462525320779</v>
      </c>
      <c r="CF175" s="23" t="n">
        <v>0.2699540107789831</v>
      </c>
      <c r="CG175" s="23" t="n">
        <v>0.05470547473010304</v>
      </c>
      <c r="CH175" s="23" t="n">
        <v>0.1081300999833108</v>
      </c>
      <c r="CI175" s="23" t="n">
        <v>1.330140490305321</v>
      </c>
      <c r="CJ175" s="23" t="n">
        <v>1.668196062322594</v>
      </c>
      <c r="CK175" s="23" t="n">
        <v>0.4742353754923204</v>
      </c>
      <c r="CL175" s="23" t="n">
        <v>0.2042813647133374</v>
      </c>
      <c r="CM175" s="23" t="n">
        <v>2.930564297702063</v>
      </c>
      <c r="CN175" s="23" t="n">
        <v>1.930564297702062</v>
      </c>
      <c r="CO175" s="23" t="n">
        <v>0</v>
      </c>
      <c r="CP175" s="23" t="n">
        <v>2.547278443653358e-05</v>
      </c>
      <c r="CQ175" s="23" t="n">
        <v>0.0002778183002374629</v>
      </c>
      <c r="CR175" s="23" t="n">
        <v>0.0002523455158009293</v>
      </c>
      <c r="CS175" s="23" t="n">
        <v>0.0002778183002374629</v>
      </c>
      <c r="CV175" s="23" t="n">
        <v>0.002958646655962458</v>
      </c>
      <c r="CW175" s="23" t="n">
        <v>0.002680828355724995</v>
      </c>
      <c r="CZ175" s="23" t="n">
        <v>0.0009531971231120376</v>
      </c>
      <c r="DA175" s="23" t="n">
        <v>6.517374376142015e-05</v>
      </c>
      <c r="DB175" s="23" t="n">
        <v>0.001065126348643947</v>
      </c>
      <c r="DC175" s="23" t="n">
        <v>4.675548177048949e-05</v>
      </c>
      <c r="DD175" s="23" t="n">
        <v>0.0001119292255319096</v>
      </c>
      <c r="DE175" s="23" t="n">
        <v>1.068373835989599</v>
      </c>
      <c r="DF175" s="23" t="n">
        <v>1.117425055970037</v>
      </c>
      <c r="DG175" s="23" t="n">
        <v>0.001180050138644524</v>
      </c>
      <c r="DH175" s="23" t="n">
        <v>0.0001149237900005765</v>
      </c>
      <c r="DI175" s="23" t="n">
        <v>1.23799171234576</v>
      </c>
      <c r="DJ175" s="23" t="n">
        <v>0.2379917123457601</v>
      </c>
      <c r="DK175" s="23" t="n">
        <v>0.003125569841462372</v>
      </c>
      <c r="DL175" s="23" t="n">
        <v>0.004438843155652203</v>
      </c>
      <c r="DM175" s="23" t="n">
        <v>0.01145537275168368</v>
      </c>
      <c r="DN175" s="23" t="n">
        <v>0.003890959754569104</v>
      </c>
      <c r="DO175" s="23" t="n">
        <v>0.008329802910221307</v>
      </c>
      <c r="DP175" s="23" t="n">
        <v>2.420170842695163</v>
      </c>
      <c r="DQ175" s="23" t="n">
        <v>3.665050961178973</v>
      </c>
      <c r="DR175" s="23" t="n">
        <v>0.0203006997044666</v>
      </c>
      <c r="DS175" s="23" t="n">
        <v>0.008845326952782919</v>
      </c>
      <c r="DT175" s="23" t="n">
        <v>6.495039539723877</v>
      </c>
      <c r="DU175" s="23" t="n">
        <v>5.495039539723876</v>
      </c>
      <c r="DV175" s="23" t="n">
        <v>-0.0002015399853226529</v>
      </c>
      <c r="DW175" s="23" t="n">
        <v>-0.0007041887742886963</v>
      </c>
      <c r="DX175" s="23" t="n">
        <v>-0.001662681756679308</v>
      </c>
      <c r="DY175" s="23" t="n">
        <v>-0.0007569529970679593</v>
      </c>
      <c r="DZ175" s="23" t="n">
        <v>-0.001461141771356656</v>
      </c>
      <c r="EA175" s="23" t="n">
        <v>4.494040019707922</v>
      </c>
      <c r="EB175" s="23" t="n">
        <v>8.2498852722325</v>
      </c>
      <c r="EC175" s="23" t="n">
        <v>-0.003072288912371783</v>
      </c>
      <c r="ED175" s="23" t="n">
        <v>-0.001409607155692475</v>
      </c>
      <c r="EE175" s="23" t="n">
        <v>15.24406636952583</v>
      </c>
      <c r="EF175" s="23" t="n">
        <v>14.24406636952583</v>
      </c>
      <c r="EG175" s="23" t="n">
        <v>0.01162610946110585</v>
      </c>
      <c r="EH175" s="23" t="n">
        <v>0.003588803187337095</v>
      </c>
      <c r="EI175" s="23" t="n">
        <v>0.01798355354375688</v>
      </c>
      <c r="EJ175" s="23" t="n">
        <v>0.002768640895313927</v>
      </c>
      <c r="EK175" s="23" t="n">
        <v>0.006357444082651022</v>
      </c>
      <c r="EL175" s="23" t="n">
        <v>1.308684792564798</v>
      </c>
      <c r="EM175" s="23" t="n">
        <v>1.546824722743176</v>
      </c>
      <c r="EN175" s="23" t="n">
        <v>0.02319673185082138</v>
      </c>
      <c r="EO175" s="23" t="n">
        <v>0.005213178307064505</v>
      </c>
      <c r="EP175" s="23" t="n">
        <v>1.995227374077635</v>
      </c>
      <c r="EQ175" s="23" t="n">
        <v>0.995227374077635</v>
      </c>
      <c r="ER175" s="23" t="n">
        <v>-0.01334099484941243</v>
      </c>
      <c r="ES175" s="23" t="n">
        <v>-0.003788910889034539</v>
      </c>
      <c r="ET175" s="23" t="n">
        <v>-0.01955806578798974</v>
      </c>
      <c r="EU175" s="23" t="n">
        <v>-0.00242816004954277</v>
      </c>
      <c r="EV175" s="23" t="n">
        <v>-0.00621707093857731</v>
      </c>
      <c r="EW175" s="23" t="n">
        <v>1.284005123441106</v>
      </c>
      <c r="EX175" s="23" t="n">
        <v>1.46601254319884</v>
      </c>
      <c r="EY175" s="23" t="n">
        <v>-0.01859480038721311</v>
      </c>
      <c r="EZ175" s="23" t="n">
        <v>0.000963265400776632</v>
      </c>
      <c r="FA175" s="23" t="n">
        <v>1.393809127213033</v>
      </c>
      <c r="FB175" s="23" t="n">
        <v>0.393809127213033</v>
      </c>
      <c r="FC175" s="23" t="n">
        <v>0.009883302822002981</v>
      </c>
      <c r="FD175" s="23" t="n">
        <v>0.003262878439492028</v>
      </c>
      <c r="FE175" s="23" t="n">
        <v>0.01648728685040715</v>
      </c>
      <c r="FF175" s="23" t="n">
        <v>0.003341105588912142</v>
      </c>
      <c r="FG175" s="23" t="n">
        <v>0.00660398402840417</v>
      </c>
      <c r="FH175" s="23" t="n">
        <v>1.330140490305321</v>
      </c>
      <c r="FI175" s="23" t="n">
        <v>1.668196062322594</v>
      </c>
      <c r="FJ175" s="23" t="n">
        <v>0.02896365439353999</v>
      </c>
      <c r="FK175" s="23" t="n">
        <v>0.01247636754313284</v>
      </c>
      <c r="FL175" s="23" t="n">
        <v>2.930564297702064</v>
      </c>
      <c r="FM175" s="23" t="n">
        <v>1.930564297702063</v>
      </c>
    </row>
    <row r="176">
      <c r="A176" s="2" t="inlineStr">
        <is>
          <t>NSW|2303</t>
        </is>
      </c>
      <c r="B176" s="2" t="inlineStr">
        <is>
          <t>NSW</t>
        </is>
      </c>
      <c r="C176" s="2" t="inlineStr">
        <is>
          <t>2303</t>
        </is>
      </c>
      <c r="D176" s="2" t="inlineStr">
        <is>
          <t>Railway rolling stock manufacturing</t>
        </is>
      </c>
      <c r="E176" s="23" t="n">
        <v>1</v>
      </c>
      <c r="F176" s="23" t="n">
        <v>0.4489258665003956</v>
      </c>
      <c r="G176" s="23" t="n">
        <v>1.799416629181355</v>
      </c>
      <c r="H176" s="23" t="n">
        <v>0.3504907626809598</v>
      </c>
      <c r="I176" s="23" t="n">
        <v>0.7994166291813554</v>
      </c>
      <c r="J176" s="23" t="n">
        <v>1.448925866500395</v>
      </c>
      <c r="K176" s="23" t="n">
        <v>1.799416629181355</v>
      </c>
      <c r="L176" s="23" t="n">
        <v>2.42849835589127</v>
      </c>
      <c r="M176" s="23" t="n">
        <v>0.6290817267099151</v>
      </c>
      <c r="N176" s="23" t="n">
        <v>2.42849835589127</v>
      </c>
      <c r="O176" s="23" t="n">
        <v>1.42849835589127</v>
      </c>
      <c r="P176" s="23" t="n">
        <v>0.1796556266282378</v>
      </c>
      <c r="Q176" s="23" t="n">
        <v>0.1082650982341963</v>
      </c>
      <c r="R176" s="23" t="n">
        <v>0.3749085585267944</v>
      </c>
      <c r="S176" s="23" t="n">
        <v>0.08698783366436032</v>
      </c>
      <c r="T176" s="23" t="n">
        <v>0.1952529318985566</v>
      </c>
      <c r="U176" s="23" t="n">
        <v>1.602625702662961</v>
      </c>
      <c r="V176" s="23" t="n">
        <v>2.086817794482966</v>
      </c>
      <c r="W176" s="23" t="n">
        <v>0.5214405596400361</v>
      </c>
      <c r="X176" s="23" t="n">
        <v>0.1465320011132417</v>
      </c>
      <c r="Y176" s="23" t="n">
        <v>2.90244491322866</v>
      </c>
      <c r="Z176" s="23" t="n">
        <v>1.90244491322866</v>
      </c>
      <c r="AA176" s="23" t="n">
        <v>0.2702708774503945</v>
      </c>
      <c r="AB176" s="23" t="n">
        <v>0.1703991325219965</v>
      </c>
      <c r="AC176" s="23" t="n">
        <v>0.5877391294545773</v>
      </c>
      <c r="AD176" s="23" t="n">
        <v>0.1470691194821864</v>
      </c>
      <c r="AE176" s="23" t="n">
        <v>0.3174682520041828</v>
      </c>
      <c r="AF176" s="23" t="n">
        <v>1.630475373926558</v>
      </c>
      <c r="AG176" s="23" t="n">
        <v>2.174629893531355</v>
      </c>
      <c r="AH176" s="23" t="n">
        <v>0.9086245556174821</v>
      </c>
      <c r="AI176" s="23" t="n">
        <v>0.3208854261629048</v>
      </c>
      <c r="AJ176" s="23" t="n">
        <v>3.361903303045483</v>
      </c>
      <c r="AK176" s="23" t="n">
        <v>2.361903303045483</v>
      </c>
      <c r="AL176" s="23" t="n">
        <v>0.2751185307784517</v>
      </c>
      <c r="AM176" s="23" t="n">
        <v>0.1707352270320342</v>
      </c>
      <c r="AN176" s="23" t="n">
        <v>0.5935827287022454</v>
      </c>
      <c r="AO176" s="23" t="n">
        <v>0.1477289708917595</v>
      </c>
      <c r="AP176" s="23" t="n">
        <v>0.3184641979237937</v>
      </c>
      <c r="AQ176" s="23" t="n">
        <v>1.620587884607178</v>
      </c>
      <c r="AR176" s="23" t="n">
        <v>2.157552699277271</v>
      </c>
      <c r="AS176" s="23" t="n">
        <v>0.9197397278086722</v>
      </c>
      <c r="AT176" s="23" t="n">
        <v>0.3261569991064268</v>
      </c>
      <c r="AU176" s="23" t="n">
        <v>3.343067168926266</v>
      </c>
      <c r="AV176" s="23" t="n">
        <v>2.343067168926266</v>
      </c>
      <c r="AW176" s="23" t="n">
        <v>0.2784751962162625</v>
      </c>
      <c r="AX176" s="23" t="n">
        <v>0.173838362691637</v>
      </c>
      <c r="AY176" s="23" t="n">
        <v>0.6035265439844421</v>
      </c>
      <c r="AZ176" s="23" t="n">
        <v>0.1512129850765425</v>
      </c>
      <c r="BA176" s="23" t="n">
        <v>0.3250513477681796</v>
      </c>
      <c r="BB176" s="23" t="n">
        <v>1.624250795236481</v>
      </c>
      <c r="BC176" s="23" t="n">
        <v>2.167254219351537</v>
      </c>
      <c r="BD176" s="23" t="n">
        <v>0.9384160683460866</v>
      </c>
      <c r="BE176" s="23" t="n">
        <v>0.3348895243616445</v>
      </c>
      <c r="BF176" s="23" t="n">
        <v>3.369837174357594</v>
      </c>
      <c r="BG176" s="23" t="n">
        <v>2.369837174357594</v>
      </c>
      <c r="BH176" s="23" t="n">
        <v>1.211209814209747</v>
      </c>
      <c r="BI176" s="23" t="n">
        <v>0.7793502469543352</v>
      </c>
      <c r="BJ176" s="23" t="n">
        <v>2.748716547103765</v>
      </c>
      <c r="BK176" s="23" t="n">
        <v>0.758156485939683</v>
      </c>
      <c r="BL176" s="23" t="n">
        <v>1.537506732894018</v>
      </c>
      <c r="BM176" s="23" t="n">
        <v>1.643447764219795</v>
      </c>
      <c r="BN176" s="23" t="n">
        <v>2.269397518791708</v>
      </c>
      <c r="BO176" s="23" t="n">
        <v>4.453036883509501</v>
      </c>
      <c r="BP176" s="23" t="n">
        <v>1.704320336405736</v>
      </c>
      <c r="BQ176" s="23" t="n">
        <v>3.676519816192938</v>
      </c>
      <c r="BR176" s="23" t="n">
        <v>2.676519816192938</v>
      </c>
      <c r="CD176" s="23" t="n">
        <v>0.09061525082215671</v>
      </c>
      <c r="CE176" s="23" t="n">
        <v>0.06213403428780019</v>
      </c>
      <c r="CF176" s="23" t="n">
        <v>0.2128305709277828</v>
      </c>
      <c r="CG176" s="23" t="n">
        <v>0.06008128581782592</v>
      </c>
      <c r="CH176" s="23" t="n">
        <v>0.1222153201056261</v>
      </c>
      <c r="CI176" s="23" t="n">
        <v>1.685690694712589</v>
      </c>
      <c r="CJ176" s="23" t="n">
        <v>2.348727934831724</v>
      </c>
      <c r="CK176" s="23" t="n">
        <v>0.3871839959774461</v>
      </c>
      <c r="CL176" s="23" t="n">
        <v>0.1743534250496633</v>
      </c>
      <c r="CM176" s="23" t="n">
        <v>4.272834787350984</v>
      </c>
      <c r="CN176" s="23" t="n">
        <v>3.272834787350984</v>
      </c>
      <c r="CO176" s="23" t="n">
        <v>0</v>
      </c>
      <c r="CP176" s="23" t="n">
        <v>0.0001386210669818863</v>
      </c>
      <c r="CQ176" s="23" t="n">
        <v>0.0003589155964676235</v>
      </c>
      <c r="CR176" s="23" t="n">
        <v>0.0002202945294857372</v>
      </c>
      <c r="CS176" s="23" t="n">
        <v>0.0003589155964676235</v>
      </c>
      <c r="CV176" s="23" t="n">
        <v>0.002646993152865468</v>
      </c>
      <c r="CW176" s="23" t="n">
        <v>0.002288077556397844</v>
      </c>
      <c r="CZ176" s="23" t="n">
        <v>0.0008895611259846853</v>
      </c>
      <c r="DA176" s="23" t="n">
        <v>0.0001991490299527611</v>
      </c>
      <c r="DB176" s="23" t="n">
        <v>0.001166994593510013</v>
      </c>
      <c r="DC176" s="23" t="n">
        <v>7.828443757256618e-05</v>
      </c>
      <c r="DD176" s="23" t="n">
        <v>0.0002774334675253273</v>
      </c>
      <c r="DE176" s="23" t="n">
        <v>1.223873350729346</v>
      </c>
      <c r="DF176" s="23" t="n">
        <v>1.311876788925805</v>
      </c>
      <c r="DG176" s="23" t="n">
        <v>0.001265081643370906</v>
      </c>
      <c r="DH176" s="23" t="n">
        <v>9.80870498608938e-05</v>
      </c>
      <c r="DI176" s="23" t="n">
        <v>1.422141330614627</v>
      </c>
      <c r="DJ176" s="23" t="n">
        <v>0.4221413306146272</v>
      </c>
      <c r="DK176" s="23" t="n">
        <v>0.002609875902126487</v>
      </c>
      <c r="DL176" s="23" t="n">
        <v>0.003441547629735683</v>
      </c>
      <c r="DM176" s="23" t="n">
        <v>0.01019554761489418</v>
      </c>
      <c r="DN176" s="23" t="n">
        <v>0.004144124083032007</v>
      </c>
      <c r="DO176" s="23" t="n">
        <v>0.00758567171276769</v>
      </c>
      <c r="DP176" s="23" t="n">
        <v>2.318663323007643</v>
      </c>
      <c r="DQ176" s="23" t="n">
        <v>3.906525826223002</v>
      </c>
      <c r="DR176" s="23" t="n">
        <v>0.01774500300484592</v>
      </c>
      <c r="DS176" s="23" t="n">
        <v>0.007549455389951748</v>
      </c>
      <c r="DT176" s="23" t="n">
        <v>6.799175006898822</v>
      </c>
      <c r="DU176" s="23" t="n">
        <v>5.799175006898823</v>
      </c>
      <c r="DV176" s="23" t="n">
        <v>-0.0001427715903003305</v>
      </c>
      <c r="DW176" s="23" t="n">
        <v>-0.0006761820670673106</v>
      </c>
      <c r="DX176" s="23" t="n">
        <v>-0.001777642522675096</v>
      </c>
      <c r="DY176" s="23" t="n">
        <v>-0.0009586888653074543</v>
      </c>
      <c r="DZ176" s="23" t="n">
        <v>-0.001634870932374765</v>
      </c>
      <c r="EA176" s="23" t="n">
        <v>5.736110774173713</v>
      </c>
      <c r="EB176" s="23" t="n">
        <v>12.45095413545295</v>
      </c>
      <c r="EC176" s="23" t="n">
        <v>-0.002980737263668131</v>
      </c>
      <c r="ED176" s="23" t="n">
        <v>-0.001203094740993035</v>
      </c>
      <c r="EE176" s="23" t="n">
        <v>20.8776638083104</v>
      </c>
      <c r="EF176" s="23" t="n">
        <v>19.8776638083104</v>
      </c>
      <c r="EG176" s="23" t="n">
        <v>0.008221655689242199</v>
      </c>
      <c r="EH176" s="23" t="n">
        <v>0.004243892634382531</v>
      </c>
      <c r="EI176" s="23" t="n">
        <v>0.01562213236192415</v>
      </c>
      <c r="EJ176" s="23" t="n">
        <v>0.003156584038299415</v>
      </c>
      <c r="EK176" s="23" t="n">
        <v>0.007400476672681946</v>
      </c>
      <c r="EL176" s="23" t="n">
        <v>1.516184670678382</v>
      </c>
      <c r="EM176" s="23" t="n">
        <v>1.900119994366251</v>
      </c>
      <c r="EN176" s="23" t="n">
        <v>0.02007156167970251</v>
      </c>
      <c r="EO176" s="23" t="n">
        <v>0.004449429317778369</v>
      </c>
      <c r="EP176" s="23" t="n">
        <v>2.441304092308995</v>
      </c>
      <c r="EQ176" s="23" t="n">
        <v>1.441304092308995</v>
      </c>
      <c r="ER176" s="23" t="n">
        <v>-0.003374002361184992</v>
      </c>
      <c r="ES176" s="23" t="n">
        <v>-0.003907798124344903</v>
      </c>
      <c r="ET176" s="23" t="n">
        <v>-0.009778533114255965</v>
      </c>
      <c r="EU176" s="23" t="n">
        <v>-0.002496732628726069</v>
      </c>
      <c r="EV176" s="23" t="n">
        <v>-0.006404530753070972</v>
      </c>
      <c r="EW176" s="23" t="n">
        <v>2.15820847350339</v>
      </c>
      <c r="EX176" s="23" t="n">
        <v>2.898199843233548</v>
      </c>
      <c r="EY176" s="23" t="n">
        <v>-0.008956389488512547</v>
      </c>
      <c r="EZ176" s="23" t="n">
        <v>0.000822143625743418</v>
      </c>
      <c r="FA176" s="23" t="n">
        <v>2.654529703816493</v>
      </c>
      <c r="FB176" s="23" t="n">
        <v>1.654529703816493</v>
      </c>
      <c r="FC176" s="23" t="n">
        <v>0.005534274630761677</v>
      </c>
      <c r="FD176" s="23" t="n">
        <v>0.003794800616297233</v>
      </c>
      <c r="FE176" s="23" t="n">
        <v>0.01299850542430047</v>
      </c>
      <c r="FF176" s="23" t="n">
        <v>0.003669430177241563</v>
      </c>
      <c r="FG176" s="23" t="n">
        <v>0.007464230793538797</v>
      </c>
      <c r="FH176" s="23" t="n">
        <v>1.685690694712589</v>
      </c>
      <c r="FI176" s="23" t="n">
        <v>2.348727934831724</v>
      </c>
      <c r="FJ176" s="23" t="n">
        <v>0.02364704116507252</v>
      </c>
      <c r="FK176" s="23" t="n">
        <v>0.01064853574077204</v>
      </c>
      <c r="FL176" s="23" t="n">
        <v>4.272834787350984</v>
      </c>
      <c r="FM176" s="23" t="n">
        <v>3.272834787350984</v>
      </c>
    </row>
    <row r="177">
      <c r="A177" s="2" t="inlineStr">
        <is>
          <t>NSW|2304</t>
        </is>
      </c>
      <c r="B177" s="2" t="inlineStr">
        <is>
          <t>NSW</t>
        </is>
      </c>
      <c r="C177" s="2" t="inlineStr">
        <is>
          <t>2304</t>
        </is>
      </c>
      <c r="D177" s="2" t="inlineStr">
        <is>
          <t>Aircraft manufacturing</t>
        </is>
      </c>
      <c r="E177" s="23" t="n">
        <v>1</v>
      </c>
      <c r="F177" s="23" t="n">
        <v>0.3505425224370199</v>
      </c>
      <c r="G177" s="23" t="n">
        <v>1.640253135770583</v>
      </c>
      <c r="H177" s="23" t="n">
        <v>0.2897106133335626</v>
      </c>
      <c r="I177" s="23" t="n">
        <v>0.6402531357705825</v>
      </c>
      <c r="J177" s="23" t="n">
        <v>1.35054252243702</v>
      </c>
      <c r="K177" s="23" t="n">
        <v>1.640253135770583</v>
      </c>
      <c r="L177" s="23" t="n">
        <v>2.366307273891274</v>
      </c>
      <c r="M177" s="23" t="n">
        <v>0.726054138120692</v>
      </c>
      <c r="N177" s="23" t="n">
        <v>2.366307273891274</v>
      </c>
      <c r="O177" s="23" t="n">
        <v>1.366307273891274</v>
      </c>
      <c r="P177" s="23" t="n">
        <v>0.2624826755656071</v>
      </c>
      <c r="Q177" s="23" t="n">
        <v>0.09588918127306889</v>
      </c>
      <c r="R177" s="23" t="n">
        <v>0.432700392934419</v>
      </c>
      <c r="S177" s="23" t="n">
        <v>0.07432853609574303</v>
      </c>
      <c r="T177" s="23" t="n">
        <v>0.1702177173688119</v>
      </c>
      <c r="U177" s="23" t="n">
        <v>1.365316229219484</v>
      </c>
      <c r="V177" s="23" t="n">
        <v>1.648491246144229</v>
      </c>
      <c r="W177" s="23" t="n">
        <v>0.6018201769914028</v>
      </c>
      <c r="X177" s="23" t="n">
        <v>0.1691197840569837</v>
      </c>
      <c r="Y177" s="23" t="n">
        <v>2.292799613134768</v>
      </c>
      <c r="Z177" s="23" t="n">
        <v>1.292799613134768</v>
      </c>
      <c r="AA177" s="23" t="n">
        <v>0.3991289180907597</v>
      </c>
      <c r="AB177" s="23" t="n">
        <v>0.1439665224544605</v>
      </c>
      <c r="AC177" s="23" t="n">
        <v>0.6710608398094042</v>
      </c>
      <c r="AD177" s="23" t="n">
        <v>0.127965399264184</v>
      </c>
      <c r="AE177" s="23" t="n">
        <v>0.2719319217186446</v>
      </c>
      <c r="AF177" s="23" t="n">
        <v>1.360701808185503</v>
      </c>
      <c r="AG177" s="23" t="n">
        <v>1.681313503966177</v>
      </c>
      <c r="AH177" s="23" t="n">
        <v>1.04141048062107</v>
      </c>
      <c r="AI177" s="23" t="n">
        <v>0.3703496408116653</v>
      </c>
      <c r="AJ177" s="23" t="n">
        <v>2.609208286893055</v>
      </c>
      <c r="AK177" s="23" t="n">
        <v>1.609208286893055</v>
      </c>
      <c r="AL177" s="23" t="n">
        <v>0.3968012965063067</v>
      </c>
      <c r="AM177" s="23" t="n">
        <v>0.1444483469071991</v>
      </c>
      <c r="AN177" s="23" t="n">
        <v>0.6698570101276152</v>
      </c>
      <c r="AO177" s="23" t="n">
        <v>0.1286073667141094</v>
      </c>
      <c r="AP177" s="23" t="n">
        <v>0.2730557136213085</v>
      </c>
      <c r="AQ177" s="23" t="n">
        <v>1.364031942886818</v>
      </c>
      <c r="AR177" s="23" t="n">
        <v>1.688142191130589</v>
      </c>
      <c r="AS177" s="23" t="n">
        <v>1.046290832354098</v>
      </c>
      <c r="AT177" s="23" t="n">
        <v>0.3764338222264824</v>
      </c>
      <c r="AU177" s="23" t="n">
        <v>2.636813038582065</v>
      </c>
      <c r="AV177" s="23" t="n">
        <v>1.636813038582065</v>
      </c>
      <c r="AW177" s="23" t="n">
        <v>0.3985218675574135</v>
      </c>
      <c r="AX177" s="23" t="n">
        <v>0.1473815637945175</v>
      </c>
      <c r="AY177" s="23" t="n">
        <v>0.6777288633993673</v>
      </c>
      <c r="AZ177" s="23" t="n">
        <v>0.1318254320474363</v>
      </c>
      <c r="BA177" s="23" t="n">
        <v>0.2792069958419538</v>
      </c>
      <c r="BB177" s="23" t="n">
        <v>1.369820518753051</v>
      </c>
      <c r="BC177" s="23" t="n">
        <v>1.700606462459</v>
      </c>
      <c r="BD177" s="23" t="n">
        <v>1.064241322198165</v>
      </c>
      <c r="BE177" s="23" t="n">
        <v>0.3865124587987981</v>
      </c>
      <c r="BF177" s="23" t="n">
        <v>2.670471582202059</v>
      </c>
      <c r="BG177" s="23" t="n">
        <v>1.670471582202059</v>
      </c>
      <c r="BH177" s="23" t="n">
        <v>1.969931161151483</v>
      </c>
      <c r="BI177" s="23" t="n">
        <v>0.8192281816399828</v>
      </c>
      <c r="BJ177" s="23" t="n">
        <v>3.460461449204987</v>
      </c>
      <c r="BK177" s="23" t="n">
        <v>0.6713021064135204</v>
      </c>
      <c r="BL177" s="23" t="n">
        <v>1.490530288053503</v>
      </c>
      <c r="BM177" s="23" t="n">
        <v>1.415866400712764</v>
      </c>
      <c r="BN177" s="23" t="n">
        <v>1.75664079915475</v>
      </c>
      <c r="BO177" s="23" t="n">
        <v>5.427501311262919</v>
      </c>
      <c r="BP177" s="23" t="n">
        <v>1.967039862057932</v>
      </c>
      <c r="BQ177" s="23" t="n">
        <v>2.755173083353016</v>
      </c>
      <c r="BR177" s="23" t="n">
        <v>1.755173083353016</v>
      </c>
      <c r="CD177" s="23" t="n">
        <v>0.1366462425251525</v>
      </c>
      <c r="CE177" s="23" t="n">
        <v>0.04807734118139163</v>
      </c>
      <c r="CF177" s="23" t="n">
        <v>0.2383604468749853</v>
      </c>
      <c r="CG177" s="23" t="n">
        <v>0.05363686316844112</v>
      </c>
      <c r="CH177" s="23" t="n">
        <v>0.1017142043498327</v>
      </c>
      <c r="CI177" s="23" t="n">
        <v>1.35183800368709</v>
      </c>
      <c r="CJ177" s="23" t="n">
        <v>1.744361516791142</v>
      </c>
      <c r="CK177" s="23" t="n">
        <v>0.4395903036296674</v>
      </c>
      <c r="CL177" s="23" t="n">
        <v>0.2012298567546821</v>
      </c>
      <c r="CM177" s="23" t="n">
        <v>3.216995180447438</v>
      </c>
      <c r="CN177" s="23" t="n">
        <v>2.216995180447438</v>
      </c>
      <c r="CO177" s="23" t="n">
        <v>0</v>
      </c>
      <c r="CP177" s="23" t="n">
        <v>0.0001053735704099555</v>
      </c>
      <c r="CQ177" s="23" t="n">
        <v>0.0003393135413186249</v>
      </c>
      <c r="CR177" s="23" t="n">
        <v>0.0002339399709086694</v>
      </c>
      <c r="CS177" s="23" t="n">
        <v>0.0003393135413186249</v>
      </c>
      <c r="CV177" s="23" t="n">
        <v>0.002980096300741857</v>
      </c>
      <c r="CW177" s="23" t="n">
        <v>0.002640782759423233</v>
      </c>
      <c r="CZ177" s="23" t="n">
        <v>0.0009880741815535199</v>
      </c>
      <c r="DA177" s="23" t="n">
        <v>5.246123960121034e-05</v>
      </c>
      <c r="DB177" s="23" t="n">
        <v>0.001085440594091403</v>
      </c>
      <c r="DC177" s="23" t="n">
        <v>4.490517293667241e-05</v>
      </c>
      <c r="DD177" s="23" t="n">
        <v>9.736641253788275e-05</v>
      </c>
      <c r="DE177" s="23" t="n">
        <v>1.053094434183805</v>
      </c>
      <c r="DF177" s="23" t="n">
        <v>1.098541601790259</v>
      </c>
      <c r="DG177" s="23" t="n">
        <v>0.001198647678995957</v>
      </c>
      <c r="DH177" s="23" t="n">
        <v>0.0001132070849045545</v>
      </c>
      <c r="DI177" s="23" t="n">
        <v>1.213115069064307</v>
      </c>
      <c r="DJ177" s="23" t="n">
        <v>0.2131150690643072</v>
      </c>
      <c r="DK177" s="23" t="n">
        <v>0.0008980166055811945</v>
      </c>
      <c r="DL177" s="23" t="n">
        <v>0.003623710400190769</v>
      </c>
      <c r="DM177" s="23" t="n">
        <v>0.008319713236598289</v>
      </c>
      <c r="DN177" s="23" t="n">
        <v>0.003797986230826326</v>
      </c>
      <c r="DO177" s="23" t="n">
        <v>0.007421696631017095</v>
      </c>
      <c r="DP177" s="23" t="n">
        <v>5.035237631096488</v>
      </c>
      <c r="DQ177" s="23" t="n">
        <v>9.264542754433574</v>
      </c>
      <c r="DR177" s="23" t="n">
        <v>0.01703291073336744</v>
      </c>
      <c r="DS177" s="23" t="n">
        <v>0.008713197496769149</v>
      </c>
      <c r="DT177" s="23" t="n">
        <v>18.96725586977734</v>
      </c>
      <c r="DU177" s="23" t="n">
        <v>17.96725586977734</v>
      </c>
      <c r="DV177" s="23" t="n">
        <v>-0.0001655197360278839</v>
      </c>
      <c r="DW177" s="23" t="n">
        <v>-0.0008483283228835193</v>
      </c>
      <c r="DX177" s="23" t="n">
        <v>-0.001872614100256314</v>
      </c>
      <c r="DY177" s="23" t="n">
        <v>-0.0008587660413449111</v>
      </c>
      <c r="DZ177" s="23" t="n">
        <v>-0.00170709436422843</v>
      </c>
      <c r="EA177" s="23" t="n">
        <v>6.125239703986765</v>
      </c>
      <c r="EB177" s="23" t="n">
        <v>11.31353967324385</v>
      </c>
      <c r="EC177" s="23" t="n">
        <v>-0.003261164869037487</v>
      </c>
      <c r="ED177" s="23" t="n">
        <v>-0.001388550768781173</v>
      </c>
      <c r="EE177" s="23" t="n">
        <v>19.70257412981919</v>
      </c>
      <c r="EF177" s="23" t="n">
        <v>18.70257412981919</v>
      </c>
      <c r="EG177" s="23" t="n">
        <v>0.01201962338227648</v>
      </c>
      <c r="EH177" s="23" t="n">
        <v>0.00346342331471215</v>
      </c>
      <c r="EI177" s="23" t="n">
        <v>0.01809528769001041</v>
      </c>
      <c r="EJ177" s="23" t="n">
        <v>0.00261224099302178</v>
      </c>
      <c r="EK177" s="23" t="n">
        <v>0.00607566430773393</v>
      </c>
      <c r="EL177" s="23" t="n">
        <v>1.288147407332174</v>
      </c>
      <c r="EM177" s="23" t="n">
        <v>1.505478758734886</v>
      </c>
      <c r="EN177" s="23" t="n">
        <v>0.02323059274066593</v>
      </c>
      <c r="EO177" s="23" t="n">
        <v>0.005135305050655521</v>
      </c>
      <c r="EP177" s="23" t="n">
        <v>1.93272218286977</v>
      </c>
      <c r="EQ177" s="23" t="n">
        <v>0.9327221828697703</v>
      </c>
      <c r="ER177" s="23" t="n">
        <v>-0.01434724496672939</v>
      </c>
      <c r="ES177" s="23" t="n">
        <v>-0.002981598861973557</v>
      </c>
      <c r="ET177" s="23" t="n">
        <v>-0.01929911737179948</v>
      </c>
      <c r="EU177" s="23" t="n">
        <v>-0.001970273543096526</v>
      </c>
      <c r="EV177" s="23" t="n">
        <v>-0.004951872405070083</v>
      </c>
      <c r="EW177" s="23" t="n">
        <v>1.207816822594703</v>
      </c>
      <c r="EX177" s="23" t="n">
        <v>1.345144480111216</v>
      </c>
      <c r="EY177" s="23" t="n">
        <v>-0.01835024100763817</v>
      </c>
      <c r="EZ177" s="23" t="n">
        <v>0.0009488763641613031</v>
      </c>
      <c r="FA177" s="23" t="n">
        <v>1.279007994231056</v>
      </c>
      <c r="FB177" s="23" t="n">
        <v>0.2790079942310558</v>
      </c>
      <c r="FC177" s="23" t="n">
        <v>0.00834559112880531</v>
      </c>
      <c r="FD177" s="23" t="n">
        <v>0.002936296122347549</v>
      </c>
      <c r="FE177" s="23" t="n">
        <v>0.01455772799996153</v>
      </c>
      <c r="FF177" s="23" t="n">
        <v>0.003275840748808669</v>
      </c>
      <c r="FG177" s="23" t="n">
        <v>0.006212136871156218</v>
      </c>
      <c r="FH177" s="23" t="n">
        <v>1.35183800368709</v>
      </c>
      <c r="FI177" s="23" t="n">
        <v>1.744361516791142</v>
      </c>
      <c r="FJ177" s="23" t="n">
        <v>0.02684772643935157</v>
      </c>
      <c r="FK177" s="23" t="n">
        <v>0.01228999843939004</v>
      </c>
      <c r="FL177" s="23" t="n">
        <v>3.216995180447438</v>
      </c>
      <c r="FM177" s="23" t="n">
        <v>2.216995180447438</v>
      </c>
    </row>
    <row r="178">
      <c r="A178" s="2" t="inlineStr">
        <is>
          <t>NSW|2401</t>
        </is>
      </c>
      <c r="B178" s="2" t="inlineStr">
        <is>
          <t>NSW</t>
        </is>
      </c>
      <c r="C178" s="2" t="inlineStr">
        <is>
          <t>2401</t>
        </is>
      </c>
      <c r="D178" s="2" t="inlineStr">
        <is>
          <t>Professional, scientific, computer and electronic equipment manufacturing</t>
        </is>
      </c>
      <c r="E178" s="23" t="n">
        <v>1</v>
      </c>
      <c r="F178" s="23" t="n">
        <v>0.1679149608007487</v>
      </c>
      <c r="G178" s="23" t="n">
        <v>1.30210687106061</v>
      </c>
      <c r="H178" s="23" t="n">
        <v>0.1341919102598615</v>
      </c>
      <c r="I178" s="23" t="n">
        <v>0.3021068710606103</v>
      </c>
      <c r="J178" s="23" t="n">
        <v>1.167914960800749</v>
      </c>
      <c r="K178" s="23" t="n">
        <v>1.30210687106061</v>
      </c>
      <c r="L178" s="23" t="n">
        <v>1.869042476186408</v>
      </c>
      <c r="M178" s="23" t="n">
        <v>0.5669356051257981</v>
      </c>
      <c r="N178" s="23" t="n">
        <v>1.869042476186408</v>
      </c>
      <c r="O178" s="23" t="n">
        <v>0.8690424761864084</v>
      </c>
      <c r="P178" s="23" t="n">
        <v>0.2571918132786494</v>
      </c>
      <c r="Q178" s="23" t="n">
        <v>0.04725942674868475</v>
      </c>
      <c r="R178" s="23" t="n">
        <v>0.3378718558665752</v>
      </c>
      <c r="S178" s="23" t="n">
        <v>0.03342061583924102</v>
      </c>
      <c r="T178" s="23" t="n">
        <v>0.08068004258792577</v>
      </c>
      <c r="U178" s="23" t="n">
        <v>1.183751676020428</v>
      </c>
      <c r="V178" s="23" t="n">
        <v>1.313695998171274</v>
      </c>
      <c r="W178" s="23" t="n">
        <v>0.4699281614215094</v>
      </c>
      <c r="X178" s="23" t="n">
        <v>0.1320563055549342</v>
      </c>
      <c r="Y178" s="23" t="n">
        <v>1.827150543522064</v>
      </c>
      <c r="Z178" s="23" t="n">
        <v>0.8271505435220636</v>
      </c>
      <c r="AA178" s="23" t="n">
        <v>0.559974515064136</v>
      </c>
      <c r="AB178" s="23" t="n">
        <v>0.07277455307794299</v>
      </c>
      <c r="AC178" s="23" t="n">
        <v>0.6911016085280817</v>
      </c>
      <c r="AD178" s="23" t="n">
        <v>0.0583525403860027</v>
      </c>
      <c r="AE178" s="23" t="n">
        <v>0.1311270934639457</v>
      </c>
      <c r="AF178" s="23" t="n">
        <v>1.129960473414773</v>
      </c>
      <c r="AG178" s="23" t="n">
        <v>1.234166180667931</v>
      </c>
      <c r="AH178" s="23" t="n">
        <v>0.9802872032347696</v>
      </c>
      <c r="AI178" s="23" t="n">
        <v>0.2891855947066879</v>
      </c>
      <c r="AJ178" s="23" t="n">
        <v>1.750592530309158</v>
      </c>
      <c r="AK178" s="23" t="n">
        <v>0.7505925303091582</v>
      </c>
      <c r="AL178" s="23" t="n">
        <v>0.5503393527214385</v>
      </c>
      <c r="AM178" s="23" t="n">
        <v>0.07277752571361754</v>
      </c>
      <c r="AN178" s="23" t="n">
        <v>0.6816763157142489</v>
      </c>
      <c r="AO178" s="23" t="n">
        <v>0.05855943727919286</v>
      </c>
      <c r="AP178" s="23" t="n">
        <v>0.1313369629928104</v>
      </c>
      <c r="AQ178" s="23" t="n">
        <v>1.132241180562014</v>
      </c>
      <c r="AR178" s="23" t="n">
        <v>1.238647231645977</v>
      </c>
      <c r="AS178" s="23" t="n">
        <v>0.9756127118984026</v>
      </c>
      <c r="AT178" s="23" t="n">
        <v>0.2939363961841537</v>
      </c>
      <c r="AU178" s="23" t="n">
        <v>1.772747500381318</v>
      </c>
      <c r="AV178" s="23" t="n">
        <v>0.7727475003813179</v>
      </c>
      <c r="AW178" s="23" t="n">
        <v>0.5512284116267497</v>
      </c>
      <c r="AX178" s="23" t="n">
        <v>0.07414752707633436</v>
      </c>
      <c r="AY178" s="23" t="n">
        <v>0.6854400155440158</v>
      </c>
      <c r="AZ178" s="23" t="n">
        <v>0.06006407684093169</v>
      </c>
      <c r="BA178" s="23" t="n">
        <v>0.1342116039172661</v>
      </c>
      <c r="BB178" s="23" t="n">
        <v>1.134513253512305</v>
      </c>
      <c r="BC178" s="23" t="n">
        <v>1.243477297407783</v>
      </c>
      <c r="BD178" s="23" t="n">
        <v>0.9872462627819196</v>
      </c>
      <c r="BE178" s="23" t="n">
        <v>0.3018062472379038</v>
      </c>
      <c r="BF178" s="23" t="n">
        <v>1.790993065594029</v>
      </c>
      <c r="BG178" s="23" t="n">
        <v>0.7909930655940287</v>
      </c>
      <c r="BH178" s="23" t="n">
        <v>2.166960053431392</v>
      </c>
      <c r="BI178" s="23" t="n">
        <v>0.4065260437156611</v>
      </c>
      <c r="BJ178" s="23" t="n">
        <v>2.88412160257808</v>
      </c>
      <c r="BK178" s="23" t="n">
        <v>0.3106355054310269</v>
      </c>
      <c r="BL178" s="23" t="n">
        <v>0.7171615491466881</v>
      </c>
      <c r="BM178" s="23" t="n">
        <v>1.187602001740607</v>
      </c>
      <c r="BN178" s="23" t="n">
        <v>1.330952823985407</v>
      </c>
      <c r="BO178" s="23" t="n">
        <v>4.420074468832527</v>
      </c>
      <c r="BP178" s="23" t="n">
        <v>1.535952866254447</v>
      </c>
      <c r="BQ178" s="23" t="n">
        <v>2.039758168053591</v>
      </c>
      <c r="BR178" s="23" t="n">
        <v>1.039758168053591</v>
      </c>
      <c r="CD178" s="23" t="n">
        <v>0.3027827017854866</v>
      </c>
      <c r="CE178" s="23" t="n">
        <v>0.02551512632925827</v>
      </c>
      <c r="CF178" s="23" t="n">
        <v>0.3532297526615067</v>
      </c>
      <c r="CG178" s="23" t="n">
        <v>0.02493192454676181</v>
      </c>
      <c r="CH178" s="23" t="n">
        <v>0.05044705087602008</v>
      </c>
      <c r="CI178" s="23" t="n">
        <v>1.084268771560586</v>
      </c>
      <c r="CJ178" s="23" t="n">
        <v>1.166611403420795</v>
      </c>
      <c r="CK178" s="23" t="n">
        <v>0.51035904181326</v>
      </c>
      <c r="CL178" s="23" t="n">
        <v>0.1571292891517533</v>
      </c>
      <c r="CM178" s="23" t="n">
        <v>1.685562083975443</v>
      </c>
      <c r="CN178" s="23" t="n">
        <v>0.6855620839754433</v>
      </c>
      <c r="CO178" s="23" t="n">
        <v>0</v>
      </c>
      <c r="CP178" s="23" t="n">
        <v>4.709946483789142e-05</v>
      </c>
      <c r="CQ178" s="23" t="n">
        <v>0.0001416683764252536</v>
      </c>
      <c r="CR178" s="23" t="n">
        <v>9.456891158736213e-05</v>
      </c>
      <c r="CS178" s="23" t="n">
        <v>0.0001416683764252536</v>
      </c>
      <c r="CV178" s="23" t="n">
        <v>0.002203709886986149</v>
      </c>
      <c r="CW178" s="23" t="n">
        <v>0.002062041510560896</v>
      </c>
      <c r="CZ178" s="23" t="n">
        <v>0.0002329896715116908</v>
      </c>
      <c r="DA178" s="23" t="n">
        <v>3.625138635496549e-05</v>
      </c>
      <c r="DB178" s="23" t="n">
        <v>0.0002922657412114899</v>
      </c>
      <c r="DC178" s="23" t="n">
        <v>2.302468334483356e-05</v>
      </c>
      <c r="DD178" s="23" t="n">
        <v>5.927606969979905e-05</v>
      </c>
      <c r="DE178" s="23" t="n">
        <v>1.15559224629898</v>
      </c>
      <c r="DF178" s="23" t="n">
        <v>1.254415010395964</v>
      </c>
      <c r="DG178" s="23" t="n">
        <v>0.0003806629058513286</v>
      </c>
      <c r="DH178" s="23" t="n">
        <v>8.839716463983875e-05</v>
      </c>
      <c r="DI178" s="23" t="n">
        <v>1.6338188014151</v>
      </c>
      <c r="DJ178" s="23" t="n">
        <v>0.6338188014151003</v>
      </c>
      <c r="DK178" s="23" t="n">
        <v>0.000768060645915816</v>
      </c>
      <c r="DL178" s="23" t="n">
        <v>0.001907519290088075</v>
      </c>
      <c r="DM178" s="23" t="n">
        <v>0.004475331153884429</v>
      </c>
      <c r="DN178" s="23" t="n">
        <v>0.001799751217880538</v>
      </c>
      <c r="DO178" s="23" t="n">
        <v>0.003707270507968613</v>
      </c>
      <c r="DP178" s="23" t="n">
        <v>3.483552959302579</v>
      </c>
      <c r="DQ178" s="23" t="n">
        <v>5.826793987795271</v>
      </c>
      <c r="DR178" s="23" t="n">
        <v>0.01127898619288407</v>
      </c>
      <c r="DS178" s="23" t="n">
        <v>0.006803655038999645</v>
      </c>
      <c r="DT178" s="23" t="n">
        <v>14.68502032080461</v>
      </c>
      <c r="DU178" s="23" t="n">
        <v>13.68502032080461</v>
      </c>
      <c r="DV178" s="23" t="n">
        <v>-0.0001119914121162376</v>
      </c>
      <c r="DW178" s="23" t="n">
        <v>-0.0006208687785641067</v>
      </c>
      <c r="DX178" s="23" t="n">
        <v>-0.001145565441753981</v>
      </c>
      <c r="DY178" s="23" t="n">
        <v>-0.0004127052510736362</v>
      </c>
      <c r="DZ178" s="23" t="n">
        <v>-0.001033574029637743</v>
      </c>
      <c r="EA178" s="23" t="n">
        <v>6.543896329476562</v>
      </c>
      <c r="EB178" s="23" t="n">
        <v>10.22904721091454</v>
      </c>
      <c r="EC178" s="23" t="n">
        <v>-0.002229808102204163</v>
      </c>
      <c r="ED178" s="23" t="n">
        <v>-0.001084242660450182</v>
      </c>
      <c r="EE178" s="23" t="n">
        <v>19.91052760268627</v>
      </c>
      <c r="EF178" s="23" t="n">
        <v>18.91052760268627</v>
      </c>
      <c r="EG178" s="23" t="n">
        <v>0.01130347984320377</v>
      </c>
      <c r="EH178" s="23" t="n">
        <v>0.001773791792701953</v>
      </c>
      <c r="EI178" s="23" t="n">
        <v>0.01426383948251048</v>
      </c>
      <c r="EJ178" s="23" t="n">
        <v>0.001186567846604754</v>
      </c>
      <c r="EK178" s="23" t="n">
        <v>0.002960359639306707</v>
      </c>
      <c r="EL178" s="23" t="n">
        <v>1.156924400034955</v>
      </c>
      <c r="EM178" s="23" t="n">
        <v>1.261898077439102</v>
      </c>
      <c r="EN178" s="23" t="n">
        <v>0.01827371577621875</v>
      </c>
      <c r="EO178" s="23" t="n">
        <v>0.004009876293708275</v>
      </c>
      <c r="EP178" s="23" t="n">
        <v>1.616645142000748</v>
      </c>
      <c r="EQ178" s="23" t="n">
        <v>0.6166451420007482</v>
      </c>
      <c r="ER178" s="23" t="n">
        <v>-0.02093864218590126</v>
      </c>
      <c r="ES178" s="23" t="n">
        <v>-0.001770819157027405</v>
      </c>
      <c r="ET178" s="23" t="n">
        <v>-0.02368913229634355</v>
      </c>
      <c r="EU178" s="23" t="n">
        <v>-0.0009796709534148763</v>
      </c>
      <c r="EV178" s="23" t="n">
        <v>-0.002750490110442282</v>
      </c>
      <c r="EW178" s="23" t="n">
        <v>1.084571823774694</v>
      </c>
      <c r="EX178" s="23" t="n">
        <v>1.131359525895824</v>
      </c>
      <c r="EY178" s="23" t="n">
        <v>-0.02294820711258559</v>
      </c>
      <c r="EZ178" s="23" t="n">
        <v>0.0007409251837579532</v>
      </c>
      <c r="FA178" s="23" t="n">
        <v>1.095973984790544</v>
      </c>
      <c r="FB178" s="23" t="n">
        <v>0.09597398479054388</v>
      </c>
      <c r="FC178" s="23" t="n">
        <v>0.0184922803824008</v>
      </c>
      <c r="FD178" s="23" t="n">
        <v>0.001558321751178842</v>
      </c>
      <c r="FE178" s="23" t="n">
        <v>0.02157330516936343</v>
      </c>
      <c r="FF178" s="23" t="n">
        <v>0.00152270303578379</v>
      </c>
      <c r="FG178" s="23" t="n">
        <v>0.003081024786962632</v>
      </c>
      <c r="FH178" s="23" t="n">
        <v>1.084268771560586</v>
      </c>
      <c r="FI178" s="23" t="n">
        <v>1.166611403420795</v>
      </c>
      <c r="FJ178" s="23" t="n">
        <v>0.0311698866588177</v>
      </c>
      <c r="FK178" s="23" t="n">
        <v>0.009596581489454269</v>
      </c>
      <c r="FL178" s="23" t="n">
        <v>1.685562083975443</v>
      </c>
      <c r="FM178" s="23" t="n">
        <v>0.6855620839754433</v>
      </c>
    </row>
    <row r="179">
      <c r="A179" s="2" t="inlineStr">
        <is>
          <t>NSW|2403</t>
        </is>
      </c>
      <c r="B179" s="2" t="inlineStr">
        <is>
          <t>NSW</t>
        </is>
      </c>
      <c r="C179" s="2" t="inlineStr">
        <is>
          <t>2403</t>
        </is>
      </c>
      <c r="D179" s="2" t="inlineStr">
        <is>
          <t>Electrical equipment manufacturing</t>
        </is>
      </c>
      <c r="E179" s="23" t="n">
        <v>1</v>
      </c>
      <c r="F179" s="23" t="n">
        <v>0.3465986377504977</v>
      </c>
      <c r="G179" s="23" t="n">
        <v>1.62135429904776</v>
      </c>
      <c r="H179" s="23" t="n">
        <v>0.2747556612972624</v>
      </c>
      <c r="I179" s="23" t="n">
        <v>0.6213542990477601</v>
      </c>
      <c r="J179" s="23" t="n">
        <v>1.346598637750498</v>
      </c>
      <c r="K179" s="23" t="n">
        <v>1.62135429904776</v>
      </c>
      <c r="L179" s="23" t="n">
        <v>2.302341436661629</v>
      </c>
      <c r="M179" s="23" t="n">
        <v>0.6809871376138692</v>
      </c>
      <c r="N179" s="23" t="n">
        <v>2.302341436661629</v>
      </c>
      <c r="O179" s="23" t="n">
        <v>1.302341436661629</v>
      </c>
      <c r="P179" s="23" t="n">
        <v>0.234671268688832</v>
      </c>
      <c r="Q179" s="23" t="n">
        <v>0.09934662778728504</v>
      </c>
      <c r="R179" s="23" t="n">
        <v>0.4058421907648775</v>
      </c>
      <c r="S179" s="23" t="n">
        <v>0.07182429428876044</v>
      </c>
      <c r="T179" s="23" t="n">
        <v>0.1711709220760455</v>
      </c>
      <c r="U179" s="23" t="n">
        <v>1.423343804899338</v>
      </c>
      <c r="V179" s="23" t="n">
        <v>1.729407238612638</v>
      </c>
      <c r="W179" s="23" t="n">
        <v>0.5644645187870574</v>
      </c>
      <c r="X179" s="23" t="n">
        <v>0.1586223280221799</v>
      </c>
      <c r="Y179" s="23" t="n">
        <v>2.405341403491208</v>
      </c>
      <c r="Z179" s="23" t="n">
        <v>1.405341403491207</v>
      </c>
      <c r="AA179" s="23" t="n">
        <v>0.3786839347015777</v>
      </c>
      <c r="AB179" s="23" t="n">
        <v>0.1492361788868899</v>
      </c>
      <c r="AC179" s="23" t="n">
        <v>0.6493073438336868</v>
      </c>
      <c r="AD179" s="23" t="n">
        <v>0.1213872302452192</v>
      </c>
      <c r="AE179" s="23" t="n">
        <v>0.2706234091321091</v>
      </c>
      <c r="AF179" s="23" t="n">
        <v>1.394091655893709</v>
      </c>
      <c r="AG179" s="23" t="n">
        <v>1.714641906700833</v>
      </c>
      <c r="AH179" s="23" t="n">
        <v>0.996668964091731</v>
      </c>
      <c r="AI179" s="23" t="n">
        <v>0.3473616202580442</v>
      </c>
      <c r="AJ179" s="23" t="n">
        <v>2.63192829893129</v>
      </c>
      <c r="AK179" s="23" t="n">
        <v>1.63192829893129</v>
      </c>
      <c r="AL179" s="23" t="n">
        <v>0.3719200935427498</v>
      </c>
      <c r="AM179" s="23" t="n">
        <v>0.1490636007537078</v>
      </c>
      <c r="AN179" s="23" t="n">
        <v>0.642783203889519</v>
      </c>
      <c r="AO179" s="23" t="n">
        <v>0.1217995095930614</v>
      </c>
      <c r="AP179" s="23" t="n">
        <v>0.2708631103467692</v>
      </c>
      <c r="AQ179" s="23" t="n">
        <v>1.400794695800898</v>
      </c>
      <c r="AR179" s="23" t="n">
        <v>1.728283077600472</v>
      </c>
      <c r="AS179" s="23" t="n">
        <v>0.9958513535492457</v>
      </c>
      <c r="AT179" s="23" t="n">
        <v>0.3530681496597267</v>
      </c>
      <c r="AU179" s="23" t="n">
        <v>2.677594921164911</v>
      </c>
      <c r="AV179" s="23" t="n">
        <v>1.677594921164912</v>
      </c>
      <c r="AW179" s="23" t="n">
        <v>0.3735682050358182</v>
      </c>
      <c r="AX179" s="23" t="n">
        <v>0.15243155798012</v>
      </c>
      <c r="AY179" s="23" t="n">
        <v>0.650849542313909</v>
      </c>
      <c r="AZ179" s="23" t="n">
        <v>0.1248497792979708</v>
      </c>
      <c r="BA179" s="23" t="n">
        <v>0.2772813372780908</v>
      </c>
      <c r="BB179" s="23" t="n">
        <v>1.408042108309257</v>
      </c>
      <c r="BC179" s="23" t="n">
        <v>1.742250902352637</v>
      </c>
      <c r="BD179" s="23" t="n">
        <v>1.013370736189039</v>
      </c>
      <c r="BE179" s="23" t="n">
        <v>0.3625211938751299</v>
      </c>
      <c r="BF179" s="23" t="n">
        <v>2.712679297992922</v>
      </c>
      <c r="BG179" s="23" t="n">
        <v>1.712679297992921</v>
      </c>
      <c r="BH179" s="23" t="n">
        <v>2.29488934026908</v>
      </c>
      <c r="BI179" s="23" t="n">
        <v>0.8122111008980362</v>
      </c>
      <c r="BJ179" s="23" t="n">
        <v>3.751924660773663</v>
      </c>
      <c r="BK179" s="23" t="n">
        <v>0.6448242196065466</v>
      </c>
      <c r="BL179" s="23" t="n">
        <v>1.457035320504583</v>
      </c>
      <c r="BM179" s="23" t="n">
        <v>1.353921684434162</v>
      </c>
      <c r="BN179" s="23" t="n">
        <v>1.634904391657396</v>
      </c>
      <c r="BO179" s="23" t="n">
        <v>5.596868136617532</v>
      </c>
      <c r="BP179" s="23" t="n">
        <v>1.844943475843869</v>
      </c>
      <c r="BQ179" s="23" t="n">
        <v>2.438840094991809</v>
      </c>
      <c r="BR179" s="23" t="n">
        <v>1.438840094991809</v>
      </c>
      <c r="CD179" s="23" t="n">
        <v>0.1440126660127456</v>
      </c>
      <c r="CE179" s="23" t="n">
        <v>0.04988955109960487</v>
      </c>
      <c r="CF179" s="23" t="n">
        <v>0.2434651530688091</v>
      </c>
      <c r="CG179" s="23" t="n">
        <v>0.04956293595645857</v>
      </c>
      <c r="CH179" s="23" t="n">
        <v>0.09945248705606344</v>
      </c>
      <c r="CI179" s="23" t="n">
        <v>1.34642474499562</v>
      </c>
      <c r="CJ179" s="23" t="n">
        <v>1.690581528761238</v>
      </c>
      <c r="CK179" s="23" t="n">
        <v>0.4322044453046736</v>
      </c>
      <c r="CL179" s="23" t="n">
        <v>0.1887392922358645</v>
      </c>
      <c r="CM179" s="23" t="n">
        <v>3.001155782133926</v>
      </c>
      <c r="CN179" s="23" t="n">
        <v>2.001155782133926</v>
      </c>
      <c r="CO179" s="23" t="n">
        <v>0</v>
      </c>
      <c r="CP179" s="23" t="n">
        <v>0.0001556910575848428</v>
      </c>
      <c r="CQ179" s="23" t="n">
        <v>0.0003697914815735012</v>
      </c>
      <c r="CR179" s="23" t="n">
        <v>0.0002141004239886584</v>
      </c>
      <c r="CS179" s="23" t="n">
        <v>0.0003697914815735012</v>
      </c>
      <c r="CV179" s="23" t="n">
        <v>0.002846657872080518</v>
      </c>
      <c r="CW179" s="23" t="n">
        <v>0.002476866390507017</v>
      </c>
      <c r="CZ179" s="23" t="n">
        <v>0.0006253822725531249</v>
      </c>
      <c r="DA179" s="23" t="n">
        <v>6.986372535309335e-05</v>
      </c>
      <c r="DB179" s="23" t="n">
        <v>0.0007390406361764845</v>
      </c>
      <c r="DC179" s="23" t="n">
        <v>4.379463827026625e-05</v>
      </c>
      <c r="DD179" s="23" t="n">
        <v>0.0001136583636233596</v>
      </c>
      <c r="DE179" s="23" t="n">
        <v>1.111713632476141</v>
      </c>
      <c r="DF179" s="23" t="n">
        <v>1.181742221696418</v>
      </c>
      <c r="DG179" s="23" t="n">
        <v>0.0008452208294418352</v>
      </c>
      <c r="DH179" s="23" t="n">
        <v>0.0001061801932653508</v>
      </c>
      <c r="DI179" s="23" t="n">
        <v>1.351526684616785</v>
      </c>
      <c r="DJ179" s="23" t="n">
        <v>0.3515266846167846</v>
      </c>
      <c r="DK179" s="23" t="n">
        <v>0.00120423269121507</v>
      </c>
      <c r="DL179" s="23" t="n">
        <v>0.003990671629613667</v>
      </c>
      <c r="DM179" s="23" t="n">
        <v>0.008727197001793753</v>
      </c>
      <c r="DN179" s="23" t="n">
        <v>0.003532292680965017</v>
      </c>
      <c r="DO179" s="23" t="n">
        <v>0.007522964310578684</v>
      </c>
      <c r="DP179" s="23" t="n">
        <v>4.313870864597675</v>
      </c>
      <c r="DQ179" s="23" t="n">
        <v>7.247101881105737</v>
      </c>
      <c r="DR179" s="23" t="n">
        <v>0.01689955648747555</v>
      </c>
      <c r="DS179" s="23" t="n">
        <v>0.008172359485681796</v>
      </c>
      <c r="DT179" s="23" t="n">
        <v>14.03346430532783</v>
      </c>
      <c r="DU179" s="23" t="n">
        <v>13.03346430532783</v>
      </c>
      <c r="DV179" s="23" t="n">
        <v>-0.0001815034706997584</v>
      </c>
      <c r="DW179" s="23" t="n">
        <v>-0.0008482691861393671</v>
      </c>
      <c r="DX179" s="23" t="n">
        <v>-0.001769690695153989</v>
      </c>
      <c r="DY179" s="23" t="n">
        <v>-0.0007399180383148638</v>
      </c>
      <c r="DZ179" s="23" t="n">
        <v>-0.001588187224454231</v>
      </c>
      <c r="EA179" s="23" t="n">
        <v>5.673570058296941</v>
      </c>
      <c r="EB179" s="23" t="n">
        <v>9.750175510866113</v>
      </c>
      <c r="EC179" s="23" t="n">
        <v>-0.003072052549204388</v>
      </c>
      <c r="ED179" s="23" t="n">
        <v>-0.001302361854050398</v>
      </c>
      <c r="EE179" s="23" t="n">
        <v>16.92558570566484</v>
      </c>
      <c r="EF179" s="23" t="n">
        <v>15.92558570566484</v>
      </c>
      <c r="EG179" s="23" t="n">
        <v>0.01037715420806792</v>
      </c>
      <c r="EH179" s="23" t="n">
        <v>0.003561901201828304</v>
      </c>
      <c r="EI179" s="23" t="n">
        <v>0.01645933110386673</v>
      </c>
      <c r="EJ179" s="23" t="n">
        <v>0.002520275693970511</v>
      </c>
      <c r="EK179" s="23" t="n">
        <v>0.006082176895798815</v>
      </c>
      <c r="EL179" s="23" t="n">
        <v>1.343244509083139</v>
      </c>
      <c r="EM179" s="23" t="n">
        <v>1.586112220542132</v>
      </c>
      <c r="EN179" s="23" t="n">
        <v>0.02127588196916684</v>
      </c>
      <c r="EO179" s="23" t="n">
        <v>0.004816550865300112</v>
      </c>
      <c r="EP179" s="23" t="n">
        <v>2.050261713623327</v>
      </c>
      <c r="EQ179" s="23" t="n">
        <v>1.050261713623327</v>
      </c>
      <c r="ER179" s="23" t="n">
        <v>-0.0171409953668958</v>
      </c>
      <c r="ES179" s="23" t="n">
        <v>-0.003734479335010437</v>
      </c>
      <c r="ET179" s="23" t="n">
        <v>-0.02298347104803422</v>
      </c>
      <c r="EU179" s="23" t="n">
        <v>-0.002107996346127983</v>
      </c>
      <c r="EV179" s="23" t="n">
        <v>-0.00584247568113842</v>
      </c>
      <c r="EW179" s="23" t="n">
        <v>1.217868289155646</v>
      </c>
      <c r="EX179" s="23" t="n">
        <v>1.340848098729548</v>
      </c>
      <c r="EY179" s="23" t="n">
        <v>-0.02209349251165186</v>
      </c>
      <c r="EZ179" s="23" t="n">
        <v>0.0008899785363823652</v>
      </c>
      <c r="FA179" s="23" t="n">
        <v>1.288927045294041</v>
      </c>
      <c r="FB179" s="23" t="n">
        <v>0.2889270452940412</v>
      </c>
      <c r="FC179" s="23" t="n">
        <v>0.008795491231237794</v>
      </c>
      <c r="FD179" s="23" t="n">
        <v>0.003046975806892769</v>
      </c>
      <c r="FE179" s="23" t="n">
        <v>0.01486949501191205</v>
      </c>
      <c r="FF179" s="23" t="n">
        <v>0.00302702797378149</v>
      </c>
      <c r="FG179" s="23" t="n">
        <v>0.006074003780674259</v>
      </c>
      <c r="FH179" s="23" t="n">
        <v>1.346424744995621</v>
      </c>
      <c r="FI179" s="23" t="n">
        <v>1.690581528761238</v>
      </c>
      <c r="FJ179" s="23" t="n">
        <v>0.02639663936533755</v>
      </c>
      <c r="FK179" s="23" t="n">
        <v>0.0115271443534255</v>
      </c>
      <c r="FL179" s="23" t="n">
        <v>3.001155782133927</v>
      </c>
      <c r="FM179" s="23" t="n">
        <v>2.001155782133927</v>
      </c>
    </row>
    <row r="180">
      <c r="A180" s="2" t="inlineStr">
        <is>
          <t>NSW|2404</t>
        </is>
      </c>
      <c r="B180" s="2" t="inlineStr">
        <is>
          <t>NSW</t>
        </is>
      </c>
      <c r="C180" s="2" t="inlineStr">
        <is>
          <t>2404</t>
        </is>
      </c>
      <c r="D180" s="2" t="inlineStr">
        <is>
          <t>Domestic appliance manufacturing</t>
        </is>
      </c>
      <c r="E180" s="23" t="n">
        <v>1</v>
      </c>
      <c r="F180" s="23" t="n">
        <v>0.3153319451247915</v>
      </c>
      <c r="G180" s="23" t="n">
        <v>1.549543706948195</v>
      </c>
      <c r="H180" s="23" t="n">
        <v>0.2342117618234037</v>
      </c>
      <c r="I180" s="23" t="n">
        <v>0.5495437069481952</v>
      </c>
      <c r="J180" s="23" t="n">
        <v>1.315331945124792</v>
      </c>
      <c r="K180" s="23" t="n">
        <v>1.549543706948195</v>
      </c>
      <c r="L180" s="23" t="n">
        <v>2.193436630784015</v>
      </c>
      <c r="M180" s="23" t="n">
        <v>0.6438929238358193</v>
      </c>
      <c r="N180" s="23" t="n">
        <v>2.193436630784015</v>
      </c>
      <c r="O180" s="23" t="n">
        <v>1.193436630784015</v>
      </c>
      <c r="P180" s="23" t="n">
        <v>0.2443204933369239</v>
      </c>
      <c r="Q180" s="23" t="n">
        <v>0.0814594623245351</v>
      </c>
      <c r="R180" s="23" t="n">
        <v>0.383735463408567</v>
      </c>
      <c r="S180" s="23" t="n">
        <v>0.05795550774710803</v>
      </c>
      <c r="T180" s="23" t="n">
        <v>0.1394149700716431</v>
      </c>
      <c r="U180" s="23" t="n">
        <v>1.33341231925314</v>
      </c>
      <c r="V180" s="23" t="n">
        <v>1.570623315987605</v>
      </c>
      <c r="W180" s="23" t="n">
        <v>0.533717436539105</v>
      </c>
      <c r="X180" s="23" t="n">
        <v>0.149981973130538</v>
      </c>
      <c r="Y180" s="23" t="n">
        <v>2.184497212041463</v>
      </c>
      <c r="Z180" s="23" t="n">
        <v>1.184497212041463</v>
      </c>
      <c r="AA180" s="23" t="n">
        <v>0.4347219791002928</v>
      </c>
      <c r="AB180" s="23" t="n">
        <v>0.126446119830831</v>
      </c>
      <c r="AC180" s="23" t="n">
        <v>0.6621664937592791</v>
      </c>
      <c r="AD180" s="23" t="n">
        <v>0.1009983948281553</v>
      </c>
      <c r="AE180" s="23" t="n">
        <v>0.2274445146589863</v>
      </c>
      <c r="AF180" s="23" t="n">
        <v>1.290866636401789</v>
      </c>
      <c r="AG180" s="23" t="n">
        <v>1.523195342296032</v>
      </c>
      <c r="AH180" s="23" t="n">
        <v>0.9906068958496936</v>
      </c>
      <c r="AI180" s="23" t="n">
        <v>0.3284404020904146</v>
      </c>
      <c r="AJ180" s="23" t="n">
        <v>2.278713622669525</v>
      </c>
      <c r="AK180" s="23" t="n">
        <v>1.278713622669525</v>
      </c>
      <c r="AL180" s="23" t="n">
        <v>0.4250249224609784</v>
      </c>
      <c r="AM180" s="23" t="n">
        <v>0.1259373069304097</v>
      </c>
      <c r="AN180" s="23" t="n">
        <v>0.6524410587789946</v>
      </c>
      <c r="AO180" s="23" t="n">
        <v>0.1014788293876065</v>
      </c>
      <c r="AP180" s="23" t="n">
        <v>0.2274161363180162</v>
      </c>
      <c r="AQ180" s="23" t="n">
        <v>1.296305699442771</v>
      </c>
      <c r="AR180" s="23" t="n">
        <v>1.53506541452024</v>
      </c>
      <c r="AS180" s="23" t="n">
        <v>0.9862771485387521</v>
      </c>
      <c r="AT180" s="23" t="n">
        <v>0.3338360897597575</v>
      </c>
      <c r="AU180" s="23" t="n">
        <v>2.320516036631481</v>
      </c>
      <c r="AV180" s="23" t="n">
        <v>1.320516036631481</v>
      </c>
      <c r="AW180" s="23" t="n">
        <v>0.4277016811400077</v>
      </c>
      <c r="AX180" s="23" t="n">
        <v>0.1283961209202758</v>
      </c>
      <c r="AY180" s="23" t="n">
        <v>0.6600449943844391</v>
      </c>
      <c r="AZ180" s="23" t="n">
        <v>0.1039471923241556</v>
      </c>
      <c r="BA180" s="23" t="n">
        <v>0.2323433132444314</v>
      </c>
      <c r="BB180" s="23" t="n">
        <v>1.300200178259869</v>
      </c>
      <c r="BC180" s="23" t="n">
        <v>1.543236848228273</v>
      </c>
      <c r="BD180" s="23" t="n">
        <v>1.002819209319854</v>
      </c>
      <c r="BE180" s="23" t="n">
        <v>0.3427742149354154</v>
      </c>
      <c r="BF180" s="23" t="n">
        <v>2.344669786302716</v>
      </c>
      <c r="BG180" s="23" t="n">
        <v>1.344669786302716</v>
      </c>
      <c r="BH180" s="23" t="n">
        <v>2.708891836745719</v>
      </c>
      <c r="BI180" s="23" t="n">
        <v>0.703218025650707</v>
      </c>
      <c r="BJ180" s="23" t="n">
        <v>3.942943054223829</v>
      </c>
      <c r="BK180" s="23" t="n">
        <v>0.5308331918274027</v>
      </c>
      <c r="BL180" s="23" t="n">
        <v>1.23405121747811</v>
      </c>
      <c r="BM180" s="23" t="n">
        <v>1.25959619949075</v>
      </c>
      <c r="BN180" s="23" t="n">
        <v>1.455555737124084</v>
      </c>
      <c r="BO180" s="23" t="n">
        <v>5.687390171294799</v>
      </c>
      <c r="BP180" s="23" t="n">
        <v>1.74444711707097</v>
      </c>
      <c r="BQ180" s="23" t="n">
        <v>2.09952649055462</v>
      </c>
      <c r="BR180" s="23" t="n">
        <v>1.09952649055462</v>
      </c>
      <c r="CD180" s="23" t="n">
        <v>0.1904014857633689</v>
      </c>
      <c r="CE180" s="23" t="n">
        <v>0.04498665750629584</v>
      </c>
      <c r="CF180" s="23" t="n">
        <v>0.2784310303507123</v>
      </c>
      <c r="CG180" s="23" t="n">
        <v>0.0430428870810476</v>
      </c>
      <c r="CH180" s="23" t="n">
        <v>0.08802954458734344</v>
      </c>
      <c r="CI180" s="23" t="n">
        <v>1.236272617967936</v>
      </c>
      <c r="CJ180" s="23" t="n">
        <v>1.46233643731513</v>
      </c>
      <c r="CK180" s="23" t="n">
        <v>0.4568894593105885</v>
      </c>
      <c r="CL180" s="23" t="n">
        <v>0.1784584289598762</v>
      </c>
      <c r="CM180" s="23" t="n">
        <v>2.39961078811334</v>
      </c>
      <c r="CN180" s="23" t="n">
        <v>1.39961078811334</v>
      </c>
      <c r="CO180" s="23" t="n">
        <v>0</v>
      </c>
      <c r="CP180" s="23" t="n">
        <v>0.0001032694863110019</v>
      </c>
      <c r="CQ180" s="23" t="n">
        <v>0.0002623663326017289</v>
      </c>
      <c r="CR180" s="23" t="n">
        <v>0.000159096846290727</v>
      </c>
      <c r="CS180" s="23" t="n">
        <v>0.0002623663326017289</v>
      </c>
      <c r="CV180" s="23" t="n">
        <v>0.00260431473961927</v>
      </c>
      <c r="CW180" s="23" t="n">
        <v>0.002341948407017541</v>
      </c>
      <c r="CZ180" s="23" t="n">
        <v>0.0006059013057937397</v>
      </c>
      <c r="DA180" s="23" t="n">
        <v>8.910902633496503e-05</v>
      </c>
      <c r="DB180" s="23" t="n">
        <v>0.000737701886612957</v>
      </c>
      <c r="DC180" s="23" t="n">
        <v>4.26915544842523e-05</v>
      </c>
      <c r="DD180" s="23" t="n">
        <v>0.0001318005808192173</v>
      </c>
      <c r="DE180" s="23" t="n">
        <v>1.14706854975041</v>
      </c>
      <c r="DF180" s="23" t="n">
        <v>1.21752813463004</v>
      </c>
      <c r="DG180" s="23" t="n">
        <v>0.0008380983130926675</v>
      </c>
      <c r="DH180" s="23" t="n">
        <v>0.0001003964264797105</v>
      </c>
      <c r="DI180" s="23" t="n">
        <v>1.383225791195063</v>
      </c>
      <c r="DJ180" s="23" t="n">
        <v>0.3832257911950632</v>
      </c>
      <c r="DK180" s="23" t="n">
        <v>0.00226300570989349</v>
      </c>
      <c r="DL180" s="23" t="n">
        <v>0.003303849439152506</v>
      </c>
      <c r="DM180" s="23" t="n">
        <v>0.00859518480662191</v>
      </c>
      <c r="DN180" s="23" t="n">
        <v>0.003028329657575914</v>
      </c>
      <c r="DO180" s="23" t="n">
        <v>0.006332179096728421</v>
      </c>
      <c r="DP180" s="23" t="n">
        <v>2.459938622650671</v>
      </c>
      <c r="DQ180" s="23" t="n">
        <v>3.798127759486055</v>
      </c>
      <c r="DR180" s="23" t="n">
        <v>0.01632238573777481</v>
      </c>
      <c r="DS180" s="23" t="n">
        <v>0.007727200931152901</v>
      </c>
      <c r="DT180" s="23" t="n">
        <v>7.212701968190367</v>
      </c>
      <c r="DU180" s="23" t="n">
        <v>6.212701968190367</v>
      </c>
      <c r="DV180" s="23" t="n">
        <v>-0.0001921483366578545</v>
      </c>
      <c r="DW180" s="23" t="n">
        <v>-0.001037413961932366</v>
      </c>
      <c r="DX180" s="23" t="n">
        <v>-0.001991317420391894</v>
      </c>
      <c r="DY180" s="23" t="n">
        <v>-0.0007617551218016738</v>
      </c>
      <c r="DZ180" s="23" t="n">
        <v>-0.001799169083734039</v>
      </c>
      <c r="EA180" s="23" t="n">
        <v>6.39902650200724</v>
      </c>
      <c r="EB180" s="23" t="n">
        <v>10.36343824270359</v>
      </c>
      <c r="EC180" s="23" t="n">
        <v>-0.003222738009384338</v>
      </c>
      <c r="ED180" s="23" t="n">
        <v>-0.001231420588992444</v>
      </c>
      <c r="EE180" s="23" t="n">
        <v>16.77213586877335</v>
      </c>
      <c r="EF180" s="23" t="n">
        <v>15.77213586877335</v>
      </c>
      <c r="EG180" s="23" t="n">
        <v>0.01078617129146733</v>
      </c>
      <c r="EH180" s="23" t="n">
        <v>0.003128078956713775</v>
      </c>
      <c r="EI180" s="23" t="n">
        <v>0.01599556482986022</v>
      </c>
      <c r="EJ180" s="23" t="n">
        <v>0.002081314581679108</v>
      </c>
      <c r="EK180" s="23" t="n">
        <v>0.005209393538392884</v>
      </c>
      <c r="EL180" s="23" t="n">
        <v>1.29000827746805</v>
      </c>
      <c r="EM180" s="23" t="n">
        <v>1.482969665289286</v>
      </c>
      <c r="EN180" s="23" t="n">
        <v>0.02054975219722949</v>
      </c>
      <c r="EO180" s="23" t="n">
        <v>0.004554187367369279</v>
      </c>
      <c r="EP180" s="23" t="n">
        <v>1.905194312414256</v>
      </c>
      <c r="EQ180" s="23" t="n">
        <v>0.9051943124142563</v>
      </c>
      <c r="ER180" s="23" t="n">
        <v>-0.02048322793078165</v>
      </c>
      <c r="ES180" s="23" t="n">
        <v>-0.003636891857134947</v>
      </c>
      <c r="ET180" s="23" t="n">
        <v>-0.025720999810145</v>
      </c>
      <c r="EU180" s="23" t="n">
        <v>-0.001600880022228412</v>
      </c>
      <c r="EV180" s="23" t="n">
        <v>-0.005237771879363359</v>
      </c>
      <c r="EW180" s="23" t="n">
        <v>1.177554625151123</v>
      </c>
      <c r="EX180" s="23" t="n">
        <v>1.25571027657668</v>
      </c>
      <c r="EY180" s="23" t="n">
        <v>-0.02487949950817101</v>
      </c>
      <c r="EZ180" s="23" t="n">
        <v>0.0008415003019739964</v>
      </c>
      <c r="FA180" s="23" t="n">
        <v>1.214627869798918</v>
      </c>
      <c r="FB180" s="23" t="n">
        <v>0.2146278697989179</v>
      </c>
      <c r="FC180" s="23" t="n">
        <v>0.01162866187268656</v>
      </c>
      <c r="FD180" s="23" t="n">
        <v>0.002747534384123571</v>
      </c>
      <c r="FE180" s="23" t="n">
        <v>0.01700501597364676</v>
      </c>
      <c r="FF180" s="23" t="n">
        <v>0.002628819716836631</v>
      </c>
      <c r="FG180" s="23" t="n">
        <v>0.005376354100960202</v>
      </c>
      <c r="FH180" s="23" t="n">
        <v>1.236272617967936</v>
      </c>
      <c r="FI180" s="23" t="n">
        <v>1.462336437315131</v>
      </c>
      <c r="FJ180" s="23" t="n">
        <v>0.02790426248102094</v>
      </c>
      <c r="FK180" s="23" t="n">
        <v>0.01089924650737418</v>
      </c>
      <c r="FL180" s="23" t="n">
        <v>2.39961078811334</v>
      </c>
      <c r="FM180" s="23" t="n">
        <v>1.39961078811334</v>
      </c>
    </row>
    <row r="181">
      <c r="A181" s="2" t="inlineStr">
        <is>
          <t>NSW|2405</t>
        </is>
      </c>
      <c r="B181" s="2" t="inlineStr">
        <is>
          <t>NSW</t>
        </is>
      </c>
      <c r="C181" s="2" t="inlineStr">
        <is>
          <t>2405</t>
        </is>
      </c>
      <c r="D181" s="2" t="inlineStr">
        <is>
          <t>Specialised and other machinery and equipment manufacturing</t>
        </is>
      </c>
      <c r="E181" s="23" t="n">
        <v>1</v>
      </c>
      <c r="F181" s="23" t="n">
        <v>0.3683624934859555</v>
      </c>
      <c r="G181" s="23" t="n">
        <v>1.662252841372855</v>
      </c>
      <c r="H181" s="23" t="n">
        <v>0.2938903478868995</v>
      </c>
      <c r="I181" s="23" t="n">
        <v>0.662252841372855</v>
      </c>
      <c r="J181" s="23" t="n">
        <v>1.368362493485956</v>
      </c>
      <c r="K181" s="23" t="n">
        <v>1.662252841372855</v>
      </c>
      <c r="L181" s="23" t="n">
        <v>2.433735590898393</v>
      </c>
      <c r="M181" s="23" t="n">
        <v>0.7714827495255383</v>
      </c>
      <c r="N181" s="23" t="n">
        <v>2.433735590898393</v>
      </c>
      <c r="O181" s="23" t="n">
        <v>1.433735590898393</v>
      </c>
      <c r="P181" s="23" t="n">
        <v>0.2807599895095577</v>
      </c>
      <c r="Q181" s="23" t="n">
        <v>0.1044084878691465</v>
      </c>
      <c r="R181" s="23" t="n">
        <v>0.4597741013168567</v>
      </c>
      <c r="S181" s="23" t="n">
        <v>0.07460562393815245</v>
      </c>
      <c r="T181" s="23" t="n">
        <v>0.179014111807299</v>
      </c>
      <c r="U181" s="23" t="n">
        <v>1.371878087228637</v>
      </c>
      <c r="V181" s="23" t="n">
        <v>1.637605494002218</v>
      </c>
      <c r="W181" s="23" t="n">
        <v>0.6394755714319664</v>
      </c>
      <c r="X181" s="23" t="n">
        <v>0.1797014701151097</v>
      </c>
      <c r="Y181" s="23" t="n">
        <v>2.277659194064748</v>
      </c>
      <c r="Z181" s="23" t="n">
        <v>1.277659194064748</v>
      </c>
      <c r="AA181" s="23" t="n">
        <v>0.3820955266501073</v>
      </c>
      <c r="AB181" s="23" t="n">
        <v>0.1586718786249187</v>
      </c>
      <c r="AC181" s="23" t="n">
        <v>0.6690296011802508</v>
      </c>
      <c r="AD181" s="23" t="n">
        <v>0.1282621959052248</v>
      </c>
      <c r="AE181" s="23" t="n">
        <v>0.2869340745301435</v>
      </c>
      <c r="AF181" s="23" t="n">
        <v>1.41526756415083</v>
      </c>
      <c r="AG181" s="23" t="n">
        <v>1.750948531237046</v>
      </c>
      <c r="AH181" s="23" t="n">
        <v>1.062551714997726</v>
      </c>
      <c r="AI181" s="23" t="n">
        <v>0.3935221138174754</v>
      </c>
      <c r="AJ181" s="23" t="n">
        <v>2.780853584739103</v>
      </c>
      <c r="AK181" s="23" t="n">
        <v>1.780853584739103</v>
      </c>
      <c r="AL181" s="23" t="n">
        <v>0.3714351805930429</v>
      </c>
      <c r="AM181" s="23" t="n">
        <v>0.1585947537063771</v>
      </c>
      <c r="AN181" s="23" t="n">
        <v>0.6588276087086693</v>
      </c>
      <c r="AO181" s="23" t="n">
        <v>0.1287976744092493</v>
      </c>
      <c r="AP181" s="23" t="n">
        <v>0.2873924281156264</v>
      </c>
      <c r="AQ181" s="23" t="n">
        <v>1.42697827775269</v>
      </c>
      <c r="AR181" s="23" t="n">
        <v>1.773735077158734</v>
      </c>
      <c r="AS181" s="23" t="n">
        <v>1.058814586177585</v>
      </c>
      <c r="AT181" s="23" t="n">
        <v>0.399986977468916</v>
      </c>
      <c r="AU181" s="23" t="n">
        <v>2.850603931719809</v>
      </c>
      <c r="AV181" s="23" t="n">
        <v>1.850603931719809</v>
      </c>
      <c r="AW181" s="23" t="n">
        <v>0.3735271552878717</v>
      </c>
      <c r="AX181" s="23" t="n">
        <v>0.161774298725086</v>
      </c>
      <c r="AY181" s="23" t="n">
        <v>0.6673343529175474</v>
      </c>
      <c r="AZ181" s="23" t="n">
        <v>0.1320328989045896</v>
      </c>
      <c r="BA181" s="23" t="n">
        <v>0.2938071976296757</v>
      </c>
      <c r="BB181" s="23" t="n">
        <v>1.433099164103367</v>
      </c>
      <c r="BC181" s="23" t="n">
        <v>1.786575202017757</v>
      </c>
      <c r="BD181" s="23" t="n">
        <v>1.078030578975563</v>
      </c>
      <c r="BE181" s="23" t="n">
        <v>0.4106962260580155</v>
      </c>
      <c r="BF181" s="23" t="n">
        <v>2.886083551662371</v>
      </c>
      <c r="BG181" s="23" t="n">
        <v>1.886083551662371</v>
      </c>
      <c r="BH181" s="23" t="n">
        <v>1.973033363237022</v>
      </c>
      <c r="BI181" s="23" t="n">
        <v>0.8406658383976817</v>
      </c>
      <c r="BJ181" s="23" t="n">
        <v>3.491422366419709</v>
      </c>
      <c r="BK181" s="23" t="n">
        <v>0.677723164785005</v>
      </c>
      <c r="BL181" s="23" t="n">
        <v>1.518389003182687</v>
      </c>
      <c r="BM181" s="23" t="n">
        <v>1.426077862676614</v>
      </c>
      <c r="BN181" s="23" t="n">
        <v>1.769570870657538</v>
      </c>
      <c r="BO181" s="23" t="n">
        <v>5.581538297904873</v>
      </c>
      <c r="BP181" s="23" t="n">
        <v>2.090115931485164</v>
      </c>
      <c r="BQ181" s="23" t="n">
        <v>2.828912273813566</v>
      </c>
      <c r="BR181" s="23" t="n">
        <v>1.828912273813566</v>
      </c>
      <c r="CD181" s="23" t="n">
        <v>0.1013355371405495</v>
      </c>
      <c r="CE181" s="23" t="n">
        <v>0.0542633907557722</v>
      </c>
      <c r="CF181" s="23" t="n">
        <v>0.2092554998633939</v>
      </c>
      <c r="CG181" s="23" t="n">
        <v>0.0536565719670722</v>
      </c>
      <c r="CH181" s="23" t="n">
        <v>0.1079199627228444</v>
      </c>
      <c r="CI181" s="23" t="n">
        <v>1.535482341999238</v>
      </c>
      <c r="CJ181" s="23" t="n">
        <v>2.064976470921178</v>
      </c>
      <c r="CK181" s="23" t="n">
        <v>0.4230761435657593</v>
      </c>
      <c r="CL181" s="23" t="n">
        <v>0.2138206437023654</v>
      </c>
      <c r="CM181" s="23" t="n">
        <v>4.175002723664105</v>
      </c>
      <c r="CN181" s="23" t="n">
        <v>3.175002723664104</v>
      </c>
      <c r="CO181" s="23" t="n">
        <v>0</v>
      </c>
      <c r="CP181" s="23" t="n">
        <v>0.0001019252712691731</v>
      </c>
      <c r="CQ181" s="23" t="n">
        <v>0.0003202529085801054</v>
      </c>
      <c r="CR181" s="23" t="n">
        <v>0.0002183276373109323</v>
      </c>
      <c r="CS181" s="23" t="n">
        <v>0.0003202529085801054</v>
      </c>
      <c r="CV181" s="23" t="n">
        <v>0.003126267277443613</v>
      </c>
      <c r="CW181" s="23" t="n">
        <v>0.002806014368863507</v>
      </c>
      <c r="CZ181" s="23" t="n">
        <v>0.0007405868826090641</v>
      </c>
      <c r="DA181" s="23" t="n">
        <v>7.266034342606592e-05</v>
      </c>
      <c r="DB181" s="23" t="n">
        <v>0.0008616848357301171</v>
      </c>
      <c r="DC181" s="23" t="n">
        <v>4.843760969498711e-05</v>
      </c>
      <c r="DD181" s="23" t="n">
        <v>0.000121097953121053</v>
      </c>
      <c r="DE181" s="23" t="n">
        <v>1.098111842286601</v>
      </c>
      <c r="DF181" s="23" t="n">
        <v>1.163516200414499</v>
      </c>
      <c r="DG181" s="23" t="n">
        <v>0.0009819751950055279</v>
      </c>
      <c r="DH181" s="23" t="n">
        <v>0.0001202903592754109</v>
      </c>
      <c r="DI181" s="23" t="n">
        <v>1.325941922635816</v>
      </c>
      <c r="DJ181" s="23" t="n">
        <v>0.3259419226358162</v>
      </c>
      <c r="DK181" s="23" t="n">
        <v>0.001632335483433166</v>
      </c>
      <c r="DL181" s="23" t="n">
        <v>0.004113553710413216</v>
      </c>
      <c r="DM181" s="23" t="n">
        <v>0.009573311722803339</v>
      </c>
      <c r="DN181" s="23" t="n">
        <v>0.003827422528956958</v>
      </c>
      <c r="DO181" s="23" t="n">
        <v>0.007940976239370174</v>
      </c>
      <c r="DP181" s="23" t="n">
        <v>3.520041837087003</v>
      </c>
      <c r="DQ181" s="23" t="n">
        <v>5.86479422886068</v>
      </c>
      <c r="DR181" s="23" t="n">
        <v>0.01883168683428721</v>
      </c>
      <c r="DS181" s="23" t="n">
        <v>0.00925837511148387</v>
      </c>
      <c r="DT181" s="23" t="n">
        <v>11.53665225403296</v>
      </c>
      <c r="DU181" s="23" t="n">
        <v>10.53665225403296</v>
      </c>
      <c r="DV181" s="23" t="n">
        <v>-0.0002809476712133872</v>
      </c>
      <c r="DW181" s="23" t="n">
        <v>-0.001108594306399533</v>
      </c>
      <c r="DX181" s="23" t="n">
        <v>-0.00224850525823533</v>
      </c>
      <c r="DY181" s="23" t="n">
        <v>-0.0008589632806224102</v>
      </c>
      <c r="DZ181" s="23" t="n">
        <v>-0.001967557587021943</v>
      </c>
      <c r="EA181" s="23" t="n">
        <v>4.945910288601487</v>
      </c>
      <c r="EB181" s="23" t="n">
        <v>8.003288471921628</v>
      </c>
      <c r="EC181" s="23" t="n">
        <v>-0.003723936508758723</v>
      </c>
      <c r="ED181" s="23" t="n">
        <v>-0.001475431250523393</v>
      </c>
      <c r="EE181" s="23" t="n">
        <v>13.25491146687703</v>
      </c>
      <c r="EF181" s="23" t="n">
        <v>12.25491146687703</v>
      </c>
      <c r="EG181" s="23" t="n">
        <v>0.01245692373748648</v>
      </c>
      <c r="EH181" s="23" t="n">
        <v>0.003782030937020049</v>
      </c>
      <c r="EI181" s="23" t="n">
        <v>0.01888182296282714</v>
      </c>
      <c r="EJ181" s="23" t="n">
        <v>0.002642868288320604</v>
      </c>
      <c r="EK181" s="23" t="n">
        <v>0.006424899225340654</v>
      </c>
      <c r="EL181" s="23" t="n">
        <v>1.303608741349104</v>
      </c>
      <c r="EM181" s="23" t="n">
        <v>1.515769331235951</v>
      </c>
      <c r="EN181" s="23" t="n">
        <v>0.02433843983493364</v>
      </c>
      <c r="EO181" s="23" t="n">
        <v>0.005456616872106503</v>
      </c>
      <c r="EP181" s="23" t="n">
        <v>1.953808207213491</v>
      </c>
      <c r="EQ181" s="23" t="n">
        <v>0.9538082072134905</v>
      </c>
      <c r="ER181" s="23" t="n">
        <v>-0.02311726979455085</v>
      </c>
      <c r="ES181" s="23" t="n">
        <v>-0.003859155855561693</v>
      </c>
      <c r="ET181" s="23" t="n">
        <v>-0.02908381543440878</v>
      </c>
      <c r="EU181" s="23" t="n">
        <v>-0.002107389784296231</v>
      </c>
      <c r="EV181" s="23" t="n">
        <v>-0.005966545639857924</v>
      </c>
      <c r="EW181" s="23" t="n">
        <v>1.166938219342466</v>
      </c>
      <c r="EX181" s="23" t="n">
        <v>1.25809906156238</v>
      </c>
      <c r="EY181" s="23" t="n">
        <v>-0.02807556865507443</v>
      </c>
      <c r="EZ181" s="23" t="n">
        <v>0.001008246779334341</v>
      </c>
      <c r="FA181" s="23" t="n">
        <v>1.214484621436236</v>
      </c>
      <c r="FB181" s="23" t="n">
        <v>0.2144846214362365</v>
      </c>
      <c r="FC181" s="23" t="n">
        <v>0.006189009987868651</v>
      </c>
      <c r="FD181" s="23" t="n">
        <v>0.003314105562960578</v>
      </c>
      <c r="FE181" s="23" t="n">
        <v>0.01278016000324493</v>
      </c>
      <c r="FF181" s="23" t="n">
        <v>0.003277044452415704</v>
      </c>
      <c r="FG181" s="23" t="n">
        <v>0.006591150015376281</v>
      </c>
      <c r="FH181" s="23" t="n">
        <v>1.535482341999238</v>
      </c>
      <c r="FI181" s="23" t="n">
        <v>2.064976470921179</v>
      </c>
      <c r="FJ181" s="23" t="n">
        <v>0.02583913355613597</v>
      </c>
      <c r="FK181" s="23" t="n">
        <v>0.01305897355289104</v>
      </c>
      <c r="FL181" s="23" t="n">
        <v>4.175002723664106</v>
      </c>
      <c r="FM181" s="23" t="n">
        <v>3.175002723664106</v>
      </c>
    </row>
    <row r="182">
      <c r="A182" s="2" t="inlineStr">
        <is>
          <t>NSW|2501</t>
        </is>
      </c>
      <c r="B182" s="2" t="inlineStr">
        <is>
          <t>NSW</t>
        </is>
      </c>
      <c r="C182" s="2" t="inlineStr">
        <is>
          <t>2501</t>
        </is>
      </c>
      <c r="D182" s="2" t="inlineStr">
        <is>
          <t>Furniture manufacturing</t>
        </is>
      </c>
      <c r="E182" s="23" t="n">
        <v>1</v>
      </c>
      <c r="F182" s="23" t="n">
        <v>0.3773287129388925</v>
      </c>
      <c r="G182" s="23" t="n">
        <v>1.686821313026457</v>
      </c>
      <c r="H182" s="23" t="n">
        <v>0.3094926000875642</v>
      </c>
      <c r="I182" s="23" t="n">
        <v>0.6868213130264567</v>
      </c>
      <c r="J182" s="23" t="n">
        <v>1.377328712938892</v>
      </c>
      <c r="K182" s="23" t="n">
        <v>1.686821313026457</v>
      </c>
      <c r="L182" s="23" t="n">
        <v>2.39030709843803</v>
      </c>
      <c r="M182" s="23" t="n">
        <v>0.7034857854115735</v>
      </c>
      <c r="N182" s="23" t="n">
        <v>2.39030709843803</v>
      </c>
      <c r="O182" s="23" t="n">
        <v>1.39030709843803</v>
      </c>
      <c r="P182" s="23" t="n">
        <v>0.2523926148938017</v>
      </c>
      <c r="Q182" s="23" t="n">
        <v>0.09274394062542102</v>
      </c>
      <c r="R182" s="23" t="n">
        <v>0.4192505211240412</v>
      </c>
      <c r="S182" s="23" t="n">
        <v>0.07411396560481842</v>
      </c>
      <c r="T182" s="23" t="n">
        <v>0.1668579062302394</v>
      </c>
      <c r="U182" s="23" t="n">
        <v>1.367459010892393</v>
      </c>
      <c r="V182" s="23" t="n">
        <v>1.661104550544982</v>
      </c>
      <c r="W182" s="23" t="n">
        <v>0.5831134589814188</v>
      </c>
      <c r="X182" s="23" t="n">
        <v>0.1638629378573776</v>
      </c>
      <c r="Y182" s="23" t="n">
        <v>2.310342793614517</v>
      </c>
      <c r="Z182" s="23" t="n">
        <v>1.310342793614517</v>
      </c>
      <c r="AA182" s="23" t="n">
        <v>0.4288591476222126</v>
      </c>
      <c r="AB182" s="23" t="n">
        <v>0.149657819695363</v>
      </c>
      <c r="AC182" s="23" t="n">
        <v>0.7105736064824066</v>
      </c>
      <c r="AD182" s="23" t="n">
        <v>0.132056639164831</v>
      </c>
      <c r="AE182" s="23" t="n">
        <v>0.2817144588601941</v>
      </c>
      <c r="AF182" s="23" t="n">
        <v>1.348967302027095</v>
      </c>
      <c r="AG182" s="23" t="n">
        <v>1.656892736046661</v>
      </c>
      <c r="AH182" s="23" t="n">
        <v>1.069411459287234</v>
      </c>
      <c r="AI182" s="23" t="n">
        <v>0.3588378528048271</v>
      </c>
      <c r="AJ182" s="23" t="n">
        <v>2.493619327503052</v>
      </c>
      <c r="AK182" s="23" t="n">
        <v>1.493619327503052</v>
      </c>
      <c r="AL182" s="23" t="n">
        <v>0.3969237050827208</v>
      </c>
      <c r="AM182" s="23" t="n">
        <v>0.147408410935998</v>
      </c>
      <c r="AN182" s="23" t="n">
        <v>0.6767792920665618</v>
      </c>
      <c r="AO182" s="23" t="n">
        <v>0.132447176047843</v>
      </c>
      <c r="AP182" s="23" t="n">
        <v>0.279855586983841</v>
      </c>
      <c r="AQ182" s="23" t="n">
        <v>1.371377191758495</v>
      </c>
      <c r="AR182" s="23" t="n">
        <v>1.705061409535915</v>
      </c>
      <c r="AS182" s="23" t="n">
        <v>1.041512208223369</v>
      </c>
      <c r="AT182" s="23" t="n">
        <v>0.3647329161568076</v>
      </c>
      <c r="AU182" s="23" t="n">
        <v>2.62396071307032</v>
      </c>
      <c r="AV182" s="23" t="n">
        <v>1.62396071307032</v>
      </c>
      <c r="AW182" s="23" t="n">
        <v>0.399373058551584</v>
      </c>
      <c r="AX182" s="23" t="n">
        <v>0.1502518026150795</v>
      </c>
      <c r="AY182" s="23" t="n">
        <v>0.6860074526834955</v>
      </c>
      <c r="AZ182" s="23" t="n">
        <v>0.136382591516832</v>
      </c>
      <c r="BA182" s="23" t="n">
        <v>0.2866343941319115</v>
      </c>
      <c r="BB182" s="23" t="n">
        <v>1.376219175023977</v>
      </c>
      <c r="BC182" s="23" t="n">
        <v>1.717710892095364</v>
      </c>
      <c r="BD182" s="23" t="n">
        <v>1.060505725433828</v>
      </c>
      <c r="BE182" s="23" t="n">
        <v>0.3744982727503329</v>
      </c>
      <c r="BF182" s="23" t="n">
        <v>2.65542630562009</v>
      </c>
      <c r="BG182" s="23" t="n">
        <v>1.65542630562009</v>
      </c>
      <c r="BH182" s="23" t="n">
        <v>5.068362644347741</v>
      </c>
      <c r="BI182" s="23" t="n">
        <v>0.8728921482571255</v>
      </c>
      <c r="BJ182" s="23" t="n">
        <v>6.653933309267849</v>
      </c>
      <c r="BK182" s="23" t="n">
        <v>0.7126785166629825</v>
      </c>
      <c r="BL182" s="23" t="n">
        <v>1.585570664920108</v>
      </c>
      <c r="BM182" s="23" t="n">
        <v>1.172223696193203</v>
      </c>
      <c r="BN182" s="23" t="n">
        <v>1.31283686195745</v>
      </c>
      <c r="BO182" s="23" t="n">
        <v>8.559830555274136</v>
      </c>
      <c r="BP182" s="23" t="n">
        <v>1.905897246006287</v>
      </c>
      <c r="BQ182" s="23" t="n">
        <v>1.688874919954691</v>
      </c>
      <c r="BR182" s="23" t="n">
        <v>0.6888749199546907</v>
      </c>
      <c r="CD182" s="23" t="n">
        <v>0.1764665327284109</v>
      </c>
      <c r="CE182" s="23" t="n">
        <v>0.05691387906994195</v>
      </c>
      <c r="CF182" s="23" t="n">
        <v>0.2913230853583652</v>
      </c>
      <c r="CG182" s="23" t="n">
        <v>0.05794267356001234</v>
      </c>
      <c r="CH182" s="23" t="n">
        <v>0.1148565526299543</v>
      </c>
      <c r="CI182" s="23" t="n">
        <v>1.322519393280848</v>
      </c>
      <c r="CJ182" s="23" t="n">
        <v>1.650868755985154</v>
      </c>
      <c r="CK182" s="23" t="n">
        <v>0.4862980003058152</v>
      </c>
      <c r="CL182" s="23" t="n">
        <v>0.1949749149474501</v>
      </c>
      <c r="CM182" s="23" t="n">
        <v>2.755751998903087</v>
      </c>
      <c r="CN182" s="23" t="n">
        <v>1.755751998903087</v>
      </c>
      <c r="CO182" s="23" t="n">
        <v>0</v>
      </c>
      <c r="CP182" s="23" t="n">
        <v>6.333144927720578e-05</v>
      </c>
      <c r="CQ182" s="23" t="n">
        <v>0.0002411614724818351</v>
      </c>
      <c r="CR182" s="23" t="n">
        <v>0.0001778300232046293</v>
      </c>
      <c r="CS182" s="23" t="n">
        <v>0.0002411614724818351</v>
      </c>
      <c r="CV182" s="23" t="n">
        <v>0.00279985928312</v>
      </c>
      <c r="CW182" s="23" t="n">
        <v>0.002558697810638165</v>
      </c>
      <c r="CZ182" s="23" t="n">
        <v>0.001233603927492739</v>
      </c>
      <c r="DA182" s="23" t="n">
        <v>0.0001074644404476962</v>
      </c>
      <c r="DB182" s="23" t="n">
        <v>0.00140083591280061</v>
      </c>
      <c r="DC182" s="23" t="n">
        <v>5.976754486017432e-05</v>
      </c>
      <c r="DD182" s="23" t="n">
        <v>0.0001672319853078706</v>
      </c>
      <c r="DE182" s="23" t="n">
        <v>1.08711421717513</v>
      </c>
      <c r="DF182" s="23" t="n">
        <v>1.135563758821492</v>
      </c>
      <c r="DG182" s="23" t="n">
        <v>0.001510524117655929</v>
      </c>
      <c r="DH182" s="23" t="n">
        <v>0.0001096882048553197</v>
      </c>
      <c r="DI182" s="23" t="n">
        <v>1.224480632714928</v>
      </c>
      <c r="DJ182" s="23" t="n">
        <v>0.224480632714928</v>
      </c>
      <c r="DK182" s="23" t="n">
        <v>0.001362259975044372</v>
      </c>
      <c r="DL182" s="23" t="n">
        <v>0.004014887379163333</v>
      </c>
      <c r="DM182" s="23" t="n">
        <v>0.01081407385773891</v>
      </c>
      <c r="DN182" s="23" t="n">
        <v>0.005436926503531204</v>
      </c>
      <c r="DO182" s="23" t="n">
        <v>0.009451813882694537</v>
      </c>
      <c r="DP182" s="23" t="n">
        <v>3.947225531626265</v>
      </c>
      <c r="DQ182" s="23" t="n">
        <v>7.938333398796856</v>
      </c>
      <c r="DR182" s="23" t="n">
        <v>0.01925643409319818</v>
      </c>
      <c r="DS182" s="23" t="n">
        <v>0.008442360235459275</v>
      </c>
      <c r="DT182" s="23" t="n">
        <v>14.13565284597821</v>
      </c>
      <c r="DU182" s="23" t="n">
        <v>13.13565284597821</v>
      </c>
      <c r="DV182" s="23" t="n">
        <v>-0.0001465104336739221</v>
      </c>
      <c r="DW182" s="23" t="n">
        <v>-0.001342291589806731</v>
      </c>
      <c r="DX182" s="23" t="n">
        <v>-0.003227910626087631</v>
      </c>
      <c r="DY182" s="23" t="n">
        <v>-0.001739108602606978</v>
      </c>
      <c r="DZ182" s="23" t="n">
        <v>-0.003081400192413709</v>
      </c>
      <c r="EA182" s="23" t="n">
        <v>10.16174743427608</v>
      </c>
      <c r="EB182" s="23" t="n">
        <v>22.03195052491458</v>
      </c>
      <c r="EC182" s="23" t="n">
        <v>-0.004573300283514922</v>
      </c>
      <c r="ED182" s="23" t="n">
        <v>-0.001345389657427291</v>
      </c>
      <c r="EE182" s="23" t="n">
        <v>31.21484367245402</v>
      </c>
      <c r="EF182" s="23" t="n">
        <v>30.21484367245402</v>
      </c>
      <c r="EG182" s="23" t="n">
        <v>0.005012148036147046</v>
      </c>
      <c r="EH182" s="23" t="n">
        <v>0.003458367739138255</v>
      </c>
      <c r="EI182" s="23" t="n">
        <v>0.01109119136132684</v>
      </c>
      <c r="EJ182" s="23" t="n">
        <v>0.002620675586041538</v>
      </c>
      <c r="EK182" s="23" t="n">
        <v>0.006079043325179793</v>
      </c>
      <c r="EL182" s="23" t="n">
        <v>1.689997125822481</v>
      </c>
      <c r="EM182" s="23" t="n">
        <v>2.212861887026963</v>
      </c>
      <c r="EN182" s="23" t="n">
        <v>0.01606687281152731</v>
      </c>
      <c r="EO182" s="23" t="n">
        <v>0.004975681450200468</v>
      </c>
      <c r="EP182" s="23" t="n">
        <v>3.205586246785776</v>
      </c>
      <c r="EQ182" s="23" t="n">
        <v>2.205586246785777</v>
      </c>
      <c r="ER182" s="23" t="n">
        <v>-0.03694759057563873</v>
      </c>
      <c r="ES182" s="23" t="n">
        <v>-0.005707776498503272</v>
      </c>
      <c r="ET182" s="23" t="n">
        <v>-0.04488550577717153</v>
      </c>
      <c r="EU182" s="23" t="n">
        <v>-0.002230138703029529</v>
      </c>
      <c r="EV182" s="23" t="n">
        <v>-0.007937915201532801</v>
      </c>
      <c r="EW182" s="23" t="n">
        <v>1.154483050439199</v>
      </c>
      <c r="EX182" s="23" t="n">
        <v>1.21484256694039</v>
      </c>
      <c r="EY182" s="23" t="n">
        <v>-0.04396612387539162</v>
      </c>
      <c r="EZ182" s="23" t="n">
        <v>0.0009193819017799115</v>
      </c>
      <c r="FA182" s="23" t="n">
        <v>1.189959160811437</v>
      </c>
      <c r="FB182" s="23" t="n">
        <v>0.189959160811437</v>
      </c>
      <c r="FC182" s="23" t="n">
        <v>0.01077759258399055</v>
      </c>
      <c r="FD182" s="23" t="n">
        <v>0.003475982621216797</v>
      </c>
      <c r="FE182" s="23" t="n">
        <v>0.0177923908616473</v>
      </c>
      <c r="FF182" s="23" t="n">
        <v>0.003538815656439958</v>
      </c>
      <c r="FG182" s="23" t="n">
        <v>0.007014798277656754</v>
      </c>
      <c r="FH182" s="23" t="n">
        <v>1.322519393280848</v>
      </c>
      <c r="FI182" s="23" t="n">
        <v>1.650868755985155</v>
      </c>
      <c r="FJ182" s="23" t="n">
        <v>0.02970037230669502</v>
      </c>
      <c r="FK182" s="23" t="n">
        <v>0.01190798144504772</v>
      </c>
      <c r="FL182" s="23" t="n">
        <v>2.755751998903086</v>
      </c>
      <c r="FM182" s="23" t="n">
        <v>1.755751998903086</v>
      </c>
    </row>
    <row r="183">
      <c r="A183" s="2" t="inlineStr">
        <is>
          <t>NSW|2502</t>
        </is>
      </c>
      <c r="B183" s="2" t="inlineStr">
        <is>
          <t>NSW</t>
        </is>
      </c>
      <c r="C183" s="2" t="inlineStr">
        <is>
          <t>2502</t>
        </is>
      </c>
      <c r="D183" s="2" t="inlineStr">
        <is>
          <t>Other manufactured products</t>
        </is>
      </c>
      <c r="E183" s="23" t="n">
        <v>1</v>
      </c>
      <c r="F183" s="23" t="n">
        <v>0.294230154898286</v>
      </c>
      <c r="G183" s="23" t="n">
        <v>1.526944914114497</v>
      </c>
      <c r="H183" s="23" t="n">
        <v>0.2327147592162107</v>
      </c>
      <c r="I183" s="23" t="n">
        <v>0.5269449141144966</v>
      </c>
      <c r="J183" s="23" t="n">
        <v>1.294230154898286</v>
      </c>
      <c r="K183" s="23" t="n">
        <v>1.526944914114497</v>
      </c>
      <c r="L183" s="23" t="n">
        <v>2.167007859453858</v>
      </c>
      <c r="M183" s="23" t="n">
        <v>0.6400629453393616</v>
      </c>
      <c r="N183" s="23" t="n">
        <v>2.167007859453858</v>
      </c>
      <c r="O183" s="23" t="n">
        <v>1.167007859453858</v>
      </c>
      <c r="P183" s="23" t="n">
        <v>0.2621585597840833</v>
      </c>
      <c r="Q183" s="23" t="n">
        <v>0.06520652722412847</v>
      </c>
      <c r="R183" s="23" t="n">
        <v>0.3814529432584348</v>
      </c>
      <c r="S183" s="23" t="n">
        <v>0.05408785625022304</v>
      </c>
      <c r="T183" s="23" t="n">
        <v>0.1192943834743515</v>
      </c>
      <c r="U183" s="23" t="n">
        <v>1.248729346384239</v>
      </c>
      <c r="V183" s="23" t="n">
        <v>1.455046684619429</v>
      </c>
      <c r="W183" s="23" t="n">
        <v>0.530542799531213</v>
      </c>
      <c r="X183" s="23" t="n">
        <v>0.1490898562727782</v>
      </c>
      <c r="Y183" s="23" t="n">
        <v>2.023747765353052</v>
      </c>
      <c r="Z183" s="23" t="n">
        <v>1.023747765353052</v>
      </c>
      <c r="AA183" s="23" t="n">
        <v>0.5084727222209878</v>
      </c>
      <c r="AB183" s="23" t="n">
        <v>0.107329636939041</v>
      </c>
      <c r="AC183" s="23" t="n">
        <v>0.7141817105815519</v>
      </c>
      <c r="AD183" s="23" t="n">
        <v>0.09837935142152308</v>
      </c>
      <c r="AE183" s="23" t="n">
        <v>0.2057089883605641</v>
      </c>
      <c r="AF183" s="23" t="n">
        <v>1.211082388982893</v>
      </c>
      <c r="AG183" s="23" t="n">
        <v>1.404562485598118</v>
      </c>
      <c r="AH183" s="23" t="n">
        <v>1.040668496424903</v>
      </c>
      <c r="AI183" s="23" t="n">
        <v>0.3264867858433512</v>
      </c>
      <c r="AJ183" s="23" t="n">
        <v>2.046655505686335</v>
      </c>
      <c r="AK183" s="23" t="n">
        <v>1.046655505686335</v>
      </c>
      <c r="AL183" s="23" t="n">
        <v>0.4794993551487022</v>
      </c>
      <c r="AM183" s="23" t="n">
        <v>0.1082111950977265</v>
      </c>
      <c r="AN183" s="23" t="n">
        <v>0.6865662695017339</v>
      </c>
      <c r="AO183" s="23" t="n">
        <v>0.09885571925530519</v>
      </c>
      <c r="AP183" s="23" t="n">
        <v>0.2070669143530317</v>
      </c>
      <c r="AQ183" s="23" t="n">
        <v>1.225675371480256</v>
      </c>
      <c r="AR183" s="23" t="n">
        <v>1.431839818197078</v>
      </c>
      <c r="AS183" s="23" t="n">
        <v>1.018416648597824</v>
      </c>
      <c r="AT183" s="23" t="n">
        <v>0.3318503790960899</v>
      </c>
      <c r="AU183" s="23" t="n">
        <v>2.123916617743923</v>
      </c>
      <c r="AV183" s="23" t="n">
        <v>1.123916617743923</v>
      </c>
      <c r="AW183" s="23" t="n">
        <v>0.4827373275590919</v>
      </c>
      <c r="AX183" s="23" t="n">
        <v>0.11078491553484</v>
      </c>
      <c r="AY183" s="23" t="n">
        <v>0.6948326539805736</v>
      </c>
      <c r="AZ183" s="23" t="n">
        <v>0.1013104108866416</v>
      </c>
      <c r="BA183" s="23" t="n">
        <v>0.2120953264214817</v>
      </c>
      <c r="BB183" s="23" t="n">
        <v>1.229493161622723</v>
      </c>
      <c r="BC183" s="23" t="n">
        <v>1.439359697941566</v>
      </c>
      <c r="BD183" s="23" t="n">
        <v>1.035567992848643</v>
      </c>
      <c r="BE183" s="23" t="n">
        <v>0.3407353388680689</v>
      </c>
      <c r="BF183" s="23" t="n">
        <v>2.145199746795794</v>
      </c>
      <c r="BG183" s="23" t="n">
        <v>1.145199746795795</v>
      </c>
      <c r="BH183" s="23" t="n">
        <v>2.880800069131351</v>
      </c>
      <c r="BI183" s="23" t="n">
        <v>0.6570164358193388</v>
      </c>
      <c r="BJ183" s="23" t="n">
        <v>4.053754359614162</v>
      </c>
      <c r="BK183" s="23" t="n">
        <v>0.5159378546634722</v>
      </c>
      <c r="BL183" s="23" t="n">
        <v>1.172954290482811</v>
      </c>
      <c r="BM183" s="23" t="n">
        <v>1.228067349365709</v>
      </c>
      <c r="BN183" s="23" t="n">
        <v>1.407162684787248</v>
      </c>
      <c r="BO183" s="23" t="n">
        <v>5.787825225138856</v>
      </c>
      <c r="BP183" s="23" t="n">
        <v>1.734070865524694</v>
      </c>
      <c r="BQ183" s="23" t="n">
        <v>2.009103404001257</v>
      </c>
      <c r="BR183" s="23" t="n">
        <v>1.009103404001258</v>
      </c>
      <c r="CD183" s="23" t="n">
        <v>0.2463141624369045</v>
      </c>
      <c r="CE183" s="23" t="n">
        <v>0.04212310971491254</v>
      </c>
      <c r="CF183" s="23" t="n">
        <v>0.3327287673231172</v>
      </c>
      <c r="CG183" s="23" t="n">
        <v>0.0442914951713001</v>
      </c>
      <c r="CH183" s="23" t="n">
        <v>0.08641460488621264</v>
      </c>
      <c r="CI183" s="23" t="n">
        <v>1.17101375454082</v>
      </c>
      <c r="CJ183" s="23" t="n">
        <v>1.350830841520728</v>
      </c>
      <c r="CK183" s="23" t="n">
        <v>0.5101256968936904</v>
      </c>
      <c r="CL183" s="23" t="n">
        <v>0.1773969295705732</v>
      </c>
      <c r="CM183" s="23" t="n">
        <v>2.071036808629968</v>
      </c>
      <c r="CN183" s="23" t="n">
        <v>1.071036808629968</v>
      </c>
      <c r="CO183" s="23" t="n">
        <v>0</v>
      </c>
      <c r="CP183" s="23" t="n">
        <v>0.000132912996069451</v>
      </c>
      <c r="CQ183" s="23" t="n">
        <v>0.0002860661061350443</v>
      </c>
      <c r="CR183" s="23" t="n">
        <v>0.0001531531100655933</v>
      </c>
      <c r="CS183" s="23" t="n">
        <v>0.0002860661061350443</v>
      </c>
      <c r="CV183" s="23" t="n">
        <v>0.002614084227997011</v>
      </c>
      <c r="CW183" s="23" t="n">
        <v>0.002328018121861967</v>
      </c>
      <c r="CZ183" s="23" t="n">
        <v>0.0007392245796704891</v>
      </c>
      <c r="DA183" s="23" t="n">
        <v>7.301424977481142e-05</v>
      </c>
      <c r="DB183" s="23" t="n">
        <v>0.0008582530029831698</v>
      </c>
      <c r="DC183" s="23" t="n">
        <v>4.601417353786925e-05</v>
      </c>
      <c r="DD183" s="23" t="n">
        <v>0.0001190284233126807</v>
      </c>
      <c r="DE183" s="23" t="n">
        <v>1.098771404229223</v>
      </c>
      <c r="DF183" s="23" t="n">
        <v>1.16101794581254</v>
      </c>
      <c r="DG183" s="23" t="n">
        <v>0.0009580522553982113</v>
      </c>
      <c r="DH183" s="23" t="n">
        <v>9.979925241504148e-05</v>
      </c>
      <c r="DI183" s="23" t="n">
        <v>1.296023267821079</v>
      </c>
      <c r="DJ183" s="23" t="n">
        <v>0.2960232678210795</v>
      </c>
      <c r="DK183" s="23" t="n">
        <v>0.002652837148147922</v>
      </c>
      <c r="DL183" s="23" t="n">
        <v>0.003336515020689978</v>
      </c>
      <c r="DM183" s="23" t="n">
        <v>0.009002572211724701</v>
      </c>
      <c r="DN183" s="23" t="n">
        <v>0.0030132200428868</v>
      </c>
      <c r="DO183" s="23" t="n">
        <v>0.006349735063576778</v>
      </c>
      <c r="DP183" s="23" t="n">
        <v>2.257715733896204</v>
      </c>
      <c r="DQ183" s="23" t="n">
        <v>3.393563837120513</v>
      </c>
      <c r="DR183" s="23" t="n">
        <v>0.01668381051103531</v>
      </c>
      <c r="DS183" s="23" t="n">
        <v>0.007681238299310608</v>
      </c>
      <c r="DT183" s="23" t="n">
        <v>6.289044362441587</v>
      </c>
      <c r="DU183" s="23" t="n">
        <v>5.289044362441587</v>
      </c>
      <c r="DV183" s="23" t="n">
        <v>-0.0001540893174286369</v>
      </c>
      <c r="DW183" s="23" t="n">
        <v>-0.0009687218294206309</v>
      </c>
      <c r="DX183" s="23" t="n">
        <v>-0.001880506842002946</v>
      </c>
      <c r="DY183" s="23" t="n">
        <v>-0.0007576956951536783</v>
      </c>
      <c r="DZ183" s="23" t="n">
        <v>-0.001726417524574309</v>
      </c>
      <c r="EA183" s="23" t="n">
        <v>7.286755276654876</v>
      </c>
      <c r="EB183" s="23" t="n">
        <v>12.20400527034499</v>
      </c>
      <c r="EC183" s="23" t="n">
        <v>-0.003104602743611279</v>
      </c>
      <c r="ED183" s="23" t="n">
        <v>-0.001224095901608333</v>
      </c>
      <c r="EE183" s="23" t="n">
        <v>20.14807252974632</v>
      </c>
      <c r="EF183" s="23" t="n">
        <v>19.14807252974632</v>
      </c>
      <c r="EG183" s="23" t="n">
        <v>0.005191032795760367</v>
      </c>
      <c r="EH183" s="23" t="n">
        <v>0.00244291740974749</v>
      </c>
      <c r="EI183" s="23" t="n">
        <v>0.009559891534158253</v>
      </c>
      <c r="EJ183" s="23" t="n">
        <v>0.001925941328650396</v>
      </c>
      <c r="EK183" s="23" t="n">
        <v>0.004368858738397886</v>
      </c>
      <c r="EL183" s="23" t="n">
        <v>1.470603347322844</v>
      </c>
      <c r="EM183" s="23" t="n">
        <v>1.841616477932104</v>
      </c>
      <c r="EN183" s="23" t="n">
        <v>0.01408698986383169</v>
      </c>
      <c r="EO183" s="23" t="n">
        <v>0.004527098329673435</v>
      </c>
      <c r="EP183" s="23" t="n">
        <v>2.713716213724723</v>
      </c>
      <c r="EQ183" s="23" t="n">
        <v>1.713716213724723</v>
      </c>
      <c r="ER183" s="23" t="n">
        <v>-0.03416439986804599</v>
      </c>
      <c r="ES183" s="23" t="n">
        <v>-0.001561359251061949</v>
      </c>
      <c r="ET183" s="23" t="n">
        <v>-0.03717533261397605</v>
      </c>
      <c r="EU183" s="23" t="n">
        <v>-0.001449573494868106</v>
      </c>
      <c r="EV183" s="23" t="n">
        <v>-0.003010932745930055</v>
      </c>
      <c r="EW183" s="23" t="n">
        <v>1.045701351614324</v>
      </c>
      <c r="EX183" s="23" t="n">
        <v>1.088130707916991</v>
      </c>
      <c r="EY183" s="23" t="n">
        <v>-0.03633883769091135</v>
      </c>
      <c r="EZ183" s="23" t="n">
        <v>0.0008364949230647012</v>
      </c>
      <c r="FA183" s="23" t="n">
        <v>1.063646305255287</v>
      </c>
      <c r="FB183" s="23" t="n">
        <v>0.06364630525528733</v>
      </c>
      <c r="FC183" s="23" t="n">
        <v>0.01504349663002375</v>
      </c>
      <c r="FD183" s="23" t="n">
        <v>0.002572644840122537</v>
      </c>
      <c r="FE183" s="23" t="n">
        <v>0.02032121921214922</v>
      </c>
      <c r="FF183" s="23" t="n">
        <v>0.002705077742002931</v>
      </c>
      <c r="FG183" s="23" t="n">
        <v>0.005277722582125468</v>
      </c>
      <c r="FH183" s="23" t="n">
        <v>1.17101375454082</v>
      </c>
      <c r="FI183" s="23" t="n">
        <v>1.350830841520728</v>
      </c>
      <c r="FJ183" s="23" t="n">
        <v>0.03115563525128006</v>
      </c>
      <c r="FK183" s="23" t="n">
        <v>0.01083441603913084</v>
      </c>
      <c r="FL183" s="23" t="n">
        <v>2.071036808629968</v>
      </c>
      <c r="FM183" s="23" t="n">
        <v>1.071036808629968</v>
      </c>
    </row>
    <row r="184">
      <c r="A184" s="2" t="inlineStr">
        <is>
          <t>NSW|2601</t>
        </is>
      </c>
      <c r="B184" s="2" t="inlineStr">
        <is>
          <t>NSW</t>
        </is>
      </c>
      <c r="C184" s="2" t="inlineStr">
        <is>
          <t>2601</t>
        </is>
      </c>
      <c r="D184" s="2" t="inlineStr">
        <is>
          <t>Electricity generation</t>
        </is>
      </c>
      <c r="E184" s="23" t="n">
        <v>1</v>
      </c>
      <c r="F184" s="23" t="n">
        <v>0.6097757789910496</v>
      </c>
      <c r="G184" s="23" t="n">
        <v>2.116143002785416</v>
      </c>
      <c r="H184" s="23" t="n">
        <v>0.5063672237943659</v>
      </c>
      <c r="I184" s="23" t="n">
        <v>1.116143002785416</v>
      </c>
      <c r="J184" s="23" t="n">
        <v>1.60977577899105</v>
      </c>
      <c r="K184" s="23" t="n">
        <v>2.116143002785416</v>
      </c>
      <c r="L184" s="23" t="n">
        <v>2.626898808747034</v>
      </c>
      <c r="M184" s="23" t="n">
        <v>0.5107558059616184</v>
      </c>
      <c r="N184" s="23" t="n">
        <v>2.626898808747034</v>
      </c>
      <c r="O184" s="23" t="n">
        <v>1.626898808747034</v>
      </c>
      <c r="P184" s="23" t="n">
        <v>0.08997518110883511</v>
      </c>
      <c r="Q184" s="23" t="n">
        <v>0.1045810691821002</v>
      </c>
      <c r="R184" s="23" t="n">
        <v>0.3043908523201488</v>
      </c>
      <c r="S184" s="23" t="n">
        <v>0.1098346020292136</v>
      </c>
      <c r="T184" s="23" t="n">
        <v>0.2144156712113137</v>
      </c>
      <c r="U184" s="23" t="n">
        <v>2.162332410930049</v>
      </c>
      <c r="V184" s="23" t="n">
        <v>3.383053510633714</v>
      </c>
      <c r="W184" s="23" t="n">
        <v>0.4233611977459892</v>
      </c>
      <c r="X184" s="23" t="n">
        <v>0.1189703454258403</v>
      </c>
      <c r="Y184" s="23" t="n">
        <v>4.705310870493121</v>
      </c>
      <c r="Z184" s="23" t="n">
        <v>3.705310870493121</v>
      </c>
      <c r="AA184" s="23" t="n">
        <v>0.2263194262975284</v>
      </c>
      <c r="AB184" s="23" t="n">
        <v>0.2825339921598216</v>
      </c>
      <c r="AC184" s="23" t="n">
        <v>0.7107962792250647</v>
      </c>
      <c r="AD184" s="23" t="n">
        <v>0.2019428607677148</v>
      </c>
      <c r="AE184" s="23" t="n">
        <v>0.4844768529275363</v>
      </c>
      <c r="AF184" s="23" t="n">
        <v>2.248385950697804</v>
      </c>
      <c r="AG184" s="23" t="n">
        <v>3.140677275713063</v>
      </c>
      <c r="AH184" s="23" t="n">
        <v>0.9713253766419219</v>
      </c>
      <c r="AI184" s="23" t="n">
        <v>0.2605290974168571</v>
      </c>
      <c r="AJ184" s="23" t="n">
        <v>4.291833858596741</v>
      </c>
      <c r="AK184" s="23" t="n">
        <v>3.291833858596741</v>
      </c>
      <c r="AL184" s="23" t="n">
        <v>0.1979233751671412</v>
      </c>
      <c r="AM184" s="23" t="n">
        <v>0.2947261408396478</v>
      </c>
      <c r="AN184" s="23" t="n">
        <v>0.7009448448897319</v>
      </c>
      <c r="AO184" s="23" t="n">
        <v>0.2082953288829428</v>
      </c>
      <c r="AP184" s="23" t="n">
        <v>0.5030214697225907</v>
      </c>
      <c r="AQ184" s="23" t="n">
        <v>2.48909213270418</v>
      </c>
      <c r="AR184" s="23" t="n">
        <v>3.541496017323885</v>
      </c>
      <c r="AS184" s="23" t="n">
        <v>0.9657539688486657</v>
      </c>
      <c r="AT184" s="23" t="n">
        <v>0.2648091239589339</v>
      </c>
      <c r="AU184" s="23" t="n">
        <v>4.8794336092597</v>
      </c>
      <c r="AV184" s="23" t="n">
        <v>3.879433609259701</v>
      </c>
      <c r="AW184" s="23" t="n">
        <v>0.2124213325169413</v>
      </c>
      <c r="AX184" s="23" t="n">
        <v>0.2996183980815523</v>
      </c>
      <c r="AY184" s="23" t="n">
        <v>0.7246284663619119</v>
      </c>
      <c r="AZ184" s="23" t="n">
        <v>0.2125887357634183</v>
      </c>
      <c r="BA184" s="23" t="n">
        <v>0.5122071338449706</v>
      </c>
      <c r="BB184" s="23" t="n">
        <v>2.410491095839712</v>
      </c>
      <c r="BC184" s="23" t="n">
        <v>3.411279167567224</v>
      </c>
      <c r="BD184" s="23" t="n">
        <v>0.9965275879879779</v>
      </c>
      <c r="BE184" s="23" t="n">
        <v>0.271899121626066</v>
      </c>
      <c r="BF184" s="23" t="n">
        <v>4.691278301384828</v>
      </c>
      <c r="BG184" s="23" t="n">
        <v>3.691278301384827</v>
      </c>
      <c r="BH184" s="23" t="n">
        <v>0.7216095522230734</v>
      </c>
      <c r="BI184" s="23" t="n">
        <v>0.887734562314623</v>
      </c>
      <c r="BJ184" s="23" t="n">
        <v>2.584269988807073</v>
      </c>
      <c r="BK184" s="23" t="n">
        <v>0.9749258742693766</v>
      </c>
      <c r="BL184" s="23" t="n">
        <v>1.862660436584</v>
      </c>
      <c r="BM184" s="23" t="n">
        <v>2.230214538568351</v>
      </c>
      <c r="BN184" s="23" t="n">
        <v>3.581258009744568</v>
      </c>
      <c r="BO184" s="23" t="n">
        <v>3.968019460581342</v>
      </c>
      <c r="BP184" s="23" t="n">
        <v>1.383749471774269</v>
      </c>
      <c r="BQ184" s="23" t="n">
        <v>5.498845529908805</v>
      </c>
      <c r="BR184" s="23" t="n">
        <v>4.498845529908805</v>
      </c>
      <c r="CD184" s="23" t="n">
        <v>0.1363442451886933</v>
      </c>
      <c r="CE184" s="23" t="n">
        <v>0.1779529229777213</v>
      </c>
      <c r="CF184" s="23" t="n">
        <v>0.4064054269049159</v>
      </c>
      <c r="CG184" s="23" t="n">
        <v>0.09210825873850131</v>
      </c>
      <c r="CH184" s="23" t="n">
        <v>0.2700611817162226</v>
      </c>
      <c r="CI184" s="23" t="n">
        <v>2.305173700081319</v>
      </c>
      <c r="CJ184" s="23" t="n">
        <v>2.980730329633437</v>
      </c>
      <c r="CK184" s="23" t="n">
        <v>0.5479641788959327</v>
      </c>
      <c r="CL184" s="23" t="n">
        <v>0.1415587519910169</v>
      </c>
      <c r="CM184" s="23" t="n">
        <v>4.018975484719425</v>
      </c>
      <c r="CN184" s="23" t="n">
        <v>3.018975484719425</v>
      </c>
      <c r="CO184" s="23" t="n">
        <v>0</v>
      </c>
      <c r="CP184" s="23" t="n">
        <v>0.001119847276792133</v>
      </c>
      <c r="CQ184" s="23" t="n">
        <v>0.001625702650976393</v>
      </c>
      <c r="CR184" s="23" t="n">
        <v>0.0005058553741842599</v>
      </c>
      <c r="CS184" s="23" t="n">
        <v>0.001625702650976393</v>
      </c>
      <c r="CV184" s="23" t="n">
        <v>0.003483408648148945</v>
      </c>
      <c r="CW184" s="23" t="n">
        <v>0.001857705997172551</v>
      </c>
      <c r="CZ184" s="23" t="n">
        <v>0.0001664163080467144</v>
      </c>
      <c r="DA184" s="23" t="n">
        <v>8.137665154488842e-05</v>
      </c>
      <c r="DB184" s="23" t="n">
        <v>0.0003248018213871245</v>
      </c>
      <c r="DC184" s="23" t="n">
        <v>7.70088617955217e-05</v>
      </c>
      <c r="DD184" s="23" t="n">
        <v>0.0001583855133404101</v>
      </c>
      <c r="DE184" s="23" t="n">
        <v>1.488994453128027</v>
      </c>
      <c r="DF184" s="23" t="n">
        <v>1.95174274203914</v>
      </c>
      <c r="DG184" s="23" t="n">
        <v>0.0004044393757445095</v>
      </c>
      <c r="DH184" s="23" t="n">
        <v>7.963755435738505e-05</v>
      </c>
      <c r="DI184" s="23" t="n">
        <v>2.430286914134522</v>
      </c>
      <c r="DJ184" s="23" t="n">
        <v>1.430286914134522</v>
      </c>
      <c r="DK184" s="23" t="n">
        <v>0.01461791327671788</v>
      </c>
      <c r="DL184" s="23" t="n">
        <v>0.00741605945695888</v>
      </c>
      <c r="DM184" s="23" t="n">
        <v>0.0267159658471172</v>
      </c>
      <c r="DN184" s="23" t="n">
        <v>0.004681993113440446</v>
      </c>
      <c r="DO184" s="23" t="n">
        <v>0.01209805257039933</v>
      </c>
      <c r="DP184" s="23" t="n">
        <v>1.507326819948407</v>
      </c>
      <c r="DQ184" s="23" t="n">
        <v>1.827618302378906</v>
      </c>
      <c r="DR184" s="23" t="n">
        <v>0.03284542090605291</v>
      </c>
      <c r="DS184" s="23" t="n">
        <v>0.006129455058935709</v>
      </c>
      <c r="DT184" s="23" t="n">
        <v>2.246929522996022</v>
      </c>
      <c r="DU184" s="23" t="n">
        <v>1.246929522996022</v>
      </c>
      <c r="DV184" s="23" t="n">
        <v>-0.0002863722349645173</v>
      </c>
      <c r="DW184" s="23" t="n">
        <v>-0.00372502614339155</v>
      </c>
      <c r="DX184" s="23" t="n">
        <v>-0.004982848847300309</v>
      </c>
      <c r="DY184" s="23" t="n">
        <v>-0.0009714504689442415</v>
      </c>
      <c r="DZ184" s="23" t="n">
        <v>-0.004696476612335791</v>
      </c>
      <c r="EA184" s="23" t="n">
        <v>14.007637223815</v>
      </c>
      <c r="EB184" s="23" t="n">
        <v>17.39990208170043</v>
      </c>
      <c r="EC184" s="23" t="n">
        <v>-0.005959649790633764</v>
      </c>
      <c r="ED184" s="23" t="n">
        <v>-0.0009768009433334555</v>
      </c>
      <c r="EE184" s="23" t="n">
        <v>20.81085057485475</v>
      </c>
      <c r="EF184" s="23" t="n">
        <v>19.81085057485475</v>
      </c>
      <c r="EG184" s="23" t="n">
        <v>0.004350798640786933</v>
      </c>
      <c r="EH184" s="23" t="n">
        <v>0.003856671816927332</v>
      </c>
      <c r="EI184" s="23" t="n">
        <v>0.01221546793838743</v>
      </c>
      <c r="EJ184" s="23" t="n">
        <v>0.00400799748067316</v>
      </c>
      <c r="EK184" s="23" t="n">
        <v>0.007864669297600492</v>
      </c>
      <c r="EL184" s="23" t="n">
        <v>1.886428477928772</v>
      </c>
      <c r="EM184" s="23" t="n">
        <v>2.807638079104025</v>
      </c>
      <c r="EN184" s="23" t="n">
        <v>0.01582799038305715</v>
      </c>
      <c r="EO184" s="23" t="n">
        <v>0.003612522444669726</v>
      </c>
      <c r="EP184" s="23" t="n">
        <v>3.637950567207663</v>
      </c>
      <c r="EQ184" s="23" t="n">
        <v>2.637950567207663</v>
      </c>
      <c r="ER184" s="23" t="n">
        <v>-0.03274684977117409</v>
      </c>
      <c r="ES184" s="23" t="n">
        <v>0.008335476862898889</v>
      </c>
      <c r="ET184" s="23" t="n">
        <v>-0.02206690227372064</v>
      </c>
      <c r="EU184" s="23" t="n">
        <v>0.002344470634554563</v>
      </c>
      <c r="EV184" s="23" t="n">
        <v>0.01067994749745345</v>
      </c>
      <c r="EW184" s="23" t="n">
        <v>0.7454571379798396</v>
      </c>
      <c r="EX184" s="23" t="n">
        <v>0.6738633617559562</v>
      </c>
      <c r="EY184" s="23" t="n">
        <v>-0.02139939817631379</v>
      </c>
      <c r="EZ184" s="23" t="n">
        <v>0.0006675040974068527</v>
      </c>
      <c r="FA184" s="23" t="n">
        <v>0.6534795965366699</v>
      </c>
      <c r="FB184" s="23" t="n">
        <v>-0.3465204034633301</v>
      </c>
      <c r="FC184" s="23" t="n">
        <v>0.008327146814161142</v>
      </c>
      <c r="FD184" s="23" t="n">
        <v>0.01086837301855906</v>
      </c>
      <c r="FE184" s="23" t="n">
        <v>0.02482097906828057</v>
      </c>
      <c r="FF184" s="23" t="n">
        <v>0.005625459235560362</v>
      </c>
      <c r="FG184" s="23" t="n">
        <v>0.01649383225411943</v>
      </c>
      <c r="FH184" s="23" t="n">
        <v>2.305173700081319</v>
      </c>
      <c r="FI184" s="23" t="n">
        <v>2.980730329633437</v>
      </c>
      <c r="FJ184" s="23" t="n">
        <v>0.03346659890377311</v>
      </c>
      <c r="FK184" s="23" t="n">
        <v>0.008645619835492536</v>
      </c>
      <c r="FL184" s="23" t="n">
        <v>4.018975484719427</v>
      </c>
      <c r="FM184" s="23" t="n">
        <v>3.018975484719427</v>
      </c>
    </row>
    <row r="185">
      <c r="A185" s="2" t="inlineStr">
        <is>
          <t>NSW|2605</t>
        </is>
      </c>
      <c r="B185" s="2" t="inlineStr">
        <is>
          <t>NSW</t>
        </is>
      </c>
      <c r="C185" s="2" t="inlineStr">
        <is>
          <t>2605</t>
        </is>
      </c>
      <c r="D185" s="2" t="inlineStr">
        <is>
          <t>Electricity transmission, distribution, on selling and electricity market operation</t>
        </is>
      </c>
      <c r="E185" s="23" t="n">
        <v>1</v>
      </c>
      <c r="F185" s="23" t="n">
        <v>0.6359377972936304</v>
      </c>
      <c r="G185" s="23" t="n">
        <v>2.405179652758366</v>
      </c>
      <c r="H185" s="23" t="n">
        <v>0.7692418554647356</v>
      </c>
      <c r="I185" s="23" t="n">
        <v>1.405179652758366</v>
      </c>
      <c r="J185" s="23" t="n">
        <v>1.63593779729363</v>
      </c>
      <c r="K185" s="23" t="n">
        <v>2.405179652758366</v>
      </c>
      <c r="L185" s="23" t="n">
        <v>2.996514659788995</v>
      </c>
      <c r="M185" s="23" t="n">
        <v>0.5913350070306289</v>
      </c>
      <c r="N185" s="23" t="n">
        <v>2.996514659788995</v>
      </c>
      <c r="O185" s="23" t="n">
        <v>1.996514659788995</v>
      </c>
      <c r="P185" s="23" t="n">
        <v>0.1095553373035656</v>
      </c>
      <c r="Q185" s="23" t="n">
        <v>0.09701886442685244</v>
      </c>
      <c r="R185" s="23" t="n">
        <v>0.3524129627031989</v>
      </c>
      <c r="S185" s="23" t="n">
        <v>0.1458387609727809</v>
      </c>
      <c r="T185" s="23" t="n">
        <v>0.2428576253996333</v>
      </c>
      <c r="U185" s="23" t="n">
        <v>1.885569492228608</v>
      </c>
      <c r="V185" s="23" t="n">
        <v>3.216757589150604</v>
      </c>
      <c r="W185" s="23" t="n">
        <v>0.4901526207309184</v>
      </c>
      <c r="X185" s="23" t="n">
        <v>0.1377396580277194</v>
      </c>
      <c r="Y185" s="23" t="n">
        <v>4.474018635648577</v>
      </c>
      <c r="Z185" s="23" t="n">
        <v>3.474018635648578</v>
      </c>
      <c r="AA185" s="23" t="n">
        <v>0.2480612975501676</v>
      </c>
      <c r="AB185" s="23" t="n">
        <v>0.2020482197287574</v>
      </c>
      <c r="AC185" s="23" t="n">
        <v>0.7288165139265883</v>
      </c>
      <c r="AD185" s="23" t="n">
        <v>0.2787069966476634</v>
      </c>
      <c r="AE185" s="23" t="n">
        <v>0.4807552163764207</v>
      </c>
      <c r="AF185" s="23" t="n">
        <v>1.814509243175653</v>
      </c>
      <c r="AG185" s="23" t="n">
        <v>2.938050075220595</v>
      </c>
      <c r="AH185" s="23" t="n">
        <v>1.03044788816545</v>
      </c>
      <c r="AI185" s="23" t="n">
        <v>0.3016313742388619</v>
      </c>
      <c r="AJ185" s="23" t="n">
        <v>4.154005071899834</v>
      </c>
      <c r="AK185" s="23" t="n">
        <v>3.154005071899835</v>
      </c>
      <c r="AL185" s="23" t="n">
        <v>0.2967983782696038</v>
      </c>
      <c r="AM185" s="23" t="n">
        <v>0.2224295117910593</v>
      </c>
      <c r="AN185" s="23" t="n">
        <v>0.8135857407650564</v>
      </c>
      <c r="AO185" s="23" t="n">
        <v>0.2943578507043934</v>
      </c>
      <c r="AP185" s="23" t="n">
        <v>0.5167873624954527</v>
      </c>
      <c r="AQ185" s="23" t="n">
        <v>1.749429673732955</v>
      </c>
      <c r="AR185" s="23" t="n">
        <v>2.741206827033323</v>
      </c>
      <c r="AS185" s="23" t="n">
        <v>1.120172378352488</v>
      </c>
      <c r="AT185" s="23" t="n">
        <v>0.3065866375874318</v>
      </c>
      <c r="AU185" s="23" t="n">
        <v>3.774186317604988</v>
      </c>
      <c r="AV185" s="23" t="n">
        <v>2.774186317604988</v>
      </c>
      <c r="AW185" s="23" t="n">
        <v>0.2975988544992092</v>
      </c>
      <c r="AX185" s="23" t="n">
        <v>0.2251020150044127</v>
      </c>
      <c r="AY185" s="23" t="n">
        <v>0.8222638953743021</v>
      </c>
      <c r="AZ185" s="23" t="n">
        <v>0.2995630258706802</v>
      </c>
      <c r="BA185" s="23" t="n">
        <v>0.5246650408750929</v>
      </c>
      <c r="BB185" s="23" t="n">
        <v>1.756394090908743</v>
      </c>
      <c r="BC185" s="23" t="n">
        <v>2.762994154523827</v>
      </c>
      <c r="BD185" s="23" t="n">
        <v>1.137059081491979</v>
      </c>
      <c r="BE185" s="23" t="n">
        <v>0.3147951861176767</v>
      </c>
      <c r="BF185" s="23" t="n">
        <v>3.820777749314221</v>
      </c>
      <c r="BG185" s="23" t="n">
        <v>2.820777749314221</v>
      </c>
      <c r="BH185" s="23" t="n">
        <v>0.9314398208922825</v>
      </c>
      <c r="BI185" s="23" t="n">
        <v>0.8345175922797795</v>
      </c>
      <c r="BJ185" s="23" t="n">
        <v>3.056496712709301</v>
      </c>
      <c r="BK185" s="23" t="n">
        <v>1.290539299537239</v>
      </c>
      <c r="BL185" s="23" t="n">
        <v>2.125056891817018</v>
      </c>
      <c r="BM185" s="23" t="n">
        <v>1.895943649349611</v>
      </c>
      <c r="BN185" s="23" t="n">
        <v>3.281475243114791</v>
      </c>
      <c r="BO185" s="23" t="n">
        <v>4.658552908780725</v>
      </c>
      <c r="BP185" s="23" t="n">
        <v>1.602056196071424</v>
      </c>
      <c r="BQ185" s="23" t="n">
        <v>5.001453453340673</v>
      </c>
      <c r="BR185" s="23" t="n">
        <v>4.001453453340674</v>
      </c>
      <c r="CD185" s="23" t="n">
        <v>0.138505960246602</v>
      </c>
      <c r="CE185" s="23" t="n">
        <v>0.1050293553019049</v>
      </c>
      <c r="CF185" s="23" t="n">
        <v>0.3764035512233894</v>
      </c>
      <c r="CG185" s="23" t="n">
        <v>0.1328682356748825</v>
      </c>
      <c r="CH185" s="23" t="n">
        <v>0.2378975909767874</v>
      </c>
      <c r="CI185" s="23" t="n">
        <v>1.758302062343787</v>
      </c>
      <c r="CJ185" s="23" t="n">
        <v>2.717598221428337</v>
      </c>
      <c r="CK185" s="23" t="n">
        <v>0.540295267434532</v>
      </c>
      <c r="CL185" s="23" t="n">
        <v>0.1638917162111426</v>
      </c>
      <c r="CM185" s="23" t="n">
        <v>3.900880990771567</v>
      </c>
      <c r="CN185" s="23" t="n">
        <v>2.900880990771567</v>
      </c>
      <c r="CO185" s="23" t="n">
        <v>0</v>
      </c>
      <c r="CP185" s="23" t="n">
        <v>0.0005116478466878128</v>
      </c>
      <c r="CQ185" s="23" t="n">
        <v>0.001174696375109618</v>
      </c>
      <c r="CR185" s="23" t="n">
        <v>0.0006630485284218051</v>
      </c>
      <c r="CS185" s="23" t="n">
        <v>0.001174696375109618</v>
      </c>
      <c r="CV185" s="23" t="n">
        <v>0.003325482672742861</v>
      </c>
      <c r="CW185" s="23" t="n">
        <v>0.002150786297633244</v>
      </c>
      <c r="CZ185" s="23" t="n">
        <v>9.366505803148117e-05</v>
      </c>
      <c r="DA185" s="23" t="n">
        <v>7.693451132552628e-05</v>
      </c>
      <c r="DB185" s="23" t="n">
        <v>0.0002817913541464665</v>
      </c>
      <c r="DC185" s="23" t="n">
        <v>0.0001111917847894591</v>
      </c>
      <c r="DD185" s="23" t="n">
        <v>0.0001881262961149854</v>
      </c>
      <c r="DE185" s="23" t="n">
        <v>1.821378995993024</v>
      </c>
      <c r="DF185" s="23" t="n">
        <v>3.008500288888472</v>
      </c>
      <c r="DG185" s="23" t="n">
        <v>0.0003739928978512191</v>
      </c>
      <c r="DH185" s="23" t="n">
        <v>9.220154370475253e-05</v>
      </c>
      <c r="DI185" s="23" t="n">
        <v>3.992875312429943</v>
      </c>
      <c r="DJ185" s="23" t="n">
        <v>2.992875312429942</v>
      </c>
      <c r="DK185" s="23" t="n">
        <v>0.0008940562193289999</v>
      </c>
      <c r="DL185" s="23" t="n">
        <v>0.002437945549140333</v>
      </c>
      <c r="DM185" s="23" t="n">
        <v>0.008751108549149733</v>
      </c>
      <c r="DN185" s="23" t="n">
        <v>0.0054191067806804</v>
      </c>
      <c r="DO185" s="23" t="n">
        <v>0.007857052329820733</v>
      </c>
      <c r="DP185" s="23" t="n">
        <v>3.726836966661941</v>
      </c>
      <c r="DQ185" s="23" t="n">
        <v>9.788096497687301</v>
      </c>
      <c r="DR185" s="23" t="n">
        <v>0.01584757482141378</v>
      </c>
      <c r="DS185" s="23" t="n">
        <v>0.007096466272264044</v>
      </c>
      <c r="DT185" s="23" t="n">
        <v>17.72547909046209</v>
      </c>
      <c r="DU185" s="23" t="n">
        <v>16.72547909046209</v>
      </c>
      <c r="DV185" s="23" t="n">
        <v>-0.0001872450477550404</v>
      </c>
      <c r="DW185" s="23" t="n">
        <v>-0.0003540246938002953</v>
      </c>
      <c r="DX185" s="23" t="n">
        <v>-0.001529441669160596</v>
      </c>
      <c r="DY185" s="23" t="n">
        <v>-0.0009881719276052605</v>
      </c>
      <c r="DZ185" s="23" t="n">
        <v>-0.001342196621405556</v>
      </c>
      <c r="EA185" s="23" t="n">
        <v>2.890702574219432</v>
      </c>
      <c r="EB185" s="23" t="n">
        <v>8.168128810335523</v>
      </c>
      <c r="EC185" s="23" t="n">
        <v>-0.002660347252516843</v>
      </c>
      <c r="ED185" s="23" t="n">
        <v>-0.001130905583356247</v>
      </c>
      <c r="EE185" s="23" t="n">
        <v>14.20783772074543</v>
      </c>
      <c r="EF185" s="23" t="n">
        <v>13.20783772074544</v>
      </c>
      <c r="EG185" s="23" t="n">
        <v>0.00526461645557788</v>
      </c>
      <c r="EH185" s="23" t="n">
        <v>0.00388263012470881</v>
      </c>
      <c r="EI185" s="23" t="n">
        <v>0.0145999365576434</v>
      </c>
      <c r="EJ185" s="23" t="n">
        <v>0.005452689977356714</v>
      </c>
      <c r="EK185" s="23" t="n">
        <v>0.009335320102065524</v>
      </c>
      <c r="EL185" s="23" t="n">
        <v>1.737495344147084</v>
      </c>
      <c r="EM185" s="23" t="n">
        <v>2.773219413196705</v>
      </c>
      <c r="EN185" s="23" t="n">
        <v>0.0187823872714344</v>
      </c>
      <c r="EO185" s="23" t="n">
        <v>0.004182450713790994</v>
      </c>
      <c r="EP185" s="23" t="n">
        <v>3.567664886875926</v>
      </c>
      <c r="EQ185" s="23" t="n">
        <v>2.567664886875926</v>
      </c>
      <c r="ER185" s="23" t="n">
        <v>0.04347246426385828</v>
      </c>
      <c r="ES185" s="23" t="n">
        <v>0.01649866193759305</v>
      </c>
      <c r="ET185" s="23" t="n">
        <v>0.07016929028082507</v>
      </c>
      <c r="EU185" s="23" t="n">
        <v>0.01019816407937373</v>
      </c>
      <c r="EV185" s="23" t="n">
        <v>0.02669682601696678</v>
      </c>
      <c r="EW185" s="23" t="n">
        <v>1.379519822880378</v>
      </c>
      <c r="EX185" s="23" t="n">
        <v>1.614108872571131</v>
      </c>
      <c r="EY185" s="23" t="n">
        <v>0.07094210291560293</v>
      </c>
      <c r="EZ185" s="23" t="n">
        <v>0.0007728126347778669</v>
      </c>
      <c r="FA185" s="23" t="n">
        <v>1.631885933243083</v>
      </c>
      <c r="FB185" s="23" t="n">
        <v>0.6318859332430826</v>
      </c>
      <c r="FC185" s="23" t="n">
        <v>0.008459172325268532</v>
      </c>
      <c r="FD185" s="23" t="n">
        <v>0.006414607819972619</v>
      </c>
      <c r="FE185" s="23" t="n">
        <v>0.02298863166590557</v>
      </c>
      <c r="FF185" s="23" t="n">
        <v>0.008114851520664417</v>
      </c>
      <c r="FG185" s="23" t="n">
        <v>0.01452945934063704</v>
      </c>
      <c r="FH185" s="23" t="n">
        <v>1.758302062343787</v>
      </c>
      <c r="FI185" s="23" t="n">
        <v>2.717598221428337</v>
      </c>
      <c r="FJ185" s="23" t="n">
        <v>0.03299822452130093</v>
      </c>
      <c r="FK185" s="23" t="n">
        <v>0.01000959285539536</v>
      </c>
      <c r="FL185" s="23" t="n">
        <v>3.900880990771566</v>
      </c>
      <c r="FM185" s="23" t="n">
        <v>2.900880990771566</v>
      </c>
    </row>
    <row r="186">
      <c r="A186" s="2" t="inlineStr">
        <is>
          <t>NSW|2701</t>
        </is>
      </c>
      <c r="B186" s="2" t="inlineStr">
        <is>
          <t>NSW</t>
        </is>
      </c>
      <c r="C186" s="2" t="inlineStr">
        <is>
          <t>2701</t>
        </is>
      </c>
      <c r="D186" s="2" t="inlineStr">
        <is>
          <t>Gas supply</t>
        </is>
      </c>
      <c r="E186" s="23" t="n">
        <v>1</v>
      </c>
      <c r="F186" s="23" t="n">
        <v>0.5184331032232024</v>
      </c>
      <c r="G186" s="23" t="n">
        <v>1.990488052271802</v>
      </c>
      <c r="H186" s="23" t="n">
        <v>0.4720549490485997</v>
      </c>
      <c r="I186" s="23" t="n">
        <v>0.990488052271802</v>
      </c>
      <c r="J186" s="23" t="n">
        <v>1.518433103223202</v>
      </c>
      <c r="K186" s="23" t="n">
        <v>1.990488052271802</v>
      </c>
      <c r="L186" s="23" t="n">
        <v>2.379871134535553</v>
      </c>
      <c r="M186" s="23" t="n">
        <v>0.3893830822637514</v>
      </c>
      <c r="N186" s="23" t="n">
        <v>2.379871134535553</v>
      </c>
      <c r="O186" s="23" t="n">
        <v>1.379871134535553</v>
      </c>
      <c r="P186" s="23" t="n">
        <v>0.06077412643393092</v>
      </c>
      <c r="Q186" s="23" t="n">
        <v>0.07383064477460287</v>
      </c>
      <c r="R186" s="23" t="n">
        <v>0.232057368523025</v>
      </c>
      <c r="S186" s="23" t="n">
        <v>0.0974525973144912</v>
      </c>
      <c r="T186" s="23" t="n">
        <v>0.1712832420890941</v>
      </c>
      <c r="U186" s="23" t="n">
        <v>2.21483679168743</v>
      </c>
      <c r="V186" s="23" t="n">
        <v>3.818357945059077</v>
      </c>
      <c r="W186" s="23" t="n">
        <v>0.3227563664770062</v>
      </c>
      <c r="X186" s="23" t="n">
        <v>0.09069899795398126</v>
      </c>
      <c r="Y186" s="23" t="n">
        <v>5.310752871583976</v>
      </c>
      <c r="Z186" s="23" t="n">
        <v>4.310752871583976</v>
      </c>
      <c r="AA186" s="23" t="n">
        <v>0.2721980429662377</v>
      </c>
      <c r="AB186" s="23" t="n">
        <v>0.1856539635415146</v>
      </c>
      <c r="AC186" s="23" t="n">
        <v>0.6480870491240958</v>
      </c>
      <c r="AD186" s="23" t="n">
        <v>0.1902350426163435</v>
      </c>
      <c r="AE186" s="23" t="n">
        <v>0.375889006157858</v>
      </c>
      <c r="AF186" s="23" t="n">
        <v>1.682054733084698</v>
      </c>
      <c r="AG186" s="23" t="n">
        <v>2.380939414779267</v>
      </c>
      <c r="AH186" s="23" t="n">
        <v>0.8467056879872867</v>
      </c>
      <c r="AI186" s="23" t="n">
        <v>0.198618638863191</v>
      </c>
      <c r="AJ186" s="23" t="n">
        <v>3.110623716322268</v>
      </c>
      <c r="AK186" s="23" t="n">
        <v>2.110623716322268</v>
      </c>
      <c r="AL186" s="23" t="n">
        <v>0.2904582902380415</v>
      </c>
      <c r="AM186" s="23" t="n">
        <v>0.1900404995062756</v>
      </c>
      <c r="AN186" s="23" t="n">
        <v>0.6724083994006869</v>
      </c>
      <c r="AO186" s="23" t="n">
        <v>0.1919096096563698</v>
      </c>
      <c r="AP186" s="23" t="n">
        <v>0.3819501091626454</v>
      </c>
      <c r="AQ186" s="23" t="n">
        <v>1.654278104269395</v>
      </c>
      <c r="AR186" s="23" t="n">
        <v>2.314991246590424</v>
      </c>
      <c r="AS186" s="23" t="n">
        <v>0.8742899868347459</v>
      </c>
      <c r="AT186" s="23" t="n">
        <v>0.201881587434059</v>
      </c>
      <c r="AU186" s="23" t="n">
        <v>3.010036264133595</v>
      </c>
      <c r="AV186" s="23" t="n">
        <v>2.010036264133595</v>
      </c>
      <c r="AW186" s="23" t="n">
        <v>0.2916612208237915</v>
      </c>
      <c r="AX186" s="23" t="n">
        <v>0.1934498355999155</v>
      </c>
      <c r="AY186" s="23" t="n">
        <v>0.681442885520936</v>
      </c>
      <c r="AZ186" s="23" t="n">
        <v>0.196331829097229</v>
      </c>
      <c r="BA186" s="23" t="n">
        <v>0.3897816646971445</v>
      </c>
      <c r="BB186" s="23" t="n">
        <v>1.663268963400483</v>
      </c>
      <c r="BC186" s="23" t="n">
        <v>2.336419231861588</v>
      </c>
      <c r="BD186" s="23" t="n">
        <v>0.8887296491911669</v>
      </c>
      <c r="BE186" s="23" t="n">
        <v>0.2072867636702309</v>
      </c>
      <c r="BF186" s="23" t="n">
        <v>3.04712997731055</v>
      </c>
      <c r="BG186" s="23" t="n">
        <v>2.04712997731055</v>
      </c>
      <c r="BH186" s="23" t="n">
        <v>1.010194101781668</v>
      </c>
      <c r="BI186" s="23" t="n">
        <v>0.8077362626871863</v>
      </c>
      <c r="BJ186" s="23" t="n">
        <v>2.766480514723136</v>
      </c>
      <c r="BK186" s="23" t="n">
        <v>0.9485501502542816</v>
      </c>
      <c r="BL186" s="23" t="n">
        <v>1.756286412941468</v>
      </c>
      <c r="BM186" s="23" t="n">
        <v>1.799585209676627</v>
      </c>
      <c r="BN186" s="23" t="n">
        <v>2.738563321488341</v>
      </c>
      <c r="BO186" s="23" t="n">
        <v>3.821404664603073</v>
      </c>
      <c r="BP186" s="23" t="n">
        <v>1.054924149879938</v>
      </c>
      <c r="BQ186" s="23" t="n">
        <v>3.782841988349868</v>
      </c>
      <c r="BR186" s="23" t="n">
        <v>2.782841988349868</v>
      </c>
      <c r="CD186" s="23" t="n">
        <v>0.2114239165323068</v>
      </c>
      <c r="CE186" s="23" t="n">
        <v>0.1118233187669117</v>
      </c>
      <c r="CF186" s="23" t="n">
        <v>0.4160296806010703</v>
      </c>
      <c r="CG186" s="23" t="n">
        <v>0.09278244530185178</v>
      </c>
      <c r="CH186" s="23" t="n">
        <v>0.2046057640687635</v>
      </c>
      <c r="CI186" s="23" t="n">
        <v>1.528905719849459</v>
      </c>
      <c r="CJ186" s="23" t="n">
        <v>1.967751271590405</v>
      </c>
      <c r="CK186" s="23" t="n">
        <v>0.5239493215102807</v>
      </c>
      <c r="CL186" s="23" t="n">
        <v>0.1079196409092104</v>
      </c>
      <c r="CM186" s="23" t="n">
        <v>2.478193243715728</v>
      </c>
      <c r="CN186" s="23" t="n">
        <v>1.478193243715728</v>
      </c>
      <c r="CO186" s="23" t="n">
        <v>0</v>
      </c>
      <c r="CP186" s="23" t="n">
        <v>0.0005195318762974261</v>
      </c>
      <c r="CQ186" s="23" t="n">
        <v>0.0009774090094105308</v>
      </c>
      <c r="CR186" s="23" t="n">
        <v>0.0004578771331131047</v>
      </c>
      <c r="CS186" s="23" t="n">
        <v>0.0009774090094105308</v>
      </c>
      <c r="CV186" s="23" t="n">
        <v>0.002393661705269779</v>
      </c>
      <c r="CW186" s="23" t="n">
        <v>0.001416252695859248</v>
      </c>
      <c r="CZ186" s="23" t="n">
        <v>0.0001730201847351946</v>
      </c>
      <c r="DA186" s="23" t="n">
        <v>9.371620892722212e-05</v>
      </c>
      <c r="DB186" s="23" t="n">
        <v>0.0003559497535493976</v>
      </c>
      <c r="DC186" s="23" t="n">
        <v>8.921335988698095e-05</v>
      </c>
      <c r="DD186" s="23" t="n">
        <v>0.0001829295688142031</v>
      </c>
      <c r="DE186" s="23" t="n">
        <v>1.541648993559068</v>
      </c>
      <c r="DF186" s="23" t="n">
        <v>2.057272994443826</v>
      </c>
      <c r="DG186" s="23" t="n">
        <v>0.0004166627518504994</v>
      </c>
      <c r="DH186" s="23" t="n">
        <v>6.071299830110176e-05</v>
      </c>
      <c r="DI186" s="23" t="n">
        <v>2.408174239833329</v>
      </c>
      <c r="DJ186" s="23" t="n">
        <v>1.408174239833329</v>
      </c>
      <c r="DK186" s="23" t="n">
        <v>0.001110990985589868</v>
      </c>
      <c r="DL186" s="23" t="n">
        <v>0.003538780026367944</v>
      </c>
      <c r="DM186" s="23" t="n">
        <v>0.009525583659126308</v>
      </c>
      <c r="DN186" s="23" t="n">
        <v>0.004875812647168496</v>
      </c>
      <c r="DO186" s="23" t="n">
        <v>0.00841459267353644</v>
      </c>
      <c r="DP186" s="23" t="n">
        <v>4.185246390175766</v>
      </c>
      <c r="DQ186" s="23" t="n">
        <v>8.573952248648359</v>
      </c>
      <c r="DR186" s="23" t="n">
        <v>0.0141984744527062</v>
      </c>
      <c r="DS186" s="23" t="n">
        <v>0.00467289079357989</v>
      </c>
      <c r="DT186" s="23" t="n">
        <v>12.78000869212064</v>
      </c>
      <c r="DU186" s="23" t="n">
        <v>11.78000869212064</v>
      </c>
      <c r="DV186" s="23" t="n">
        <v>-8.108058457507334e-05</v>
      </c>
      <c r="DW186" s="23" t="n">
        <v>-0.0007426920179526642</v>
      </c>
      <c r="DX186" s="23" t="n">
        <v>-0.001824456301837446</v>
      </c>
      <c r="DY186" s="23" t="n">
        <v>-0.001000683699309709</v>
      </c>
      <c r="DZ186" s="23" t="n">
        <v>-0.001743375717262373</v>
      </c>
      <c r="EA186" s="23" t="n">
        <v>10.15992431289143</v>
      </c>
      <c r="EB186" s="23" t="n">
        <v>22.50176551389024</v>
      </c>
      <c r="EC186" s="23" t="n">
        <v>-0.00256913655340546</v>
      </c>
      <c r="ED186" s="23" t="n">
        <v>-0.0007446802515680131</v>
      </c>
      <c r="EE186" s="23" t="n">
        <v>31.68621152486475</v>
      </c>
      <c r="EF186" s="23" t="n">
        <v>30.68621152486474</v>
      </c>
      <c r="EG186" s="23" t="n">
        <v>0.003022088814148474</v>
      </c>
      <c r="EH186" s="23" t="n">
        <v>0.002772921449703912</v>
      </c>
      <c r="EI186" s="23" t="n">
        <v>0.009252737103609311</v>
      </c>
      <c r="EJ186" s="23" t="n">
        <v>0.003457726839756925</v>
      </c>
      <c r="EK186" s="23" t="n">
        <v>0.006230648289460836</v>
      </c>
      <c r="EL186" s="23" t="n">
        <v>1.917551276693776</v>
      </c>
      <c r="EM186" s="23" t="n">
        <v>3.061702574818745</v>
      </c>
      <c r="EN186" s="23" t="n">
        <v>0.01200680295628056</v>
      </c>
      <c r="EO186" s="23" t="n">
        <v>0.00275406585267125</v>
      </c>
      <c r="EP186" s="23" t="n">
        <v>3.973014591784485</v>
      </c>
      <c r="EQ186" s="23" t="n">
        <v>2.973014591784485</v>
      </c>
      <c r="ER186" s="23" t="n">
        <v>0.01523815845765528</v>
      </c>
      <c r="ES186" s="23" t="n">
        <v>0.001613614515056963</v>
      </c>
      <c r="ET186" s="23" t="n">
        <v>0.01506861317298241</v>
      </c>
      <c r="EU186" s="23" t="n">
        <v>-0.00178315979972983</v>
      </c>
      <c r="EV186" s="23" t="n">
        <v>-0.000169545284672867</v>
      </c>
      <c r="EW186" s="23" t="n">
        <v>1.105893013223413</v>
      </c>
      <c r="EX186" s="23" t="n">
        <v>0.9888736368542164</v>
      </c>
      <c r="EY186" s="23" t="n">
        <v>0.01557749589117856</v>
      </c>
      <c r="EZ186" s="23" t="n">
        <v>0.0005088827181961436</v>
      </c>
      <c r="FA186" s="23" t="n">
        <v>1.022268926686007</v>
      </c>
      <c r="FB186" s="23" t="n">
        <v>0.02226892668600659</v>
      </c>
      <c r="FC186" s="23" t="n">
        <v>0.01291259481141246</v>
      </c>
      <c r="FD186" s="23" t="n">
        <v>0.006829545253854501</v>
      </c>
      <c r="FE186" s="23" t="n">
        <v>0.02540877485968854</v>
      </c>
      <c r="FF186" s="23" t="n">
        <v>0.005666634794421572</v>
      </c>
      <c r="FG186" s="23" t="n">
        <v>0.01249618004827607</v>
      </c>
      <c r="FH186" s="23" t="n">
        <v>1.528905719849459</v>
      </c>
      <c r="FI186" s="23" t="n">
        <v>1.967751271590405</v>
      </c>
      <c r="FJ186" s="23" t="n">
        <v>0.03199990522048113</v>
      </c>
      <c r="FK186" s="23" t="n">
        <v>0.006591130360792591</v>
      </c>
      <c r="FL186" s="23" t="n">
        <v>2.478193243715728</v>
      </c>
      <c r="FM186" s="23" t="n">
        <v>1.478193243715727</v>
      </c>
    </row>
    <row r="187">
      <c r="A187" s="2" t="inlineStr">
        <is>
          <t>NSW|2801</t>
        </is>
      </c>
      <c r="B187" s="2" t="inlineStr">
        <is>
          <t>NSW</t>
        </is>
      </c>
      <c r="C187" s="2" t="inlineStr">
        <is>
          <t>2801</t>
        </is>
      </c>
      <c r="D187" s="2" t="inlineStr">
        <is>
          <t>Water supply, sewerage and drainage services</t>
        </is>
      </c>
      <c r="E187" s="23" t="n">
        <v>1</v>
      </c>
      <c r="F187" s="23" t="n">
        <v>0.3575150952989942</v>
      </c>
      <c r="G187" s="23" t="n">
        <v>1.627857565754277</v>
      </c>
      <c r="H187" s="23" t="n">
        <v>0.2703424704552829</v>
      </c>
      <c r="I187" s="23" t="n">
        <v>0.6278575657542771</v>
      </c>
      <c r="J187" s="23" t="n">
        <v>1.357515095298994</v>
      </c>
      <c r="K187" s="23" t="n">
        <v>1.627857565754277</v>
      </c>
      <c r="L187" s="23" t="n">
        <v>2.190587753958853</v>
      </c>
      <c r="M187" s="23" t="n">
        <v>0.5627301882045754</v>
      </c>
      <c r="N187" s="23" t="n">
        <v>2.190587753958853</v>
      </c>
      <c r="O187" s="23" t="n">
        <v>1.190587753958853</v>
      </c>
      <c r="P187" s="23" t="n">
        <v>0.181402633003691</v>
      </c>
      <c r="Q187" s="23" t="n">
        <v>0.08654736245483509</v>
      </c>
      <c r="R187" s="23" t="n">
        <v>0.335365588828452</v>
      </c>
      <c r="S187" s="23" t="n">
        <v>0.06741559336992591</v>
      </c>
      <c r="T187" s="23" t="n">
        <v>0.153962955824761</v>
      </c>
      <c r="U187" s="23" t="n">
        <v>1.47710091646285</v>
      </c>
      <c r="V187" s="23" t="n">
        <v>1.848736058983379</v>
      </c>
      <c r="W187" s="23" t="n">
        <v>0.4664423266566218</v>
      </c>
      <c r="X187" s="23" t="n">
        <v>0.1310767378281698</v>
      </c>
      <c r="Y187" s="23" t="n">
        <v>2.57130957215561</v>
      </c>
      <c r="Z187" s="23" t="n">
        <v>1.57130957215561</v>
      </c>
      <c r="AA187" s="23" t="n">
        <v>0.5166116296349482</v>
      </c>
      <c r="AB187" s="23" t="n">
        <v>0.1738364019836917</v>
      </c>
      <c r="AC187" s="23" t="n">
        <v>0.8077054956250243</v>
      </c>
      <c r="AD187" s="23" t="n">
        <v>0.1172574640063843</v>
      </c>
      <c r="AE187" s="23" t="n">
        <v>0.291093865990076</v>
      </c>
      <c r="AF187" s="23" t="n">
        <v>1.336493396609227</v>
      </c>
      <c r="AG187" s="23" t="n">
        <v>1.563467504972296</v>
      </c>
      <c r="AH187" s="23" t="n">
        <v>1.094745968412472</v>
      </c>
      <c r="AI187" s="23" t="n">
        <v>0.2870404727874476</v>
      </c>
      <c r="AJ187" s="23" t="n">
        <v>2.11908889698447</v>
      </c>
      <c r="AK187" s="23" t="n">
        <v>1.11908889698447</v>
      </c>
      <c r="AL187" s="23" t="n">
        <v>0.5393442404693989</v>
      </c>
      <c r="AM187" s="23" t="n">
        <v>0.1749394098028081</v>
      </c>
      <c r="AN187" s="23" t="n">
        <v>0.8321810561240321</v>
      </c>
      <c r="AO187" s="23" t="n">
        <v>0.1178974058518252</v>
      </c>
      <c r="AP187" s="23" t="n">
        <v>0.2928368156546333</v>
      </c>
      <c r="AQ187" s="23" t="n">
        <v>1.324355757744916</v>
      </c>
      <c r="AR187" s="23" t="n">
        <v>1.542949740966499</v>
      </c>
      <c r="AS187" s="23" t="n">
        <v>1.123937089877074</v>
      </c>
      <c r="AT187" s="23" t="n">
        <v>0.2917560337530418</v>
      </c>
      <c r="AU187" s="23" t="n">
        <v>2.08389560051461</v>
      </c>
      <c r="AV187" s="23" t="n">
        <v>1.08389560051461</v>
      </c>
      <c r="AW187" s="23" t="n">
        <v>0.5504604694635502</v>
      </c>
      <c r="AX187" s="23" t="n">
        <v>0.1787368752312311</v>
      </c>
      <c r="AY187" s="23" t="n">
        <v>0.8499893867542683</v>
      </c>
      <c r="AZ187" s="23" t="n">
        <v>0.120792042059487</v>
      </c>
      <c r="BA187" s="23" t="n">
        <v>0.2995289172907181</v>
      </c>
      <c r="BB187" s="23" t="n">
        <v>1.324704288766491</v>
      </c>
      <c r="BC187" s="23" t="n">
        <v>1.544142466002369</v>
      </c>
      <c r="BD187" s="23" t="n">
        <v>1.149556894552296</v>
      </c>
      <c r="BE187" s="23" t="n">
        <v>0.2995675077980275</v>
      </c>
      <c r="BF187" s="23" t="n">
        <v>2.088355037869646</v>
      </c>
      <c r="BG187" s="23" t="n">
        <v>1.088355037869646</v>
      </c>
      <c r="BH187" s="23" t="n">
        <v>1.540053623981335</v>
      </c>
      <c r="BI187" s="23" t="n">
        <v>0.7660648629870628</v>
      </c>
      <c r="BJ187" s="23" t="n">
        <v>2.916577108158123</v>
      </c>
      <c r="BK187" s="23" t="n">
        <v>0.6104586211897252</v>
      </c>
      <c r="BL187" s="23" t="n">
        <v>1.376523484176788</v>
      </c>
      <c r="BM187" s="23" t="n">
        <v>1.49742739542188</v>
      </c>
      <c r="BN187" s="23" t="n">
        <v>1.893815294962399</v>
      </c>
      <c r="BO187" s="23" t="n">
        <v>4.441136577851224</v>
      </c>
      <c r="BP187" s="23" t="n">
        <v>1.524559469693101</v>
      </c>
      <c r="BQ187" s="23" t="n">
        <v>2.88375450613858</v>
      </c>
      <c r="BR187" s="23" t="n">
        <v>1.88375450613858</v>
      </c>
      <c r="CD187" s="23" t="n">
        <v>0.3352089966312572</v>
      </c>
      <c r="CE187" s="23" t="n">
        <v>0.0872890395288566</v>
      </c>
      <c r="CF187" s="23" t="n">
        <v>0.4723399067965723</v>
      </c>
      <c r="CG187" s="23" t="n">
        <v>0.04984187063645844</v>
      </c>
      <c r="CH187" s="23" t="n">
        <v>0.137130910165315</v>
      </c>
      <c r="CI187" s="23" t="n">
        <v>1.260401840064209</v>
      </c>
      <c r="CJ187" s="23" t="n">
        <v>1.409090780806711</v>
      </c>
      <c r="CK187" s="23" t="n">
        <v>0.62830364175585</v>
      </c>
      <c r="CL187" s="23" t="n">
        <v>0.1559637349592777</v>
      </c>
      <c r="CM187" s="23" t="n">
        <v>1.874363898553141</v>
      </c>
      <c r="CN187" s="23" t="n">
        <v>0.8743638985531408</v>
      </c>
      <c r="CO187" s="23" t="n">
        <v>0</v>
      </c>
      <c r="CP187" s="23" t="n">
        <v>0.001029110886081062</v>
      </c>
      <c r="CQ187" s="23" t="n">
        <v>0.0013152659752743</v>
      </c>
      <c r="CR187" s="23" t="n">
        <v>0.0002861550891932374</v>
      </c>
      <c r="CS187" s="23" t="n">
        <v>0.0013152659752743</v>
      </c>
      <c r="CV187" s="23" t="n">
        <v>0.003362011667081939</v>
      </c>
      <c r="CW187" s="23" t="n">
        <v>0.002046745691807639</v>
      </c>
      <c r="CZ187" s="23" t="n">
        <v>0.0002443388373410436</v>
      </c>
      <c r="DA187" s="23" t="n">
        <v>6.878121389040726e-05</v>
      </c>
      <c r="DB187" s="23" t="n">
        <v>0.0003612418076756673</v>
      </c>
      <c r="DC187" s="23" t="n">
        <v>4.812175644421642e-05</v>
      </c>
      <c r="DD187" s="23" t="n">
        <v>0.0001169029703346237</v>
      </c>
      <c r="DE187" s="23" t="n">
        <v>1.28149930906974</v>
      </c>
      <c r="DF187" s="23" t="n">
        <v>1.478446126726275</v>
      </c>
      <c r="DG187" s="23" t="n">
        <v>0.000448983259517433</v>
      </c>
      <c r="DH187" s="23" t="n">
        <v>8.774145184176568e-05</v>
      </c>
      <c r="DI187" s="23" t="n">
        <v>1.837543570246062</v>
      </c>
      <c r="DJ187" s="23" t="n">
        <v>0.8375435702460616</v>
      </c>
      <c r="DK187" s="23" t="n">
        <v>0.01140567563489075</v>
      </c>
      <c r="DL187" s="23" t="n">
        <v>0.003173868064389584</v>
      </c>
      <c r="DM187" s="23" t="n">
        <v>0.01777004605255599</v>
      </c>
      <c r="DN187" s="23" t="n">
        <v>0.003190502353275647</v>
      </c>
      <c r="DO187" s="23" t="n">
        <v>0.006364370417665232</v>
      </c>
      <c r="DP187" s="23" t="n">
        <v>1.278270938608889</v>
      </c>
      <c r="DQ187" s="23" t="n">
        <v>1.558000299271722</v>
      </c>
      <c r="DR187" s="23" t="n">
        <v>0.02452323291533161</v>
      </c>
      <c r="DS187" s="23" t="n">
        <v>0.006753186862775627</v>
      </c>
      <c r="DT187" s="23" t="n">
        <v>2.150090332247687</v>
      </c>
      <c r="DU187" s="23" t="n">
        <v>1.150090332247687</v>
      </c>
      <c r="DV187" s="23" t="n">
        <v>-0.0005337854780804419</v>
      </c>
      <c r="DW187" s="23" t="n">
        <v>-0.0004742947359379837</v>
      </c>
      <c r="DX187" s="23" t="n">
        <v>-0.001638223205270146</v>
      </c>
      <c r="DY187" s="23" t="n">
        <v>-0.0006301429912517201</v>
      </c>
      <c r="DZ187" s="23" t="n">
        <v>-0.001104437727189704</v>
      </c>
      <c r="EA187" s="23" t="n">
        <v>1.888549343162361</v>
      </c>
      <c r="EB187" s="23" t="n">
        <v>3.06906664295439</v>
      </c>
      <c r="EC187" s="23" t="n">
        <v>-0.002714423166708762</v>
      </c>
      <c r="ED187" s="23" t="n">
        <v>-0.001076199961438617</v>
      </c>
      <c r="EE187" s="23" t="n">
        <v>5.08523232304888</v>
      </c>
      <c r="EF187" s="23" t="n">
        <v>4.085232323048879</v>
      </c>
      <c r="EG187" s="23" t="n">
        <v>0.008852860253146412</v>
      </c>
      <c r="EH187" s="23" t="n">
        <v>0.00287141292910841</v>
      </c>
      <c r="EI187" s="23" t="n">
        <v>0.01408221946419078</v>
      </c>
      <c r="EJ187" s="23" t="n">
        <v>0.002357946281935962</v>
      </c>
      <c r="EK187" s="23" t="n">
        <v>0.005229359211044372</v>
      </c>
      <c r="EL187" s="23" t="n">
        <v>1.324348611296318</v>
      </c>
      <c r="EM187" s="23" t="n">
        <v>1.590697137592994</v>
      </c>
      <c r="EN187" s="23" t="n">
        <v>0.01806235128345594</v>
      </c>
      <c r="EO187" s="23" t="n">
        <v>0.003980131819265155</v>
      </c>
      <c r="EP187" s="23" t="n">
        <v>2.04028424339313</v>
      </c>
      <c r="EQ187" s="23" t="n">
        <v>1.04028424339313</v>
      </c>
      <c r="ER187" s="23" t="n">
        <v>0.01387975058130415</v>
      </c>
      <c r="ES187" s="23" t="n">
        <v>-0.001768405109992034</v>
      </c>
      <c r="ET187" s="23" t="n">
        <v>0.0103933410348172</v>
      </c>
      <c r="EU187" s="23" t="n">
        <v>-0.00171800443649492</v>
      </c>
      <c r="EV187" s="23" t="n">
        <v>-0.003486409546486954</v>
      </c>
      <c r="EW187" s="23" t="n">
        <v>0.8725910022926455</v>
      </c>
      <c r="EX187" s="23" t="n">
        <v>0.7488132422795044</v>
      </c>
      <c r="EY187" s="23" t="n">
        <v>0.01112877018114703</v>
      </c>
      <c r="EZ187" s="23" t="n">
        <v>0.0007354291463298277</v>
      </c>
      <c r="FA187" s="23" t="n">
        <v>0.8017990032282957</v>
      </c>
      <c r="FB187" s="23" t="n">
        <v>-0.1982009967717044</v>
      </c>
      <c r="FC187" s="23" t="n">
        <v>0.02047269779896516</v>
      </c>
      <c r="FD187" s="23" t="n">
        <v>0.005331128177929003</v>
      </c>
      <c r="FE187" s="23" t="n">
        <v>0.02884788972676366</v>
      </c>
      <c r="FF187" s="23" t="n">
        <v>0.003044063749869502</v>
      </c>
      <c r="FG187" s="23" t="n">
        <v>0.008375191927798505</v>
      </c>
      <c r="FH187" s="23" t="n">
        <v>1.260401840064209</v>
      </c>
      <c r="FI187" s="23" t="n">
        <v>1.409090780806712</v>
      </c>
      <c r="FJ187" s="23" t="n">
        <v>0.03837328566036862</v>
      </c>
      <c r="FK187" s="23" t="n">
        <v>0.00952539593360496</v>
      </c>
      <c r="FL187" s="23" t="n">
        <v>1.87436389855314</v>
      </c>
      <c r="FM187" s="23" t="n">
        <v>0.8743638985531401</v>
      </c>
    </row>
    <row r="188">
      <c r="A188" s="2" t="inlineStr">
        <is>
          <t>NSW|2901</t>
        </is>
      </c>
      <c r="B188" s="2" t="inlineStr">
        <is>
          <t>NSW</t>
        </is>
      </c>
      <c r="C188" s="2" t="inlineStr">
        <is>
          <t>2901</t>
        </is>
      </c>
      <c r="D188" s="2" t="inlineStr">
        <is>
          <t>Waste collection, treatment and disposal services</t>
        </is>
      </c>
      <c r="E188" s="23" t="n">
        <v>1</v>
      </c>
      <c r="F188" s="23" t="n">
        <v>0.645834906972233</v>
      </c>
      <c r="G188" s="23" t="n">
        <v>2.184687422559441</v>
      </c>
      <c r="H188" s="23" t="n">
        <v>0.5388525155872076</v>
      </c>
      <c r="I188" s="23" t="n">
        <v>1.184687422559441</v>
      </c>
      <c r="J188" s="23" t="n">
        <v>1.645834906972233</v>
      </c>
      <c r="K188" s="23" t="n">
        <v>2.184687422559441</v>
      </c>
      <c r="L188" s="23" t="n">
        <v>3.086178777305544</v>
      </c>
      <c r="M188" s="23" t="n">
        <v>0.9014913547461032</v>
      </c>
      <c r="N188" s="23" t="n">
        <v>3.086178777305544</v>
      </c>
      <c r="O188" s="23" t="n">
        <v>2.086178777305544</v>
      </c>
      <c r="P188" s="23" t="n">
        <v>0.1905578315098687</v>
      </c>
      <c r="Q188" s="23" t="n">
        <v>0.1954885873434654</v>
      </c>
      <c r="R188" s="23" t="n">
        <v>0.5372542389680296</v>
      </c>
      <c r="S188" s="23" t="n">
        <v>0.1512078201146954</v>
      </c>
      <c r="T188" s="23" t="n">
        <v>0.3466964074581609</v>
      </c>
      <c r="U188" s="23" t="n">
        <v>2.025875377540395</v>
      </c>
      <c r="V188" s="23" t="n">
        <v>2.819376326394678</v>
      </c>
      <c r="W188" s="23" t="n">
        <v>0.7472386123627245</v>
      </c>
      <c r="X188" s="23" t="n">
        <v>0.2099843733946949</v>
      </c>
      <c r="Y188" s="23" t="n">
        <v>3.921321975811979</v>
      </c>
      <c r="Z188" s="23" t="n">
        <v>2.921321975811979</v>
      </c>
      <c r="AA188" s="23" t="n">
        <v>0.2481665357707555</v>
      </c>
      <c r="AB188" s="23" t="n">
        <v>0.2878554339136332</v>
      </c>
      <c r="AC188" s="23" t="n">
        <v>0.7809774068790474</v>
      </c>
      <c r="AD188" s="23" t="n">
        <v>0.2449554371946588</v>
      </c>
      <c r="AE188" s="23" t="n">
        <v>0.532810871108292</v>
      </c>
      <c r="AF188" s="23" t="n">
        <v>2.159928485198908</v>
      </c>
      <c r="AG188" s="23" t="n">
        <v>3.146989195998922</v>
      </c>
      <c r="AH188" s="23" t="n">
        <v>1.240815016632526</v>
      </c>
      <c r="AI188" s="23" t="n">
        <v>0.4598376097534789</v>
      </c>
      <c r="AJ188" s="23" t="n">
        <v>4.999928829158225</v>
      </c>
      <c r="AK188" s="23" t="n">
        <v>3.999928829158225</v>
      </c>
      <c r="AL188" s="23" t="n">
        <v>0.2514532114550463</v>
      </c>
      <c r="AM188" s="23" t="n">
        <v>0.2896122203921685</v>
      </c>
      <c r="AN188" s="23" t="n">
        <v>0.7865827729664393</v>
      </c>
      <c r="AO188" s="23" t="n">
        <v>0.2455173411192245</v>
      </c>
      <c r="AP188" s="23" t="n">
        <v>0.535129561511393</v>
      </c>
      <c r="AQ188" s="23" t="n">
        <v>2.151753913645856</v>
      </c>
      <c r="AR188" s="23" t="n">
        <v>3.128147651862705</v>
      </c>
      <c r="AS188" s="23" t="n">
        <v>1.253974691218677</v>
      </c>
      <c r="AT188" s="23" t="n">
        <v>0.4673919182522376</v>
      </c>
      <c r="AU188" s="23" t="n">
        <v>4.986910622308186</v>
      </c>
      <c r="AV188" s="23" t="n">
        <v>3.986910622308186</v>
      </c>
      <c r="AW188" s="23" t="n">
        <v>0.2588581226602074</v>
      </c>
      <c r="AX188" s="23" t="n">
        <v>0.295820272687738</v>
      </c>
      <c r="AY188" s="23" t="n">
        <v>0.8063039932055314</v>
      </c>
      <c r="AZ188" s="23" t="n">
        <v>0.251625597857586</v>
      </c>
      <c r="BA188" s="23" t="n">
        <v>0.547445870545324</v>
      </c>
      <c r="BB188" s="23" t="n">
        <v>2.14278922232643</v>
      </c>
      <c r="BC188" s="23" t="n">
        <v>3.114849110854188</v>
      </c>
      <c r="BD188" s="23" t="n">
        <v>1.286209859468709</v>
      </c>
      <c r="BE188" s="23" t="n">
        <v>0.4799058662631777</v>
      </c>
      <c r="BF188" s="23" t="n">
        <v>4.968783077968409</v>
      </c>
      <c r="BG188" s="23" t="n">
        <v>3.968783077968409</v>
      </c>
      <c r="BH188" s="23" t="n">
        <v>1.950305865973205</v>
      </c>
      <c r="BI188" s="23" t="n">
        <v>1.706931066016303</v>
      </c>
      <c r="BJ188" s="23" t="n">
        <v>4.979281301761772</v>
      </c>
      <c r="BK188" s="23" t="n">
        <v>1.322044369772264</v>
      </c>
      <c r="BL188" s="23" t="n">
        <v>3.028975435788567</v>
      </c>
      <c r="BM188" s="23" t="n">
        <v>1.875211983821082</v>
      </c>
      <c r="BN188" s="23" t="n">
        <v>2.553077129405599</v>
      </c>
      <c r="BO188" s="23" t="n">
        <v>7.421619051775975</v>
      </c>
      <c r="BP188" s="23" t="n">
        <v>2.442337750014203</v>
      </c>
      <c r="BQ188" s="23" t="n">
        <v>3.805361600588007</v>
      </c>
      <c r="BR188" s="23" t="n">
        <v>2.805361600588007</v>
      </c>
      <c r="CD188" s="23" t="n">
        <v>0.05760870426088679</v>
      </c>
      <c r="CE188" s="23" t="n">
        <v>0.09236684657016769</v>
      </c>
      <c r="CF188" s="23" t="n">
        <v>0.2437231679110176</v>
      </c>
      <c r="CG188" s="23" t="n">
        <v>0.09374761707996315</v>
      </c>
      <c r="CH188" s="23" t="n">
        <v>0.1861144636501308</v>
      </c>
      <c r="CI188" s="23" t="n">
        <v>2.603348795207668</v>
      </c>
      <c r="CJ188" s="23" t="n">
        <v>4.23066567870183</v>
      </c>
      <c r="CK188" s="23" t="n">
        <v>0.4935764042698019</v>
      </c>
      <c r="CL188" s="23" t="n">
        <v>0.2498532363587843</v>
      </c>
      <c r="CM188" s="23" t="n">
        <v>8.567740076822275</v>
      </c>
      <c r="CN188" s="23" t="n">
        <v>7.567740076822275</v>
      </c>
      <c r="CO188" s="23" t="n">
        <v>0</v>
      </c>
      <c r="CP188" s="23" t="n">
        <v>8.74113171680961e-05</v>
      </c>
      <c r="CQ188" s="23" t="n">
        <v>0.0005241897924950717</v>
      </c>
      <c r="CR188" s="23" t="n">
        <v>0.0004367784753269756</v>
      </c>
      <c r="CS188" s="23" t="n">
        <v>0.0005241897924950717</v>
      </c>
      <c r="CV188" s="23" t="n">
        <v>0.003803067636982845</v>
      </c>
      <c r="CW188" s="23" t="n">
        <v>0.003278877844487773</v>
      </c>
      <c r="CZ188" s="23" t="n">
        <v>9.935684546469687e-05</v>
      </c>
      <c r="DA188" s="23" t="n">
        <v>9.183799815726318e-05</v>
      </c>
      <c r="DB188" s="23" t="n">
        <v>0.0002677012348485342</v>
      </c>
      <c r="DC188" s="23" t="n">
        <v>7.650639122657418e-05</v>
      </c>
      <c r="DD188" s="23" t="n">
        <v>0.0001683443893838374</v>
      </c>
      <c r="DE188" s="23" t="n">
        <v>1.924324818564159</v>
      </c>
      <c r="DF188" s="23" t="n">
        <v>2.694341125631378</v>
      </c>
      <c r="DG188" s="23" t="n">
        <v>0.0004082626654349943</v>
      </c>
      <c r="DH188" s="23" t="n">
        <v>0.0001405614305864601</v>
      </c>
      <c r="DI188" s="23" t="n">
        <v>4.109054222942865</v>
      </c>
      <c r="DJ188" s="23" t="n">
        <v>3.109054222942865</v>
      </c>
      <c r="DK188" s="23" t="n">
        <v>0.01167251203476297</v>
      </c>
      <c r="DL188" s="23" t="n">
        <v>0.007386777263755172</v>
      </c>
      <c r="DM188" s="23" t="n">
        <v>0.02580876179251263</v>
      </c>
      <c r="DN188" s="23" t="n">
        <v>0.006749472493994481</v>
      </c>
      <c r="DO188" s="23" t="n">
        <v>0.01413624975774965</v>
      </c>
      <c r="DP188" s="23" t="n">
        <v>1.632835266458148</v>
      </c>
      <c r="DQ188" s="23" t="n">
        <v>2.21107176549908</v>
      </c>
      <c r="DR188" s="23" t="n">
        <v>0.03662733826377164</v>
      </c>
      <c r="DS188" s="23" t="n">
        <v>0.01081857647125901</v>
      </c>
      <c r="DT188" s="23" t="n">
        <v>3.137913943004592</v>
      </c>
      <c r="DU188" s="23" t="n">
        <v>2.137913943004592</v>
      </c>
      <c r="DV188" s="23" t="n">
        <v>-0.004366957675066644</v>
      </c>
      <c r="DW188" s="23" t="n">
        <v>-0.001357974283510779</v>
      </c>
      <c r="DX188" s="23" t="n">
        <v>-0.006879432580764153</v>
      </c>
      <c r="DY188" s="23" t="n">
        <v>-0.00115450062218673</v>
      </c>
      <c r="DZ188" s="23" t="n">
        <v>-0.002512474905697509</v>
      </c>
      <c r="EA188" s="23" t="n">
        <v>1.310965753404069</v>
      </c>
      <c r="EB188" s="23" t="n">
        <v>1.57533759029601</v>
      </c>
      <c r="EC188" s="23" t="n">
        <v>-0.008603500316156913</v>
      </c>
      <c r="ED188" s="23" t="n">
        <v>-0.00172406773539276</v>
      </c>
      <c r="EE188" s="23" t="n">
        <v>1.970135951918887</v>
      </c>
      <c r="EF188" s="23" t="n">
        <v>0.970135951918887</v>
      </c>
      <c r="EG188" s="23" t="n">
        <v>0.007062648465363913</v>
      </c>
      <c r="EH188" s="23" t="n">
        <v>0.006582411381494685</v>
      </c>
      <c r="EI188" s="23" t="n">
        <v>0.01885640349197775</v>
      </c>
      <c r="EJ188" s="23" t="n">
        <v>0.00521134364511915</v>
      </c>
      <c r="EK188" s="23" t="n">
        <v>0.01179375502661384</v>
      </c>
      <c r="EL188" s="23" t="n">
        <v>1.932003258236005</v>
      </c>
      <c r="EM188" s="23" t="n">
        <v>2.669877112594778</v>
      </c>
      <c r="EN188" s="23" t="n">
        <v>0.0252325576436953</v>
      </c>
      <c r="EO188" s="23" t="n">
        <v>0.00637615415171755</v>
      </c>
      <c r="EP188" s="23" t="n">
        <v>3.572676421237561</v>
      </c>
      <c r="EQ188" s="23" t="n">
        <v>2.572676421237561</v>
      </c>
      <c r="ER188" s="23" t="n">
        <v>-0.003775972781073117</v>
      </c>
      <c r="ES188" s="23" t="n">
        <v>-0.004825624902959362</v>
      </c>
      <c r="ET188" s="23" t="n">
        <v>-0.01325103740458606</v>
      </c>
      <c r="EU188" s="23" t="n">
        <v>-0.00464943972055358</v>
      </c>
      <c r="EV188" s="23" t="n">
        <v>-0.009475064623512943</v>
      </c>
      <c r="EW188" s="23" t="n">
        <v>2.27798190896597</v>
      </c>
      <c r="EX188" s="23" t="n">
        <v>3.509304270148941</v>
      </c>
      <c r="EY188" s="23" t="n">
        <v>-0.01207288305754488</v>
      </c>
      <c r="EZ188" s="23" t="n">
        <v>0.001178154347041183</v>
      </c>
      <c r="FA188" s="23" t="n">
        <v>3.197290806241937</v>
      </c>
      <c r="FB188" s="23" t="n">
        <v>2.197290806241937</v>
      </c>
      <c r="FC188" s="23" t="n">
        <v>0.0035184186724573</v>
      </c>
      <c r="FD188" s="23" t="n">
        <v>0.005641252339520576</v>
      </c>
      <c r="FE188" s="23" t="n">
        <v>0.01488525312086876</v>
      </c>
      <c r="FF188" s="23" t="n">
        <v>0.005725582108890884</v>
      </c>
      <c r="FG188" s="23" t="n">
        <v>0.01136683444841146</v>
      </c>
      <c r="FH188" s="23" t="n">
        <v>2.603348795207669</v>
      </c>
      <c r="FI188" s="23" t="n">
        <v>4.230665678701832</v>
      </c>
      <c r="FJ188" s="23" t="n">
        <v>0.03014489666705224</v>
      </c>
      <c r="FK188" s="23" t="n">
        <v>0.01525964354618348</v>
      </c>
      <c r="FL188" s="23" t="n">
        <v>8.567740076822275</v>
      </c>
      <c r="FM188" s="23" t="n">
        <v>7.567740076822275</v>
      </c>
    </row>
    <row r="189">
      <c r="A189" s="2" t="inlineStr">
        <is>
          <t>NSW|3001</t>
        </is>
      </c>
      <c r="B189" s="2" t="inlineStr">
        <is>
          <t>NSW</t>
        </is>
      </c>
      <c r="C189" s="2" t="inlineStr">
        <is>
          <t>3001</t>
        </is>
      </c>
      <c r="D189" s="2" t="inlineStr">
        <is>
          <t>Residential building construction</t>
        </is>
      </c>
      <c r="E189" s="23" t="n">
        <v>1</v>
      </c>
      <c r="F189" s="23" t="n">
        <v>0.6635303154835172</v>
      </c>
      <c r="G189" s="23" t="n">
        <v>2.289233907196146</v>
      </c>
      <c r="H189" s="23" t="n">
        <v>0.6257035917126285</v>
      </c>
      <c r="I189" s="23" t="n">
        <v>1.289233907196146</v>
      </c>
      <c r="J189" s="23" t="n">
        <v>1.663530315483517</v>
      </c>
      <c r="K189" s="23" t="n">
        <v>2.289233907196146</v>
      </c>
      <c r="L189" s="23" t="n">
        <v>2.90097968389442</v>
      </c>
      <c r="M189" s="23" t="n">
        <v>0.6117457766982741</v>
      </c>
      <c r="N189" s="23" t="n">
        <v>2.90097968389442</v>
      </c>
      <c r="O189" s="23" t="n">
        <v>1.90097968389442</v>
      </c>
      <c r="P189" s="23" t="n">
        <v>0.08468030680243713</v>
      </c>
      <c r="Q189" s="23" t="n">
        <v>0.1359420508272441</v>
      </c>
      <c r="R189" s="23" t="n">
        <v>0.3645769978509672</v>
      </c>
      <c r="S189" s="23" t="n">
        <v>0.143954640221286</v>
      </c>
      <c r="T189" s="23" t="n">
        <v>0.2798966910485301</v>
      </c>
      <c r="U189" s="23" t="n">
        <v>2.605356144308768</v>
      </c>
      <c r="V189" s="23" t="n">
        <v>4.30533392730309</v>
      </c>
      <c r="W189" s="23" t="n">
        <v>0.5070709362792687</v>
      </c>
      <c r="X189" s="23" t="n">
        <v>0.1424939384283015</v>
      </c>
      <c r="Y189" s="23" t="n">
        <v>5.988062105895382</v>
      </c>
      <c r="Z189" s="23" t="n">
        <v>4.988062105895382</v>
      </c>
      <c r="AA189" s="23" t="n">
        <v>0.2122901860473045</v>
      </c>
      <c r="AB189" s="23" t="n">
        <v>0.2424767929019421</v>
      </c>
      <c r="AC189" s="23" t="n">
        <v>0.7084928575444666</v>
      </c>
      <c r="AD189" s="23" t="n">
        <v>0.2537258785952199</v>
      </c>
      <c r="AE189" s="23" t="n">
        <v>0.496202671497162</v>
      </c>
      <c r="AF189" s="23" t="n">
        <v>2.142195018133862</v>
      </c>
      <c r="AG189" s="23" t="n">
        <v>3.337379229516495</v>
      </c>
      <c r="AH189" s="23" t="n">
        <v>1.020535468106101</v>
      </c>
      <c r="AI189" s="23" t="n">
        <v>0.3120426105616344</v>
      </c>
      <c r="AJ189" s="23" t="n">
        <v>4.807266351345585</v>
      </c>
      <c r="AK189" s="23" t="n">
        <v>3.807266351345585</v>
      </c>
      <c r="AL189" s="23" t="n">
        <v>0.2069314855033768</v>
      </c>
      <c r="AM189" s="23" t="n">
        <v>0.2379559373883835</v>
      </c>
      <c r="AN189" s="23" t="n">
        <v>0.6977147456096966</v>
      </c>
      <c r="AO189" s="23" t="n">
        <v>0.2528273227179363</v>
      </c>
      <c r="AP189" s="23" t="n">
        <v>0.4907832601063198</v>
      </c>
      <c r="AQ189" s="23" t="n">
        <v>2.149926202914638</v>
      </c>
      <c r="AR189" s="23" t="n">
        <v>3.37171863388721</v>
      </c>
      <c r="AS189" s="23" t="n">
        <v>1.014883657489321</v>
      </c>
      <c r="AT189" s="23" t="n">
        <v>0.3171689118796241</v>
      </c>
      <c r="AU189" s="23" t="n">
        <v>4.904442912689377</v>
      </c>
      <c r="AV189" s="23" t="n">
        <v>3.904442912689376</v>
      </c>
      <c r="AW189" s="23" t="n">
        <v>0.2121284112556283</v>
      </c>
      <c r="AX189" s="23" t="n">
        <v>0.2440351775105959</v>
      </c>
      <c r="AY189" s="23" t="n">
        <v>0.7159949293369571</v>
      </c>
      <c r="AZ189" s="23" t="n">
        <v>0.2598313405707329</v>
      </c>
      <c r="BA189" s="23" t="n">
        <v>0.5038665180813289</v>
      </c>
      <c r="BB189" s="23" t="n">
        <v>2.150412507528367</v>
      </c>
      <c r="BC189" s="23" t="n">
        <v>3.375290113657325</v>
      </c>
      <c r="BD189" s="23" t="n">
        <v>1.041655719486085</v>
      </c>
      <c r="BE189" s="23" t="n">
        <v>0.3256607901491283</v>
      </c>
      <c r="BF189" s="23" t="n">
        <v>4.910496021350124</v>
      </c>
      <c r="BG189" s="23" t="n">
        <v>3.910496021350124</v>
      </c>
      <c r="BH189" s="23" t="n">
        <v>1.664756076411269</v>
      </c>
      <c r="BI189" s="23" t="n">
        <v>1.460154563811432</v>
      </c>
      <c r="BJ189" s="23" t="n">
        <v>4.554886615032951</v>
      </c>
      <c r="BK189" s="23" t="n">
        <v>1.42997597481025</v>
      </c>
      <c r="BL189" s="23" t="n">
        <v>2.890130538621682</v>
      </c>
      <c r="BM189" s="23" t="n">
        <v>1.877098203455188</v>
      </c>
      <c r="BN189" s="23" t="n">
        <v>2.736068472476739</v>
      </c>
      <c r="BO189" s="23" t="n">
        <v>6.212240061603437</v>
      </c>
      <c r="BP189" s="23" t="n">
        <v>1.657353446570486</v>
      </c>
      <c r="BQ189" s="23" t="n">
        <v>3.731621797107493</v>
      </c>
      <c r="BR189" s="23" t="n">
        <v>2.731621797107492</v>
      </c>
      <c r="CD189" s="23" t="n">
        <v>0.1276098792448674</v>
      </c>
      <c r="CE189" s="23" t="n">
        <v>0.106534742074698</v>
      </c>
      <c r="CF189" s="23" t="n">
        <v>0.3439158596934992</v>
      </c>
      <c r="CG189" s="23" t="n">
        <v>0.1097712383739338</v>
      </c>
      <c r="CH189" s="23" t="n">
        <v>0.2163059804486319</v>
      </c>
      <c r="CI189" s="23" t="n">
        <v>1.834847134917126</v>
      </c>
      <c r="CJ189" s="23" t="n">
        <v>2.69505669724495</v>
      </c>
      <c r="CK189" s="23" t="n">
        <v>0.5134645318268325</v>
      </c>
      <c r="CL189" s="23" t="n">
        <v>0.1695486721333332</v>
      </c>
      <c r="CM189" s="23" t="n">
        <v>4.023705177571388</v>
      </c>
      <c r="CN189" s="23" t="n">
        <v>3.023705177571388</v>
      </c>
      <c r="CO189" s="23" t="n">
        <v>0</v>
      </c>
      <c r="CP189" s="23" t="n">
        <v>0.0001823057901944221</v>
      </c>
      <c r="CQ189" s="23" t="n">
        <v>0.000513523439984041</v>
      </c>
      <c r="CR189" s="23" t="n">
        <v>0.0003312176497896189</v>
      </c>
      <c r="CS189" s="23" t="n">
        <v>0.000513523439984041</v>
      </c>
      <c r="CV189" s="23" t="n">
        <v>0.002738547188813945</v>
      </c>
      <c r="CW189" s="23" t="n">
        <v>0.002225023748829904</v>
      </c>
      <c r="CZ189" s="23" t="n">
        <v>0.0004088475470312893</v>
      </c>
      <c r="DA189" s="23" t="n">
        <v>0.0002283670828777433</v>
      </c>
      <c r="DB189" s="23" t="n">
        <v>0.0007891800344882661</v>
      </c>
      <c r="DC189" s="23" t="n">
        <v>0.0001519654045792335</v>
      </c>
      <c r="DD189" s="23" t="n">
        <v>0.0003803324874569768</v>
      </c>
      <c r="DE189" s="23" t="n">
        <v>1.558562927761106</v>
      </c>
      <c r="DF189" s="23" t="n">
        <v>1.930255030802153</v>
      </c>
      <c r="DG189" s="23" t="n">
        <v>0.0008845640457438727</v>
      </c>
      <c r="DH189" s="23" t="n">
        <v>9.538401125560659e-05</v>
      </c>
      <c r="DI189" s="23" t="n">
        <v>2.163554733706587</v>
      </c>
      <c r="DJ189" s="23" t="n">
        <v>1.163554733706588</v>
      </c>
      <c r="DK189" s="23" t="n">
        <v>0.00532076015756405</v>
      </c>
      <c r="DL189" s="23" t="n">
        <v>0.007144816816607375</v>
      </c>
      <c r="DM189" s="23" t="n">
        <v>0.02110932065757512</v>
      </c>
      <c r="DN189" s="23" t="n">
        <v>0.008643743683403692</v>
      </c>
      <c r="DO189" s="23" t="n">
        <v>0.01578856050001107</v>
      </c>
      <c r="DP189" s="23" t="n">
        <v>2.342818808784348</v>
      </c>
      <c r="DQ189" s="23" t="n">
        <v>3.967350534973067</v>
      </c>
      <c r="DR189" s="23" t="n">
        <v>0.02845073156666138</v>
      </c>
      <c r="DS189" s="23" t="n">
        <v>0.007341410909086261</v>
      </c>
      <c r="DT189" s="23" t="n">
        <v>5.347117841088084</v>
      </c>
      <c r="DU189" s="23" t="n">
        <v>4.347117841088084</v>
      </c>
      <c r="DV189" s="23" t="n">
        <v>-0.0005326819523438834</v>
      </c>
      <c r="DW189" s="23" t="n">
        <v>-0.001476249567467133</v>
      </c>
      <c r="DX189" s="23" t="n">
        <v>-0.004131840404787056</v>
      </c>
      <c r="DY189" s="23" t="n">
        <v>-0.002122908884976039</v>
      </c>
      <c r="DZ189" s="23" t="n">
        <v>-0.003599158452443172</v>
      </c>
      <c r="EA189" s="23" t="n">
        <v>3.771352701121946</v>
      </c>
      <c r="EB189" s="23" t="n">
        <v>7.756674290552395</v>
      </c>
      <c r="EC189" s="23" t="n">
        <v>-0.005301780804454356</v>
      </c>
      <c r="ED189" s="23" t="n">
        <v>-0.001169940399667301</v>
      </c>
      <c r="EE189" s="23" t="n">
        <v>9.952994992838967</v>
      </c>
      <c r="EF189" s="23" t="n">
        <v>8.952994992838967</v>
      </c>
      <c r="EG189" s="23" t="n">
        <v>0.00430785109996357</v>
      </c>
      <c r="EH189" s="23" t="n">
        <v>0.00435834532960202</v>
      </c>
      <c r="EI189" s="23" t="n">
        <v>0.0136076986438546</v>
      </c>
      <c r="EJ189" s="23" t="n">
        <v>0.004941502214289008</v>
      </c>
      <c r="EK189" s="23" t="n">
        <v>0.009299847543891028</v>
      </c>
      <c r="EL189" s="23" t="n">
        <v>2.011721442655916</v>
      </c>
      <c r="EM189" s="23" t="n">
        <v>3.158813600583751</v>
      </c>
      <c r="EN189" s="23" t="n">
        <v>0.0179345125987027</v>
      </c>
      <c r="EO189" s="23" t="n">
        <v>0.004326813954848104</v>
      </c>
      <c r="EP189" s="23" t="n">
        <v>4.16321552963016</v>
      </c>
      <c r="EQ189" s="23" t="n">
        <v>3.16321552963016</v>
      </c>
      <c r="ER189" s="23" t="n">
        <v>-0.009666551643891292</v>
      </c>
      <c r="ES189" s="23" t="n">
        <v>-0.008879200843160533</v>
      </c>
      <c r="ET189" s="23" t="n">
        <v>-0.02438581057862452</v>
      </c>
      <c r="EU189" s="23" t="n">
        <v>-0.005840058091572696</v>
      </c>
      <c r="EV189" s="23" t="n">
        <v>-0.01471925893473323</v>
      </c>
      <c r="EW189" s="23" t="n">
        <v>1.918548947987226</v>
      </c>
      <c r="EX189" s="23" t="n">
        <v>2.522700077233329</v>
      </c>
      <c r="EY189" s="23" t="n">
        <v>-0.02358632321548288</v>
      </c>
      <c r="EZ189" s="23" t="n">
        <v>0.0007994873631416398</v>
      </c>
      <c r="FA189" s="23" t="n">
        <v>2.439993503824923</v>
      </c>
      <c r="FB189" s="23" t="n">
        <v>1.439993503824923</v>
      </c>
      <c r="FC189" s="23" t="n">
        <v>0.007793700408394696</v>
      </c>
      <c r="FD189" s="23" t="n">
        <v>0.006506548456350748</v>
      </c>
      <c r="FE189" s="23" t="n">
        <v>0.02100446448196484</v>
      </c>
      <c r="FF189" s="23" t="n">
        <v>0.006704215617219391</v>
      </c>
      <c r="FG189" s="23" t="n">
        <v>0.01321076407357014</v>
      </c>
      <c r="FH189" s="23" t="n">
        <v>1.834847134917126</v>
      </c>
      <c r="FI189" s="23" t="n">
        <v>2.695056697244951</v>
      </c>
      <c r="FJ189" s="23" t="n">
        <v>0.03135955268569797</v>
      </c>
      <c r="FK189" s="23" t="n">
        <v>0.01035508820373313</v>
      </c>
      <c r="FL189" s="23" t="n">
        <v>4.023705177571387</v>
      </c>
      <c r="FM189" s="23" t="n">
        <v>3.023705177571387</v>
      </c>
    </row>
    <row r="190">
      <c r="A190" s="2" t="inlineStr">
        <is>
          <t>NSW|3002</t>
        </is>
      </c>
      <c r="B190" s="2" t="inlineStr">
        <is>
          <t>NSW</t>
        </is>
      </c>
      <c r="C190" s="2" t="inlineStr">
        <is>
          <t>3002</t>
        </is>
      </c>
      <c r="D190" s="2" t="inlineStr">
        <is>
          <t>Non-residential building construction</t>
        </is>
      </c>
      <c r="E190" s="23" t="n">
        <v>1</v>
      </c>
      <c r="F190" s="23" t="n">
        <v>0.6565712761292626</v>
      </c>
      <c r="G190" s="23" t="n">
        <v>2.305399374118774</v>
      </c>
      <c r="H190" s="23" t="n">
        <v>0.6488280979895111</v>
      </c>
      <c r="I190" s="23" t="n">
        <v>1.305399374118774</v>
      </c>
      <c r="J190" s="23" t="n">
        <v>1.656571276129263</v>
      </c>
      <c r="K190" s="23" t="n">
        <v>2.305399374118774</v>
      </c>
      <c r="L190" s="23" t="n">
        <v>2.94009626981954</v>
      </c>
      <c r="M190" s="23" t="n">
        <v>0.6346968957007664</v>
      </c>
      <c r="N190" s="23" t="n">
        <v>2.94009626981954</v>
      </c>
      <c r="O190" s="23" t="n">
        <v>1.94009626981954</v>
      </c>
      <c r="P190" s="23" t="n">
        <v>0.1056562517498611</v>
      </c>
      <c r="Q190" s="23" t="n">
        <v>0.1255928847093161</v>
      </c>
      <c r="R190" s="23" t="n">
        <v>0.3782549836777111</v>
      </c>
      <c r="S190" s="23" t="n">
        <v>0.1470058472185339</v>
      </c>
      <c r="T190" s="23" t="n">
        <v>0.2725987319278501</v>
      </c>
      <c r="U190" s="23" t="n">
        <v>2.188693358218448</v>
      </c>
      <c r="V190" s="23" t="n">
        <v>3.580053024909702</v>
      </c>
      <c r="W190" s="23" t="n">
        <v>0.526094926054995</v>
      </c>
      <c r="X190" s="23" t="n">
        <v>0.1478399423772839</v>
      </c>
      <c r="Y190" s="23" t="n">
        <v>4.979307114741432</v>
      </c>
      <c r="Z190" s="23" t="n">
        <v>3.979307114741432</v>
      </c>
      <c r="AA190" s="23" t="n">
        <v>0.2179661327219563</v>
      </c>
      <c r="AB190" s="23" t="n">
        <v>0.2311627531334576</v>
      </c>
      <c r="AC190" s="23" t="n">
        <v>0.7085773619603505</v>
      </c>
      <c r="AD190" s="23" t="n">
        <v>0.2594484761049366</v>
      </c>
      <c r="AE190" s="23" t="n">
        <v>0.4906112292383942</v>
      </c>
      <c r="AF190" s="23" t="n">
        <v>2.060544361854304</v>
      </c>
      <c r="AG190" s="23" t="n">
        <v>3.2508599070491</v>
      </c>
      <c r="AH190" s="23" t="n">
        <v>1.032327004040049</v>
      </c>
      <c r="AI190" s="23" t="n">
        <v>0.3237496420796985</v>
      </c>
      <c r="AJ190" s="23" t="n">
        <v>4.736180759590365</v>
      </c>
      <c r="AK190" s="23" t="n">
        <v>3.736180759590365</v>
      </c>
      <c r="AL190" s="23" t="n">
        <v>0.2184654006759865</v>
      </c>
      <c r="AM190" s="23" t="n">
        <v>0.2262055956660599</v>
      </c>
      <c r="AN190" s="23" t="n">
        <v>0.702882076278334</v>
      </c>
      <c r="AO190" s="23" t="n">
        <v>0.2582110799362876</v>
      </c>
      <c r="AP190" s="23" t="n">
        <v>0.4844166756023475</v>
      </c>
      <c r="AQ190" s="23" t="n">
        <v>2.035429843655441</v>
      </c>
      <c r="AR190" s="23" t="n">
        <v>3.217361074584083</v>
      </c>
      <c r="AS190" s="23" t="n">
        <v>1.031950345240127</v>
      </c>
      <c r="AT190" s="23" t="n">
        <v>0.3290682689617926</v>
      </c>
      <c r="AU190" s="23" t="n">
        <v>4.723632859240021</v>
      </c>
      <c r="AV190" s="23" t="n">
        <v>3.72363285924002</v>
      </c>
      <c r="AW190" s="23" t="n">
        <v>0.2215518104802238</v>
      </c>
      <c r="AX190" s="23" t="n">
        <v>0.2325203307901883</v>
      </c>
      <c r="AY190" s="23" t="n">
        <v>0.7193725262266042</v>
      </c>
      <c r="AZ190" s="23" t="n">
        <v>0.2653003849561921</v>
      </c>
      <c r="BA190" s="23" t="n">
        <v>0.4978207157463804</v>
      </c>
      <c r="BB190" s="23" t="n">
        <v>2.049507698836627</v>
      </c>
      <c r="BC190" s="23" t="n">
        <v>3.24697200473032</v>
      </c>
      <c r="BD190" s="23" t="n">
        <v>1.057251266762737</v>
      </c>
      <c r="BE190" s="23" t="n">
        <v>0.3378787405361325</v>
      </c>
      <c r="BF190" s="23" t="n">
        <v>4.772027204251211</v>
      </c>
      <c r="BG190" s="23" t="n">
        <v>3.772027204251211</v>
      </c>
      <c r="BH190" s="23" t="n">
        <v>1.620934666195942</v>
      </c>
      <c r="BI190" s="23" t="n">
        <v>1.424385846860371</v>
      </c>
      <c r="BJ190" s="23" t="n">
        <v>4.525154274777726</v>
      </c>
      <c r="BK190" s="23" t="n">
        <v>1.479833761721412</v>
      </c>
      <c r="BL190" s="23" t="n">
        <v>2.904219608581784</v>
      </c>
      <c r="BM190" s="23" t="n">
        <v>1.878743527771642</v>
      </c>
      <c r="BN190" s="23" t="n">
        <v>2.791694427387066</v>
      </c>
      <c r="BO190" s="23" t="n">
        <v>6.244687335217772</v>
      </c>
      <c r="BP190" s="23" t="n">
        <v>1.719533060440046</v>
      </c>
      <c r="BQ190" s="23" t="n">
        <v>3.852522538661593</v>
      </c>
      <c r="BR190" s="23" t="n">
        <v>2.852522538661593</v>
      </c>
      <c r="CD190" s="23" t="n">
        <v>0.1123098809720952</v>
      </c>
      <c r="CE190" s="23" t="n">
        <v>0.1055698684241415</v>
      </c>
      <c r="CF190" s="23" t="n">
        <v>0.330322378282639</v>
      </c>
      <c r="CG190" s="23" t="n">
        <v>0.1124426288864023</v>
      </c>
      <c r="CH190" s="23" t="n">
        <v>0.2180124973105438</v>
      </c>
      <c r="CI190" s="23" t="n">
        <v>1.939987359174316</v>
      </c>
      <c r="CJ190" s="23" t="n">
        <v>2.94116933811649</v>
      </c>
      <c r="CK190" s="23" t="n">
        <v>0.5062320779850534</v>
      </c>
      <c r="CL190" s="23" t="n">
        <v>0.1759096997024144</v>
      </c>
      <c r="CM190" s="23" t="n">
        <v>4.507458058038839</v>
      </c>
      <c r="CN190" s="23" t="n">
        <v>3.507458058038839</v>
      </c>
      <c r="CO190" s="23" t="n">
        <v>0</v>
      </c>
      <c r="CP190" s="23" t="n">
        <v>0.0001646517450262529</v>
      </c>
      <c r="CQ190" s="23" t="n">
        <v>0.00048671582467987</v>
      </c>
      <c r="CR190" s="23" t="n">
        <v>0.0003220640796536171</v>
      </c>
      <c r="CS190" s="23" t="n">
        <v>0.00048671582467987</v>
      </c>
      <c r="CV190" s="23" t="n">
        <v>0.002795216708600743</v>
      </c>
      <c r="CW190" s="23" t="n">
        <v>0.002308500883920873</v>
      </c>
      <c r="CZ190" s="23" t="n">
        <v>0.0003727996416528958</v>
      </c>
      <c r="DA190" s="23" t="n">
        <v>0.0002282091326684927</v>
      </c>
      <c r="DB190" s="23" t="n">
        <v>0.0007670202366008945</v>
      </c>
      <c r="DC190" s="23" t="n">
        <v>0.000166011462279506</v>
      </c>
      <c r="DD190" s="23" t="n">
        <v>0.0003942205949479987</v>
      </c>
      <c r="DE190" s="23" t="n">
        <v>1.612149549438066</v>
      </c>
      <c r="DF190" s="23" t="n">
        <v>2.057459693899189</v>
      </c>
      <c r="DG190" s="23" t="n">
        <v>0.000865982809207718</v>
      </c>
      <c r="DH190" s="23" t="n">
        <v>9.896257260682358e-05</v>
      </c>
      <c r="DI190" s="23" t="n">
        <v>2.32291749361179</v>
      </c>
      <c r="DJ190" s="23" t="n">
        <v>1.32291749361179</v>
      </c>
      <c r="DK190" s="23" t="n">
        <v>0.003932471410396039</v>
      </c>
      <c r="DL190" s="23" t="n">
        <v>0.00737743310437479</v>
      </c>
      <c r="DM190" s="23" t="n">
        <v>0.01987363319765757</v>
      </c>
      <c r="DN190" s="23" t="n">
        <v>0.00856372868288674</v>
      </c>
      <c r="DO190" s="23" t="n">
        <v>0.01594116178726153</v>
      </c>
      <c r="DP190" s="23" t="n">
        <v>2.876029685777629</v>
      </c>
      <c r="DQ190" s="23" t="n">
        <v>5.053726047472039</v>
      </c>
      <c r="DR190" s="23" t="n">
        <v>0.02749047485238795</v>
      </c>
      <c r="DS190" s="23" t="n">
        <v>0.007616841654730384</v>
      </c>
      <c r="DT190" s="23" t="n">
        <v>6.990635654645328</v>
      </c>
      <c r="DU190" s="23" t="n">
        <v>5.990635654645328</v>
      </c>
      <c r="DV190" s="23" t="n">
        <v>-0.0012188612478116</v>
      </c>
      <c r="DW190" s="23" t="n">
        <v>-0.001455558857941185</v>
      </c>
      <c r="DX190" s="23" t="n">
        <v>-0.00463691931066814</v>
      </c>
      <c r="DY190" s="23" t="n">
        <v>-0.001962499204915355</v>
      </c>
      <c r="DZ190" s="23" t="n">
        <v>-0.00341805806285654</v>
      </c>
      <c r="EA190" s="23" t="n">
        <v>2.194195697463154</v>
      </c>
      <c r="EB190" s="23" t="n">
        <v>3.804304484200708</v>
      </c>
      <c r="EC190" s="23" t="n">
        <v>-0.005850752847585218</v>
      </c>
      <c r="ED190" s="23" t="n">
        <v>-0.001213833536917078</v>
      </c>
      <c r="EE190" s="23" t="n">
        <v>4.800179559478104</v>
      </c>
      <c r="EF190" s="23" t="n">
        <v>3.800179559478104</v>
      </c>
      <c r="EG190" s="23" t="n">
        <v>0.005367249346599065</v>
      </c>
      <c r="EH190" s="23" t="n">
        <v>0.003835500312536637</v>
      </c>
      <c r="EI190" s="23" t="n">
        <v>0.01421025173843251</v>
      </c>
      <c r="EJ190" s="23" t="n">
        <v>0.005007502079296812</v>
      </c>
      <c r="EK190" s="23" t="n">
        <v>0.008843002391833448</v>
      </c>
      <c r="EL190" s="23" t="n">
        <v>1.714611911027943</v>
      </c>
      <c r="EM190" s="23" t="n">
        <v>2.647585536050562</v>
      </c>
      <c r="EN190" s="23" t="n">
        <v>0.01869939655973195</v>
      </c>
      <c r="EO190" s="23" t="n">
        <v>0.004489144821299435</v>
      </c>
      <c r="EP190" s="23" t="n">
        <v>3.483981337960522</v>
      </c>
      <c r="EQ190" s="23" t="n">
        <v>2.483981337960522</v>
      </c>
      <c r="ER190" s="23" t="n">
        <v>-0.004867981392568863</v>
      </c>
      <c r="ES190" s="23" t="n">
        <v>-0.008792657779934349</v>
      </c>
      <c r="ET190" s="23" t="n">
        <v>-0.01990553742044867</v>
      </c>
      <c r="EU190" s="23" t="n">
        <v>-0.006244898247945462</v>
      </c>
      <c r="EV190" s="23" t="n">
        <v>-0.01503755602787981</v>
      </c>
      <c r="EW190" s="23" t="n">
        <v>2.806222553224348</v>
      </c>
      <c r="EX190" s="23" t="n">
        <v>4.08907426204117</v>
      </c>
      <c r="EY190" s="23" t="n">
        <v>-0.01907605535965408</v>
      </c>
      <c r="EZ190" s="23" t="n">
        <v>0.000829482060794591</v>
      </c>
      <c r="FA190" s="23" t="n">
        <v>3.918678774897193</v>
      </c>
      <c r="FB190" s="23" t="n">
        <v>2.918678774897193</v>
      </c>
      <c r="FC190" s="23" t="n">
        <v>0.00685926176232303</v>
      </c>
      <c r="FD190" s="23" t="n">
        <v>0.006447619349851386</v>
      </c>
      <c r="FE190" s="23" t="n">
        <v>0.02017425037745938</v>
      </c>
      <c r="FF190" s="23" t="n">
        <v>0.006867369265284965</v>
      </c>
      <c r="FG190" s="23" t="n">
        <v>0.01331498861513635</v>
      </c>
      <c r="FH190" s="23" t="n">
        <v>1.939987359174316</v>
      </c>
      <c r="FI190" s="23" t="n">
        <v>2.941169338116491</v>
      </c>
      <c r="FJ190" s="23" t="n">
        <v>0.03091783470278064</v>
      </c>
      <c r="FK190" s="23" t="n">
        <v>0.01074358432532126</v>
      </c>
      <c r="FL190" s="23" t="n">
        <v>4.507458058038842</v>
      </c>
      <c r="FM190" s="23" t="n">
        <v>3.507458058038841</v>
      </c>
    </row>
    <row r="191">
      <c r="A191" s="2" t="inlineStr">
        <is>
          <t>NSW|3101</t>
        </is>
      </c>
      <c r="B191" s="2" t="inlineStr">
        <is>
          <t>NSW</t>
        </is>
      </c>
      <c r="C191" s="2" t="inlineStr">
        <is>
          <t>3101</t>
        </is>
      </c>
      <c r="D191" s="2" t="inlineStr">
        <is>
          <t>Heavy and civil engineering construction</t>
        </is>
      </c>
      <c r="E191" s="23" t="n">
        <v>1</v>
      </c>
      <c r="F191" s="23" t="n">
        <v>0.532735969548105</v>
      </c>
      <c r="G191" s="23" t="n">
        <v>2.028494145029722</v>
      </c>
      <c r="H191" s="23" t="n">
        <v>0.4957581754816173</v>
      </c>
      <c r="I191" s="23" t="n">
        <v>1.028494145029722</v>
      </c>
      <c r="J191" s="23" t="n">
        <v>1.532735969548105</v>
      </c>
      <c r="K191" s="23" t="n">
        <v>2.028494145029722</v>
      </c>
      <c r="L191" s="23" t="n">
        <v>2.737361246228498</v>
      </c>
      <c r="M191" s="23" t="n">
        <v>0.7088671011987757</v>
      </c>
      <c r="N191" s="23" t="n">
        <v>2.737361246228498</v>
      </c>
      <c r="O191" s="23" t="n">
        <v>1.737361246228498</v>
      </c>
      <c r="P191" s="23" t="n">
        <v>0.1818604673298093</v>
      </c>
      <c r="Q191" s="23" t="n">
        <v>0.121819463333047</v>
      </c>
      <c r="R191" s="23" t="n">
        <v>0.4224575787432621</v>
      </c>
      <c r="S191" s="23" t="n">
        <v>0.1187776480804058</v>
      </c>
      <c r="T191" s="23" t="n">
        <v>0.2405971114134528</v>
      </c>
      <c r="U191" s="23" t="n">
        <v>1.669851260813731</v>
      </c>
      <c r="V191" s="23" t="n">
        <v>2.322976427730843</v>
      </c>
      <c r="W191" s="23" t="n">
        <v>0.587573986439996</v>
      </c>
      <c r="X191" s="23" t="n">
        <v>0.165116407696734</v>
      </c>
      <c r="Y191" s="23" t="n">
        <v>3.230905512710541</v>
      </c>
      <c r="Z191" s="23" t="n">
        <v>2.230905512710541</v>
      </c>
      <c r="AA191" s="23" t="n">
        <v>0.361623675758787</v>
      </c>
      <c r="AB191" s="23" t="n">
        <v>0.2040157754510501</v>
      </c>
      <c r="AC191" s="23" t="n">
        <v>0.7715762916015098</v>
      </c>
      <c r="AD191" s="23" t="n">
        <v>0.2059368403916727</v>
      </c>
      <c r="AE191" s="23" t="n">
        <v>0.4099526158427228</v>
      </c>
      <c r="AF191" s="23" t="n">
        <v>1.564165980070216</v>
      </c>
      <c r="AG191" s="23" t="n">
        <v>2.133644291907957</v>
      </c>
      <c r="AH191" s="23" t="n">
        <v>1.133159075210042</v>
      </c>
      <c r="AI191" s="23" t="n">
        <v>0.3615827836085327</v>
      </c>
      <c r="AJ191" s="23" t="n">
        <v>3.133531212613112</v>
      </c>
      <c r="AK191" s="23" t="n">
        <v>2.133531212613112</v>
      </c>
      <c r="AL191" s="23" t="n">
        <v>0.3631174751201715</v>
      </c>
      <c r="AM191" s="23" t="n">
        <v>0.201438259434763</v>
      </c>
      <c r="AN191" s="23" t="n">
        <v>0.7701030004246365</v>
      </c>
      <c r="AO191" s="23" t="n">
        <v>0.2055472658697021</v>
      </c>
      <c r="AP191" s="23" t="n">
        <v>0.4069855253044651</v>
      </c>
      <c r="AQ191" s="23" t="n">
        <v>1.554746805749567</v>
      </c>
      <c r="AR191" s="23" t="n">
        <v>2.120809526365471</v>
      </c>
      <c r="AS191" s="23" t="n">
        <v>1.137625941682916</v>
      </c>
      <c r="AT191" s="23" t="n">
        <v>0.3675229412582799</v>
      </c>
      <c r="AU191" s="23" t="n">
        <v>3.132941870413772</v>
      </c>
      <c r="AV191" s="23" t="n">
        <v>2.132941870413772</v>
      </c>
      <c r="AW191" s="23" t="n">
        <v>0.3692188132849613</v>
      </c>
      <c r="AX191" s="23" t="n">
        <v>0.2069947662454341</v>
      </c>
      <c r="AY191" s="23" t="n">
        <v>0.7872588365730586</v>
      </c>
      <c r="AZ191" s="23" t="n">
        <v>0.2110452570426632</v>
      </c>
      <c r="BA191" s="23" t="n">
        <v>0.4180400232880973</v>
      </c>
      <c r="BB191" s="23" t="n">
        <v>1.560628978799292</v>
      </c>
      <c r="BC191" s="23" t="n">
        <v>2.132228392071279</v>
      </c>
      <c r="BD191" s="23" t="n">
        <v>1.164621834537779</v>
      </c>
      <c r="BE191" s="23" t="n">
        <v>0.3773629979647208</v>
      </c>
      <c r="BF191" s="23" t="n">
        <v>3.154286273161627</v>
      </c>
      <c r="BG191" s="23" t="n">
        <v>2.154286273161627</v>
      </c>
      <c r="BH191" s="23" t="n">
        <v>1.288351067485129</v>
      </c>
      <c r="BI191" s="23" t="n">
        <v>1.194525584101064</v>
      </c>
      <c r="BJ191" s="23" t="n">
        <v>3.626481291437206</v>
      </c>
      <c r="BK191" s="23" t="n">
        <v>1.143604639851013</v>
      </c>
      <c r="BL191" s="23" t="n">
        <v>2.338130223952077</v>
      </c>
      <c r="BM191" s="23" t="n">
        <v>1.927173977845019</v>
      </c>
      <c r="BN191" s="23" t="n">
        <v>2.814823834093704</v>
      </c>
      <c r="BO191" s="23" t="n">
        <v>5.546957701872127</v>
      </c>
      <c r="BP191" s="23" t="n">
        <v>1.920476410434922</v>
      </c>
      <c r="BQ191" s="23" t="n">
        <v>4.305470645279808</v>
      </c>
      <c r="BR191" s="23" t="n">
        <v>3.305470645279808</v>
      </c>
      <c r="CD191" s="23" t="n">
        <v>0.1797632084289776</v>
      </c>
      <c r="CE191" s="23" t="n">
        <v>0.08219631211800307</v>
      </c>
      <c r="CF191" s="23" t="n">
        <v>0.3491187128582478</v>
      </c>
      <c r="CG191" s="23" t="n">
        <v>0.08715919231126709</v>
      </c>
      <c r="CH191" s="23" t="n">
        <v>0.1693555044292702</v>
      </c>
      <c r="CI191" s="23" t="n">
        <v>1.457247691762677</v>
      </c>
      <c r="CJ191" s="23" t="n">
        <v>1.94210325855516</v>
      </c>
      <c r="CK191" s="23" t="n">
        <v>0.5455850887700461</v>
      </c>
      <c r="CL191" s="23" t="n">
        <v>0.1964663759117983</v>
      </c>
      <c r="CM191" s="23" t="n">
        <v>3.03502086738511</v>
      </c>
      <c r="CN191" s="23" t="n">
        <v>2.03502086738511</v>
      </c>
      <c r="CO191" s="23" t="n">
        <v>0</v>
      </c>
      <c r="CP191" s="23" t="n">
        <v>0.0001554710397641069</v>
      </c>
      <c r="CQ191" s="23" t="n">
        <v>0.0004673280538067846</v>
      </c>
      <c r="CR191" s="23" t="n">
        <v>0.0003118570140426776</v>
      </c>
      <c r="CS191" s="23" t="n">
        <v>0.0004673280538067846</v>
      </c>
      <c r="CV191" s="23" t="n">
        <v>0.003045598627972807</v>
      </c>
      <c r="CW191" s="23" t="n">
        <v>0.002578270574166023</v>
      </c>
      <c r="CZ191" s="23" t="n">
        <v>0.0002392173390719222</v>
      </c>
      <c r="DA191" s="23" t="n">
        <v>0.0001453618468204043</v>
      </c>
      <c r="DB191" s="23" t="n">
        <v>0.0004939871609953683</v>
      </c>
      <c r="DC191" s="23" t="n">
        <v>0.0001094079751030418</v>
      </c>
      <c r="DD191" s="23" t="n">
        <v>0.0002547698219234461</v>
      </c>
      <c r="DE191" s="23" t="n">
        <v>1.607655980893176</v>
      </c>
      <c r="DF191" s="23" t="n">
        <v>2.06501402829687</v>
      </c>
      <c r="DG191" s="23" t="n">
        <v>0.000604514425972013</v>
      </c>
      <c r="DH191" s="23" t="n">
        <v>0.0001105272649766447</v>
      </c>
      <c r="DI191" s="23" t="n">
        <v>2.527051042024433</v>
      </c>
      <c r="DJ191" s="23" t="n">
        <v>1.527051042024433</v>
      </c>
      <c r="DK191" s="23" t="n">
        <v>0.009302801624802889</v>
      </c>
      <c r="DL191" s="23" t="n">
        <v>0.0063479117033665</v>
      </c>
      <c r="DM191" s="23" t="n">
        <v>0.02210202547615634</v>
      </c>
      <c r="DN191" s="23" t="n">
        <v>0.006451312147986952</v>
      </c>
      <c r="DO191" s="23" t="n">
        <v>0.01279922385135345</v>
      </c>
      <c r="DP191" s="23" t="n">
        <v>1.682365588280617</v>
      </c>
      <c r="DQ191" s="23" t="n">
        <v>2.375846155552591</v>
      </c>
      <c r="DR191" s="23" t="n">
        <v>0.03060896556149811</v>
      </c>
      <c r="DS191" s="23" t="n">
        <v>0.008506940085341769</v>
      </c>
      <c r="DT191" s="23" t="n">
        <v>3.290295418090963</v>
      </c>
      <c r="DU191" s="23" t="n">
        <v>2.290295418090963</v>
      </c>
      <c r="DV191" s="23" t="n">
        <v>-0.003440680799084953</v>
      </c>
      <c r="DW191" s="23" t="n">
        <v>-0.001092237779279801</v>
      </c>
      <c r="DX191" s="23" t="n">
        <v>-0.005907504542536732</v>
      </c>
      <c r="DY191" s="23" t="n">
        <v>-0.001374585964171978</v>
      </c>
      <c r="DZ191" s="23" t="n">
        <v>-0.002466823743451779</v>
      </c>
      <c r="EA191" s="23" t="n">
        <v>1.317448157228151</v>
      </c>
      <c r="EB191" s="23" t="n">
        <v>1.716958034615658</v>
      </c>
      <c r="EC191" s="23" t="n">
        <v>-0.007263185760580586</v>
      </c>
      <c r="ED191" s="23" t="n">
        <v>-0.001355681218043855</v>
      </c>
      <c r="EE191" s="23" t="n">
        <v>2.110973433662381</v>
      </c>
      <c r="EF191" s="23" t="n">
        <v>1.110973433662381</v>
      </c>
      <c r="EG191" s="23" t="n">
        <v>0.007339173252408407</v>
      </c>
      <c r="EH191" s="23" t="n">
        <v>0.003973689460451538</v>
      </c>
      <c r="EI191" s="23" t="n">
        <v>0.01537956165219775</v>
      </c>
      <c r="EJ191" s="23" t="n">
        <v>0.004066698939337805</v>
      </c>
      <c r="EK191" s="23" t="n">
        <v>0.008040388399789343</v>
      </c>
      <c r="EL191" s="23" t="n">
        <v>1.541435570981723</v>
      </c>
      <c r="EM191" s="23" t="n">
        <v>2.095544160529366</v>
      </c>
      <c r="EN191" s="23" t="n">
        <v>0.02039330458664611</v>
      </c>
      <c r="EO191" s="23" t="n">
        <v>0.005013742934448361</v>
      </c>
      <c r="EP191" s="23" t="n">
        <v>2.778692352023968</v>
      </c>
      <c r="EQ191" s="23" t="n">
        <v>1.778692352023968</v>
      </c>
      <c r="ER191" s="23" t="n">
        <v>-0.00584537389102393</v>
      </c>
      <c r="ES191" s="23" t="n">
        <v>-0.006551205476738623</v>
      </c>
      <c r="ET191" s="23" t="n">
        <v>-0.01685285282907101</v>
      </c>
      <c r="EU191" s="23" t="n">
        <v>-0.004456273461308455</v>
      </c>
      <c r="EV191" s="23" t="n">
        <v>-0.01100747893804708</v>
      </c>
      <c r="EW191" s="23" t="n">
        <v>2.12075045991473</v>
      </c>
      <c r="EX191" s="23" t="n">
        <v>2.883109471397544</v>
      </c>
      <c r="EY191" s="23" t="n">
        <v>-0.01592643811377156</v>
      </c>
      <c r="EZ191" s="23" t="n">
        <v>0.0009264147152994485</v>
      </c>
      <c r="FA191" s="23" t="n">
        <v>2.724622652150269</v>
      </c>
      <c r="FB191" s="23" t="n">
        <v>1.724622652150269</v>
      </c>
      <c r="FC191" s="23" t="n">
        <v>0.01097893516738528</v>
      </c>
      <c r="FD191" s="23" t="n">
        <v>0.005020092763299003</v>
      </c>
      <c r="FE191" s="23" t="n">
        <v>0.02132222576404479</v>
      </c>
      <c r="FF191" s="23" t="n">
        <v>0.005323197833360506</v>
      </c>
      <c r="FG191" s="23" t="n">
        <v>0.01034329059665951</v>
      </c>
      <c r="FH191" s="23" t="n">
        <v>1.457247691762677</v>
      </c>
      <c r="FI191" s="23" t="n">
        <v>1.942103258555159</v>
      </c>
      <c r="FJ191" s="23" t="n">
        <v>0.03332129733468257</v>
      </c>
      <c r="FK191" s="23" t="n">
        <v>0.01199907157063777</v>
      </c>
      <c r="FL191" s="23" t="n">
        <v>3.03502086738511</v>
      </c>
      <c r="FM191" s="23" t="n">
        <v>2.03502086738511</v>
      </c>
    </row>
    <row r="192">
      <c r="A192" s="2" t="inlineStr">
        <is>
          <t>NSW|3201</t>
        </is>
      </c>
      <c r="B192" s="2" t="inlineStr">
        <is>
          <t>NSW</t>
        </is>
      </c>
      <c r="C192" s="2" t="inlineStr">
        <is>
          <t>3201</t>
        </is>
      </c>
      <c r="D192" s="2" t="inlineStr">
        <is>
          <t>Construction services</t>
        </is>
      </c>
      <c r="E192" s="23" t="n">
        <v>1</v>
      </c>
      <c r="F192" s="23" t="n">
        <v>0.557071907811769</v>
      </c>
      <c r="G192" s="23" t="n">
        <v>2.086901474618896</v>
      </c>
      <c r="H192" s="23" t="n">
        <v>0.5298295668071269</v>
      </c>
      <c r="I192" s="23" t="n">
        <v>1.086901474618896</v>
      </c>
      <c r="J192" s="23" t="n">
        <v>1.557071907811769</v>
      </c>
      <c r="K192" s="23" t="n">
        <v>2.086901474618896</v>
      </c>
      <c r="L192" s="23" t="n">
        <v>2.75501049562769</v>
      </c>
      <c r="M192" s="23" t="n">
        <v>0.6681090210087945</v>
      </c>
      <c r="N192" s="23" t="n">
        <v>2.75501049562769</v>
      </c>
      <c r="O192" s="23" t="n">
        <v>1.75501049562769</v>
      </c>
      <c r="P192" s="23" t="n">
        <v>0.1656455199588087</v>
      </c>
      <c r="Q192" s="23" t="n">
        <v>0.111047472795222</v>
      </c>
      <c r="R192" s="23" t="n">
        <v>0.3981673276621127</v>
      </c>
      <c r="S192" s="23" t="n">
        <v>0.1214743349080819</v>
      </c>
      <c r="T192" s="23" t="n">
        <v>0.232521807703304</v>
      </c>
      <c r="U192" s="23" t="n">
        <v>1.670392249804501</v>
      </c>
      <c r="V192" s="23" t="n">
        <v>2.403731340039414</v>
      </c>
      <c r="W192" s="23" t="n">
        <v>0.5537899560958445</v>
      </c>
      <c r="X192" s="23" t="n">
        <v>0.1556226284337318</v>
      </c>
      <c r="Y192" s="23" t="n">
        <v>3.343223265160182</v>
      </c>
      <c r="Z192" s="23" t="n">
        <v>2.343223265160182</v>
      </c>
      <c r="AA192" s="23" t="n">
        <v>0.3224132276906825</v>
      </c>
      <c r="AB192" s="23" t="n">
        <v>0.200299725953738</v>
      </c>
      <c r="AC192" s="23" t="n">
        <v>0.7380122963761226</v>
      </c>
      <c r="AD192" s="23" t="n">
        <v>0.2152993427317022</v>
      </c>
      <c r="AE192" s="23" t="n">
        <v>0.4155990686854402</v>
      </c>
      <c r="AF192" s="23" t="n">
        <v>1.621251576395935</v>
      </c>
      <c r="AG192" s="23" t="n">
        <v>2.289026109946576</v>
      </c>
      <c r="AH192" s="23" t="n">
        <v>1.078804976924841</v>
      </c>
      <c r="AI192" s="23" t="n">
        <v>0.3407926805487187</v>
      </c>
      <c r="AJ192" s="23" t="n">
        <v>3.346031999530204</v>
      </c>
      <c r="AK192" s="23" t="n">
        <v>2.346031999530204</v>
      </c>
      <c r="AL192" s="23" t="n">
        <v>0.308170716818139</v>
      </c>
      <c r="AM192" s="23" t="n">
        <v>0.1971255651007038</v>
      </c>
      <c r="AN192" s="23" t="n">
        <v>0.719929739479088</v>
      </c>
      <c r="AO192" s="23" t="n">
        <v>0.2146334575602453</v>
      </c>
      <c r="AP192" s="23" t="n">
        <v>0.411759022660949</v>
      </c>
      <c r="AQ192" s="23" t="n">
        <v>1.63966351876656</v>
      </c>
      <c r="AR192" s="23" t="n">
        <v>2.336139354551136</v>
      </c>
      <c r="AS192" s="23" t="n">
        <v>1.066321033513042</v>
      </c>
      <c r="AT192" s="23" t="n">
        <v>0.3463912940339537</v>
      </c>
      <c r="AU192" s="23" t="n">
        <v>3.460163394247191</v>
      </c>
      <c r="AV192" s="23" t="n">
        <v>2.460163394247192</v>
      </c>
      <c r="AW192" s="23" t="n">
        <v>0.3190932135403208</v>
      </c>
      <c r="AX192" s="23" t="n">
        <v>0.2029553856784302</v>
      </c>
      <c r="AY192" s="23" t="n">
        <v>0.7425713529994927</v>
      </c>
      <c r="AZ192" s="23" t="n">
        <v>0.2205227537807417</v>
      </c>
      <c r="BA192" s="23" t="n">
        <v>0.4234781394591719</v>
      </c>
      <c r="BB192" s="23" t="n">
        <v>1.63603792580435</v>
      </c>
      <c r="BC192" s="23" t="n">
        <v>2.327129883963079</v>
      </c>
      <c r="BD192" s="23" t="n">
        <v>1.098236925162157</v>
      </c>
      <c r="BE192" s="23" t="n">
        <v>0.3556655721626646</v>
      </c>
      <c r="BF192" s="23" t="n">
        <v>3.441743285534913</v>
      </c>
      <c r="BG192" s="23" t="n">
        <v>2.441743285534913</v>
      </c>
      <c r="BH192" s="23" t="n">
        <v>2.199451725823298</v>
      </c>
      <c r="BI192" s="23" t="n">
        <v>1.240322947202717</v>
      </c>
      <c r="BJ192" s="23" t="n">
        <v>4.649078445985639</v>
      </c>
      <c r="BK192" s="23" t="n">
        <v>1.209303772959624</v>
      </c>
      <c r="BL192" s="23" t="n">
        <v>2.449626720162341</v>
      </c>
      <c r="BM192" s="23" t="n">
        <v>1.563923696365029</v>
      </c>
      <c r="BN192" s="23" t="n">
        <v>2.113744253352684</v>
      </c>
      <c r="BO192" s="23" t="n">
        <v>6.459132280161756</v>
      </c>
      <c r="BP192" s="23" t="n">
        <v>1.810053834176117</v>
      </c>
      <c r="BQ192" s="23" t="n">
        <v>2.936701089788172</v>
      </c>
      <c r="BR192" s="23" t="n">
        <v>1.936701089788172</v>
      </c>
      <c r="CD192" s="23" t="n">
        <v>0.1567677077318738</v>
      </c>
      <c r="CE192" s="23" t="n">
        <v>0.08925225315851594</v>
      </c>
      <c r="CF192" s="23" t="n">
        <v>0.3398449687140099</v>
      </c>
      <c r="CG192" s="23" t="n">
        <v>0.0938250078236202</v>
      </c>
      <c r="CH192" s="23" t="n">
        <v>0.1830772609821361</v>
      </c>
      <c r="CI192" s="23" t="n">
        <v>1.569328048804335</v>
      </c>
      <c r="CJ192" s="23" t="n">
        <v>2.167825081012607</v>
      </c>
      <c r="CK192" s="23" t="n">
        <v>0.5250150208289968</v>
      </c>
      <c r="CL192" s="23" t="n">
        <v>0.1851700521149868</v>
      </c>
      <c r="CM192" s="23" t="n">
        <v>3.348999793547733</v>
      </c>
      <c r="CN192" s="23" t="n">
        <v>2.348999793547734</v>
      </c>
      <c r="CO192" s="23" t="n">
        <v>0</v>
      </c>
      <c r="CP192" s="23" t="n">
        <v>0.000137181099364893</v>
      </c>
      <c r="CQ192" s="23" t="n">
        <v>0.0004325816635089114</v>
      </c>
      <c r="CR192" s="23" t="n">
        <v>0.0002954005641440184</v>
      </c>
      <c r="CS192" s="23" t="n">
        <v>0.0004325816635089114</v>
      </c>
      <c r="CV192" s="23" t="n">
        <v>0.002862608147018694</v>
      </c>
      <c r="CW192" s="23" t="n">
        <v>0.002430026483509783</v>
      </c>
      <c r="CZ192" s="23" t="n">
        <v>0.0004159690642761158</v>
      </c>
      <c r="DA192" s="23" t="n">
        <v>0.0001882128657692135</v>
      </c>
      <c r="DB192" s="23" t="n">
        <v>0.0007320719024943078</v>
      </c>
      <c r="DC192" s="23" t="n">
        <v>0.0001278899724489785</v>
      </c>
      <c r="DD192" s="23" t="n">
        <v>0.000316102838218192</v>
      </c>
      <c r="DE192" s="23" t="n">
        <v>1.452468421171532</v>
      </c>
      <c r="DF192" s="23" t="n">
        <v>1.75991910304264</v>
      </c>
      <c r="DG192" s="23" t="n">
        <v>0.0008362441269824331</v>
      </c>
      <c r="DH192" s="23" t="n">
        <v>0.0001041722244881253</v>
      </c>
      <c r="DI192" s="23" t="n">
        <v>2.010351727568239</v>
      </c>
      <c r="DJ192" s="23" t="n">
        <v>1.010351727568239</v>
      </c>
      <c r="DK192" s="23" t="n">
        <v>0.01244575825252607</v>
      </c>
      <c r="DL192" s="23" t="n">
        <v>0.006807008589759098</v>
      </c>
      <c r="DM192" s="23" t="n">
        <v>0.02637569789669256</v>
      </c>
      <c r="DN192" s="23" t="n">
        <v>0.007122931054407397</v>
      </c>
      <c r="DO192" s="23" t="n">
        <v>0.0139299396441665</v>
      </c>
      <c r="DP192" s="23" t="n">
        <v>1.546934019739417</v>
      </c>
      <c r="DQ192" s="23" t="n">
        <v>2.119251986221024</v>
      </c>
      <c r="DR192" s="23" t="n">
        <v>0.0343935102660162</v>
      </c>
      <c r="DS192" s="23" t="n">
        <v>0.008017812369323644</v>
      </c>
      <c r="DT192" s="23" t="n">
        <v>2.763472467339263</v>
      </c>
      <c r="DU192" s="23" t="n">
        <v>1.763472467339263</v>
      </c>
      <c r="DV192" s="23" t="n">
        <v>-0.001939230594620334</v>
      </c>
      <c r="DW192" s="23" t="n">
        <v>-0.001302581977166759</v>
      </c>
      <c r="DX192" s="23" t="n">
        <v>-0.004898737942290936</v>
      </c>
      <c r="DY192" s="23" t="n">
        <v>-0.001656925370503843</v>
      </c>
      <c r="DZ192" s="23" t="n">
        <v>-0.002959507347670602</v>
      </c>
      <c r="EA192" s="23" t="n">
        <v>1.67170040570744</v>
      </c>
      <c r="EB192" s="23" t="n">
        <v>2.526124513443962</v>
      </c>
      <c r="EC192" s="23" t="n">
        <v>-0.006176470890900873</v>
      </c>
      <c r="ED192" s="23" t="n">
        <v>-0.001277732948609936</v>
      </c>
      <c r="EE192" s="23" t="n">
        <v>3.185011059558966</v>
      </c>
      <c r="EF192" s="23" t="n">
        <v>2.185011059558966</v>
      </c>
      <c r="EG192" s="23" t="n">
        <v>0.003955047745725452</v>
      </c>
      <c r="EH192" s="23" t="n">
        <v>0.003613114032078713</v>
      </c>
      <c r="EI192" s="23" t="n">
        <v>0.01173050167102899</v>
      </c>
      <c r="EJ192" s="23" t="n">
        <v>0.004162339893224822</v>
      </c>
      <c r="EK192" s="23" t="n">
        <v>0.007775453925303535</v>
      </c>
      <c r="EL192" s="23" t="n">
        <v>1.913544984629757</v>
      </c>
      <c r="EM192" s="23" t="n">
        <v>2.96595703141817</v>
      </c>
      <c r="EN192" s="23" t="n">
        <v>0.01645596696326682</v>
      </c>
      <c r="EO192" s="23" t="n">
        <v>0.004725465292237829</v>
      </c>
      <c r="EP192" s="23" t="n">
        <v>4.160750519649768</v>
      </c>
      <c r="EQ192" s="23" t="n">
        <v>3.160750519649768</v>
      </c>
      <c r="ER192" s="23" t="n">
        <v>-0.01819755861826901</v>
      </c>
      <c r="ES192" s="23" t="n">
        <v>-0.00678727488511295</v>
      </c>
      <c r="ET192" s="23" t="n">
        <v>-0.02981305856806372</v>
      </c>
      <c r="EU192" s="23" t="n">
        <v>-0.004828225064681756</v>
      </c>
      <c r="EV192" s="23" t="n">
        <v>-0.01161549994979471</v>
      </c>
      <c r="EW192" s="23" t="n">
        <v>1.37297722334572</v>
      </c>
      <c r="EX192" s="23" t="n">
        <v>1.638299905688096</v>
      </c>
      <c r="EY192" s="23" t="n">
        <v>-0.02893991037506675</v>
      </c>
      <c r="EZ192" s="23" t="n">
        <v>0.0008731481929969698</v>
      </c>
      <c r="FA192" s="23" t="n">
        <v>1.590318293906371</v>
      </c>
      <c r="FB192" s="23" t="n">
        <v>0.5903182939063706</v>
      </c>
      <c r="FC192" s="23" t="n">
        <v>0.009574498110984988</v>
      </c>
      <c r="FD192" s="23" t="n">
        <v>0.005451030327807868</v>
      </c>
      <c r="FE192" s="23" t="n">
        <v>0.02075583714310107</v>
      </c>
      <c r="FF192" s="23" t="n">
        <v>0.005730308704308217</v>
      </c>
      <c r="FG192" s="23" t="n">
        <v>0.01118133903211608</v>
      </c>
      <c r="FH192" s="23" t="n">
        <v>1.569328048804334</v>
      </c>
      <c r="FI192" s="23" t="n">
        <v>2.167825081012606</v>
      </c>
      <c r="FJ192" s="23" t="n">
        <v>0.03206499219701188</v>
      </c>
      <c r="FK192" s="23" t="n">
        <v>0.01130915505391081</v>
      </c>
      <c r="FL192" s="23" t="n">
        <v>3.348999793547732</v>
      </c>
      <c r="FM192" s="23" t="n">
        <v>2.348999793547733</v>
      </c>
    </row>
    <row r="193">
      <c r="A193" s="2" t="inlineStr">
        <is>
          <t>NSW|3301</t>
        </is>
      </c>
      <c r="B193" s="2" t="inlineStr">
        <is>
          <t>NSW</t>
        </is>
      </c>
      <c r="C193" s="2" t="inlineStr">
        <is>
          <t>3301</t>
        </is>
      </c>
      <c r="D193" s="2" t="inlineStr">
        <is>
          <t>Wholesale trade</t>
        </is>
      </c>
      <c r="E193" s="23" t="n">
        <v>1</v>
      </c>
      <c r="F193" s="23" t="n">
        <v>0.4392542735433182</v>
      </c>
      <c r="G193" s="23" t="n">
        <v>1.814673793871805</v>
      </c>
      <c r="H193" s="23" t="n">
        <v>0.3754195203284872</v>
      </c>
      <c r="I193" s="23" t="n">
        <v>0.8146737938718054</v>
      </c>
      <c r="J193" s="23" t="n">
        <v>1.439254273543318</v>
      </c>
      <c r="K193" s="23" t="n">
        <v>1.814673793871805</v>
      </c>
      <c r="L193" s="23" t="n">
        <v>2.639694370034233</v>
      </c>
      <c r="M193" s="23" t="n">
        <v>0.8250205761624276</v>
      </c>
      <c r="N193" s="23" t="n">
        <v>2.639694370034233</v>
      </c>
      <c r="O193" s="23" t="n">
        <v>1.639694370034233</v>
      </c>
      <c r="P193" s="23" t="n">
        <v>0.2965189217063363</v>
      </c>
      <c r="Q193" s="23" t="n">
        <v>0.1006516315690858</v>
      </c>
      <c r="R193" s="23" t="n">
        <v>0.4916805906629526</v>
      </c>
      <c r="S193" s="23" t="n">
        <v>0.0945100373875304</v>
      </c>
      <c r="T193" s="23" t="n">
        <v>0.1951616689566162</v>
      </c>
      <c r="U193" s="23" t="n">
        <v>1.339444211485324</v>
      </c>
      <c r="V193" s="23" t="n">
        <v>1.658176105030824</v>
      </c>
      <c r="W193" s="23" t="n">
        <v>0.6838526262694281</v>
      </c>
      <c r="X193" s="23" t="n">
        <v>0.1921720356064756</v>
      </c>
      <c r="Y193" s="23" t="n">
        <v>2.306269773052446</v>
      </c>
      <c r="Z193" s="23" t="n">
        <v>1.306269773052446</v>
      </c>
      <c r="AA193" s="23" t="n">
        <v>0.4712177682696657</v>
      </c>
      <c r="AB193" s="23" t="n">
        <v>0.1890993278828966</v>
      </c>
      <c r="AC193" s="23" t="n">
        <v>0.827051787190047</v>
      </c>
      <c r="AD193" s="23" t="n">
        <v>0.1667346910374847</v>
      </c>
      <c r="AE193" s="23" t="n">
        <v>0.3558340189203813</v>
      </c>
      <c r="AF193" s="23" t="n">
        <v>1.401299230666276</v>
      </c>
      <c r="AG193" s="23" t="n">
        <v>1.755137099831827</v>
      </c>
      <c r="AH193" s="23" t="n">
        <v>1.247882766591749</v>
      </c>
      <c r="AI193" s="23" t="n">
        <v>0.4208309794017021</v>
      </c>
      <c r="AJ193" s="23" t="n">
        <v>2.648208218408306</v>
      </c>
      <c r="AK193" s="23" t="n">
        <v>1.648208218408306</v>
      </c>
      <c r="AL193" s="23" t="n">
        <v>0.4792527172225521</v>
      </c>
      <c r="AM193" s="23" t="n">
        <v>0.1907637106341876</v>
      </c>
      <c r="AN193" s="23" t="n">
        <v>0.8372037701590294</v>
      </c>
      <c r="AO193" s="23" t="n">
        <v>0.1671873423022896</v>
      </c>
      <c r="AP193" s="23" t="n">
        <v>0.3579510529364772</v>
      </c>
      <c r="AQ193" s="23" t="n">
        <v>1.398044087761743</v>
      </c>
      <c r="AR193" s="23" t="n">
        <v>1.746894154322039</v>
      </c>
      <c r="AS193" s="23" t="n">
        <v>1.264948248971836</v>
      </c>
      <c r="AT193" s="23" t="n">
        <v>0.4277444788128071</v>
      </c>
      <c r="AU193" s="23" t="n">
        <v>2.639418001222158</v>
      </c>
      <c r="AV193" s="23" t="n">
        <v>1.639418001222158</v>
      </c>
      <c r="AW193" s="23" t="n">
        <v>0.4810857154870977</v>
      </c>
      <c r="AX193" s="23" t="n">
        <v>0.195978331995206</v>
      </c>
      <c r="AY193" s="23" t="n">
        <v>0.848585397692271</v>
      </c>
      <c r="AZ193" s="23" t="n">
        <v>0.1715213502099673</v>
      </c>
      <c r="BA193" s="23" t="n">
        <v>0.3674996822051733</v>
      </c>
      <c r="BB193" s="23" t="n">
        <v>1.407366765809662</v>
      </c>
      <c r="BC193" s="23" t="n">
        <v>1.76389647494123</v>
      </c>
      <c r="BD193" s="23" t="n">
        <v>1.287782304244622</v>
      </c>
      <c r="BE193" s="23" t="n">
        <v>0.4391969065523507</v>
      </c>
      <c r="BF193" s="23" t="n">
        <v>2.676825070436245</v>
      </c>
      <c r="BG193" s="23" t="n">
        <v>1.676825070436245</v>
      </c>
      <c r="BH193" s="23" t="n">
        <v>1.563004876471839</v>
      </c>
      <c r="BI193" s="23" t="n">
        <v>0.9781365217007216</v>
      </c>
      <c r="BJ193" s="23" t="n">
        <v>3.423330100389861</v>
      </c>
      <c r="BK193" s="23" t="n">
        <v>0.8821887022172998</v>
      </c>
      <c r="BL193" s="23" t="n">
        <v>1.860325223918021</v>
      </c>
      <c r="BM193" s="23" t="n">
        <v>1.625805163134656</v>
      </c>
      <c r="BN193" s="23" t="n">
        <v>2.190223557150584</v>
      </c>
      <c r="BO193" s="23" t="n">
        <v>5.658491743473472</v>
      </c>
      <c r="BP193" s="23" t="n">
        <v>2.235161643083611</v>
      </c>
      <c r="BQ193" s="23" t="n">
        <v>3.620264932407855</v>
      </c>
      <c r="BR193" s="23" t="n">
        <v>2.620264932407855</v>
      </c>
      <c r="CD193" s="23" t="n">
        <v>0.1746988465633294</v>
      </c>
      <c r="CE193" s="23" t="n">
        <v>0.08844769631381075</v>
      </c>
      <c r="CF193" s="23" t="n">
        <v>0.3353711965270944</v>
      </c>
      <c r="CG193" s="23" t="n">
        <v>0.07222465364995426</v>
      </c>
      <c r="CH193" s="23" t="n">
        <v>0.160672349963765</v>
      </c>
      <c r="CI193" s="23" t="n">
        <v>1.506286664472898</v>
      </c>
      <c r="CJ193" s="23" t="n">
        <v>1.919710422389768</v>
      </c>
      <c r="CK193" s="23" t="n">
        <v>0.5640301403223208</v>
      </c>
      <c r="CL193" s="23" t="n">
        <v>0.2286589437952264</v>
      </c>
      <c r="CM193" s="23" t="n">
        <v>3.228585370870531</v>
      </c>
      <c r="CN193" s="23" t="n">
        <v>2.228585370870531</v>
      </c>
      <c r="CO193" s="23" t="n">
        <v>0</v>
      </c>
      <c r="CP193" s="23" t="n">
        <v>0.0002203589877683683</v>
      </c>
      <c r="CQ193" s="23" t="n">
        <v>0.0005954970241424254</v>
      </c>
      <c r="CR193" s="23" t="n">
        <v>0.0003751380363740572</v>
      </c>
      <c r="CS193" s="23" t="n">
        <v>0.0005954970241424254</v>
      </c>
      <c r="CV193" s="23" t="n">
        <v>0.003596237601612961</v>
      </c>
      <c r="CW193" s="23" t="n">
        <v>0.003000740577470535</v>
      </c>
      <c r="CZ193" s="23" t="n">
        <v>0.0001167257519354751</v>
      </c>
      <c r="DA193" s="23" t="n">
        <v>6.279318236207267e-05</v>
      </c>
      <c r="DB193" s="23" t="n">
        <v>0.0002413604473255287</v>
      </c>
      <c r="DC193" s="23" t="n">
        <v>6.184151302798096e-05</v>
      </c>
      <c r="DD193" s="23" t="n">
        <v>0.0001246346953900536</v>
      </c>
      <c r="DE193" s="23" t="n">
        <v>1.537954832767187</v>
      </c>
      <c r="DF193" s="23" t="n">
        <v>2.067756628879551</v>
      </c>
      <c r="DG193" s="23" t="n">
        <v>0.000369998477893573</v>
      </c>
      <c r="DH193" s="23" t="n">
        <v>0.0001286380305680443</v>
      </c>
      <c r="DI193" s="23" t="n">
        <v>3.169810189769476</v>
      </c>
      <c r="DJ193" s="23" t="n">
        <v>2.169810189769476</v>
      </c>
      <c r="DK193" s="23" t="n">
        <v>0.005658999562393097</v>
      </c>
      <c r="DL193" s="23" t="n">
        <v>0.006657724535681127</v>
      </c>
      <c r="DM193" s="23" t="n">
        <v>0.01721921956686805</v>
      </c>
      <c r="DN193" s="23" t="n">
        <v>0.004902495468793826</v>
      </c>
      <c r="DO193" s="23" t="n">
        <v>0.01156022000447495</v>
      </c>
      <c r="DP193" s="23" t="n">
        <v>2.176484370121719</v>
      </c>
      <c r="DQ193" s="23" t="n">
        <v>3.042802774062475</v>
      </c>
      <c r="DR193" s="23" t="n">
        <v>0.02712008899460562</v>
      </c>
      <c r="DS193" s="23" t="n">
        <v>0.009900869427737567</v>
      </c>
      <c r="DT193" s="23" t="n">
        <v>4.792382239226924</v>
      </c>
      <c r="DU193" s="23" t="n">
        <v>3.792382239226924</v>
      </c>
      <c r="DV193" s="23" t="n">
        <v>-0.003942727049782975</v>
      </c>
      <c r="DW193" s="23" t="n">
        <v>-0.001726255344793127</v>
      </c>
      <c r="DX193" s="23" t="n">
        <v>-0.006674449505094031</v>
      </c>
      <c r="DY193" s="23" t="n">
        <v>-0.001005467110517929</v>
      </c>
      <c r="DZ193" s="23" t="n">
        <v>-0.002731722455311056</v>
      </c>
      <c r="EA193" s="23" t="n">
        <v>1.437832830676967</v>
      </c>
      <c r="EB193" s="23" t="n">
        <v>1.692851019311982</v>
      </c>
      <c r="EC193" s="23" t="n">
        <v>-0.00825226980132681</v>
      </c>
      <c r="ED193" s="23" t="n">
        <v>-0.001577820296232779</v>
      </c>
      <c r="EE193" s="23" t="n">
        <v>2.093036037526628</v>
      </c>
      <c r="EF193" s="23" t="n">
        <v>1.093036037526628</v>
      </c>
      <c r="EG193" s="23" t="n">
        <v>0.012032470517828</v>
      </c>
      <c r="EH193" s="23" t="n">
        <v>0.003765558950385024</v>
      </c>
      <c r="EI193" s="23" t="n">
        <v>0.01908395381904924</v>
      </c>
      <c r="EJ193" s="23" t="n">
        <v>0.003285924350836216</v>
      </c>
      <c r="EK193" s="23" t="n">
        <v>0.00705148330122124</v>
      </c>
      <c r="EL193" s="23" t="n">
        <v>1.31294977575933</v>
      </c>
      <c r="EM193" s="23" t="n">
        <v>1.586037862363623</v>
      </c>
      <c r="EN193" s="23" t="n">
        <v>0.02491923814457896</v>
      </c>
      <c r="EO193" s="23" t="n">
        <v>0.005835284325529724</v>
      </c>
      <c r="EP193" s="23" t="n">
        <v>2.070999310379127</v>
      </c>
      <c r="EQ193" s="23" t="n">
        <v>1.070999310379127</v>
      </c>
      <c r="ER193" s="23" t="n">
        <v>-0.003997521564941603</v>
      </c>
      <c r="ES193" s="23" t="n">
        <v>-0.002101176199094036</v>
      </c>
      <c r="ET193" s="23" t="n">
        <v>-0.008931970850067241</v>
      </c>
      <c r="EU193" s="23" t="n">
        <v>-0.002833273086031603</v>
      </c>
      <c r="EV193" s="23" t="n">
        <v>-0.004934449285125639</v>
      </c>
      <c r="EW193" s="23" t="n">
        <v>1.52561972836405</v>
      </c>
      <c r="EX193" s="23" t="n">
        <v>2.234377152183724</v>
      </c>
      <c r="EY193" s="23" t="n">
        <v>-0.007853755764491828</v>
      </c>
      <c r="EZ193" s="23" t="n">
        <v>0.001078215085575413</v>
      </c>
      <c r="FA193" s="23" t="n">
        <v>1.964656259360682</v>
      </c>
      <c r="FB193" s="23" t="n">
        <v>0.9646562593606819</v>
      </c>
      <c r="FC193" s="23" t="n">
        <v>0.01066963216220946</v>
      </c>
      <c r="FD193" s="23" t="n">
        <v>0.005401892478557786</v>
      </c>
      <c r="FE193" s="23" t="n">
        <v>0.0204826040648586</v>
      </c>
      <c r="FF193" s="23" t="n">
        <v>0.004411079424091355</v>
      </c>
      <c r="FG193" s="23" t="n">
        <v>0.009812971902649141</v>
      </c>
      <c r="FH193" s="23" t="n">
        <v>1.506286664472898</v>
      </c>
      <c r="FI193" s="23" t="n">
        <v>1.91971042238977</v>
      </c>
      <c r="FJ193" s="23" t="n">
        <v>0.03444781831147919</v>
      </c>
      <c r="FK193" s="23" t="n">
        <v>0.01396521424662059</v>
      </c>
      <c r="FL193" s="23" t="n">
        <v>3.228585370870532</v>
      </c>
      <c r="FM193" s="23" t="n">
        <v>2.228585370870533</v>
      </c>
    </row>
    <row r="194">
      <c r="A194" s="2" t="inlineStr">
        <is>
          <t>NSW|3901</t>
        </is>
      </c>
      <c r="B194" s="2" t="inlineStr">
        <is>
          <t>NSW</t>
        </is>
      </c>
      <c r="C194" s="2" t="inlineStr">
        <is>
          <t>3901</t>
        </is>
      </c>
      <c r="D194" s="2" t="inlineStr">
        <is>
          <t>Retail trade</t>
        </is>
      </c>
      <c r="E194" s="23" t="n">
        <v>1</v>
      </c>
      <c r="F194" s="23" t="n">
        <v>0.4027960774019517</v>
      </c>
      <c r="G194" s="23" t="n">
        <v>1.740724624104634</v>
      </c>
      <c r="H194" s="23" t="n">
        <v>0.337928546702682</v>
      </c>
      <c r="I194" s="23" t="n">
        <v>0.7407246241046337</v>
      </c>
      <c r="J194" s="23" t="n">
        <v>1.402796077401952</v>
      </c>
      <c r="K194" s="23" t="n">
        <v>1.740724624104634</v>
      </c>
      <c r="L194" s="23" t="n">
        <v>2.593450519290877</v>
      </c>
      <c r="M194" s="23" t="n">
        <v>0.8527258951862431</v>
      </c>
      <c r="N194" s="23" t="n">
        <v>2.593450519290877</v>
      </c>
      <c r="O194" s="23" t="n">
        <v>1.593450519290877</v>
      </c>
      <c r="P194" s="23" t="n">
        <v>0.3267669099274894</v>
      </c>
      <c r="Q194" s="23" t="n">
        <v>0.09643063181167098</v>
      </c>
      <c r="R194" s="23" t="n">
        <v>0.5081918971875701</v>
      </c>
      <c r="S194" s="23" t="n">
        <v>0.08499435544840968</v>
      </c>
      <c r="T194" s="23" t="n">
        <v>0.1814249872600807</v>
      </c>
      <c r="U194" s="23" t="n">
        <v>1.295105253567655</v>
      </c>
      <c r="V194" s="23" t="n">
        <v>1.555212237678348</v>
      </c>
      <c r="W194" s="23" t="n">
        <v>0.7068173325125088</v>
      </c>
      <c r="X194" s="23" t="n">
        <v>0.1986254353249387</v>
      </c>
      <c r="Y194" s="23" t="n">
        <v>2.163062755250688</v>
      </c>
      <c r="Z194" s="23" t="n">
        <v>1.163062755250688</v>
      </c>
      <c r="AA194" s="23" t="n">
        <v>0.5242205179581021</v>
      </c>
      <c r="AB194" s="23" t="n">
        <v>0.1758793879026725</v>
      </c>
      <c r="AC194" s="23" t="n">
        <v>0.8503687940089207</v>
      </c>
      <c r="AD194" s="23" t="n">
        <v>0.1502688881481461</v>
      </c>
      <c r="AE194" s="23" t="n">
        <v>0.3261482760508186</v>
      </c>
      <c r="AF194" s="23" t="n">
        <v>1.335506493694185</v>
      </c>
      <c r="AG194" s="23" t="n">
        <v>1.622158547554001</v>
      </c>
      <c r="AH194" s="23" t="n">
        <v>1.285331853114211</v>
      </c>
      <c r="AI194" s="23" t="n">
        <v>0.4349630591052903</v>
      </c>
      <c r="AJ194" s="23" t="n">
        <v>2.451891540073104</v>
      </c>
      <c r="AK194" s="23" t="n">
        <v>1.451891540073104</v>
      </c>
      <c r="AL194" s="23" t="n">
        <v>0.5351935338518456</v>
      </c>
      <c r="AM194" s="23" t="n">
        <v>0.1775382192519444</v>
      </c>
      <c r="AN194" s="23" t="n">
        <v>0.8636184078951314</v>
      </c>
      <c r="AO194" s="23" t="n">
        <v>0.1508866547913414</v>
      </c>
      <c r="AP194" s="23" t="n">
        <v>0.3284248740432858</v>
      </c>
      <c r="AQ194" s="23" t="n">
        <v>1.331727137983493</v>
      </c>
      <c r="AR194" s="23" t="n">
        <v>1.613656281830568</v>
      </c>
      <c r="AS194" s="23" t="n">
        <v>1.305727131174795</v>
      </c>
      <c r="AT194" s="23" t="n">
        <v>0.4421087232796634</v>
      </c>
      <c r="AU194" s="23" t="n">
        <v>2.439728899146699</v>
      </c>
      <c r="AV194" s="23" t="n">
        <v>1.439728899146699</v>
      </c>
      <c r="AW194" s="23" t="n">
        <v>0.5386070012695207</v>
      </c>
      <c r="AX194" s="23" t="n">
        <v>0.1824098886144756</v>
      </c>
      <c r="AY194" s="23" t="n">
        <v>0.8758300294091356</v>
      </c>
      <c r="AZ194" s="23" t="n">
        <v>0.1548131395251393</v>
      </c>
      <c r="BA194" s="23" t="n">
        <v>0.3372230281396149</v>
      </c>
      <c r="BB194" s="23" t="n">
        <v>1.338669731705172</v>
      </c>
      <c r="BC194" s="23" t="n">
        <v>1.626102199460395</v>
      </c>
      <c r="BD194" s="23" t="n">
        <v>1.329775768611097</v>
      </c>
      <c r="BE194" s="23" t="n">
        <v>0.4539457392019616</v>
      </c>
      <c r="BF194" s="23" t="n">
        <v>2.468916604271308</v>
      </c>
      <c r="BG194" s="23" t="n">
        <v>1.468916604271308</v>
      </c>
      <c r="BH194" s="23" t="n">
        <v>5.656954476744818</v>
      </c>
      <c r="BI194" s="23" t="n">
        <v>0.9379418425855912</v>
      </c>
      <c r="BJ194" s="23" t="n">
        <v>7.383828281341832</v>
      </c>
      <c r="BK194" s="23" t="n">
        <v>0.788931962011423</v>
      </c>
      <c r="BL194" s="23" t="n">
        <v>1.726873804597014</v>
      </c>
      <c r="BM194" s="23" t="n">
        <v>1.165803321635586</v>
      </c>
      <c r="BN194" s="23" t="n">
        <v>1.305265635722547</v>
      </c>
      <c r="BO194" s="23" t="n">
        <v>9.694049708606183</v>
      </c>
      <c r="BP194" s="23" t="n">
        <v>2.310221427264351</v>
      </c>
      <c r="BQ194" s="23" t="n">
        <v>1.713651709317702</v>
      </c>
      <c r="BR194" s="23" t="n">
        <v>0.7136517093177019</v>
      </c>
      <c r="CD194" s="23" t="n">
        <v>0.1974536080306127</v>
      </c>
      <c r="CE194" s="23" t="n">
        <v>0.07944875609100166</v>
      </c>
      <c r="CF194" s="23" t="n">
        <v>0.3421768968213504</v>
      </c>
      <c r="CG194" s="23" t="n">
        <v>0.06527453269973613</v>
      </c>
      <c r="CH194" s="23" t="n">
        <v>0.1447232887907378</v>
      </c>
      <c r="CI194" s="23" t="n">
        <v>1.402366697086052</v>
      </c>
      <c r="CJ194" s="23" t="n">
        <v>1.732948312437524</v>
      </c>
      <c r="CK194" s="23" t="n">
        <v>0.5785145206017022</v>
      </c>
      <c r="CL194" s="23" t="n">
        <v>0.2363376237803517</v>
      </c>
      <c r="CM194" s="23" t="n">
        <v>2.929875662297398</v>
      </c>
      <c r="CN194" s="23" t="n">
        <v>1.929875662297399</v>
      </c>
      <c r="CO194" s="23" t="n">
        <v>0</v>
      </c>
      <c r="CP194" s="23" t="n">
        <v>0.0001590328645906795</v>
      </c>
      <c r="CQ194" s="23" t="n">
        <v>0.000497041890300863</v>
      </c>
      <c r="CR194" s="23" t="n">
        <v>0.0003380090257101836</v>
      </c>
      <c r="CS194" s="23" t="n">
        <v>0.000497041890300863</v>
      </c>
      <c r="CV194" s="23" t="n">
        <v>0.003598551439368729</v>
      </c>
      <c r="CW194" s="23" t="n">
        <v>0.003101509549067866</v>
      </c>
      <c r="CZ194" s="23" t="n">
        <v>9.09122222568826e-05</v>
      </c>
      <c r="DA194" s="23" t="n">
        <v>5.348443460486427e-05</v>
      </c>
      <c r="DB194" s="23" t="n">
        <v>0.0001970441559812945</v>
      </c>
      <c r="DC194" s="23" t="n">
        <v>5.264749911954763e-05</v>
      </c>
      <c r="DD194" s="23" t="n">
        <v>0.0001061319337244119</v>
      </c>
      <c r="DE194" s="23" t="n">
        <v>1.588308516469194</v>
      </c>
      <c r="DF194" s="23" t="n">
        <v>2.167411059698049</v>
      </c>
      <c r="DG194" s="23" t="n">
        <v>0.0003300020275065912</v>
      </c>
      <c r="DH194" s="23" t="n">
        <v>0.0001329578715252967</v>
      </c>
      <c r="DI194" s="23" t="n">
        <v>3.62989727139365</v>
      </c>
      <c r="DJ194" s="23" t="n">
        <v>2.62989727139365</v>
      </c>
      <c r="DK194" s="23" t="n">
        <v>0.00365844938085373</v>
      </c>
      <c r="DL194" s="23" t="n">
        <v>0.00581042911414252</v>
      </c>
      <c r="DM194" s="23" t="n">
        <v>0.01382679506579802</v>
      </c>
      <c r="DN194" s="23" t="n">
        <v>0.004357916570801769</v>
      </c>
      <c r="DO194" s="23" t="n">
        <v>0.01016834568494429</v>
      </c>
      <c r="DP194" s="23" t="n">
        <v>2.588221814561941</v>
      </c>
      <c r="DQ194" s="23" t="n">
        <v>3.779414070387225</v>
      </c>
      <c r="DR194" s="23" t="n">
        <v>0.02406014922668554</v>
      </c>
      <c r="DS194" s="23" t="n">
        <v>0.01023335416088752</v>
      </c>
      <c r="DT194" s="23" t="n">
        <v>6.576597547748739</v>
      </c>
      <c r="DU194" s="23" t="n">
        <v>5.576597547748739</v>
      </c>
      <c r="DV194" s="23" t="n">
        <v>-0.0003358941854355485</v>
      </c>
      <c r="DW194" s="23" t="n">
        <v>-0.001151277050806844</v>
      </c>
      <c r="DX194" s="23" t="n">
        <v>-0.002309259598075965</v>
      </c>
      <c r="DY194" s="23" t="n">
        <v>-0.0008220883618335721</v>
      </c>
      <c r="DZ194" s="23" t="n">
        <v>-0.001973365412640416</v>
      </c>
      <c r="EA194" s="23" t="n">
        <v>4.427499196849752</v>
      </c>
      <c r="EB194" s="23" t="n">
        <v>6.87496151528073</v>
      </c>
      <c r="EC194" s="23" t="n">
        <v>-0.003940065257258973</v>
      </c>
      <c r="ED194" s="23" t="n">
        <v>-0.001630805659183008</v>
      </c>
      <c r="EE194" s="23" t="n">
        <v>11.73007878106004</v>
      </c>
      <c r="EF194" s="23" t="n">
        <v>10.73007878106004</v>
      </c>
      <c r="EG194" s="23" t="n">
        <v>0.01454040802763323</v>
      </c>
      <c r="EH194" s="23" t="n">
        <v>0.003511660908229163</v>
      </c>
      <c r="EI194" s="23" t="n">
        <v>0.02100592999328926</v>
      </c>
      <c r="EJ194" s="23" t="n">
        <v>0.002953861057426875</v>
      </c>
      <c r="EK194" s="23" t="n">
        <v>0.006465521965656038</v>
      </c>
      <c r="EL194" s="23" t="n">
        <v>1.241510479042641</v>
      </c>
      <c r="EM194" s="23" t="n">
        <v>1.444658908702471</v>
      </c>
      <c r="EN194" s="23" t="n">
        <v>0.02703717114523591</v>
      </c>
      <c r="EO194" s="23" t="n">
        <v>0.006031241151946649</v>
      </c>
      <c r="EP194" s="23" t="n">
        <v>1.859450649105121</v>
      </c>
      <c r="EQ194" s="23" t="n">
        <v>0.859450649105121</v>
      </c>
      <c r="ER194" s="23" t="n">
        <v>-0.003567392133889669</v>
      </c>
      <c r="ES194" s="23" t="n">
        <v>-0.001852829558957418</v>
      </c>
      <c r="ET194" s="23" t="n">
        <v>-0.007756316107078608</v>
      </c>
      <c r="EU194" s="23" t="n">
        <v>-0.002336094414231522</v>
      </c>
      <c r="EV194" s="23" t="n">
        <v>-0.00418892397318894</v>
      </c>
      <c r="EW194" s="23" t="n">
        <v>1.519379280274749</v>
      </c>
      <c r="EX194" s="23" t="n">
        <v>2.174225825469204</v>
      </c>
      <c r="EY194" s="23" t="n">
        <v>-0.006641893084651731</v>
      </c>
      <c r="EZ194" s="23" t="n">
        <v>0.001114423022426877</v>
      </c>
      <c r="FA194" s="23" t="n">
        <v>1.86183431351849</v>
      </c>
      <c r="FB194" s="23" t="n">
        <v>0.8618343135184896</v>
      </c>
      <c r="FC194" s="23" t="n">
        <v>0.01205936620780157</v>
      </c>
      <c r="FD194" s="23" t="n">
        <v>0.004852287349984268</v>
      </c>
      <c r="FE194" s="23" t="n">
        <v>0.02089825831887583</v>
      </c>
      <c r="FF194" s="23" t="n">
        <v>0.003986604761089997</v>
      </c>
      <c r="FG194" s="23" t="n">
        <v>0.008838892111074265</v>
      </c>
      <c r="FH194" s="23" t="n">
        <v>1.402366697086052</v>
      </c>
      <c r="FI194" s="23" t="n">
        <v>1.732948312437524</v>
      </c>
      <c r="FJ194" s="23" t="n">
        <v>0.03533244355496946</v>
      </c>
      <c r="FK194" s="23" t="n">
        <v>0.01443418523609363</v>
      </c>
      <c r="FL194" s="23" t="n">
        <v>2.929875662297397</v>
      </c>
      <c r="FM194" s="23" t="n">
        <v>1.929875662297397</v>
      </c>
    </row>
    <row r="195">
      <c r="A195" s="2" t="inlineStr">
        <is>
          <t>NSW|4401</t>
        </is>
      </c>
      <c r="B195" s="2" t="inlineStr">
        <is>
          <t>NSW</t>
        </is>
      </c>
      <c r="C195" s="2" t="inlineStr">
        <is>
          <t>4401</t>
        </is>
      </c>
      <c r="D195" s="2" t="inlineStr">
        <is>
          <t>Accommodation</t>
        </is>
      </c>
      <c r="E195" s="23" t="n">
        <v>1</v>
      </c>
      <c r="F195" s="23" t="n">
        <v>0.65653296555096</v>
      </c>
      <c r="G195" s="23" t="n">
        <v>2.208093073694709</v>
      </c>
      <c r="H195" s="23" t="n">
        <v>0.5515601081437489</v>
      </c>
      <c r="I195" s="23" t="n">
        <v>1.208093073694709</v>
      </c>
      <c r="J195" s="23" t="n">
        <v>1.65653296555096</v>
      </c>
      <c r="K195" s="23" t="n">
        <v>2.208093073694709</v>
      </c>
      <c r="L195" s="23" t="n">
        <v>2.985874193577495</v>
      </c>
      <c r="M195" s="23" t="n">
        <v>0.777781119882786</v>
      </c>
      <c r="N195" s="23" t="n">
        <v>2.985874193577495</v>
      </c>
      <c r="O195" s="23" t="n">
        <v>1.985874193577495</v>
      </c>
      <c r="P195" s="23" t="n">
        <v>0.1794935106316636</v>
      </c>
      <c r="Q195" s="23" t="n">
        <v>0.1543483870016603</v>
      </c>
      <c r="R195" s="23" t="n">
        <v>0.4635276882538898</v>
      </c>
      <c r="S195" s="23" t="n">
        <v>0.1296857906205658</v>
      </c>
      <c r="T195" s="23" t="n">
        <v>0.2840341776222262</v>
      </c>
      <c r="U195" s="23" t="n">
        <v>1.859910681218981</v>
      </c>
      <c r="V195" s="23" t="n">
        <v>2.582420314933219</v>
      </c>
      <c r="W195" s="23" t="n">
        <v>0.6446962377213544</v>
      </c>
      <c r="X195" s="23" t="n">
        <v>0.1811685494674646</v>
      </c>
      <c r="Y195" s="23" t="n">
        <v>3.59175234498771</v>
      </c>
      <c r="Z195" s="23" t="n">
        <v>2.59175234498771</v>
      </c>
      <c r="AA195" s="23" t="n">
        <v>0.2248204580251653</v>
      </c>
      <c r="AB195" s="23" t="n">
        <v>0.279948561207499</v>
      </c>
      <c r="AC195" s="23" t="n">
        <v>0.7439764187290051</v>
      </c>
      <c r="AD195" s="23" t="n">
        <v>0.2392073994963408</v>
      </c>
      <c r="AE195" s="23" t="n">
        <v>0.5191559607038398</v>
      </c>
      <c r="AF195" s="23" t="n">
        <v>2.245209460324838</v>
      </c>
      <c r="AG195" s="23" t="n">
        <v>3.309202486571432</v>
      </c>
      <c r="AH195" s="23" t="n">
        <v>1.140711239529383</v>
      </c>
      <c r="AI195" s="23" t="n">
        <v>0.3967348208003781</v>
      </c>
      <c r="AJ195" s="23" t="n">
        <v>5.073876503719683</v>
      </c>
      <c r="AK195" s="23" t="n">
        <v>4.073876503719683</v>
      </c>
      <c r="AL195" s="23" t="n">
        <v>0.1830901298969141</v>
      </c>
      <c r="AM195" s="23" t="n">
        <v>0.2794292491421161</v>
      </c>
      <c r="AN195" s="23" t="n">
        <v>0.70236314269468</v>
      </c>
      <c r="AO195" s="23" t="n">
        <v>0.2398437636556497</v>
      </c>
      <c r="AP195" s="23" t="n">
        <v>0.5192730127977658</v>
      </c>
      <c r="AQ195" s="23" t="n">
        <v>2.526184121991962</v>
      </c>
      <c r="AR195" s="23" t="n">
        <v>3.836160600738739</v>
      </c>
      <c r="AS195" s="23" t="n">
        <v>1.105615606169245</v>
      </c>
      <c r="AT195" s="23" t="n">
        <v>0.4032524634745654</v>
      </c>
      <c r="AU195" s="23" t="n">
        <v>6.038641224361706</v>
      </c>
      <c r="AV195" s="23" t="n">
        <v>5.038641224361706</v>
      </c>
      <c r="AW195" s="23" t="n">
        <v>0.2177876429394824</v>
      </c>
      <c r="AX195" s="23" t="n">
        <v>0.2870319678366656</v>
      </c>
      <c r="AY195" s="23" t="n">
        <v>0.7510749021607208</v>
      </c>
      <c r="AZ195" s="23" t="n">
        <v>0.2462552913845729</v>
      </c>
      <c r="BA195" s="23" t="n">
        <v>0.5332872592212384</v>
      </c>
      <c r="BB195" s="23" t="n">
        <v>2.317944232108818</v>
      </c>
      <c r="BC195" s="23" t="n">
        <v>3.448657104799216</v>
      </c>
      <c r="BD195" s="23" t="n">
        <v>1.165124044324285</v>
      </c>
      <c r="BE195" s="23" t="n">
        <v>0.4140491421635646</v>
      </c>
      <c r="BF195" s="23" t="n">
        <v>5.349817044707369</v>
      </c>
      <c r="BG195" s="23" t="n">
        <v>4.349817044707369</v>
      </c>
      <c r="BH195" s="23" t="n">
        <v>3.626972515214033</v>
      </c>
      <c r="BI195" s="23" t="n">
        <v>1.625034802822131</v>
      </c>
      <c r="BJ195" s="23" t="n">
        <v>6.522141057427337</v>
      </c>
      <c r="BK195" s="23" t="n">
        <v>1.270133739391173</v>
      </c>
      <c r="BL195" s="23" t="n">
        <v>2.895168542213304</v>
      </c>
      <c r="BM195" s="23" t="n">
        <v>1.448041664502725</v>
      </c>
      <c r="BN195" s="23" t="n">
        <v>1.79823283194702</v>
      </c>
      <c r="BO195" s="23" t="n">
        <v>8.629320655253945</v>
      </c>
      <c r="BP195" s="23" t="n">
        <v>2.107179597826608</v>
      </c>
      <c r="BQ195" s="23" t="n">
        <v>2.379207622626475</v>
      </c>
      <c r="BR195" s="23" t="n">
        <v>1.379207622626475</v>
      </c>
      <c r="CD195" s="23" t="n">
        <v>0.04532694739350161</v>
      </c>
      <c r="CE195" s="23" t="n">
        <v>0.1256001742058389</v>
      </c>
      <c r="CF195" s="23" t="n">
        <v>0.2804487304751153</v>
      </c>
      <c r="CG195" s="23" t="n">
        <v>0.1095216088757748</v>
      </c>
      <c r="CH195" s="23" t="n">
        <v>0.2351217830816137</v>
      </c>
      <c r="CI195" s="23" t="n">
        <v>3.770982416165219</v>
      </c>
      <c r="CJ195" s="23" t="n">
        <v>6.187240628415282</v>
      </c>
      <c r="CK195" s="23" t="n">
        <v>0.4960150018080288</v>
      </c>
      <c r="CL195" s="23" t="n">
        <v>0.2155662713329135</v>
      </c>
      <c r="CM195" s="23" t="n">
        <v>10.94304889985027</v>
      </c>
      <c r="CN195" s="23" t="n">
        <v>9.943048899850266</v>
      </c>
      <c r="CO195" s="23" t="n">
        <v>0</v>
      </c>
      <c r="CP195" s="23" t="n">
        <v>0.0005217191891446297</v>
      </c>
      <c r="CQ195" s="23" t="n">
        <v>0.0009602864772779711</v>
      </c>
      <c r="CR195" s="23" t="n">
        <v>0.0004385672881333415</v>
      </c>
      <c r="CS195" s="23" t="n">
        <v>0.0009602864772779711</v>
      </c>
      <c r="CV195" s="23" t="n">
        <v>0.003789209093582832</v>
      </c>
      <c r="CW195" s="23" t="n">
        <v>0.002828922616304861</v>
      </c>
      <c r="CZ195" s="23" t="n">
        <v>0.0002272299183072084</v>
      </c>
      <c r="DA195" s="23" t="n">
        <v>0.0001207782275403579</v>
      </c>
      <c r="DB195" s="23" t="n">
        <v>0.0004447755668745482</v>
      </c>
      <c r="DC195" s="23" t="n">
        <v>9.676742102698184e-05</v>
      </c>
      <c r="DD195" s="23" t="n">
        <v>0.0002175456485673398</v>
      </c>
      <c r="DE195" s="23" t="n">
        <v>1.531524318805014</v>
      </c>
      <c r="DF195" s="23" t="n">
        <v>1.95738118548819</v>
      </c>
      <c r="DG195" s="23" t="n">
        <v>0.0005660479743339123</v>
      </c>
      <c r="DH195" s="23" t="n">
        <v>0.0001212724074593642</v>
      </c>
      <c r="DI195" s="23" t="n">
        <v>2.491080305581202</v>
      </c>
      <c r="DJ195" s="23" t="n">
        <v>1.491080305581203</v>
      </c>
      <c r="DK195" s="23" t="n">
        <v>0.03481700052244347</v>
      </c>
      <c r="DL195" s="23" t="n">
        <v>0.008614905480604042</v>
      </c>
      <c r="DM195" s="23" t="n">
        <v>0.05095107593763752</v>
      </c>
      <c r="DN195" s="23" t="n">
        <v>0.007519169934590009</v>
      </c>
      <c r="DO195" s="23" t="n">
        <v>0.01613407541519405</v>
      </c>
      <c r="DP195" s="23" t="n">
        <v>1.247433878603379</v>
      </c>
      <c r="DQ195" s="23" t="n">
        <v>1.463396477958916</v>
      </c>
      <c r="DR195" s="23" t="n">
        <v>0.06028503624580184</v>
      </c>
      <c r="DS195" s="23" t="n">
        <v>0.009333960308164316</v>
      </c>
      <c r="DT195" s="23" t="n">
        <v>1.731482762478099</v>
      </c>
      <c r="DU195" s="23" t="n">
        <v>0.731482762478099</v>
      </c>
      <c r="DV195" s="23" t="n">
        <v>-0.0003467173981824407</v>
      </c>
      <c r="DW195" s="23" t="n">
        <v>-0.001654684202739533</v>
      </c>
      <c r="DX195" s="23" t="n">
        <v>-0.003644378515749242</v>
      </c>
      <c r="DY195" s="23" t="n">
        <v>-0.001642976914827268</v>
      </c>
      <c r="DZ195" s="23" t="n">
        <v>-0.003297661117566801</v>
      </c>
      <c r="EA195" s="23" t="n">
        <v>5.772429106279946</v>
      </c>
      <c r="EB195" s="23" t="n">
        <v>10.51109213109517</v>
      </c>
      <c r="EC195" s="23" t="n">
        <v>-0.005131855158678584</v>
      </c>
      <c r="ED195" s="23" t="n">
        <v>-0.001487476642929342</v>
      </c>
      <c r="EE195" s="23" t="n">
        <v>14.80126231213304</v>
      </c>
      <c r="EF195" s="23" t="n">
        <v>13.80126231213304</v>
      </c>
      <c r="EG195" s="23" t="n">
        <v>0.008331055409425289</v>
      </c>
      <c r="EH195" s="23" t="n">
        <v>0.005753954695421372</v>
      </c>
      <c r="EI195" s="23" t="n">
        <v>0.01857524101756225</v>
      </c>
      <c r="EJ195" s="23" t="n">
        <v>0.004490230912715585</v>
      </c>
      <c r="EK195" s="23" t="n">
        <v>0.01024418560813696</v>
      </c>
      <c r="EL195" s="23" t="n">
        <v>1.69066335687933</v>
      </c>
      <c r="EM195" s="23" t="n">
        <v>2.229638395700412</v>
      </c>
      <c r="EN195" s="23" t="n">
        <v>0.02407640560506391</v>
      </c>
      <c r="EO195" s="23" t="n">
        <v>0.005501164587501665</v>
      </c>
      <c r="EP195" s="23" t="n">
        <v>2.88995864531464</v>
      </c>
      <c r="EQ195" s="23" t="n">
        <v>1.88995864531464</v>
      </c>
      <c r="ER195" s="23" t="n">
        <v>-0.05006138353767643</v>
      </c>
      <c r="ES195" s="23" t="n">
        <v>-0.006273266760804426</v>
      </c>
      <c r="ET195" s="23" t="n">
        <v>-0.0601885170518873</v>
      </c>
      <c r="EU195" s="23" t="n">
        <v>-0.003853866753406446</v>
      </c>
      <c r="EV195" s="23" t="n">
        <v>-0.01012713351421087</v>
      </c>
      <c r="EW195" s="23" t="n">
        <v>1.125311493959873</v>
      </c>
      <c r="EX195" s="23" t="n">
        <v>1.202294319464606</v>
      </c>
      <c r="EY195" s="23" t="n">
        <v>-0.0591720389652015</v>
      </c>
      <c r="EZ195" s="23" t="n">
        <v>0.001016478086685806</v>
      </c>
      <c r="FA195" s="23" t="n">
        <v>1.181989685136615</v>
      </c>
      <c r="FB195" s="23" t="n">
        <v>0.1819896851366152</v>
      </c>
      <c r="FC195" s="23" t="n">
        <v>0.002768317394409157</v>
      </c>
      <c r="FD195" s="23" t="n">
        <v>0.007670958822272087</v>
      </c>
      <c r="FE195" s="23" t="n">
        <v>0.01712824585503707</v>
      </c>
      <c r="FF195" s="23" t="n">
        <v>0.006688969638355822</v>
      </c>
      <c r="FG195" s="23" t="n">
        <v>0.01435992846062791</v>
      </c>
      <c r="FH195" s="23" t="n">
        <v>3.770982416165218</v>
      </c>
      <c r="FI195" s="23" t="n">
        <v>6.187240628415281</v>
      </c>
      <c r="FJ195" s="23" t="n">
        <v>0.03029383261732548</v>
      </c>
      <c r="FK195" s="23" t="n">
        <v>0.01316558676228841</v>
      </c>
      <c r="FL195" s="23" t="n">
        <v>10.94304889985026</v>
      </c>
      <c r="FM195" s="23" t="n">
        <v>9.943048899850265</v>
      </c>
    </row>
    <row r="196">
      <c r="A196" s="2" t="inlineStr">
        <is>
          <t>NSW|4501</t>
        </is>
      </c>
      <c r="B196" s="2" t="inlineStr">
        <is>
          <t>NSW</t>
        </is>
      </c>
      <c r="C196" s="2" t="inlineStr">
        <is>
          <t>4501</t>
        </is>
      </c>
      <c r="D196" s="2" t="inlineStr">
        <is>
          <t>Food and beverage services</t>
        </is>
      </c>
      <c r="E196" s="23" t="n">
        <v>1</v>
      </c>
      <c r="F196" s="23" t="n">
        <v>0.4218025283510789</v>
      </c>
      <c r="G196" s="23" t="n">
        <v>1.796165818020241</v>
      </c>
      <c r="H196" s="23" t="n">
        <v>0.3743632896691618</v>
      </c>
      <c r="I196" s="23" t="n">
        <v>0.7961658180202407</v>
      </c>
      <c r="J196" s="23" t="n">
        <v>1.421802528351079</v>
      </c>
      <c r="K196" s="23" t="n">
        <v>1.796165818020241</v>
      </c>
      <c r="L196" s="23" t="n">
        <v>2.677392066697406</v>
      </c>
      <c r="M196" s="23" t="n">
        <v>0.8812262486771649</v>
      </c>
      <c r="N196" s="23" t="n">
        <v>2.677392066697406</v>
      </c>
      <c r="O196" s="23" t="n">
        <v>1.677392066697406</v>
      </c>
      <c r="P196" s="23" t="n">
        <v>0.3527667333592873</v>
      </c>
      <c r="Q196" s="23" t="n">
        <v>0.09083864981078671</v>
      </c>
      <c r="R196" s="23" t="n">
        <v>0.5251770137330297</v>
      </c>
      <c r="S196" s="23" t="n">
        <v>0.08157163056295569</v>
      </c>
      <c r="T196" s="23" t="n">
        <v>0.1724102803737424</v>
      </c>
      <c r="U196" s="23" t="n">
        <v>1.257503446954192</v>
      </c>
      <c r="V196" s="23" t="n">
        <v>1.488737355509498</v>
      </c>
      <c r="W196" s="23" t="n">
        <v>0.7304410361479178</v>
      </c>
      <c r="X196" s="23" t="n">
        <v>0.2052640224148881</v>
      </c>
      <c r="Y196" s="23" t="n">
        <v>2.070606344289203</v>
      </c>
      <c r="Z196" s="23" t="n">
        <v>1.070606344289202</v>
      </c>
      <c r="AA196" s="23" t="n">
        <v>0.4715813215359837</v>
      </c>
      <c r="AB196" s="23" t="n">
        <v>0.1647866339012599</v>
      </c>
      <c r="AC196" s="23" t="n">
        <v>0.8049062004800653</v>
      </c>
      <c r="AD196" s="23" t="n">
        <v>0.1685382450428217</v>
      </c>
      <c r="AE196" s="23" t="n">
        <v>0.3333248789440816</v>
      </c>
      <c r="AF196" s="23" t="n">
        <v>1.349434183195667</v>
      </c>
      <c r="AG196" s="23" t="n">
        <v>1.706823751751685</v>
      </c>
      <c r="AH196" s="23" t="n">
        <v>1.254406874790868</v>
      </c>
      <c r="AI196" s="23" t="n">
        <v>0.4495006743108025</v>
      </c>
      <c r="AJ196" s="23" t="n">
        <v>2.660001186444682</v>
      </c>
      <c r="AK196" s="23" t="n">
        <v>1.660001186444682</v>
      </c>
      <c r="AL196" s="23" t="n">
        <v>0.4173352047433446</v>
      </c>
      <c r="AM196" s="23" t="n">
        <v>0.1673571111263932</v>
      </c>
      <c r="AN196" s="23" t="n">
        <v>0.7532658871478334</v>
      </c>
      <c r="AO196" s="23" t="n">
        <v>0.1685735712780956</v>
      </c>
      <c r="AP196" s="23" t="n">
        <v>0.3359306824044888</v>
      </c>
      <c r="AQ196" s="23" t="n">
        <v>1.401013643767042</v>
      </c>
      <c r="AR196" s="23" t="n">
        <v>1.804942115082483</v>
      </c>
      <c r="AS196" s="23" t="n">
        <v>1.210151052618384</v>
      </c>
      <c r="AT196" s="23" t="n">
        <v>0.4568851654705502</v>
      </c>
      <c r="AU196" s="23" t="n">
        <v>2.899709966626491</v>
      </c>
      <c r="AV196" s="23" t="n">
        <v>1.899709966626491</v>
      </c>
      <c r="AW196" s="23" t="n">
        <v>0.4684335801427932</v>
      </c>
      <c r="AX196" s="23" t="n">
        <v>0.1719390060885708</v>
      </c>
      <c r="AY196" s="23" t="n">
        <v>0.8137698900486943</v>
      </c>
      <c r="AZ196" s="23" t="n">
        <v>0.1733973038173302</v>
      </c>
      <c r="BA196" s="23" t="n">
        <v>0.345336309905901</v>
      </c>
      <c r="BB196" s="23" t="n">
        <v>1.367050983057531</v>
      </c>
      <c r="BC196" s="23" t="n">
        <v>1.737215102727331</v>
      </c>
      <c r="BD196" s="23" t="n">
        <v>1.28288769580333</v>
      </c>
      <c r="BE196" s="23" t="n">
        <v>0.4691178057546357</v>
      </c>
      <c r="BF196" s="23" t="n">
        <v>2.738675770025423</v>
      </c>
      <c r="BG196" s="23" t="n">
        <v>1.738675770025423</v>
      </c>
      <c r="BH196" s="23" t="n">
        <v>5.855739897653895</v>
      </c>
      <c r="BI196" s="23" t="n">
        <v>0.8735553785106082</v>
      </c>
      <c r="BJ196" s="23" t="n">
        <v>7.601136965792302</v>
      </c>
      <c r="BK196" s="23" t="n">
        <v>0.8718416896277984</v>
      </c>
      <c r="BL196" s="23" t="n">
        <v>1.745397068138407</v>
      </c>
      <c r="BM196" s="23" t="n">
        <v>1.149179334085621</v>
      </c>
      <c r="BN196" s="23" t="n">
        <v>1.298066017043841</v>
      </c>
      <c r="BO196" s="23" t="n">
        <v>9.988572099935995</v>
      </c>
      <c r="BP196" s="23" t="n">
        <v>2.387435134143693</v>
      </c>
      <c r="BQ196" s="23" t="n">
        <v>1.705774551895299</v>
      </c>
      <c r="BR196" s="23" t="n">
        <v>0.7057745518952987</v>
      </c>
      <c r="CD196" s="23" t="n">
        <v>0.1188145881766964</v>
      </c>
      <c r="CE196" s="23" t="n">
        <v>0.07394798409047318</v>
      </c>
      <c r="CF196" s="23" t="n">
        <v>0.2797291867470356</v>
      </c>
      <c r="CG196" s="23" t="n">
        <v>0.08696661447986606</v>
      </c>
      <c r="CH196" s="23" t="n">
        <v>0.1609145985703392</v>
      </c>
      <c r="CI196" s="23" t="n">
        <v>1.622381352536447</v>
      </c>
      <c r="CJ196" s="23" t="n">
        <v>2.354333681071497</v>
      </c>
      <c r="CK196" s="23" t="n">
        <v>0.5239658386429502</v>
      </c>
      <c r="CL196" s="23" t="n">
        <v>0.2442366518959146</v>
      </c>
      <c r="CM196" s="23" t="n">
        <v>4.409945333175155</v>
      </c>
      <c r="CN196" s="23" t="n">
        <v>3.409945333175155</v>
      </c>
      <c r="CO196" s="23" t="n">
        <v>0</v>
      </c>
      <c r="CP196" s="23" t="n">
        <v>0.0001587739279896365</v>
      </c>
      <c r="CQ196" s="23" t="n">
        <v>0.0005027033077239897</v>
      </c>
      <c r="CR196" s="23" t="n">
        <v>0.0003439293797343532</v>
      </c>
      <c r="CS196" s="23" t="n">
        <v>0.0005027033077239897</v>
      </c>
      <c r="CV196" s="23" t="n">
        <v>0.003707873504372643</v>
      </c>
      <c r="CW196" s="23" t="n">
        <v>0.003205170196648653</v>
      </c>
      <c r="CZ196" s="23" t="n">
        <v>0.0001833423694158022</v>
      </c>
      <c r="DA196" s="23" t="n">
        <v>5.7988193442313e-05</v>
      </c>
      <c r="DB196" s="23" t="n">
        <v>0.0002963611197031397</v>
      </c>
      <c r="DC196" s="23" t="n">
        <v>5.503055684502452e-05</v>
      </c>
      <c r="DD196" s="23" t="n">
        <v>0.0001130187502873375</v>
      </c>
      <c r="DE196" s="23" t="n">
        <v>1.316283648057376</v>
      </c>
      <c r="DF196" s="23" t="n">
        <v>1.616435527954928</v>
      </c>
      <c r="DG196" s="23" t="n">
        <v>0.0004337627947522454</v>
      </c>
      <c r="DH196" s="23" t="n">
        <v>0.0001374016750491057</v>
      </c>
      <c r="DI196" s="23" t="n">
        <v>2.365862272503497</v>
      </c>
      <c r="DJ196" s="23" t="n">
        <v>1.365862272503497</v>
      </c>
      <c r="DK196" s="23" t="n">
        <v>0.05112524405468292</v>
      </c>
      <c r="DL196" s="23" t="n">
        <v>0.005267765466295355</v>
      </c>
      <c r="DM196" s="23" t="n">
        <v>0.06218402339878953</v>
      </c>
      <c r="DN196" s="23" t="n">
        <v>0.005791013877811261</v>
      </c>
      <c r="DO196" s="23" t="n">
        <v>0.01105877934410662</v>
      </c>
      <c r="DP196" s="23" t="n">
        <v>1.10303648547205</v>
      </c>
      <c r="DQ196" s="23" t="n">
        <v>1.216307609842963</v>
      </c>
      <c r="DR196" s="23" t="n">
        <v>0.07275940330632034</v>
      </c>
      <c r="DS196" s="23" t="n">
        <v>0.01057537990753081</v>
      </c>
      <c r="DT196" s="23" t="n">
        <v>1.423160019118888</v>
      </c>
      <c r="DU196" s="23" t="n">
        <v>0.4231600191188877</v>
      </c>
      <c r="DV196" s="23" t="n">
        <v>-0.0002102110246501106</v>
      </c>
      <c r="DW196" s="23" t="n">
        <v>-0.000902632625549683</v>
      </c>
      <c r="DX196" s="23" t="n">
        <v>-0.002479084925356164</v>
      </c>
      <c r="DY196" s="23" t="n">
        <v>-0.00136624127515637</v>
      </c>
      <c r="DZ196" s="23" t="n">
        <v>-0.002268873900706053</v>
      </c>
      <c r="EA196" s="23" t="n">
        <v>5.293935710803396</v>
      </c>
      <c r="EB196" s="23" t="n">
        <v>11.7933154528052</v>
      </c>
      <c r="EC196" s="23" t="n">
        <v>-0.004164396420498995</v>
      </c>
      <c r="ED196" s="23" t="n">
        <v>-0.001685311495142831</v>
      </c>
      <c r="EE196" s="23" t="n">
        <v>19.81055193194789</v>
      </c>
      <c r="EF196" s="23" t="n">
        <v>18.81055193194789</v>
      </c>
      <c r="EG196" s="23" t="n">
        <v>0.008576649419842331</v>
      </c>
      <c r="EH196" s="23" t="n">
        <v>0.00349612017204308</v>
      </c>
      <c r="EI196" s="23" t="n">
        <v>0.01488311779504383</v>
      </c>
      <c r="EJ196" s="23" t="n">
        <v>0.002810348203158418</v>
      </c>
      <c r="EK196" s="23" t="n">
        <v>0.006306468375201497</v>
      </c>
      <c r="EL196" s="23" t="n">
        <v>1.40763239825971</v>
      </c>
      <c r="EM196" s="23" t="n">
        <v>1.73530676916924</v>
      </c>
      <c r="EN196" s="23" t="n">
        <v>0.02111593896911697</v>
      </c>
      <c r="EO196" s="23" t="n">
        <v>0.006232821174073143</v>
      </c>
      <c r="EP196" s="23" t="n">
        <v>2.462026595171842</v>
      </c>
      <c r="EQ196" s="23" t="n">
        <v>1.462026595171842</v>
      </c>
      <c r="ER196" s="23" t="n">
        <v>-0.06282276621248137</v>
      </c>
      <c r="ES196" s="23" t="n">
        <v>-0.0009256429469098062</v>
      </c>
      <c r="ET196" s="23" t="n">
        <v>-0.06652343112727539</v>
      </c>
      <c r="EU196" s="23" t="n">
        <v>-0.002775021967884218</v>
      </c>
      <c r="EV196" s="23" t="n">
        <v>-0.003700664914794025</v>
      </c>
      <c r="EW196" s="23" t="n">
        <v>1.014734195940673</v>
      </c>
      <c r="EX196" s="23" t="n">
        <v>1.058906430549039</v>
      </c>
      <c r="EY196" s="23" t="n">
        <v>-0.06537176114160154</v>
      </c>
      <c r="EZ196" s="23" t="n">
        <v>0.001151669985673856</v>
      </c>
      <c r="FA196" s="23" t="n">
        <v>1.040574382231099</v>
      </c>
      <c r="FB196" s="23" t="n">
        <v>0.04057438223109865</v>
      </c>
      <c r="FC196" s="23" t="n">
        <v>0.007256533035495457</v>
      </c>
      <c r="FD196" s="23" t="n">
        <v>0.004516330845357072</v>
      </c>
      <c r="FE196" s="23" t="n">
        <v>0.01708430013327494</v>
      </c>
      <c r="FF196" s="23" t="n">
        <v>0.005311436252422411</v>
      </c>
      <c r="FG196" s="23" t="n">
        <v>0.009827767097779484</v>
      </c>
      <c r="FH196" s="23" t="n">
        <v>1.622381352536447</v>
      </c>
      <c r="FI196" s="23" t="n">
        <v>2.354333681071497</v>
      </c>
      <c r="FJ196" s="23" t="n">
        <v>0.03200091399491456</v>
      </c>
      <c r="FK196" s="23" t="n">
        <v>0.01491661386163962</v>
      </c>
      <c r="FL196" s="23" t="n">
        <v>4.409945333175159</v>
      </c>
      <c r="FM196" s="23" t="n">
        <v>3.409945333175159</v>
      </c>
    </row>
    <row r="197">
      <c r="A197" s="2" t="inlineStr">
        <is>
          <t>NSW|4601</t>
        </is>
      </c>
      <c r="B197" s="2" t="inlineStr">
        <is>
          <t>NSW</t>
        </is>
      </c>
      <c r="C197" s="2" t="inlineStr">
        <is>
          <t>4601</t>
        </is>
      </c>
      <c r="D197" s="2" t="inlineStr">
        <is>
          <t>Road transport</t>
        </is>
      </c>
      <c r="E197" s="23" t="n">
        <v>1</v>
      </c>
      <c r="F197" s="23" t="n">
        <v>0.4122261617846824</v>
      </c>
      <c r="G197" s="23" t="n">
        <v>1.737298254010927</v>
      </c>
      <c r="H197" s="23" t="n">
        <v>0.3250720922262443</v>
      </c>
      <c r="I197" s="23" t="n">
        <v>0.7372982540109267</v>
      </c>
      <c r="J197" s="23" t="n">
        <v>1.412226161784683</v>
      </c>
      <c r="K197" s="23" t="n">
        <v>1.737298254010927</v>
      </c>
      <c r="L197" s="23" t="n">
        <v>2.466952132930599</v>
      </c>
      <c r="M197" s="23" t="n">
        <v>0.7296538789196727</v>
      </c>
      <c r="N197" s="23" t="n">
        <v>2.466952132930599</v>
      </c>
      <c r="O197" s="23" t="n">
        <v>1.466952132930599</v>
      </c>
      <c r="P197" s="23" t="n">
        <v>0.2404977020361284</v>
      </c>
      <c r="Q197" s="23" t="n">
        <v>0.1105376561104088</v>
      </c>
      <c r="R197" s="23" t="n">
        <v>0.434845700255734</v>
      </c>
      <c r="S197" s="23" t="n">
        <v>0.08381034210919693</v>
      </c>
      <c r="T197" s="23" t="n">
        <v>0.1943479982196057</v>
      </c>
      <c r="U197" s="23" t="n">
        <v>1.459620425370233</v>
      </c>
      <c r="V197" s="23" t="n">
        <v>1.808107506118333</v>
      </c>
      <c r="W197" s="23" t="n">
        <v>0.6048039719056135</v>
      </c>
      <c r="X197" s="23" t="n">
        <v>0.1699582716498795</v>
      </c>
      <c r="Y197" s="23" t="n">
        <v>2.514801458746404</v>
      </c>
      <c r="Z197" s="23" t="n">
        <v>1.514801458746404</v>
      </c>
      <c r="AA197" s="23" t="n">
        <v>0.4109370775047815</v>
      </c>
      <c r="AB197" s="23" t="n">
        <v>0.1763426230564217</v>
      </c>
      <c r="AC197" s="23" t="n">
        <v>0.7300792199086431</v>
      </c>
      <c r="AD197" s="23" t="n">
        <v>0.1427995193474399</v>
      </c>
      <c r="AE197" s="23" t="n">
        <v>0.3191421424038616</v>
      </c>
      <c r="AF197" s="23" t="n">
        <v>1.429123174105335</v>
      </c>
      <c r="AG197" s="23" t="n">
        <v>1.776620460586568</v>
      </c>
      <c r="AH197" s="23" t="n">
        <v>1.102265036071322</v>
      </c>
      <c r="AI197" s="23" t="n">
        <v>0.3721858161626784</v>
      </c>
      <c r="AJ197" s="23" t="n">
        <v>2.682320716262202</v>
      </c>
      <c r="AK197" s="23" t="n">
        <v>1.682320716262202</v>
      </c>
      <c r="AL197" s="23" t="n">
        <v>0.4145297627061139</v>
      </c>
      <c r="AM197" s="23" t="n">
        <v>0.1770138844384712</v>
      </c>
      <c r="AN197" s="23" t="n">
        <v>0.7346878490823787</v>
      </c>
      <c r="AO197" s="23" t="n">
        <v>0.1431442019377937</v>
      </c>
      <c r="AP197" s="23" t="n">
        <v>0.3201580863762649</v>
      </c>
      <c r="AQ197" s="23" t="n">
        <v>1.427023341539814</v>
      </c>
      <c r="AR197" s="23" t="n">
        <v>1.772340408771191</v>
      </c>
      <c r="AS197" s="23" t="n">
        <v>1.112988011732858</v>
      </c>
      <c r="AT197" s="23" t="n">
        <v>0.3783001626504796</v>
      </c>
      <c r="AU197" s="23" t="n">
        <v>2.684941135389415</v>
      </c>
      <c r="AV197" s="23" t="n">
        <v>1.684941135389415</v>
      </c>
      <c r="AW197" s="23" t="n">
        <v>0.4497253561263859</v>
      </c>
      <c r="AX197" s="23" t="n">
        <v>0.1817607153330232</v>
      </c>
      <c r="AY197" s="23" t="n">
        <v>0.7782862284969649</v>
      </c>
      <c r="AZ197" s="23" t="n">
        <v>0.1468001570375558</v>
      </c>
      <c r="BA197" s="23" t="n">
        <v>0.328560872370579</v>
      </c>
      <c r="BB197" s="23" t="n">
        <v>1.404159367171512</v>
      </c>
      <c r="BC197" s="23" t="n">
        <v>1.730581160023016</v>
      </c>
      <c r="BD197" s="23" t="n">
        <v>1.166714997105461</v>
      </c>
      <c r="BE197" s="23" t="n">
        <v>0.3884287686084964</v>
      </c>
      <c r="BF197" s="23" t="n">
        <v>2.5942833358446</v>
      </c>
      <c r="BG197" s="23" t="n">
        <v>1.5942833358446</v>
      </c>
      <c r="BH197" s="23" t="n">
        <v>3.311724341547513</v>
      </c>
      <c r="BI197" s="23" t="n">
        <v>1.288621184730226</v>
      </c>
      <c r="BJ197" s="23" t="n">
        <v>5.382197141817681</v>
      </c>
      <c r="BK197" s="23" t="n">
        <v>0.7818516155399422</v>
      </c>
      <c r="BL197" s="23" t="n">
        <v>2.070472800270168</v>
      </c>
      <c r="BM197" s="23" t="n">
        <v>1.389108830274224</v>
      </c>
      <c r="BN197" s="23" t="n">
        <v>1.625194788797751</v>
      </c>
      <c r="BO197" s="23" t="n">
        <v>7.358989491015206</v>
      </c>
      <c r="BP197" s="23" t="n">
        <v>1.976792349197525</v>
      </c>
      <c r="BQ197" s="23" t="n">
        <v>2.222102062871717</v>
      </c>
      <c r="BR197" s="23" t="n">
        <v>1.222102062871717</v>
      </c>
      <c r="CD197" s="23" t="n">
        <v>0.1704393754686531</v>
      </c>
      <c r="CE197" s="23" t="n">
        <v>0.06580496694601293</v>
      </c>
      <c r="CF197" s="23" t="n">
        <v>0.2952335196529088</v>
      </c>
      <c r="CG197" s="23" t="n">
        <v>0.05898917723824279</v>
      </c>
      <c r="CH197" s="23" t="n">
        <v>0.1247941441842557</v>
      </c>
      <c r="CI197" s="23" t="n">
        <v>1.386090167046614</v>
      </c>
      <c r="CJ197" s="23" t="n">
        <v>1.732190808849846</v>
      </c>
      <c r="CK197" s="23" t="n">
        <v>0.4974610641657078</v>
      </c>
      <c r="CL197" s="23" t="n">
        <v>0.202227544512799</v>
      </c>
      <c r="CM197" s="23" t="n">
        <v>2.918697999202654</v>
      </c>
      <c r="CN197" s="23" t="n">
        <v>1.918697999202654</v>
      </c>
      <c r="CO197" s="23" t="n">
        <v>0</v>
      </c>
      <c r="CP197" s="23" t="n">
        <v>0.0001609220580460087</v>
      </c>
      <c r="CQ197" s="23" t="n">
        <v>0.0004185430264942143</v>
      </c>
      <c r="CR197" s="23" t="n">
        <v>0.0002576209684482057</v>
      </c>
      <c r="CS197" s="23" t="n">
        <v>0.0004185430264942143</v>
      </c>
      <c r="CV197" s="23" t="n">
        <v>0.003072418657290573</v>
      </c>
      <c r="CW197" s="23" t="n">
        <v>0.002653875630796359</v>
      </c>
      <c r="CZ197" s="23" t="n">
        <v>0.0001887483686063683</v>
      </c>
      <c r="DA197" s="23" t="n">
        <v>0.0001712927024943104</v>
      </c>
      <c r="DB197" s="23" t="n">
        <v>0.0004191310779668492</v>
      </c>
      <c r="DC197" s="23" t="n">
        <v>5.909000686617051e-05</v>
      </c>
      <c r="DD197" s="23" t="n">
        <v>0.0002303827093604809</v>
      </c>
      <c r="DE197" s="23" t="n">
        <v>1.90751885040945</v>
      </c>
      <c r="DF197" s="23" t="n">
        <v>2.22058119527878</v>
      </c>
      <c r="DG197" s="23" t="n">
        <v>0.0005328994380447942</v>
      </c>
      <c r="DH197" s="23" t="n">
        <v>0.000113768360077945</v>
      </c>
      <c r="DI197" s="23" t="n">
        <v>2.823332683505983</v>
      </c>
      <c r="DJ197" s="23" t="n">
        <v>1.823332683505983</v>
      </c>
      <c r="DK197" s="23" t="n">
        <v>0.0733585166894986</v>
      </c>
      <c r="DL197" s="23" t="n">
        <v>0.007018494890897567</v>
      </c>
      <c r="DM197" s="23" t="n">
        <v>0.08463028192899702</v>
      </c>
      <c r="DN197" s="23" t="n">
        <v>0.004253270348600857</v>
      </c>
      <c r="DO197" s="23" t="n">
        <v>0.01127176523949842</v>
      </c>
      <c r="DP197" s="23" t="n">
        <v>1.095673893197765</v>
      </c>
      <c r="DQ197" s="23" t="n">
        <v>1.153653123702159</v>
      </c>
      <c r="DR197" s="23" t="n">
        <v>0.09338667903151439</v>
      </c>
      <c r="DS197" s="23" t="n">
        <v>0.008756397102517369</v>
      </c>
      <c r="DT197" s="23" t="n">
        <v>1.273017547870933</v>
      </c>
      <c r="DU197" s="23" t="n">
        <v>0.2730175478709326</v>
      </c>
      <c r="DV197" s="23" t="n">
        <v>-0.03835167163783295</v>
      </c>
      <c r="DW197" s="23" t="n">
        <v>-0.002603878756885817</v>
      </c>
      <c r="DX197" s="23" t="n">
        <v>-0.0418695766188719</v>
      </c>
      <c r="DY197" s="23" t="n">
        <v>-0.0009140262241531293</v>
      </c>
      <c r="DZ197" s="23" t="n">
        <v>-0.003517904981038947</v>
      </c>
      <c r="EA197" s="23" t="n">
        <v>1.067894791691874</v>
      </c>
      <c r="EB197" s="23" t="n">
        <v>1.091727552693391</v>
      </c>
      <c r="EC197" s="23" t="n">
        <v>-0.04326501175424696</v>
      </c>
      <c r="ED197" s="23" t="n">
        <v>-0.001395435135375059</v>
      </c>
      <c r="EE197" s="23" t="n">
        <v>1.128112802039302</v>
      </c>
      <c r="EF197" s="23" t="n">
        <v>0.128112802039302</v>
      </c>
      <c r="EG197" s="23" t="n">
        <v>0.009790315181561501</v>
      </c>
      <c r="EH197" s="23" t="n">
        <v>0.003670759132288688</v>
      </c>
      <c r="EI197" s="23" t="n">
        <v>0.01636728207217225</v>
      </c>
      <c r="EJ197" s="23" t="n">
        <v>0.002906207758322059</v>
      </c>
      <c r="EK197" s="23" t="n">
        <v>0.006576966890610747</v>
      </c>
      <c r="EL197" s="23" t="n">
        <v>1.374937789459728</v>
      </c>
      <c r="EM197" s="23" t="n">
        <v>1.671782957815027</v>
      </c>
      <c r="EN197" s="23" t="n">
        <v>0.02152804771334781</v>
      </c>
      <c r="EO197" s="23" t="n">
        <v>0.005160765641175562</v>
      </c>
      <c r="EP197" s="23" t="n">
        <v>2.198912630912277</v>
      </c>
      <c r="EQ197" s="23" t="n">
        <v>1.198912630912277</v>
      </c>
      <c r="ER197" s="23" t="n">
        <v>-0.006197629980229095</v>
      </c>
      <c r="ES197" s="23" t="n">
        <v>-0.002999497750239215</v>
      </c>
      <c r="ET197" s="23" t="n">
        <v>-0.01175865289843616</v>
      </c>
      <c r="EU197" s="23" t="n">
        <v>-0.002561525167967847</v>
      </c>
      <c r="EV197" s="23" t="n">
        <v>-0.005561022918207062</v>
      </c>
      <c r="EW197" s="23" t="n">
        <v>1.483974964592568</v>
      </c>
      <c r="EX197" s="23" t="n">
        <v>1.89728217656542</v>
      </c>
      <c r="EY197" s="23" t="n">
        <v>-0.01080507205181063</v>
      </c>
      <c r="EZ197" s="23" t="n">
        <v>0.0009535808466255291</v>
      </c>
      <c r="FA197" s="23" t="n">
        <v>1.74341999865749</v>
      </c>
      <c r="FB197" s="23" t="n">
        <v>0.74341999865749</v>
      </c>
      <c r="FC197" s="23" t="n">
        <v>0.01040948740063953</v>
      </c>
      <c r="FD197" s="23" t="n">
        <v>0.004019000729382545</v>
      </c>
      <c r="FE197" s="23" t="n">
        <v>0.01803121840022607</v>
      </c>
      <c r="FF197" s="23" t="n">
        <v>0.003602730270203999</v>
      </c>
      <c r="FG197" s="23" t="n">
        <v>0.007621730999586544</v>
      </c>
      <c r="FH197" s="23" t="n">
        <v>1.386090167046614</v>
      </c>
      <c r="FI197" s="23" t="n">
        <v>1.732190808849847</v>
      </c>
      <c r="FJ197" s="23" t="n">
        <v>0.03038215004897182</v>
      </c>
      <c r="FK197" s="23" t="n">
        <v>0.01235093164874575</v>
      </c>
      <c r="FL197" s="23" t="n">
        <v>2.918697999202653</v>
      </c>
      <c r="FM197" s="23" t="n">
        <v>1.918697999202653</v>
      </c>
    </row>
    <row r="198">
      <c r="A198" s="2" t="inlineStr">
        <is>
          <t>NSW|4701</t>
        </is>
      </c>
      <c r="B198" s="2" t="inlineStr">
        <is>
          <t>NSW</t>
        </is>
      </c>
      <c r="C198" s="2" t="inlineStr">
        <is>
          <t>4701</t>
        </is>
      </c>
      <c r="D198" s="2" t="inlineStr">
        <is>
          <t>Rail transport</t>
        </is>
      </c>
      <c r="E198" s="23" t="n">
        <v>1</v>
      </c>
      <c r="F198" s="23" t="n">
        <v>0.4636072315735011</v>
      </c>
      <c r="G198" s="23" t="n">
        <v>1.879194396855812</v>
      </c>
      <c r="H198" s="23" t="n">
        <v>0.4155871652823107</v>
      </c>
      <c r="I198" s="23" t="n">
        <v>0.8791943968558118</v>
      </c>
      <c r="J198" s="23" t="n">
        <v>1.463607231573501</v>
      </c>
      <c r="K198" s="23" t="n">
        <v>1.879194396855812</v>
      </c>
      <c r="L198" s="23" t="n">
        <v>2.714605384496493</v>
      </c>
      <c r="M198" s="23" t="n">
        <v>0.8354109876406808</v>
      </c>
      <c r="N198" s="23" t="n">
        <v>2.714605384496493</v>
      </c>
      <c r="O198" s="23" t="n">
        <v>1.714605384496493</v>
      </c>
      <c r="P198" s="23" t="n">
        <v>0.3048136926260968</v>
      </c>
      <c r="Q198" s="23" t="n">
        <v>0.09509814739459152</v>
      </c>
      <c r="R198" s="23" t="n">
        <v>0.4978728770137026</v>
      </c>
      <c r="S198" s="23" t="n">
        <v>0.09796103699301437</v>
      </c>
      <c r="T198" s="23" t="n">
        <v>0.1930591843876059</v>
      </c>
      <c r="U198" s="23" t="n">
        <v>1.311987780389002</v>
      </c>
      <c r="V198" s="23" t="n">
        <v>1.633367821256062</v>
      </c>
      <c r="W198" s="23" t="n">
        <v>0.6924651510751411</v>
      </c>
      <c r="X198" s="23" t="n">
        <v>0.1945922740614384</v>
      </c>
      <c r="Y198" s="23" t="n">
        <v>2.271765238330555</v>
      </c>
      <c r="Z198" s="23" t="n">
        <v>1.271765238330554</v>
      </c>
      <c r="AA198" s="23" t="n">
        <v>0.4434092814290866</v>
      </c>
      <c r="AB198" s="23" t="n">
        <v>0.1774520227264745</v>
      </c>
      <c r="AC198" s="23" t="n">
        <v>0.7931180227832496</v>
      </c>
      <c r="AD198" s="23" t="n">
        <v>0.1722567186276885</v>
      </c>
      <c r="AE198" s="23" t="n">
        <v>0.349708741354163</v>
      </c>
      <c r="AF198" s="23" t="n">
        <v>1.400199161719293</v>
      </c>
      <c r="AG198" s="23" t="n">
        <v>1.78868159959816</v>
      </c>
      <c r="AH198" s="23" t="n">
        <v>1.21924899974273</v>
      </c>
      <c r="AI198" s="23" t="n">
        <v>0.4261309769594807</v>
      </c>
      <c r="AJ198" s="23" t="n">
        <v>2.749714655979121</v>
      </c>
      <c r="AK198" s="23" t="n">
        <v>1.749714655979121</v>
      </c>
      <c r="AL198" s="23" t="n">
        <v>0.4521265158470281</v>
      </c>
      <c r="AM198" s="23" t="n">
        <v>0.1783894330605587</v>
      </c>
      <c r="AN198" s="23" t="n">
        <v>0.8031234328840748</v>
      </c>
      <c r="AO198" s="23" t="n">
        <v>0.1726074839764881</v>
      </c>
      <c r="AP198" s="23" t="n">
        <v>0.3509969170370468</v>
      </c>
      <c r="AQ198" s="23" t="n">
        <v>1.394556450037792</v>
      </c>
      <c r="AR198" s="23" t="n">
        <v>1.776324556810118</v>
      </c>
      <c r="AS198" s="23" t="n">
        <v>1.236254978723851</v>
      </c>
      <c r="AT198" s="23" t="n">
        <v>0.4331315458397766</v>
      </c>
      <c r="AU198" s="23" t="n">
        <v>2.734312046281587</v>
      </c>
      <c r="AV198" s="23" t="n">
        <v>1.734312046281587</v>
      </c>
      <c r="AW198" s="23" t="n">
        <v>0.4566758523805577</v>
      </c>
      <c r="AX198" s="23" t="n">
        <v>0.1829847277430967</v>
      </c>
      <c r="AY198" s="23" t="n">
        <v>0.8166345945674258</v>
      </c>
      <c r="AZ198" s="23" t="n">
        <v>0.1769740144437714</v>
      </c>
      <c r="BA198" s="23" t="n">
        <v>0.3599587421868681</v>
      </c>
      <c r="BB198" s="23" t="n">
        <v>1.400688424380739</v>
      </c>
      <c r="BC198" s="23" t="n">
        <v>1.788214967597864</v>
      </c>
      <c r="BD198" s="23" t="n">
        <v>1.261362801442346</v>
      </c>
      <c r="BE198" s="23" t="n">
        <v>0.4447282068749205</v>
      </c>
      <c r="BF198" s="23" t="n">
        <v>2.762052766458135</v>
      </c>
      <c r="BG198" s="23" t="n">
        <v>1.762052766458135</v>
      </c>
      <c r="BH198" s="23" t="n">
        <v>2.806795985669041</v>
      </c>
      <c r="BI198" s="23" t="n">
        <v>0.9009113690139376</v>
      </c>
      <c r="BJ198" s="23" t="n">
        <v>4.633653642022964</v>
      </c>
      <c r="BK198" s="23" t="n">
        <v>0.925946287339986</v>
      </c>
      <c r="BL198" s="23" t="n">
        <v>1.826857656353924</v>
      </c>
      <c r="BM198" s="23" t="n">
        <v>1.320975009802571</v>
      </c>
      <c r="BN198" s="23" t="n">
        <v>1.650869413267479</v>
      </c>
      <c r="BO198" s="23" t="n">
        <v>6.896965188106654</v>
      </c>
      <c r="BP198" s="23" t="n">
        <v>2.263311546083689</v>
      </c>
      <c r="BQ198" s="23" t="n">
        <v>2.457237798301418</v>
      </c>
      <c r="BR198" s="23" t="n">
        <v>1.457237798301419</v>
      </c>
      <c r="CD198" s="23" t="n">
        <v>0.1385955888029899</v>
      </c>
      <c r="CE198" s="23" t="n">
        <v>0.0823538753318829</v>
      </c>
      <c r="CF198" s="23" t="n">
        <v>0.295245145769547</v>
      </c>
      <c r="CG198" s="23" t="n">
        <v>0.07429568163467415</v>
      </c>
      <c r="CH198" s="23" t="n">
        <v>0.1566495569665571</v>
      </c>
      <c r="CI198" s="23" t="n">
        <v>1.594202716285197</v>
      </c>
      <c r="CJ198" s="23" t="n">
        <v>2.130263656437366</v>
      </c>
      <c r="CK198" s="23" t="n">
        <v>0.52678384866759</v>
      </c>
      <c r="CL198" s="23" t="n">
        <v>0.231538702898043</v>
      </c>
      <c r="CM198" s="23" t="n">
        <v>3.80087023849222</v>
      </c>
      <c r="CN198" s="23" t="n">
        <v>2.80087023849222</v>
      </c>
      <c r="CO198" s="23" t="n">
        <v>0</v>
      </c>
      <c r="CP198" s="23" t="n">
        <v>0.000258026264549851</v>
      </c>
      <c r="CQ198" s="23" t="n">
        <v>0.0005708853435483372</v>
      </c>
      <c r="CR198" s="23" t="n">
        <v>0.0003128590789984862</v>
      </c>
      <c r="CS198" s="23" t="n">
        <v>0.0005708853435483372</v>
      </c>
      <c r="CV198" s="23" t="n">
        <v>0.003609417620087078</v>
      </c>
      <c r="CW198" s="23" t="n">
        <v>0.003038532276538741</v>
      </c>
      <c r="CZ198" s="23" t="n">
        <v>0.0001246871309299921</v>
      </c>
      <c r="DA198" s="23" t="n">
        <v>0.000138535473998911</v>
      </c>
      <c r="DB198" s="23" t="n">
        <v>0.0003590905505967066</v>
      </c>
      <c r="DC198" s="23" t="n">
        <v>9.586794566780353e-05</v>
      </c>
      <c r="DD198" s="23" t="n">
        <v>0.0002344034196667146</v>
      </c>
      <c r="DE198" s="23" t="n">
        <v>2.111064734312432</v>
      </c>
      <c r="DF198" s="23" t="n">
        <v>2.87993273979754</v>
      </c>
      <c r="DG198" s="23" t="n">
        <v>0.0004893486644790009</v>
      </c>
      <c r="DH198" s="23" t="n">
        <v>0.0001302581138822943</v>
      </c>
      <c r="DI198" s="23" t="n">
        <v>3.924612434572377</v>
      </c>
      <c r="DJ198" s="23" t="n">
        <v>2.924612434572377</v>
      </c>
      <c r="DK198" s="23" t="n">
        <v>0.03024403681647727</v>
      </c>
      <c r="DL198" s="23" t="n">
        <v>0.006777069716335189</v>
      </c>
      <c r="DM198" s="23" t="n">
        <v>0.04213302553594554</v>
      </c>
      <c r="DN198" s="23" t="n">
        <v>0.005111919003133087</v>
      </c>
      <c r="DO198" s="23" t="n">
        <v>0.01188898871946828</v>
      </c>
      <c r="DP198" s="23" t="n">
        <v>1.224079535329853</v>
      </c>
      <c r="DQ198" s="23" t="n">
        <v>1.393101912671626</v>
      </c>
      <c r="DR198" s="23" t="n">
        <v>0.05215858774143803</v>
      </c>
      <c r="DS198" s="23" t="n">
        <v>0.01002556220549249</v>
      </c>
      <c r="DT198" s="23" t="n">
        <v>1.72459080307102</v>
      </c>
      <c r="DU198" s="23" t="n">
        <v>0.7245908030710202</v>
      </c>
      <c r="DV198" s="23" t="n">
        <v>-0.02581938741387758</v>
      </c>
      <c r="DW198" s="23" t="n">
        <v>-0.002578336772345923</v>
      </c>
      <c r="DX198" s="23" t="n">
        <v>-0.02955183974673971</v>
      </c>
      <c r="DY198" s="23" t="n">
        <v>-0.001154115560516208</v>
      </c>
      <c r="DZ198" s="23" t="n">
        <v>-0.003732452332862131</v>
      </c>
      <c r="EA198" s="23" t="n">
        <v>1.099860493628912</v>
      </c>
      <c r="EB198" s="23" t="n">
        <v>1.144560065389312</v>
      </c>
      <c r="EC198" s="23" t="n">
        <v>-0.03114953130750855</v>
      </c>
      <c r="ED198" s="23" t="n">
        <v>-0.001597691560768846</v>
      </c>
      <c r="EE198" s="23" t="n">
        <v>1.206439595494279</v>
      </c>
      <c r="EF198" s="23" t="n">
        <v>0.2064395954942795</v>
      </c>
      <c r="EG198" s="23" t="n">
        <v>0.02018685971499069</v>
      </c>
      <c r="EH198" s="23" t="n">
        <v>0.003814194059115074</v>
      </c>
      <c r="EI198" s="23" t="n">
        <v>0.02743347038141686</v>
      </c>
      <c r="EJ198" s="23" t="n">
        <v>0.003432416607311091</v>
      </c>
      <c r="EK198" s="23" t="n">
        <v>0.007246610666426165</v>
      </c>
      <c r="EL198" s="23" t="n">
        <v>1.18894439813651</v>
      </c>
      <c r="EM198" s="23" t="n">
        <v>1.358976619877378</v>
      </c>
      <c r="EN198" s="23" t="n">
        <v>0.03334224500159699</v>
      </c>
      <c r="EO198" s="23" t="n">
        <v>0.005908774620180135</v>
      </c>
      <c r="EP198" s="23" t="n">
        <v>1.651680621569741</v>
      </c>
      <c r="EQ198" s="23" t="n">
        <v>0.651680621569741</v>
      </c>
      <c r="ER198" s="23" t="n">
        <v>-0.01146962529704923</v>
      </c>
      <c r="ES198" s="23" t="n">
        <v>-0.002876783725030768</v>
      </c>
      <c r="ET198" s="23" t="n">
        <v>-0.01742806028059137</v>
      </c>
      <c r="EU198" s="23" t="n">
        <v>-0.003081651258511368</v>
      </c>
      <c r="EV198" s="23" t="n">
        <v>-0.005958434983542137</v>
      </c>
      <c r="EW198" s="23" t="n">
        <v>1.250817585625127</v>
      </c>
      <c r="EX198" s="23" t="n">
        <v>1.519496917224929</v>
      </c>
      <c r="EY198" s="23" t="n">
        <v>-0.01633626602047668</v>
      </c>
      <c r="EZ198" s="23" t="n">
        <v>0.001091794260114683</v>
      </c>
      <c r="FA198" s="23" t="n">
        <v>1.424306862463893</v>
      </c>
      <c r="FB198" s="23" t="n">
        <v>0.4243068624638928</v>
      </c>
      <c r="FC198" s="23" t="n">
        <v>0.008464646338100909</v>
      </c>
      <c r="FD198" s="23" t="n">
        <v>0.005029715846493107</v>
      </c>
      <c r="FE198" s="23" t="n">
        <v>0.01803192845865201</v>
      </c>
      <c r="FF198" s="23" t="n">
        <v>0.004537566274057991</v>
      </c>
      <c r="FG198" s="23" t="n">
        <v>0.009567282120551098</v>
      </c>
      <c r="FH198" s="23" t="n">
        <v>1.594202716285197</v>
      </c>
      <c r="FI198" s="23" t="n">
        <v>2.130263656437366</v>
      </c>
      <c r="FJ198" s="23" t="n">
        <v>0.03217302234584989</v>
      </c>
      <c r="FK198" s="23" t="n">
        <v>0.01414109388719789</v>
      </c>
      <c r="FL198" s="23" t="n">
        <v>3.800870238492219</v>
      </c>
      <c r="FM198" s="23" t="n">
        <v>2.800870238492219</v>
      </c>
    </row>
    <row r="199">
      <c r="A199" s="2" t="inlineStr">
        <is>
          <t>NSW|4801</t>
        </is>
      </c>
      <c r="B199" s="2" t="inlineStr">
        <is>
          <t>NSW</t>
        </is>
      </c>
      <c r="C199" s="2" t="inlineStr">
        <is>
          <t>4801</t>
        </is>
      </c>
      <c r="D199" s="2" t="inlineStr">
        <is>
          <t>Water, pipeline and other transport</t>
        </is>
      </c>
      <c r="E199" s="23" t="n">
        <v>1</v>
      </c>
      <c r="F199" s="23" t="n">
        <v>0.4746313518150257</v>
      </c>
      <c r="G199" s="23" t="n">
        <v>1.810323727326427</v>
      </c>
      <c r="H199" s="23" t="n">
        <v>0.3356923755114015</v>
      </c>
      <c r="I199" s="23" t="n">
        <v>0.8103237273264272</v>
      </c>
      <c r="J199" s="23" t="n">
        <v>1.474631351815026</v>
      </c>
      <c r="K199" s="23" t="n">
        <v>1.810323727326427</v>
      </c>
      <c r="L199" s="23" t="n">
        <v>2.426213998465741</v>
      </c>
      <c r="M199" s="23" t="n">
        <v>0.6158902711393137</v>
      </c>
      <c r="N199" s="23" t="n">
        <v>2.426213998465741</v>
      </c>
      <c r="O199" s="23" t="n">
        <v>1.426213998465741</v>
      </c>
      <c r="P199" s="23" t="n">
        <v>0.1724957242906427</v>
      </c>
      <c r="Q199" s="23" t="n">
        <v>0.1071826252936561</v>
      </c>
      <c r="R199" s="23" t="n">
        <v>0.3670469574297321</v>
      </c>
      <c r="S199" s="23" t="n">
        <v>0.08736860784543342</v>
      </c>
      <c r="T199" s="23" t="n">
        <v>0.1945512331390895</v>
      </c>
      <c r="U199" s="23" t="n">
        <v>1.621363954001904</v>
      </c>
      <c r="V199" s="23" t="n">
        <v>2.127861191569508</v>
      </c>
      <c r="W199" s="23" t="n">
        <v>0.5105062729120211</v>
      </c>
      <c r="X199" s="23" t="n">
        <v>0.143459315482289</v>
      </c>
      <c r="Y199" s="23" t="n">
        <v>2.95953001160687</v>
      </c>
      <c r="Z199" s="23" t="n">
        <v>1.95953001160687</v>
      </c>
      <c r="AA199" s="23" t="n">
        <v>0.4438127679981322</v>
      </c>
      <c r="AB199" s="23" t="n">
        <v>0.2230142263484391</v>
      </c>
      <c r="AC199" s="23" t="n">
        <v>0.8176985851769304</v>
      </c>
      <c r="AD199" s="23" t="n">
        <v>0.1508715908303591</v>
      </c>
      <c r="AE199" s="23" t="n">
        <v>0.3738858171787982</v>
      </c>
      <c r="AF199" s="23" t="n">
        <v>1.502496193055396</v>
      </c>
      <c r="AG199" s="23" t="n">
        <v>1.842440425644473</v>
      </c>
      <c r="AH199" s="23" t="n">
        <v>1.131855241988007</v>
      </c>
      <c r="AI199" s="23" t="n">
        <v>0.3141566568110762</v>
      </c>
      <c r="AJ199" s="23" t="n">
        <v>2.550298962991461</v>
      </c>
      <c r="AK199" s="23" t="n">
        <v>1.550298962991461</v>
      </c>
      <c r="AL199" s="23" t="n">
        <v>0.4399324828641182</v>
      </c>
      <c r="AM199" s="23" t="n">
        <v>0.2229804758987559</v>
      </c>
      <c r="AN199" s="23" t="n">
        <v>0.8139993030502404</v>
      </c>
      <c r="AO199" s="23" t="n">
        <v>0.1510863442873662</v>
      </c>
      <c r="AP199" s="23" t="n">
        <v>0.3740668201861221</v>
      </c>
      <c r="AQ199" s="23" t="n">
        <v>1.506851584241002</v>
      </c>
      <c r="AR199" s="23" t="n">
        <v>1.850282338214294</v>
      </c>
      <c r="AS199" s="23" t="n">
        <v>1.13331699117357</v>
      </c>
      <c r="AT199" s="23" t="n">
        <v>0.3193176881233295</v>
      </c>
      <c r="AU199" s="23" t="n">
        <v>2.576115734385581</v>
      </c>
      <c r="AV199" s="23" t="n">
        <v>1.576115734385581</v>
      </c>
      <c r="AW199" s="23" t="n">
        <v>0.4482523964905268</v>
      </c>
      <c r="AX199" s="23" t="n">
        <v>0.2285642727580913</v>
      </c>
      <c r="AY199" s="23" t="n">
        <v>0.8317058869208686</v>
      </c>
      <c r="AZ199" s="23" t="n">
        <v>0.1548892176722504</v>
      </c>
      <c r="BA199" s="23" t="n">
        <v>0.3834534904303417</v>
      </c>
      <c r="BB199" s="23" t="n">
        <v>1.509900838339236</v>
      </c>
      <c r="BC199" s="23" t="n">
        <v>1.85544102704746</v>
      </c>
      <c r="BD199" s="23" t="n">
        <v>1.159572984634101</v>
      </c>
      <c r="BE199" s="23" t="n">
        <v>0.3278670977132324</v>
      </c>
      <c r="BF199" s="23" t="n">
        <v>2.586875148270639</v>
      </c>
      <c r="BG199" s="23" t="n">
        <v>1.586875148270639</v>
      </c>
      <c r="BH199" s="23" t="n">
        <v>1.596904751809793</v>
      </c>
      <c r="BI199" s="23" t="n">
        <v>1.024633570074147</v>
      </c>
      <c r="BJ199" s="23" t="n">
        <v>3.423512733477008</v>
      </c>
      <c r="BK199" s="23" t="n">
        <v>0.8019744115930676</v>
      </c>
      <c r="BL199" s="23" t="n">
        <v>1.826607981667214</v>
      </c>
      <c r="BM199" s="23" t="n">
        <v>1.641637247877756</v>
      </c>
      <c r="BN199" s="23" t="n">
        <v>2.143842786864461</v>
      </c>
      <c r="BO199" s="23" t="n">
        <v>5.092094524251558</v>
      </c>
      <c r="BP199" s="23" t="n">
        <v>1.66858179077455</v>
      </c>
      <c r="BQ199" s="23" t="n">
        <v>3.188727767564484</v>
      </c>
      <c r="BR199" s="23" t="n">
        <v>2.188727767564484</v>
      </c>
      <c r="CD199" s="23" t="n">
        <v>0.2713170437074895</v>
      </c>
      <c r="CE199" s="23" t="n">
        <v>0.115831601054783</v>
      </c>
      <c r="CF199" s="23" t="n">
        <v>0.4506516277471987</v>
      </c>
      <c r="CG199" s="23" t="n">
        <v>0.06350298298492622</v>
      </c>
      <c r="CH199" s="23" t="n">
        <v>0.1793345840397092</v>
      </c>
      <c r="CI199" s="23" t="n">
        <v>1.426923423136154</v>
      </c>
      <c r="CJ199" s="23" t="n">
        <v>1.66097795254268</v>
      </c>
      <c r="CK199" s="23" t="n">
        <v>0.621348969075986</v>
      </c>
      <c r="CL199" s="23" t="n">
        <v>0.1706973413287873</v>
      </c>
      <c r="CM199" s="23" t="n">
        <v>2.290121404042242</v>
      </c>
      <c r="CN199" s="23" t="n">
        <v>1.290121404042242</v>
      </c>
      <c r="CO199" s="23" t="n">
        <v>0</v>
      </c>
      <c r="CP199" s="23" t="n">
        <v>0.0009850519487344751</v>
      </c>
      <c r="CQ199" s="23" t="n">
        <v>0.001358089349688359</v>
      </c>
      <c r="CR199" s="23" t="n">
        <v>0.0003730374009538841</v>
      </c>
      <c r="CS199" s="23" t="n">
        <v>0.001358089349688359</v>
      </c>
      <c r="CV199" s="23" t="n">
        <v>0.003598187331818216</v>
      </c>
      <c r="CW199" s="23" t="n">
        <v>0.002240097982129857</v>
      </c>
      <c r="CZ199" s="23" t="n">
        <v>0.000177485259211395</v>
      </c>
      <c r="DA199" s="23" t="n">
        <v>9.846175563485976e-05</v>
      </c>
      <c r="DB199" s="23" t="n">
        <v>0.0003368394468609217</v>
      </c>
      <c r="DC199" s="23" t="n">
        <v>6.089243201466689e-05</v>
      </c>
      <c r="DD199" s="23" t="n">
        <v>0.0001593541876495266</v>
      </c>
      <c r="DE199" s="23" t="n">
        <v>1.554760187253558</v>
      </c>
      <c r="DF199" s="23" t="n">
        <v>1.897844634295667</v>
      </c>
      <c r="DG199" s="23" t="n">
        <v>0.0004328696718207676</v>
      </c>
      <c r="DH199" s="23" t="n">
        <v>9.603022495984599e-05</v>
      </c>
      <c r="DI199" s="23" t="n">
        <v>2.43890491945134</v>
      </c>
      <c r="DJ199" s="23" t="n">
        <v>1.438904919451341</v>
      </c>
      <c r="DK199" s="23" t="n">
        <v>0.01381363940243742</v>
      </c>
      <c r="DL199" s="23" t="n">
        <v>0.007151349509231922</v>
      </c>
      <c r="DM199" s="23" t="n">
        <v>0.02536582643431283</v>
      </c>
      <c r="DN199" s="23" t="n">
        <v>0.004400837522643482</v>
      </c>
      <c r="DO199" s="23" t="n">
        <v>0.0115521870318754</v>
      </c>
      <c r="DP199" s="23" t="n">
        <v>1.517702055257796</v>
      </c>
      <c r="DQ199" s="23" t="n">
        <v>1.836288446174222</v>
      </c>
      <c r="DR199" s="23" t="n">
        <v>0.0327569744038923</v>
      </c>
      <c r="DS199" s="23" t="n">
        <v>0.007391147969579469</v>
      </c>
      <c r="DT199" s="23" t="n">
        <v>2.371350043936453</v>
      </c>
      <c r="DU199" s="23" t="n">
        <v>1.371350043936453</v>
      </c>
      <c r="DV199" s="23" t="n">
        <v>-0.005671211035240231</v>
      </c>
      <c r="DW199" s="23" t="n">
        <v>-0.002651066354265908</v>
      </c>
      <c r="DX199" s="23" t="n">
        <v>-0.009354171360234411</v>
      </c>
      <c r="DY199" s="23" t="n">
        <v>-0.001031893970728273</v>
      </c>
      <c r="DZ199" s="23" t="n">
        <v>-0.003682960324994181</v>
      </c>
      <c r="EA199" s="23" t="n">
        <v>1.467460360369681</v>
      </c>
      <c r="EB199" s="23" t="n">
        <v>1.649413379630683</v>
      </c>
      <c r="EC199" s="23" t="n">
        <v>-0.01053203794700012</v>
      </c>
      <c r="ED199" s="23" t="n">
        <v>-0.001177866586765709</v>
      </c>
      <c r="EE199" s="23" t="n">
        <v>1.857105630800069</v>
      </c>
      <c r="EF199" s="23" t="n">
        <v>0.8571056308000689</v>
      </c>
      <c r="EG199" s="23" t="n">
        <v>0.007726195381130129</v>
      </c>
      <c r="EH199" s="23" t="n">
        <v>0.004020530578800259</v>
      </c>
      <c r="EI199" s="23" t="n">
        <v>0.01481461896575652</v>
      </c>
      <c r="EJ199" s="23" t="n">
        <v>0.003067893005826133</v>
      </c>
      <c r="EK199" s="23" t="n">
        <v>0.007088423584626392</v>
      </c>
      <c r="EL199" s="23" t="n">
        <v>1.520376508807905</v>
      </c>
      <c r="EM199" s="23" t="n">
        <v>1.917453317571883</v>
      </c>
      <c r="EN199" s="23" t="n">
        <v>0.01917074649671147</v>
      </c>
      <c r="EO199" s="23" t="n">
        <v>0.004356127530954948</v>
      </c>
      <c r="EP199" s="23" t="n">
        <v>2.48126607612495</v>
      </c>
      <c r="EQ199" s="23" t="n">
        <v>1.48126607612495</v>
      </c>
      <c r="ER199" s="23" t="n">
        <v>-0.01160648051514405</v>
      </c>
      <c r="ES199" s="23" t="n">
        <v>-0.004054281028483375</v>
      </c>
      <c r="ET199" s="23" t="n">
        <v>-0.01851390109244664</v>
      </c>
      <c r="EU199" s="23" t="n">
        <v>-0.002853139548819219</v>
      </c>
      <c r="EV199" s="23" t="n">
        <v>-0.006907420577302594</v>
      </c>
      <c r="EW199" s="23" t="n">
        <v>1.349311836882282</v>
      </c>
      <c r="EX199" s="23" t="n">
        <v>1.595134810099396</v>
      </c>
      <c r="EY199" s="23" t="n">
        <v>-0.01770899731114808</v>
      </c>
      <c r="EZ199" s="23" t="n">
        <v>0.0008049037812985597</v>
      </c>
      <c r="FA199" s="23" t="n">
        <v>1.525785296243897</v>
      </c>
      <c r="FB199" s="23" t="n">
        <v>0.5257852962438972</v>
      </c>
      <c r="FC199" s="23" t="n">
        <v>0.01657053330714246</v>
      </c>
      <c r="FD199" s="23" t="n">
        <v>0.007074348802676917</v>
      </c>
      <c r="FE199" s="23" t="n">
        <v>0.02752329048503777</v>
      </c>
      <c r="FF199" s="23" t="n">
        <v>0.003878408375218387</v>
      </c>
      <c r="FG199" s="23" t="n">
        <v>0.0109527571778953</v>
      </c>
      <c r="FH199" s="23" t="n">
        <v>1.426923423136154</v>
      </c>
      <c r="FI199" s="23" t="n">
        <v>1.66097795254268</v>
      </c>
      <c r="FJ199" s="23" t="n">
        <v>0.03794853300308181</v>
      </c>
      <c r="FK199" s="23" t="n">
        <v>0.01042524251804404</v>
      </c>
      <c r="FL199" s="23" t="n">
        <v>2.29012140404224</v>
      </c>
      <c r="FM199" s="23" t="n">
        <v>1.29012140404224</v>
      </c>
    </row>
    <row r="200">
      <c r="A200" s="2" t="inlineStr">
        <is>
          <t>NSW|4901</t>
        </is>
      </c>
      <c r="B200" s="2" t="inlineStr">
        <is>
          <t>NSW</t>
        </is>
      </c>
      <c r="C200" s="2" t="inlineStr">
        <is>
          <t>4901</t>
        </is>
      </c>
      <c r="D200" s="2" t="inlineStr">
        <is>
          <t>Air and space transport</t>
        </is>
      </c>
      <c r="E200" s="23" t="n">
        <v>1</v>
      </c>
      <c r="F200" s="23" t="n">
        <v>0.6073493963528704</v>
      </c>
      <c r="G200" s="23" t="n">
        <v>2.099239053805986</v>
      </c>
      <c r="H200" s="23" t="n">
        <v>0.4918896574531153</v>
      </c>
      <c r="I200" s="23" t="n">
        <v>1.099239053805986</v>
      </c>
      <c r="J200" s="23" t="n">
        <v>1.60734939635287</v>
      </c>
      <c r="K200" s="23" t="n">
        <v>2.099239053805986</v>
      </c>
      <c r="L200" s="23" t="n">
        <v>3.130117319118853</v>
      </c>
      <c r="M200" s="23" t="n">
        <v>1.030878265312868</v>
      </c>
      <c r="N200" s="23" t="n">
        <v>3.130117319118853</v>
      </c>
      <c r="O200" s="23" t="n">
        <v>2.130117319118853</v>
      </c>
      <c r="P200" s="23" t="n">
        <v>0.3349506683548162</v>
      </c>
      <c r="Q200" s="23" t="n">
        <v>0.1522330854414521</v>
      </c>
      <c r="R200" s="23" t="n">
        <v>0.6143638704725348</v>
      </c>
      <c r="S200" s="23" t="n">
        <v>0.1271801166762665</v>
      </c>
      <c r="T200" s="23" t="n">
        <v>0.2794132021177186</v>
      </c>
      <c r="U200" s="23" t="n">
        <v>1.454494048897345</v>
      </c>
      <c r="V200" s="23" t="n">
        <v>1.83419210204929</v>
      </c>
      <c r="W200" s="23" t="n">
        <v>0.8544863358165301</v>
      </c>
      <c r="X200" s="23" t="n">
        <v>0.2401224653439953</v>
      </c>
      <c r="Y200" s="23" t="n">
        <v>2.551081148795813</v>
      </c>
      <c r="Z200" s="23" t="n">
        <v>1.551081148795813</v>
      </c>
      <c r="AA200" s="23" t="n">
        <v>0.1770868608494172</v>
      </c>
      <c r="AB200" s="23" t="n">
        <v>0.270470665240567</v>
      </c>
      <c r="AC200" s="23" t="n">
        <v>0.666251973553375</v>
      </c>
      <c r="AD200" s="23" t="n">
        <v>0.2186944474633907</v>
      </c>
      <c r="AE200" s="23" t="n">
        <v>0.4891651127039577</v>
      </c>
      <c r="AF200" s="23" t="n">
        <v>2.527333332033917</v>
      </c>
      <c r="AG200" s="23" t="n">
        <v>3.762289140807069</v>
      </c>
      <c r="AH200" s="23" t="n">
        <v>1.192087961854993</v>
      </c>
      <c r="AI200" s="23" t="n">
        <v>0.5258359883016179</v>
      </c>
      <c r="AJ200" s="23" t="n">
        <v>6.731656748202592</v>
      </c>
      <c r="AK200" s="23" t="n">
        <v>5.731656748202592</v>
      </c>
      <c r="AL200" s="23" t="n">
        <v>0.1184626897994352</v>
      </c>
      <c r="AM200" s="23" t="n">
        <v>0.2682600712017199</v>
      </c>
      <c r="AN200" s="23" t="n">
        <v>0.6055758530945706</v>
      </c>
      <c r="AO200" s="23" t="n">
        <v>0.2188530920934156</v>
      </c>
      <c r="AP200" s="23" t="n">
        <v>0.4871131632951355</v>
      </c>
      <c r="AQ200" s="23" t="n">
        <v>3.264511059607891</v>
      </c>
      <c r="AR200" s="23" t="n">
        <v>5.111954271170518</v>
      </c>
      <c r="AS200" s="23" t="n">
        <v>1.140050385071443</v>
      </c>
      <c r="AT200" s="23" t="n">
        <v>0.5344745319768721</v>
      </c>
      <c r="AU200" s="23" t="n">
        <v>9.623708418250677</v>
      </c>
      <c r="AV200" s="23" t="n">
        <v>8.623708418250677</v>
      </c>
      <c r="AW200" s="23" t="n">
        <v>0.1039442704550875</v>
      </c>
      <c r="AX200" s="23" t="n">
        <v>0.2727810630984132</v>
      </c>
      <c r="AY200" s="23" t="n">
        <v>0.6009659416049955</v>
      </c>
      <c r="AZ200" s="23" t="n">
        <v>0.2242406080514948</v>
      </c>
      <c r="BA200" s="23" t="n">
        <v>0.497021671149908</v>
      </c>
      <c r="BB200" s="23" t="n">
        <v>3.624301098118507</v>
      </c>
      <c r="BC200" s="23" t="n">
        <v>5.781616812296184</v>
      </c>
      <c r="BD200" s="23" t="n">
        <v>1.149750491032192</v>
      </c>
      <c r="BE200" s="23" t="n">
        <v>0.5487845494271966</v>
      </c>
      <c r="BF200" s="23" t="n">
        <v>11.06122045975568</v>
      </c>
      <c r="BG200" s="23" t="n">
        <v>10.06122045975568</v>
      </c>
      <c r="BH200" s="23" t="n">
        <v>3.000824693349131</v>
      </c>
      <c r="BI200" s="23" t="n">
        <v>1.217254491428412</v>
      </c>
      <c r="BJ200" s="23" t="n">
        <v>5.376182168681159</v>
      </c>
      <c r="BK200" s="23" t="n">
        <v>1.158102983903616</v>
      </c>
      <c r="BL200" s="23" t="n">
        <v>2.375357475332028</v>
      </c>
      <c r="BM200" s="23" t="n">
        <v>1.405639987609496</v>
      </c>
      <c r="BN200" s="23" t="n">
        <v>1.791568224760562</v>
      </c>
      <c r="BO200" s="23" t="n">
        <v>8.169057430088273</v>
      </c>
      <c r="BP200" s="23" t="n">
        <v>2.792875261407114</v>
      </c>
      <c r="BQ200" s="23" t="n">
        <v>2.722270797155775</v>
      </c>
      <c r="BR200" s="23" t="n">
        <v>1.722270797155775</v>
      </c>
      <c r="CD200" s="23" t="n">
        <v>-0.157863807505399</v>
      </c>
      <c r="CE200" s="23" t="n">
        <v>0.1182375797991149</v>
      </c>
      <c r="CF200" s="23" t="n">
        <v>0.0518881030808402</v>
      </c>
      <c r="CG200" s="23" t="n">
        <v>0.09151433078712432</v>
      </c>
      <c r="CH200" s="23" t="n">
        <v>0.2097519105862392</v>
      </c>
      <c r="CI200" s="23" t="n">
        <v>0.2510152791350156</v>
      </c>
      <c r="CJ200" s="23" t="n">
        <v>-0.328689038360269</v>
      </c>
      <c r="CK200" s="23" t="n">
        <v>0.3376016260384631</v>
      </c>
      <c r="CL200" s="23" t="n">
        <v>0.2857135229576229</v>
      </c>
      <c r="CM200" s="23" t="n">
        <v>-2.13856254561019</v>
      </c>
      <c r="CN200" s="23" t="n">
        <v>-3.13856254561019</v>
      </c>
      <c r="CO200" s="23" t="n">
        <v>0</v>
      </c>
      <c r="CP200" s="23" t="n">
        <v>0.0001442775517171674</v>
      </c>
      <c r="CQ200" s="23" t="n">
        <v>0.0005867464831673492</v>
      </c>
      <c r="CR200" s="23" t="n">
        <v>0.0004424689314501817</v>
      </c>
      <c r="CS200" s="23" t="n">
        <v>0.0005867464831673492</v>
      </c>
      <c r="CV200" s="23" t="n">
        <v>0.004336226593767325</v>
      </c>
      <c r="CW200" s="23" t="n">
        <v>0.003749480110599976</v>
      </c>
      <c r="CZ200" s="23" t="n">
        <v>7.05243903335289e-05</v>
      </c>
      <c r="DA200" s="23" t="n">
        <v>0.0001306535707368408</v>
      </c>
      <c r="DB200" s="23" t="n">
        <v>0.0002798428691048571</v>
      </c>
      <c r="DC200" s="23" t="n">
        <v>7.866490803448733e-05</v>
      </c>
      <c r="DD200" s="23" t="n">
        <v>0.0002093184787713282</v>
      </c>
      <c r="DE200" s="23" t="n">
        <v>2.852601208162804</v>
      </c>
      <c r="DF200" s="23" t="n">
        <v>3.968029610485174</v>
      </c>
      <c r="DG200" s="23" t="n">
        <v>0.0004405784357522772</v>
      </c>
      <c r="DH200" s="23" t="n">
        <v>0.0001607355666474201</v>
      </c>
      <c r="DI200" s="23" t="n">
        <v>6.247178226832768</v>
      </c>
      <c r="DJ200" s="23" t="n">
        <v>5.247178226832769</v>
      </c>
      <c r="DK200" s="23" t="n">
        <v>0.02714682358505827</v>
      </c>
      <c r="DL200" s="23" t="n">
        <v>0.007256329624374371</v>
      </c>
      <c r="DM200" s="23" t="n">
        <v>0.04081774785994424</v>
      </c>
      <c r="DN200" s="23" t="n">
        <v>0.006414594650511601</v>
      </c>
      <c r="DO200" s="23" t="n">
        <v>0.01367092427488597</v>
      </c>
      <c r="DP200" s="23" t="n">
        <v>1.267299398827946</v>
      </c>
      <c r="DQ200" s="23" t="n">
        <v>1.503592040227149</v>
      </c>
      <c r="DR200" s="23" t="n">
        <v>0.05318906488603729</v>
      </c>
      <c r="DS200" s="23" t="n">
        <v>0.01237131702609305</v>
      </c>
      <c r="DT200" s="23" t="n">
        <v>1.959310809214261</v>
      </c>
      <c r="DU200" s="23" t="n">
        <v>0.9593108092142606</v>
      </c>
      <c r="DV200" s="23" t="n">
        <v>-0.04173576731973944</v>
      </c>
      <c r="DW200" s="23" t="n">
        <v>-0.003010268850135119</v>
      </c>
      <c r="DX200" s="23" t="n">
        <v>-0.04629424870179171</v>
      </c>
      <c r="DY200" s="23" t="n">
        <v>-0.001548212531917156</v>
      </c>
      <c r="DZ200" s="23" t="n">
        <v>-0.004558481382052275</v>
      </c>
      <c r="EA200" s="23" t="n">
        <v>1.072126836127711</v>
      </c>
      <c r="EB200" s="23" t="n">
        <v>1.109222417000976</v>
      </c>
      <c r="EC200" s="23" t="n">
        <v>-0.04826576395480729</v>
      </c>
      <c r="ED200" s="23" t="n">
        <v>-0.001971515253015581</v>
      </c>
      <c r="EE200" s="23" t="n">
        <v>1.156460442790983</v>
      </c>
      <c r="EF200" s="23" t="n">
        <v>0.1564604427909826</v>
      </c>
      <c r="EG200" s="23" t="n">
        <v>0.01332094412405318</v>
      </c>
      <c r="EH200" s="23" t="n">
        <v>0.006123941549708717</v>
      </c>
      <c r="EI200" s="23" t="n">
        <v>0.02389970652729203</v>
      </c>
      <c r="EJ200" s="23" t="n">
        <v>0.004454820853530128</v>
      </c>
      <c r="EK200" s="23" t="n">
        <v>0.01057876240323885</v>
      </c>
      <c r="EL200" s="23" t="n">
        <v>1.459722786363988</v>
      </c>
      <c r="EM200" s="23" t="n">
        <v>1.794145092474123</v>
      </c>
      <c r="EN200" s="23" t="n">
        <v>0.03119100077729766</v>
      </c>
      <c r="EO200" s="23" t="n">
        <v>0.007291294250005628</v>
      </c>
      <c r="EP200" s="23" t="n">
        <v>2.341500759017306</v>
      </c>
      <c r="EQ200" s="23" t="n">
        <v>1.341500759017306</v>
      </c>
      <c r="ER200" s="23" t="n">
        <v>-0.07194511517403528</v>
      </c>
      <c r="ES200" s="23" t="n">
        <v>-0.008334535588555788</v>
      </c>
      <c r="ET200" s="23" t="n">
        <v>-0.08457582698609642</v>
      </c>
      <c r="EU200" s="23" t="n">
        <v>-0.004296176223505355</v>
      </c>
      <c r="EV200" s="23" t="n">
        <v>-0.01263071181206114</v>
      </c>
      <c r="EW200" s="23" t="n">
        <v>1.11584574669725</v>
      </c>
      <c r="EX200" s="23" t="n">
        <v>1.175560380736169</v>
      </c>
      <c r="EY200" s="23" t="n">
        <v>-0.0832285775608482</v>
      </c>
      <c r="EZ200" s="23" t="n">
        <v>0.00134724942524822</v>
      </c>
      <c r="FA200" s="23" t="n">
        <v>1.15683430847971</v>
      </c>
      <c r="FB200" s="23" t="n">
        <v>0.1568343084797101</v>
      </c>
      <c r="FC200" s="23" t="n">
        <v>-0.009641441777910433</v>
      </c>
      <c r="FD200" s="23" t="n">
        <v>0.007221292578764246</v>
      </c>
      <c r="FE200" s="23" t="n">
        <v>0.003169036226387901</v>
      </c>
      <c r="FF200" s="23" t="n">
        <v>0.005589185425534089</v>
      </c>
      <c r="FG200" s="23" t="n">
        <v>0.01281047800429833</v>
      </c>
      <c r="FH200" s="23" t="n">
        <v>0.2510152791350155</v>
      </c>
      <c r="FI200" s="23" t="n">
        <v>-0.3286890383602689</v>
      </c>
      <c r="FJ200" s="23" t="n">
        <v>0.02061882627192057</v>
      </c>
      <c r="FK200" s="23" t="n">
        <v>0.01744979004553267</v>
      </c>
      <c r="FL200" s="23" t="n">
        <v>-2.13856254561019</v>
      </c>
      <c r="FM200" s="23" t="n">
        <v>-3.13856254561019</v>
      </c>
    </row>
    <row r="201">
      <c r="A201" s="2" t="inlineStr">
        <is>
          <t>NSW|5101</t>
        </is>
      </c>
      <c r="B201" s="2" t="inlineStr">
        <is>
          <t>NSW</t>
        </is>
      </c>
      <c r="C201" s="2" t="inlineStr">
        <is>
          <t>5101</t>
        </is>
      </c>
      <c r="D201" s="2" t="inlineStr">
        <is>
          <t>Postal and courier pick-up and delivery service</t>
        </is>
      </c>
      <c r="E201" s="23" t="n">
        <v>1</v>
      </c>
      <c r="F201" s="23" t="n">
        <v>0.5143659736674482</v>
      </c>
      <c r="G201" s="23" t="n">
        <v>1.938023970076943</v>
      </c>
      <c r="H201" s="23" t="n">
        <v>0.4236579964094951</v>
      </c>
      <c r="I201" s="23" t="n">
        <v>0.9380239700769433</v>
      </c>
      <c r="J201" s="23" t="n">
        <v>1.514365973667448</v>
      </c>
      <c r="K201" s="23" t="n">
        <v>1.938023970076943</v>
      </c>
      <c r="L201" s="23" t="n">
        <v>2.668766716948507</v>
      </c>
      <c r="M201" s="23" t="n">
        <v>0.7307427468715637</v>
      </c>
      <c r="N201" s="23" t="n">
        <v>2.668766716948507</v>
      </c>
      <c r="O201" s="23" t="n">
        <v>1.668766716948507</v>
      </c>
      <c r="P201" s="23" t="n">
        <v>0.2017227564756466</v>
      </c>
      <c r="Q201" s="23" t="n">
        <v>0.1264416998625228</v>
      </c>
      <c r="R201" s="23" t="n">
        <v>0.4354946237531707</v>
      </c>
      <c r="S201" s="23" t="n">
        <v>0.1073301674150012</v>
      </c>
      <c r="T201" s="23" t="n">
        <v>0.233771867277524</v>
      </c>
      <c r="U201" s="23" t="n">
        <v>1.626809300406262</v>
      </c>
      <c r="V201" s="23" t="n">
        <v>2.158877021917686</v>
      </c>
      <c r="W201" s="23" t="n">
        <v>0.6057065254055828</v>
      </c>
      <c r="X201" s="23" t="n">
        <v>0.1702119016524121</v>
      </c>
      <c r="Y201" s="23" t="n">
        <v>3.002668295774096</v>
      </c>
      <c r="Z201" s="23" t="n">
        <v>2.002668295774096</v>
      </c>
      <c r="AA201" s="23" t="n">
        <v>0.3204047133485493</v>
      </c>
      <c r="AB201" s="23" t="n">
        <v>0.2138312774208518</v>
      </c>
      <c r="AC201" s="23" t="n">
        <v>0.7206799639135929</v>
      </c>
      <c r="AD201" s="23" t="n">
        <v>0.1864439731441918</v>
      </c>
      <c r="AE201" s="23" t="n">
        <v>0.4002752505650436</v>
      </c>
      <c r="AF201" s="23" t="n">
        <v>1.667378688615724</v>
      </c>
      <c r="AG201" s="23" t="n">
        <v>2.249280156904583</v>
      </c>
      <c r="AH201" s="23" t="n">
        <v>1.093421195759071</v>
      </c>
      <c r="AI201" s="23" t="n">
        <v>0.3727412318454782</v>
      </c>
      <c r="AJ201" s="23" t="n">
        <v>3.412625189972169</v>
      </c>
      <c r="AK201" s="23" t="n">
        <v>2.412625189972169</v>
      </c>
      <c r="AL201" s="23" t="n">
        <v>0.315779549860184</v>
      </c>
      <c r="AM201" s="23" t="n">
        <v>0.2145323405883365</v>
      </c>
      <c r="AN201" s="23" t="n">
        <v>0.7174318351909786</v>
      </c>
      <c r="AO201" s="23" t="n">
        <v>0.1871199447424581</v>
      </c>
      <c r="AP201" s="23" t="n">
        <v>0.4016522853307946</v>
      </c>
      <c r="AQ201" s="23" t="n">
        <v>1.679373761484313</v>
      </c>
      <c r="AR201" s="23" t="n">
        <v>2.271938874789808</v>
      </c>
      <c r="AS201" s="23" t="n">
        <v>1.096296538009347</v>
      </c>
      <c r="AT201" s="23" t="n">
        <v>0.3788647028183679</v>
      </c>
      <c r="AU201" s="23" t="n">
        <v>3.471714803871079</v>
      </c>
      <c r="AV201" s="23" t="n">
        <v>2.471714803871079</v>
      </c>
      <c r="AW201" s="23" t="n">
        <v>0.3397628680829467</v>
      </c>
      <c r="AX201" s="23" t="n">
        <v>0.2217642240893087</v>
      </c>
      <c r="AY201" s="23" t="n">
        <v>0.7535336575641968</v>
      </c>
      <c r="AZ201" s="23" t="n">
        <v>0.1920065653919414</v>
      </c>
      <c r="BA201" s="23" t="n">
        <v>0.4137707894812501</v>
      </c>
      <c r="BB201" s="23" t="n">
        <v>1.652702943498726</v>
      </c>
      <c r="BC201" s="23" t="n">
        <v>2.217822276506789</v>
      </c>
      <c r="BD201" s="23" t="n">
        <v>1.142542081335161</v>
      </c>
      <c r="BE201" s="23" t="n">
        <v>0.389008423770964</v>
      </c>
      <c r="BF201" s="23" t="n">
        <v>3.362763234787124</v>
      </c>
      <c r="BG201" s="23" t="n">
        <v>2.362763234787124</v>
      </c>
      <c r="BH201" s="23" t="n">
        <v>5.07160455252914</v>
      </c>
      <c r="BI201" s="23" t="n">
        <v>1.481163324888288</v>
      </c>
      <c r="BJ201" s="23" t="n">
        <v>7.572677275455203</v>
      </c>
      <c r="BK201" s="23" t="n">
        <v>1.019909398037775</v>
      </c>
      <c r="BL201" s="23" t="n">
        <v>2.501072722926063</v>
      </c>
      <c r="BM201" s="23" t="n">
        <v>1.292050239632673</v>
      </c>
      <c r="BN201" s="23" t="n">
        <v>1.493152156683591</v>
      </c>
      <c r="BO201" s="23" t="n">
        <v>9.552419606690483</v>
      </c>
      <c r="BP201" s="23" t="n">
        <v>1.97974233123528</v>
      </c>
      <c r="BQ201" s="23" t="n">
        <v>1.883510338345844</v>
      </c>
      <c r="BR201" s="23" t="n">
        <v>0.8835103383458438</v>
      </c>
      <c r="CD201" s="23" t="n">
        <v>0.1186819568729026</v>
      </c>
      <c r="CE201" s="23" t="n">
        <v>0.087389577558329</v>
      </c>
      <c r="CF201" s="23" t="n">
        <v>0.2851853401604222</v>
      </c>
      <c r="CG201" s="23" t="n">
        <v>0.07911380572919062</v>
      </c>
      <c r="CH201" s="23" t="n">
        <v>0.1665033832875196</v>
      </c>
      <c r="CI201" s="23" t="n">
        <v>1.736334147674319</v>
      </c>
      <c r="CJ201" s="23" t="n">
        <v>2.402937629902997</v>
      </c>
      <c r="CK201" s="23" t="n">
        <v>0.4877146703534885</v>
      </c>
      <c r="CL201" s="23" t="n">
        <v>0.2025293301930663</v>
      </c>
      <c r="CM201" s="23" t="n">
        <v>4.109425587545593</v>
      </c>
      <c r="CN201" s="23" t="n">
        <v>3.109425587545593</v>
      </c>
      <c r="CO201" s="23" t="n">
        <v>0</v>
      </c>
      <c r="CP201" s="23" t="n">
        <v>8.457896208703783e-05</v>
      </c>
      <c r="CQ201" s="23" t="n">
        <v>0.0004498335900137456</v>
      </c>
      <c r="CR201" s="23" t="n">
        <v>0.0003652546279267077</v>
      </c>
      <c r="CS201" s="23" t="n">
        <v>0.0004498335900137456</v>
      </c>
      <c r="CV201" s="23" t="n">
        <v>0.003107669619303375</v>
      </c>
      <c r="CW201" s="23" t="n">
        <v>0.00265783602928963</v>
      </c>
      <c r="CZ201" s="23" t="n">
        <v>0.0002500394515858285</v>
      </c>
      <c r="DA201" s="23" t="n">
        <v>0.0001410192944150197</v>
      </c>
      <c r="DB201" s="23" t="n">
        <v>0.0004679638623596263</v>
      </c>
      <c r="DC201" s="23" t="n">
        <v>7.690511635877805e-05</v>
      </c>
      <c r="DD201" s="23" t="n">
        <v>0.0002179244107737978</v>
      </c>
      <c r="DE201" s="23" t="n">
        <v>1.563988176748234</v>
      </c>
      <c r="DF201" s="23" t="n">
        <v>1.871560105381982</v>
      </c>
      <c r="DG201" s="23" t="n">
        <v>0.0005819019998139504</v>
      </c>
      <c r="DH201" s="23" t="n">
        <v>0.0001139381374543241</v>
      </c>
      <c r="DI201" s="23" t="n">
        <v>2.327240745903679</v>
      </c>
      <c r="DJ201" s="23" t="n">
        <v>1.327240745903679</v>
      </c>
      <c r="DK201" s="23" t="n">
        <v>0.02531987782867677</v>
      </c>
      <c r="DL201" s="23" t="n">
        <v>0.01037308880535283</v>
      </c>
      <c r="DM201" s="23" t="n">
        <v>0.04141548504780388</v>
      </c>
      <c r="DN201" s="23" t="n">
        <v>0.005722518413774276</v>
      </c>
      <c r="DO201" s="23" t="n">
        <v>0.01609560721912711</v>
      </c>
      <c r="DP201" s="23" t="n">
        <v>1.409681629411516</v>
      </c>
      <c r="DQ201" s="23" t="n">
        <v>1.635690556172335</v>
      </c>
      <c r="DR201" s="23" t="n">
        <v>0.05018494938734201</v>
      </c>
      <c r="DS201" s="23" t="n">
        <v>0.008769464339538131</v>
      </c>
      <c r="DT201" s="23" t="n">
        <v>1.982037580390833</v>
      </c>
      <c r="DU201" s="23" t="n">
        <v>0.982037580390833</v>
      </c>
      <c r="DV201" s="23" t="n">
        <v>-0.001586599057499898</v>
      </c>
      <c r="DW201" s="23" t="n">
        <v>-0.003366803560882629</v>
      </c>
      <c r="DX201" s="23" t="n">
        <v>-0.006231460126958943</v>
      </c>
      <c r="DY201" s="23" t="n">
        <v>-0.001278057508576417</v>
      </c>
      <c r="DZ201" s="23" t="n">
        <v>-0.004644861069459045</v>
      </c>
      <c r="EA201" s="23" t="n">
        <v>3.122025438605712</v>
      </c>
      <c r="EB201" s="23" t="n">
        <v>3.927558192791467</v>
      </c>
      <c r="EC201" s="23" t="n">
        <v>-0.007628977680644594</v>
      </c>
      <c r="ED201" s="23" t="n">
        <v>-0.001397517553685651</v>
      </c>
      <c r="EE201" s="23" t="n">
        <v>4.80838409967673</v>
      </c>
      <c r="EF201" s="23" t="n">
        <v>3.808384099676731</v>
      </c>
      <c r="EG201" s="23" t="n">
        <v>0.009798442341839318</v>
      </c>
      <c r="EH201" s="23" t="n">
        <v>0.00464767363550397</v>
      </c>
      <c r="EI201" s="23" t="n">
        <v>0.01819977198556755</v>
      </c>
      <c r="EJ201" s="23" t="n">
        <v>0.003753656008224263</v>
      </c>
      <c r="EK201" s="23" t="n">
        <v>0.008401329643728233</v>
      </c>
      <c r="EL201" s="23" t="n">
        <v>1.47432780368145</v>
      </c>
      <c r="EM201" s="23" t="n">
        <v>1.857414816623922</v>
      </c>
      <c r="EN201" s="23" t="n">
        <v>0.02336823907598671</v>
      </c>
      <c r="EO201" s="23" t="n">
        <v>0.005168467090419154</v>
      </c>
      <c r="EP201" s="23" t="n">
        <v>2.384893257595077</v>
      </c>
      <c r="EQ201" s="23" t="n">
        <v>1.384893257595077</v>
      </c>
      <c r="ER201" s="23" t="n">
        <v>-0.01442360583020451</v>
      </c>
      <c r="ES201" s="23" t="n">
        <v>-0.003946610468019357</v>
      </c>
      <c r="ET201" s="23" t="n">
        <v>-0.02144790070818172</v>
      </c>
      <c r="EU201" s="23" t="n">
        <v>-0.00307768440995786</v>
      </c>
      <c r="EV201" s="23" t="n">
        <v>-0.007024294877977217</v>
      </c>
      <c r="EW201" s="23" t="n">
        <v>1.273621625166347</v>
      </c>
      <c r="EX201" s="23" t="n">
        <v>1.486999919483908</v>
      </c>
      <c r="EY201" s="23" t="n">
        <v>-0.02049289682571154</v>
      </c>
      <c r="EZ201" s="23" t="n">
        <v>0.0009550038824701797</v>
      </c>
      <c r="FA201" s="23" t="n">
        <v>1.420788744988949</v>
      </c>
      <c r="FB201" s="23" t="n">
        <v>0.4207887449889487</v>
      </c>
      <c r="FC201" s="23" t="n">
        <v>0.007248432654453955</v>
      </c>
      <c r="FD201" s="23" t="n">
        <v>0.005337268480592053</v>
      </c>
      <c r="FE201" s="23" t="n">
        <v>0.01741753158320507</v>
      </c>
      <c r="FF201" s="23" t="n">
        <v>0.004831830448159059</v>
      </c>
      <c r="FG201" s="23" t="n">
        <v>0.01016909892875111</v>
      </c>
      <c r="FH201" s="23" t="n">
        <v>1.736334147674319</v>
      </c>
      <c r="FI201" s="23" t="n">
        <v>2.402937629902996</v>
      </c>
      <c r="FJ201" s="23" t="n">
        <v>0.02978689461981411</v>
      </c>
      <c r="FK201" s="23" t="n">
        <v>0.01236936303660904</v>
      </c>
      <c r="FL201" s="23" t="n">
        <v>4.109425587545594</v>
      </c>
      <c r="FM201" s="23" t="n">
        <v>3.109425587545594</v>
      </c>
    </row>
    <row r="202">
      <c r="A202" s="2" t="inlineStr">
        <is>
          <t>NSW|5201</t>
        </is>
      </c>
      <c r="B202" s="2" t="inlineStr">
        <is>
          <t>NSW</t>
        </is>
      </c>
      <c r="C202" s="2" t="inlineStr">
        <is>
          <t>5201</t>
        </is>
      </c>
      <c r="D202" s="2" t="inlineStr">
        <is>
          <t>Transport support services and storage</t>
        </is>
      </c>
      <c r="E202" s="23" t="n">
        <v>1</v>
      </c>
      <c r="F202" s="23" t="n">
        <v>0.5029382890935281</v>
      </c>
      <c r="G202" s="23" t="n">
        <v>1.917749236002726</v>
      </c>
      <c r="H202" s="23" t="n">
        <v>0.4148109469091976</v>
      </c>
      <c r="I202" s="23" t="n">
        <v>0.9177492360027257</v>
      </c>
      <c r="J202" s="23" t="n">
        <v>1.502938289093528</v>
      </c>
      <c r="K202" s="23" t="n">
        <v>1.917749236002726</v>
      </c>
      <c r="L202" s="23" t="n">
        <v>2.530079835552771</v>
      </c>
      <c r="M202" s="23" t="n">
        <v>0.6123305995500454</v>
      </c>
      <c r="N202" s="23" t="n">
        <v>2.530079835552771</v>
      </c>
      <c r="O202" s="23" t="n">
        <v>1.530079835552771</v>
      </c>
      <c r="P202" s="23" t="n">
        <v>0.1318867400804576</v>
      </c>
      <c r="Q202" s="23" t="n">
        <v>0.1262388972036154</v>
      </c>
      <c r="R202" s="23" t="n">
        <v>0.3649255298191404</v>
      </c>
      <c r="S202" s="23" t="n">
        <v>0.1067998925350674</v>
      </c>
      <c r="T202" s="23" t="n">
        <v>0.2330387897386828</v>
      </c>
      <c r="U202" s="23" t="n">
        <v>1.957176567762638</v>
      </c>
      <c r="V202" s="23" t="n">
        <v>2.766961482227231</v>
      </c>
      <c r="W202" s="23" t="n">
        <v>0.5075556910292023</v>
      </c>
      <c r="X202" s="23" t="n">
        <v>0.1426301612100619</v>
      </c>
      <c r="Y202" s="23" t="n">
        <v>3.848420930865132</v>
      </c>
      <c r="Z202" s="23" t="n">
        <v>2.848420930865133</v>
      </c>
      <c r="AA202" s="23" t="n">
        <v>0.4551603674307699</v>
      </c>
      <c r="AB202" s="23" t="n">
        <v>0.2309761506296839</v>
      </c>
      <c r="AC202" s="23" t="n">
        <v>0.8703713765178129</v>
      </c>
      <c r="AD202" s="23" t="n">
        <v>0.1842348584573591</v>
      </c>
      <c r="AE202" s="23" t="n">
        <v>0.415211009087043</v>
      </c>
      <c r="AF202" s="23" t="n">
        <v>1.507461033862566</v>
      </c>
      <c r="AG202" s="23" t="n">
        <v>1.912230147433029</v>
      </c>
      <c r="AH202" s="23" t="n">
        <v>1.18271229669814</v>
      </c>
      <c r="AI202" s="23" t="n">
        <v>0.3123409201803276</v>
      </c>
      <c r="AJ202" s="23" t="n">
        <v>2.598451845388387</v>
      </c>
      <c r="AK202" s="23" t="n">
        <v>1.598451845388387</v>
      </c>
      <c r="AL202" s="23" t="n">
        <v>0.4522947207120177</v>
      </c>
      <c r="AM202" s="23" t="n">
        <v>0.2302606516469484</v>
      </c>
      <c r="AN202" s="23" t="n">
        <v>0.8671503588694056</v>
      </c>
      <c r="AO202" s="23" t="n">
        <v>0.1845949865104395</v>
      </c>
      <c r="AP202" s="23" t="n">
        <v>0.4148556381573879</v>
      </c>
      <c r="AQ202" s="23" t="n">
        <v>1.509094272169404</v>
      </c>
      <c r="AR202" s="23" t="n">
        <v>1.917224144257771</v>
      </c>
      <c r="AS202" s="23" t="n">
        <v>1.184622481060577</v>
      </c>
      <c r="AT202" s="23" t="n">
        <v>0.3174721221911709</v>
      </c>
      <c r="AU202" s="23" t="n">
        <v>2.619138421946875</v>
      </c>
      <c r="AV202" s="23" t="n">
        <v>1.619138421946875</v>
      </c>
      <c r="AW202" s="23" t="n">
        <v>0.458882223966219</v>
      </c>
      <c r="AX202" s="23" t="n">
        <v>0.2357748576837073</v>
      </c>
      <c r="AY202" s="23" t="n">
        <v>0.8838897629423101</v>
      </c>
      <c r="AZ202" s="23" t="n">
        <v>0.1892326812923838</v>
      </c>
      <c r="BA202" s="23" t="n">
        <v>0.4250075389760911</v>
      </c>
      <c r="BB202" s="23" t="n">
        <v>1.513802551874539</v>
      </c>
      <c r="BC202" s="23" t="n">
        <v>1.926180001706447</v>
      </c>
      <c r="BD202" s="23" t="n">
        <v>1.209861881553785</v>
      </c>
      <c r="BE202" s="23" t="n">
        <v>0.3259721186114748</v>
      </c>
      <c r="BF202" s="23" t="n">
        <v>2.63654118282614</v>
      </c>
      <c r="BG202" s="23" t="n">
        <v>1.63654118282614</v>
      </c>
      <c r="BH202" s="23" t="n">
        <v>1.46498213140943</v>
      </c>
      <c r="BI202" s="23" t="n">
        <v>1.153059052029946</v>
      </c>
      <c r="BJ202" s="23" t="n">
        <v>3.590967741057765</v>
      </c>
      <c r="BK202" s="23" t="n">
        <v>0.9729265576183888</v>
      </c>
      <c r="BL202" s="23" t="n">
        <v>2.125985609648334</v>
      </c>
      <c r="BM202" s="23" t="n">
        <v>1.787080625291047</v>
      </c>
      <c r="BN202" s="23" t="n">
        <v>2.451202416785088</v>
      </c>
      <c r="BO202" s="23" t="n">
        <v>5.24990560096781</v>
      </c>
      <c r="BP202" s="23" t="n">
        <v>1.658937859910045</v>
      </c>
      <c r="BQ202" s="23" t="n">
        <v>3.583597020338384</v>
      </c>
      <c r="BR202" s="23" t="n">
        <v>2.583597020338384</v>
      </c>
      <c r="CD202" s="23" t="n">
        <v>0.3232736273503123</v>
      </c>
      <c r="CE202" s="23" t="n">
        <v>0.1047372534260684</v>
      </c>
      <c r="CF202" s="23" t="n">
        <v>0.505445846698673</v>
      </c>
      <c r="CG202" s="23" t="n">
        <v>0.0774349659222922</v>
      </c>
      <c r="CH202" s="23" t="n">
        <v>0.1821722193483606</v>
      </c>
      <c r="CI202" s="23" t="n">
        <v>1.323989476916318</v>
      </c>
      <c r="CJ202" s="23" t="n">
        <v>1.563523294001807</v>
      </c>
      <c r="CK202" s="23" t="n">
        <v>0.6751566056689383</v>
      </c>
      <c r="CL202" s="23" t="n">
        <v>0.1697107589702653</v>
      </c>
      <c r="CM202" s="23" t="n">
        <v>2.088498870764089</v>
      </c>
      <c r="CN202" s="23" t="n">
        <v>1.088498870764089</v>
      </c>
      <c r="CO202" s="23" t="n">
        <v>0</v>
      </c>
      <c r="CP202" s="23" t="n">
        <v>0.000602938986739504</v>
      </c>
      <c r="CQ202" s="23" t="n">
        <v>0.001004548444974772</v>
      </c>
      <c r="CR202" s="23" t="n">
        <v>0.0004016094582352681</v>
      </c>
      <c r="CS202" s="23" t="n">
        <v>0.001004548444974772</v>
      </c>
      <c r="CV202" s="23" t="n">
        <v>0.003231699294282718</v>
      </c>
      <c r="CW202" s="23" t="n">
        <v>0.002227150849307946</v>
      </c>
      <c r="CZ202" s="23" t="n">
        <v>7.92036139971221e-06</v>
      </c>
      <c r="DA202" s="23" t="n">
        <v>5.911912911508352e-05</v>
      </c>
      <c r="DB202" s="23" t="n">
        <v>0.0001355522922828511</v>
      </c>
      <c r="DC202" s="23" t="n">
        <v>6.851280176805537e-05</v>
      </c>
      <c r="DD202" s="23" t="n">
        <v>0.0001276319308831389</v>
      </c>
      <c r="DE202" s="23" t="n">
        <v>8.464195903640412</v>
      </c>
      <c r="DF202" s="23" t="n">
        <v>17.1144074672876</v>
      </c>
      <c r="DG202" s="23" t="n">
        <v>0.0002310274897004237</v>
      </c>
      <c r="DH202" s="23" t="n">
        <v>9.547519741757261e-05</v>
      </c>
      <c r="DI202" s="23" t="n">
        <v>29.16880657855059</v>
      </c>
      <c r="DJ202" s="23" t="n">
        <v>28.1688065785506</v>
      </c>
      <c r="DK202" s="23" t="n">
        <v>0.009786816723448099</v>
      </c>
      <c r="DL202" s="23" t="n">
        <v>0.007278269695200003</v>
      </c>
      <c r="DM202" s="23" t="n">
        <v>0.02238864320633392</v>
      </c>
      <c r="DN202" s="23" t="n">
        <v>0.005323556787685817</v>
      </c>
      <c r="DO202" s="23" t="n">
        <v>0.01260182648288582</v>
      </c>
      <c r="DP202" s="23" t="n">
        <v>1.743681004852385</v>
      </c>
      <c r="DQ202" s="23" t="n">
        <v>2.287632826789663</v>
      </c>
      <c r="DR202" s="23" t="n">
        <v>0.02973707243091566</v>
      </c>
      <c r="DS202" s="23" t="n">
        <v>0.007348429224581739</v>
      </c>
      <c r="DT202" s="23" t="n">
        <v>3.038482610966752</v>
      </c>
      <c r="DU202" s="23" t="n">
        <v>2.038482610966752</v>
      </c>
      <c r="DV202" s="23" t="n">
        <v>-0.003207233830646526</v>
      </c>
      <c r="DW202" s="23" t="n">
        <v>-0.002426121774295728</v>
      </c>
      <c r="DX202" s="23" t="n">
        <v>-0.006789339870687313</v>
      </c>
      <c r="DY202" s="23" t="n">
        <v>-0.001155984265745059</v>
      </c>
      <c r="DZ202" s="23" t="n">
        <v>-0.003582106040040787</v>
      </c>
      <c r="EA202" s="23" t="n">
        <v>1.756453037852454</v>
      </c>
      <c r="EB202" s="23" t="n">
        <v>2.116883342216022</v>
      </c>
      <c r="EC202" s="23" t="n">
        <v>-0.007960398721690127</v>
      </c>
      <c r="ED202" s="23" t="n">
        <v>-0.001171058851002813</v>
      </c>
      <c r="EE202" s="23" t="n">
        <v>2.482013829370664</v>
      </c>
      <c r="EF202" s="23" t="n">
        <v>1.482013829370664</v>
      </c>
      <c r="EG202" s="23" t="n">
        <v>0.005935482000540527</v>
      </c>
      <c r="EH202" s="23" t="n">
        <v>0.004460879040485323</v>
      </c>
      <c r="EI202" s="23" t="n">
        <v>0.01412663891753401</v>
      </c>
      <c r="EJ202" s="23" t="n">
        <v>0.003730277876508157</v>
      </c>
      <c r="EK202" s="23" t="n">
        <v>0.008191156916993479</v>
      </c>
      <c r="EL202" s="23" t="n">
        <v>1.751561379527237</v>
      </c>
      <c r="EM202" s="23" t="n">
        <v>2.380032306769279</v>
      </c>
      <c r="EN202" s="23" t="n">
        <v>0.01845758926330225</v>
      </c>
      <c r="EO202" s="23" t="n">
        <v>0.004330950345768249</v>
      </c>
      <c r="EP202" s="23" t="n">
        <v>3.109703518875363</v>
      </c>
      <c r="EQ202" s="23" t="n">
        <v>2.109703518875363</v>
      </c>
      <c r="ER202" s="23" t="n">
        <v>-0.008801128719292738</v>
      </c>
      <c r="ES202" s="23" t="n">
        <v>-0.005176378023220753</v>
      </c>
      <c r="ET202" s="23" t="n">
        <v>-0.01734765656594136</v>
      </c>
      <c r="EU202" s="23" t="n">
        <v>-0.003370149823427871</v>
      </c>
      <c r="EV202" s="23" t="n">
        <v>-0.008546527846648624</v>
      </c>
      <c r="EW202" s="23" t="n">
        <v>1.588149337240545</v>
      </c>
      <c r="EX202" s="23" t="n">
        <v>1.971071793088765</v>
      </c>
      <c r="EY202" s="23" t="n">
        <v>-0.01654740490086659</v>
      </c>
      <c r="EZ202" s="23" t="n">
        <v>0.0008002516650747749</v>
      </c>
      <c r="FA202" s="23" t="n">
        <v>1.880145766371241</v>
      </c>
      <c r="FB202" s="23" t="n">
        <v>0.8801457663712414</v>
      </c>
      <c r="FC202" s="23" t="n">
        <v>0.01974375194469672</v>
      </c>
      <c r="FD202" s="23" t="n">
        <v>0.00639676786492783</v>
      </c>
      <c r="FE202" s="23" t="n">
        <v>0.03086981607652679</v>
      </c>
      <c r="FF202" s="23" t="n">
        <v>0.004729296266902236</v>
      </c>
      <c r="FG202" s="23" t="n">
        <v>0.01112606413183007</v>
      </c>
      <c r="FH202" s="23" t="n">
        <v>1.323989476916318</v>
      </c>
      <c r="FI202" s="23" t="n">
        <v>1.563523294001806</v>
      </c>
      <c r="FJ202" s="23" t="n">
        <v>0.04123480364114539</v>
      </c>
      <c r="FK202" s="23" t="n">
        <v>0.01036498756461861</v>
      </c>
      <c r="FL202" s="23" t="n">
        <v>2.088498870764089</v>
      </c>
      <c r="FM202" s="23" t="n">
        <v>1.088498870764089</v>
      </c>
    </row>
    <row r="203">
      <c r="A203" s="2" t="inlineStr">
        <is>
          <t>NSW|5401</t>
        </is>
      </c>
      <c r="B203" s="2" t="inlineStr">
        <is>
          <t>NSW</t>
        </is>
      </c>
      <c r="C203" s="2" t="inlineStr">
        <is>
          <t>5401</t>
        </is>
      </c>
      <c r="D203" s="2" t="inlineStr">
        <is>
          <t>Publishing (except internet and music publishing)</t>
        </is>
      </c>
      <c r="E203" s="23" t="n">
        <v>1</v>
      </c>
      <c r="F203" s="23" t="n">
        <v>0.2447213387889713</v>
      </c>
      <c r="G203" s="23" t="n">
        <v>1.440838883898139</v>
      </c>
      <c r="H203" s="23" t="n">
        <v>0.1961175451091674</v>
      </c>
      <c r="I203" s="23" t="n">
        <v>0.4408388838981387</v>
      </c>
      <c r="J203" s="23" t="n">
        <v>1.244721338788971</v>
      </c>
      <c r="K203" s="23" t="n">
        <v>1.440838883898139</v>
      </c>
      <c r="L203" s="23" t="n">
        <v>2.102061592674822</v>
      </c>
      <c r="M203" s="23" t="n">
        <v>0.6612227087766833</v>
      </c>
      <c r="N203" s="23" t="n">
        <v>2.102061592674822</v>
      </c>
      <c r="O203" s="23" t="n">
        <v>1.102061592674822</v>
      </c>
      <c r="P203" s="23" t="n">
        <v>0.2714641162297878</v>
      </c>
      <c r="Q203" s="23" t="n">
        <v>0.07166073359099701</v>
      </c>
      <c r="R203" s="23" t="n">
        <v>0.3940633499388876</v>
      </c>
      <c r="S203" s="23" t="n">
        <v>0.0509385001181028</v>
      </c>
      <c r="T203" s="23" t="n">
        <v>0.1225992337090998</v>
      </c>
      <c r="U203" s="23" t="n">
        <v>1.263978659817926</v>
      </c>
      <c r="V203" s="23" t="n">
        <v>1.451622245370075</v>
      </c>
      <c r="W203" s="23" t="n">
        <v>0.5480819497244834</v>
      </c>
      <c r="X203" s="23" t="n">
        <v>0.1540185997855958</v>
      </c>
      <c r="Y203" s="23" t="n">
        <v>2.018984893239242</v>
      </c>
      <c r="Z203" s="23" t="n">
        <v>1.018984893239242</v>
      </c>
      <c r="AA203" s="23" t="n">
        <v>0.6304559676466581</v>
      </c>
      <c r="AB203" s="23" t="n">
        <v>0.109878248627566</v>
      </c>
      <c r="AC203" s="23" t="n">
        <v>0.8268006421346906</v>
      </c>
      <c r="AD203" s="23" t="n">
        <v>0.08646642586046648</v>
      </c>
      <c r="AE203" s="23" t="n">
        <v>0.1963446744880325</v>
      </c>
      <c r="AF203" s="23" t="n">
        <v>1.17428377914752</v>
      </c>
      <c r="AG203" s="23" t="n">
        <v>1.311432811431606</v>
      </c>
      <c r="AH203" s="23" t="n">
        <v>1.164080715113566</v>
      </c>
      <c r="AI203" s="23" t="n">
        <v>0.3372800729788753</v>
      </c>
      <c r="AJ203" s="23" t="n">
        <v>1.846410811937909</v>
      </c>
      <c r="AK203" s="23" t="n">
        <v>0.8464108119379087</v>
      </c>
      <c r="AL203" s="23" t="n">
        <v>0.6257322883091202</v>
      </c>
      <c r="AM203" s="23" t="n">
        <v>0.1092088484687049</v>
      </c>
      <c r="AN203" s="23" t="n">
        <v>0.82172962132849</v>
      </c>
      <c r="AO203" s="23" t="n">
        <v>0.08678848455066492</v>
      </c>
      <c r="AP203" s="23" t="n">
        <v>0.1959973330193698</v>
      </c>
      <c r="AQ203" s="23" t="n">
        <v>1.174529667893299</v>
      </c>
      <c r="AR203" s="23" t="n">
        <v>1.313228734846019</v>
      </c>
      <c r="AS203" s="23" t="n">
        <v>1.164550601940241</v>
      </c>
      <c r="AT203" s="23" t="n">
        <v>0.3428209806117507</v>
      </c>
      <c r="AU203" s="23" t="n">
        <v>1.861100383819313</v>
      </c>
      <c r="AV203" s="23" t="n">
        <v>0.8611003838193132</v>
      </c>
      <c r="AW203" s="23" t="n">
        <v>0.6318953274157694</v>
      </c>
      <c r="AX203" s="23" t="n">
        <v>0.1115346201148508</v>
      </c>
      <c r="AY203" s="23" t="n">
        <v>0.832414551653594</v>
      </c>
      <c r="AZ203" s="23" t="n">
        <v>0.08898460412297386</v>
      </c>
      <c r="BA203" s="23" t="n">
        <v>0.2005192242378246</v>
      </c>
      <c r="BB203" s="23" t="n">
        <v>1.176508062768858</v>
      </c>
      <c r="BC203" s="23" t="n">
        <v>1.317329810077688</v>
      </c>
      <c r="BD203" s="23" t="n">
        <v>1.184414218846998</v>
      </c>
      <c r="BE203" s="23" t="n">
        <v>0.3519996671934039</v>
      </c>
      <c r="BF203" s="23" t="n">
        <v>1.874383568700907</v>
      </c>
      <c r="BG203" s="23" t="n">
        <v>0.8743835687009071</v>
      </c>
      <c r="BH203" s="23" t="n">
        <v>1.55681491836543</v>
      </c>
      <c r="BI203" s="23" t="n">
        <v>0.6580973382283919</v>
      </c>
      <c r="BJ203" s="23" t="n">
        <v>2.678587425064042</v>
      </c>
      <c r="BK203" s="23" t="n">
        <v>0.4636751684702205</v>
      </c>
      <c r="BL203" s="23" t="n">
        <v>1.121772506698612</v>
      </c>
      <c r="BM203" s="23" t="n">
        <v>1.422720344252198</v>
      </c>
      <c r="BN203" s="23" t="n">
        <v>1.720556113295993</v>
      </c>
      <c r="BO203" s="23" t="n">
        <v>4.469984729441709</v>
      </c>
      <c r="BP203" s="23" t="n">
        <v>1.791397304377667</v>
      </c>
      <c r="BQ203" s="23" t="n">
        <v>2.871237085866923</v>
      </c>
      <c r="BR203" s="23" t="n">
        <v>1.871237085866923</v>
      </c>
      <c r="CD203" s="23" t="n">
        <v>0.3589918514168703</v>
      </c>
      <c r="CE203" s="23" t="n">
        <v>0.03821751503656904</v>
      </c>
      <c r="CF203" s="23" t="n">
        <v>0.4327372921958029</v>
      </c>
      <c r="CG203" s="23" t="n">
        <v>0.03552792574236354</v>
      </c>
      <c r="CH203" s="23" t="n">
        <v>0.07374544077893258</v>
      </c>
      <c r="CI203" s="23" t="n">
        <v>1.106457890020991</v>
      </c>
      <c r="CJ203" s="23" t="n">
        <v>1.205423717802713</v>
      </c>
      <c r="CK203" s="23" t="n">
        <v>0.6159987653890824</v>
      </c>
      <c r="CL203" s="23" t="n">
        <v>0.1832614731932795</v>
      </c>
      <c r="CM203" s="23" t="n">
        <v>1.715912946095729</v>
      </c>
      <c r="CN203" s="23" t="n">
        <v>0.7159129460957295</v>
      </c>
      <c r="CO203" s="23" t="n">
        <v>0</v>
      </c>
      <c r="CP203" s="23" t="n">
        <v>3.614438838049343e-05</v>
      </c>
      <c r="CQ203" s="23" t="n">
        <v>0.0001860349682518139</v>
      </c>
      <c r="CR203" s="23" t="n">
        <v>0.0001498905798713204</v>
      </c>
      <c r="CS203" s="23" t="n">
        <v>0.0001860349682518139</v>
      </c>
      <c r="CV203" s="23" t="n">
        <v>0.002591014759423159</v>
      </c>
      <c r="CW203" s="23" t="n">
        <v>0.002404979791171345</v>
      </c>
      <c r="CZ203" s="23" t="n">
        <v>5.43657970383e-05</v>
      </c>
      <c r="DA203" s="23" t="n">
        <v>3.292430574655868e-05</v>
      </c>
      <c r="DB203" s="23" t="n">
        <v>0.0001181541345974582</v>
      </c>
      <c r="DC203" s="23" t="n">
        <v>3.086403181259946e-05</v>
      </c>
      <c r="DD203" s="23" t="n">
        <v>6.378833755915815e-05</v>
      </c>
      <c r="DE203" s="23" t="n">
        <v>1.605606972401489</v>
      </c>
      <c r="DF203" s="23" t="n">
        <v>2.173317435486508</v>
      </c>
      <c r="DG203" s="23" t="n">
        <v>0.0002212526384184751</v>
      </c>
      <c r="DH203" s="23" t="n">
        <v>0.0001030985038210169</v>
      </c>
      <c r="DI203" s="23" t="n">
        <v>4.06970283655743</v>
      </c>
      <c r="DJ203" s="23" t="n">
        <v>3.06970283655743</v>
      </c>
      <c r="DK203" s="23" t="n">
        <v>0.006199397736907023</v>
      </c>
      <c r="DL203" s="23" t="n">
        <v>0.00297309755340447</v>
      </c>
      <c r="DM203" s="23" t="n">
        <v>0.01168071414252335</v>
      </c>
      <c r="DN203" s="23" t="n">
        <v>0.002508218852211858</v>
      </c>
      <c r="DO203" s="23" t="n">
        <v>0.005481316405616328</v>
      </c>
      <c r="DP203" s="23" t="n">
        <v>1.479578449323336</v>
      </c>
      <c r="DQ203" s="23" t="n">
        <v>1.884169178722681</v>
      </c>
      <c r="DR203" s="23" t="n">
        <v>0.01961588556904057</v>
      </c>
      <c r="DS203" s="23" t="n">
        <v>0.007935171426517217</v>
      </c>
      <c r="DT203" s="23" t="n">
        <v>3.164159875121554</v>
      </c>
      <c r="DU203" s="23" t="n">
        <v>2.164159875121554</v>
      </c>
      <c r="DV203" s="23" t="n">
        <v>-9.072442729616254e-05</v>
      </c>
      <c r="DW203" s="23" t="n">
        <v>-0.0007163946013856568</v>
      </c>
      <c r="DX203" s="23" t="n">
        <v>-0.001299972920268557</v>
      </c>
      <c r="DY203" s="23" t="n">
        <v>-0.0004928538915867374</v>
      </c>
      <c r="DZ203" s="23" t="n">
        <v>-0.001209248492972394</v>
      </c>
      <c r="EA203" s="23" t="n">
        <v>8.896380530979211</v>
      </c>
      <c r="EB203" s="23" t="n">
        <v>14.32880822741267</v>
      </c>
      <c r="EC203" s="23" t="n">
        <v>-0.002564536060124677</v>
      </c>
      <c r="ED203" s="23" t="n">
        <v>-0.00126456313985612</v>
      </c>
      <c r="EE203" s="23" t="n">
        <v>28.2673160531833</v>
      </c>
      <c r="EF203" s="23" t="n">
        <v>27.2673160531833</v>
      </c>
      <c r="EG203" s="23" t="n">
        <v>0.02658551442053889</v>
      </c>
      <c r="EH203" s="23" t="n">
        <v>0.002579240380261554</v>
      </c>
      <c r="EI203" s="23" t="n">
        <v>0.03095145765837781</v>
      </c>
      <c r="EJ203" s="23" t="n">
        <v>0.001786702857577366</v>
      </c>
      <c r="EK203" s="23" t="n">
        <v>0.004365943237838919</v>
      </c>
      <c r="EL203" s="23" t="n">
        <v>1.097016756548782</v>
      </c>
      <c r="EM203" s="23" t="n">
        <v>1.164222635258318</v>
      </c>
      <c r="EN203" s="23" t="n">
        <v>0.03562821678377595</v>
      </c>
      <c r="EO203" s="23" t="n">
        <v>0.004676759125398142</v>
      </c>
      <c r="EP203" s="23" t="n">
        <v>1.340136444990172</v>
      </c>
      <c r="EQ203" s="23" t="n">
        <v>0.3401364449901724</v>
      </c>
      <c r="ER203" s="23" t="n">
        <v>-0.03130919375807679</v>
      </c>
      <c r="ES203" s="23" t="n">
        <v>-0.003248640539122667</v>
      </c>
      <c r="ET203" s="23" t="n">
        <v>-0.03602247846457841</v>
      </c>
      <c r="EU203" s="23" t="n">
        <v>-0.001464644167378952</v>
      </c>
      <c r="EV203" s="23" t="n">
        <v>-0.004713284706501619</v>
      </c>
      <c r="EW203" s="23" t="n">
        <v>1.103759955118123</v>
      </c>
      <c r="EX203" s="23" t="n">
        <v>1.150539957781115</v>
      </c>
      <c r="EY203" s="23" t="n">
        <v>-0.03515832995710105</v>
      </c>
      <c r="EZ203" s="23" t="n">
        <v>0.0008641485074773678</v>
      </c>
      <c r="FA203" s="23" t="n">
        <v>1.122939486361935</v>
      </c>
      <c r="FB203" s="23" t="n">
        <v>0.1229394863619346</v>
      </c>
      <c r="FC203" s="23" t="n">
        <v>0.02192522205611729</v>
      </c>
      <c r="FD203" s="23" t="n">
        <v>0.002334112878335935</v>
      </c>
      <c r="FE203" s="23" t="n">
        <v>0.02642918268453494</v>
      </c>
      <c r="FF203" s="23" t="n">
        <v>0.002169847750081714</v>
      </c>
      <c r="FG203" s="23" t="n">
        <v>0.004503960628417649</v>
      </c>
      <c r="FH203" s="23" t="n">
        <v>1.106457890020991</v>
      </c>
      <c r="FI203" s="23" t="n">
        <v>1.205423717802713</v>
      </c>
      <c r="FJ203" s="23" t="n">
        <v>0.0376217723721153</v>
      </c>
      <c r="FK203" s="23" t="n">
        <v>0.01119258968758036</v>
      </c>
      <c r="FL203" s="23" t="n">
        <v>1.71591294609573</v>
      </c>
      <c r="FM203" s="23" t="n">
        <v>0.71591294609573</v>
      </c>
    </row>
    <row r="204">
      <c r="A204" s="2" t="inlineStr">
        <is>
          <t>NSW|5501</t>
        </is>
      </c>
      <c r="B204" s="2" t="inlineStr">
        <is>
          <t>NSW</t>
        </is>
      </c>
      <c r="C204" s="2" t="inlineStr">
        <is>
          <t>5501</t>
        </is>
      </c>
      <c r="D204" s="2" t="inlineStr">
        <is>
          <t>Motion picture and sound recording</t>
        </is>
      </c>
      <c r="E204" s="23" t="n">
        <v>1</v>
      </c>
      <c r="F204" s="23" t="n">
        <v>0.4986523806721113</v>
      </c>
      <c r="G204" s="23" t="n">
        <v>1.913158067622775</v>
      </c>
      <c r="H204" s="23" t="n">
        <v>0.4145056869506633</v>
      </c>
      <c r="I204" s="23" t="n">
        <v>0.9131580676227746</v>
      </c>
      <c r="J204" s="23" t="n">
        <v>1.498652380672111</v>
      </c>
      <c r="K204" s="23" t="n">
        <v>1.913158067622775</v>
      </c>
      <c r="L204" s="23" t="n">
        <v>2.783953499515084</v>
      </c>
      <c r="M204" s="23" t="n">
        <v>0.8707954318923092</v>
      </c>
      <c r="N204" s="23" t="n">
        <v>2.783953499515084</v>
      </c>
      <c r="O204" s="23" t="n">
        <v>1.783953499515084</v>
      </c>
      <c r="P204" s="23" t="n">
        <v>0.2705010795991359</v>
      </c>
      <c r="Q204" s="23" t="n">
        <v>0.1399270728914035</v>
      </c>
      <c r="R204" s="23" t="n">
        <v>0.5189606473707133</v>
      </c>
      <c r="S204" s="23" t="n">
        <v>0.1085324948801739</v>
      </c>
      <c r="T204" s="23" t="n">
        <v>0.2484595677715774</v>
      </c>
      <c r="U204" s="23" t="n">
        <v>1.517288408233955</v>
      </c>
      <c r="V204" s="23" t="n">
        <v>1.918515993133105</v>
      </c>
      <c r="W204" s="23" t="n">
        <v>0.7217950197229234</v>
      </c>
      <c r="X204" s="23" t="n">
        <v>0.20283437235221</v>
      </c>
      <c r="Y204" s="23" t="n">
        <v>2.668362805769848</v>
      </c>
      <c r="Z204" s="23" t="n">
        <v>1.668362805769848</v>
      </c>
      <c r="AA204" s="23" t="n">
        <v>0.3382732954354614</v>
      </c>
      <c r="AB204" s="23" t="n">
        <v>0.2084660935438994</v>
      </c>
      <c r="AC204" s="23" t="n">
        <v>0.7281542969825711</v>
      </c>
      <c r="AD204" s="23" t="n">
        <v>0.1814149080032103</v>
      </c>
      <c r="AE204" s="23" t="n">
        <v>0.3898810015471096</v>
      </c>
      <c r="AF204" s="23" t="n">
        <v>1.616265298966445</v>
      </c>
      <c r="AG204" s="23" t="n">
        <v>2.152562164403824</v>
      </c>
      <c r="AH204" s="23" t="n">
        <v>1.172334363577202</v>
      </c>
      <c r="AI204" s="23" t="n">
        <v>0.4441800665946308</v>
      </c>
      <c r="AJ204" s="23" t="n">
        <v>3.465642660524084</v>
      </c>
      <c r="AK204" s="23" t="n">
        <v>2.465642660524083</v>
      </c>
      <c r="AL204" s="23" t="n">
        <v>0.2822514587295581</v>
      </c>
      <c r="AM204" s="23" t="n">
        <v>0.1988849194900877</v>
      </c>
      <c r="AN204" s="23" t="n">
        <v>0.6613562757809699</v>
      </c>
      <c r="AO204" s="23" t="n">
        <v>0.1802198975613241</v>
      </c>
      <c r="AP204" s="23" t="n">
        <v>0.3791048170514118</v>
      </c>
      <c r="AQ204" s="23" t="n">
        <v>1.704637348502249</v>
      </c>
      <c r="AR204" s="23" t="n">
        <v>2.343145643100661</v>
      </c>
      <c r="AS204" s="23" t="n">
        <v>1.112833425478164</v>
      </c>
      <c r="AT204" s="23" t="n">
        <v>0.4514771496971943</v>
      </c>
      <c r="AU204" s="23" t="n">
        <v>3.942702122735302</v>
      </c>
      <c r="AV204" s="23" t="n">
        <v>2.942702122735302</v>
      </c>
      <c r="AW204" s="23" t="n">
        <v>0.2864578715827012</v>
      </c>
      <c r="AX204" s="23" t="n">
        <v>0.2027339184273849</v>
      </c>
      <c r="AY204" s="23" t="n">
        <v>0.6737416190117838</v>
      </c>
      <c r="AZ204" s="23" t="n">
        <v>0.1845498290016977</v>
      </c>
      <c r="BA204" s="23" t="n">
        <v>0.3872837474290826</v>
      </c>
      <c r="BB204" s="23" t="n">
        <v>1.707726819679504</v>
      </c>
      <c r="BC204" s="23" t="n">
        <v>2.351974533949131</v>
      </c>
      <c r="BD204" s="23" t="n">
        <v>1.13730661481587</v>
      </c>
      <c r="BE204" s="23" t="n">
        <v>0.4635649958040864</v>
      </c>
      <c r="BF204" s="23" t="n">
        <v>3.970240400559307</v>
      </c>
      <c r="BG204" s="23" t="n">
        <v>2.970240400559307</v>
      </c>
      <c r="BH204" s="23" t="n">
        <v>2.851083311131774</v>
      </c>
      <c r="BI204" s="23" t="n">
        <v>1.529963727181011</v>
      </c>
      <c r="BJ204" s="23" t="n">
        <v>5.438253007560846</v>
      </c>
      <c r="BK204" s="23" t="n">
        <v>1.057205969248061</v>
      </c>
      <c r="BL204" s="23" t="n">
        <v>2.587169696429072</v>
      </c>
      <c r="BM204" s="23" t="n">
        <v>1.536625401722713</v>
      </c>
      <c r="BN204" s="23" t="n">
        <v>1.907433916900191</v>
      </c>
      <c r="BO204" s="23" t="n">
        <v>7.797428771869201</v>
      </c>
      <c r="BP204" s="23" t="n">
        <v>2.359175764308355</v>
      </c>
      <c r="BQ204" s="23" t="n">
        <v>2.734900359251134</v>
      </c>
      <c r="BR204" s="23" t="n">
        <v>1.734900359251134</v>
      </c>
      <c r="CD204" s="23" t="n">
        <v>0.06777221583632549</v>
      </c>
      <c r="CE204" s="23" t="n">
        <v>0.06853902065249591</v>
      </c>
      <c r="CF204" s="23" t="n">
        <v>0.2091936496118578</v>
      </c>
      <c r="CG204" s="23" t="n">
        <v>0.07288241312303638</v>
      </c>
      <c r="CH204" s="23" t="n">
        <v>0.1414214337755323</v>
      </c>
      <c r="CI204" s="23" t="n">
        <v>2.011314442160521</v>
      </c>
      <c r="CJ204" s="23" t="n">
        <v>3.086716983211448</v>
      </c>
      <c r="CK204" s="23" t="n">
        <v>0.450539343854279</v>
      </c>
      <c r="CL204" s="23" t="n">
        <v>0.2413456942424212</v>
      </c>
      <c r="CM204" s="23" t="n">
        <v>6.647847326437756</v>
      </c>
      <c r="CN204" s="23" t="n">
        <v>5.647847326437756</v>
      </c>
      <c r="CO204" s="23" t="n">
        <v>0</v>
      </c>
      <c r="CP204" s="23" t="n">
        <v>0.0001162291751430526</v>
      </c>
      <c r="CQ204" s="23" t="n">
        <v>0.0004121214868958767</v>
      </c>
      <c r="CR204" s="23" t="n">
        <v>0.0002958923117528241</v>
      </c>
      <c r="CS204" s="23" t="n">
        <v>0.0004121214868958767</v>
      </c>
      <c r="CV204" s="23" t="n">
        <v>0.003579353023483384</v>
      </c>
      <c r="CW204" s="23" t="n">
        <v>0.003167231536587508</v>
      </c>
      <c r="CZ204" s="23" t="n">
        <v>0.0001317587100739522</v>
      </c>
      <c r="DA204" s="23" t="n">
        <v>8.793858389874282e-05</v>
      </c>
      <c r="DB204" s="23" t="n">
        <v>0.0002870742347657799</v>
      </c>
      <c r="DC204" s="23" t="n">
        <v>6.737694079308493e-05</v>
      </c>
      <c r="DD204" s="23" t="n">
        <v>0.0001553155246918277</v>
      </c>
      <c r="DE204" s="23" t="n">
        <v>1.667421408796318</v>
      </c>
      <c r="DF204" s="23" t="n">
        <v>2.17878753218405</v>
      </c>
      <c r="DG204" s="23" t="n">
        <v>0.0004228495264649557</v>
      </c>
      <c r="DH204" s="23" t="n">
        <v>0.0001357752916991758</v>
      </c>
      <c r="DI204" s="23" t="n">
        <v>3.209271904890561</v>
      </c>
      <c r="DJ204" s="23" t="n">
        <v>2.209271904890561</v>
      </c>
      <c r="DK204" s="23" t="n">
        <v>0.005358338946472399</v>
      </c>
      <c r="DL204" s="23" t="n">
        <v>0.004676801248536629</v>
      </c>
      <c r="DM204" s="23" t="n">
        <v>0.01499346280618785</v>
      </c>
      <c r="DN204" s="23" t="n">
        <v>0.004958322611178821</v>
      </c>
      <c r="DO204" s="23" t="n">
        <v>0.009635123859715451</v>
      </c>
      <c r="DP204" s="23" t="n">
        <v>1.872808027871314</v>
      </c>
      <c r="DQ204" s="23" t="n">
        <v>2.798154979736514</v>
      </c>
      <c r="DR204" s="23" t="n">
        <v>0.02544366504179691</v>
      </c>
      <c r="DS204" s="23" t="n">
        <v>0.01045020223560907</v>
      </c>
      <c r="DT204" s="23" t="n">
        <v>4.74842396047892</v>
      </c>
      <c r="DU204" s="23" t="n">
        <v>3.748423960478921</v>
      </c>
      <c r="DV204" s="23" t="n">
        <v>-0.001283684803403221</v>
      </c>
      <c r="DW204" s="23" t="n">
        <v>-0.001031970070281386</v>
      </c>
      <c r="DX204" s="23" t="n">
        <v>-0.003307315297035859</v>
      </c>
      <c r="DY204" s="23" t="n">
        <v>-0.0009916604233512522</v>
      </c>
      <c r="DZ204" s="23" t="n">
        <v>-0.002023630493632638</v>
      </c>
      <c r="EA204" s="23" t="n">
        <v>1.803912352584913</v>
      </c>
      <c r="EB204" s="23" t="n">
        <v>2.576423190698932</v>
      </c>
      <c r="EC204" s="23" t="n">
        <v>-0.004972678254039214</v>
      </c>
      <c r="ED204" s="23" t="n">
        <v>-0.001665362957003355</v>
      </c>
      <c r="EE204" s="23" t="n">
        <v>3.873753308332368</v>
      </c>
      <c r="EF204" s="23" t="n">
        <v>2.873753308332368</v>
      </c>
      <c r="EG204" s="23" t="n">
        <v>0.01111711882327631</v>
      </c>
      <c r="EH204" s="23" t="n">
        <v>0.005006317447023362</v>
      </c>
      <c r="EI204" s="23" t="n">
        <v>0.0199271478378815</v>
      </c>
      <c r="EJ204" s="23" t="n">
        <v>0.003803711567581831</v>
      </c>
      <c r="EK204" s="23" t="n">
        <v>0.008810029014605193</v>
      </c>
      <c r="EL204" s="23" t="n">
        <v>1.45032508211943</v>
      </c>
      <c r="EM204" s="23" t="n">
        <v>1.792474125234618</v>
      </c>
      <c r="EN204" s="23" t="n">
        <v>0.02608619293479271</v>
      </c>
      <c r="EO204" s="23" t="n">
        <v>0.006159045096911207</v>
      </c>
      <c r="EP204" s="23" t="n">
        <v>2.346488631584572</v>
      </c>
      <c r="EQ204" s="23" t="n">
        <v>1.346488631584572</v>
      </c>
      <c r="ER204" s="23" t="n">
        <v>-0.06713895552917964</v>
      </c>
      <c r="ES204" s="23" t="n">
        <v>-0.01458749150083502</v>
      </c>
      <c r="ET204" s="23" t="n">
        <v>-0.08672516903948249</v>
      </c>
      <c r="EU204" s="23" t="n">
        <v>-0.004998722009467832</v>
      </c>
      <c r="EV204" s="23" t="n">
        <v>-0.01958621351030285</v>
      </c>
      <c r="EW204" s="23" t="n">
        <v>1.217273137269689</v>
      </c>
      <c r="EX204" s="23" t="n">
        <v>1.291726514896264</v>
      </c>
      <c r="EY204" s="23" t="n">
        <v>-0.08558713103383088</v>
      </c>
      <c r="EZ204" s="23" t="n">
        <v>0.001138038005651612</v>
      </c>
      <c r="FA204" s="23" t="n">
        <v>1.274776027706201</v>
      </c>
      <c r="FB204" s="23" t="n">
        <v>0.2747760277062006</v>
      </c>
      <c r="FC204" s="23" t="n">
        <v>0.004139149330498471</v>
      </c>
      <c r="FD204" s="23" t="n">
        <v>0.004185981496192153</v>
      </c>
      <c r="FE204" s="23" t="n">
        <v>0.01277638253449792</v>
      </c>
      <c r="FF204" s="23" t="n">
        <v>0.004451251707807293</v>
      </c>
      <c r="FG204" s="23" t="n">
        <v>0.008637233203999445</v>
      </c>
      <c r="FH204" s="23" t="n">
        <v>2.01131444216052</v>
      </c>
      <c r="FI204" s="23" t="n">
        <v>3.086716983211446</v>
      </c>
      <c r="FJ204" s="23" t="n">
        <v>0.02751643281048087</v>
      </c>
      <c r="FK204" s="23" t="n">
        <v>0.01474005027598295</v>
      </c>
      <c r="FL204" s="23" t="n">
        <v>6.647847326437752</v>
      </c>
      <c r="FM204" s="23" t="n">
        <v>5.647847326437752</v>
      </c>
    </row>
    <row r="205">
      <c r="A205" s="2" t="inlineStr">
        <is>
          <t>NSW|5601</t>
        </is>
      </c>
      <c r="B205" s="2" t="inlineStr">
        <is>
          <t>NSW</t>
        </is>
      </c>
      <c r="C205" s="2" t="inlineStr">
        <is>
          <t>5601</t>
        </is>
      </c>
      <c r="D205" s="2" t="inlineStr">
        <is>
          <t>Broadcasting (except internet)</t>
        </is>
      </c>
      <c r="E205" s="23" t="n">
        <v>1</v>
      </c>
      <c r="F205" s="23" t="n">
        <v>0.2823053040689339</v>
      </c>
      <c r="G205" s="23" t="n">
        <v>1.519364897384124</v>
      </c>
      <c r="H205" s="23" t="n">
        <v>0.2370595933151899</v>
      </c>
      <c r="I205" s="23" t="n">
        <v>0.5193648973841238</v>
      </c>
      <c r="J205" s="23" t="n">
        <v>1.282305304068934</v>
      </c>
      <c r="K205" s="23" t="n">
        <v>1.519364897384124</v>
      </c>
      <c r="L205" s="23" t="n">
        <v>2.143587970939796</v>
      </c>
      <c r="M205" s="23" t="n">
        <v>0.6242230735556724</v>
      </c>
      <c r="N205" s="23" t="n">
        <v>2.143587970939796</v>
      </c>
      <c r="O205" s="23" t="n">
        <v>1.143587970939796</v>
      </c>
      <c r="P205" s="23" t="n">
        <v>0.2241168792303799</v>
      </c>
      <c r="Q205" s="23" t="n">
        <v>0.08621312497461346</v>
      </c>
      <c r="R205" s="23" t="n">
        <v>0.372012987771679</v>
      </c>
      <c r="S205" s="23" t="n">
        <v>0.06168298356668557</v>
      </c>
      <c r="T205" s="23" t="n">
        <v>0.147896108541299</v>
      </c>
      <c r="U205" s="23" t="n">
        <v>1.384679303364701</v>
      </c>
      <c r="V205" s="23" t="n">
        <v>1.659906157221072</v>
      </c>
      <c r="W205" s="23" t="n">
        <v>0.5174132628480991</v>
      </c>
      <c r="X205" s="23" t="n">
        <v>0.1454002750764201</v>
      </c>
      <c r="Y205" s="23" t="n">
        <v>2.308676011485179</v>
      </c>
      <c r="Z205" s="23" t="n">
        <v>1.308676011485179</v>
      </c>
      <c r="AA205" s="23" t="n">
        <v>0.4447916483177229</v>
      </c>
      <c r="AB205" s="23" t="n">
        <v>0.1284356209065213</v>
      </c>
      <c r="AC205" s="23" t="n">
        <v>0.6776878967998596</v>
      </c>
      <c r="AD205" s="23" t="n">
        <v>0.1044606275756154</v>
      </c>
      <c r="AE205" s="23" t="n">
        <v>0.2328962484821367</v>
      </c>
      <c r="AF205" s="23" t="n">
        <v>1.288754569453555</v>
      </c>
      <c r="AG205" s="23" t="n">
        <v>1.523607512332998</v>
      </c>
      <c r="AH205" s="23" t="n">
        <v>0.9960949947555051</v>
      </c>
      <c r="AI205" s="23" t="n">
        <v>0.3184070979556455</v>
      </c>
      <c r="AJ205" s="23" t="n">
        <v>2.239464249211748</v>
      </c>
      <c r="AK205" s="23" t="n">
        <v>1.239464249211748</v>
      </c>
      <c r="AL205" s="23" t="n">
        <v>0.4453337835157503</v>
      </c>
      <c r="AM205" s="23" t="n">
        <v>0.1278919414702828</v>
      </c>
      <c r="AN205" s="23" t="n">
        <v>0.6777273195910196</v>
      </c>
      <c r="AO205" s="23" t="n">
        <v>0.1045015946049865</v>
      </c>
      <c r="AP205" s="23" t="n">
        <v>0.2323935360752693</v>
      </c>
      <c r="AQ205" s="23" t="n">
        <v>1.287182212992291</v>
      </c>
      <c r="AR205" s="23" t="n">
        <v>1.52184124510071</v>
      </c>
      <c r="AS205" s="23" t="n">
        <v>1.001365275995675</v>
      </c>
      <c r="AT205" s="23" t="n">
        <v>0.323637956404655</v>
      </c>
      <c r="AU205" s="23" t="n">
        <v>2.248572448490782</v>
      </c>
      <c r="AV205" s="23" t="n">
        <v>1.248572448490782</v>
      </c>
      <c r="AW205" s="23" t="n">
        <v>0.4458077099172389</v>
      </c>
      <c r="AX205" s="23" t="n">
        <v>0.1303654400147237</v>
      </c>
      <c r="AY205" s="23" t="n">
        <v>0.6832949467400669</v>
      </c>
      <c r="AZ205" s="23" t="n">
        <v>0.1071217968081042</v>
      </c>
      <c r="BA205" s="23" t="n">
        <v>0.237487236822828</v>
      </c>
      <c r="BB205" s="23" t="n">
        <v>1.292425270166201</v>
      </c>
      <c r="BC205" s="23" t="n">
        <v>1.532712269303094</v>
      </c>
      <c r="BD205" s="23" t="n">
        <v>1.015597983567934</v>
      </c>
      <c r="BE205" s="23" t="n">
        <v>0.3323030368278668</v>
      </c>
      <c r="BF205" s="23" t="n">
        <v>2.278107715446358</v>
      </c>
      <c r="BG205" s="23" t="n">
        <v>1.278107715446358</v>
      </c>
      <c r="BH205" s="23" t="n">
        <v>2.000262758131162</v>
      </c>
      <c r="BI205" s="23" t="n">
        <v>0.8238685642247505</v>
      </c>
      <c r="BJ205" s="23" t="n">
        <v>3.396271898256398</v>
      </c>
      <c r="BK205" s="23" t="n">
        <v>0.5721405759004852</v>
      </c>
      <c r="BL205" s="23" t="n">
        <v>1.396009140125236</v>
      </c>
      <c r="BM205" s="23" t="n">
        <v>1.411880169680551</v>
      </c>
      <c r="BN205" s="23" t="n">
        <v>1.697912878920728</v>
      </c>
      <c r="BO205" s="23" t="n">
        <v>5.087429077910429</v>
      </c>
      <c r="BP205" s="23" t="n">
        <v>1.691157179654031</v>
      </c>
      <c r="BQ205" s="23" t="n">
        <v>2.543380392015894</v>
      </c>
      <c r="BR205" s="23" t="n">
        <v>1.543380392015894</v>
      </c>
      <c r="CD205" s="23" t="n">
        <v>0.220674769087343</v>
      </c>
      <c r="CE205" s="23" t="n">
        <v>0.04222249593190786</v>
      </c>
      <c r="CF205" s="23" t="n">
        <v>0.3056749090281808</v>
      </c>
      <c r="CG205" s="23" t="n">
        <v>0.04277764400892997</v>
      </c>
      <c r="CH205" s="23" t="n">
        <v>0.08500013994083783</v>
      </c>
      <c r="CI205" s="23" t="n">
        <v>1.191333590634443</v>
      </c>
      <c r="CJ205" s="23" t="n">
        <v>1.385182865682278</v>
      </c>
      <c r="CK205" s="23" t="n">
        <v>0.4786817319074062</v>
      </c>
      <c r="CL205" s="23" t="n">
        <v>0.1730068228792254</v>
      </c>
      <c r="CM205" s="23" t="n">
        <v>2.169172913999716</v>
      </c>
      <c r="CN205" s="23" t="n">
        <v>1.169172913999716</v>
      </c>
      <c r="CO205" s="23" t="n">
        <v>0</v>
      </c>
      <c r="CP205" s="23" t="n">
        <v>0.000173511559425979</v>
      </c>
      <c r="CQ205" s="23" t="n">
        <v>0.0003834967948672965</v>
      </c>
      <c r="CR205" s="23" t="n">
        <v>0.0002099852354413174</v>
      </c>
      <c r="CS205" s="23" t="n">
        <v>0.0003834967948672965</v>
      </c>
      <c r="CV205" s="23" t="n">
        <v>0.002653902600895463</v>
      </c>
      <c r="CW205" s="23" t="n">
        <v>0.002270405806028167</v>
      </c>
      <c r="CZ205" s="23" t="n">
        <v>8.550629894152973e-06</v>
      </c>
      <c r="DA205" s="23" t="n">
        <v>2.773293720892821e-05</v>
      </c>
      <c r="DB205" s="23" t="n">
        <v>7.357454449497759e-05</v>
      </c>
      <c r="DC205" s="23" t="n">
        <v>3.729097739189641e-05</v>
      </c>
      <c r="DD205" s="23" t="n">
        <v>6.502391460082462e-05</v>
      </c>
      <c r="DE205" s="23" t="n">
        <v>4.243379441307866</v>
      </c>
      <c r="DF205" s="23" t="n">
        <v>8.604575967589097</v>
      </c>
      <c r="DG205" s="23" t="n">
        <v>0.0001709040283132379</v>
      </c>
      <c r="DH205" s="23" t="n">
        <v>9.732948381826031e-05</v>
      </c>
      <c r="DI205" s="23" t="n">
        <v>19.98730274012961</v>
      </c>
      <c r="DJ205" s="23" t="n">
        <v>18.98730274012961</v>
      </c>
      <c r="DK205" s="23" t="n">
        <v>0.0007618100142264254</v>
      </c>
      <c r="DL205" s="23" t="n">
        <v>0.002779709371138103</v>
      </c>
      <c r="DM205" s="23" t="n">
        <v>0.006424002688334427</v>
      </c>
      <c r="DN205" s="23" t="n">
        <v>0.002882483302969899</v>
      </c>
      <c r="DO205" s="23" t="n">
        <v>0.005662192674108002</v>
      </c>
      <c r="DP205" s="23" t="n">
        <v>4.648822303761312</v>
      </c>
      <c r="DQ205" s="23" t="n">
        <v>8.432552169660877</v>
      </c>
      <c r="DR205" s="23" t="n">
        <v>0.01391515057437084</v>
      </c>
      <c r="DS205" s="23" t="n">
        <v>0.007491147886036414</v>
      </c>
      <c r="DT205" s="23" t="n">
        <v>18.26590660993198</v>
      </c>
      <c r="DU205" s="23" t="n">
        <v>17.26590660993198</v>
      </c>
      <c r="DV205" s="23" t="n">
        <v>-0.0002964342426320096</v>
      </c>
      <c r="DW205" s="23" t="n">
        <v>-0.0005074553233321162</v>
      </c>
      <c r="DX205" s="23" t="n">
        <v>-0.001313446878649469</v>
      </c>
      <c r="DY205" s="23" t="n">
        <v>-0.0005095573126853429</v>
      </c>
      <c r="DZ205" s="23" t="n">
        <v>-0.001017012636017459</v>
      </c>
      <c r="EA205" s="23" t="n">
        <v>2.711864725297833</v>
      </c>
      <c r="EB205" s="23" t="n">
        <v>4.430820363354472</v>
      </c>
      <c r="EC205" s="23" t="n">
        <v>-0.002507249631320496</v>
      </c>
      <c r="ED205" s="23" t="n">
        <v>-0.001193802752671028</v>
      </c>
      <c r="EE205" s="23" t="n">
        <v>8.458029710261814</v>
      </c>
      <c r="EF205" s="23" t="n">
        <v>7.458029710261814</v>
      </c>
      <c r="EG205" s="23" t="n">
        <v>0.009033683770641125</v>
      </c>
      <c r="EH205" s="23" t="n">
        <v>0.001876375229631664</v>
      </c>
      <c r="EI205" s="23" t="n">
        <v>0.0130195565643643</v>
      </c>
      <c r="EJ205" s="23" t="n">
        <v>0.00210949756409151</v>
      </c>
      <c r="EK205" s="23" t="n">
        <v>0.003985872793723174</v>
      </c>
      <c r="EL205" s="23" t="n">
        <v>1.207708757276822</v>
      </c>
      <c r="EM205" s="23" t="n">
        <v>1.441223413938508</v>
      </c>
      <c r="EN205" s="23" t="n">
        <v>0.01743462113608264</v>
      </c>
      <c r="EO205" s="23" t="n">
        <v>0.004415064571718344</v>
      </c>
      <c r="EP205" s="23" t="n">
        <v>1.929956989721514</v>
      </c>
      <c r="EQ205" s="23" t="n">
        <v>0.9299569897215142</v>
      </c>
      <c r="ER205" s="23" t="n">
        <v>-0.008491548572613729</v>
      </c>
      <c r="ES205" s="23" t="n">
        <v>-0.00242005466587014</v>
      </c>
      <c r="ET205" s="23" t="n">
        <v>-0.01298013377320446</v>
      </c>
      <c r="EU205" s="23" t="n">
        <v>-0.002068530534720591</v>
      </c>
      <c r="EV205" s="23" t="n">
        <v>-0.004488585200590731</v>
      </c>
      <c r="EW205" s="23" t="n">
        <v>1.284995680726023</v>
      </c>
      <c r="EX205" s="23" t="n">
        <v>1.528594420936007</v>
      </c>
      <c r="EY205" s="23" t="n">
        <v>-0.0121643398959134</v>
      </c>
      <c r="EZ205" s="23" t="n">
        <v>0.0008157938772910579</v>
      </c>
      <c r="FA205" s="23" t="n">
        <v>1.432523148386016</v>
      </c>
      <c r="FB205" s="23" t="n">
        <v>0.4325231483860164</v>
      </c>
      <c r="FC205" s="23" t="n">
        <v>0.01347758534163495</v>
      </c>
      <c r="FD205" s="23" t="n">
        <v>0.002578714796497147</v>
      </c>
      <c r="FE205" s="23" t="n">
        <v>0.01866892028600336</v>
      </c>
      <c r="FF205" s="23" t="n">
        <v>0.002612620147871267</v>
      </c>
      <c r="FG205" s="23" t="n">
        <v>0.005191334944368414</v>
      </c>
      <c r="FH205" s="23" t="n">
        <v>1.191333590634443</v>
      </c>
      <c r="FI205" s="23" t="n">
        <v>1.385182865682278</v>
      </c>
      <c r="FJ205" s="23" t="n">
        <v>0.02923521306919413</v>
      </c>
      <c r="FK205" s="23" t="n">
        <v>0.01056629278319076</v>
      </c>
      <c r="FL205" s="23" t="n">
        <v>2.169172913999715</v>
      </c>
      <c r="FM205" s="23" t="n">
        <v>1.169172913999715</v>
      </c>
    </row>
    <row r="206">
      <c r="A206" s="2" t="inlineStr">
        <is>
          <t>NSW|5701</t>
        </is>
      </c>
      <c r="B206" s="2" t="inlineStr">
        <is>
          <t>NSW</t>
        </is>
      </c>
      <c r="C206" s="2" t="inlineStr">
        <is>
          <t>5701</t>
        </is>
      </c>
      <c r="D206" s="2" t="inlineStr">
        <is>
          <t>Internet service providers, internet publishing and broadcasting, websearch portals and data processing</t>
        </is>
      </c>
      <c r="E206" s="23" t="n">
        <v>1</v>
      </c>
      <c r="F206" s="23" t="n">
        <v>0.4125716950331276</v>
      </c>
      <c r="G206" s="23" t="n">
        <v>1.784330337049977</v>
      </c>
      <c r="H206" s="23" t="n">
        <v>0.3717586420168494</v>
      </c>
      <c r="I206" s="23" t="n">
        <v>0.784330337049977</v>
      </c>
      <c r="J206" s="23" t="n">
        <v>1.412571695033128</v>
      </c>
      <c r="K206" s="23" t="n">
        <v>1.784330337049977</v>
      </c>
      <c r="L206" s="23" t="n">
        <v>2.36153060186848</v>
      </c>
      <c r="M206" s="23" t="n">
        <v>0.5772002648185031</v>
      </c>
      <c r="N206" s="23" t="n">
        <v>2.36153060186848</v>
      </c>
      <c r="O206" s="23" t="n">
        <v>1.36153060186848</v>
      </c>
      <c r="P206" s="23" t="n">
        <v>0.1668078105472052</v>
      </c>
      <c r="Q206" s="23" t="n">
        <v>0.08606951083260364</v>
      </c>
      <c r="R206" s="23" t="n">
        <v>0.3439891989807778</v>
      </c>
      <c r="S206" s="23" t="n">
        <v>0.09111187760096903</v>
      </c>
      <c r="T206" s="23" t="n">
        <v>0.1771813884335727</v>
      </c>
      <c r="U206" s="23" t="n">
        <v>1.51598010039372</v>
      </c>
      <c r="V206" s="23" t="n">
        <v>2.062188801905243</v>
      </c>
      <c r="W206" s="23" t="n">
        <v>0.478436451628365</v>
      </c>
      <c r="X206" s="23" t="n">
        <v>0.1344472526475872</v>
      </c>
      <c r="Y206" s="23" t="n">
        <v>2.868189745185652</v>
      </c>
      <c r="Z206" s="23" t="n">
        <v>1.868189745185653</v>
      </c>
      <c r="AA206" s="23" t="n">
        <v>0.4741422449401633</v>
      </c>
      <c r="AB206" s="23" t="n">
        <v>0.1682375962890121</v>
      </c>
      <c r="AC206" s="23" t="n">
        <v>0.802656467560838</v>
      </c>
      <c r="AD206" s="23" t="n">
        <v>0.1602766263316625</v>
      </c>
      <c r="AE206" s="23" t="n">
        <v>0.3285142226206746</v>
      </c>
      <c r="AF206" s="23" t="n">
        <v>1.354825156552426</v>
      </c>
      <c r="AG206" s="23" t="n">
        <v>1.692860056505054</v>
      </c>
      <c r="AH206" s="23" t="n">
        <v>1.097077915671084</v>
      </c>
      <c r="AI206" s="23" t="n">
        <v>0.294421448110246</v>
      </c>
      <c r="AJ206" s="23" t="n">
        <v>2.313816006438184</v>
      </c>
      <c r="AK206" s="23" t="n">
        <v>1.313816006438184</v>
      </c>
      <c r="AL206" s="23" t="n">
        <v>0.4694311667617926</v>
      </c>
      <c r="AM206" s="23" t="n">
        <v>0.1688158805229479</v>
      </c>
      <c r="AN206" s="23" t="n">
        <v>0.7991382055469477</v>
      </c>
      <c r="AO206" s="23" t="n">
        <v>0.1608911582622071</v>
      </c>
      <c r="AP206" s="23" t="n">
        <v>0.3297070387851551</v>
      </c>
      <c r="AQ206" s="23" t="n">
        <v>1.359617964200088</v>
      </c>
      <c r="AR206" s="23" t="n">
        <v>1.702354385754836</v>
      </c>
      <c r="AS206" s="23" t="n">
        <v>1.098396470830258</v>
      </c>
      <c r="AT206" s="23" t="n">
        <v>0.2992582652833099</v>
      </c>
      <c r="AU206" s="23" t="n">
        <v>2.339845644265938</v>
      </c>
      <c r="AV206" s="23" t="n">
        <v>1.339845644265938</v>
      </c>
      <c r="AW206" s="23" t="n">
        <v>0.469560078423397</v>
      </c>
      <c r="AX206" s="23" t="n">
        <v>0.1735328422767518</v>
      </c>
      <c r="AY206" s="23" t="n">
        <v>0.8082672324756761</v>
      </c>
      <c r="AZ206" s="23" t="n">
        <v>0.1651743117755273</v>
      </c>
      <c r="BA206" s="23" t="n">
        <v>0.3387071540522791</v>
      </c>
      <c r="BB206" s="23" t="n">
        <v>1.369564727179126</v>
      </c>
      <c r="BC206" s="23" t="n">
        <v>1.721328685329315</v>
      </c>
      <c r="BD206" s="23" t="n">
        <v>1.115537836499465</v>
      </c>
      <c r="BE206" s="23" t="n">
        <v>0.3072706040237889</v>
      </c>
      <c r="BF206" s="23" t="n">
        <v>2.37570842956883</v>
      </c>
      <c r="BG206" s="23" t="n">
        <v>1.37570842956883</v>
      </c>
      <c r="BH206" s="23" t="n">
        <v>1.054841874640941</v>
      </c>
      <c r="BI206" s="23" t="n">
        <v>0.6844004033268791</v>
      </c>
      <c r="BJ206" s="23" t="n">
        <v>2.550444388227853</v>
      </c>
      <c r="BK206" s="23" t="n">
        <v>0.8112021102600329</v>
      </c>
      <c r="BL206" s="23" t="n">
        <v>1.495602513586912</v>
      </c>
      <c r="BM206" s="23" t="n">
        <v>1.64881800749505</v>
      </c>
      <c r="BN206" s="23" t="n">
        <v>2.417845223575336</v>
      </c>
      <c r="BO206" s="23" t="n">
        <v>4.114206468321741</v>
      </c>
      <c r="BP206" s="23" t="n">
        <v>1.563762080093888</v>
      </c>
      <c r="BQ206" s="23" t="n">
        <v>3.900306356080318</v>
      </c>
      <c r="BR206" s="23" t="n">
        <v>2.900306356080318</v>
      </c>
      <c r="CD206" s="23" t="n">
        <v>0.3073344343929582</v>
      </c>
      <c r="CE206" s="23" t="n">
        <v>0.08216808545640852</v>
      </c>
      <c r="CF206" s="23" t="n">
        <v>0.4586672685800602</v>
      </c>
      <c r="CG206" s="23" t="n">
        <v>0.0691647487306935</v>
      </c>
      <c r="CH206" s="23" t="n">
        <v>0.151332834187102</v>
      </c>
      <c r="CI206" s="23" t="n">
        <v>1.267357237787902</v>
      </c>
      <c r="CJ206" s="23" t="n">
        <v>1.492404420890917</v>
      </c>
      <c r="CK206" s="23" t="n">
        <v>0.6186414640427188</v>
      </c>
      <c r="CL206" s="23" t="n">
        <v>0.1599741954626586</v>
      </c>
      <c r="CM206" s="23" t="n">
        <v>2.012925968626487</v>
      </c>
      <c r="CN206" s="23" t="n">
        <v>1.012925968626487</v>
      </c>
      <c r="CO206" s="23" t="n">
        <v>0</v>
      </c>
      <c r="CP206" s="23" t="n">
        <v>0.0001242835583685613</v>
      </c>
      <c r="CQ206" s="23" t="n">
        <v>0.0004134824852510084</v>
      </c>
      <c r="CR206" s="23" t="n">
        <v>0.000289198926882447</v>
      </c>
      <c r="CS206" s="23" t="n">
        <v>0.0004134824852510084</v>
      </c>
      <c r="CV206" s="23" t="n">
        <v>0.002512858314183812</v>
      </c>
      <c r="CW206" s="23" t="n">
        <v>0.002099375828932804</v>
      </c>
      <c r="CZ206" s="23" t="n">
        <v>0.0001747440298588549</v>
      </c>
      <c r="DA206" s="23" t="n">
        <v>6.015171550882521e-05</v>
      </c>
      <c r="DB206" s="23" t="n">
        <v>0.0002907119839463786</v>
      </c>
      <c r="DC206" s="23" t="n">
        <v>5.581623857869848e-05</v>
      </c>
      <c r="DD206" s="23" t="n">
        <v>0.0001159679540875237</v>
      </c>
      <c r="DE206" s="23" t="n">
        <v>1.344227585671518</v>
      </c>
      <c r="DF206" s="23" t="n">
        <v>1.663644727554892</v>
      </c>
      <c r="DG206" s="23" t="n">
        <v>0.000380709624556723</v>
      </c>
      <c r="DH206" s="23" t="n">
        <v>8.999764061034442e-05</v>
      </c>
      <c r="DI206" s="23" t="n">
        <v>2.178670280548249</v>
      </c>
      <c r="DJ206" s="23" t="n">
        <v>1.178670280548249</v>
      </c>
      <c r="DK206" s="23" t="n">
        <v>0.0001814339783406577</v>
      </c>
      <c r="DL206" s="23" t="n">
        <v>0.004840776019538503</v>
      </c>
      <c r="DM206" s="23" t="n">
        <v>0.009629347096941618</v>
      </c>
      <c r="DN206" s="23" t="n">
        <v>0.004607137099062456</v>
      </c>
      <c r="DO206" s="23" t="n">
        <v>0.009447913118600959</v>
      </c>
      <c r="DP206" s="23" t="n">
        <v>27.68064749398559</v>
      </c>
      <c r="DQ206" s="23" t="n">
        <v>53.07355978747103</v>
      </c>
      <c r="DR206" s="23" t="n">
        <v>0.01655618579738442</v>
      </c>
      <c r="DS206" s="23" t="n">
        <v>0.006926838700442806</v>
      </c>
      <c r="DT206" s="23" t="n">
        <v>91.25184791075232</v>
      </c>
      <c r="DU206" s="23" t="n">
        <v>90.25184791075232</v>
      </c>
      <c r="DV206" s="23" t="n">
        <v>-0.0002272663465951442</v>
      </c>
      <c r="DW206" s="23" t="n">
        <v>-0.0003082495396119902</v>
      </c>
      <c r="DX206" s="23" t="n">
        <v>-0.001204514637410644</v>
      </c>
      <c r="DY206" s="23" t="n">
        <v>-0.0006689987512035101</v>
      </c>
      <c r="DZ206" s="23" t="n">
        <v>-0.0009772482908155002</v>
      </c>
      <c r="EA206" s="23" t="n">
        <v>2.356336053402182</v>
      </c>
      <c r="EB206" s="23" t="n">
        <v>5.30001320237873</v>
      </c>
      <c r="EC206" s="23" t="n">
        <v>-0.0023083880669168</v>
      </c>
      <c r="ED206" s="23" t="n">
        <v>-0.001103873429506156</v>
      </c>
      <c r="EE206" s="23" t="n">
        <v>10.15719265742851</v>
      </c>
      <c r="EF206" s="23" t="n">
        <v>9.157192657428507</v>
      </c>
      <c r="EG206" s="23" t="n">
        <v>0.009006956729856078</v>
      </c>
      <c r="EH206" s="23" t="n">
        <v>0.003534871483418286</v>
      </c>
      <c r="EI206" s="23" t="n">
        <v>0.01580860132319652</v>
      </c>
      <c r="EJ206" s="23" t="n">
        <v>0.003266773109922153</v>
      </c>
      <c r="EK206" s="23" t="n">
        <v>0.006801644593340438</v>
      </c>
      <c r="EL206" s="23" t="n">
        <v>1.3924601382508</v>
      </c>
      <c r="EM206" s="23" t="n">
        <v>1.755154576328149</v>
      </c>
      <c r="EN206" s="23" t="n">
        <v>0.01989107848231636</v>
      </c>
      <c r="EO206" s="23" t="n">
        <v>0.004082477159119847</v>
      </c>
      <c r="EP206" s="23" t="n">
        <v>2.208412794565985</v>
      </c>
      <c r="EQ206" s="23" t="n">
        <v>1.208412794565985</v>
      </c>
      <c r="ER206" s="23" t="n">
        <v>-0.01371803490822674</v>
      </c>
      <c r="ES206" s="23" t="n">
        <v>-0.002956587249482488</v>
      </c>
      <c r="ET206" s="23" t="n">
        <v>-0.01932686333708663</v>
      </c>
      <c r="EU206" s="23" t="n">
        <v>-0.002652241179377395</v>
      </c>
      <c r="EV206" s="23" t="n">
        <v>-0.005608828428859883</v>
      </c>
      <c r="EW206" s="23" t="n">
        <v>1.215525566836793</v>
      </c>
      <c r="EX206" s="23" t="n">
        <v>1.408865297863928</v>
      </c>
      <c r="EY206" s="23" t="n">
        <v>-0.01857252332314324</v>
      </c>
      <c r="EZ206" s="23" t="n">
        <v>0.0007543400139433873</v>
      </c>
      <c r="FA206" s="23" t="n">
        <v>1.35387637131651</v>
      </c>
      <c r="FB206" s="23" t="n">
        <v>0.3538763713165102</v>
      </c>
      <c r="FC206" s="23" t="n">
        <v>0.01877027484875151</v>
      </c>
      <c r="FD206" s="23" t="n">
        <v>0.005018368836081935</v>
      </c>
      <c r="FE206" s="23" t="n">
        <v>0.02801284116561432</v>
      </c>
      <c r="FF206" s="23" t="n">
        <v>0.004224197480780883</v>
      </c>
      <c r="FG206" s="23" t="n">
        <v>0.009242566316862818</v>
      </c>
      <c r="FH206" s="23" t="n">
        <v>1.267357237787902</v>
      </c>
      <c r="FI206" s="23" t="n">
        <v>1.492404420890916</v>
      </c>
      <c r="FJ206" s="23" t="n">
        <v>0.03778317368130851</v>
      </c>
      <c r="FK206" s="23" t="n">
        <v>0.009770332515694188</v>
      </c>
      <c r="FL206" s="23" t="n">
        <v>2.012925968626487</v>
      </c>
      <c r="FM206" s="23" t="n">
        <v>1.012925968626487</v>
      </c>
    </row>
    <row r="207">
      <c r="A207" s="2" t="inlineStr">
        <is>
          <t>NSW|5801</t>
        </is>
      </c>
      <c r="B207" s="2" t="inlineStr">
        <is>
          <t>NSW</t>
        </is>
      </c>
      <c r="C207" s="2" t="inlineStr">
        <is>
          <t>5801</t>
        </is>
      </c>
      <c r="D207" s="2" t="inlineStr">
        <is>
          <t>Telecommunication services</t>
        </is>
      </c>
      <c r="E207" s="23" t="n">
        <v>1</v>
      </c>
      <c r="F207" s="23" t="n">
        <v>0.5530594960865463</v>
      </c>
      <c r="G207" s="23" t="n">
        <v>2.039627292534023</v>
      </c>
      <c r="H207" s="23" t="n">
        <v>0.4865677964474764</v>
      </c>
      <c r="I207" s="23" t="n">
        <v>1.039627292534023</v>
      </c>
      <c r="J207" s="23" t="n">
        <v>1.553059496086546</v>
      </c>
      <c r="K207" s="23" t="n">
        <v>2.039627292534023</v>
      </c>
      <c r="L207" s="23" t="n">
        <v>2.713830786120144</v>
      </c>
      <c r="M207" s="23" t="n">
        <v>0.6742034935861212</v>
      </c>
      <c r="N207" s="23" t="n">
        <v>2.713830786120144</v>
      </c>
      <c r="O207" s="23" t="n">
        <v>1.713830786120144</v>
      </c>
      <c r="P207" s="23" t="n">
        <v>0.1530507051064721</v>
      </c>
      <c r="Q207" s="23" t="n">
        <v>0.1241197191799738</v>
      </c>
      <c r="R207" s="23" t="n">
        <v>0.4017993993499952</v>
      </c>
      <c r="S207" s="23" t="n">
        <v>0.1246289750635493</v>
      </c>
      <c r="T207" s="23" t="n">
        <v>0.2487486942435231</v>
      </c>
      <c r="U207" s="23" t="n">
        <v>1.81097123396869</v>
      </c>
      <c r="V207" s="23" t="n">
        <v>2.625269835055494</v>
      </c>
      <c r="W207" s="23" t="n">
        <v>0.558841613227984</v>
      </c>
      <c r="X207" s="23" t="n">
        <v>0.1570422138779888</v>
      </c>
      <c r="Y207" s="23" t="n">
        <v>3.651349484729371</v>
      </c>
      <c r="Z207" s="23" t="n">
        <v>2.651349484729371</v>
      </c>
      <c r="AA207" s="23" t="n">
        <v>0.3481021426155608</v>
      </c>
      <c r="AB207" s="23" t="n">
        <v>0.2304446410232512</v>
      </c>
      <c r="AC207" s="23" t="n">
        <v>0.7929659538917951</v>
      </c>
      <c r="AD207" s="23" t="n">
        <v>0.2144191702529831</v>
      </c>
      <c r="AE207" s="23" t="n">
        <v>0.4448638112762343</v>
      </c>
      <c r="AF207" s="23" t="n">
        <v>1.662002937677264</v>
      </c>
      <c r="AG207" s="23" t="n">
        <v>2.277969184371082</v>
      </c>
      <c r="AH207" s="23" t="n">
        <v>1.136867336135668</v>
      </c>
      <c r="AI207" s="23" t="n">
        <v>0.3439013822438733</v>
      </c>
      <c r="AJ207" s="23" t="n">
        <v>3.265901575880873</v>
      </c>
      <c r="AK207" s="23" t="n">
        <v>2.265901575880873</v>
      </c>
      <c r="AL207" s="23" t="n">
        <v>0.3511354028104967</v>
      </c>
      <c r="AM207" s="23" t="n">
        <v>0.2319408628387331</v>
      </c>
      <c r="AN207" s="23" t="n">
        <v>0.7982786129211684</v>
      </c>
      <c r="AO207" s="23" t="n">
        <v>0.2152023472719386</v>
      </c>
      <c r="AP207" s="23" t="n">
        <v>0.4471432101106718</v>
      </c>
      <c r="AQ207" s="23" t="n">
        <v>1.660545365070775</v>
      </c>
      <c r="AR207" s="23" t="n">
        <v>2.273421040805701</v>
      </c>
      <c r="AS207" s="23" t="n">
        <v>1.147829679052388</v>
      </c>
      <c r="AT207" s="23" t="n">
        <v>0.3495510661312192</v>
      </c>
      <c r="AU207" s="23" t="n">
        <v>3.268909001670381</v>
      </c>
      <c r="AV207" s="23" t="n">
        <v>2.268909001670381</v>
      </c>
      <c r="AW207" s="23" t="n">
        <v>0.3679606181311828</v>
      </c>
      <c r="AX207" s="23" t="n">
        <v>0.2386442271002076</v>
      </c>
      <c r="AY207" s="23" t="n">
        <v>0.827339288833023</v>
      </c>
      <c r="AZ207" s="23" t="n">
        <v>0.2207344436016326</v>
      </c>
      <c r="BA207" s="23" t="n">
        <v>0.4593786707018402</v>
      </c>
      <c r="BB207" s="23" t="n">
        <v>1.6485591537275</v>
      </c>
      <c r="BC207" s="23" t="n">
        <v>2.248445208715422</v>
      </c>
      <c r="BD207" s="23" t="n">
        <v>1.186249232809396</v>
      </c>
      <c r="BE207" s="23" t="n">
        <v>0.3589099439763729</v>
      </c>
      <c r="BF207" s="23" t="n">
        <v>3.223848353212849</v>
      </c>
      <c r="BG207" s="23" t="n">
        <v>2.22384835321285</v>
      </c>
      <c r="BH207" s="23" t="n">
        <v>0.8701301117296961</v>
      </c>
      <c r="BI207" s="23" t="n">
        <v>1.079333221855095</v>
      </c>
      <c r="BJ207" s="23" t="n">
        <v>3.06323204882852</v>
      </c>
      <c r="BK207" s="23" t="n">
        <v>1.113768715243729</v>
      </c>
      <c r="BL207" s="23" t="n">
        <v>2.193101937098823</v>
      </c>
      <c r="BM207" s="23" t="n">
        <v>2.240427388163286</v>
      </c>
      <c r="BN207" s="23" t="n">
        <v>3.520429884605701</v>
      </c>
      <c r="BO207" s="23" t="n">
        <v>4.889797145551605</v>
      </c>
      <c r="BP207" s="23" t="n">
        <v>1.826565096723086</v>
      </c>
      <c r="BQ207" s="23" t="n">
        <v>5.619616054697127</v>
      </c>
      <c r="BR207" s="23" t="n">
        <v>4.619616054697127</v>
      </c>
      <c r="CD207" s="23" t="n">
        <v>0.1950514375090887</v>
      </c>
      <c r="CE207" s="23" t="n">
        <v>0.1063249218432774</v>
      </c>
      <c r="CF207" s="23" t="n">
        <v>0.3911665545418001</v>
      </c>
      <c r="CG207" s="23" t="n">
        <v>0.08979019518943393</v>
      </c>
      <c r="CH207" s="23" t="n">
        <v>0.1961151170327114</v>
      </c>
      <c r="CI207" s="23" t="n">
        <v>1.545112218608094</v>
      </c>
      <c r="CJ207" s="23" t="n">
        <v>2.005453328297429</v>
      </c>
      <c r="CK207" s="23" t="n">
        <v>0.5780257229076842</v>
      </c>
      <c r="CL207" s="23" t="n">
        <v>0.1868591683658841</v>
      </c>
      <c r="CM207" s="23" t="n">
        <v>2.963452770660817</v>
      </c>
      <c r="CN207" s="23" t="n">
        <v>1.963452770660817</v>
      </c>
      <c r="CO207" s="23" t="n">
        <v>0</v>
      </c>
      <c r="CP207" s="23" t="n">
        <v>0.0003878281920172666</v>
      </c>
      <c r="CQ207" s="23" t="n">
        <v>0.0008243959036956831</v>
      </c>
      <c r="CR207" s="23" t="n">
        <v>0.0004365677116784165</v>
      </c>
      <c r="CS207" s="23" t="n">
        <v>0.0008243959036956831</v>
      </c>
      <c r="CV207" s="23" t="n">
        <v>0.003276589023637901</v>
      </c>
      <c r="CW207" s="23" t="n">
        <v>0.002452193119942218</v>
      </c>
      <c r="CZ207" s="23" t="n">
        <v>6.867154137938111e-05</v>
      </c>
      <c r="DA207" s="23" t="n">
        <v>7.036025963243591e-05</v>
      </c>
      <c r="DB207" s="23" t="n">
        <v>0.0002108451405567009</v>
      </c>
      <c r="DC207" s="23" t="n">
        <v>7.181333954488383e-05</v>
      </c>
      <c r="DD207" s="23" t="n">
        <v>0.0001421735991773197</v>
      </c>
      <c r="DE207" s="23" t="n">
        <v>2.024591238512113</v>
      </c>
      <c r="DF207" s="23" t="n">
        <v>3.070342332813981</v>
      </c>
      <c r="DG207" s="23" t="n">
        <v>0.0003159676212837011</v>
      </c>
      <c r="DH207" s="23" t="n">
        <v>0.0001051224807270002</v>
      </c>
      <c r="DI207" s="23" t="n">
        <v>4.601143573261508</v>
      </c>
      <c r="DJ207" s="23" t="n">
        <v>3.601143573261508</v>
      </c>
      <c r="DK207" s="23" t="n">
        <v>0.01694905590650947</v>
      </c>
      <c r="DL207" s="23" t="n">
        <v>0.006881281488662532</v>
      </c>
      <c r="DM207" s="23" t="n">
        <v>0.02983397338132555</v>
      </c>
      <c r="DN207" s="23" t="n">
        <v>0.006003635986153543</v>
      </c>
      <c r="DO207" s="23" t="n">
        <v>0.01288491747481607</v>
      </c>
      <c r="DP207" s="23" t="n">
        <v>1.405997922634717</v>
      </c>
      <c r="DQ207" s="23" t="n">
        <v>1.760214465389041</v>
      </c>
      <c r="DR207" s="23" t="n">
        <v>0.03792492402012087</v>
      </c>
      <c r="DS207" s="23" t="n">
        <v>0.008090950638795322</v>
      </c>
      <c r="DT207" s="23" t="n">
        <v>2.237583274803842</v>
      </c>
      <c r="DU207" s="23" t="n">
        <v>1.237583274803842</v>
      </c>
      <c r="DV207" s="23" t="n">
        <v>-0.0001925121272027475</v>
      </c>
      <c r="DW207" s="23" t="n">
        <v>-0.0006361056788376706</v>
      </c>
      <c r="DX207" s="23" t="n">
        <v>-0.001808538513723379</v>
      </c>
      <c r="DY207" s="23" t="n">
        <v>-0.0009799207076829606</v>
      </c>
      <c r="DZ207" s="23" t="n">
        <v>-0.001616026386520631</v>
      </c>
      <c r="EA207" s="23" t="n">
        <v>4.304236923047164</v>
      </c>
      <c r="EB207" s="23" t="n">
        <v>9.394413432555785</v>
      </c>
      <c r="EC207" s="23" t="n">
        <v>-0.003097926908033916</v>
      </c>
      <c r="ED207" s="23" t="n">
        <v>-0.001289388394310538</v>
      </c>
      <c r="EE207" s="23" t="n">
        <v>16.09211301671027</v>
      </c>
      <c r="EF207" s="23" t="n">
        <v>15.09211301671027</v>
      </c>
      <c r="EG207" s="23" t="n">
        <v>0.007099523996230573</v>
      </c>
      <c r="EH207" s="23" t="n">
        <v>0.004673940559489711</v>
      </c>
      <c r="EI207" s="23" t="n">
        <v>0.01615021352753044</v>
      </c>
      <c r="EJ207" s="23" t="n">
        <v>0.004376748971810155</v>
      </c>
      <c r="EK207" s="23" t="n">
        <v>0.009050689531299866</v>
      </c>
      <c r="EL207" s="23" t="n">
        <v>1.658345624575858</v>
      </c>
      <c r="EM207" s="23" t="n">
        <v>2.274830472592986</v>
      </c>
      <c r="EN207" s="23" t="n">
        <v>0.02091878438747213</v>
      </c>
      <c r="EO207" s="23" t="n">
        <v>0.004768570859941687</v>
      </c>
      <c r="EP207" s="23" t="n">
        <v>2.946505202120419</v>
      </c>
      <c r="EQ207" s="23" t="n">
        <v>1.946505202120419</v>
      </c>
      <c r="ER207" s="23" t="n">
        <v>-0.004066263801294752</v>
      </c>
      <c r="ES207" s="23" t="n">
        <v>-0.003177718744007907</v>
      </c>
      <c r="ET207" s="23" t="n">
        <v>-0.01083755449815733</v>
      </c>
      <c r="EU207" s="23" t="n">
        <v>-0.003593571952854667</v>
      </c>
      <c r="EV207" s="23" t="n">
        <v>-0.006771290696862574</v>
      </c>
      <c r="EW207" s="23" t="n">
        <v>1.781483666405529</v>
      </c>
      <c r="EX207" s="23" t="n">
        <v>2.665236449909252</v>
      </c>
      <c r="EY207" s="23" t="n">
        <v>-0.009956441470753637</v>
      </c>
      <c r="EZ207" s="23" t="n">
        <v>0.000881113027403688</v>
      </c>
      <c r="FA207" s="23" t="n">
        <v>2.448547845711185</v>
      </c>
      <c r="FB207" s="23" t="n">
        <v>1.448547845711185</v>
      </c>
      <c r="FC207" s="23" t="n">
        <v>0.01191265501674472</v>
      </c>
      <c r="FD207" s="23" t="n">
        <v>0.00649373380569056</v>
      </c>
      <c r="FE207" s="23" t="n">
        <v>0.02389027365218976</v>
      </c>
      <c r="FF207" s="23" t="n">
        <v>0.005483884829754483</v>
      </c>
      <c r="FG207" s="23" t="n">
        <v>0.01197761863544504</v>
      </c>
      <c r="FH207" s="23" t="n">
        <v>1.545112218608094</v>
      </c>
      <c r="FI207" s="23" t="n">
        <v>2.005453328297429</v>
      </c>
      <c r="FJ207" s="23" t="n">
        <v>0.03530259051529865</v>
      </c>
      <c r="FK207" s="23" t="n">
        <v>0.01141231686310888</v>
      </c>
      <c r="FL207" s="23" t="n">
        <v>2.963452770660818</v>
      </c>
      <c r="FM207" s="23" t="n">
        <v>1.963452770660819</v>
      </c>
    </row>
    <row r="208">
      <c r="A208" s="2" t="inlineStr">
        <is>
          <t>NSW|6001</t>
        </is>
      </c>
      <c r="B208" s="2" t="inlineStr">
        <is>
          <t>NSW</t>
        </is>
      </c>
      <c r="C208" s="2" t="inlineStr">
        <is>
          <t>6001</t>
        </is>
      </c>
      <c r="D208" s="2" t="inlineStr">
        <is>
          <t>Library and other information services</t>
        </is>
      </c>
      <c r="E208" s="23" t="n">
        <v>1</v>
      </c>
      <c r="F208" s="23" t="n">
        <v>0.1999110315089832</v>
      </c>
      <c r="G208" s="23" t="n">
        <v>1.333697458733722</v>
      </c>
      <c r="H208" s="23" t="n">
        <v>0.1337864272247388</v>
      </c>
      <c r="I208" s="23" t="n">
        <v>0.333697458733722</v>
      </c>
      <c r="J208" s="23" t="n">
        <v>1.199911031508983</v>
      </c>
      <c r="K208" s="23" t="n">
        <v>1.333697458733722</v>
      </c>
      <c r="L208" s="23" t="n">
        <v>2.077079267742945</v>
      </c>
      <c r="M208" s="23" t="n">
        <v>0.7433818090092235</v>
      </c>
      <c r="N208" s="23" t="n">
        <v>2.077079267742945</v>
      </c>
      <c r="O208" s="23" t="n">
        <v>1.077079267742945</v>
      </c>
      <c r="P208" s="23" t="n">
        <v>0.3354966019182348</v>
      </c>
      <c r="Q208" s="23" t="n">
        <v>0.07325588939222601</v>
      </c>
      <c r="R208" s="23" t="n">
        <v>0.4430270195707102</v>
      </c>
      <c r="S208" s="23" t="n">
        <v>0.03427452826024945</v>
      </c>
      <c r="T208" s="23" t="n">
        <v>0.1075304176524755</v>
      </c>
      <c r="U208" s="23" t="n">
        <v>1.21835061509827</v>
      </c>
      <c r="V208" s="23" t="n">
        <v>1.320511197543164</v>
      </c>
      <c r="W208" s="23" t="n">
        <v>0.6161829378565601</v>
      </c>
      <c r="X208" s="23" t="n">
        <v>0.1731559182858499</v>
      </c>
      <c r="Y208" s="23" t="n">
        <v>1.836629445226788</v>
      </c>
      <c r="Z208" s="23" t="n">
        <v>0.8366294452267881</v>
      </c>
      <c r="AA208" s="23" t="n">
        <v>0.7320267034635237</v>
      </c>
      <c r="AB208" s="23" t="n">
        <v>0.1079662351413001</v>
      </c>
      <c r="AC208" s="23" t="n">
        <v>0.8987674224070032</v>
      </c>
      <c r="AD208" s="23" t="n">
        <v>0.05877448380217944</v>
      </c>
      <c r="AE208" s="23" t="n">
        <v>0.1667407189434795</v>
      </c>
      <c r="AF208" s="23" t="n">
        <v>1.147489476313455</v>
      </c>
      <c r="AG208" s="23" t="n">
        <v>1.227779557978636</v>
      </c>
      <c r="AH208" s="23" t="n">
        <v>1.277955655759826</v>
      </c>
      <c r="AI208" s="23" t="n">
        <v>0.3791882333528231</v>
      </c>
      <c r="AJ208" s="23" t="n">
        <v>1.745777373575697</v>
      </c>
      <c r="AK208" s="23" t="n">
        <v>0.7457773735756975</v>
      </c>
      <c r="AL208" s="23" t="n">
        <v>0.7356572555733981</v>
      </c>
      <c r="AM208" s="23" t="n">
        <v>0.1075278240388797</v>
      </c>
      <c r="AN208" s="23" t="n">
        <v>0.902092684126529</v>
      </c>
      <c r="AO208" s="23" t="n">
        <v>0.05890760451425121</v>
      </c>
      <c r="AP208" s="23" t="n">
        <v>0.1664354285531309</v>
      </c>
      <c r="AQ208" s="23" t="n">
        <v>1.146165654214976</v>
      </c>
      <c r="AR208" s="23" t="n">
        <v>1.226240450008754</v>
      </c>
      <c r="AS208" s="23" t="n">
        <v>1.287510301142386</v>
      </c>
      <c r="AT208" s="23" t="n">
        <v>0.3854176170158566</v>
      </c>
      <c r="AU208" s="23" t="n">
        <v>1.750149667373094</v>
      </c>
      <c r="AV208" s="23" t="n">
        <v>0.7501496673730936</v>
      </c>
      <c r="AW208" s="23" t="n">
        <v>0.7365258675788682</v>
      </c>
      <c r="AX208" s="23" t="n">
        <v>0.1086243016402492</v>
      </c>
      <c r="AY208" s="23" t="n">
        <v>0.9055886412292337</v>
      </c>
      <c r="AZ208" s="23" t="n">
        <v>0.06043847201011632</v>
      </c>
      <c r="BA208" s="23" t="n">
        <v>0.1690627736503655</v>
      </c>
      <c r="BB208" s="23" t="n">
        <v>1.147481991362126</v>
      </c>
      <c r="BC208" s="23" t="n">
        <v>1.229540849944774</v>
      </c>
      <c r="BD208" s="23" t="n">
        <v>1.301325426877428</v>
      </c>
      <c r="BE208" s="23" t="n">
        <v>0.3957367856481943</v>
      </c>
      <c r="BF208" s="23" t="n">
        <v>1.766842800993789</v>
      </c>
      <c r="BG208" s="23" t="n">
        <v>0.7668428009937889</v>
      </c>
      <c r="BH208" s="23" t="n">
        <v>3.006048625715283</v>
      </c>
      <c r="BI208" s="23" t="n">
        <v>0.3240721303629704</v>
      </c>
      <c r="BJ208" s="23" t="n">
        <v>3.631670396965162</v>
      </c>
      <c r="BK208" s="23" t="n">
        <v>0.3015496408869079</v>
      </c>
      <c r="BL208" s="23" t="n">
        <v>0.6256217712498784</v>
      </c>
      <c r="BM208" s="23" t="n">
        <v>1.107806682696578</v>
      </c>
      <c r="BN208" s="23" t="n">
        <v>1.208120975122621</v>
      </c>
      <c r="BO208" s="23" t="n">
        <v>5.645654718898474</v>
      </c>
      <c r="BP208" s="23" t="n">
        <v>2.013984321933313</v>
      </c>
      <c r="BQ208" s="23" t="n">
        <v>1.878098268471988</v>
      </c>
      <c r="BR208" s="23" t="n">
        <v>0.8780982684719885</v>
      </c>
      <c r="CD208" s="23" t="n">
        <v>0.3965301015452889</v>
      </c>
      <c r="CE208" s="23" t="n">
        <v>0.0347103457490741</v>
      </c>
      <c r="CF208" s="23" t="n">
        <v>0.4557404028362926</v>
      </c>
      <c r="CG208" s="23" t="n">
        <v>0.02449995554192964</v>
      </c>
      <c r="CH208" s="23" t="n">
        <v>0.05921030129100374</v>
      </c>
      <c r="CI208" s="23" t="n">
        <v>1.087535210098318</v>
      </c>
      <c r="CJ208" s="23" t="n">
        <v>1.149321075651658</v>
      </c>
      <c r="CK208" s="23" t="n">
        <v>0.6617727179032664</v>
      </c>
      <c r="CL208" s="23" t="n">
        <v>0.2060323150669738</v>
      </c>
      <c r="CM208" s="23" t="n">
        <v>1.668909158029415</v>
      </c>
      <c r="CN208" s="23" t="n">
        <v>0.6689091580294148</v>
      </c>
      <c r="CO208" s="23" t="n">
        <v>0</v>
      </c>
      <c r="CP208" s="23" t="n">
        <v>7.802026692854406e-06</v>
      </c>
      <c r="CQ208" s="23" t="n">
        <v>0.0001007642926738755</v>
      </c>
      <c r="CR208" s="23" t="n">
        <v>9.296226598102104e-05</v>
      </c>
      <c r="CS208" s="23" t="n">
        <v>0.0001007642926738755</v>
      </c>
      <c r="CV208" s="23" t="n">
        <v>0.00280457074708194</v>
      </c>
      <c r="CW208" s="23" t="n">
        <v>0.002703806454408065</v>
      </c>
      <c r="CZ208" s="23" t="n">
        <v>1.107045647254236e-05</v>
      </c>
      <c r="DA208" s="23" t="n">
        <v>1.861995871020431e-05</v>
      </c>
      <c r="DB208" s="23" t="n">
        <v>4.913297577983999e-05</v>
      </c>
      <c r="DC208" s="23" t="n">
        <v>1.944256059709331e-05</v>
      </c>
      <c r="DD208" s="23" t="n">
        <v>3.806251930729763e-05</v>
      </c>
      <c r="DE208" s="23" t="n">
        <v>2.681950401628578</v>
      </c>
      <c r="DF208" s="23" t="n">
        <v>4.438206852779978</v>
      </c>
      <c r="DG208" s="23" t="n">
        <v>0.0001650418084005543</v>
      </c>
      <c r="DH208" s="23" t="n">
        <v>0.0001159088326207143</v>
      </c>
      <c r="DI208" s="23" t="n">
        <v>14.90831103576454</v>
      </c>
      <c r="DJ208" s="23" t="n">
        <v>13.90831103576454</v>
      </c>
      <c r="DK208" s="23" t="n">
        <v>0.0009843491825499942</v>
      </c>
      <c r="DL208" s="23" t="n">
        <v>0.0012810248957907</v>
      </c>
      <c r="DM208" s="23" t="n">
        <v>0.003933787237417625</v>
      </c>
      <c r="DN208" s="23" t="n">
        <v>0.001668413159076931</v>
      </c>
      <c r="DO208" s="23" t="n">
        <v>0.002949438054867631</v>
      </c>
      <c r="DP208" s="23" t="n">
        <v>2.301392756249522</v>
      </c>
      <c r="DQ208" s="23" t="n">
        <v>3.996333117509173</v>
      </c>
      <c r="DR208" s="23" t="n">
        <v>0.01285492985932796</v>
      </c>
      <c r="DS208" s="23" t="n">
        <v>0.008921142621910334</v>
      </c>
      <c r="DT208" s="23" t="n">
        <v>13.05931887506298</v>
      </c>
      <c r="DU208" s="23" t="n">
        <v>12.05931887506298</v>
      </c>
      <c r="DV208" s="23" t="n">
        <v>-0.0001268076335524727</v>
      </c>
      <c r="DW208" s="23" t="n">
        <v>-0.0002109692798242133</v>
      </c>
      <c r="DX208" s="23" t="n">
        <v>-0.0005877274031666799</v>
      </c>
      <c r="DY208" s="23" t="n">
        <v>-0.0002499504897899939</v>
      </c>
      <c r="DZ208" s="23" t="n">
        <v>-0.0004609197696142072</v>
      </c>
      <c r="EA208" s="23" t="n">
        <v>2.663695425219924</v>
      </c>
      <c r="EB208" s="23" t="n">
        <v>4.634795135763493</v>
      </c>
      <c r="EC208" s="23" t="n">
        <v>-0.002009416679767302</v>
      </c>
      <c r="ED208" s="23" t="n">
        <v>-0.001421689276600622</v>
      </c>
      <c r="EE208" s="23" t="n">
        <v>15.84618073434681</v>
      </c>
      <c r="EF208" s="23" t="n">
        <v>14.84618073434681</v>
      </c>
      <c r="EG208" s="23" t="n">
        <v>0.000603851790949789</v>
      </c>
      <c r="EH208" s="23" t="n">
        <v>0.003158622371856949</v>
      </c>
      <c r="EI208" s="23" t="n">
        <v>0.004983220794754315</v>
      </c>
      <c r="EJ208" s="23" t="n">
        <v>0.001220746631947578</v>
      </c>
      <c r="EK208" s="23" t="n">
        <v>0.004379369003804526</v>
      </c>
      <c r="EL208" s="23" t="n">
        <v>6.230790765543315</v>
      </c>
      <c r="EM208" s="23" t="n">
        <v>8.252390519395968</v>
      </c>
      <c r="EN208" s="23" t="n">
        <v>0.01024108265096748</v>
      </c>
      <c r="EO208" s="23" t="n">
        <v>0.005257861856213161</v>
      </c>
      <c r="EP208" s="23" t="n">
        <v>16.95959638516504</v>
      </c>
      <c r="EQ208" s="23" t="n">
        <v>15.95959638516504</v>
      </c>
      <c r="ER208" s="23" t="n">
        <v>0.003026700318924627</v>
      </c>
      <c r="ES208" s="23" t="n">
        <v>-0.00359703347427744</v>
      </c>
      <c r="ET208" s="23" t="n">
        <v>-0.001657959075228399</v>
      </c>
      <c r="EU208" s="23" t="n">
        <v>-0.001087625919875587</v>
      </c>
      <c r="EV208" s="23" t="n">
        <v>-0.004684659394153027</v>
      </c>
      <c r="EW208" s="23" t="n">
        <v>-0.1884339694243165</v>
      </c>
      <c r="EX208" s="23" t="n">
        <v>-0.5477777449131352</v>
      </c>
      <c r="EY208" s="23" t="n">
        <v>-0.0006864372684085791</v>
      </c>
      <c r="EZ208" s="23" t="n">
        <v>0.0009715218068198202</v>
      </c>
      <c r="FA208" s="23" t="n">
        <v>-0.2267939326918455</v>
      </c>
      <c r="FB208" s="23" t="n">
        <v>-1.226793932691845</v>
      </c>
      <c r="FC208" s="23" t="n">
        <v>0.02421784921858712</v>
      </c>
      <c r="FD208" s="23" t="n">
        <v>0.002119914519478402</v>
      </c>
      <c r="FE208" s="23" t="n">
        <v>0.02783408451387622</v>
      </c>
      <c r="FF208" s="23" t="n">
        <v>0.001496320775810702</v>
      </c>
      <c r="FG208" s="23" t="n">
        <v>0.003616235295289105</v>
      </c>
      <c r="FH208" s="23" t="n">
        <v>1.087535210098318</v>
      </c>
      <c r="FI208" s="23" t="n">
        <v>1.149321075651659</v>
      </c>
      <c r="FJ208" s="23" t="n">
        <v>0.04041739034867554</v>
      </c>
      <c r="FK208" s="23" t="n">
        <v>0.01258330583479932</v>
      </c>
      <c r="FL208" s="23" t="n">
        <v>1.668909158029414</v>
      </c>
      <c r="FM208" s="23" t="n">
        <v>0.6689091580294145</v>
      </c>
    </row>
    <row r="209">
      <c r="A209" s="2" t="inlineStr">
        <is>
          <t>NSW|6201</t>
        </is>
      </c>
      <c r="B209" s="2" t="inlineStr">
        <is>
          <t>NSW</t>
        </is>
      </c>
      <c r="C209" s="2" t="inlineStr">
        <is>
          <t>6201</t>
        </is>
      </c>
      <c r="D209" s="2" t="inlineStr">
        <is>
          <t>Finance</t>
        </is>
      </c>
      <c r="E209" s="23" t="n">
        <v>1</v>
      </c>
      <c r="F209" s="23" t="n">
        <v>0.2346208687368933</v>
      </c>
      <c r="G209" s="23" t="n">
        <v>1.392056690640557</v>
      </c>
      <c r="H209" s="23" t="n">
        <v>0.1574358219036634</v>
      </c>
      <c r="I209" s="23" t="n">
        <v>0.3920566906405567</v>
      </c>
      <c r="J209" s="23" t="n">
        <v>1.234620868736893</v>
      </c>
      <c r="K209" s="23" t="n">
        <v>1.392056690640557</v>
      </c>
      <c r="L209" s="23" t="n">
        <v>1.893669472713984</v>
      </c>
      <c r="M209" s="23" t="n">
        <v>0.5016127820734277</v>
      </c>
      <c r="N209" s="23" t="n">
        <v>1.893669472713984</v>
      </c>
      <c r="O209" s="23" t="n">
        <v>0.8936694727139844</v>
      </c>
      <c r="P209" s="23" t="n">
        <v>0.1860810282019331</v>
      </c>
      <c r="Q209" s="23" t="n">
        <v>0.0699710732178544</v>
      </c>
      <c r="R209" s="23" t="n">
        <v>0.298941961085578</v>
      </c>
      <c r="S209" s="23" t="n">
        <v>0.04288985966579045</v>
      </c>
      <c r="T209" s="23" t="n">
        <v>0.1128609328836448</v>
      </c>
      <c r="U209" s="23" t="n">
        <v>1.376024755956972</v>
      </c>
      <c r="V209" s="23" t="n">
        <v>1.606514989594583</v>
      </c>
      <c r="W209" s="23" t="n">
        <v>0.4157826220369228</v>
      </c>
      <c r="X209" s="23" t="n">
        <v>0.1168406609513448</v>
      </c>
      <c r="Y209" s="23" t="n">
        <v>2.234417049682894</v>
      </c>
      <c r="Z209" s="23" t="n">
        <v>1.234417049682894</v>
      </c>
      <c r="AA209" s="23" t="n">
        <v>0.7203884725053886</v>
      </c>
      <c r="AB209" s="23" t="n">
        <v>0.1270108170394003</v>
      </c>
      <c r="AC209" s="23" t="n">
        <v>0.9192822161809658</v>
      </c>
      <c r="AD209" s="23" t="n">
        <v>0.07188292663617693</v>
      </c>
      <c r="AE209" s="23" t="n">
        <v>0.1988937436755772</v>
      </c>
      <c r="AF209" s="23" t="n">
        <v>1.176308786004971</v>
      </c>
      <c r="AG209" s="23" t="n">
        <v>1.276092346375086</v>
      </c>
      <c r="AH209" s="23" t="n">
        <v>1.175147590281421</v>
      </c>
      <c r="AI209" s="23" t="n">
        <v>0.2558653741004547</v>
      </c>
      <c r="AJ209" s="23" t="n">
        <v>1.631269287519909</v>
      </c>
      <c r="AK209" s="23" t="n">
        <v>0.6312692875199086</v>
      </c>
      <c r="AL209" s="23" t="n">
        <v>0.7274888505929854</v>
      </c>
      <c r="AM209" s="23" t="n">
        <v>0.1276337843595451</v>
      </c>
      <c r="AN209" s="23" t="n">
        <v>0.9272817322750998</v>
      </c>
      <c r="AO209" s="23" t="n">
        <v>0.07215909732256931</v>
      </c>
      <c r="AP209" s="23" t="n">
        <v>0.1997928816821144</v>
      </c>
      <c r="AQ209" s="23" t="n">
        <v>1.175444316783012</v>
      </c>
      <c r="AR209" s="23" t="n">
        <v>1.274633599565492</v>
      </c>
      <c r="AS209" s="23" t="n">
        <v>1.187350516294855</v>
      </c>
      <c r="AT209" s="23" t="n">
        <v>0.2600687840197554</v>
      </c>
      <c r="AU209" s="23" t="n">
        <v>1.632121942937037</v>
      </c>
      <c r="AV209" s="23" t="n">
        <v>0.6321219429370371</v>
      </c>
      <c r="AW209" s="23" t="n">
        <v>0.7453766040755911</v>
      </c>
      <c r="AX209" s="23" t="n">
        <v>0.1304288371675776</v>
      </c>
      <c r="AY209" s="23" t="n">
        <v>0.9497156327913771</v>
      </c>
      <c r="AZ209" s="23" t="n">
        <v>0.0739101915482083</v>
      </c>
      <c r="BA209" s="23" t="n">
        <v>0.2043390287157859</v>
      </c>
      <c r="BB209" s="23" t="n">
        <v>1.174983808794662</v>
      </c>
      <c r="BC209" s="23" t="n">
        <v>1.274141994259674</v>
      </c>
      <c r="BD209" s="23" t="n">
        <v>1.216747496649272</v>
      </c>
      <c r="BE209" s="23" t="n">
        <v>0.2670318638578947</v>
      </c>
      <c r="BF209" s="23" t="n">
        <v>1.632392927275025</v>
      </c>
      <c r="BG209" s="23" t="n">
        <v>0.6323929272750253</v>
      </c>
      <c r="BH209" s="23" t="n">
        <v>1.729657983510646</v>
      </c>
      <c r="BI209" s="23" t="n">
        <v>0.5437042738413461</v>
      </c>
      <c r="BJ209" s="23" t="n">
        <v>2.641560932789475</v>
      </c>
      <c r="BK209" s="23" t="n">
        <v>0.368198675437483</v>
      </c>
      <c r="BL209" s="23" t="n">
        <v>0.9119029492788291</v>
      </c>
      <c r="BM209" s="23" t="n">
        <v>1.314342071683908</v>
      </c>
      <c r="BN209" s="23" t="n">
        <v>1.527215760556293</v>
      </c>
      <c r="BO209" s="23" t="n">
        <v>4.000539948059809</v>
      </c>
      <c r="BP209" s="23" t="n">
        <v>1.358979015270334</v>
      </c>
      <c r="BQ209" s="23" t="n">
        <v>2.312908092928296</v>
      </c>
      <c r="BR209" s="23" t="n">
        <v>1.312908092928296</v>
      </c>
      <c r="CD209" s="23" t="n">
        <v>0.5343074443034554</v>
      </c>
      <c r="CE209" s="23" t="n">
        <v>0.05703974382154588</v>
      </c>
      <c r="CF209" s="23" t="n">
        <v>0.620340255095388</v>
      </c>
      <c r="CG209" s="23" t="n">
        <v>0.02899306697038671</v>
      </c>
      <c r="CH209" s="23" t="n">
        <v>0.08603281079193259</v>
      </c>
      <c r="CI209" s="23" t="n">
        <v>1.106754536979931</v>
      </c>
      <c r="CJ209" s="23" t="n">
        <v>1.161017428653064</v>
      </c>
      <c r="CK209" s="23" t="n">
        <v>0.7593649682444978</v>
      </c>
      <c r="CL209" s="23" t="n">
        <v>0.1390247131491098</v>
      </c>
      <c r="CM209" s="23" t="n">
        <v>1.421213528541487</v>
      </c>
      <c r="CN209" s="23" t="n">
        <v>0.4212135285414868</v>
      </c>
      <c r="CO209" s="23" t="n">
        <v>0.01294810185126913</v>
      </c>
      <c r="CP209" s="23" t="n">
        <v>0.001020786270144592</v>
      </c>
      <c r="CQ209" s="23" t="n">
        <v>0.01414657692033206</v>
      </c>
      <c r="CR209" s="23" t="n">
        <v>0.0001776887989183341</v>
      </c>
      <c r="CS209" s="23" t="n">
        <v>0.001198475069062926</v>
      </c>
      <c r="CT209" s="23" t="n">
        <v>1.078836750117511</v>
      </c>
      <c r="CU209" s="23" t="n">
        <v>1.092559904365091</v>
      </c>
      <c r="CV209" s="23" t="n">
        <v>0.0159710281798959</v>
      </c>
      <c r="CW209" s="23" t="n">
        <v>0.001824451259563835</v>
      </c>
      <c r="CX209" s="23" t="n">
        <v>1.233464824678566</v>
      </c>
      <c r="CY209" s="23" t="n">
        <v>0.2334648246785658</v>
      </c>
      <c r="CZ209" s="23" t="n">
        <v>6.201676800353455e-06</v>
      </c>
      <c r="DA209" s="23" t="n">
        <v>1.701750290273555e-05</v>
      </c>
      <c r="DB209" s="23" t="n">
        <v>4.506136313373605e-05</v>
      </c>
      <c r="DC209" s="23" t="n">
        <v>2.184218343064705e-05</v>
      </c>
      <c r="DD209" s="23" t="n">
        <v>3.88596863333826e-05</v>
      </c>
      <c r="DE209" s="23" t="n">
        <v>3.744016408879235</v>
      </c>
      <c r="DF209" s="23" t="n">
        <v>7.265996694824189</v>
      </c>
      <c r="DG209" s="23" t="n">
        <v>0.0001232733280932368</v>
      </c>
      <c r="DH209" s="23" t="n">
        <v>7.82119649595008e-05</v>
      </c>
      <c r="DI209" s="23" t="n">
        <v>19.8774189725932</v>
      </c>
      <c r="DJ209" s="23" t="n">
        <v>18.8774189725932</v>
      </c>
      <c r="DK209" s="23" t="n">
        <v>0.005050619951709702</v>
      </c>
      <c r="DL209" s="23" t="n">
        <v>0.00196421756764564</v>
      </c>
      <c r="DM209" s="23" t="n">
        <v>0.008879967516291836</v>
      </c>
      <c r="DN209" s="23" t="n">
        <v>0.001865129996936494</v>
      </c>
      <c r="DO209" s="23" t="n">
        <v>0.003829347564582134</v>
      </c>
      <c r="DP209" s="23" t="n">
        <v>1.388906230606547</v>
      </c>
      <c r="DQ209" s="23" t="n">
        <v>1.758193568551094</v>
      </c>
      <c r="DR209" s="23" t="n">
        <v>0.01489969938976137</v>
      </c>
      <c r="DS209" s="23" t="n">
        <v>0.00601973187346953</v>
      </c>
      <c r="DT209" s="23" t="n">
        <v>2.950073363710057</v>
      </c>
      <c r="DU209" s="23" t="n">
        <v>1.950073363710057</v>
      </c>
      <c r="DV209" s="23" t="n">
        <v>-0.0001171699971735036</v>
      </c>
      <c r="DW209" s="23" t="n">
        <v>-0.0002069685326604607</v>
      </c>
      <c r="DX209" s="23" t="n">
        <v>-0.0006377052834806821</v>
      </c>
      <c r="DY209" s="23" t="n">
        <v>-0.0003135667536467178</v>
      </c>
      <c r="DZ209" s="23" t="n">
        <v>-0.0005205352863071785</v>
      </c>
      <c r="EA209" s="23" t="n">
        <v>2.766395303005639</v>
      </c>
      <c r="EB209" s="23" t="n">
        <v>5.442564639959645</v>
      </c>
      <c r="EC209" s="23" t="n">
        <v>-0.001597020543333572</v>
      </c>
      <c r="ED209" s="23" t="n">
        <v>-0.0009593152598528898</v>
      </c>
      <c r="EE209" s="23" t="n">
        <v>13.62994437021901</v>
      </c>
      <c r="EF209" s="23" t="n">
        <v>12.62994437021901</v>
      </c>
      <c r="EG209" s="23" t="n">
        <v>0.005658348798876581</v>
      </c>
      <c r="EH209" s="23" t="n">
        <v>0.002608907297600232</v>
      </c>
      <c r="EI209" s="23" t="n">
        <v>0.009782073925796039</v>
      </c>
      <c r="EJ209" s="23" t="n">
        <v>0.001514817829319227</v>
      </c>
      <c r="EK209" s="23" t="n">
        <v>0.004123725126919458</v>
      </c>
      <c r="EL209" s="23" t="n">
        <v>1.461072194439164</v>
      </c>
      <c r="EM209" s="23" t="n">
        <v>1.728785953905526</v>
      </c>
      <c r="EN209" s="23" t="n">
        <v>0.01332992871789536</v>
      </c>
      <c r="EO209" s="23" t="n">
        <v>0.003547854792099321</v>
      </c>
      <c r="EP209" s="23" t="n">
        <v>2.355798341831085</v>
      </c>
      <c r="EQ209" s="23" t="n">
        <v>1.355798341831085</v>
      </c>
      <c r="ER209" s="23" t="n">
        <v>0.001442029288720119</v>
      </c>
      <c r="ES209" s="23" t="n">
        <v>-0.001985939977455418</v>
      </c>
      <c r="ET209" s="23" t="n">
        <v>-0.001782557831662103</v>
      </c>
      <c r="EU209" s="23" t="n">
        <v>-0.001238647142926805</v>
      </c>
      <c r="EV209" s="23" t="n">
        <v>-0.003224587120382223</v>
      </c>
      <c r="EW209" s="23" t="n">
        <v>-0.3771842174010556</v>
      </c>
      <c r="EX209" s="23" t="n">
        <v>-1.236145372084795</v>
      </c>
      <c r="EY209" s="23" t="n">
        <v>-0.001127002704461266</v>
      </c>
      <c r="EZ209" s="23" t="n">
        <v>0.0006555551272008377</v>
      </c>
      <c r="FA209" s="23" t="n">
        <v>-0.7815393995648614</v>
      </c>
      <c r="FB209" s="23" t="n">
        <v>-1.781539399564861</v>
      </c>
      <c r="FC209" s="23" t="n">
        <v>0.03263252164736812</v>
      </c>
      <c r="FD209" s="23" t="n">
        <v>0.003483669738952375</v>
      </c>
      <c r="FE209" s="23" t="n">
        <v>0.03788692637349279</v>
      </c>
      <c r="FF209" s="23" t="n">
        <v>0.00177073498717229</v>
      </c>
      <c r="FG209" s="23" t="n">
        <v>0.005254404726124665</v>
      </c>
      <c r="FH209" s="23" t="n">
        <v>1.106754536979931</v>
      </c>
      <c r="FI209" s="23" t="n">
        <v>1.161017428653064</v>
      </c>
      <c r="FJ209" s="23" t="n">
        <v>0.04637778123566248</v>
      </c>
      <c r="FK209" s="23" t="n">
        <v>0.008490854862169696</v>
      </c>
      <c r="FL209" s="23" t="n">
        <v>1.421213528541486</v>
      </c>
      <c r="FM209" s="23" t="n">
        <v>0.4212135285414862</v>
      </c>
    </row>
    <row r="210">
      <c r="A210" s="2" t="inlineStr">
        <is>
          <t>NSW|6301</t>
        </is>
      </c>
      <c r="B210" s="2" t="inlineStr">
        <is>
          <t>NSW</t>
        </is>
      </c>
      <c r="C210" s="2" t="inlineStr">
        <is>
          <t>6301</t>
        </is>
      </c>
      <c r="D210" s="2" t="inlineStr">
        <is>
          <t>Insurance and superannuation funds</t>
        </is>
      </c>
      <c r="E210" s="23" t="n">
        <v>1</v>
      </c>
      <c r="F210" s="23" t="n">
        <v>0.6526962468718575</v>
      </c>
      <c r="G210" s="23" t="n">
        <v>2.060957928582524</v>
      </c>
      <c r="H210" s="23" t="n">
        <v>0.4082616817106669</v>
      </c>
      <c r="I210" s="23" t="n">
        <v>1.060957928582524</v>
      </c>
      <c r="J210" s="23" t="n">
        <v>1.652696246871857</v>
      </c>
      <c r="K210" s="23" t="n">
        <v>2.060957928582524</v>
      </c>
      <c r="L210" s="23" t="n">
        <v>2.836977269404473</v>
      </c>
      <c r="M210" s="23" t="n">
        <v>0.7760193408219487</v>
      </c>
      <c r="N210" s="23" t="n">
        <v>2.836977269404473</v>
      </c>
      <c r="O210" s="23" t="n">
        <v>1.836977269404473</v>
      </c>
      <c r="P210" s="23" t="n">
        <v>0.1427145767632418</v>
      </c>
      <c r="Q210" s="23" t="n">
        <v>0.2050680737609561</v>
      </c>
      <c r="R210" s="23" t="n">
        <v>0.4624777355687363</v>
      </c>
      <c r="S210" s="23" t="n">
        <v>0.1146950850445384</v>
      </c>
      <c r="T210" s="23" t="n">
        <v>0.3197631588054946</v>
      </c>
      <c r="U210" s="23" t="n">
        <v>2.436910499346935</v>
      </c>
      <c r="V210" s="23" t="n">
        <v>3.24057812493793</v>
      </c>
      <c r="W210" s="23" t="n">
        <v>0.6432359138549331</v>
      </c>
      <c r="X210" s="23" t="n">
        <v>0.1807581782861968</v>
      </c>
      <c r="Y210" s="23" t="n">
        <v>4.507149363740453</v>
      </c>
      <c r="Z210" s="23" t="n">
        <v>3.507149363740453</v>
      </c>
      <c r="AA210" s="23" t="n">
        <v>0.2535634750457111</v>
      </c>
      <c r="AB210" s="23" t="n">
        <v>0.3751326197058113</v>
      </c>
      <c r="AC210" s="23" t="n">
        <v>0.8183937362420628</v>
      </c>
      <c r="AD210" s="23" t="n">
        <v>0.1896976414905403</v>
      </c>
      <c r="AE210" s="23" t="n">
        <v>0.5648302611963516</v>
      </c>
      <c r="AF210" s="23" t="n">
        <v>2.479442650950356</v>
      </c>
      <c r="AG210" s="23" t="n">
        <v>3.227569491601765</v>
      </c>
      <c r="AH210" s="23" t="n">
        <v>1.214229899203978</v>
      </c>
      <c r="AI210" s="23" t="n">
        <v>0.3958361629619147</v>
      </c>
      <c r="AJ210" s="23" t="n">
        <v>4.788662479819234</v>
      </c>
      <c r="AK210" s="23" t="n">
        <v>3.788662479819234</v>
      </c>
      <c r="AL210" s="23" t="n">
        <v>0.2589535749309625</v>
      </c>
      <c r="AM210" s="23" t="n">
        <v>0.378786853604352</v>
      </c>
      <c r="AN210" s="23" t="n">
        <v>0.8280595465226924</v>
      </c>
      <c r="AO210" s="23" t="n">
        <v>0.1903191179873779</v>
      </c>
      <c r="AP210" s="23" t="n">
        <v>0.5691059715917299</v>
      </c>
      <c r="AQ210" s="23" t="n">
        <v>2.462759700094263</v>
      </c>
      <c r="AR210" s="23" t="n">
        <v>3.197714288143945</v>
      </c>
      <c r="AS210" s="23" t="n">
        <v>1.230398588819732</v>
      </c>
      <c r="AT210" s="23" t="n">
        <v>0.4023390422970393</v>
      </c>
      <c r="AU210" s="23" t="n">
        <v>4.75142538251406</v>
      </c>
      <c r="AV210" s="23" t="n">
        <v>3.75142538251406</v>
      </c>
      <c r="AW210" s="23" t="n">
        <v>0.3013003699112557</v>
      </c>
      <c r="AX210" s="23" t="n">
        <v>0.3858005835153122</v>
      </c>
      <c r="AY210" s="23" t="n">
        <v>0.8820459920941769</v>
      </c>
      <c r="AZ210" s="23" t="n">
        <v>0.1949450386676091</v>
      </c>
      <c r="BA210" s="23" t="n">
        <v>0.5807456221829213</v>
      </c>
      <c r="BB210" s="23" t="n">
        <v>2.280451741990708</v>
      </c>
      <c r="BC210" s="23" t="n">
        <v>2.927464019888103</v>
      </c>
      <c r="BD210" s="23" t="n">
        <v>1.295157257147878</v>
      </c>
      <c r="BE210" s="23" t="n">
        <v>0.4131112650537015</v>
      </c>
      <c r="BF210" s="23" t="n">
        <v>4.298558470171646</v>
      </c>
      <c r="BG210" s="23" t="n">
        <v>3.298558470171646</v>
      </c>
      <c r="BH210" s="23" t="n">
        <v>1.79920911095417</v>
      </c>
      <c r="BI210" s="23" t="n">
        <v>1.565332468963418</v>
      </c>
      <c r="BJ210" s="23" t="n">
        <v>4.346163835528283</v>
      </c>
      <c r="BK210" s="23" t="n">
        <v>0.9816222556106946</v>
      </c>
      <c r="BL210" s="23" t="n">
        <v>2.546954724574113</v>
      </c>
      <c r="BM210" s="23" t="n">
        <v>1.870011417479584</v>
      </c>
      <c r="BN210" s="23" t="n">
        <v>2.415596835891629</v>
      </c>
      <c r="BO210" s="23" t="n">
        <v>6.448570387573787</v>
      </c>
      <c r="BP210" s="23" t="n">
        <v>2.102406552045504</v>
      </c>
      <c r="BQ210" s="23" t="n">
        <v>3.584113902221145</v>
      </c>
      <c r="BR210" s="23" t="n">
        <v>2.584113902221145</v>
      </c>
      <c r="CD210" s="23" t="n">
        <v>0.1108488982824694</v>
      </c>
      <c r="CE210" s="23" t="n">
        <v>0.1700645459448551</v>
      </c>
      <c r="CF210" s="23" t="n">
        <v>0.3559160006733263</v>
      </c>
      <c r="CG210" s="23" t="n">
        <v>0.07500255644600176</v>
      </c>
      <c r="CH210" s="23" t="n">
        <v>0.2450671023908569</v>
      </c>
      <c r="CI210" s="23" t="n">
        <v>2.534201499337325</v>
      </c>
      <c r="CJ210" s="23" t="n">
        <v>3.210821272813805</v>
      </c>
      <c r="CK210" s="23" t="n">
        <v>0.5709939853490443</v>
      </c>
      <c r="CL210" s="23" t="n">
        <v>0.215077984675718</v>
      </c>
      <c r="CM210" s="23" t="n">
        <v>5.151102033454728</v>
      </c>
      <c r="CN210" s="23" t="n">
        <v>4.151102033454728</v>
      </c>
      <c r="CO210" s="23" t="n">
        <v>0.03449434322387258</v>
      </c>
      <c r="CP210" s="23" t="n">
        <v>0.002552017323558772</v>
      </c>
      <c r="CQ210" s="23" t="n">
        <v>0.03755223515621758</v>
      </c>
      <c r="CR210" s="23" t="n">
        <v>0.0005058746087862279</v>
      </c>
      <c r="CS210" s="23" t="n">
        <v>0.003057891932345</v>
      </c>
      <c r="CT210" s="23" t="n">
        <v>1.073983647318514</v>
      </c>
      <c r="CU210" s="23" t="n">
        <v>1.088649084068622</v>
      </c>
      <c r="CV210" s="23" t="n">
        <v>0.04037474988153261</v>
      </c>
      <c r="CW210" s="23" t="n">
        <v>0.002822514725315022</v>
      </c>
      <c r="CX210" s="23" t="n">
        <v>1.170474521561273</v>
      </c>
      <c r="CY210" s="23" t="n">
        <v>0.1704745215612731</v>
      </c>
      <c r="CZ210" s="23" t="n">
        <v>5.670816665161469e-07</v>
      </c>
      <c r="DA210" s="23" t="n">
        <v>2.961298859960813e-05</v>
      </c>
      <c r="DB210" s="23" t="n">
        <v>8.462786584416485e-05</v>
      </c>
      <c r="DC210" s="23" t="n">
        <v>5.444779557804058e-05</v>
      </c>
      <c r="DD210" s="23" t="n">
        <v>8.406078417764871e-05</v>
      </c>
      <c r="DE210" s="23" t="n">
        <v>53.21997173975813</v>
      </c>
      <c r="DF210" s="23" t="n">
        <v>149.2340007464431</v>
      </c>
      <c r="DG210" s="23" t="n">
        <v>0.0002056255749563239</v>
      </c>
      <c r="DH210" s="23" t="n">
        <v>0.000120997709112159</v>
      </c>
      <c r="DI210" s="23" t="n">
        <v>362.6031083310802</v>
      </c>
      <c r="DJ210" s="23" t="n">
        <v>361.6031083310802</v>
      </c>
      <c r="DK210" s="23" t="n">
        <v>0.008014793632119276</v>
      </c>
      <c r="DL210" s="23" t="n">
        <v>0.004908231124192238</v>
      </c>
      <c r="DM210" s="23" t="n">
        <v>0.01778909256873927</v>
      </c>
      <c r="DN210" s="23" t="n">
        <v>0.004866067812427756</v>
      </c>
      <c r="DO210" s="23" t="n">
        <v>0.009774298936619994</v>
      </c>
      <c r="DP210" s="23" t="n">
        <v>1.612396444560033</v>
      </c>
      <c r="DQ210" s="23" t="n">
        <v>2.219532203230973</v>
      </c>
      <c r="DR210" s="23" t="n">
        <v>0.02710191019883488</v>
      </c>
      <c r="DS210" s="23" t="n">
        <v>0.009312817630095609</v>
      </c>
      <c r="DT210" s="23" t="n">
        <v>3.381485717888481</v>
      </c>
      <c r="DU210" s="23" t="n">
        <v>2.381485717888481</v>
      </c>
      <c r="DV210" s="23" t="n">
        <v>-0.0001629089573651448</v>
      </c>
      <c r="DW210" s="23" t="n">
        <v>-0.0004761315253905276</v>
      </c>
      <c r="DX210" s="23" t="n">
        <v>-0.001439510019316604</v>
      </c>
      <c r="DY210" s="23" t="n">
        <v>-0.0008004695365609316</v>
      </c>
      <c r="DZ210" s="23" t="n">
        <v>-0.001276601061951459</v>
      </c>
      <c r="EA210" s="23" t="n">
        <v>3.922684750374557</v>
      </c>
      <c r="EB210" s="23" t="n">
        <v>8.836285263861093</v>
      </c>
      <c r="EC210" s="23" t="n">
        <v>-0.002923617327177244</v>
      </c>
      <c r="ED210" s="23" t="n">
        <v>-0.001484107307860639</v>
      </c>
      <c r="EE210" s="23" t="n">
        <v>17.94632642957892</v>
      </c>
      <c r="EF210" s="23" t="n">
        <v>16.94632642957892</v>
      </c>
      <c r="EG210" s="23" t="n">
        <v>0.004450214612200918</v>
      </c>
      <c r="EH210" s="23" t="n">
        <v>0.007117074359078446</v>
      </c>
      <c r="EI210" s="23" t="n">
        <v>0.01559054258856596</v>
      </c>
      <c r="EJ210" s="23" t="n">
        <v>0.004023253617286597</v>
      </c>
      <c r="EK210" s="23" t="n">
        <v>0.01114032797636504</v>
      </c>
      <c r="EL210" s="23" t="n">
        <v>2.59926542409122</v>
      </c>
      <c r="EM210" s="23" t="n">
        <v>3.503323760122084</v>
      </c>
      <c r="EN210" s="23" t="n">
        <v>0.02107924629686558</v>
      </c>
      <c r="EO210" s="23" t="n">
        <v>0.005488703708299616</v>
      </c>
      <c r="EP210" s="23" t="n">
        <v>4.736680842104496</v>
      </c>
      <c r="EQ210" s="23" t="n">
        <v>3.736680842104497</v>
      </c>
      <c r="ER210" s="23" t="n">
        <v>0.0009398852730504383</v>
      </c>
      <c r="ES210" s="23" t="n">
        <v>-0.003462840460537689</v>
      </c>
      <c r="ET210" s="23" t="n">
        <v>-0.005924732307936449</v>
      </c>
      <c r="EU210" s="23" t="n">
        <v>-0.003401777120449198</v>
      </c>
      <c r="EV210" s="23" t="n">
        <v>-0.006864617580986887</v>
      </c>
      <c r="EW210" s="23" t="n">
        <v>-2.684322501722887</v>
      </c>
      <c r="EX210" s="23" t="n">
        <v>-6.303676073897269</v>
      </c>
      <c r="EY210" s="23" t="n">
        <v>-0.004910556681110844</v>
      </c>
      <c r="EZ210" s="23" t="n">
        <v>0.001014175626825605</v>
      </c>
      <c r="FA210" s="23" t="n">
        <v>-5.224634135582761</v>
      </c>
      <c r="FB210" s="23" t="n">
        <v>-6.224634135582762</v>
      </c>
      <c r="FC210" s="23" t="n">
        <v>0.006770033079934379</v>
      </c>
      <c r="FD210" s="23" t="n">
        <v>0.01038659490179861</v>
      </c>
      <c r="FE210" s="23" t="n">
        <v>0.02173736623070648</v>
      </c>
      <c r="FF210" s="23" t="n">
        <v>0.004580738248973483</v>
      </c>
      <c r="FG210" s="23" t="n">
        <v>0.0149673331507721</v>
      </c>
      <c r="FH210" s="23" t="n">
        <v>2.534201499337325</v>
      </c>
      <c r="FI210" s="23" t="n">
        <v>3.210821272813806</v>
      </c>
      <c r="FJ210" s="23" t="n">
        <v>0.03487313116460576</v>
      </c>
      <c r="FK210" s="23" t="n">
        <v>0.01313576493389929</v>
      </c>
      <c r="FL210" s="23" t="n">
        <v>5.151102033454729</v>
      </c>
      <c r="FM210" s="23" t="n">
        <v>4.151102033454729</v>
      </c>
    </row>
    <row r="211">
      <c r="A211" s="2" t="inlineStr">
        <is>
          <t>NSW|6401</t>
        </is>
      </c>
      <c r="B211" s="2" t="inlineStr">
        <is>
          <t>NSW</t>
        </is>
      </c>
      <c r="C211" s="2" t="inlineStr">
        <is>
          <t>6401</t>
        </is>
      </c>
      <c r="D211" s="2" t="inlineStr">
        <is>
          <t>Auxiliary finance and insurance services</t>
        </is>
      </c>
      <c r="E211" s="23" t="n">
        <v>1</v>
      </c>
      <c r="F211" s="23" t="n">
        <v>0.3948306472306961</v>
      </c>
      <c r="G211" s="23" t="n">
        <v>1.700944842781584</v>
      </c>
      <c r="H211" s="23" t="n">
        <v>0.3061141955508876</v>
      </c>
      <c r="I211" s="23" t="n">
        <v>0.7009448427815836</v>
      </c>
      <c r="J211" s="23" t="n">
        <v>1.394830647230696</v>
      </c>
      <c r="K211" s="23" t="n">
        <v>1.700944842781584</v>
      </c>
      <c r="L211" s="23" t="n">
        <v>2.634778693263063</v>
      </c>
      <c r="M211" s="23" t="n">
        <v>0.9338338504814792</v>
      </c>
      <c r="N211" s="23" t="n">
        <v>2.634778693263063</v>
      </c>
      <c r="O211" s="23" t="n">
        <v>1.634778693263063</v>
      </c>
      <c r="P211" s="23" t="n">
        <v>0.3463853053235138</v>
      </c>
      <c r="Q211" s="23" t="n">
        <v>0.1266107900692429</v>
      </c>
      <c r="R211" s="23" t="n">
        <v>0.556529124790456</v>
      </c>
      <c r="S211" s="23" t="n">
        <v>0.08353302939769927</v>
      </c>
      <c r="T211" s="23" t="n">
        <v>0.2101438194669422</v>
      </c>
      <c r="U211" s="23" t="n">
        <v>1.365520096041581</v>
      </c>
      <c r="V211" s="23" t="n">
        <v>1.606676484935393</v>
      </c>
      <c r="W211" s="23" t="n">
        <v>0.774047035434575</v>
      </c>
      <c r="X211" s="23" t="n">
        <v>0.217517910644119</v>
      </c>
      <c r="Y211" s="23" t="n">
        <v>2.234641665043029</v>
      </c>
      <c r="Z211" s="23" t="n">
        <v>1.234641665043029</v>
      </c>
      <c r="AA211" s="23" t="n">
        <v>0.5393478740922498</v>
      </c>
      <c r="AB211" s="23" t="n">
        <v>0.1922915494408141</v>
      </c>
      <c r="AC211" s="23" t="n">
        <v>0.8700553686834653</v>
      </c>
      <c r="AD211" s="23" t="n">
        <v>0.1384159451504015</v>
      </c>
      <c r="AE211" s="23" t="n">
        <v>0.3307074945912155</v>
      </c>
      <c r="AF211" s="23" t="n">
        <v>1.356526017210044</v>
      </c>
      <c r="AG211" s="23" t="n">
        <v>1.613161765303726</v>
      </c>
      <c r="AH211" s="23" t="n">
        <v>1.346390414440206</v>
      </c>
      <c r="AI211" s="23" t="n">
        <v>0.476335045756741</v>
      </c>
      <c r="AJ211" s="23" t="n">
        <v>2.496330251984863</v>
      </c>
      <c r="AK211" s="23" t="n">
        <v>1.496330251984863</v>
      </c>
      <c r="AL211" s="23" t="n">
        <v>0.549670558514835</v>
      </c>
      <c r="AM211" s="23" t="n">
        <v>0.1928639398794871</v>
      </c>
      <c r="AN211" s="23" t="n">
        <v>0.8812640391550324</v>
      </c>
      <c r="AO211" s="23" t="n">
        <v>0.1387295407607102</v>
      </c>
      <c r="AP211" s="23" t="n">
        <v>0.3315934806401973</v>
      </c>
      <c r="AQ211" s="23" t="n">
        <v>1.350871875693306</v>
      </c>
      <c r="AR211" s="23" t="n">
        <v>1.603258580077739</v>
      </c>
      <c r="AS211" s="23" t="n">
        <v>1.365424416742168</v>
      </c>
      <c r="AT211" s="23" t="n">
        <v>0.4841603775871353</v>
      </c>
      <c r="AU211" s="23" t="n">
        <v>2.484077772750705</v>
      </c>
      <c r="AV211" s="23" t="n">
        <v>1.484077772750705</v>
      </c>
      <c r="AW211" s="23" t="n">
        <v>0.5547576403625856</v>
      </c>
      <c r="AX211" s="23" t="n">
        <v>0.1973692459410467</v>
      </c>
      <c r="AY211" s="23" t="n">
        <v>0.894389646146447</v>
      </c>
      <c r="AZ211" s="23" t="n">
        <v>0.1422627598428147</v>
      </c>
      <c r="BA211" s="23" t="n">
        <v>0.3396320057838614</v>
      </c>
      <c r="BB211" s="23" t="n">
        <v>1.355775624490809</v>
      </c>
      <c r="BC211" s="23" t="n">
        <v>1.612216905317213</v>
      </c>
      <c r="BD211" s="23" t="n">
        <v>1.39151293035965</v>
      </c>
      <c r="BE211" s="23" t="n">
        <v>0.4971232842132033</v>
      </c>
      <c r="BF211" s="23" t="n">
        <v>2.508325850997144</v>
      </c>
      <c r="BG211" s="23" t="n">
        <v>1.508325850997144</v>
      </c>
      <c r="BH211" s="23" t="n">
        <v>2.281759745585748</v>
      </c>
      <c r="BI211" s="23" t="n">
        <v>0.9761886086159464</v>
      </c>
      <c r="BJ211" s="23" t="n">
        <v>3.995385952431502</v>
      </c>
      <c r="BK211" s="23" t="n">
        <v>0.7374375982298071</v>
      </c>
      <c r="BL211" s="23" t="n">
        <v>1.713626206845754</v>
      </c>
      <c r="BM211" s="23" t="n">
        <v>1.427822697154888</v>
      </c>
      <c r="BN211" s="23" t="n">
        <v>1.751010797767339</v>
      </c>
      <c r="BO211" s="23" t="n">
        <v>6.525346615131796</v>
      </c>
      <c r="BP211" s="23" t="n">
        <v>2.529960662700294</v>
      </c>
      <c r="BQ211" s="23" t="n">
        <v>2.859786893758475</v>
      </c>
      <c r="BR211" s="23" t="n">
        <v>1.859786893758475</v>
      </c>
      <c r="CD211" s="23" t="n">
        <v>0.192962568768736</v>
      </c>
      <c r="CE211" s="23" t="n">
        <v>0.0656807593715712</v>
      </c>
      <c r="CF211" s="23" t="n">
        <v>0.3135262438930094</v>
      </c>
      <c r="CG211" s="23" t="n">
        <v>0.05488291575270224</v>
      </c>
      <c r="CH211" s="23" t="n">
        <v>0.1205636751242734</v>
      </c>
      <c r="CI211" s="23" t="n">
        <v>1.340380830285738</v>
      </c>
      <c r="CJ211" s="23" t="n">
        <v>1.62480343153375</v>
      </c>
      <c r="CK211" s="23" t="n">
        <v>0.572343379005631</v>
      </c>
      <c r="CL211" s="23" t="n">
        <v>0.2588171351126216</v>
      </c>
      <c r="CM211" s="23" t="n">
        <v>2.966084990771344</v>
      </c>
      <c r="CN211" s="23" t="n">
        <v>1.966084990771344</v>
      </c>
      <c r="CO211" s="23" t="n">
        <v>0</v>
      </c>
      <c r="CP211" s="23" t="n">
        <v>0.0004018329436836449</v>
      </c>
      <c r="CQ211" s="23" t="n">
        <v>0.0006842785013528106</v>
      </c>
      <c r="CR211" s="23" t="n">
        <v>0.0002824455576691657</v>
      </c>
      <c r="CS211" s="23" t="n">
        <v>0.0006842785013528106</v>
      </c>
      <c r="CV211" s="23" t="n">
        <v>0.004080791520203436</v>
      </c>
      <c r="CW211" s="23" t="n">
        <v>0.003396513018850625</v>
      </c>
      <c r="CZ211" s="23" t="n">
        <v>1.345164937233428e-06</v>
      </c>
      <c r="DA211" s="23" t="n">
        <v>3.4936187395536e-05</v>
      </c>
      <c r="DB211" s="23" t="n">
        <v>8.094140977635395e-05</v>
      </c>
      <c r="DC211" s="23" t="n">
        <v>4.466005744358453e-05</v>
      </c>
      <c r="DD211" s="23" t="n">
        <v>7.959624483912052e-05</v>
      </c>
      <c r="DE211" s="23" t="n">
        <v>26.97167561279772</v>
      </c>
      <c r="DF211" s="23" t="n">
        <v>60.17210792218865</v>
      </c>
      <c r="DG211" s="23" t="n">
        <v>0.0002265457145350034</v>
      </c>
      <c r="DH211" s="23" t="n">
        <v>0.0001456043047586495</v>
      </c>
      <c r="DI211" s="23" t="n">
        <v>168.4148227955861</v>
      </c>
      <c r="DJ211" s="23" t="n">
        <v>167.4148227955861</v>
      </c>
      <c r="DK211" s="23" t="n">
        <v>0.005359155672095042</v>
      </c>
      <c r="DL211" s="23" t="n">
        <v>0.004697141892078483</v>
      </c>
      <c r="DM211" s="23" t="n">
        <v>0.01390064127252149</v>
      </c>
      <c r="DN211" s="23" t="n">
        <v>0.003844343708347968</v>
      </c>
      <c r="DO211" s="23" t="n">
        <v>0.008541485600426451</v>
      </c>
      <c r="DP211" s="23" t="n">
        <v>1.876470507571996</v>
      </c>
      <c r="DQ211" s="23" t="n">
        <v>2.593811809741169</v>
      </c>
      <c r="DR211" s="23" t="n">
        <v>0.02510735209642005</v>
      </c>
      <c r="DS211" s="23" t="n">
        <v>0.01120671082389856</v>
      </c>
      <c r="DT211" s="23" t="n">
        <v>4.684945471383348</v>
      </c>
      <c r="DU211" s="23" t="n">
        <v>3.684945471383348</v>
      </c>
      <c r="DV211" s="23" t="n">
        <v>-0.0002734189892816876</v>
      </c>
      <c r="DW211" s="23" t="n">
        <v>-0.0006286049615980379</v>
      </c>
      <c r="DX211" s="23" t="n">
        <v>-0.00154025419223596</v>
      </c>
      <c r="DY211" s="23" t="n">
        <v>-0.0006382302413562344</v>
      </c>
      <c r="DZ211" s="23" t="n">
        <v>-0.001266835202954272</v>
      </c>
      <c r="EA211" s="23" t="n">
        <v>3.299053782802273</v>
      </c>
      <c r="EB211" s="23" t="n">
        <v>5.633310971862039</v>
      </c>
      <c r="EC211" s="23" t="n">
        <v>-0.003326175713675443</v>
      </c>
      <c r="ED211" s="23" t="n">
        <v>-0.001785921521439483</v>
      </c>
      <c r="EE211" s="23" t="n">
        <v>12.16512328720767</v>
      </c>
      <c r="EF211" s="23" t="n">
        <v>11.16512328720767</v>
      </c>
      <c r="EG211" s="23" t="n">
        <v>0.01077009878174109</v>
      </c>
      <c r="EH211" s="23" t="n">
        <v>0.004390930898609811</v>
      </c>
      <c r="EI211" s="23" t="n">
        <v>0.01806029358734229</v>
      </c>
      <c r="EJ211" s="23" t="n">
        <v>0.002899263906991389</v>
      </c>
      <c r="EK211" s="23" t="n">
        <v>0.0072901948056012</v>
      </c>
      <c r="EL211" s="23" t="n">
        <v>1.407696436921628</v>
      </c>
      <c r="EM211" s="23" t="n">
        <v>1.676892102230344</v>
      </c>
      <c r="EN211" s="23" t="n">
        <v>0.0246652028318007</v>
      </c>
      <c r="EO211" s="23" t="n">
        <v>0.006604909244458404</v>
      </c>
      <c r="EP211" s="23" t="n">
        <v>2.290155673745206</v>
      </c>
      <c r="EQ211" s="23" t="n">
        <v>1.290155673745206</v>
      </c>
      <c r="ER211" s="23" t="n">
        <v>-0.000447414359155876</v>
      </c>
      <c r="ES211" s="23" t="n">
        <v>-0.003818540459936869</v>
      </c>
      <c r="ET211" s="23" t="n">
        <v>-0.006851623115775362</v>
      </c>
      <c r="EU211" s="23" t="n">
        <v>-0.002585668296682617</v>
      </c>
      <c r="EV211" s="23" t="n">
        <v>-0.006404208756619486</v>
      </c>
      <c r="EW211" s="23" t="n">
        <v>9.534684642534051</v>
      </c>
      <c r="EX211" s="23" t="n">
        <v>15.31382034475184</v>
      </c>
      <c r="EY211" s="23" t="n">
        <v>-0.005631200529839163</v>
      </c>
      <c r="EZ211" s="23" t="n">
        <v>0.001220422585936199</v>
      </c>
      <c r="FA211" s="23" t="n">
        <v>12.58609701410431</v>
      </c>
      <c r="FB211" s="23" t="n">
        <v>11.58609701410431</v>
      </c>
      <c r="FC211" s="23" t="n">
        <v>0.01178507855282902</v>
      </c>
      <c r="FD211" s="23" t="n">
        <v>0.004011414822794586</v>
      </c>
      <c r="FE211" s="23" t="n">
        <v>0.01914843607353139</v>
      </c>
      <c r="FF211" s="23" t="n">
        <v>0.003351942697907787</v>
      </c>
      <c r="FG211" s="23" t="n">
        <v>0.007363357520702373</v>
      </c>
      <c r="FH211" s="23" t="n">
        <v>1.340380830285738</v>
      </c>
      <c r="FI211" s="23" t="n">
        <v>1.62480343153375</v>
      </c>
      <c r="FJ211" s="23" t="n">
        <v>0.03495554461060742</v>
      </c>
      <c r="FK211" s="23" t="n">
        <v>0.01580710853707603</v>
      </c>
      <c r="FL211" s="23" t="n">
        <v>2.966084990771344</v>
      </c>
      <c r="FM211" s="23" t="n">
        <v>1.966084990771344</v>
      </c>
    </row>
    <row r="212">
      <c r="A212" s="2" t="inlineStr">
        <is>
          <t>NSW|6601</t>
        </is>
      </c>
      <c r="B212" s="2" t="inlineStr">
        <is>
          <t>NSW</t>
        </is>
      </c>
      <c r="C212" s="2" t="inlineStr">
        <is>
          <t>6601</t>
        </is>
      </c>
      <c r="D212" s="2" t="inlineStr">
        <is>
          <t>Rental and hiring services (except real estate)</t>
        </is>
      </c>
      <c r="E212" s="23" t="n">
        <v>1</v>
      </c>
      <c r="F212" s="23" t="n">
        <v>0.6128163800051158</v>
      </c>
      <c r="G212" s="23" t="n">
        <v>2.13916801093495</v>
      </c>
      <c r="H212" s="23" t="n">
        <v>0.5263516309298337</v>
      </c>
      <c r="I212" s="23" t="n">
        <v>1.13916801093495</v>
      </c>
      <c r="J212" s="23" t="n">
        <v>1.612816380005116</v>
      </c>
      <c r="K212" s="23" t="n">
        <v>2.13916801093495</v>
      </c>
      <c r="L212" s="23" t="n">
        <v>2.907611331656868</v>
      </c>
      <c r="M212" s="23" t="n">
        <v>0.7684433207219183</v>
      </c>
      <c r="N212" s="23" t="n">
        <v>2.907611331656868</v>
      </c>
      <c r="O212" s="23" t="n">
        <v>1.907611331656868</v>
      </c>
      <c r="P212" s="23" t="n">
        <v>0.1868901738668428</v>
      </c>
      <c r="Q212" s="23" t="n">
        <v>0.1390033915883687</v>
      </c>
      <c r="R212" s="23" t="n">
        <v>0.4579627184342714</v>
      </c>
      <c r="S212" s="23" t="n">
        <v>0.1320691529790599</v>
      </c>
      <c r="T212" s="23" t="n">
        <v>0.2710725445674286</v>
      </c>
      <c r="U212" s="23" t="n">
        <v>1.743770465361154</v>
      </c>
      <c r="V212" s="23" t="n">
        <v>2.45043764987112</v>
      </c>
      <c r="W212" s="23" t="n">
        <v>0.6369562144246759</v>
      </c>
      <c r="X212" s="23" t="n">
        <v>0.1789934959904045</v>
      </c>
      <c r="Y212" s="23" t="n">
        <v>3.408184610489474</v>
      </c>
      <c r="Z212" s="23" t="n">
        <v>2.408184610489474</v>
      </c>
      <c r="AA212" s="23" t="n">
        <v>0.2866242342020443</v>
      </c>
      <c r="AB212" s="23" t="n">
        <v>0.2684639631994936</v>
      </c>
      <c r="AC212" s="23" t="n">
        <v>0.790745154602141</v>
      </c>
      <c r="AD212" s="23" t="n">
        <v>0.2356569572006031</v>
      </c>
      <c r="AE212" s="23" t="n">
        <v>0.5041209204000967</v>
      </c>
      <c r="AF212" s="23" t="n">
        <v>1.936640838995668</v>
      </c>
      <c r="AG212" s="23" t="n">
        <v>2.758821691416145</v>
      </c>
      <c r="AH212" s="23" t="n">
        <v>1.182716900056443</v>
      </c>
      <c r="AI212" s="23" t="n">
        <v>0.3919717454543018</v>
      </c>
      <c r="AJ212" s="23" t="n">
        <v>4.126367413938675</v>
      </c>
      <c r="AK212" s="23" t="n">
        <v>3.126367413938675</v>
      </c>
      <c r="AL212" s="23" t="n">
        <v>0.2783923536755561</v>
      </c>
      <c r="AM212" s="23" t="n">
        <v>0.2752417880390522</v>
      </c>
      <c r="AN212" s="23" t="n">
        <v>0.7910392653237089</v>
      </c>
      <c r="AO212" s="23" t="n">
        <v>0.2374051236091007</v>
      </c>
      <c r="AP212" s="23" t="n">
        <v>0.5126469116481529</v>
      </c>
      <c r="AQ212" s="23" t="n">
        <v>1.988683002263145</v>
      </c>
      <c r="AR212" s="23" t="n">
        <v>2.841454712673616</v>
      </c>
      <c r="AS212" s="23" t="n">
        <v>1.189450404653484</v>
      </c>
      <c r="AT212" s="23" t="n">
        <v>0.398411139329775</v>
      </c>
      <c r="AU212" s="23" t="n">
        <v>4.272568513285004</v>
      </c>
      <c r="AV212" s="23" t="n">
        <v>3.272568513285005</v>
      </c>
      <c r="AW212" s="23" t="n">
        <v>0.3058917238450609</v>
      </c>
      <c r="AX212" s="23" t="n">
        <v>0.2831708294398439</v>
      </c>
      <c r="AY212" s="23" t="n">
        <v>0.8324780503303447</v>
      </c>
      <c r="AZ212" s="23" t="n">
        <v>0.2434154970454399</v>
      </c>
      <c r="BA212" s="23" t="n">
        <v>0.5265863264852838</v>
      </c>
      <c r="BB212" s="23" t="n">
        <v>1.925722428447507</v>
      </c>
      <c r="BC212" s="23" t="n">
        <v>2.721479482563602</v>
      </c>
      <c r="BD212" s="23" t="n">
        <v>1.241556246769699</v>
      </c>
      <c r="BE212" s="23" t="n">
        <v>0.4090781964393538</v>
      </c>
      <c r="BF212" s="23" t="n">
        <v>4.058809539412602</v>
      </c>
      <c r="BG212" s="23" t="n">
        <v>3.058809539412602</v>
      </c>
      <c r="BH212" s="23" t="n">
        <v>0.9404414358912865</v>
      </c>
      <c r="BI212" s="23" t="n">
        <v>1.182730687099045</v>
      </c>
      <c r="BJ212" s="23" t="n">
        <v>3.338575329425483</v>
      </c>
      <c r="BK212" s="23" t="n">
        <v>1.215403206435151</v>
      </c>
      <c r="BL212" s="23" t="n">
        <v>2.398133893534196</v>
      </c>
      <c r="BM212" s="23" t="n">
        <v>2.257633534594457</v>
      </c>
      <c r="BN212" s="23" t="n">
        <v>3.55000875334827</v>
      </c>
      <c r="BO212" s="23" t="n">
        <v>5.420456781826097</v>
      </c>
      <c r="BP212" s="23" t="n">
        <v>2.081881452400614</v>
      </c>
      <c r="BQ212" s="23" t="n">
        <v>5.763736661272221</v>
      </c>
      <c r="BR212" s="23" t="n">
        <v>4.763736661272221</v>
      </c>
      <c r="CD212" s="23" t="n">
        <v>0.09973406033520146</v>
      </c>
      <c r="CE212" s="23" t="n">
        <v>0.1294605716111249</v>
      </c>
      <c r="CF212" s="23" t="n">
        <v>0.3327824361678694</v>
      </c>
      <c r="CG212" s="23" t="n">
        <v>0.103587804221543</v>
      </c>
      <c r="CH212" s="23" t="n">
        <v>0.2330483758326679</v>
      </c>
      <c r="CI212" s="23" t="n">
        <v>2.298057766584595</v>
      </c>
      <c r="CJ212" s="23" t="n">
        <v>3.33669796506232</v>
      </c>
      <c r="CK212" s="23" t="n">
        <v>0.5457606856317672</v>
      </c>
      <c r="CL212" s="23" t="n">
        <v>0.2129782494638978</v>
      </c>
      <c r="CM212" s="23" t="n">
        <v>5.472159498946411</v>
      </c>
      <c r="CN212" s="23" t="n">
        <v>4.472159498946411</v>
      </c>
      <c r="CO212" s="23" t="n">
        <v>0</v>
      </c>
      <c r="CP212" s="23" t="n">
        <v>0.0006108775941544134</v>
      </c>
      <c r="CQ212" s="23" t="n">
        <v>0.001283402008701464</v>
      </c>
      <c r="CR212" s="23" t="n">
        <v>0.0006725244145470503</v>
      </c>
      <c r="CS212" s="23" t="n">
        <v>0.001283402008701464</v>
      </c>
      <c r="CV212" s="23" t="n">
        <v>0.004078361456503756</v>
      </c>
      <c r="CW212" s="23" t="n">
        <v>0.002794959447802292</v>
      </c>
      <c r="CZ212" s="23" t="n">
        <v>4.860702586531413e-05</v>
      </c>
      <c r="DA212" s="23" t="n">
        <v>6.380880756994826e-05</v>
      </c>
      <c r="DB212" s="23" t="n">
        <v>0.0001908892598364617</v>
      </c>
      <c r="DC212" s="23" t="n">
        <v>7.847342640119935e-05</v>
      </c>
      <c r="DD212" s="23" t="n">
        <v>0.0001422822339711476</v>
      </c>
      <c r="DE212" s="23" t="n">
        <v>2.312748649686096</v>
      </c>
      <c r="DF212" s="23" t="n">
        <v>3.927194812647032</v>
      </c>
      <c r="DG212" s="23" t="n">
        <v>0.0003107057083432853</v>
      </c>
      <c r="DH212" s="23" t="n">
        <v>0.0001198164485068235</v>
      </c>
      <c r="DI212" s="23" t="n">
        <v>6.39219748199003</v>
      </c>
      <c r="DJ212" s="23" t="n">
        <v>5.39219748199003</v>
      </c>
      <c r="DK212" s="23" t="n">
        <v>0.02806261329668808</v>
      </c>
      <c r="DL212" s="23" t="n">
        <v>0.008152751676603129</v>
      </c>
      <c r="DM212" s="23" t="n">
        <v>0.04252499964542679</v>
      </c>
      <c r="DN212" s="23" t="n">
        <v>0.00630963467213558</v>
      </c>
      <c r="DO212" s="23" t="n">
        <v>0.01446238634873871</v>
      </c>
      <c r="DP212" s="23" t="n">
        <v>1.290520044958368</v>
      </c>
      <c r="DQ212" s="23" t="n">
        <v>1.51536135269503</v>
      </c>
      <c r="DR212" s="23" t="n">
        <v>0.05174689931788642</v>
      </c>
      <c r="DS212" s="23" t="n">
        <v>0.009221899672459635</v>
      </c>
      <c r="DT212" s="23" t="n">
        <v>1.843980058834846</v>
      </c>
      <c r="DU212" s="23" t="n">
        <v>0.8439800588348462</v>
      </c>
      <c r="DV212" s="23" t="n">
        <v>-0.0006118501530485641</v>
      </c>
      <c r="DW212" s="23" t="n">
        <v>-0.0008983966775359339</v>
      </c>
      <c r="DX212" s="23" t="n">
        <v>-0.002560505907329252</v>
      </c>
      <c r="DY212" s="23" t="n">
        <v>-0.001050259076744754</v>
      </c>
      <c r="DZ212" s="23" t="n">
        <v>-0.001948655754280688</v>
      </c>
      <c r="EA212" s="23" t="n">
        <v>2.468327944447905</v>
      </c>
      <c r="EB212" s="23" t="n">
        <v>4.184857835813956</v>
      </c>
      <c r="EC212" s="23" t="n">
        <v>-0.004030124366518868</v>
      </c>
      <c r="ED212" s="23" t="n">
        <v>-0.001469618459189616</v>
      </c>
      <c r="EE212" s="23" t="n">
        <v>6.586783293979149</v>
      </c>
      <c r="EF212" s="23" t="n">
        <v>5.586783293979149</v>
      </c>
      <c r="EG212" s="23" t="n">
        <v>0.007906792356294788</v>
      </c>
      <c r="EH212" s="23" t="n">
        <v>0.00476123363402837</v>
      </c>
      <c r="EI212" s="23" t="n">
        <v>0.01723231206296767</v>
      </c>
      <c r="EJ212" s="23" t="n">
        <v>0.004564286072644507</v>
      </c>
      <c r="EK212" s="23" t="n">
        <v>0.009325519706672877</v>
      </c>
      <c r="EL212" s="23" t="n">
        <v>1.602170060813326</v>
      </c>
      <c r="EM212" s="23" t="n">
        <v>2.179431466825938</v>
      </c>
      <c r="EN212" s="23" t="n">
        <v>0.02266743137274812</v>
      </c>
      <c r="EO212" s="23" t="n">
        <v>0.005435119309780453</v>
      </c>
      <c r="EP212" s="23" t="n">
        <v>2.866830232958126</v>
      </c>
      <c r="EQ212" s="23" t="n">
        <v>1.866830232958126</v>
      </c>
      <c r="ER212" s="23" t="n">
        <v>-0.016138672882783</v>
      </c>
      <c r="ES212" s="23" t="n">
        <v>0.00201659120553022</v>
      </c>
      <c r="ET212" s="23" t="n">
        <v>-0.0169382013413994</v>
      </c>
      <c r="EU212" s="23" t="n">
        <v>-0.002816119664146623</v>
      </c>
      <c r="EV212" s="23" t="n">
        <v>-0.0007995284586164025</v>
      </c>
      <c r="EW212" s="23" t="n">
        <v>0.8750460325841568</v>
      </c>
      <c r="EX212" s="23" t="n">
        <v>1.049541152759181</v>
      </c>
      <c r="EY212" s="23" t="n">
        <v>-0.01593392677570721</v>
      </c>
      <c r="EZ212" s="23" t="n">
        <v>0.001004274565692187</v>
      </c>
      <c r="FA212" s="23" t="n">
        <v>0.9873133244249463</v>
      </c>
      <c r="FB212" s="23" t="n">
        <v>-0.0126866755750537</v>
      </c>
      <c r="FC212" s="23" t="n">
        <v>0.006091200707695871</v>
      </c>
      <c r="FD212" s="23" t="n">
        <v>0.007906730386450209</v>
      </c>
      <c r="FE212" s="23" t="n">
        <v>0.02032449700615499</v>
      </c>
      <c r="FF212" s="23" t="n">
        <v>0.006326565912008909</v>
      </c>
      <c r="FG212" s="23" t="n">
        <v>0.01423329629845912</v>
      </c>
      <c r="FH212" s="23" t="n">
        <v>2.298057766584595</v>
      </c>
      <c r="FI212" s="23" t="n">
        <v>3.336697965062322</v>
      </c>
      <c r="FJ212" s="23" t="n">
        <v>0.03333202181260708</v>
      </c>
      <c r="FK212" s="23" t="n">
        <v>0.01300752480645209</v>
      </c>
      <c r="FL212" s="23" t="n">
        <v>5.472159498946413</v>
      </c>
      <c r="FM212" s="23" t="n">
        <v>4.472159498946413</v>
      </c>
    </row>
    <row r="213">
      <c r="A213" s="2" t="inlineStr">
        <is>
          <t>NSW|6700</t>
        </is>
      </c>
      <c r="B213" s="2" t="inlineStr">
        <is>
          <t>NSW</t>
        </is>
      </c>
      <c r="C213" s="2" t="inlineStr">
        <is>
          <t>6700</t>
        </is>
      </c>
      <c r="D213" s="2" t="inlineStr">
        <is>
          <t>Imputed rent for owner-occupiers</t>
        </is>
      </c>
      <c r="E213" s="23" t="n">
        <v>1</v>
      </c>
      <c r="F213" s="23" t="n">
        <v>0.2027389896826817</v>
      </c>
      <c r="G213" s="23" t="n">
        <v>1.354904618807119</v>
      </c>
      <c r="H213" s="23" t="n">
        <v>0.1521656291244375</v>
      </c>
      <c r="I213" s="23" t="n">
        <v>0.3549046188071192</v>
      </c>
      <c r="J213" s="23" t="n">
        <v>1.202738989682682</v>
      </c>
      <c r="K213" s="23" t="n">
        <v>1.354904618807119</v>
      </c>
      <c r="L213" s="23" t="n">
        <v>1.475549087648604</v>
      </c>
      <c r="M213" s="23" t="n">
        <v>0.1206444688414852</v>
      </c>
      <c r="N213" s="23" t="n">
        <v>1.475549087648604</v>
      </c>
      <c r="O213" s="23" t="n">
        <v>0.4755490876486044</v>
      </c>
      <c r="P213" s="23" t="n">
        <v>0</v>
      </c>
      <c r="Q213" s="23" t="n">
        <v>0.0348944467817936</v>
      </c>
      <c r="R213" s="23" t="n">
        <v>0.07189947186059226</v>
      </c>
      <c r="S213" s="23" t="n">
        <v>0.03700502507879866</v>
      </c>
      <c r="T213" s="23" t="n">
        <v>0.07189947186059226</v>
      </c>
      <c r="W213" s="23" t="n">
        <v>0.100001186935109</v>
      </c>
      <c r="X213" s="23" t="n">
        <v>0.02810171507451675</v>
      </c>
      <c r="AA213" s="23" t="n">
        <v>0.7206611553723352</v>
      </c>
      <c r="AB213" s="23" t="n">
        <v>0.1033144331317059</v>
      </c>
      <c r="AC213" s="23" t="n">
        <v>0.8894087140378494</v>
      </c>
      <c r="AD213" s="23" t="n">
        <v>0.06543312553380823</v>
      </c>
      <c r="AE213" s="23" t="n">
        <v>0.1687475586655142</v>
      </c>
      <c r="AF213" s="23" t="n">
        <v>1.143360624284415</v>
      </c>
      <c r="AG213" s="23" t="n">
        <v>1.234156589969567</v>
      </c>
      <c r="AH213" s="23" t="n">
        <v>0.9509477003963724</v>
      </c>
      <c r="AI213" s="23" t="n">
        <v>0.06153898635852306</v>
      </c>
      <c r="AJ213" s="23" t="n">
        <v>1.319548990961027</v>
      </c>
      <c r="AK213" s="23" t="n">
        <v>0.3195489909610265</v>
      </c>
      <c r="AL213" s="23" t="n">
        <v>0.7733861697934075</v>
      </c>
      <c r="AM213" s="23" t="n">
        <v>0.1033080991738754</v>
      </c>
      <c r="AN213" s="23" t="n">
        <v>0.9419488864537711</v>
      </c>
      <c r="AO213" s="23" t="n">
        <v>0.06525461748648823</v>
      </c>
      <c r="AP213" s="23" t="n">
        <v>0.1685627166603636</v>
      </c>
      <c r="AQ213" s="23" t="n">
        <v>1.133578932761976</v>
      </c>
      <c r="AR213" s="23" t="n">
        <v>1.217954138881733</v>
      </c>
      <c r="AS213" s="23" t="n">
        <v>1.004498848160531</v>
      </c>
      <c r="AT213" s="23" t="n">
        <v>0.06254996170676019</v>
      </c>
      <c r="AU213" s="23" t="n">
        <v>1.298832184222871</v>
      </c>
      <c r="AV213" s="23" t="n">
        <v>0.2988321842228706</v>
      </c>
      <c r="AW213" s="23" t="n">
        <v>0.7908558702433334</v>
      </c>
      <c r="AX213" s="23" t="n">
        <v>0.1063734316497646</v>
      </c>
      <c r="AY213" s="23" t="n">
        <v>0.9641570735069551</v>
      </c>
      <c r="AZ213" s="23" t="n">
        <v>0.06692777161385713</v>
      </c>
      <c r="BA213" s="23" t="n">
        <v>0.1733012032636218</v>
      </c>
      <c r="BB213" s="23" t="n">
        <v>1.134504194319295</v>
      </c>
      <c r="BC213" s="23" t="n">
        <v>1.219131209344504</v>
      </c>
      <c r="BD213" s="23" t="n">
        <v>1.028381747459087</v>
      </c>
      <c r="BE213" s="23" t="n">
        <v>0.06422467395213149</v>
      </c>
      <c r="BF213" s="23" t="n">
        <v>1.300340284687614</v>
      </c>
      <c r="BG213" s="23" t="n">
        <v>0.3003402846876137</v>
      </c>
      <c r="BH213" s="23" t="n">
        <v>0</v>
      </c>
      <c r="BI213" s="23" t="n">
        <v>0.3904868670565684</v>
      </c>
      <c r="BJ213" s="23" t="n">
        <v>0.7398096573589651</v>
      </c>
      <c r="BK213" s="23" t="n">
        <v>0.3493227903023967</v>
      </c>
      <c r="BL213" s="23" t="n">
        <v>0.7398096573589651</v>
      </c>
      <c r="BO213" s="23" t="n">
        <v>1.066661977162918</v>
      </c>
      <c r="BP213" s="23" t="n">
        <v>0.3268523198039534</v>
      </c>
      <c r="CD213" s="23" t="n">
        <v>0.7206611553723352</v>
      </c>
      <c r="CE213" s="23" t="n">
        <v>0.06841998634991234</v>
      </c>
      <c r="CF213" s="23" t="n">
        <v>0.8175092421772572</v>
      </c>
      <c r="CG213" s="23" t="n">
        <v>0.02842810045500963</v>
      </c>
      <c r="CH213" s="23" t="n">
        <v>0.09684808680492196</v>
      </c>
      <c r="CI213" s="23" t="n">
        <v>1.09494057760691</v>
      </c>
      <c r="CJ213" s="23" t="n">
        <v>1.13438782718195</v>
      </c>
      <c r="CK213" s="23" t="n">
        <v>0.8509465134612636</v>
      </c>
      <c r="CL213" s="23" t="n">
        <v>0.03343727128400642</v>
      </c>
      <c r="CM213" s="23" t="n">
        <v>1.180785875744358</v>
      </c>
      <c r="CN213" s="23" t="n">
        <v>0.1807858757443579</v>
      </c>
      <c r="CO213" s="23" t="n">
        <v>0.008578782480303191</v>
      </c>
      <c r="CP213" s="23" t="n">
        <v>0.001563736990193856</v>
      </c>
      <c r="CQ213" s="23" t="n">
        <v>0.01033723024050109</v>
      </c>
      <c r="CR213" s="23" t="n">
        <v>0.000194710770004043</v>
      </c>
      <c r="CS213" s="23" t="n">
        <v>0.001758447760197899</v>
      </c>
      <c r="CT213" s="23" t="n">
        <v>1.182279594311219</v>
      </c>
      <c r="CU213" s="23" t="n">
        <v>1.204976377969168</v>
      </c>
      <c r="CV213" s="23" t="n">
        <v>0.01077603475466724</v>
      </c>
      <c r="CW213" s="23" t="n">
        <v>0.0004388045141661447</v>
      </c>
      <c r="CX213" s="23" t="n">
        <v>1.25612635352498</v>
      </c>
      <c r="CY213" s="23" t="n">
        <v>0.2561263535249805</v>
      </c>
      <c r="CZ213" s="23" t="n">
        <v>8.685759043478737e-06</v>
      </c>
      <c r="DA213" s="23" t="n">
        <v>3.530441370058625e-05</v>
      </c>
      <c r="DB213" s="23" t="n">
        <v>7.68667742266535e-05</v>
      </c>
      <c r="DC213" s="23" t="n">
        <v>3.287660148258851e-05</v>
      </c>
      <c r="DD213" s="23" t="n">
        <v>6.818101518317476e-05</v>
      </c>
      <c r="DE213" s="23" t="n">
        <v>5.064631947980733</v>
      </c>
      <c r="DF213" s="23" t="n">
        <v>8.849747482272724</v>
      </c>
      <c r="DG213" s="23" t="n">
        <v>9.567778005984743e-05</v>
      </c>
      <c r="DH213" s="23" t="n">
        <v>1.881100583319393e-05</v>
      </c>
      <c r="DI213" s="23" t="n">
        <v>11.01547712536215</v>
      </c>
      <c r="DJ213" s="23" t="n">
        <v>10.01547712536215</v>
      </c>
      <c r="DK213" s="23" t="n">
        <v>0.008882232210579257</v>
      </c>
      <c r="DL213" s="23" t="n">
        <v>0.001651172549415351</v>
      </c>
      <c r="DM213" s="23" t="n">
        <v>0.01231782123811042</v>
      </c>
      <c r="DN213" s="23" t="n">
        <v>0.001784416478115808</v>
      </c>
      <c r="DO213" s="23" t="n">
        <v>0.003435589027531159</v>
      </c>
      <c r="DP213" s="23" t="n">
        <v>1.185896125013339</v>
      </c>
      <c r="DQ213" s="23" t="n">
        <v>1.386793426030809</v>
      </c>
      <c r="DR213" s="23" t="n">
        <v>0.01376564589568979</v>
      </c>
      <c r="DS213" s="23" t="n">
        <v>0.00144782465757937</v>
      </c>
      <c r="DT213" s="23" t="n">
        <v>1.549795768601287</v>
      </c>
      <c r="DU213" s="23" t="n">
        <v>0.5497957686012866</v>
      </c>
      <c r="DV213" s="23" t="n">
        <v>0</v>
      </c>
      <c r="DW213" s="23" t="n">
        <v>-0.0001848814774205624</v>
      </c>
      <c r="DX213" s="23" t="n">
        <v>-0.0005237311996542303</v>
      </c>
      <c r="DY213" s="23" t="n">
        <v>-0.0003388497222336678</v>
      </c>
      <c r="DZ213" s="23" t="n">
        <v>-0.0005237311996542303</v>
      </c>
      <c r="EC213" s="23" t="n">
        <v>-0.0007544591318613931</v>
      </c>
      <c r="ED213" s="23" t="n">
        <v>-0.0002307279322071628</v>
      </c>
      <c r="EG213" s="23" t="n">
        <v>0</v>
      </c>
      <c r="EH213" s="23" t="n">
        <v>0.001059364988071497</v>
      </c>
      <c r="EI213" s="23" t="n">
        <v>0.002336100973661166</v>
      </c>
      <c r="EJ213" s="23" t="n">
        <v>0.00127673598558967</v>
      </c>
      <c r="EK213" s="23" t="n">
        <v>0.002336100973661166</v>
      </c>
      <c r="EN213" s="23" t="n">
        <v>0.003189406695158683</v>
      </c>
      <c r="EO213" s="23" t="n">
        <v>0.0008533057214975166</v>
      </c>
      <c r="ER213" s="23" t="n">
        <v>0.05272501442107225</v>
      </c>
      <c r="ES213" s="23" t="n">
        <v>-0.001065698945902057</v>
      </c>
      <c r="ET213" s="23" t="n">
        <v>0.05020407144226033</v>
      </c>
      <c r="EU213" s="23" t="n">
        <v>-0.001455244032909869</v>
      </c>
      <c r="EV213" s="23" t="n">
        <v>-0.002520942978811926</v>
      </c>
      <c r="EW213" s="23" t="n">
        <v>0.979787602571501</v>
      </c>
      <c r="EX213" s="23" t="n">
        <v>0.952186964641125</v>
      </c>
      <c r="EY213" s="23" t="n">
        <v>0.0503617410690003</v>
      </c>
      <c r="EZ213" s="23" t="n">
        <v>0.0001576696267399716</v>
      </c>
      <c r="FA213" s="23" t="n">
        <v>0.9551773787447758</v>
      </c>
      <c r="FB213" s="23" t="n">
        <v>-0.04482262125522417</v>
      </c>
      <c r="FC213" s="23" t="n">
        <v>0.04401396799507958</v>
      </c>
      <c r="FD213" s="23" t="n">
        <v>0.004178711544224888</v>
      </c>
      <c r="FE213" s="23" t="n">
        <v>0.04992890951959421</v>
      </c>
      <c r="FF213" s="23" t="n">
        <v>0.001736229980289745</v>
      </c>
      <c r="FG213" s="23" t="n">
        <v>0.005914941524514633</v>
      </c>
      <c r="FH213" s="23" t="n">
        <v>1.09494057760691</v>
      </c>
      <c r="FI213" s="23" t="n">
        <v>1.13438782718195</v>
      </c>
      <c r="FJ213" s="23" t="n">
        <v>0.05197107174405417</v>
      </c>
      <c r="FK213" s="23" t="n">
        <v>0.002042162224459958</v>
      </c>
      <c r="FL213" s="23" t="n">
        <v>1.180785875744358</v>
      </c>
      <c r="FM213" s="23" t="n">
        <v>0.1807858757443576</v>
      </c>
    </row>
    <row r="214">
      <c r="A214" s="2" t="inlineStr">
        <is>
          <t>NSW|6701</t>
        </is>
      </c>
      <c r="B214" s="2" t="inlineStr">
        <is>
          <t>NSW</t>
        </is>
      </c>
      <c r="C214" s="2" t="inlineStr">
        <is>
          <t>6701</t>
        </is>
      </c>
      <c r="D214" s="2" t="inlineStr">
        <is>
          <t>Actual rent for housing</t>
        </is>
      </c>
      <c r="E214" s="23" t="n">
        <v>1</v>
      </c>
      <c r="F214" s="23" t="n">
        <v>0.2027389896826817</v>
      </c>
      <c r="G214" s="23" t="n">
        <v>1.354904618807119</v>
      </c>
      <c r="H214" s="23" t="n">
        <v>0.1521656291244375</v>
      </c>
      <c r="I214" s="23" t="n">
        <v>0.3549046188071192</v>
      </c>
      <c r="J214" s="23" t="n">
        <v>1.202738989682682</v>
      </c>
      <c r="K214" s="23" t="n">
        <v>1.354904618807119</v>
      </c>
      <c r="L214" s="23" t="n">
        <v>1.475549087648604</v>
      </c>
      <c r="M214" s="23" t="n">
        <v>0.1206444688414852</v>
      </c>
      <c r="N214" s="23" t="n">
        <v>1.475549087648604</v>
      </c>
      <c r="O214" s="23" t="n">
        <v>0.4755490876486044</v>
      </c>
      <c r="P214" s="23" t="n">
        <v>0</v>
      </c>
      <c r="Q214" s="23" t="n">
        <v>0.0348944467817936</v>
      </c>
      <c r="R214" s="23" t="n">
        <v>0.07189947186059226</v>
      </c>
      <c r="S214" s="23" t="n">
        <v>0.03700502507879866</v>
      </c>
      <c r="T214" s="23" t="n">
        <v>0.07189947186059226</v>
      </c>
      <c r="W214" s="23" t="n">
        <v>0.100001186935109</v>
      </c>
      <c r="X214" s="23" t="n">
        <v>0.02810171507451675</v>
      </c>
      <c r="AA214" s="23" t="n">
        <v>0.7206611553723352</v>
      </c>
      <c r="AB214" s="23" t="n">
        <v>0.1033144331317059</v>
      </c>
      <c r="AC214" s="23" t="n">
        <v>0.8894087140378494</v>
      </c>
      <c r="AD214" s="23" t="n">
        <v>0.06543312553380823</v>
      </c>
      <c r="AE214" s="23" t="n">
        <v>0.1687475586655142</v>
      </c>
      <c r="AF214" s="23" t="n">
        <v>1.143360624284415</v>
      </c>
      <c r="AG214" s="23" t="n">
        <v>1.234156589969567</v>
      </c>
      <c r="AH214" s="23" t="n">
        <v>0.9509477003963724</v>
      </c>
      <c r="AI214" s="23" t="n">
        <v>0.06153898635852306</v>
      </c>
      <c r="AJ214" s="23" t="n">
        <v>1.319548990961027</v>
      </c>
      <c r="AK214" s="23" t="n">
        <v>0.3195489909610265</v>
      </c>
      <c r="AL214" s="23" t="n">
        <v>0.7733861697934075</v>
      </c>
      <c r="AM214" s="23" t="n">
        <v>0.1033080991738754</v>
      </c>
      <c r="AN214" s="23" t="n">
        <v>0.9419488864537711</v>
      </c>
      <c r="AO214" s="23" t="n">
        <v>0.06525461748648823</v>
      </c>
      <c r="AP214" s="23" t="n">
        <v>0.1685627166603636</v>
      </c>
      <c r="AQ214" s="23" t="n">
        <v>1.133578932761976</v>
      </c>
      <c r="AR214" s="23" t="n">
        <v>1.217954138881733</v>
      </c>
      <c r="AS214" s="23" t="n">
        <v>1.004498848160531</v>
      </c>
      <c r="AT214" s="23" t="n">
        <v>0.06254996170676019</v>
      </c>
      <c r="AU214" s="23" t="n">
        <v>1.298832184222871</v>
      </c>
      <c r="AV214" s="23" t="n">
        <v>0.2988321842228706</v>
      </c>
      <c r="AW214" s="23" t="n">
        <v>0.7908558702433334</v>
      </c>
      <c r="AX214" s="23" t="n">
        <v>0.1063734316497646</v>
      </c>
      <c r="AY214" s="23" t="n">
        <v>0.9641570735069551</v>
      </c>
      <c r="AZ214" s="23" t="n">
        <v>0.06692777161385713</v>
      </c>
      <c r="BA214" s="23" t="n">
        <v>0.1733012032636218</v>
      </c>
      <c r="BB214" s="23" t="n">
        <v>1.134504194319295</v>
      </c>
      <c r="BC214" s="23" t="n">
        <v>1.219131209344504</v>
      </c>
      <c r="BD214" s="23" t="n">
        <v>1.028381747459087</v>
      </c>
      <c r="BE214" s="23" t="n">
        <v>0.06422467395213149</v>
      </c>
      <c r="BF214" s="23" t="n">
        <v>1.300340284687614</v>
      </c>
      <c r="BG214" s="23" t="n">
        <v>0.3003402846876137</v>
      </c>
      <c r="BH214" s="23" t="n">
        <v>0</v>
      </c>
      <c r="BI214" s="23" t="n">
        <v>0.3904868670565684</v>
      </c>
      <c r="BJ214" s="23" t="n">
        <v>0.7398096573589651</v>
      </c>
      <c r="BK214" s="23" t="n">
        <v>0.3493227903023967</v>
      </c>
      <c r="BL214" s="23" t="n">
        <v>0.7398096573589651</v>
      </c>
      <c r="BO214" s="23" t="n">
        <v>1.066661977162918</v>
      </c>
      <c r="BP214" s="23" t="n">
        <v>0.3268523198039534</v>
      </c>
      <c r="CD214" s="23" t="n">
        <v>0.7206611553723352</v>
      </c>
      <c r="CE214" s="23" t="n">
        <v>0.06841998634991234</v>
      </c>
      <c r="CF214" s="23" t="n">
        <v>0.8175092421772572</v>
      </c>
      <c r="CG214" s="23" t="n">
        <v>0.02842810045500963</v>
      </c>
      <c r="CH214" s="23" t="n">
        <v>0.09684808680492196</v>
      </c>
      <c r="CI214" s="23" t="n">
        <v>1.09494057760691</v>
      </c>
      <c r="CJ214" s="23" t="n">
        <v>1.13438782718195</v>
      </c>
      <c r="CK214" s="23" t="n">
        <v>0.8509465134612636</v>
      </c>
      <c r="CL214" s="23" t="n">
        <v>0.03343727128400642</v>
      </c>
      <c r="CM214" s="23" t="n">
        <v>1.180785875744358</v>
      </c>
      <c r="CN214" s="23" t="n">
        <v>0.1807858757443579</v>
      </c>
      <c r="CO214" s="23" t="n">
        <v>0.008578782480303191</v>
      </c>
      <c r="CP214" s="23" t="n">
        <v>0.001563736990193856</v>
      </c>
      <c r="CQ214" s="23" t="n">
        <v>0.01033723024050109</v>
      </c>
      <c r="CR214" s="23" t="n">
        <v>0.000194710770004043</v>
      </c>
      <c r="CS214" s="23" t="n">
        <v>0.001758447760197899</v>
      </c>
      <c r="CT214" s="23" t="n">
        <v>1.182279594311219</v>
      </c>
      <c r="CU214" s="23" t="n">
        <v>1.204976377969168</v>
      </c>
      <c r="CV214" s="23" t="n">
        <v>0.01077603475466724</v>
      </c>
      <c r="CW214" s="23" t="n">
        <v>0.0004388045141661447</v>
      </c>
      <c r="CX214" s="23" t="n">
        <v>1.25612635352498</v>
      </c>
      <c r="CY214" s="23" t="n">
        <v>0.2561263535249805</v>
      </c>
      <c r="CZ214" s="23" t="n">
        <v>8.685759043478737e-06</v>
      </c>
      <c r="DA214" s="23" t="n">
        <v>3.530441370058625e-05</v>
      </c>
      <c r="DB214" s="23" t="n">
        <v>7.68667742266535e-05</v>
      </c>
      <c r="DC214" s="23" t="n">
        <v>3.287660148258851e-05</v>
      </c>
      <c r="DD214" s="23" t="n">
        <v>6.818101518317476e-05</v>
      </c>
      <c r="DE214" s="23" t="n">
        <v>5.064631947980733</v>
      </c>
      <c r="DF214" s="23" t="n">
        <v>8.849747482272724</v>
      </c>
      <c r="DG214" s="23" t="n">
        <v>9.567778005984743e-05</v>
      </c>
      <c r="DH214" s="23" t="n">
        <v>1.881100583319393e-05</v>
      </c>
      <c r="DI214" s="23" t="n">
        <v>11.01547712536215</v>
      </c>
      <c r="DJ214" s="23" t="n">
        <v>10.01547712536215</v>
      </c>
      <c r="DK214" s="23" t="n">
        <v>0.008882232210579257</v>
      </c>
      <c r="DL214" s="23" t="n">
        <v>0.001651172549415351</v>
      </c>
      <c r="DM214" s="23" t="n">
        <v>0.01231782123811042</v>
      </c>
      <c r="DN214" s="23" t="n">
        <v>0.001784416478115808</v>
      </c>
      <c r="DO214" s="23" t="n">
        <v>0.003435589027531159</v>
      </c>
      <c r="DP214" s="23" t="n">
        <v>1.185896125013339</v>
      </c>
      <c r="DQ214" s="23" t="n">
        <v>1.386793426030809</v>
      </c>
      <c r="DR214" s="23" t="n">
        <v>0.01376564589568979</v>
      </c>
      <c r="DS214" s="23" t="n">
        <v>0.00144782465757937</v>
      </c>
      <c r="DT214" s="23" t="n">
        <v>1.549795768601287</v>
      </c>
      <c r="DU214" s="23" t="n">
        <v>0.5497957686012866</v>
      </c>
      <c r="DV214" s="23" t="n">
        <v>0</v>
      </c>
      <c r="DW214" s="23" t="n">
        <v>-0.0001848814774205624</v>
      </c>
      <c r="DX214" s="23" t="n">
        <v>-0.0005237311996542303</v>
      </c>
      <c r="DY214" s="23" t="n">
        <v>-0.0003388497222336678</v>
      </c>
      <c r="DZ214" s="23" t="n">
        <v>-0.0005237311996542303</v>
      </c>
      <c r="EC214" s="23" t="n">
        <v>-0.0007544591318613931</v>
      </c>
      <c r="ED214" s="23" t="n">
        <v>-0.0002307279322071628</v>
      </c>
      <c r="EG214" s="23" t="n">
        <v>0</v>
      </c>
      <c r="EH214" s="23" t="n">
        <v>0.001059364988071497</v>
      </c>
      <c r="EI214" s="23" t="n">
        <v>0.002336100973661166</v>
      </c>
      <c r="EJ214" s="23" t="n">
        <v>0.00127673598558967</v>
      </c>
      <c r="EK214" s="23" t="n">
        <v>0.002336100973661166</v>
      </c>
      <c r="EN214" s="23" t="n">
        <v>0.003189406695158683</v>
      </c>
      <c r="EO214" s="23" t="n">
        <v>0.0008533057214975166</v>
      </c>
      <c r="ER214" s="23" t="n">
        <v>0.05272501442107225</v>
      </c>
      <c r="ES214" s="23" t="n">
        <v>-0.001065698945902057</v>
      </c>
      <c r="ET214" s="23" t="n">
        <v>0.05020407144226033</v>
      </c>
      <c r="EU214" s="23" t="n">
        <v>-0.001455244032909869</v>
      </c>
      <c r="EV214" s="23" t="n">
        <v>-0.002520942978811926</v>
      </c>
      <c r="EW214" s="23" t="n">
        <v>0.979787602571501</v>
      </c>
      <c r="EX214" s="23" t="n">
        <v>0.952186964641125</v>
      </c>
      <c r="EY214" s="23" t="n">
        <v>0.0503617410690003</v>
      </c>
      <c r="EZ214" s="23" t="n">
        <v>0.0001576696267399716</v>
      </c>
      <c r="FA214" s="23" t="n">
        <v>0.9551773787447758</v>
      </c>
      <c r="FB214" s="23" t="n">
        <v>-0.04482262125522417</v>
      </c>
      <c r="FC214" s="23" t="n">
        <v>0.04401396799507958</v>
      </c>
      <c r="FD214" s="23" t="n">
        <v>0.004178711544224888</v>
      </c>
      <c r="FE214" s="23" t="n">
        <v>0.04992890951959421</v>
      </c>
      <c r="FF214" s="23" t="n">
        <v>0.001736229980289745</v>
      </c>
      <c r="FG214" s="23" t="n">
        <v>0.005914941524514633</v>
      </c>
      <c r="FH214" s="23" t="n">
        <v>1.09494057760691</v>
      </c>
      <c r="FI214" s="23" t="n">
        <v>1.13438782718195</v>
      </c>
      <c r="FJ214" s="23" t="n">
        <v>0.05197107174405417</v>
      </c>
      <c r="FK214" s="23" t="n">
        <v>0.002042162224459958</v>
      </c>
      <c r="FL214" s="23" t="n">
        <v>1.180785875744358</v>
      </c>
      <c r="FM214" s="23" t="n">
        <v>0.1807858757443576</v>
      </c>
    </row>
    <row r="215">
      <c r="A215" s="2" t="inlineStr">
        <is>
          <t>NSW|6702</t>
        </is>
      </c>
      <c r="B215" s="2" t="inlineStr">
        <is>
          <t>NSW</t>
        </is>
      </c>
      <c r="C215" s="2" t="inlineStr">
        <is>
          <t>6702</t>
        </is>
      </c>
      <c r="D215" s="2" t="inlineStr">
        <is>
          <t>Non-residential property operators and real estate services</t>
        </is>
      </c>
      <c r="E215" s="23" t="n">
        <v>1</v>
      </c>
      <c r="F215" s="23" t="n">
        <v>0.5315282381012737</v>
      </c>
      <c r="G215" s="23" t="n">
        <v>1.952118841925111</v>
      </c>
      <c r="H215" s="23" t="n">
        <v>0.4205906038238368</v>
      </c>
      <c r="I215" s="23" t="n">
        <v>0.9521188419251105</v>
      </c>
      <c r="J215" s="23" t="n">
        <v>1.531528238101274</v>
      </c>
      <c r="K215" s="23" t="n">
        <v>1.952118841925111</v>
      </c>
      <c r="L215" s="23" t="n">
        <v>2.558350264209339</v>
      </c>
      <c r="M215" s="23" t="n">
        <v>0.6062314222842287</v>
      </c>
      <c r="N215" s="23" t="n">
        <v>2.558350264209339</v>
      </c>
      <c r="O215" s="23" t="n">
        <v>1.558350264209339</v>
      </c>
      <c r="P215" s="23" t="n">
        <v>0.123638972295105</v>
      </c>
      <c r="Q215" s="23" t="n">
        <v>0.1281821581397278</v>
      </c>
      <c r="R215" s="23" t="n">
        <v>0.3612906543175324</v>
      </c>
      <c r="S215" s="23" t="n">
        <v>0.1094695238826995</v>
      </c>
      <c r="T215" s="23" t="n">
        <v>0.2376516820224273</v>
      </c>
      <c r="U215" s="23" t="n">
        <v>2.036745580784827</v>
      </c>
      <c r="V215" s="23" t="n">
        <v>2.922142166105955</v>
      </c>
      <c r="W215" s="23" t="n">
        <v>0.5025001342202886</v>
      </c>
      <c r="X215" s="23" t="n">
        <v>0.1412094799027562</v>
      </c>
      <c r="Y215" s="23" t="n">
        <v>4.064253567401926</v>
      </c>
      <c r="Z215" s="23" t="n">
        <v>3.064253567401927</v>
      </c>
      <c r="AA215" s="23" t="n">
        <v>0.39186602080194</v>
      </c>
      <c r="AB215" s="23" t="n">
        <v>0.2565431022582992</v>
      </c>
      <c r="AC215" s="23" t="n">
        <v>0.8364232136937818</v>
      </c>
      <c r="AD215" s="23" t="n">
        <v>0.1880140906335426</v>
      </c>
      <c r="AE215" s="23" t="n">
        <v>0.4445571928918418</v>
      </c>
      <c r="AF215" s="23" t="n">
        <v>1.654670445100835</v>
      </c>
      <c r="AG215" s="23" t="n">
        <v>2.134462212319586</v>
      </c>
      <c r="AH215" s="23" t="n">
        <v>1.14565303238588</v>
      </c>
      <c r="AI215" s="23" t="n">
        <v>0.3092298186920984</v>
      </c>
      <c r="AJ215" s="23" t="n">
        <v>2.923583499384156</v>
      </c>
      <c r="AK215" s="23" t="n">
        <v>1.923583499384156</v>
      </c>
      <c r="AL215" s="23" t="n">
        <v>0.4200106991553341</v>
      </c>
      <c r="AM215" s="23" t="n">
        <v>0.2583781681610363</v>
      </c>
      <c r="AN215" s="23" t="n">
        <v>0.8668963398246783</v>
      </c>
      <c r="AO215" s="23" t="n">
        <v>0.1885074725083079</v>
      </c>
      <c r="AP215" s="23" t="n">
        <v>0.4468856406693442</v>
      </c>
      <c r="AQ215" s="23" t="n">
        <v>1.61517044370691</v>
      </c>
      <c r="AR215" s="23" t="n">
        <v>2.063986325986593</v>
      </c>
      <c r="AS215" s="23" t="n">
        <v>1.181206250701206</v>
      </c>
      <c r="AT215" s="23" t="n">
        <v>0.3143099108765273</v>
      </c>
      <c r="AU215" s="23" t="n">
        <v>2.812324193351931</v>
      </c>
      <c r="AV215" s="23" t="n">
        <v>1.812324193351931</v>
      </c>
      <c r="AW215" s="23" t="n">
        <v>0.436185887831287</v>
      </c>
      <c r="AX215" s="23" t="n">
        <v>0.2654737438203197</v>
      </c>
      <c r="AY215" s="23" t="n">
        <v>0.8949791516689505</v>
      </c>
      <c r="AZ215" s="23" t="n">
        <v>0.1933195200173438</v>
      </c>
      <c r="BA215" s="23" t="n">
        <v>0.4587932638376634</v>
      </c>
      <c r="BB215" s="23" t="n">
        <v>1.608625247231755</v>
      </c>
      <c r="BC215" s="23" t="n">
        <v>2.051829682337455</v>
      </c>
      <c r="BD215" s="23" t="n">
        <v>1.21770439394175</v>
      </c>
      <c r="BE215" s="23" t="n">
        <v>0.3227252422727998</v>
      </c>
      <c r="BF215" s="23" t="n">
        <v>2.791709745576977</v>
      </c>
      <c r="BG215" s="23" t="n">
        <v>1.791709745576977</v>
      </c>
      <c r="BH215" s="23" t="n">
        <v>1.076778891932241</v>
      </c>
      <c r="BI215" s="23" t="n">
        <v>1.270041579332562</v>
      </c>
      <c r="BJ215" s="23" t="n">
        <v>3.338412955946882</v>
      </c>
      <c r="BK215" s="23" t="n">
        <v>0.9915924846820792</v>
      </c>
      <c r="BL215" s="23" t="n">
        <v>2.261634064014641</v>
      </c>
      <c r="BM215" s="23" t="n">
        <v>2.179482239899334</v>
      </c>
      <c r="BN215" s="23" t="n">
        <v>3.100369983995713</v>
      </c>
      <c r="BO215" s="23" t="n">
        <v>4.980826807277245</v>
      </c>
      <c r="BP215" s="23" t="n">
        <v>1.642413851330363</v>
      </c>
      <c r="BQ215" s="23" t="n">
        <v>4.625672777016767</v>
      </c>
      <c r="BR215" s="23" t="n">
        <v>3.625672777016767</v>
      </c>
      <c r="CD215" s="23" t="n">
        <v>0.268227048506835</v>
      </c>
      <c r="CE215" s="23" t="n">
        <v>0.1283609441185714</v>
      </c>
      <c r="CF215" s="23" t="n">
        <v>0.4751325593762496</v>
      </c>
      <c r="CG215" s="23" t="n">
        <v>0.0785445667508432</v>
      </c>
      <c r="CH215" s="23" t="n">
        <v>0.2069055108694146</v>
      </c>
      <c r="CI215" s="23" t="n">
        <v>1.478553318291837</v>
      </c>
      <c r="CJ215" s="23" t="n">
        <v>1.771381976654536</v>
      </c>
      <c r="CK215" s="23" t="n">
        <v>0.6431528981655914</v>
      </c>
      <c r="CL215" s="23" t="n">
        <v>0.1680203387893418</v>
      </c>
      <c r="CM215" s="23" t="n">
        <v>2.397792846567458</v>
      </c>
      <c r="CN215" s="23" t="n">
        <v>1.397792846567458</v>
      </c>
      <c r="CO215" s="23" t="n">
        <v>0</v>
      </c>
      <c r="CP215" s="23" t="n">
        <v>0.001262998907450627</v>
      </c>
      <c r="CQ215" s="23" t="n">
        <v>0.001738403734241453</v>
      </c>
      <c r="CR215" s="23" t="n">
        <v>0.0004754048267908259</v>
      </c>
      <c r="CS215" s="23" t="n">
        <v>0.001738403734241453</v>
      </c>
      <c r="CV215" s="23" t="n">
        <v>0.003943370835362349</v>
      </c>
      <c r="CW215" s="23" t="n">
        <v>0.002204967101120895</v>
      </c>
      <c r="CZ215" s="23" t="n">
        <v>1.33090147648189e-05</v>
      </c>
      <c r="DA215" s="23" t="n">
        <v>5.901637634765451e-05</v>
      </c>
      <c r="DB215" s="23" t="n">
        <v>0.0001404304134872002</v>
      </c>
      <c r="DC215" s="23" t="n">
        <v>6.810502237472683e-05</v>
      </c>
      <c r="DD215" s="23" t="n">
        <v>0.0001271213987223813</v>
      </c>
      <c r="DE215" s="23" t="n">
        <v>5.434315942278359</v>
      </c>
      <c r="DF215" s="23" t="n">
        <v>10.55152586188533</v>
      </c>
      <c r="DG215" s="23" t="n">
        <v>0.0002349546211061795</v>
      </c>
      <c r="DH215" s="23" t="n">
        <v>9.452420761897921e-05</v>
      </c>
      <c r="DI215" s="23" t="n">
        <v>17.65379521009019</v>
      </c>
      <c r="DJ215" s="23" t="n">
        <v>16.65379521009019</v>
      </c>
      <c r="DK215" s="23" t="n">
        <v>0.01643782428911843</v>
      </c>
      <c r="DL215" s="23" t="n">
        <v>0.00637081705032614</v>
      </c>
      <c r="DM215" s="23" t="n">
        <v>0.02793362806836918</v>
      </c>
      <c r="DN215" s="23" t="n">
        <v>0.00512498672892461</v>
      </c>
      <c r="DO215" s="23" t="n">
        <v>0.01149580377925075</v>
      </c>
      <c r="DP215" s="23" t="n">
        <v>1.387570577363059</v>
      </c>
      <c r="DQ215" s="23" t="n">
        <v>1.699350691250592</v>
      </c>
      <c r="DR215" s="23" t="n">
        <v>0.03520886256366748</v>
      </c>
      <c r="DS215" s="23" t="n">
        <v>0.007275234495298301</v>
      </c>
      <c r="DT215" s="23" t="n">
        <v>2.141941776745671</v>
      </c>
      <c r="DU215" s="23" t="n">
        <v>1.141941776745671</v>
      </c>
      <c r="DV215" s="23" t="n">
        <v>-0.0002759446279303463</v>
      </c>
      <c r="DW215" s="23" t="n">
        <v>-0.0005972566748408856</v>
      </c>
      <c r="DX215" s="23" t="n">
        <v>-0.001729650371825666</v>
      </c>
      <c r="DY215" s="23" t="n">
        <v>-0.0008564490690544336</v>
      </c>
      <c r="DZ215" s="23" t="n">
        <v>-0.001453705743895319</v>
      </c>
      <c r="EA215" s="23" t="n">
        <v>3.16440769048653</v>
      </c>
      <c r="EB215" s="23" t="n">
        <v>6.268106702415176</v>
      </c>
      <c r="EC215" s="23" t="n">
        <v>-0.002889044779591079</v>
      </c>
      <c r="ED215" s="23" t="n">
        <v>-0.001159394407765413</v>
      </c>
      <c r="EE215" s="23" t="n">
        <v>10.46965400725369</v>
      </c>
      <c r="EF215" s="23" t="n">
        <v>9.469654007253689</v>
      </c>
      <c r="EG215" s="23" t="n">
        <v>0.003660817969589145</v>
      </c>
      <c r="EH215" s="23" t="n">
        <v>0.004254767251717346</v>
      </c>
      <c r="EI215" s="23" t="n">
        <v>0.01168651847640204</v>
      </c>
      <c r="EJ215" s="23" t="n">
        <v>0.003770933255095553</v>
      </c>
      <c r="EK215" s="23" t="n">
        <v>0.008025700506812899</v>
      </c>
      <c r="EL215" s="23" t="n">
        <v>2.162244964666971</v>
      </c>
      <c r="EM215" s="23" t="n">
        <v>3.19232438582944</v>
      </c>
      <c r="EN215" s="23" t="n">
        <v>0.01597432997869635</v>
      </c>
      <c r="EO215" s="23" t="n">
        <v>0.004287811502294308</v>
      </c>
      <c r="EP215" s="23" t="n">
        <v>4.363595816945019</v>
      </c>
      <c r="EQ215" s="23" t="n">
        <v>3.363595816945019</v>
      </c>
      <c r="ER215" s="23" t="n">
        <v>0.02448386038380495</v>
      </c>
      <c r="ES215" s="23" t="n">
        <v>-0.002419701348980419</v>
      </c>
      <c r="ET215" s="23" t="n">
        <v>0.01878660765449431</v>
      </c>
      <c r="EU215" s="23" t="n">
        <v>-0.003277551380330217</v>
      </c>
      <c r="EV215" s="23" t="n">
        <v>-0.005697252729310636</v>
      </c>
      <c r="EW215" s="23" t="n">
        <v>0.9011715754358348</v>
      </c>
      <c r="EX215" s="23" t="n">
        <v>0.767305782666563</v>
      </c>
      <c r="EY215" s="23" t="n">
        <v>0.01957888833662908</v>
      </c>
      <c r="EZ215" s="23" t="n">
        <v>0.0007922806821347717</v>
      </c>
      <c r="FA215" s="23" t="n">
        <v>0.7996650867025733</v>
      </c>
      <c r="FB215" s="23" t="n">
        <v>-0.2003349132974267</v>
      </c>
      <c r="FC215" s="23" t="n">
        <v>0.01638181361710132</v>
      </c>
      <c r="FD215" s="23" t="n">
        <v>0.007839571266102234</v>
      </c>
      <c r="FE215" s="23" t="n">
        <v>0.02901844938624712</v>
      </c>
      <c r="FF215" s="23" t="n">
        <v>0.004797064503043569</v>
      </c>
      <c r="FG215" s="23" t="n">
        <v>0.0126366357691458</v>
      </c>
      <c r="FH215" s="23" t="n">
        <v>1.478553318291837</v>
      </c>
      <c r="FI215" s="23" t="n">
        <v>1.771381976654536</v>
      </c>
      <c r="FJ215" s="23" t="n">
        <v>0.03928019550488693</v>
      </c>
      <c r="FK215" s="23" t="n">
        <v>0.0102617461186398</v>
      </c>
      <c r="FL215" s="23" t="n">
        <v>2.397792846567459</v>
      </c>
      <c r="FM215" s="23" t="n">
        <v>1.397792846567459</v>
      </c>
    </row>
    <row r="216">
      <c r="A216" s="2" t="inlineStr">
        <is>
          <t>NSW|6901</t>
        </is>
      </c>
      <c r="B216" s="2" t="inlineStr">
        <is>
          <t>NSW</t>
        </is>
      </c>
      <c r="C216" s="2" t="inlineStr">
        <is>
          <t>6901</t>
        </is>
      </c>
      <c r="D216" s="2" t="inlineStr">
        <is>
          <t>Professional, scientific and technical services</t>
        </is>
      </c>
      <c r="E216" s="23" t="n">
        <v>1</v>
      </c>
      <c r="F216" s="23" t="n">
        <v>0.4597135357844271</v>
      </c>
      <c r="G216" s="23" t="n">
        <v>1.826635071481889</v>
      </c>
      <c r="H216" s="23" t="n">
        <v>0.3669215356974618</v>
      </c>
      <c r="I216" s="23" t="n">
        <v>0.8266350714818889</v>
      </c>
      <c r="J216" s="23" t="n">
        <v>1.459713535784427</v>
      </c>
      <c r="K216" s="23" t="n">
        <v>1.826635071481889</v>
      </c>
      <c r="L216" s="23" t="n">
        <v>2.823372412329345</v>
      </c>
      <c r="M216" s="23" t="n">
        <v>0.996737340847456</v>
      </c>
      <c r="N216" s="23" t="n">
        <v>2.823372412329345</v>
      </c>
      <c r="O216" s="23" t="n">
        <v>1.823372412329345</v>
      </c>
      <c r="P216" s="23" t="n">
        <v>0.3527091415449566</v>
      </c>
      <c r="Q216" s="23" t="n">
        <v>0.1425662443570056</v>
      </c>
      <c r="R216" s="23" t="n">
        <v>0.5940171901691017</v>
      </c>
      <c r="S216" s="23" t="n">
        <v>0.09874180426713952</v>
      </c>
      <c r="T216" s="23" t="n">
        <v>0.2413080486241451</v>
      </c>
      <c r="U216" s="23" t="n">
        <v>1.404203428730338</v>
      </c>
      <c r="V216" s="23" t="n">
        <v>1.684155923963734</v>
      </c>
      <c r="W216" s="23" t="n">
        <v>0.826187210275279</v>
      </c>
      <c r="X216" s="23" t="n">
        <v>0.2321700201061773</v>
      </c>
      <c r="Y216" s="23" t="n">
        <v>2.342403734296103</v>
      </c>
      <c r="Z216" s="23" t="n">
        <v>1.342403734296103</v>
      </c>
      <c r="AA216" s="23" t="n">
        <v>0.4742517183321538</v>
      </c>
      <c r="AB216" s="23" t="n">
        <v>0.2170391338739201</v>
      </c>
      <c r="AC216" s="23" t="n">
        <v>0.8563468824602944</v>
      </c>
      <c r="AD216" s="23" t="n">
        <v>0.1650560302542206</v>
      </c>
      <c r="AE216" s="23" t="n">
        <v>0.3820951641281407</v>
      </c>
      <c r="AF216" s="23" t="n">
        <v>1.457645434869909</v>
      </c>
      <c r="AG216" s="23" t="n">
        <v>1.80568008371565</v>
      </c>
      <c r="AH216" s="23" t="n">
        <v>1.364768082457736</v>
      </c>
      <c r="AI216" s="23" t="n">
        <v>0.508421199997442</v>
      </c>
      <c r="AJ216" s="23" t="n">
        <v>2.877729335925964</v>
      </c>
      <c r="AK216" s="23" t="n">
        <v>1.877729335925964</v>
      </c>
      <c r="AL216" s="23" t="n">
        <v>0.4722498813390447</v>
      </c>
      <c r="AM216" s="23" t="n">
        <v>0.2167222266142123</v>
      </c>
      <c r="AN216" s="23" t="n">
        <v>0.854312710043525</v>
      </c>
      <c r="AO216" s="23" t="n">
        <v>0.165340602090268</v>
      </c>
      <c r="AP216" s="23" t="n">
        <v>0.3820628287044804</v>
      </c>
      <c r="AQ216" s="23" t="n">
        <v>1.458914306129004</v>
      </c>
      <c r="AR216" s="23" t="n">
        <v>1.809026838971684</v>
      </c>
      <c r="AS216" s="23" t="n">
        <v>1.37108635992898</v>
      </c>
      <c r="AT216" s="23" t="n">
        <v>0.5167736498854552</v>
      </c>
      <c r="AU216" s="23" t="n">
        <v>2.903306944284078</v>
      </c>
      <c r="AV216" s="23" t="n">
        <v>1.903306944284078</v>
      </c>
      <c r="AW216" s="23" t="n">
        <v>0.4842580181810892</v>
      </c>
      <c r="AX216" s="23" t="n">
        <v>0.2222110148342556</v>
      </c>
      <c r="AY216" s="23" t="n">
        <v>0.8760106703450534</v>
      </c>
      <c r="AZ216" s="23" t="n">
        <v>0.1695416373297086</v>
      </c>
      <c r="BA216" s="23" t="n">
        <v>0.3917526521639643</v>
      </c>
      <c r="BB216" s="23" t="n">
        <v>1.458869046028185</v>
      </c>
      <c r="BC216" s="23" t="n">
        <v>1.808975045236045</v>
      </c>
      <c r="BD216" s="23" t="n">
        <v>1.406620414385223</v>
      </c>
      <c r="BE216" s="23" t="n">
        <v>0.5306097440401694</v>
      </c>
      <c r="BF216" s="23" t="n">
        <v>2.904692047575379</v>
      </c>
      <c r="BG216" s="23" t="n">
        <v>1.904692047575379</v>
      </c>
      <c r="BH216" s="23" t="n">
        <v>2.846556832812265</v>
      </c>
      <c r="BI216" s="23" t="n">
        <v>1.184184123651274</v>
      </c>
      <c r="BJ216" s="23" t="n">
        <v>4.912549526289172</v>
      </c>
      <c r="BK216" s="23" t="n">
        <v>0.881808569825633</v>
      </c>
      <c r="BL216" s="23" t="n">
        <v>2.065992693476907</v>
      </c>
      <c r="BM216" s="23" t="n">
        <v>1.416005789872586</v>
      </c>
      <c r="BN216" s="23" t="n">
        <v>1.725786560683492</v>
      </c>
      <c r="BO216" s="23" t="n">
        <v>7.612929537239066</v>
      </c>
      <c r="BP216" s="23" t="n">
        <v>2.700380010949894</v>
      </c>
      <c r="BQ216" s="23" t="n">
        <v>2.674434407732463</v>
      </c>
      <c r="BR216" s="23" t="n">
        <v>1.674434407732463</v>
      </c>
      <c r="CD216" s="23" t="n">
        <v>0.1215425767871972</v>
      </c>
      <c r="CE216" s="23" t="n">
        <v>0.0744728895169145</v>
      </c>
      <c r="CF216" s="23" t="n">
        <v>0.262329692291193</v>
      </c>
      <c r="CG216" s="23" t="n">
        <v>0.06631422598708125</v>
      </c>
      <c r="CH216" s="23" t="n">
        <v>0.1407871155039958</v>
      </c>
      <c r="CI216" s="23" t="n">
        <v>1.612730875759737</v>
      </c>
      <c r="CJ216" s="23" t="n">
        <v>2.158335780147996</v>
      </c>
      <c r="CK216" s="23" t="n">
        <v>0.5385808721824578</v>
      </c>
      <c r="CL216" s="23" t="n">
        <v>0.2762511798912648</v>
      </c>
      <c r="CM216" s="23" t="n">
        <v>4.431211567329463</v>
      </c>
      <c r="CN216" s="23" t="n">
        <v>3.431211567329463</v>
      </c>
      <c r="CO216" s="23" t="n">
        <v>0</v>
      </c>
      <c r="CP216" s="23" t="n">
        <v>0.0003871436802845565</v>
      </c>
      <c r="CQ216" s="23" t="n">
        <v>0.0007295030925601952</v>
      </c>
      <c r="CR216" s="23" t="n">
        <v>0.0003423594122756387</v>
      </c>
      <c r="CS216" s="23" t="n">
        <v>0.0007295030925601952</v>
      </c>
      <c r="CV216" s="23" t="n">
        <v>0.004354806836708506</v>
      </c>
      <c r="CW216" s="23" t="n">
        <v>0.003625303744148311</v>
      </c>
      <c r="CZ216" s="23" t="n">
        <v>4.7097882033886e-05</v>
      </c>
      <c r="DA216" s="23" t="n">
        <v>5.093606829454151e-05</v>
      </c>
      <c r="DB216" s="23" t="n">
        <v>0.0001532292419461178</v>
      </c>
      <c r="DC216" s="23" t="n">
        <v>5.519529161769029e-05</v>
      </c>
      <c r="DD216" s="23" t="n">
        <v>0.0001061313599122318</v>
      </c>
      <c r="DE216" s="23" t="n">
        <v>2.081493818721912</v>
      </c>
      <c r="DF216" s="23" t="n">
        <v>3.253421073921591</v>
      </c>
      <c r="DG216" s="23" t="n">
        <v>0.000308641521621192</v>
      </c>
      <c r="DH216" s="23" t="n">
        <v>0.0001554122796750742</v>
      </c>
      <c r="DI216" s="23" t="n">
        <v>6.553193228500817</v>
      </c>
      <c r="DJ216" s="23" t="n">
        <v>5.553193228500817</v>
      </c>
      <c r="DK216" s="23" t="n">
        <v>0.01263304992560187</v>
      </c>
      <c r="DL216" s="23" t="n">
        <v>0.005719872700670706</v>
      </c>
      <c r="DM216" s="23" t="n">
        <v>0.02293510387536665</v>
      </c>
      <c r="DN216" s="23" t="n">
        <v>0.004582181249094078</v>
      </c>
      <c r="DO216" s="23" t="n">
        <v>0.01030205394976478</v>
      </c>
      <c r="DP216" s="23" t="n">
        <v>1.452770529235299</v>
      </c>
      <c r="DQ216" s="23" t="n">
        <v>1.815484305883005</v>
      </c>
      <c r="DR216" s="23" t="n">
        <v>0.03489670404706723</v>
      </c>
      <c r="DS216" s="23" t="n">
        <v>0.01196160017170058</v>
      </c>
      <c r="DT216" s="23" t="n">
        <v>2.762334056508897</v>
      </c>
      <c r="DU216" s="23" t="n">
        <v>1.762334056508898</v>
      </c>
      <c r="DV216" s="23" t="n">
        <v>-0.0006720109655912168</v>
      </c>
      <c r="DW216" s="23" t="n">
        <v>-0.0006691642292064422</v>
      </c>
      <c r="DX216" s="23" t="n">
        <v>-0.002119875908344379</v>
      </c>
      <c r="DY216" s="23" t="n">
        <v>-0.0007787007135467201</v>
      </c>
      <c r="DZ216" s="23" t="n">
        <v>-0.001447864942753162</v>
      </c>
      <c r="EA216" s="23" t="n">
        <v>1.99576385426647</v>
      </c>
      <c r="EB216" s="23" t="n">
        <v>3.154525769500458</v>
      </c>
      <c r="EC216" s="23" t="n">
        <v>-0.004026097949153919</v>
      </c>
      <c r="ED216" s="23" t="n">
        <v>-0.00190622204080954</v>
      </c>
      <c r="EE216" s="23" t="n">
        <v>5.991119424088368</v>
      </c>
      <c r="EF216" s="23" t="n">
        <v>4.991119424088367</v>
      </c>
      <c r="EG216" s="23" t="n">
        <v>0.01140938109970582</v>
      </c>
      <c r="EH216" s="23" t="n">
        <v>0.004814853209341385</v>
      </c>
      <c r="EI216" s="23" t="n">
        <v>0.01963360979106756</v>
      </c>
      <c r="EJ216" s="23" t="n">
        <v>0.003409375482020353</v>
      </c>
      <c r="EK216" s="23" t="n">
        <v>0.008224228691361739</v>
      </c>
      <c r="EL216" s="23" t="n">
        <v>1.422008272601704</v>
      </c>
      <c r="EM216" s="23" t="n">
        <v>1.72083039557455</v>
      </c>
      <c r="EN216" s="23" t="n">
        <v>0.02668342884984972</v>
      </c>
      <c r="EO216" s="23" t="n">
        <v>0.007049819058782155</v>
      </c>
      <c r="EP216" s="23" t="n">
        <v>2.338727106813683</v>
      </c>
      <c r="EQ216" s="23" t="n">
        <v>1.338727106813683</v>
      </c>
      <c r="ER216" s="23" t="n">
        <v>-0.01341121809281501</v>
      </c>
      <c r="ES216" s="23" t="n">
        <v>-0.005131760469049148</v>
      </c>
      <c r="ET216" s="23" t="n">
        <v>-0.02166778220783731</v>
      </c>
      <c r="EU216" s="23" t="n">
        <v>-0.003124803645973158</v>
      </c>
      <c r="EV216" s="23" t="n">
        <v>-0.008256564115022305</v>
      </c>
      <c r="EW216" s="23" t="n">
        <v>1.382646858289365</v>
      </c>
      <c r="EX216" s="23" t="n">
        <v>1.615646099994878</v>
      </c>
      <c r="EY216" s="23" t="n">
        <v>-0.02036515137860689</v>
      </c>
      <c r="EZ216" s="23" t="n">
        <v>0.00130263082923042</v>
      </c>
      <c r="FA216" s="23" t="n">
        <v>1.518516158462699</v>
      </c>
      <c r="FB216" s="23" t="n">
        <v>0.5185161584626993</v>
      </c>
      <c r="FC216" s="23" t="n">
        <v>0.007423143380035938</v>
      </c>
      <c r="FD216" s="23" t="n">
        <v>0.004548389144139518</v>
      </c>
      <c r="FE216" s="23" t="n">
        <v>0.01602163595830029</v>
      </c>
      <c r="FF216" s="23" t="n">
        <v>0.004050103434124834</v>
      </c>
      <c r="FG216" s="23" t="n">
        <v>0.008598492578264352</v>
      </c>
      <c r="FH216" s="23" t="n">
        <v>1.612730875759738</v>
      </c>
      <c r="FI216" s="23" t="n">
        <v>2.158335780147995</v>
      </c>
      <c r="FJ216" s="23" t="n">
        <v>0.03289351881156036</v>
      </c>
      <c r="FK216" s="23" t="n">
        <v>0.01687188285326007</v>
      </c>
      <c r="FL216" s="23" t="n">
        <v>4.431211567329462</v>
      </c>
      <c r="FM216" s="23" t="n">
        <v>3.431211567329461</v>
      </c>
    </row>
    <row r="217">
      <c r="A217" s="2" t="inlineStr">
        <is>
          <t>NSW|7001</t>
        </is>
      </c>
      <c r="B217" s="2" t="inlineStr">
        <is>
          <t>NSW</t>
        </is>
      </c>
      <c r="C217" s="2" t="inlineStr">
        <is>
          <t>7001</t>
        </is>
      </c>
      <c r="D217" s="2" t="inlineStr">
        <is>
          <t>Computer systems design and related services</t>
        </is>
      </c>
      <c r="E217" s="23" t="n">
        <v>1</v>
      </c>
      <c r="F217" s="23" t="n">
        <v>0.3828079705047577</v>
      </c>
      <c r="G217" s="23" t="n">
        <v>1.696531525049247</v>
      </c>
      <c r="H217" s="23" t="n">
        <v>0.3137235545444897</v>
      </c>
      <c r="I217" s="23" t="n">
        <v>0.6965315250492474</v>
      </c>
      <c r="J217" s="23" t="n">
        <v>1.382807970504758</v>
      </c>
      <c r="K217" s="23" t="n">
        <v>1.696531525049247</v>
      </c>
      <c r="L217" s="23" t="n">
        <v>2.666806891595601</v>
      </c>
      <c r="M217" s="23" t="n">
        <v>0.9702753665463533</v>
      </c>
      <c r="N217" s="23" t="n">
        <v>2.666806891595601</v>
      </c>
      <c r="O217" s="23" t="n">
        <v>1.666806891595601</v>
      </c>
      <c r="P217" s="23" t="n">
        <v>0.3717077939215135</v>
      </c>
      <c r="Q217" s="23" t="n">
        <v>0.1222193737027416</v>
      </c>
      <c r="R217" s="23" t="n">
        <v>0.5782468693669307</v>
      </c>
      <c r="S217" s="23" t="n">
        <v>0.08431970174267554</v>
      </c>
      <c r="T217" s="23" t="n">
        <v>0.2065390754454172</v>
      </c>
      <c r="U217" s="23" t="n">
        <v>1.328804979883065</v>
      </c>
      <c r="V217" s="23" t="n">
        <v>1.555649030832612</v>
      </c>
      <c r="W217" s="23" t="n">
        <v>0.8042531020300557</v>
      </c>
      <c r="X217" s="23" t="n">
        <v>0.226006232663125</v>
      </c>
      <c r="Y217" s="23" t="n">
        <v>2.163670267833756</v>
      </c>
      <c r="Z217" s="23" t="n">
        <v>1.163670267833756</v>
      </c>
      <c r="AA217" s="23" t="n">
        <v>0.5219437703241567</v>
      </c>
      <c r="AB217" s="23" t="n">
        <v>0.1755770365511856</v>
      </c>
      <c r="AC217" s="23" t="n">
        <v>0.8376207370619871</v>
      </c>
      <c r="AD217" s="23" t="n">
        <v>0.1400999301866448</v>
      </c>
      <c r="AE217" s="23" t="n">
        <v>0.3156769667378304</v>
      </c>
      <c r="AF217" s="23" t="n">
        <v>1.336390712053412</v>
      </c>
      <c r="AG217" s="23" t="n">
        <v>1.60481029698233</v>
      </c>
      <c r="AH217" s="23" t="n">
        <v>1.332544069389467</v>
      </c>
      <c r="AI217" s="23" t="n">
        <v>0.4949233323274796</v>
      </c>
      <c r="AJ217" s="23" t="n">
        <v>2.553041429274807</v>
      </c>
      <c r="AK217" s="23" t="n">
        <v>1.553041429274807</v>
      </c>
      <c r="AL217" s="23" t="n">
        <v>0.5278673141807388</v>
      </c>
      <c r="AM217" s="23" t="n">
        <v>0.1762733368076763</v>
      </c>
      <c r="AN217" s="23" t="n">
        <v>0.844539412905071</v>
      </c>
      <c r="AO217" s="23" t="n">
        <v>0.1403987619166558</v>
      </c>
      <c r="AP217" s="23" t="n">
        <v>0.3166720987243321</v>
      </c>
      <c r="AQ217" s="23" t="n">
        <v>1.333934934162871</v>
      </c>
      <c r="AR217" s="23" t="n">
        <v>1.599908519086494</v>
      </c>
      <c r="AS217" s="23" t="n">
        <v>1.347593449325328</v>
      </c>
      <c r="AT217" s="23" t="n">
        <v>0.5030540364202569</v>
      </c>
      <c r="AU217" s="23" t="n">
        <v>2.552901862121964</v>
      </c>
      <c r="AV217" s="23" t="n">
        <v>1.552901862121964</v>
      </c>
      <c r="AW217" s="23" t="n">
        <v>0.5333492294885505</v>
      </c>
      <c r="AX217" s="23" t="n">
        <v>0.1799200102312364</v>
      </c>
      <c r="AY217" s="23" t="n">
        <v>0.8572085797614535</v>
      </c>
      <c r="AZ217" s="23" t="n">
        <v>0.1439393400416666</v>
      </c>
      <c r="BA217" s="23" t="n">
        <v>0.323859350272903</v>
      </c>
      <c r="BB217" s="23" t="n">
        <v>1.337339964667745</v>
      </c>
      <c r="BC217" s="23" t="n">
        <v>1.607218183447016</v>
      </c>
      <c r="BD217" s="23" t="n">
        <v>1.373731381499685</v>
      </c>
      <c r="BE217" s="23" t="n">
        <v>0.5165228017382311</v>
      </c>
      <c r="BF217" s="23" t="n">
        <v>2.575669571730721</v>
      </c>
      <c r="BG217" s="23" t="n">
        <v>1.575669571730721</v>
      </c>
      <c r="BH217" s="23" t="n">
        <v>3.053471849054507</v>
      </c>
      <c r="BI217" s="23" t="n">
        <v>0.9316704415616681</v>
      </c>
      <c r="BJ217" s="23" t="n">
        <v>4.732408530624768</v>
      </c>
      <c r="BK217" s="23" t="n">
        <v>0.7472662400085928</v>
      </c>
      <c r="BL217" s="23" t="n">
        <v>1.678936681570261</v>
      </c>
      <c r="BM217" s="23" t="n">
        <v>1.305118398864609</v>
      </c>
      <c r="BN217" s="23" t="n">
        <v>1.549845148266271</v>
      </c>
      <c r="BO217" s="23" t="n">
        <v>7.361097250875939</v>
      </c>
      <c r="BP217" s="23" t="n">
        <v>2.628688720251171</v>
      </c>
      <c r="BQ217" s="23" t="n">
        <v>2.410730347212884</v>
      </c>
      <c r="BR217" s="23" t="n">
        <v>1.410730347212884</v>
      </c>
      <c r="CD217" s="23" t="n">
        <v>0.1502359764026432</v>
      </c>
      <c r="CE217" s="23" t="n">
        <v>0.05335766284844395</v>
      </c>
      <c r="CF217" s="23" t="n">
        <v>0.2593738676950566</v>
      </c>
      <c r="CG217" s="23" t="n">
        <v>0.05578022844396944</v>
      </c>
      <c r="CH217" s="23" t="n">
        <v>0.1091378912924134</v>
      </c>
      <c r="CI217" s="23" t="n">
        <v>1.355159024662918</v>
      </c>
      <c r="CJ217" s="23" t="n">
        <v>1.726443119056357</v>
      </c>
      <c r="CK217" s="23" t="n">
        <v>0.5282909673594114</v>
      </c>
      <c r="CL217" s="23" t="n">
        <v>0.2689170996643548</v>
      </c>
      <c r="CM217" s="23" t="n">
        <v>3.516407853892157</v>
      </c>
      <c r="CN217" s="23" t="n">
        <v>2.516407853892157</v>
      </c>
      <c r="CO217" s="23" t="n">
        <v>0</v>
      </c>
      <c r="CP217" s="23" t="n">
        <v>6.724545907518105e-05</v>
      </c>
      <c r="CQ217" s="23" t="n">
        <v>0.0003230082020958544</v>
      </c>
      <c r="CR217" s="23" t="n">
        <v>0.0002557627430206733</v>
      </c>
      <c r="CS217" s="23" t="n">
        <v>0.0003230082020958544</v>
      </c>
      <c r="CV217" s="23" t="n">
        <v>0.003852065231508086</v>
      </c>
      <c r="CW217" s="23" t="n">
        <v>0.003529057029412231</v>
      </c>
      <c r="CZ217" s="23" t="n">
        <v>2.220512365081216e-06</v>
      </c>
      <c r="DA217" s="23" t="n">
        <v>4.635102168212148e-05</v>
      </c>
      <c r="DB217" s="23" t="n">
        <v>9.645433338276572e-05</v>
      </c>
      <c r="DC217" s="23" t="n">
        <v>4.788279933556302e-05</v>
      </c>
      <c r="DD217" s="23" t="n">
        <v>9.423382101768451e-05</v>
      </c>
      <c r="DE217" s="23" t="n">
        <v>21.87402097417556</v>
      </c>
      <c r="DF217" s="23" t="n">
        <v>43.43787267279544</v>
      </c>
      <c r="DG217" s="23" t="n">
        <v>0.000247740635649046</v>
      </c>
      <c r="DH217" s="23" t="n">
        <v>0.0001512863022662802</v>
      </c>
      <c r="DI217" s="23" t="n">
        <v>111.5691313162243</v>
      </c>
      <c r="DJ217" s="23" t="n">
        <v>110.5691313162243</v>
      </c>
      <c r="DK217" s="23" t="n">
        <v>0.006161423589858007</v>
      </c>
      <c r="DL217" s="23" t="n">
        <v>0.004233315413093673</v>
      </c>
      <c r="DM217" s="23" t="n">
        <v>0.01428437830327949</v>
      </c>
      <c r="DN217" s="23" t="n">
        <v>0.003889639300327806</v>
      </c>
      <c r="DO217" s="23" t="n">
        <v>0.00812295471342148</v>
      </c>
      <c r="DP217" s="23" t="n">
        <v>1.687067745198027</v>
      </c>
      <c r="DQ217" s="23" t="n">
        <v>2.318356804228205</v>
      </c>
      <c r="DR217" s="23" t="n">
        <v>0.02592841481666012</v>
      </c>
      <c r="DS217" s="23" t="n">
        <v>0.01164403651338063</v>
      </c>
      <c r="DT217" s="23" t="n">
        <v>4.208185728268952</v>
      </c>
      <c r="DU217" s="23" t="n">
        <v>3.208185728268952</v>
      </c>
      <c r="DV217" s="23" t="n">
        <v>-0.0006817287944115568</v>
      </c>
      <c r="DW217" s="23" t="n">
        <v>-0.0007002384702908717</v>
      </c>
      <c r="DX217" s="23" t="n">
        <v>-0.002034673982375593</v>
      </c>
      <c r="DY217" s="23" t="n">
        <v>-0.000652706717673164</v>
      </c>
      <c r="DZ217" s="23" t="n">
        <v>-0.001352945187964036</v>
      </c>
      <c r="EA217" s="23" t="n">
        <v>2.027151084171663</v>
      </c>
      <c r="EB217" s="23" t="n">
        <v>2.984579790460294</v>
      </c>
      <c r="EC217" s="23" t="n">
        <v>-0.003890288509461195</v>
      </c>
      <c r="ED217" s="23" t="n">
        <v>-0.001855614527085602</v>
      </c>
      <c r="EE217" s="23" t="n">
        <v>5.706504612027058</v>
      </c>
      <c r="EF217" s="23" t="n">
        <v>4.706504612027058</v>
      </c>
      <c r="EG217" s="23" t="n">
        <v>0.01619130717028113</v>
      </c>
      <c r="EH217" s="23" t="n">
        <v>0.004322843738324009</v>
      </c>
      <c r="EI217" s="23" t="n">
        <v>0.0234321869524121</v>
      </c>
      <c r="EJ217" s="23" t="n">
        <v>0.00291803604380696</v>
      </c>
      <c r="EK217" s="23" t="n">
        <v>0.00724087978213097</v>
      </c>
      <c r="EL217" s="23" t="n">
        <v>1.266985468984154</v>
      </c>
      <c r="EM217" s="23" t="n">
        <v>1.447207857029696</v>
      </c>
      <c r="EN217" s="23" t="n">
        <v>0.03029484323207902</v>
      </c>
      <c r="EO217" s="23" t="n">
        <v>0.00686265627966692</v>
      </c>
      <c r="EP217" s="23" t="n">
        <v>1.871056049611898</v>
      </c>
      <c r="EQ217" s="23" t="n">
        <v>0.8710560496118985</v>
      </c>
      <c r="ER217" s="23" t="n">
        <v>-0.01026776331369911</v>
      </c>
      <c r="ES217" s="23" t="n">
        <v>-0.003626543481833304</v>
      </c>
      <c r="ET217" s="23" t="n">
        <v>-0.01651351110932856</v>
      </c>
      <c r="EU217" s="23" t="n">
        <v>-0.00261920431379615</v>
      </c>
      <c r="EV217" s="23" t="n">
        <v>-0.006245747795629454</v>
      </c>
      <c r="EW217" s="23" t="n">
        <v>1.353197027535181</v>
      </c>
      <c r="EX217" s="23" t="n">
        <v>1.608287083058923</v>
      </c>
      <c r="EY217" s="23" t="n">
        <v>-0.01524546329621833</v>
      </c>
      <c r="EZ217" s="23" t="n">
        <v>0.001268047813110233</v>
      </c>
      <c r="FA217" s="23" t="n">
        <v>1.484789124022565</v>
      </c>
      <c r="FB217" s="23" t="n">
        <v>0.4847891240225651</v>
      </c>
      <c r="FC217" s="23" t="n">
        <v>0.009175576354853035</v>
      </c>
      <c r="FD217" s="23" t="n">
        <v>0.003258788748909737</v>
      </c>
      <c r="FE217" s="23" t="n">
        <v>0.01584111066121223</v>
      </c>
      <c r="FF217" s="23" t="n">
        <v>0.003406745557449457</v>
      </c>
      <c r="FG217" s="23" t="n">
        <v>0.006665534306359194</v>
      </c>
      <c r="FH217" s="23" t="n">
        <v>1.355159024662918</v>
      </c>
      <c r="FI217" s="23" t="n">
        <v>1.726443119056357</v>
      </c>
      <c r="FJ217" s="23" t="n">
        <v>0.03226506875819239</v>
      </c>
      <c r="FK217" s="23" t="n">
        <v>0.01642395809698016</v>
      </c>
      <c r="FL217" s="23" t="n">
        <v>3.516407853892158</v>
      </c>
      <c r="FM217" s="23" t="n">
        <v>2.516407853892158</v>
      </c>
    </row>
    <row r="218">
      <c r="A218" s="2" t="inlineStr">
        <is>
          <t>NSW|7210</t>
        </is>
      </c>
      <c r="B218" s="2" t="inlineStr">
        <is>
          <t>NSW</t>
        </is>
      </c>
      <c r="C218" s="2" t="inlineStr">
        <is>
          <t>7210</t>
        </is>
      </c>
      <c r="D218" s="2" t="inlineStr">
        <is>
          <t>Employment, travel agency and other administrative services</t>
        </is>
      </c>
      <c r="E218" s="23" t="n">
        <v>1</v>
      </c>
      <c r="F218" s="23" t="n">
        <v>0.3072618562918586</v>
      </c>
      <c r="G218" s="23" t="n">
        <v>1.554691597275984</v>
      </c>
      <c r="H218" s="23" t="n">
        <v>0.2474297409841258</v>
      </c>
      <c r="I218" s="23" t="n">
        <v>0.5546915972759845</v>
      </c>
      <c r="J218" s="23" t="n">
        <v>1.307261856291859</v>
      </c>
      <c r="K218" s="23" t="n">
        <v>1.554691597275984</v>
      </c>
      <c r="L218" s="23" t="n">
        <v>2.768070845541005</v>
      </c>
      <c r="M218" s="23" t="n">
        <v>1.213379248265021</v>
      </c>
      <c r="N218" s="23" t="n">
        <v>2.768070845541005</v>
      </c>
      <c r="O218" s="23" t="n">
        <v>1.768070845541005</v>
      </c>
      <c r="P218" s="23" t="n">
        <v>0.5671164133260346</v>
      </c>
      <c r="Q218" s="23" t="n">
        <v>0.09049705718356649</v>
      </c>
      <c r="R218" s="23" t="n">
        <v>0.723127450057271</v>
      </c>
      <c r="S218" s="23" t="n">
        <v>0.06551397954766991</v>
      </c>
      <c r="T218" s="23" t="n">
        <v>0.1560110367312364</v>
      </c>
      <c r="U218" s="23" t="n">
        <v>1.159574039927389</v>
      </c>
      <c r="V218" s="23" t="n">
        <v>1.275095259218932</v>
      </c>
      <c r="W218" s="23" t="n">
        <v>1.005759867767827</v>
      </c>
      <c r="X218" s="23" t="n">
        <v>0.2826324177105565</v>
      </c>
      <c r="Y218" s="23" t="n">
        <v>1.773462809635907</v>
      </c>
      <c r="Z218" s="23" t="n">
        <v>0.7734628096359067</v>
      </c>
      <c r="AA218" s="23" t="n">
        <v>0.6304170638859398</v>
      </c>
      <c r="AB218" s="23" t="n">
        <v>0.1421652047841777</v>
      </c>
      <c r="AC218" s="23" t="n">
        <v>0.8836117864778725</v>
      </c>
      <c r="AD218" s="23" t="n">
        <v>0.1110295178077551</v>
      </c>
      <c r="AE218" s="23" t="n">
        <v>0.2531947225919328</v>
      </c>
      <c r="AF218" s="23" t="n">
        <v>1.225509766356673</v>
      </c>
      <c r="AG218" s="23" t="n">
        <v>1.401630503196124</v>
      </c>
      <c r="AH218" s="23" t="n">
        <v>1.502538868040185</v>
      </c>
      <c r="AI218" s="23" t="n">
        <v>0.6189270815623122</v>
      </c>
      <c r="AJ218" s="23" t="n">
        <v>2.383404501741146</v>
      </c>
      <c r="AK218" s="23" t="n">
        <v>1.383404501741146</v>
      </c>
      <c r="AL218" s="23" t="n">
        <v>0.6293382475784129</v>
      </c>
      <c r="AM218" s="23" t="n">
        <v>0.1421390174238675</v>
      </c>
      <c r="AN218" s="23" t="n">
        <v>0.8827318907513271</v>
      </c>
      <c r="AO218" s="23" t="n">
        <v>0.1112546257490467</v>
      </c>
      <c r="AP218" s="23" t="n">
        <v>0.2533936431729141</v>
      </c>
      <c r="AQ218" s="23" t="n">
        <v>1.225854725929648</v>
      </c>
      <c r="AR218" s="23" t="n">
        <v>1.402635060157125</v>
      </c>
      <c r="AS218" s="23" t="n">
        <v>1.511826835953294</v>
      </c>
      <c r="AT218" s="23" t="n">
        <v>0.6290949452019667</v>
      </c>
      <c r="AU218" s="23" t="n">
        <v>2.402248459823549</v>
      </c>
      <c r="AV218" s="23" t="n">
        <v>1.402248459823549</v>
      </c>
      <c r="AW218" s="23" t="n">
        <v>0.6362141029727805</v>
      </c>
      <c r="AX218" s="23" t="n">
        <v>0.1458452037405862</v>
      </c>
      <c r="AY218" s="23" t="n">
        <v>0.8961416616227876</v>
      </c>
      <c r="AZ218" s="23" t="n">
        <v>0.114082354909421</v>
      </c>
      <c r="BA218" s="23" t="n">
        <v>0.2599275586500072</v>
      </c>
      <c r="BB218" s="23" t="n">
        <v>1.229239187026991</v>
      </c>
      <c r="BC218" s="23" t="n">
        <v>1.408553594513965</v>
      </c>
      <c r="BD218" s="23" t="n">
        <v>1.542079990569259</v>
      </c>
      <c r="BE218" s="23" t="n">
        <v>0.6459383289464712</v>
      </c>
      <c r="BF218" s="23" t="n">
        <v>2.423838112616052</v>
      </c>
      <c r="BG218" s="23" t="n">
        <v>1.423838112616052</v>
      </c>
      <c r="BH218" s="23" t="n">
        <v>1.514467058667738</v>
      </c>
      <c r="BI218" s="23" t="n">
        <v>0.7728720175640015</v>
      </c>
      <c r="BJ218" s="23" t="n">
        <v>2.879724858630831</v>
      </c>
      <c r="BK218" s="23" t="n">
        <v>0.5923857823990918</v>
      </c>
      <c r="BL218" s="23" t="n">
        <v>1.365257799963093</v>
      </c>
      <c r="BM218" s="23" t="n">
        <v>1.510326066942578</v>
      </c>
      <c r="BN218" s="23" t="n">
        <v>1.901477382521676</v>
      </c>
      <c r="BO218" s="23" t="n">
        <v>6.167035299845386</v>
      </c>
      <c r="BP218" s="23" t="n">
        <v>3.287310441214555</v>
      </c>
      <c r="BQ218" s="23" t="n">
        <v>4.072082825803069</v>
      </c>
      <c r="BR218" s="23" t="n">
        <v>3.07208282580307</v>
      </c>
      <c r="CD218" s="23" t="n">
        <v>0.06330065055990523</v>
      </c>
      <c r="CE218" s="23" t="n">
        <v>0.05166814760061119</v>
      </c>
      <c r="CF218" s="23" t="n">
        <v>0.1604843364206017</v>
      </c>
      <c r="CG218" s="23" t="n">
        <v>0.0455155382600853</v>
      </c>
      <c r="CH218" s="23" t="n">
        <v>0.09718368586069649</v>
      </c>
      <c r="CI218" s="23" t="n">
        <v>1.816234069375235</v>
      </c>
      <c r="CJ218" s="23" t="n">
        <v>2.535271517766246</v>
      </c>
      <c r="CK218" s="23" t="n">
        <v>0.4967790002723574</v>
      </c>
      <c r="CL218" s="23" t="n">
        <v>0.3362946638517557</v>
      </c>
      <c r="CM218" s="23" t="n">
        <v>7.847928826611749</v>
      </c>
      <c r="CN218" s="23" t="n">
        <v>6.847928826611749</v>
      </c>
      <c r="CO218" s="23" t="n">
        <v>0</v>
      </c>
      <c r="CP218" s="23" t="n">
        <v>0.0001850450324202002</v>
      </c>
      <c r="CQ218" s="23" t="n">
        <v>0.0004185819702685462</v>
      </c>
      <c r="CR218" s="23" t="n">
        <v>0.0002335369378483461</v>
      </c>
      <c r="CS218" s="23" t="n">
        <v>0.0004185819702685462</v>
      </c>
      <c r="CV218" s="23" t="n">
        <v>0.004831849289085954</v>
      </c>
      <c r="CW218" s="23" t="n">
        <v>0.004413267318817408</v>
      </c>
      <c r="CZ218" s="23" t="n">
        <v>2.553383518208934e-05</v>
      </c>
      <c r="DA218" s="23" t="n">
        <v>3.808989804861359e-05</v>
      </c>
      <c r="DB218" s="23" t="n">
        <v>0.0001011745198941106</v>
      </c>
      <c r="DC218" s="23" t="n">
        <v>3.755078666340765e-05</v>
      </c>
      <c r="DD218" s="23" t="n">
        <v>7.564068471202124e-05</v>
      </c>
      <c r="DE218" s="23" t="n">
        <v>2.491742144373661</v>
      </c>
      <c r="DF218" s="23" t="n">
        <v>3.962370680808626</v>
      </c>
      <c r="DG218" s="23" t="n">
        <v>0.0002903658217098558</v>
      </c>
      <c r="DH218" s="23" t="n">
        <v>0.0001891913018157452</v>
      </c>
      <c r="DI218" s="23" t="n">
        <v>11.37180606200248</v>
      </c>
      <c r="DJ218" s="23" t="n">
        <v>10.37180606200248</v>
      </c>
      <c r="DK218" s="23" t="n">
        <v>0.00803392855600989</v>
      </c>
      <c r="DL218" s="23" t="n">
        <v>0.004062114682680086</v>
      </c>
      <c r="DM218" s="23" t="n">
        <v>0.01520783500129546</v>
      </c>
      <c r="DN218" s="23" t="n">
        <v>0.003111791762605487</v>
      </c>
      <c r="DO218" s="23" t="n">
        <v>0.007173906445285573</v>
      </c>
      <c r="DP218" s="23" t="n">
        <v>1.505619965918338</v>
      </c>
      <c r="DQ218" s="23" t="n">
        <v>1.892951237401661</v>
      </c>
      <c r="DR218" s="23" t="n">
        <v>0.02976930152771714</v>
      </c>
      <c r="DS218" s="23" t="n">
        <v>0.01456146652642168</v>
      </c>
      <c r="DT218" s="23" t="n">
        <v>3.705447630032483</v>
      </c>
      <c r="DU218" s="23" t="n">
        <v>2.705447630032483</v>
      </c>
      <c r="DV218" s="23" t="n">
        <v>-0.001183606996824551</v>
      </c>
      <c r="DW218" s="23" t="n">
        <v>-0.0005790632964301826</v>
      </c>
      <c r="DX218" s="23" t="n">
        <v>-0.0023178206199979</v>
      </c>
      <c r="DY218" s="23" t="n">
        <v>-0.0005551503267431665</v>
      </c>
      <c r="DZ218" s="23" t="n">
        <v>-0.001134213623173349</v>
      </c>
      <c r="EA218" s="23" t="n">
        <v>1.489236121435347</v>
      </c>
      <c r="EB218" s="23" t="n">
        <v>1.958268771827374</v>
      </c>
      <c r="EC218" s="23" t="n">
        <v>-0.004638362022547478</v>
      </c>
      <c r="ED218" s="23" t="n">
        <v>-0.002320541402549578</v>
      </c>
      <c r="EE218" s="23" t="n">
        <v>3.91883626490173</v>
      </c>
      <c r="EF218" s="23" t="n">
        <v>2.91883626490173</v>
      </c>
      <c r="EG218" s="23" t="n">
        <v>0.02273601804786139</v>
      </c>
      <c r="EH218" s="23" t="n">
        <v>0.00314093820794988</v>
      </c>
      <c r="EI218" s="23" t="n">
        <v>0.02814752959909194</v>
      </c>
      <c r="EJ218" s="23" t="n">
        <v>0.002270573343280675</v>
      </c>
      <c r="EK218" s="23" t="n">
        <v>0.005411511551230555</v>
      </c>
      <c r="EL218" s="23" t="n">
        <v>1.13814812256649</v>
      </c>
      <c r="EM218" s="23" t="n">
        <v>1.238014921515229</v>
      </c>
      <c r="EN218" s="23" t="n">
        <v>0.03672963423126768</v>
      </c>
      <c r="EO218" s="23" t="n">
        <v>0.008582104632175739</v>
      </c>
      <c r="EP218" s="23" t="n">
        <v>1.615482278116971</v>
      </c>
      <c r="EQ218" s="23" t="n">
        <v>0.615482278116971</v>
      </c>
      <c r="ER218" s="23" t="n">
        <v>-0.02381483435538826</v>
      </c>
      <c r="ES218" s="23" t="n">
        <v>-0.00316712556826011</v>
      </c>
      <c r="ET218" s="23" t="n">
        <v>-0.0290274253256373</v>
      </c>
      <c r="EU218" s="23" t="n">
        <v>-0.002045465401988934</v>
      </c>
      <c r="EV218" s="23" t="n">
        <v>-0.005212590970249044</v>
      </c>
      <c r="EW218" s="23" t="n">
        <v>1.132989611474813</v>
      </c>
      <c r="EX218" s="23" t="n">
        <v>1.218880001114501</v>
      </c>
      <c r="EY218" s="23" t="n">
        <v>-0.02744166631815883</v>
      </c>
      <c r="EZ218" s="23" t="n">
        <v>0.001585759007478475</v>
      </c>
      <c r="FA218" s="23" t="n">
        <v>1.152292974565661</v>
      </c>
      <c r="FB218" s="23" t="n">
        <v>0.1522929745656608</v>
      </c>
      <c r="FC218" s="23" t="n">
        <v>0.003866051038052576</v>
      </c>
      <c r="FD218" s="23" t="n">
        <v>0.003155602571202007</v>
      </c>
      <c r="FE218" s="23" t="n">
        <v>0.00980148908300533</v>
      </c>
      <c r="FF218" s="23" t="n">
        <v>0.002779835473750748</v>
      </c>
      <c r="FG218" s="23" t="n">
        <v>0.005935438044952755</v>
      </c>
      <c r="FH218" s="23" t="n">
        <v>1.816234069375235</v>
      </c>
      <c r="FI218" s="23" t="n">
        <v>2.535271517766247</v>
      </c>
      <c r="FJ218" s="23" t="n">
        <v>0.03034049338668508</v>
      </c>
      <c r="FK218" s="23" t="n">
        <v>0.02053900430367975</v>
      </c>
      <c r="FL218" s="23" t="n">
        <v>7.847928826611749</v>
      </c>
      <c r="FM218" s="23" t="n">
        <v>6.847928826611748</v>
      </c>
    </row>
    <row r="219">
      <c r="A219" s="2" t="inlineStr">
        <is>
          <t>NSW|7310</t>
        </is>
      </c>
      <c r="B219" s="2" t="inlineStr">
        <is>
          <t>NSW</t>
        </is>
      </c>
      <c r="C219" s="2" t="inlineStr">
        <is>
          <t>7310</t>
        </is>
      </c>
      <c r="D219" s="2" t="inlineStr">
        <is>
          <t>Building cleaning, pest control and other support services</t>
        </is>
      </c>
      <c r="E219" s="23" t="n">
        <v>1</v>
      </c>
      <c r="F219" s="23" t="n">
        <v>0.4802031278585417</v>
      </c>
      <c r="G219" s="23" t="n">
        <v>1.880424306805481</v>
      </c>
      <c r="H219" s="23" t="n">
        <v>0.400221178946939</v>
      </c>
      <c r="I219" s="23" t="n">
        <v>0.8804243068054807</v>
      </c>
      <c r="J219" s="23" t="n">
        <v>1.480203127858542</v>
      </c>
      <c r="K219" s="23" t="n">
        <v>1.880424306805481</v>
      </c>
      <c r="L219" s="23" t="n">
        <v>2.691739957633026</v>
      </c>
      <c r="M219" s="23" t="n">
        <v>0.8113156508275456</v>
      </c>
      <c r="N219" s="23" t="n">
        <v>2.691739957633026</v>
      </c>
      <c r="O219" s="23" t="n">
        <v>1.691739957633026</v>
      </c>
      <c r="P219" s="23" t="n">
        <v>0.2526018778348036</v>
      </c>
      <c r="Q219" s="23" t="n">
        <v>0.1266699063854776</v>
      </c>
      <c r="R219" s="23" t="n">
        <v>0.4835129812986017</v>
      </c>
      <c r="S219" s="23" t="n">
        <v>0.1042411970783204</v>
      </c>
      <c r="T219" s="23" t="n">
        <v>0.2309111034637981</v>
      </c>
      <c r="U219" s="23" t="n">
        <v>1.501460667954009</v>
      </c>
      <c r="V219" s="23" t="n">
        <v>1.91413058938069</v>
      </c>
      <c r="W219" s="23" t="n">
        <v>0.67249272876641</v>
      </c>
      <c r="X219" s="23" t="n">
        <v>0.1889797474678083</v>
      </c>
      <c r="Y219" s="23" t="n">
        <v>2.662263378763186</v>
      </c>
      <c r="Z219" s="23" t="n">
        <v>1.662263378763186</v>
      </c>
      <c r="AA219" s="23" t="n">
        <v>0.4489186010149392</v>
      </c>
      <c r="AB219" s="23" t="n">
        <v>0.2110664116118317</v>
      </c>
      <c r="AC219" s="23" t="n">
        <v>0.8398134372707839</v>
      </c>
      <c r="AD219" s="23" t="n">
        <v>0.1798284246440131</v>
      </c>
      <c r="AE219" s="23" t="n">
        <v>0.3908948362558448</v>
      </c>
      <c r="AF219" s="23" t="n">
        <v>1.470166331122483</v>
      </c>
      <c r="AG219" s="23" t="n">
        <v>1.870747693172189</v>
      </c>
      <c r="AH219" s="23" t="n">
        <v>1.253653733872628</v>
      </c>
      <c r="AI219" s="23" t="n">
        <v>0.4138402966018444</v>
      </c>
      <c r="AJ219" s="23" t="n">
        <v>2.792608127705782</v>
      </c>
      <c r="AK219" s="23" t="n">
        <v>1.792608127705782</v>
      </c>
      <c r="AL219" s="23" t="n">
        <v>0.4395840721293257</v>
      </c>
      <c r="AM219" s="23" t="n">
        <v>0.2131625319445174</v>
      </c>
      <c r="AN219" s="23" t="n">
        <v>0.8332743314554307</v>
      </c>
      <c r="AO219" s="23" t="n">
        <v>0.1805277273815876</v>
      </c>
      <c r="AP219" s="23" t="n">
        <v>0.393690259326105</v>
      </c>
      <c r="AQ219" s="23" t="n">
        <v>1.484918688959697</v>
      </c>
      <c r="AR219" s="23" t="n">
        <v>1.89559718899524</v>
      </c>
      <c r="AS219" s="23" t="n">
        <v>1.253913283068169</v>
      </c>
      <c r="AT219" s="23" t="n">
        <v>0.4206389516127387</v>
      </c>
      <c r="AU219" s="23" t="n">
        <v>2.852499356935908</v>
      </c>
      <c r="AV219" s="23" t="n">
        <v>1.852499356935908</v>
      </c>
      <c r="AW219" s="23" t="n">
        <v>0.4652173967428263</v>
      </c>
      <c r="AX219" s="23" t="n">
        <v>0.2191649482383651</v>
      </c>
      <c r="AY219" s="23" t="n">
        <v>0.869562894074007</v>
      </c>
      <c r="AZ219" s="23" t="n">
        <v>0.1851805490928156</v>
      </c>
      <c r="BA219" s="23" t="n">
        <v>0.4043454973311807</v>
      </c>
      <c r="BB219" s="23" t="n">
        <v>1.471102219677997</v>
      </c>
      <c r="BC219" s="23" t="n">
        <v>1.869153862607387</v>
      </c>
      <c r="BD219" s="23" t="n">
        <v>1.30146403008981</v>
      </c>
      <c r="BE219" s="23" t="n">
        <v>0.4319011360158027</v>
      </c>
      <c r="BF219" s="23" t="n">
        <v>2.797539471227606</v>
      </c>
      <c r="BG219" s="23" t="n">
        <v>1.797539471227606</v>
      </c>
      <c r="BH219" s="23" t="n">
        <v>5.773192787927639</v>
      </c>
      <c r="BI219" s="23" t="n">
        <v>1.208544236003338</v>
      </c>
      <c r="BJ219" s="23" t="n">
        <v>7.933431422732474</v>
      </c>
      <c r="BK219" s="23" t="n">
        <v>0.9516943988014965</v>
      </c>
      <c r="BL219" s="23" t="n">
        <v>2.160238634804834</v>
      </c>
      <c r="BM219" s="23" t="n">
        <v>1.209337238578024</v>
      </c>
      <c r="BN219" s="23" t="n">
        <v>1.374184392269408</v>
      </c>
      <c r="BO219" s="23" t="n">
        <v>10.13146341800494</v>
      </c>
      <c r="BP219" s="23" t="n">
        <v>2.198031995272466</v>
      </c>
      <c r="BQ219" s="23" t="n">
        <v>1.75491513797892</v>
      </c>
      <c r="BR219" s="23" t="n">
        <v>0.75491513797892</v>
      </c>
      <c r="CD219" s="23" t="n">
        <v>0.1963167231801355</v>
      </c>
      <c r="CE219" s="23" t="n">
        <v>0.08439650522635406</v>
      </c>
      <c r="CF219" s="23" t="n">
        <v>0.3563004559721817</v>
      </c>
      <c r="CG219" s="23" t="n">
        <v>0.07558722756569217</v>
      </c>
      <c r="CH219" s="23" t="n">
        <v>0.1599837327920462</v>
      </c>
      <c r="CI219" s="23" t="n">
        <v>1.4298997245839</v>
      </c>
      <c r="CJ219" s="23" t="n">
        <v>1.814926666462586</v>
      </c>
      <c r="CK219" s="23" t="n">
        <v>0.5811610051062186</v>
      </c>
      <c r="CL219" s="23" t="n">
        <v>0.2248605491340369</v>
      </c>
      <c r="CM219" s="23" t="n">
        <v>2.960323479793208</v>
      </c>
      <c r="CN219" s="23" t="n">
        <v>1.960323479793208</v>
      </c>
      <c r="CO219" s="23" t="n">
        <v>0</v>
      </c>
      <c r="CP219" s="23" t="n">
        <v>0.0002645340742495244</v>
      </c>
      <c r="CQ219" s="23" t="n">
        <v>0.0006796438112772458</v>
      </c>
      <c r="CR219" s="23" t="n">
        <v>0.0004151097370277214</v>
      </c>
      <c r="CS219" s="23" t="n">
        <v>0.0006796438112772458</v>
      </c>
      <c r="CV219" s="23" t="n">
        <v>0.003630537237353233</v>
      </c>
      <c r="CW219" s="23" t="n">
        <v>0.002950893426075987</v>
      </c>
      <c r="CZ219" s="23" t="n">
        <v>0.0001661225456484802</v>
      </c>
      <c r="DA219" s="23" t="n">
        <v>8.18699039138987e-05</v>
      </c>
      <c r="DB219" s="23" t="n">
        <v>0.000308639185283517</v>
      </c>
      <c r="DC219" s="23" t="n">
        <v>6.064673572113811e-05</v>
      </c>
      <c r="DD219" s="23" t="n">
        <v>0.0001425166396350368</v>
      </c>
      <c r="DE219" s="23" t="n">
        <v>1.492828373140499</v>
      </c>
      <c r="DF219" s="23" t="n">
        <v>1.857900648456266</v>
      </c>
      <c r="DG219" s="23" t="n">
        <v>0.0004351403302330689</v>
      </c>
      <c r="DH219" s="23" t="n">
        <v>0.0001265011449495519</v>
      </c>
      <c r="DI219" s="23" t="n">
        <v>2.61939358402223</v>
      </c>
      <c r="DJ219" s="23" t="n">
        <v>1.61939358402223</v>
      </c>
      <c r="DK219" s="23" t="n">
        <v>0.02600004665124178</v>
      </c>
      <c r="DL219" s="23" t="n">
        <v>0.006415949120853592</v>
      </c>
      <c r="DM219" s="23" t="n">
        <v>0.03744168153147263</v>
      </c>
      <c r="DN219" s="23" t="n">
        <v>0.005025685759377264</v>
      </c>
      <c r="DO219" s="23" t="n">
        <v>0.01144163488023086</v>
      </c>
      <c r="DP219" s="23" t="n">
        <v>1.246766831110557</v>
      </c>
      <c r="DQ219" s="23" t="n">
        <v>1.440062090414918</v>
      </c>
      <c r="DR219" s="23" t="n">
        <v>0.04717808151423133</v>
      </c>
      <c r="DS219" s="23" t="n">
        <v>0.009736399982758701</v>
      </c>
      <c r="DT219" s="23" t="n">
        <v>1.814538340914018</v>
      </c>
      <c r="DU219" s="23" t="n">
        <v>0.8145383409140183</v>
      </c>
      <c r="DV219" s="23" t="n">
        <v>-0.000532844583389709</v>
      </c>
      <c r="DW219" s="23" t="n">
        <v>-0.0007599368051692988</v>
      </c>
      <c r="DX219" s="23" t="n">
        <v>-0.002141401909456958</v>
      </c>
      <c r="DY219" s="23" t="n">
        <v>-0.00084862052089795</v>
      </c>
      <c r="DZ219" s="23" t="n">
        <v>-0.001608557326067249</v>
      </c>
      <c r="EA219" s="23" t="n">
        <v>2.426188477576209</v>
      </c>
      <c r="EB219" s="23" t="n">
        <v>4.018811443731597</v>
      </c>
      <c r="EC219" s="23" t="n">
        <v>-0.003693012060177585</v>
      </c>
      <c r="ED219" s="23" t="n">
        <v>-0.001551610150720627</v>
      </c>
      <c r="EE219" s="23" t="n">
        <v>6.930748993795456</v>
      </c>
      <c r="EF219" s="23" t="n">
        <v>5.930748993795456</v>
      </c>
      <c r="EG219" s="23" t="n">
        <v>0.01044782047678904</v>
      </c>
      <c r="EH219" s="23" t="n">
        <v>0.004327918134068414</v>
      </c>
      <c r="EI219" s="23" t="n">
        <v>0.01836519500621388</v>
      </c>
      <c r="EJ219" s="23" t="n">
        <v>0.003589456395356436</v>
      </c>
      <c r="EK219" s="23" t="n">
        <v>0.007917374529424849</v>
      </c>
      <c r="EL219" s="23" t="n">
        <v>1.414241242341726</v>
      </c>
      <c r="EM219" s="23" t="n">
        <v>1.757801547893568</v>
      </c>
      <c r="EN219" s="23" t="n">
        <v>0.02410354582693187</v>
      </c>
      <c r="EO219" s="23" t="n">
        <v>0.005738350820717986</v>
      </c>
      <c r="EP219" s="23" t="n">
        <v>2.307040581380634</v>
      </c>
      <c r="EQ219" s="23" t="n">
        <v>1.307040581380634</v>
      </c>
      <c r="ER219" s="23" t="n">
        <v>-0.01978234936240254</v>
      </c>
      <c r="ES219" s="23" t="n">
        <v>-0.002231797801382658</v>
      </c>
      <c r="ET219" s="23" t="n">
        <v>-0.02490430082156705</v>
      </c>
      <c r="EU219" s="23" t="n">
        <v>-0.002890153657781857</v>
      </c>
      <c r="EV219" s="23" t="n">
        <v>-0.005121951459164515</v>
      </c>
      <c r="EW219" s="23" t="n">
        <v>1.112817631540989</v>
      </c>
      <c r="EX219" s="23" t="n">
        <v>1.258915226161109</v>
      </c>
      <c r="EY219" s="23" t="n">
        <v>-0.02384399663139078</v>
      </c>
      <c r="EZ219" s="23" t="n">
        <v>0.001060304190176279</v>
      </c>
      <c r="FA219" s="23" t="n">
        <v>1.205316729301507</v>
      </c>
      <c r="FB219" s="23" t="n">
        <v>0.2053167293015067</v>
      </c>
      <c r="FC219" s="23" t="n">
        <v>0.01198993161562192</v>
      </c>
      <c r="FD219" s="23" t="n">
        <v>0.005154468299335661</v>
      </c>
      <c r="FE219" s="23" t="n">
        <v>0.02176084661825507</v>
      </c>
      <c r="FF219" s="23" t="n">
        <v>0.004616446703297489</v>
      </c>
      <c r="FG219" s="23" t="n">
        <v>0.00977091500263315</v>
      </c>
      <c r="FH219" s="23" t="n">
        <v>1.4298997245839</v>
      </c>
      <c r="FI219" s="23" t="n">
        <v>1.814926666462587</v>
      </c>
      <c r="FJ219" s="23" t="n">
        <v>0.03549407608284046</v>
      </c>
      <c r="FK219" s="23" t="n">
        <v>0.01373322946458539</v>
      </c>
      <c r="FL219" s="23" t="n">
        <v>2.960323479793207</v>
      </c>
      <c r="FM219" s="23" t="n">
        <v>1.960323479793207</v>
      </c>
    </row>
    <row r="220">
      <c r="A220" s="2" t="inlineStr">
        <is>
          <t>NSW|7501</t>
        </is>
      </c>
      <c r="B220" s="2" t="inlineStr">
        <is>
          <t>NSW</t>
        </is>
      </c>
      <c r="C220" s="2" t="inlineStr">
        <is>
          <t>7501</t>
        </is>
      </c>
      <c r="D220" s="2" t="inlineStr">
        <is>
          <t>Public administration and regulatory services</t>
        </is>
      </c>
      <c r="E220" s="23" t="n">
        <v>1</v>
      </c>
      <c r="F220" s="23" t="n">
        <v>0.430937236068091</v>
      </c>
      <c r="G220" s="23" t="n">
        <v>1.800367692115153</v>
      </c>
      <c r="H220" s="23" t="n">
        <v>0.3694304560470623</v>
      </c>
      <c r="I220" s="23" t="n">
        <v>0.8003676921151532</v>
      </c>
      <c r="J220" s="23" t="n">
        <v>1.430937236068091</v>
      </c>
      <c r="K220" s="23" t="n">
        <v>1.800367692115153</v>
      </c>
      <c r="L220" s="23" t="n">
        <v>2.861800289557228</v>
      </c>
      <c r="M220" s="23" t="n">
        <v>1.061432597442074</v>
      </c>
      <c r="N220" s="23" t="n">
        <v>2.861800289557228</v>
      </c>
      <c r="O220" s="23" t="n">
        <v>1.861800289557228</v>
      </c>
      <c r="P220" s="23" t="n">
        <v>0.4207174435618136</v>
      </c>
      <c r="Q220" s="23" t="n">
        <v>0.1186063131263751</v>
      </c>
      <c r="R220" s="23" t="n">
        <v>0.6325730794336984</v>
      </c>
      <c r="S220" s="23" t="n">
        <v>0.09324932274550975</v>
      </c>
      <c r="T220" s="23" t="n">
        <v>0.2118556358718849</v>
      </c>
      <c r="U220" s="23" t="n">
        <v>1.281914417719999</v>
      </c>
      <c r="V220" s="23" t="n">
        <v>1.503558003391315</v>
      </c>
      <c r="W220" s="23" t="n">
        <v>0.8798125650939355</v>
      </c>
      <c r="X220" s="23" t="n">
        <v>0.247239485660237</v>
      </c>
      <c r="Y220" s="23" t="n">
        <v>2.091219602508993</v>
      </c>
      <c r="Z220" s="23" t="n">
        <v>1.091219602508993</v>
      </c>
      <c r="AA220" s="23" t="n">
        <v>0.5095255840848524</v>
      </c>
      <c r="AB220" s="23" t="n">
        <v>0.1909211683192101</v>
      </c>
      <c r="AC220" s="23" t="n">
        <v>0.8602361231752872</v>
      </c>
      <c r="AD220" s="23" t="n">
        <v>0.1597893707712247</v>
      </c>
      <c r="AE220" s="23" t="n">
        <v>0.3507105390904348</v>
      </c>
      <c r="AF220" s="23" t="n">
        <v>1.374703791689125</v>
      </c>
      <c r="AG220" s="23" t="n">
        <v>1.68830800659468</v>
      </c>
      <c r="AH220" s="23" t="n">
        <v>1.401657431269423</v>
      </c>
      <c r="AI220" s="23" t="n">
        <v>0.5414213080941354</v>
      </c>
      <c r="AJ220" s="23" t="n">
        <v>2.75090687308059</v>
      </c>
      <c r="AK220" s="23" t="n">
        <v>1.75090687308059</v>
      </c>
      <c r="AL220" s="23" t="n">
        <v>0.5165210674988965</v>
      </c>
      <c r="AM220" s="23" t="n">
        <v>0.1912767506912395</v>
      </c>
      <c r="AN220" s="23" t="n">
        <v>0.8684395924454699</v>
      </c>
      <c r="AO220" s="23" t="n">
        <v>0.1606417742553339</v>
      </c>
      <c r="AP220" s="23" t="n">
        <v>0.3519185249465734</v>
      </c>
      <c r="AQ220" s="23" t="n">
        <v>1.37031742309649</v>
      </c>
      <c r="AR220" s="23" t="n">
        <v>1.681324629507634</v>
      </c>
      <c r="AS220" s="23" t="n">
        <v>1.418755483110477</v>
      </c>
      <c r="AT220" s="23" t="n">
        <v>0.5503158906650071</v>
      </c>
      <c r="AU220" s="23" t="n">
        <v>2.746752402531012</v>
      </c>
      <c r="AV220" s="23" t="n">
        <v>1.746752402531012</v>
      </c>
      <c r="AW220" s="23" t="n">
        <v>0.5188419943529412</v>
      </c>
      <c r="AX220" s="23" t="n">
        <v>0.1957234895710388</v>
      </c>
      <c r="AY220" s="23" t="n">
        <v>0.8792016074550498</v>
      </c>
      <c r="AZ220" s="23" t="n">
        <v>0.1646361235310698</v>
      </c>
      <c r="BA220" s="23" t="n">
        <v>0.3603596131021086</v>
      </c>
      <c r="BB220" s="23" t="n">
        <v>1.377231395494749</v>
      </c>
      <c r="BC220" s="23" t="n">
        <v>1.694545963943263</v>
      </c>
      <c r="BD220" s="23" t="n">
        <v>1.444251651999157</v>
      </c>
      <c r="BE220" s="23" t="n">
        <v>0.5650500445441072</v>
      </c>
      <c r="BF220" s="23" t="n">
        <v>2.783605929586162</v>
      </c>
      <c r="BG220" s="23" t="n">
        <v>1.783605929586162</v>
      </c>
      <c r="BH220" s="23" t="n">
        <v>4.201378592191613</v>
      </c>
      <c r="BI220" s="23" t="n">
        <v>1.097519609675881</v>
      </c>
      <c r="BJ220" s="23" t="n">
        <v>6.145678379656159</v>
      </c>
      <c r="BK220" s="23" t="n">
        <v>0.8467801777886648</v>
      </c>
      <c r="BL220" s="23" t="n">
        <v>1.944299787464546</v>
      </c>
      <c r="BM220" s="23" t="n">
        <v>1.261228448137393</v>
      </c>
      <c r="BN220" s="23" t="n">
        <v>1.462776620768736</v>
      </c>
      <c r="BO220" s="23" t="n">
        <v>9.021332026449612</v>
      </c>
      <c r="BP220" s="23" t="n">
        <v>2.875653646793452</v>
      </c>
      <c r="BQ220" s="23" t="n">
        <v>2.147231397621729</v>
      </c>
      <c r="BR220" s="23" t="n">
        <v>1.147231397621729</v>
      </c>
      <c r="CD220" s="23" t="n">
        <v>0.08880814052303879</v>
      </c>
      <c r="CE220" s="23" t="n">
        <v>0.07231485519283495</v>
      </c>
      <c r="CF220" s="23" t="n">
        <v>0.2276630437415888</v>
      </c>
      <c r="CG220" s="23" t="n">
        <v>0.06654004802571509</v>
      </c>
      <c r="CH220" s="23" t="n">
        <v>0.13885490321855</v>
      </c>
      <c r="CI220" s="23" t="n">
        <v>1.814281830099515</v>
      </c>
      <c r="CJ220" s="23" t="n">
        <v>2.563538009024387</v>
      </c>
      <c r="CK220" s="23" t="n">
        <v>0.5218448661754872</v>
      </c>
      <c r="CL220" s="23" t="n">
        <v>0.2941818224338983</v>
      </c>
      <c r="CM220" s="23" t="n">
        <v>5.876092699408667</v>
      </c>
      <c r="CN220" s="23" t="n">
        <v>4.876092699408667</v>
      </c>
      <c r="CO220" s="23" t="n">
        <v>0</v>
      </c>
      <c r="CP220" s="23" t="n">
        <v>0.0003648737242495801</v>
      </c>
      <c r="CQ220" s="23" t="n">
        <v>0.000678075500064753</v>
      </c>
      <c r="CR220" s="23" t="n">
        <v>0.000313201775815173</v>
      </c>
      <c r="CS220" s="23" t="n">
        <v>0.000678075500064753</v>
      </c>
      <c r="CV220" s="23" t="n">
        <v>0.004538686928945417</v>
      </c>
      <c r="CW220" s="23" t="n">
        <v>0.003860611428880664</v>
      </c>
      <c r="CZ220" s="23" t="n">
        <v>4.626324129224272e-05</v>
      </c>
      <c r="DA220" s="23" t="n">
        <v>5.821387617634507e-05</v>
      </c>
      <c r="DB220" s="23" t="n">
        <v>0.0001671251820081106</v>
      </c>
      <c r="DC220" s="23" t="n">
        <v>6.264806453952276e-05</v>
      </c>
      <c r="DD220" s="23" t="n">
        <v>0.0001208619407158678</v>
      </c>
      <c r="DE220" s="23" t="n">
        <v>2.258318149578209</v>
      </c>
      <c r="DF220" s="23" t="n">
        <v>3.612483201347451</v>
      </c>
      <c r="DG220" s="23" t="n">
        <v>0.0003326248105759071</v>
      </c>
      <c r="DH220" s="23" t="n">
        <v>0.0001654996285677966</v>
      </c>
      <c r="DI220" s="23" t="n">
        <v>7.189829360954885</v>
      </c>
      <c r="DJ220" s="23" t="n">
        <v>6.189829360954886</v>
      </c>
      <c r="DK220" s="23" t="n">
        <v>0.003442677248647589</v>
      </c>
      <c r="DL220" s="23" t="n">
        <v>0.004759415804543175</v>
      </c>
      <c r="DM220" s="23" t="n">
        <v>0.01265667192284239</v>
      </c>
      <c r="DN220" s="23" t="n">
        <v>0.004454578869651625</v>
      </c>
      <c r="DO220" s="23" t="n">
        <v>0.0092139946741948</v>
      </c>
      <c r="DP220" s="23" t="n">
        <v>2.382475167084817</v>
      </c>
      <c r="DQ220" s="23" t="n">
        <v>3.676403859180932</v>
      </c>
      <c r="DR220" s="23" t="n">
        <v>0.02539466398905392</v>
      </c>
      <c r="DS220" s="23" t="n">
        <v>0.01273799206621153</v>
      </c>
      <c r="DT220" s="23" t="n">
        <v>7.376428911257912</v>
      </c>
      <c r="DU220" s="23" t="n">
        <v>6.376428911257912</v>
      </c>
      <c r="DV220" s="23" t="n">
        <v>-0.001168013635895002</v>
      </c>
      <c r="DW220" s="23" t="n">
        <v>-0.0007357645251697266</v>
      </c>
      <c r="DX220" s="23" t="n">
        <v>-0.00273985759533537</v>
      </c>
      <c r="DY220" s="23" t="n">
        <v>-0.0008360794342706411</v>
      </c>
      <c r="DZ220" s="23" t="n">
        <v>-0.001571843959440368</v>
      </c>
      <c r="EA220" s="23" t="n">
        <v>1.629928027001106</v>
      </c>
      <c r="EB220" s="23" t="n">
        <v>2.345741103643817</v>
      </c>
      <c r="EC220" s="23" t="n">
        <v>-0.004769806839895126</v>
      </c>
      <c r="ED220" s="23" t="n">
        <v>-0.002029949244559757</v>
      </c>
      <c r="EE220" s="23" t="n">
        <v>4.083691057459458</v>
      </c>
      <c r="EF220" s="23" t="n">
        <v>3.083691057459458</v>
      </c>
      <c r="EG220" s="23" t="n">
        <v>0</v>
      </c>
      <c r="EH220" s="23" t="n">
        <v>0.003675258412265174</v>
      </c>
      <c r="EI220" s="23" t="n">
        <v>0.006909054636911657</v>
      </c>
      <c r="EJ220" s="23" t="n">
        <v>0.003233796224646483</v>
      </c>
      <c r="EK220" s="23" t="n">
        <v>0.006909054636911657</v>
      </c>
      <c r="EN220" s="23" t="n">
        <v>0.01441645648532396</v>
      </c>
      <c r="EO220" s="23" t="n">
        <v>0.007507401848412306</v>
      </c>
      <c r="ER220" s="23" t="n">
        <v>0.006995483414044083</v>
      </c>
      <c r="ES220" s="23" t="n">
        <v>-0.003319676040235824</v>
      </c>
      <c r="ET220" s="23" t="n">
        <v>0.001294414633271106</v>
      </c>
      <c r="EU220" s="23" t="n">
        <v>-0.002381392740537153</v>
      </c>
      <c r="EV220" s="23" t="n">
        <v>-0.005701068780772977</v>
      </c>
      <c r="EW220" s="23" t="n">
        <v>0.5254543762377786</v>
      </c>
      <c r="EX220" s="23" t="n">
        <v>0.1850357661734211</v>
      </c>
      <c r="EY220" s="23" t="n">
        <v>0.002681595355730539</v>
      </c>
      <c r="EZ220" s="23" t="n">
        <v>0.001387180722459433</v>
      </c>
      <c r="FA220" s="23" t="n">
        <v>0.3833323870580533</v>
      </c>
      <c r="FB220" s="23" t="n">
        <v>-0.6166676129419466</v>
      </c>
      <c r="FC220" s="23" t="n">
        <v>0.005423906402536776</v>
      </c>
      <c r="FD220" s="23" t="n">
        <v>0.004416588431746125</v>
      </c>
      <c r="FE220" s="23" t="n">
        <v>0.01390439022029375</v>
      </c>
      <c r="FF220" s="23" t="n">
        <v>0.004063895386010852</v>
      </c>
      <c r="FG220" s="23" t="n">
        <v>0.008480483817756977</v>
      </c>
      <c r="FH220" s="23" t="n">
        <v>1.814281830099516</v>
      </c>
      <c r="FI220" s="23" t="n">
        <v>2.563538009024387</v>
      </c>
      <c r="FJ220" s="23" t="n">
        <v>0.03187137681422227</v>
      </c>
      <c r="FK220" s="23" t="n">
        <v>0.01796698659392851</v>
      </c>
      <c r="FL220" s="23" t="n">
        <v>5.876092699408665</v>
      </c>
      <c r="FM220" s="23" t="n">
        <v>4.876092699408666</v>
      </c>
    </row>
    <row r="221">
      <c r="A221" s="2" t="inlineStr">
        <is>
          <t>NSW|7601</t>
        </is>
      </c>
      <c r="B221" s="2" t="inlineStr">
        <is>
          <t>NSW</t>
        </is>
      </c>
      <c r="C221" s="2" t="inlineStr">
        <is>
          <t>7601</t>
        </is>
      </c>
      <c r="D221" s="2" t="inlineStr">
        <is>
          <t>Defence</t>
        </is>
      </c>
      <c r="E221" s="23" t="n">
        <v>1</v>
      </c>
      <c r="F221" s="23" t="n">
        <v>0.3842480831913037</v>
      </c>
      <c r="G221" s="23" t="n">
        <v>1.742888314164535</v>
      </c>
      <c r="H221" s="23" t="n">
        <v>0.3586402309732309</v>
      </c>
      <c r="I221" s="23" t="n">
        <v>0.7428883141645346</v>
      </c>
      <c r="J221" s="23" t="n">
        <v>1.384248083191304</v>
      </c>
      <c r="K221" s="23" t="n">
        <v>1.742888314164535</v>
      </c>
      <c r="L221" s="23" t="n">
        <v>2.578571444869041</v>
      </c>
      <c r="M221" s="23" t="n">
        <v>0.8356831307045063</v>
      </c>
      <c r="N221" s="23" t="n">
        <v>2.578571444869041</v>
      </c>
      <c r="O221" s="23" t="n">
        <v>1.578571444869041</v>
      </c>
      <c r="P221" s="23" t="n">
        <v>0.3270450088515444</v>
      </c>
      <c r="Q221" s="23" t="n">
        <v>0.0862519922835018</v>
      </c>
      <c r="R221" s="23" t="n">
        <v>0.4980350638321089</v>
      </c>
      <c r="S221" s="23" t="n">
        <v>0.08473806269706277</v>
      </c>
      <c r="T221" s="23" t="n">
        <v>0.1709900549805646</v>
      </c>
      <c r="U221" s="23" t="n">
        <v>1.263731260068409</v>
      </c>
      <c r="V221" s="23" t="n">
        <v>1.522833403209594</v>
      </c>
      <c r="W221" s="23" t="n">
        <v>0.69269072817503</v>
      </c>
      <c r="X221" s="23" t="n">
        <v>0.194655664342921</v>
      </c>
      <c r="Y221" s="23" t="n">
        <v>2.118028740470592</v>
      </c>
      <c r="Z221" s="23" t="n">
        <v>1.118028740470592</v>
      </c>
      <c r="AA221" s="23" t="n">
        <v>0.5001621314593937</v>
      </c>
      <c r="AB221" s="23" t="n">
        <v>0.1463040393339869</v>
      </c>
      <c r="AC221" s="23" t="n">
        <v>0.7933834165805014</v>
      </c>
      <c r="AD221" s="23" t="n">
        <v>0.1469172457871208</v>
      </c>
      <c r="AE221" s="23" t="n">
        <v>0.2932212851211077</v>
      </c>
      <c r="AF221" s="23" t="n">
        <v>1.292513227475049</v>
      </c>
      <c r="AG221" s="23" t="n">
        <v>1.586252470305048</v>
      </c>
      <c r="AH221" s="23" t="n">
        <v>1.219653209753053</v>
      </c>
      <c r="AI221" s="23" t="n">
        <v>0.4262697931725516</v>
      </c>
      <c r="AJ221" s="23" t="n">
        <v>2.438515699287946</v>
      </c>
      <c r="AK221" s="23" t="n">
        <v>1.438515699287946</v>
      </c>
      <c r="AL221" s="23" t="n">
        <v>0.5001621314593937</v>
      </c>
      <c r="AM221" s="23" t="n">
        <v>0.1442186258721637</v>
      </c>
      <c r="AN221" s="23" t="n">
        <v>0.7907021707683968</v>
      </c>
      <c r="AO221" s="23" t="n">
        <v>0.1463214134368394</v>
      </c>
      <c r="AP221" s="23" t="n">
        <v>0.2905400393090031</v>
      </c>
      <c r="AQ221" s="23" t="n">
        <v>1.288343752557509</v>
      </c>
      <c r="AR221" s="23" t="n">
        <v>1.580891716974361</v>
      </c>
      <c r="AS221" s="23" t="n">
        <v>1.223974813323045</v>
      </c>
      <c r="AT221" s="23" t="n">
        <v>0.4332726425546487</v>
      </c>
      <c r="AU221" s="23" t="n">
        <v>2.447156104664864</v>
      </c>
      <c r="AV221" s="23" t="n">
        <v>1.447156104664864</v>
      </c>
      <c r="AW221" s="23" t="n">
        <v>0.5054058369552887</v>
      </c>
      <c r="AX221" s="23" t="n">
        <v>0.1473527550572826</v>
      </c>
      <c r="AY221" s="23" t="n">
        <v>0.802963364051848</v>
      </c>
      <c r="AZ221" s="23" t="n">
        <v>0.1502047720392767</v>
      </c>
      <c r="BA221" s="23" t="n">
        <v>0.2975575270965592</v>
      </c>
      <c r="BB221" s="23" t="n">
        <v>1.291553330576826</v>
      </c>
      <c r="BC221" s="23" t="n">
        <v>1.588749684588393</v>
      </c>
      <c r="BD221" s="23" t="n">
        <v>1.247836445364117</v>
      </c>
      <c r="BE221" s="23" t="n">
        <v>0.4448730813122689</v>
      </c>
      <c r="BF221" s="23" t="n">
        <v>2.468979093873243</v>
      </c>
      <c r="BG221" s="23" t="n">
        <v>1.468979093873243</v>
      </c>
      <c r="BH221" s="23" t="n">
        <v>1.949530454036166</v>
      </c>
      <c r="BI221" s="23" t="n">
        <v>0.9708181301708529</v>
      </c>
      <c r="BJ221" s="23" t="n">
        <v>3.7474045257077</v>
      </c>
      <c r="BK221" s="23" t="n">
        <v>0.8270559415006811</v>
      </c>
      <c r="BL221" s="23" t="n">
        <v>1.797874071671534</v>
      </c>
      <c r="BM221" s="23" t="n">
        <v>1.497975360251973</v>
      </c>
      <c r="BN221" s="23" t="n">
        <v>1.922208764653738</v>
      </c>
      <c r="BO221" s="23" t="n">
        <v>6.011453367024105</v>
      </c>
      <c r="BP221" s="23" t="n">
        <v>2.264048841316405</v>
      </c>
      <c r="BQ221" s="23" t="n">
        <v>3.083539092491953</v>
      </c>
      <c r="BR221" s="23" t="n">
        <v>2.083539092491953</v>
      </c>
      <c r="CD221" s="23" t="n">
        <v>0.1731171226078494</v>
      </c>
      <c r="CE221" s="23" t="n">
        <v>0.06005204705048511</v>
      </c>
      <c r="CF221" s="23" t="n">
        <v>0.2953483527483923</v>
      </c>
      <c r="CG221" s="23" t="n">
        <v>0.06217918309005785</v>
      </c>
      <c r="CH221" s="23" t="n">
        <v>0.122231230140543</v>
      </c>
      <c r="CI221" s="23" t="n">
        <v>1.346886813654574</v>
      </c>
      <c r="CJ221" s="23" t="n">
        <v>1.706060892760014</v>
      </c>
      <c r="CK221" s="23" t="n">
        <v>0.5269624815780227</v>
      </c>
      <c r="CL221" s="23" t="n">
        <v>0.2316141288296304</v>
      </c>
      <c r="CM221" s="23" t="n">
        <v>3.043965112403789</v>
      </c>
      <c r="CN221" s="23" t="n">
        <v>2.043965112403789</v>
      </c>
      <c r="CO221" s="23" t="n">
        <v>0</v>
      </c>
      <c r="CP221" s="23" t="n">
        <v>5.01413998799678e-05</v>
      </c>
      <c r="CQ221" s="23" t="n">
        <v>0.0002443936419398118</v>
      </c>
      <c r="CR221" s="23" t="n">
        <v>0.000194252242059844</v>
      </c>
      <c r="CS221" s="23" t="n">
        <v>0.0002443936419398118</v>
      </c>
      <c r="CV221" s="23" t="n">
        <v>0.003283915749227142</v>
      </c>
      <c r="CW221" s="23" t="n">
        <v>0.00303952210728733</v>
      </c>
      <c r="CZ221" s="23" t="n">
        <v>0.0006602872165499203</v>
      </c>
      <c r="DA221" s="23" t="n">
        <v>0.0001515711336965348</v>
      </c>
      <c r="DB221" s="23" t="n">
        <v>0.000895491913539991</v>
      </c>
      <c r="DC221" s="23" t="n">
        <v>8.363356329353595e-05</v>
      </c>
      <c r="DD221" s="23" t="n">
        <v>0.0002352046969900707</v>
      </c>
      <c r="DE221" s="23" t="n">
        <v>1.229553336635097</v>
      </c>
      <c r="DF221" s="23" t="n">
        <v>1.356215736265565</v>
      </c>
      <c r="DG221" s="23" t="n">
        <v>0.001025792460240053</v>
      </c>
      <c r="DH221" s="23" t="n">
        <v>0.0001303005467000623</v>
      </c>
      <c r="DI221" s="23" t="n">
        <v>1.55355492962584</v>
      </c>
      <c r="DJ221" s="23" t="n">
        <v>0.5535549296258401</v>
      </c>
      <c r="DK221" s="23" t="n">
        <v>0.006265456602772877</v>
      </c>
      <c r="DL221" s="23" t="n">
        <v>0.003868371311325936</v>
      </c>
      <c r="DM221" s="23" t="n">
        <v>0.01471038562399687</v>
      </c>
      <c r="DN221" s="23" t="n">
        <v>0.004576557709898062</v>
      </c>
      <c r="DO221" s="23" t="n">
        <v>0.008444929021223999</v>
      </c>
      <c r="DP221" s="23" t="n">
        <v>1.617412513816459</v>
      </c>
      <c r="DQ221" s="23" t="n">
        <v>2.34785532110885</v>
      </c>
      <c r="DR221" s="23" t="n">
        <v>0.02473921375159898</v>
      </c>
      <c r="DS221" s="23" t="n">
        <v>0.01002882812760211</v>
      </c>
      <c r="DT221" s="23" t="n">
        <v>3.948509313854357</v>
      </c>
      <c r="DU221" s="23" t="n">
        <v>2.948509313854357</v>
      </c>
      <c r="DV221" s="23" t="n">
        <v>-0.001682038323427764</v>
      </c>
      <c r="DW221" s="23" t="n">
        <v>-0.000935954659783359</v>
      </c>
      <c r="DX221" s="23" t="n">
        <v>-0.003589077896025362</v>
      </c>
      <c r="DY221" s="23" t="n">
        <v>-0.0009710849128142389</v>
      </c>
      <c r="DZ221" s="23" t="n">
        <v>-0.001907039572597598</v>
      </c>
      <c r="EA221" s="23" t="n">
        <v>1.556440746175159</v>
      </c>
      <c r="EB221" s="23" t="n">
        <v>2.133767017098227</v>
      </c>
      <c r="EC221" s="23" t="n">
        <v>-0.00518728991999472</v>
      </c>
      <c r="ED221" s="23" t="n">
        <v>-0.001598212023969359</v>
      </c>
      <c r="EE221" s="23" t="n">
        <v>3.083930875857652</v>
      </c>
      <c r="EF221" s="23" t="n">
        <v>2.083930875857652</v>
      </c>
      <c r="EG221" s="23" t="n">
        <v>0</v>
      </c>
      <c r="EH221" s="23" t="n">
        <v>0.002899319347579895</v>
      </c>
      <c r="EI221" s="23" t="n">
        <v>0.005790773671655089</v>
      </c>
      <c r="EJ221" s="23" t="n">
        <v>0.002891454324075195</v>
      </c>
      <c r="EK221" s="23" t="n">
        <v>0.005790773671655089</v>
      </c>
      <c r="EN221" s="23" t="n">
        <v>0.01170147313128836</v>
      </c>
      <c r="EO221" s="23" t="n">
        <v>0.005910699459633275</v>
      </c>
      <c r="ER221" s="23" t="n">
        <v>0</v>
      </c>
      <c r="ES221" s="23" t="n">
        <v>-0.004984732809403251</v>
      </c>
      <c r="ET221" s="23" t="n">
        <v>-0.008472019483759863</v>
      </c>
      <c r="EU221" s="23" t="n">
        <v>-0.003487286674356612</v>
      </c>
      <c r="EV221" s="23" t="n">
        <v>-0.008472019483759863</v>
      </c>
      <c r="EY221" s="23" t="n">
        <v>-0.007379869561295609</v>
      </c>
      <c r="EZ221" s="23" t="n">
        <v>0.001092149922464254</v>
      </c>
      <c r="FC221" s="23" t="n">
        <v>0.01057302927604782</v>
      </c>
      <c r="FD221" s="23" t="n">
        <v>0.003667644436244758</v>
      </c>
      <c r="FE221" s="23" t="n">
        <v>0.01803823176587192</v>
      </c>
      <c r="FF221" s="23" t="n">
        <v>0.003797558053579338</v>
      </c>
      <c r="FG221" s="23" t="n">
        <v>0.007465202489824097</v>
      </c>
      <c r="FH221" s="23" t="n">
        <v>1.346886813654574</v>
      </c>
      <c r="FI221" s="23" t="n">
        <v>1.706060892760015</v>
      </c>
      <c r="FJ221" s="23" t="n">
        <v>0.03218393224871346</v>
      </c>
      <c r="FK221" s="23" t="n">
        <v>0.01414570048284155</v>
      </c>
      <c r="FL221" s="23" t="n">
        <v>3.043965112403789</v>
      </c>
      <c r="FM221" s="23" t="n">
        <v>2.043965112403789</v>
      </c>
    </row>
    <row r="222">
      <c r="A222" s="2" t="inlineStr">
        <is>
          <t>NSW|7701</t>
        </is>
      </c>
      <c r="B222" s="2" t="inlineStr">
        <is>
          <t>NSW</t>
        </is>
      </c>
      <c r="C222" s="2" t="inlineStr">
        <is>
          <t>7701</t>
        </is>
      </c>
      <c r="D222" s="2" t="inlineStr">
        <is>
          <t>Public order and safety</t>
        </is>
      </c>
      <c r="E222" s="23" t="n">
        <v>1</v>
      </c>
      <c r="F222" s="23" t="n">
        <v>0.3405285866891988</v>
      </c>
      <c r="G222" s="23" t="n">
        <v>1.606459521621283</v>
      </c>
      <c r="H222" s="23" t="n">
        <v>0.2659309349320843</v>
      </c>
      <c r="I222" s="23" t="n">
        <v>0.6064595216212831</v>
      </c>
      <c r="J222" s="23" t="n">
        <v>1.340528586689199</v>
      </c>
      <c r="K222" s="23" t="n">
        <v>1.606459521621283</v>
      </c>
      <c r="L222" s="23" t="n">
        <v>2.738447757558792</v>
      </c>
      <c r="M222" s="23" t="n">
        <v>1.131988235937509</v>
      </c>
      <c r="N222" s="23" t="n">
        <v>2.738447757558792</v>
      </c>
      <c r="O222" s="23" t="n">
        <v>1.738447757558792</v>
      </c>
      <c r="P222" s="23" t="n">
        <v>0.4961896038068245</v>
      </c>
      <c r="Q222" s="23" t="n">
        <v>0.1090705775454044</v>
      </c>
      <c r="R222" s="23" t="n">
        <v>0.6746215313297751</v>
      </c>
      <c r="S222" s="23" t="n">
        <v>0.06936134997754621</v>
      </c>
      <c r="T222" s="23" t="n">
        <v>0.1784319275229506</v>
      </c>
      <c r="U222" s="23" t="n">
        <v>1.219816329702602</v>
      </c>
      <c r="V222" s="23" t="n">
        <v>1.35960432494756</v>
      </c>
      <c r="W222" s="23" t="n">
        <v>0.9382955412490934</v>
      </c>
      <c r="X222" s="23" t="n">
        <v>0.2636740099193183</v>
      </c>
      <c r="Y222" s="23" t="n">
        <v>1.891002016266324</v>
      </c>
      <c r="Z222" s="23" t="n">
        <v>0.8910020162663237</v>
      </c>
      <c r="AA222" s="23" t="n">
        <v>0.5886314343858354</v>
      </c>
      <c r="AB222" s="23" t="n">
        <v>0.1617708147977097</v>
      </c>
      <c r="AC222" s="23" t="n">
        <v>0.8683511282789433</v>
      </c>
      <c r="AD222" s="23" t="n">
        <v>0.1179488790953982</v>
      </c>
      <c r="AE222" s="23" t="n">
        <v>0.2797196938931079</v>
      </c>
      <c r="AF222" s="23" t="n">
        <v>1.274825307225561</v>
      </c>
      <c r="AG222" s="23" t="n">
        <v>1.475203459334381</v>
      </c>
      <c r="AH222" s="23" t="n">
        <v>1.445761839920393</v>
      </c>
      <c r="AI222" s="23" t="n">
        <v>0.5774107116414495</v>
      </c>
      <c r="AJ222" s="23" t="n">
        <v>2.456141068016301</v>
      </c>
      <c r="AK222" s="23" t="n">
        <v>1.456141068016301</v>
      </c>
      <c r="AL222" s="23" t="n">
        <v>0.597755364856569</v>
      </c>
      <c r="AM222" s="23" t="n">
        <v>0.1619372020621982</v>
      </c>
      <c r="AN222" s="23" t="n">
        <v>0.8780032404679896</v>
      </c>
      <c r="AO222" s="23" t="n">
        <v>0.1183106735492224</v>
      </c>
      <c r="AP222" s="23" t="n">
        <v>0.2802478756114206</v>
      </c>
      <c r="AQ222" s="23" t="n">
        <v>1.270908822543241</v>
      </c>
      <c r="AR222" s="23" t="n">
        <v>1.468833727119565</v>
      </c>
      <c r="AS222" s="23" t="n">
        <v>1.464899776134502</v>
      </c>
      <c r="AT222" s="23" t="n">
        <v>0.5868965356665128</v>
      </c>
      <c r="AU222" s="23" t="n">
        <v>2.4506677183667</v>
      </c>
      <c r="AV222" s="23" t="n">
        <v>1.4506677183667</v>
      </c>
      <c r="AW222" s="23" t="n">
        <v>0.6057076145430922</v>
      </c>
      <c r="AX222" s="23" t="n">
        <v>0.1655904483320347</v>
      </c>
      <c r="AY222" s="23" t="n">
        <v>0.8926251705997486</v>
      </c>
      <c r="AZ222" s="23" t="n">
        <v>0.1213271077246217</v>
      </c>
      <c r="BA222" s="23" t="n">
        <v>0.2869175560566564</v>
      </c>
      <c r="BB222" s="23" t="n">
        <v>1.273383468122562</v>
      </c>
      <c r="BC222" s="23" t="n">
        <v>1.473689861523516</v>
      </c>
      <c r="BD222" s="23" t="n">
        <v>1.495235270083529</v>
      </c>
      <c r="BE222" s="23" t="n">
        <v>0.6026100994837809</v>
      </c>
      <c r="BF222" s="23" t="n">
        <v>2.468575983168779</v>
      </c>
      <c r="BG222" s="23" t="n">
        <v>1.468575983168779</v>
      </c>
      <c r="BH222" s="23" t="n">
        <v>5.861869704003283</v>
      </c>
      <c r="BI222" s="23" t="n">
        <v>0.885535551452353</v>
      </c>
      <c r="BJ222" s="23" t="n">
        <v>7.378212157972474</v>
      </c>
      <c r="BK222" s="23" t="n">
        <v>0.630806902516838</v>
      </c>
      <c r="BL222" s="23" t="n">
        <v>1.516342453969191</v>
      </c>
      <c r="BM222" s="23" t="n">
        <v>1.151067082034865</v>
      </c>
      <c r="BN222" s="23" t="n">
        <v>1.25867897625456</v>
      </c>
      <c r="BO222" s="23" t="n">
        <v>10.44501650018474</v>
      </c>
      <c r="BP222" s="23" t="n">
        <v>3.066804342212265</v>
      </c>
      <c r="BQ222" s="23" t="n">
        <v>1.781857500696656</v>
      </c>
      <c r="BR222" s="23" t="n">
        <v>0.7818575006966565</v>
      </c>
      <c r="CD222" s="23" t="n">
        <v>0.09244183057901091</v>
      </c>
      <c r="CE222" s="23" t="n">
        <v>0.05270023725230531</v>
      </c>
      <c r="CF222" s="23" t="n">
        <v>0.1937295969491681</v>
      </c>
      <c r="CG222" s="23" t="n">
        <v>0.04858752911785189</v>
      </c>
      <c r="CH222" s="23" t="n">
        <v>0.1012877663701572</v>
      </c>
      <c r="CI222" s="23" t="n">
        <v>1.5700908011256</v>
      </c>
      <c r="CJ222" s="23" t="n">
        <v>2.095691914966846</v>
      </c>
      <c r="CK222" s="23" t="n">
        <v>0.5074662986712994</v>
      </c>
      <c r="CL222" s="23" t="n">
        <v>0.3137367017221313</v>
      </c>
      <c r="CM222" s="23" t="n">
        <v>5.489574313844458</v>
      </c>
      <c r="CN222" s="23" t="n">
        <v>4.489574313844458</v>
      </c>
      <c r="CO222" s="23" t="n">
        <v>0</v>
      </c>
      <c r="CP222" s="23" t="n">
        <v>0.0001269131178994967</v>
      </c>
      <c r="CQ222" s="23" t="n">
        <v>0.0003443467126692395</v>
      </c>
      <c r="CR222" s="23" t="n">
        <v>0.0002174335947697428</v>
      </c>
      <c r="CS222" s="23" t="n">
        <v>0.0003443467126692395</v>
      </c>
      <c r="CV222" s="23" t="n">
        <v>0.004461581034990225</v>
      </c>
      <c r="CW222" s="23" t="n">
        <v>0.004117234322320986</v>
      </c>
      <c r="CZ222" s="23" t="n">
        <v>9.878692981752568e-05</v>
      </c>
      <c r="DA222" s="23" t="n">
        <v>4.519201622674891e-05</v>
      </c>
      <c r="DB222" s="23" t="n">
        <v>0.0001859835304823935</v>
      </c>
      <c r="DC222" s="23" t="n">
        <v>4.200458443811893e-05</v>
      </c>
      <c r="DD222" s="23" t="n">
        <v>8.719660066486784e-05</v>
      </c>
      <c r="DE222" s="23" t="n">
        <v>1.457469589451007</v>
      </c>
      <c r="DF222" s="23" t="n">
        <v>1.882673455141617</v>
      </c>
      <c r="DG222" s="23" t="n">
        <v>0.0003624842645301792</v>
      </c>
      <c r="DH222" s="23" t="n">
        <v>0.0001765007340477857</v>
      </c>
      <c r="DI222" s="23" t="n">
        <v>3.669354490515519</v>
      </c>
      <c r="DJ222" s="23" t="n">
        <v>2.669354490515519</v>
      </c>
      <c r="DK222" s="23" t="n">
        <v>0.008933512105790742</v>
      </c>
      <c r="DL222" s="23" t="n">
        <v>0.004111627276108822</v>
      </c>
      <c r="DM222" s="23" t="n">
        <v>0.01642731553517308</v>
      </c>
      <c r="DN222" s="23" t="n">
        <v>0.003382176153273513</v>
      </c>
      <c r="DO222" s="23" t="n">
        <v>0.007493803429382336</v>
      </c>
      <c r="DP222" s="23" t="n">
        <v>1.460247574237197</v>
      </c>
      <c r="DQ222" s="23" t="n">
        <v>1.838841806071413</v>
      </c>
      <c r="DR222" s="23" t="n">
        <v>0.03001202850061762</v>
      </c>
      <c r="DS222" s="23" t="n">
        <v>0.01358471296544454</v>
      </c>
      <c r="DT222" s="23" t="n">
        <v>3.359488199625732</v>
      </c>
      <c r="DU222" s="23" t="n">
        <v>2.359488199625732</v>
      </c>
      <c r="DV222" s="23" t="n">
        <v>-0.001080049349085085</v>
      </c>
      <c r="DW222" s="23" t="n">
        <v>-0.000630486140398607</v>
      </c>
      <c r="DX222" s="23" t="n">
        <v>-0.002335715646565882</v>
      </c>
      <c r="DY222" s="23" t="n">
        <v>-0.0006251801570821896</v>
      </c>
      <c r="DZ222" s="23" t="n">
        <v>-0.001255666297480797</v>
      </c>
      <c r="EA222" s="23" t="n">
        <v>1.583756789384388</v>
      </c>
      <c r="EB222" s="23" t="n">
        <v>2.162600855733562</v>
      </c>
      <c r="EC222" s="23" t="n">
        <v>-0.004500599851111227</v>
      </c>
      <c r="ED222" s="23" t="n">
        <v>-0.002164884204545345</v>
      </c>
      <c r="EE222" s="23" t="n">
        <v>4.167031677694825</v>
      </c>
      <c r="EF222" s="23" t="n">
        <v>3.167031677694825</v>
      </c>
      <c r="EG222" s="23" t="n">
        <v>0</v>
      </c>
      <c r="EH222" s="23" t="n">
        <v>0.004055750789847619</v>
      </c>
      <c r="EI222" s="23" t="n">
        <v>0.00646702759908052</v>
      </c>
      <c r="EJ222" s="23" t="n">
        <v>0.002411276809232901</v>
      </c>
      <c r="EK222" s="23" t="n">
        <v>0.00646702759908052</v>
      </c>
      <c r="EN222" s="23" t="n">
        <v>0.01447346210593299</v>
      </c>
      <c r="EO222" s="23" t="n">
        <v>0.008006434506852469</v>
      </c>
      <c r="ER222" s="23" t="n">
        <v>0.009123930470733555</v>
      </c>
      <c r="ES222" s="23" t="n">
        <v>-0.003889363525359137</v>
      </c>
      <c r="ET222" s="23" t="n">
        <v>0.003185084589965923</v>
      </c>
      <c r="EU222" s="23" t="n">
        <v>-0.002049482355408495</v>
      </c>
      <c r="EV222" s="23" t="n">
        <v>-0.005938845880767632</v>
      </c>
      <c r="EW222" s="23" t="n">
        <v>0.5737184168780238</v>
      </c>
      <c r="EX222" s="23" t="n">
        <v>0.3490912825544412</v>
      </c>
      <c r="EY222" s="23" t="n">
        <v>0.004664474108176548</v>
      </c>
      <c r="EZ222" s="23" t="n">
        <v>0.001479389518210625</v>
      </c>
      <c r="FA222" s="23" t="n">
        <v>0.5112351659340878</v>
      </c>
      <c r="FB222" s="23" t="n">
        <v>-0.4887648340659123</v>
      </c>
      <c r="FC222" s="23" t="n">
        <v>0.005645831944985314</v>
      </c>
      <c r="FD222" s="23" t="n">
        <v>0.003218636856537183</v>
      </c>
      <c r="FE222" s="23" t="n">
        <v>0.01183192436036726</v>
      </c>
      <c r="FF222" s="23" t="n">
        <v>0.002967455558844768</v>
      </c>
      <c r="FG222" s="23" t="n">
        <v>0.006186092415381951</v>
      </c>
      <c r="FH222" s="23" t="n">
        <v>1.5700908011256</v>
      </c>
      <c r="FI222" s="23" t="n">
        <v>2.095691914966846</v>
      </c>
      <c r="FJ222" s="23" t="n">
        <v>0.03099321402547387</v>
      </c>
      <c r="FK222" s="23" t="n">
        <v>0.0191612896651066</v>
      </c>
      <c r="FL222" s="23" t="n">
        <v>5.489574313844456</v>
      </c>
      <c r="FM222" s="23" t="n">
        <v>4.489574313844457</v>
      </c>
    </row>
    <row r="223">
      <c r="A223" s="2" t="inlineStr">
        <is>
          <t>NSW|8010</t>
        </is>
      </c>
      <c r="B223" s="2" t="inlineStr">
        <is>
          <t>NSW</t>
        </is>
      </c>
      <c r="C223" s="2" t="inlineStr">
        <is>
          <t>8010</t>
        </is>
      </c>
      <c r="D223" s="2" t="inlineStr">
        <is>
          <t>Primary and secondary education services (including pre-schools and special schools)</t>
        </is>
      </c>
      <c r="E223" s="23" t="n">
        <v>1</v>
      </c>
      <c r="F223" s="23" t="n">
        <v>0.2025941053523214</v>
      </c>
      <c r="G223" s="23" t="n">
        <v>1.361212203023679</v>
      </c>
      <c r="H223" s="23" t="n">
        <v>0.1586180976713572</v>
      </c>
      <c r="I223" s="23" t="n">
        <v>0.3612122030236786</v>
      </c>
      <c r="J223" s="23" t="n">
        <v>1.202594105352321</v>
      </c>
      <c r="K223" s="23" t="n">
        <v>1.361212203023679</v>
      </c>
      <c r="L223" s="23" t="n">
        <v>2.633898315750351</v>
      </c>
      <c r="M223" s="23" t="n">
        <v>1.272686112726672</v>
      </c>
      <c r="N223" s="23" t="n">
        <v>2.633898315750351</v>
      </c>
      <c r="O223" s="23" t="n">
        <v>1.633898315750351</v>
      </c>
      <c r="P223" s="23" t="n">
        <v>0.6578969875928967</v>
      </c>
      <c r="Q223" s="23" t="n">
        <v>0.05950846243152835</v>
      </c>
      <c r="R223" s="23" t="n">
        <v>0.7584720644722335</v>
      </c>
      <c r="S223" s="23" t="n">
        <v>0.04106661444780841</v>
      </c>
      <c r="T223" s="23" t="n">
        <v>0.1005750768793368</v>
      </c>
      <c r="U223" s="23" t="n">
        <v>1.090452553444966</v>
      </c>
      <c r="V223" s="23" t="n">
        <v>1.152873593854441</v>
      </c>
      <c r="W223" s="23" t="n">
        <v>1.054918829604337</v>
      </c>
      <c r="X223" s="23" t="n">
        <v>0.2964467651321038</v>
      </c>
      <c r="Y223" s="23" t="n">
        <v>1.603471135297424</v>
      </c>
      <c r="Z223" s="23" t="n">
        <v>0.6034711352974238</v>
      </c>
      <c r="AA223" s="23" t="n">
        <v>0.7255121079390383</v>
      </c>
      <c r="AB223" s="23" t="n">
        <v>0.09574396329232866</v>
      </c>
      <c r="AC223" s="23" t="n">
        <v>0.8918051043732098</v>
      </c>
      <c r="AD223" s="23" t="n">
        <v>0.07054903314184284</v>
      </c>
      <c r="AE223" s="23" t="n">
        <v>0.1662929964341715</v>
      </c>
      <c r="AF223" s="23" t="n">
        <v>1.131967423072109</v>
      </c>
      <c r="AG223" s="23" t="n">
        <v>1.229207748036845</v>
      </c>
      <c r="AH223" s="23" t="n">
        <v>1.540983753687605</v>
      </c>
      <c r="AI223" s="23" t="n">
        <v>0.649178649314395</v>
      </c>
      <c r="AJ223" s="23" t="n">
        <v>2.123994536859042</v>
      </c>
      <c r="AK223" s="23" t="n">
        <v>1.123994536859042</v>
      </c>
      <c r="AL223" s="23" t="n">
        <v>0.7256413593630998</v>
      </c>
      <c r="AM223" s="23" t="n">
        <v>0.0959682008942959</v>
      </c>
      <c r="AN223" s="23" t="n">
        <v>0.8923886198154753</v>
      </c>
      <c r="AO223" s="23" t="n">
        <v>0.07077905955807963</v>
      </c>
      <c r="AP223" s="23" t="n">
        <v>0.1667472604523755</v>
      </c>
      <c r="AQ223" s="23" t="n">
        <v>1.13225293687577</v>
      </c>
      <c r="AR223" s="23" t="n">
        <v>1.229792938757971</v>
      </c>
      <c r="AS223" s="23" t="n">
        <v>1.552232111856322</v>
      </c>
      <c r="AT223" s="23" t="n">
        <v>0.6598434920408467</v>
      </c>
      <c r="AU223" s="23" t="n">
        <v>2.139117474255776</v>
      </c>
      <c r="AV223" s="23" t="n">
        <v>1.139117474255776</v>
      </c>
      <c r="AW223" s="23" t="n">
        <v>0.7316872818413623</v>
      </c>
      <c r="AX223" s="23" t="n">
        <v>0.09808400003759554</v>
      </c>
      <c r="AY223" s="23" t="n">
        <v>0.9023523574917042</v>
      </c>
      <c r="AZ223" s="23" t="n">
        <v>0.07258107561274629</v>
      </c>
      <c r="BA223" s="23" t="n">
        <v>0.1706650756503418</v>
      </c>
      <c r="BB223" s="23" t="n">
        <v>1.134051803921967</v>
      </c>
      <c r="BC223" s="23" t="n">
        <v>1.233248656749707</v>
      </c>
      <c r="BD223" s="23" t="n">
        <v>1.579862494659052</v>
      </c>
      <c r="BE223" s="23" t="n">
        <v>0.6775101371673476</v>
      </c>
      <c r="BF223" s="23" t="n">
        <v>2.159204531590564</v>
      </c>
      <c r="BG223" s="23" t="n">
        <v>1.159204531590564</v>
      </c>
      <c r="BH223" s="23" t="n">
        <v>7.301728205950703</v>
      </c>
      <c r="BI223" s="23" t="n">
        <v>0.5687501288001378</v>
      </c>
      <c r="BJ223" s="23" t="n">
        <v>8.247430294039889</v>
      </c>
      <c r="BK223" s="23" t="n">
        <v>0.3769519592890478</v>
      </c>
      <c r="BL223" s="23" t="n">
        <v>0.9457020880891855</v>
      </c>
      <c r="BM223" s="23" t="n">
        <v>1.077892536226783</v>
      </c>
      <c r="BN223" s="23" t="n">
        <v>1.129517569185671</v>
      </c>
      <c r="BO223" s="23" t="n">
        <v>11.69541603529707</v>
      </c>
      <c r="BP223" s="23" t="n">
        <v>3.447985741257181</v>
      </c>
      <c r="BQ223" s="23" t="n">
        <v>1.601732590616785</v>
      </c>
      <c r="BR223" s="23" t="n">
        <v>0.601732590616785</v>
      </c>
      <c r="CD223" s="23" t="n">
        <v>0.06761512034614162</v>
      </c>
      <c r="CE223" s="23" t="n">
        <v>0.0362355008608003</v>
      </c>
      <c r="CF223" s="23" t="n">
        <v>0.1333330399009763</v>
      </c>
      <c r="CG223" s="23" t="n">
        <v>0.0294824186940344</v>
      </c>
      <c r="CH223" s="23" t="n">
        <v>0.06571791955483469</v>
      </c>
      <c r="CI223" s="23" t="n">
        <v>1.535908250629447</v>
      </c>
      <c r="CJ223" s="23" t="n">
        <v>1.971941175559629</v>
      </c>
      <c r="CK223" s="23" t="n">
        <v>0.4860649240832678</v>
      </c>
      <c r="CL223" s="23" t="n">
        <v>0.3527318841822915</v>
      </c>
      <c r="CM223" s="23" t="n">
        <v>7.188701603945375</v>
      </c>
      <c r="CN223" s="23" t="n">
        <v>6.188701603945376</v>
      </c>
      <c r="CO223" s="23" t="n">
        <v>0</v>
      </c>
      <c r="CP223" s="23" t="n">
        <v>0.0001630666823013911</v>
      </c>
      <c r="CQ223" s="23" t="n">
        <v>0.000305700651177718</v>
      </c>
      <c r="CR223" s="23" t="n">
        <v>0.0001426339688763269</v>
      </c>
      <c r="CS223" s="23" t="n">
        <v>0.000305700651177718</v>
      </c>
      <c r="CV223" s="23" t="n">
        <v>0.004934677153322913</v>
      </c>
      <c r="CW223" s="23" t="n">
        <v>0.004628976502145195</v>
      </c>
      <c r="CZ223" s="23" t="n">
        <v>9.444294727137099e-05</v>
      </c>
      <c r="DA223" s="23" t="n">
        <v>3.097091548863355e-05</v>
      </c>
      <c r="DB223" s="23" t="n">
        <v>0.0001505222870200695</v>
      </c>
      <c r="DC223" s="23" t="n">
        <v>2.5108424260065e-05</v>
      </c>
      <c r="DD223" s="23" t="n">
        <v>5.607933974869855e-05</v>
      </c>
      <c r="DE223" s="23" t="n">
        <v>1.32793253899248</v>
      </c>
      <c r="DF223" s="23" t="n">
        <v>1.59379065741734</v>
      </c>
      <c r="DG223" s="23" t="n">
        <v>0.0003489607742563279</v>
      </c>
      <c r="DH223" s="23" t="n">
        <v>0.0001984384872362584</v>
      </c>
      <c r="DI223" s="23" t="n">
        <v>3.69493735994525</v>
      </c>
      <c r="DJ223" s="23" t="n">
        <v>2.69493735994525</v>
      </c>
      <c r="DK223" s="23" t="n">
        <v>0.006556629112431885</v>
      </c>
      <c r="DL223" s="23" t="n">
        <v>0.002368193270085499</v>
      </c>
      <c r="DM223" s="23" t="n">
        <v>0.01094224128093658</v>
      </c>
      <c r="DN223" s="23" t="n">
        <v>0.002017418898419197</v>
      </c>
      <c r="DO223" s="23" t="n">
        <v>0.004385612168504696</v>
      </c>
      <c r="DP223" s="23" t="n">
        <v>1.36119067122391</v>
      </c>
      <c r="DQ223" s="23" t="n">
        <v>1.668882148631715</v>
      </c>
      <c r="DR223" s="23" t="n">
        <v>0.02621543493049819</v>
      </c>
      <c r="DS223" s="23" t="n">
        <v>0.01527319364956161</v>
      </c>
      <c r="DT223" s="23" t="n">
        <v>3.998309875541329</v>
      </c>
      <c r="DU223" s="23" t="n">
        <v>2.99830987554133</v>
      </c>
      <c r="DV223" s="23" t="n">
        <v>-0.0006051495814407855</v>
      </c>
      <c r="DW223" s="23" t="n">
        <v>-0.0004464317245758817</v>
      </c>
      <c r="DX223" s="23" t="n">
        <v>-0.001434726542905454</v>
      </c>
      <c r="DY223" s="23" t="n">
        <v>-0.0003831452368887867</v>
      </c>
      <c r="DZ223" s="23" t="n">
        <v>-0.0008295769614646685</v>
      </c>
      <c r="EA223" s="23" t="n">
        <v>1.737721281262368</v>
      </c>
      <c r="EB223" s="23" t="n">
        <v>2.370862654303667</v>
      </c>
      <c r="EC223" s="23" t="n">
        <v>-0.003868690055348076</v>
      </c>
      <c r="ED223" s="23" t="n">
        <v>-0.002433963512442622</v>
      </c>
      <c r="EE223" s="23" t="n">
        <v>6.392948411427813</v>
      </c>
      <c r="EF223" s="23" t="n">
        <v>5.392948411427814</v>
      </c>
      <c r="EG223" s="23" t="n">
        <v>0.0006649749635724918</v>
      </c>
      <c r="EH223" s="23" t="n">
        <v>0.001878037837389287</v>
      </c>
      <c r="EI223" s="23" t="n">
        <v>0.003975213739193578</v>
      </c>
      <c r="EJ223" s="23" t="n">
        <v>0.001432200938231799</v>
      </c>
      <c r="EK223" s="23" t="n">
        <v>0.003310238775621086</v>
      </c>
      <c r="EL223" s="23" t="n">
        <v>3.824223377222764</v>
      </c>
      <c r="EM223" s="23" t="n">
        <v>5.977990085276681</v>
      </c>
      <c r="EN223" s="23" t="n">
        <v>0.01297678962649747</v>
      </c>
      <c r="EO223" s="23" t="n">
        <v>0.009001575887303888</v>
      </c>
      <c r="EP223" s="23" t="n">
        <v>19.51470406762586</v>
      </c>
      <c r="EQ223" s="23" t="n">
        <v>18.51470406762586</v>
      </c>
      <c r="ER223" s="23" t="n">
        <v>-0.0005357235395110748</v>
      </c>
      <c r="ES223" s="23" t="n">
        <v>-0.001653800235422017</v>
      </c>
      <c r="ET223" s="23" t="n">
        <v>-0.003391698296928033</v>
      </c>
      <c r="EU223" s="23" t="n">
        <v>-0.001202174521994942</v>
      </c>
      <c r="EV223" s="23" t="n">
        <v>-0.002855974757416958</v>
      </c>
      <c r="EW223" s="23" t="n">
        <v>4.087040448010458</v>
      </c>
      <c r="EX223" s="23" t="n">
        <v>6.331060793078923</v>
      </c>
      <c r="EY223" s="23" t="n">
        <v>-0.00172843145778036</v>
      </c>
      <c r="EZ223" s="23" t="n">
        <v>0.001663266839147674</v>
      </c>
      <c r="FA223" s="23" t="n">
        <v>3.226349656686363</v>
      </c>
      <c r="FB223" s="23" t="n">
        <v>2.226349656686363</v>
      </c>
      <c r="FC223" s="23" t="n">
        <v>0.004129554813261653</v>
      </c>
      <c r="FD223" s="23" t="n">
        <v>0.002213062495853467</v>
      </c>
      <c r="FE223" s="23" t="n">
        <v>0.008143239173001112</v>
      </c>
      <c r="FF223" s="23" t="n">
        <v>0.001800621863885992</v>
      </c>
      <c r="FG223" s="23" t="n">
        <v>0.004013684359739459</v>
      </c>
      <c r="FH223" s="23" t="n">
        <v>1.535908250629447</v>
      </c>
      <c r="FI223" s="23" t="n">
        <v>1.97194117555963</v>
      </c>
      <c r="FJ223" s="23" t="n">
        <v>0.02968613730967439</v>
      </c>
      <c r="FK223" s="23" t="n">
        <v>0.02154289813667327</v>
      </c>
      <c r="FL223" s="23" t="n">
        <v>7.188701603945375</v>
      </c>
      <c r="FM223" s="23" t="n">
        <v>6.188701603945375</v>
      </c>
    </row>
    <row r="224">
      <c r="A224" s="2" t="inlineStr">
        <is>
          <t>NSW|8110</t>
        </is>
      </c>
      <c r="B224" s="2" t="inlineStr">
        <is>
          <t>NSW</t>
        </is>
      </c>
      <c r="C224" s="2" t="inlineStr">
        <is>
          <t>8110</t>
        </is>
      </c>
      <c r="D224" s="2" t="inlineStr">
        <is>
          <t>Technical, vocational and tertiary education services (including undergraduate and postgraduate)</t>
        </is>
      </c>
      <c r="E224" s="23" t="n">
        <v>1</v>
      </c>
      <c r="F224" s="23" t="n">
        <v>0.2461452641524979</v>
      </c>
      <c r="G224" s="23" t="n">
        <v>1.44164897511708</v>
      </c>
      <c r="H224" s="23" t="n">
        <v>0.1955037109645826</v>
      </c>
      <c r="I224" s="23" t="n">
        <v>0.4416489751170805</v>
      </c>
      <c r="J224" s="23" t="n">
        <v>1.246145264152498</v>
      </c>
      <c r="K224" s="23" t="n">
        <v>1.44164897511708</v>
      </c>
      <c r="L224" s="23" t="n">
        <v>2.633363427987734</v>
      </c>
      <c r="M224" s="23" t="n">
        <v>1.191714452870653</v>
      </c>
      <c r="N224" s="23" t="n">
        <v>2.633363427987734</v>
      </c>
      <c r="O224" s="23" t="n">
        <v>1.633363427987734</v>
      </c>
      <c r="P224" s="23" t="n">
        <v>0.5879649220150367</v>
      </c>
      <c r="Q224" s="23" t="n">
        <v>0.07190611073957552</v>
      </c>
      <c r="R224" s="23" t="n">
        <v>0.7102160637187096</v>
      </c>
      <c r="S224" s="23" t="n">
        <v>0.05034503096409738</v>
      </c>
      <c r="T224" s="23" t="n">
        <v>0.1222511417036729</v>
      </c>
      <c r="U224" s="23" t="n">
        <v>1.12229659975827</v>
      </c>
      <c r="V224" s="23" t="n">
        <v>1.207922508854272</v>
      </c>
      <c r="W224" s="23" t="n">
        <v>0.9878021008271006</v>
      </c>
      <c r="X224" s="23" t="n">
        <v>0.277586037108391</v>
      </c>
      <c r="Y224" s="23" t="n">
        <v>1.680035770572446</v>
      </c>
      <c r="Z224" s="23" t="n">
        <v>0.6800357705724466</v>
      </c>
      <c r="AA224" s="23" t="n">
        <v>0.6564407481750621</v>
      </c>
      <c r="AB224" s="23" t="n">
        <v>0.1141369975818159</v>
      </c>
      <c r="AC224" s="23" t="n">
        <v>0.8573446964977361</v>
      </c>
      <c r="AD224" s="23" t="n">
        <v>0.08676695074085805</v>
      </c>
      <c r="AE224" s="23" t="n">
        <v>0.200903948322674</v>
      </c>
      <c r="AF224" s="23" t="n">
        <v>1.173872505476119</v>
      </c>
      <c r="AG224" s="23" t="n">
        <v>1.306050392028827</v>
      </c>
      <c r="AH224" s="23" t="n">
        <v>1.465220881479071</v>
      </c>
      <c r="AI224" s="23" t="n">
        <v>0.6078761849813347</v>
      </c>
      <c r="AJ224" s="23" t="n">
        <v>2.232068751905572</v>
      </c>
      <c r="AK224" s="23" t="n">
        <v>1.232068751905572</v>
      </c>
      <c r="AL224" s="23" t="n">
        <v>0.6516851162723296</v>
      </c>
      <c r="AM224" s="23" t="n">
        <v>0.1141983059662831</v>
      </c>
      <c r="AN224" s="23" t="n">
        <v>0.8528971549378894</v>
      </c>
      <c r="AO224" s="23" t="n">
        <v>0.08701373269927669</v>
      </c>
      <c r="AP224" s="23" t="n">
        <v>0.2012120386655598</v>
      </c>
      <c r="AQ224" s="23" t="n">
        <v>1.175235406049325</v>
      </c>
      <c r="AR224" s="23" t="n">
        <v>1.308756535390132</v>
      </c>
      <c r="AS224" s="23" t="n">
        <v>1.470759657116852</v>
      </c>
      <c r="AT224" s="23" t="n">
        <v>0.617862502178963</v>
      </c>
      <c r="AU224" s="23" t="n">
        <v>2.256856295153201</v>
      </c>
      <c r="AV224" s="23" t="n">
        <v>1.2568562951532</v>
      </c>
      <c r="AW224" s="23" t="n">
        <v>0.6665734156884636</v>
      </c>
      <c r="AX224" s="23" t="n">
        <v>0.1167525556854439</v>
      </c>
      <c r="AY224" s="23" t="n">
        <v>0.8725694473390599</v>
      </c>
      <c r="AZ224" s="23" t="n">
        <v>0.08924347596515238</v>
      </c>
      <c r="BA224" s="23" t="n">
        <v>0.2059960316505963</v>
      </c>
      <c r="BB224" s="23" t="n">
        <v>1.175153333357673</v>
      </c>
      <c r="BC224" s="23" t="n">
        <v>1.30903727451812</v>
      </c>
      <c r="BD224" s="23" t="n">
        <v>1.506974595910133</v>
      </c>
      <c r="BE224" s="23" t="n">
        <v>0.6344051485710736</v>
      </c>
      <c r="BF224" s="23" t="n">
        <v>2.260778123522478</v>
      </c>
      <c r="BG224" s="23" t="n">
        <v>1.260778123522478</v>
      </c>
      <c r="BH224" s="23" t="n">
        <v>3.333157687124704</v>
      </c>
      <c r="BI224" s="23" t="n">
        <v>0.6960160378511817</v>
      </c>
      <c r="BJ224" s="23" t="n">
        <v>4.493558830304377</v>
      </c>
      <c r="BK224" s="23" t="n">
        <v>0.4643851053284911</v>
      </c>
      <c r="BL224" s="23" t="n">
        <v>1.160401143179673</v>
      </c>
      <c r="BM224" s="23" t="n">
        <v>1.208815814667199</v>
      </c>
      <c r="BN224" s="23" t="n">
        <v>1.348138687726075</v>
      </c>
      <c r="BO224" s="23" t="n">
        <v>7.722174590355957</v>
      </c>
      <c r="BP224" s="23" t="n">
        <v>3.22861576005158</v>
      </c>
      <c r="BQ224" s="23" t="n">
        <v>2.316774456901669</v>
      </c>
      <c r="BR224" s="23" t="n">
        <v>1.316774456901668</v>
      </c>
      <c r="CD224" s="23" t="n">
        <v>0.06847582616002541</v>
      </c>
      <c r="CE224" s="23" t="n">
        <v>0.0422308868422404</v>
      </c>
      <c r="CF224" s="23" t="n">
        <v>0.1471286327790265</v>
      </c>
      <c r="CG224" s="23" t="n">
        <v>0.03642191977676065</v>
      </c>
      <c r="CH224" s="23" t="n">
        <v>0.07865280661900105</v>
      </c>
      <c r="CI224" s="23" t="n">
        <v>1.61672694161511</v>
      </c>
      <c r="CJ224" s="23" t="n">
        <v>2.148621506737172</v>
      </c>
      <c r="CK224" s="23" t="n">
        <v>0.4774187806519701</v>
      </c>
      <c r="CL224" s="23" t="n">
        <v>0.3302901478729436</v>
      </c>
      <c r="CM224" s="23" t="n">
        <v>6.972077701352013</v>
      </c>
      <c r="CN224" s="23" t="n">
        <v>5.972077701352014</v>
      </c>
      <c r="CO224" s="23" t="n">
        <v>0</v>
      </c>
      <c r="CP224" s="23" t="n">
        <v>9.86958893817336e-05</v>
      </c>
      <c r="CQ224" s="23" t="n">
        <v>0.0002680478966322004</v>
      </c>
      <c r="CR224" s="23" t="n">
        <v>0.0001693520072504668</v>
      </c>
      <c r="CS224" s="23" t="n">
        <v>0.0002680478966322004</v>
      </c>
      <c r="CV224" s="23" t="n">
        <v>0.004602516658757999</v>
      </c>
      <c r="CW224" s="23" t="n">
        <v>0.004334468762125798</v>
      </c>
      <c r="CZ224" s="23" t="n">
        <v>0.0001515271192961266</v>
      </c>
      <c r="DA224" s="23" t="n">
        <v>3.980211493725451e-05</v>
      </c>
      <c r="DB224" s="23" t="n">
        <v>0.0002225579642820385</v>
      </c>
      <c r="DC224" s="23" t="n">
        <v>3.122873004865741e-05</v>
      </c>
      <c r="DD224" s="23" t="n">
        <v>7.103084498591192e-05</v>
      </c>
      <c r="DE224" s="23" t="n">
        <v>1.262673210723884</v>
      </c>
      <c r="DF224" s="23" t="n">
        <v>1.468766550277364</v>
      </c>
      <c r="DG224" s="23" t="n">
        <v>0.0004083712696056786</v>
      </c>
      <c r="DH224" s="23" t="n">
        <v>0.0001858133053236401</v>
      </c>
      <c r="DI224" s="23" t="n">
        <v>2.695037505514814</v>
      </c>
      <c r="DJ224" s="23" t="n">
        <v>1.695037505514814</v>
      </c>
      <c r="DK224" s="23" t="n">
        <v>0.01569029675362825</v>
      </c>
      <c r="DL224" s="23" t="n">
        <v>0.003015015630207928</v>
      </c>
      <c r="DM224" s="23" t="n">
        <v>0.02121981831095509</v>
      </c>
      <c r="DN224" s="23" t="n">
        <v>0.002514505927118919</v>
      </c>
      <c r="DO224" s="23" t="n">
        <v>0.005529521557326847</v>
      </c>
      <c r="DP224" s="23" t="n">
        <v>1.19215797365405</v>
      </c>
      <c r="DQ224" s="23" t="n">
        <v>1.352416633295874</v>
      </c>
      <c r="DR224" s="23" t="n">
        <v>0.0355212909456171</v>
      </c>
      <c r="DS224" s="23" t="n">
        <v>0.014301472634662</v>
      </c>
      <c r="DT224" s="23" t="n">
        <v>2.263901792514097</v>
      </c>
      <c r="DU224" s="23" t="n">
        <v>1.263901792514097</v>
      </c>
      <c r="DV224" s="23" t="n">
        <v>-0.0009535244567903033</v>
      </c>
      <c r="DW224" s="23" t="n">
        <v>-0.0005992639153661294</v>
      </c>
      <c r="DX224" s="23" t="n">
        <v>-0.002038131770699095</v>
      </c>
      <c r="DY224" s="23" t="n">
        <v>-0.0004853433985426619</v>
      </c>
      <c r="DZ224" s="23" t="n">
        <v>-0.001084607313908791</v>
      </c>
      <c r="EA224" s="23" t="n">
        <v>1.628472516985391</v>
      </c>
      <c r="EB224" s="23" t="n">
        <v>2.137471940216123</v>
      </c>
      <c r="EC224" s="23" t="n">
        <v>-0.004317240080699672</v>
      </c>
      <c r="ED224" s="23" t="n">
        <v>-0.002279108310000577</v>
      </c>
      <c r="EE224" s="23" t="n">
        <v>4.527665808627611</v>
      </c>
      <c r="EF224" s="23" t="n">
        <v>3.527665808627611</v>
      </c>
      <c r="EG224" s="23" t="n">
        <v>0.002803457650473361</v>
      </c>
      <c r="EH224" s="23" t="n">
        <v>0.002301281323894685</v>
      </c>
      <c r="EI224" s="23" t="n">
        <v>0.00686099710730062</v>
      </c>
      <c r="EJ224" s="23" t="n">
        <v>0.001756258132932575</v>
      </c>
      <c r="EK224" s="23" t="n">
        <v>0.00405753945682726</v>
      </c>
      <c r="EL224" s="23" t="n">
        <v>1.820872512023185</v>
      </c>
      <c r="EM224" s="23" t="n">
        <v>2.447333957815324</v>
      </c>
      <c r="EN224" s="23" t="n">
        <v>0.01528986890549228</v>
      </c>
      <c r="EO224" s="23" t="n">
        <v>0.008428871798191656</v>
      </c>
      <c r="EP224" s="23" t="n">
        <v>5.453932540379413</v>
      </c>
      <c r="EQ224" s="23" t="n">
        <v>4.453932540379413</v>
      </c>
      <c r="ER224" s="23" t="n">
        <v>-0.007559089553205945</v>
      </c>
      <c r="ES224" s="23" t="n">
        <v>-0.002239972939427474</v>
      </c>
      <c r="ET224" s="23" t="n">
        <v>-0.01130853866714704</v>
      </c>
      <c r="EU224" s="23" t="n">
        <v>-0.001509476174513624</v>
      </c>
      <c r="EV224" s="23" t="n">
        <v>-0.003749449113941097</v>
      </c>
      <c r="EW224" s="23" t="n">
        <v>1.296328403528102</v>
      </c>
      <c r="EX224" s="23" t="n">
        <v>1.496018612764138</v>
      </c>
      <c r="EY224" s="23" t="n">
        <v>-0.009751093267710655</v>
      </c>
      <c r="EZ224" s="23" t="n">
        <v>0.001557445399436388</v>
      </c>
      <c r="FA224" s="23" t="n">
        <v>1.289982503722957</v>
      </c>
      <c r="FB224" s="23" t="n">
        <v>0.2899825037229571</v>
      </c>
      <c r="FC224" s="23" t="n">
        <v>0.00418212192869871</v>
      </c>
      <c r="FD224" s="23" t="n">
        <v>0.002579227266547841</v>
      </c>
      <c r="FE224" s="23" t="n">
        <v>0.00898579711979919</v>
      </c>
      <c r="FF224" s="23" t="n">
        <v>0.002224447924552638</v>
      </c>
      <c r="FG224" s="23" t="n">
        <v>0.004803675191100479</v>
      </c>
      <c r="FH224" s="23" t="n">
        <v>1.61672694161511</v>
      </c>
      <c r="FI224" s="23" t="n">
        <v>2.148621506737172</v>
      </c>
      <c r="FJ224" s="23" t="n">
        <v>0.02915807904341555</v>
      </c>
      <c r="FK224" s="23" t="n">
        <v>0.02017228192361636</v>
      </c>
      <c r="FL224" s="23" t="n">
        <v>6.972077701352012</v>
      </c>
      <c r="FM224" s="23" t="n">
        <v>5.972077701352011</v>
      </c>
    </row>
    <row r="225">
      <c r="A225" s="2" t="inlineStr">
        <is>
          <t>NSW|8210</t>
        </is>
      </c>
      <c r="B225" s="2" t="inlineStr">
        <is>
          <t>NSW</t>
        </is>
      </c>
      <c r="C225" s="2" t="inlineStr">
        <is>
          <t>8210</t>
        </is>
      </c>
      <c r="D225" s="2" t="inlineStr">
        <is>
          <t>Arts, sports, adult and other education services (including community education)</t>
        </is>
      </c>
      <c r="E225" s="23" t="n">
        <v>1</v>
      </c>
      <c r="F225" s="23" t="n">
        <v>0.2586248501830762</v>
      </c>
      <c r="G225" s="23" t="n">
        <v>1.467843982142844</v>
      </c>
      <c r="H225" s="23" t="n">
        <v>0.2092191319597682</v>
      </c>
      <c r="I225" s="23" t="n">
        <v>0.4678439821428444</v>
      </c>
      <c r="J225" s="23" t="n">
        <v>1.258624850183076</v>
      </c>
      <c r="K225" s="23" t="n">
        <v>1.467843982142844</v>
      </c>
      <c r="L225" s="23" t="n">
        <v>2.366761107819532</v>
      </c>
      <c r="M225" s="23" t="n">
        <v>0.8989171256766875</v>
      </c>
      <c r="N225" s="23" t="n">
        <v>2.366761107819532</v>
      </c>
      <c r="O225" s="23" t="n">
        <v>1.366761107819532</v>
      </c>
      <c r="P225" s="23" t="n">
        <v>0.4141594191669505</v>
      </c>
      <c r="Q225" s="23" t="n">
        <v>0.06751516483403568</v>
      </c>
      <c r="R225" s="23" t="n">
        <v>0.535720097267904</v>
      </c>
      <c r="S225" s="23" t="n">
        <v>0.05404551326691782</v>
      </c>
      <c r="T225" s="23" t="n">
        <v>0.1215606781009535</v>
      </c>
      <c r="U225" s="23" t="n">
        <v>1.163017335135917</v>
      </c>
      <c r="V225" s="23" t="n">
        <v>1.293511803608049</v>
      </c>
      <c r="W225" s="23" t="n">
        <v>0.7451048555079223</v>
      </c>
      <c r="X225" s="23" t="n">
        <v>0.2093847582400182</v>
      </c>
      <c r="Y225" s="23" t="n">
        <v>1.799077410835284</v>
      </c>
      <c r="Z225" s="23" t="n">
        <v>0.7990774108352835</v>
      </c>
      <c r="AA225" s="23" t="n">
        <v>0.7311826730687138</v>
      </c>
      <c r="AB225" s="23" t="n">
        <v>0.1206695069406137</v>
      </c>
      <c r="AC225" s="23" t="n">
        <v>0.9454887503297039</v>
      </c>
      <c r="AD225" s="23" t="n">
        <v>0.09363657032037648</v>
      </c>
      <c r="AE225" s="23" t="n">
        <v>0.2143060772609902</v>
      </c>
      <c r="AF225" s="23" t="n">
        <v>1.165033323935555</v>
      </c>
      <c r="AG225" s="23" t="n">
        <v>1.293095125410405</v>
      </c>
      <c r="AH225" s="23" t="n">
        <v>1.404013283328752</v>
      </c>
      <c r="AI225" s="23" t="n">
        <v>0.4585245329990476</v>
      </c>
      <c r="AJ225" s="23" t="n">
        <v>1.920194959538938</v>
      </c>
      <c r="AK225" s="23" t="n">
        <v>0.9201949595389383</v>
      </c>
      <c r="AL225" s="23" t="n">
        <v>0.674224009083361</v>
      </c>
      <c r="AM225" s="23" t="n">
        <v>0.1206635814187607</v>
      </c>
      <c r="AN225" s="23" t="n">
        <v>0.8888779246673255</v>
      </c>
      <c r="AO225" s="23" t="n">
        <v>0.09399033416520378</v>
      </c>
      <c r="AP225" s="23" t="n">
        <v>0.2146539155839645</v>
      </c>
      <c r="AQ225" s="23" t="n">
        <v>1.17896660426378</v>
      </c>
      <c r="AR225" s="23" t="n">
        <v>1.318371806242552</v>
      </c>
      <c r="AS225" s="23" t="n">
        <v>1.354935194665378</v>
      </c>
      <c r="AT225" s="23" t="n">
        <v>0.4660572699980521</v>
      </c>
      <c r="AU225" s="23" t="n">
        <v>2.009621693103862</v>
      </c>
      <c r="AV225" s="23" t="n">
        <v>1.009621693103862</v>
      </c>
      <c r="AW225" s="23" t="n">
        <v>0.6794483865282608</v>
      </c>
      <c r="AX225" s="23" t="n">
        <v>0.123282543346563</v>
      </c>
      <c r="AY225" s="23" t="n">
        <v>0.899097883700782</v>
      </c>
      <c r="AZ225" s="23" t="n">
        <v>0.09636695382595828</v>
      </c>
      <c r="BA225" s="23" t="n">
        <v>0.2196494971725212</v>
      </c>
      <c r="BB225" s="23" t="n">
        <v>1.18144504540881</v>
      </c>
      <c r="BC225" s="23" t="n">
        <v>1.323276206887254</v>
      </c>
      <c r="BD225" s="23" t="n">
        <v>1.377633367846578</v>
      </c>
      <c r="BE225" s="23" t="n">
        <v>0.4785354841457964</v>
      </c>
      <c r="BF225" s="23" t="n">
        <v>2.027576185566934</v>
      </c>
      <c r="BG225" s="23" t="n">
        <v>1.027576185566933</v>
      </c>
      <c r="BH225" s="23" t="n">
        <v>8.130586959915009</v>
      </c>
      <c r="BI225" s="23" t="n">
        <v>0.6989972146721012</v>
      </c>
      <c r="BJ225" s="23" t="n">
        <v>9.322566526331304</v>
      </c>
      <c r="BK225" s="23" t="n">
        <v>0.4929823517441939</v>
      </c>
      <c r="BL225" s="23" t="n">
        <v>1.191979566416295</v>
      </c>
      <c r="BM225" s="23" t="n">
        <v>1.085971310327072</v>
      </c>
      <c r="BN225" s="23" t="n">
        <v>1.146604368453708</v>
      </c>
      <c r="BO225" s="23" t="n">
        <v>11.75793012534525</v>
      </c>
      <c r="BP225" s="23" t="n">
        <v>2.435363599013948</v>
      </c>
      <c r="BQ225" s="23" t="n">
        <v>1.446135461475731</v>
      </c>
      <c r="BR225" s="23" t="n">
        <v>0.446135461475731</v>
      </c>
      <c r="CD225" s="23" t="n">
        <v>0.3170232539017632</v>
      </c>
      <c r="CE225" s="23" t="n">
        <v>0.05315434210657802</v>
      </c>
      <c r="CF225" s="23" t="n">
        <v>0.4097686530617996</v>
      </c>
      <c r="CG225" s="23" t="n">
        <v>0.03959105705345836</v>
      </c>
      <c r="CH225" s="23" t="n">
        <v>0.09274539916003638</v>
      </c>
      <c r="CI225" s="23" t="n">
        <v>1.167667013231304</v>
      </c>
      <c r="CJ225" s="23" t="n">
        <v>1.292550776697206</v>
      </c>
      <c r="CK225" s="23" t="n">
        <v>0.6589084278208289</v>
      </c>
      <c r="CL225" s="23" t="n">
        <v>0.2491397747590293</v>
      </c>
      <c r="CM225" s="23" t="n">
        <v>2.078423016959527</v>
      </c>
      <c r="CN225" s="23" t="n">
        <v>1.078423016959527</v>
      </c>
      <c r="CO225" s="23" t="n">
        <v>0</v>
      </c>
      <c r="CP225" s="23" t="n">
        <v>0.0002244427903540495</v>
      </c>
      <c r="CQ225" s="23" t="n">
        <v>0.0004320681834060647</v>
      </c>
      <c r="CR225" s="23" t="n">
        <v>0.0002076253930520152</v>
      </c>
      <c r="CS225" s="23" t="n">
        <v>0.0004320681834060647</v>
      </c>
      <c r="CV225" s="23" t="n">
        <v>0.003701583117625306</v>
      </c>
      <c r="CW225" s="23" t="n">
        <v>0.003269514934219241</v>
      </c>
      <c r="CZ225" s="23" t="n">
        <v>9.37932677389633e-05</v>
      </c>
      <c r="DA225" s="23" t="n">
        <v>3.171236294577698e-05</v>
      </c>
      <c r="DB225" s="23" t="n">
        <v>0.0001569082416149874</v>
      </c>
      <c r="DC225" s="23" t="n">
        <v>3.140261093024713e-05</v>
      </c>
      <c r="DD225" s="23" t="n">
        <v>6.311497387602411e-05</v>
      </c>
      <c r="DE225" s="23" t="n">
        <v>1.338109159753724</v>
      </c>
      <c r="DF225" s="23" t="n">
        <v>1.672915822185446</v>
      </c>
      <c r="DG225" s="23" t="n">
        <v>0.0002970682958391016</v>
      </c>
      <c r="DH225" s="23" t="n">
        <v>0.0001401600542241142</v>
      </c>
      <c r="DI225" s="23" t="n">
        <v>3.167266723938806</v>
      </c>
      <c r="DJ225" s="23" t="n">
        <v>2.167266723938806</v>
      </c>
      <c r="DK225" s="23" t="n">
        <v>0.007867463083928408</v>
      </c>
      <c r="DL225" s="23" t="n">
        <v>0.002875721990455958</v>
      </c>
      <c r="DM225" s="23" t="n">
        <v>0.01335001733637997</v>
      </c>
      <c r="DN225" s="23" t="n">
        <v>0.00260683226199561</v>
      </c>
      <c r="DO225" s="23" t="n">
        <v>0.005482554252451567</v>
      </c>
      <c r="DP225" s="23" t="n">
        <v>1.365520874998506</v>
      </c>
      <c r="DQ225" s="23" t="n">
        <v>1.696864312417466</v>
      </c>
      <c r="DR225" s="23" t="n">
        <v>0.02413770111643858</v>
      </c>
      <c r="DS225" s="23" t="n">
        <v>0.0107876837800586</v>
      </c>
      <c r="DT225" s="23" t="n">
        <v>3.068041229929237</v>
      </c>
      <c r="DU225" s="23" t="n">
        <v>2.068041229929237</v>
      </c>
      <c r="DV225" s="23" t="n">
        <v>-0.002736878906767548</v>
      </c>
      <c r="DW225" s="23" t="n">
        <v>-0.0005129152159535468</v>
      </c>
      <c r="DX225" s="23" t="n">
        <v>-0.003719034727944666</v>
      </c>
      <c r="DY225" s="23" t="n">
        <v>-0.0004692406052235715</v>
      </c>
      <c r="DZ225" s="23" t="n">
        <v>-0.0009821558211771182</v>
      </c>
      <c r="EA225" s="23" t="n">
        <v>1.187408808875412</v>
      </c>
      <c r="EB225" s="23" t="n">
        <v>1.358859801487204</v>
      </c>
      <c r="EC225" s="23" t="n">
        <v>-0.005438179348702184</v>
      </c>
      <c r="ED225" s="23" t="n">
        <v>-0.001719144620757518</v>
      </c>
      <c r="EE225" s="23" t="n">
        <v>1.987000351113476</v>
      </c>
      <c r="EF225" s="23" t="n">
        <v>0.9870003511134762</v>
      </c>
      <c r="EG225" s="23" t="n">
        <v>0.0004163694503936101</v>
      </c>
      <c r="EH225" s="23" t="n">
        <v>0.002057451296567639</v>
      </c>
      <c r="EI225" s="23" t="n">
        <v>0.004354422325868663</v>
      </c>
      <c r="EJ225" s="23" t="n">
        <v>0.001880601578907414</v>
      </c>
      <c r="EK225" s="23" t="n">
        <v>0.003938052875475053</v>
      </c>
      <c r="EL225" s="23" t="n">
        <v>5.941407912186282</v>
      </c>
      <c r="EM225" s="23" t="n">
        <v>10.45807352521243</v>
      </c>
      <c r="EN225" s="23" t="n">
        <v>0.01071236922436962</v>
      </c>
      <c r="EO225" s="23" t="n">
        <v>0.006357946898500962</v>
      </c>
      <c r="EP225" s="23" t="n">
        <v>25.72803843856173</v>
      </c>
      <c r="EQ225" s="23" t="n">
        <v>24.72803843856174</v>
      </c>
      <c r="ER225" s="23" t="n">
        <v>-0.05737503343574638</v>
      </c>
      <c r="ES225" s="23" t="n">
        <v>-0.002063376818420606</v>
      </c>
      <c r="ET225" s="23" t="n">
        <v>-0.06096524798824698</v>
      </c>
      <c r="EU225" s="23" t="n">
        <v>-0.001526837734079989</v>
      </c>
      <c r="EV225" s="23" t="n">
        <v>-0.003590214552500595</v>
      </c>
      <c r="EW225" s="23" t="n">
        <v>1.035962973698854</v>
      </c>
      <c r="EX225" s="23" t="n">
        <v>1.06257450911155</v>
      </c>
      <c r="EY225" s="23" t="n">
        <v>-0.05979045788774309</v>
      </c>
      <c r="EZ225" s="23" t="n">
        <v>0.001174790100503885</v>
      </c>
      <c r="FA225" s="23" t="n">
        <v>1.042098876590664</v>
      </c>
      <c r="FB225" s="23" t="n">
        <v>0.04209887659066405</v>
      </c>
      <c r="FC225" s="23" t="n">
        <v>0.01936201396024881</v>
      </c>
      <c r="FD225" s="23" t="n">
        <v>0.003246371050857734</v>
      </c>
      <c r="FE225" s="23" t="n">
        <v>0.02502638618274174</v>
      </c>
      <c r="FF225" s="23" t="n">
        <v>0.002418001171635197</v>
      </c>
      <c r="FG225" s="23" t="n">
        <v>0.005664372222492931</v>
      </c>
      <c r="FH225" s="23" t="n">
        <v>1.167667013231304</v>
      </c>
      <c r="FI225" s="23" t="n">
        <v>1.292550776697206</v>
      </c>
      <c r="FJ225" s="23" t="n">
        <v>0.04024245546967283</v>
      </c>
      <c r="FK225" s="23" t="n">
        <v>0.01521606928693109</v>
      </c>
      <c r="FL225" s="23" t="n">
        <v>2.078423016959528</v>
      </c>
      <c r="FM225" s="23" t="n">
        <v>1.078423016959528</v>
      </c>
    </row>
    <row r="226">
      <c r="A226" s="2" t="inlineStr">
        <is>
          <t>NSW|8401</t>
        </is>
      </c>
      <c r="B226" s="2" t="inlineStr">
        <is>
          <t>NSW</t>
        </is>
      </c>
      <c r="C226" s="2" t="inlineStr">
        <is>
          <t>8401</t>
        </is>
      </c>
      <c r="D226" s="2" t="inlineStr">
        <is>
          <t>Health care services</t>
        </is>
      </c>
      <c r="E226" s="23" t="n">
        <v>1</v>
      </c>
      <c r="F226" s="23" t="n">
        <v>0.2876063838738392</v>
      </c>
      <c r="G226" s="23" t="n">
        <v>1.506044771713681</v>
      </c>
      <c r="H226" s="23" t="n">
        <v>0.2184383878398421</v>
      </c>
      <c r="I226" s="23" t="n">
        <v>0.5060447717136813</v>
      </c>
      <c r="J226" s="23" t="n">
        <v>1.287606383873839</v>
      </c>
      <c r="K226" s="23" t="n">
        <v>1.506044771713681</v>
      </c>
      <c r="L226" s="23" t="n">
        <v>2.554199015618699</v>
      </c>
      <c r="M226" s="23" t="n">
        <v>1.048154243905018</v>
      </c>
      <c r="N226" s="23" t="n">
        <v>2.554199015618699</v>
      </c>
      <c r="O226" s="23" t="n">
        <v>1.554199015618699</v>
      </c>
      <c r="P226" s="23" t="n">
        <v>0.4748236547446946</v>
      </c>
      <c r="Q226" s="23" t="n">
        <v>0.09285339840886528</v>
      </c>
      <c r="R226" s="23" t="n">
        <v>0.6246596904846641</v>
      </c>
      <c r="S226" s="23" t="n">
        <v>0.05698263733110423</v>
      </c>
      <c r="T226" s="23" t="n">
        <v>0.1498360357399695</v>
      </c>
      <c r="U226" s="23" t="n">
        <v>1.195553438589304</v>
      </c>
      <c r="V226" s="23" t="n">
        <v>1.315561438952602</v>
      </c>
      <c r="W226" s="23" t="n">
        <v>0.8688062493713801</v>
      </c>
      <c r="X226" s="23" t="n">
        <v>0.244146558886716</v>
      </c>
      <c r="Y226" s="23" t="n">
        <v>1.829745086812332</v>
      </c>
      <c r="Z226" s="23" t="n">
        <v>0.8297450868123323</v>
      </c>
      <c r="AA226" s="23" t="n">
        <v>0.6147485007667046</v>
      </c>
      <c r="AB226" s="23" t="n">
        <v>0.1393735038374415</v>
      </c>
      <c r="AC226" s="23" t="n">
        <v>0.8515799413245959</v>
      </c>
      <c r="AD226" s="23" t="n">
        <v>0.09745793672044981</v>
      </c>
      <c r="AE226" s="23" t="n">
        <v>0.2368314405578913</v>
      </c>
      <c r="AF226" s="23" t="n">
        <v>1.226716297255897</v>
      </c>
      <c r="AG226" s="23" t="n">
        <v>1.385249317830818</v>
      </c>
      <c r="AH226" s="23" t="n">
        <v>1.386228154679891</v>
      </c>
      <c r="AI226" s="23" t="n">
        <v>0.5346482133552948</v>
      </c>
      <c r="AJ226" s="23" t="n">
        <v>2.25495166389346</v>
      </c>
      <c r="AK226" s="23" t="n">
        <v>1.25495166389346</v>
      </c>
      <c r="AL226" s="23" t="n">
        <v>0.6192230137666678</v>
      </c>
      <c r="AM226" s="23" t="n">
        <v>0.1399119464007874</v>
      </c>
      <c r="AN226" s="23" t="n">
        <v>0.8569659022569082</v>
      </c>
      <c r="AO226" s="23" t="n">
        <v>0.09783094208945303</v>
      </c>
      <c r="AP226" s="23" t="n">
        <v>0.2377428884902404</v>
      </c>
      <c r="AQ226" s="23" t="n">
        <v>1.22594758800988</v>
      </c>
      <c r="AR226" s="23" t="n">
        <v>1.383937423520608</v>
      </c>
      <c r="AS226" s="23" t="n">
        <v>1.40039742836507</v>
      </c>
      <c r="AT226" s="23" t="n">
        <v>0.5434315261081623</v>
      </c>
      <c r="AU226" s="23" t="n">
        <v>2.26153969931867</v>
      </c>
      <c r="AV226" s="23" t="n">
        <v>1.26153969931867</v>
      </c>
      <c r="AW226" s="23" t="n">
        <v>0.6213752178480578</v>
      </c>
      <c r="AX226" s="23" t="n">
        <v>0.1426260098845927</v>
      </c>
      <c r="AY226" s="23" t="n">
        <v>0.8643329076884532</v>
      </c>
      <c r="AZ226" s="23" t="n">
        <v>0.1003316799558026</v>
      </c>
      <c r="BA226" s="23" t="n">
        <v>0.2429576898403953</v>
      </c>
      <c r="BB226" s="23" t="n">
        <v>1.229532826202072</v>
      </c>
      <c r="BC226" s="23" t="n">
        <v>1.39099996726906</v>
      </c>
      <c r="BD226" s="23" t="n">
        <v>1.422314265746327</v>
      </c>
      <c r="BE226" s="23" t="n">
        <v>0.5579813580578743</v>
      </c>
      <c r="BF226" s="23" t="n">
        <v>2.288978100336985</v>
      </c>
      <c r="BG226" s="23" t="n">
        <v>1.288978100336985</v>
      </c>
      <c r="BH226" s="23" t="n">
        <v>6.582954239272555</v>
      </c>
      <c r="BI226" s="23" t="n">
        <v>0.8464350261224997</v>
      </c>
      <c r="BJ226" s="23" t="n">
        <v>7.951926695175535</v>
      </c>
      <c r="BK226" s="23" t="n">
        <v>0.5225374297804809</v>
      </c>
      <c r="BL226" s="23" t="n">
        <v>1.368972455902981</v>
      </c>
      <c r="BM226" s="23" t="n">
        <v>1.128579813159393</v>
      </c>
      <c r="BN226" s="23" t="n">
        <v>1.207957158160993</v>
      </c>
      <c r="BO226" s="23" t="n">
        <v>10.79160637069256</v>
      </c>
      <c r="BP226" s="23" t="n">
        <v>2.839679675517026</v>
      </c>
      <c r="BQ226" s="23" t="n">
        <v>1.639325746229869</v>
      </c>
      <c r="BR226" s="23" t="n">
        <v>0.6393257462298692</v>
      </c>
      <c r="CD226" s="23" t="n">
        <v>0.1399248460220101</v>
      </c>
      <c r="CE226" s="23" t="n">
        <v>0.04652010542857619</v>
      </c>
      <c r="CF226" s="23" t="n">
        <v>0.2269202508399321</v>
      </c>
      <c r="CG226" s="23" t="n">
        <v>0.04047529938934584</v>
      </c>
      <c r="CH226" s="23" t="n">
        <v>0.08699540481792203</v>
      </c>
      <c r="CI226" s="23" t="n">
        <v>1.332464939223579</v>
      </c>
      <c r="CJ226" s="23" t="n">
        <v>1.621729501880157</v>
      </c>
      <c r="CK226" s="23" t="n">
        <v>0.5174219053085105</v>
      </c>
      <c r="CL226" s="23" t="n">
        <v>0.2905016544685785</v>
      </c>
      <c r="CM226" s="23" t="n">
        <v>3.697855813449461</v>
      </c>
      <c r="CN226" s="23" t="n">
        <v>2.697855813449461</v>
      </c>
      <c r="CO226" s="23" t="n">
        <v>0</v>
      </c>
      <c r="CP226" s="23" t="n">
        <v>0.0002219545750464599</v>
      </c>
      <c r="CQ226" s="23" t="n">
        <v>0.0004083729914148519</v>
      </c>
      <c r="CR226" s="23" t="n">
        <v>0.000186418416368392</v>
      </c>
      <c r="CS226" s="23" t="n">
        <v>0.0004083729914148519</v>
      </c>
      <c r="CV226" s="23" t="n">
        <v>0.004220688783299434</v>
      </c>
      <c r="CW226" s="23" t="n">
        <v>0.003812315791884582</v>
      </c>
      <c r="CZ226" s="23" t="n">
        <v>0.0001808328350333023</v>
      </c>
      <c r="DA226" s="23" t="n">
        <v>3.99304076305319e-05</v>
      </c>
      <c r="DB226" s="23" t="n">
        <v>0.0002546428901170745</v>
      </c>
      <c r="DC226" s="23" t="n">
        <v>3.387964745324022e-05</v>
      </c>
      <c r="DD226" s="23" t="n">
        <v>7.381005508377212e-05</v>
      </c>
      <c r="DE226" s="23" t="n">
        <v>1.220813922555482</v>
      </c>
      <c r="DF226" s="23" t="n">
        <v>1.408167327964411</v>
      </c>
      <c r="DG226" s="23" t="n">
        <v>0.0004180721445662787</v>
      </c>
      <c r="DH226" s="23" t="n">
        <v>0.0001634292544492043</v>
      </c>
      <c r="DI226" s="23" t="n">
        <v>2.311926064142534</v>
      </c>
      <c r="DJ226" s="23" t="n">
        <v>1.311926064142533</v>
      </c>
      <c r="DK226" s="23" t="n">
        <v>0.002737104345456248</v>
      </c>
      <c r="DL226" s="23" t="n">
        <v>0.003054897709878482</v>
      </c>
      <c r="DM226" s="23" t="n">
        <v>0.008615685869239288</v>
      </c>
      <c r="DN226" s="23" t="n">
        <v>0.002823683813904559</v>
      </c>
      <c r="DO226" s="23" t="n">
        <v>0.00587858152378304</v>
      </c>
      <c r="DP226" s="23" t="n">
        <v>2.116105681155265</v>
      </c>
      <c r="DQ226" s="23" t="n">
        <v>3.14773745602422</v>
      </c>
      <c r="DR226" s="23" t="n">
        <v>0.02119432767391282</v>
      </c>
      <c r="DS226" s="23" t="n">
        <v>0.01257864180467354</v>
      </c>
      <c r="DT226" s="23" t="n">
        <v>7.743339310061979</v>
      </c>
      <c r="DU226" s="23" t="n">
        <v>6.743339310061979</v>
      </c>
      <c r="DV226" s="23" t="n">
        <v>-0.0007657330990995445</v>
      </c>
      <c r="DW226" s="23" t="n">
        <v>-0.000602719208750179</v>
      </c>
      <c r="DX226" s="23" t="n">
        <v>-0.001911696319226444</v>
      </c>
      <c r="DY226" s="23" t="n">
        <v>-0.0005432440113767204</v>
      </c>
      <c r="DZ226" s="23" t="n">
        <v>-0.001145963220126899</v>
      </c>
      <c r="EA226" s="23" t="n">
        <v>1.78711395584041</v>
      </c>
      <c r="EB226" s="23" t="n">
        <v>2.49655698764293</v>
      </c>
      <c r="EC226" s="23" t="n">
        <v>-0.003916251220521731</v>
      </c>
      <c r="ED226" s="23" t="n">
        <v>-0.002004554901295287</v>
      </c>
      <c r="EE226" s="23" t="n">
        <v>5.114381532059936</v>
      </c>
      <c r="EF226" s="23" t="n">
        <v>4.114381532059936</v>
      </c>
      <c r="EG226" s="23" t="n">
        <v>0.005450944500816087</v>
      </c>
      <c r="EH226" s="23" t="n">
        <v>0.003033973845316798</v>
      </c>
      <c r="EI226" s="23" t="n">
        <v>0.0104697232347535</v>
      </c>
      <c r="EJ226" s="23" t="n">
        <v>0.001984804888620612</v>
      </c>
      <c r="EK226" s="23" t="n">
        <v>0.00501877873393741</v>
      </c>
      <c r="EL226" s="23" t="n">
        <v>1.55659598898183</v>
      </c>
      <c r="EM226" s="23" t="n">
        <v>1.920717268940461</v>
      </c>
      <c r="EN226" s="23" t="n">
        <v>0.01788320867610596</v>
      </c>
      <c r="EO226" s="23" t="n">
        <v>0.007413485441352464</v>
      </c>
      <c r="EP226" s="23" t="n">
        <v>3.280754128652123</v>
      </c>
      <c r="EQ226" s="23" t="n">
        <v>2.280754128652123</v>
      </c>
      <c r="ER226" s="23" t="n">
        <v>-0.0009764315008528934</v>
      </c>
      <c r="ES226" s="23" t="n">
        <v>-0.002495531281970919</v>
      </c>
      <c r="ET226" s="23" t="n">
        <v>-0.005083762302441199</v>
      </c>
      <c r="EU226" s="23" t="n">
        <v>-0.001611799519617387</v>
      </c>
      <c r="EV226" s="23" t="n">
        <v>-0.004107330801588305</v>
      </c>
      <c r="EW226" s="23" t="n">
        <v>3.555766871297292</v>
      </c>
      <c r="EX226" s="23" t="n">
        <v>5.206471009999815</v>
      </c>
      <c r="EY226" s="23" t="n">
        <v>-0.003713934990926093</v>
      </c>
      <c r="EZ226" s="23" t="n">
        <v>0.001369827311515106</v>
      </c>
      <c r="FA226" s="23" t="n">
        <v>3.803579654775624</v>
      </c>
      <c r="FB226" s="23" t="n">
        <v>2.803579654775625</v>
      </c>
      <c r="FC226" s="23" t="n">
        <v>0.008545829962692071</v>
      </c>
      <c r="FD226" s="23" t="n">
        <v>0.002841188839161458</v>
      </c>
      <c r="FE226" s="23" t="n">
        <v>0.01385902456854914</v>
      </c>
      <c r="FF226" s="23" t="n">
        <v>0.00247200576669561</v>
      </c>
      <c r="FG226" s="23" t="n">
        <v>0.005313194605857068</v>
      </c>
      <c r="FH226" s="23" t="n">
        <v>1.332464939223579</v>
      </c>
      <c r="FI226" s="23" t="n">
        <v>1.621729501880158</v>
      </c>
      <c r="FJ226" s="23" t="n">
        <v>0.03160124700829147</v>
      </c>
      <c r="FK226" s="23" t="n">
        <v>0.01774222243974233</v>
      </c>
      <c r="FL226" s="23" t="n">
        <v>3.697855813449461</v>
      </c>
      <c r="FM226" s="23" t="n">
        <v>2.697855813449462</v>
      </c>
    </row>
    <row r="227">
      <c r="A227" s="2" t="inlineStr">
        <is>
          <t>NSW|8601</t>
        </is>
      </c>
      <c r="B227" s="2" t="inlineStr">
        <is>
          <t>NSW</t>
        </is>
      </c>
      <c r="C227" s="2" t="inlineStr">
        <is>
          <t>8601</t>
        </is>
      </c>
      <c r="D227" s="2" t="inlineStr">
        <is>
          <t>Residential care and social assistance services</t>
        </is>
      </c>
      <c r="E227" s="23" t="n">
        <v>1</v>
      </c>
      <c r="F227" s="23" t="n">
        <v>0.2354048908604291</v>
      </c>
      <c r="G227" s="23" t="n">
        <v>1.426189810513934</v>
      </c>
      <c r="H227" s="23" t="n">
        <v>0.1907849196535052</v>
      </c>
      <c r="I227" s="23" t="n">
        <v>0.4261898105139343</v>
      </c>
      <c r="J227" s="23" t="n">
        <v>1.235404890860429</v>
      </c>
      <c r="K227" s="23" t="n">
        <v>1.426189810513934</v>
      </c>
      <c r="L227" s="23" t="n">
        <v>2.645496067372206</v>
      </c>
      <c r="M227" s="23" t="n">
        <v>1.219306256858272</v>
      </c>
      <c r="N227" s="23" t="n">
        <v>2.645496067372206</v>
      </c>
      <c r="O227" s="23" t="n">
        <v>1.645496067372206</v>
      </c>
      <c r="P227" s="23" t="n">
        <v>0.6114667442275026</v>
      </c>
      <c r="Q227" s="23" t="n">
        <v>0.06750349073300405</v>
      </c>
      <c r="R227" s="23" t="n">
        <v>0.7266597196396235</v>
      </c>
      <c r="S227" s="23" t="n">
        <v>0.04768948467911688</v>
      </c>
      <c r="T227" s="23" t="n">
        <v>0.1151929754121209</v>
      </c>
      <c r="U227" s="23" t="n">
        <v>1.110396013144239</v>
      </c>
      <c r="V227" s="23" t="n">
        <v>1.188387964676068</v>
      </c>
      <c r="W227" s="23" t="n">
        <v>1.010672715410088</v>
      </c>
      <c r="X227" s="23" t="n">
        <v>0.2840129957704641</v>
      </c>
      <c r="Y227" s="23" t="n">
        <v>1.652866202375278</v>
      </c>
      <c r="Z227" s="23" t="n">
        <v>0.652866202375278</v>
      </c>
      <c r="AA227" s="23" t="n">
        <v>0.6860665191867938</v>
      </c>
      <c r="AB227" s="23" t="n">
        <v>0.1040574399296059</v>
      </c>
      <c r="AC227" s="23" t="n">
        <v>0.8744482220870013</v>
      </c>
      <c r="AD227" s="23" t="n">
        <v>0.0843242629706016</v>
      </c>
      <c r="AE227" s="23" t="n">
        <v>0.1883817029002075</v>
      </c>
      <c r="AF227" s="23" t="n">
        <v>1.151672523027282</v>
      </c>
      <c r="AG227" s="23" t="n">
        <v>1.274582271007044</v>
      </c>
      <c r="AH227" s="23" t="n">
        <v>1.496398584405318</v>
      </c>
      <c r="AI227" s="23" t="n">
        <v>0.6219503623183171</v>
      </c>
      <c r="AJ227" s="23" t="n">
        <v>2.18112754748479</v>
      </c>
      <c r="AK227" s="23" t="n">
        <v>1.18112754748479</v>
      </c>
      <c r="AL227" s="23" t="n">
        <v>0.6897512609930602</v>
      </c>
      <c r="AM227" s="23" t="n">
        <v>0.1043388135860282</v>
      </c>
      <c r="AN227" s="23" t="n">
        <v>0.8786459868562532</v>
      </c>
      <c r="AO227" s="23" t="n">
        <v>0.08455591227716482</v>
      </c>
      <c r="AP227" s="23" t="n">
        <v>0.188894725863193</v>
      </c>
      <c r="AQ227" s="23" t="n">
        <v>1.151270203458284</v>
      </c>
      <c r="AR227" s="23" t="n">
        <v>1.273859196127071</v>
      </c>
      <c r="AS227" s="23" t="n">
        <v>1.510813879903268</v>
      </c>
      <c r="AT227" s="23" t="n">
        <v>0.6321678930470153</v>
      </c>
      <c r="AU227" s="23" t="n">
        <v>2.190374944335867</v>
      </c>
      <c r="AV227" s="23" t="n">
        <v>1.190374944335867</v>
      </c>
      <c r="AW227" s="23" t="n">
        <v>0.6916978913292164</v>
      </c>
      <c r="AX227" s="23" t="n">
        <v>0.1067051352683806</v>
      </c>
      <c r="AY227" s="23" t="n">
        <v>0.8851924757470342</v>
      </c>
      <c r="AZ227" s="23" t="n">
        <v>0.08678944914943712</v>
      </c>
      <c r="BA227" s="23" t="n">
        <v>0.1934945844178177</v>
      </c>
      <c r="BB227" s="23" t="n">
        <v>1.154265520548759</v>
      </c>
      <c r="BC227" s="23" t="n">
        <v>1.279738577843551</v>
      </c>
      <c r="BD227" s="23" t="n">
        <v>1.534286027623064</v>
      </c>
      <c r="BE227" s="23" t="n">
        <v>0.6490935518760299</v>
      </c>
      <c r="BF227" s="23" t="n">
        <v>2.218144723088095</v>
      </c>
      <c r="BG227" s="23" t="n">
        <v>1.218144723088095</v>
      </c>
      <c r="BH227" s="23" t="n">
        <v>5.509471482705149</v>
      </c>
      <c r="BI227" s="23" t="n">
        <v>0.6901909979982661</v>
      </c>
      <c r="BJ227" s="23" t="n">
        <v>6.653178924339184</v>
      </c>
      <c r="BK227" s="23" t="n">
        <v>0.453516443635769</v>
      </c>
      <c r="BL227" s="23" t="n">
        <v>1.143707441634035</v>
      </c>
      <c r="BM227" s="23" t="n">
        <v>1.12527354033229</v>
      </c>
      <c r="BN227" s="23" t="n">
        <v>1.207589320540865</v>
      </c>
      <c r="BO227" s="23" t="n">
        <v>9.956546931448017</v>
      </c>
      <c r="BP227" s="23" t="n">
        <v>3.303368007108832</v>
      </c>
      <c r="BQ227" s="23" t="n">
        <v>1.807169156370577</v>
      </c>
      <c r="BR227" s="23" t="n">
        <v>0.8071691563705771</v>
      </c>
      <c r="CD227" s="23" t="n">
        <v>0.07459977495929129</v>
      </c>
      <c r="CE227" s="23" t="n">
        <v>0.03655394919660188</v>
      </c>
      <c r="CF227" s="23" t="n">
        <v>0.147788502447378</v>
      </c>
      <c r="CG227" s="23" t="n">
        <v>0.03663477829148482</v>
      </c>
      <c r="CH227" s="23" t="n">
        <v>0.07318872748808669</v>
      </c>
      <c r="CI227" s="23" t="n">
        <v>1.490000797141133</v>
      </c>
      <c r="CJ227" s="23" t="n">
        <v>1.981085097482203</v>
      </c>
      <c r="CK227" s="23" t="n">
        <v>0.485725868995231</v>
      </c>
      <c r="CL227" s="23" t="n">
        <v>0.337937366547853</v>
      </c>
      <c r="CM227" s="23" t="n">
        <v>6.51109027152279</v>
      </c>
      <c r="CN227" s="23" t="n">
        <v>5.51109027152279</v>
      </c>
      <c r="CO227" s="23" t="n">
        <v>0</v>
      </c>
      <c r="CP227" s="23" t="n">
        <v>5.987655168454689e-05</v>
      </c>
      <c r="CQ227" s="23" t="n">
        <v>0.0002104562647616268</v>
      </c>
      <c r="CR227" s="23" t="n">
        <v>0.0001505797130770799</v>
      </c>
      <c r="CS227" s="23" t="n">
        <v>0.0002104562647616268</v>
      </c>
      <c r="CV227" s="23" t="n">
        <v>0.00464528112493335</v>
      </c>
      <c r="CW227" s="23" t="n">
        <v>0.004434824860171723</v>
      </c>
      <c r="CZ227" s="23" t="n">
        <v>0.0002041542051216615</v>
      </c>
      <c r="DA227" s="23" t="n">
        <v>4.393425568447613e-05</v>
      </c>
      <c r="DB227" s="23" t="n">
        <v>0.0002792488123921852</v>
      </c>
      <c r="DC227" s="23" t="n">
        <v>3.116035158604753e-05</v>
      </c>
      <c r="DD227" s="23" t="n">
        <v>7.509460727052366e-05</v>
      </c>
      <c r="DE227" s="23" t="n">
        <v>1.215201326165652</v>
      </c>
      <c r="DF227" s="23" t="n">
        <v>1.367832772417167</v>
      </c>
      <c r="DG227" s="23" t="n">
        <v>0.0004693642592954895</v>
      </c>
      <c r="DH227" s="23" t="n">
        <v>0.0001901154469033044</v>
      </c>
      <c r="DI227" s="23" t="n">
        <v>2.299067310495914</v>
      </c>
      <c r="DJ227" s="23" t="n">
        <v>1.299067310495915</v>
      </c>
      <c r="DK227" s="23" t="n">
        <v>0.002064556505140706</v>
      </c>
      <c r="DL227" s="23" t="n">
        <v>0.002761590297099819</v>
      </c>
      <c r="DM227" s="23" t="n">
        <v>0.007411533460936953</v>
      </c>
      <c r="DN227" s="23" t="n">
        <v>0.002585386658696428</v>
      </c>
      <c r="DO227" s="23" t="n">
        <v>0.005346976955796248</v>
      </c>
      <c r="DP227" s="23" t="n">
        <v>2.337619140102735</v>
      </c>
      <c r="DQ227" s="23" t="n">
        <v>3.589891311999637</v>
      </c>
      <c r="DR227" s="23" t="n">
        <v>0.02204412856266256</v>
      </c>
      <c r="DS227" s="23" t="n">
        <v>0.01463259510172561</v>
      </c>
      <c r="DT227" s="23" t="n">
        <v>10.67741595242034</v>
      </c>
      <c r="DU227" s="23" t="n">
        <v>9.677415952420342</v>
      </c>
      <c r="DV227" s="23" t="n">
        <v>-0.0003220803741060594</v>
      </c>
      <c r="DW227" s="23" t="n">
        <v>-0.0004990794221164667</v>
      </c>
      <c r="DX227" s="23" t="n">
        <v>-0.001354749647309746</v>
      </c>
      <c r="DY227" s="23" t="n">
        <v>-0.0005335898510872195</v>
      </c>
      <c r="DZ227" s="23" t="n">
        <v>-0.001032669273203686</v>
      </c>
      <c r="EA227" s="23" t="n">
        <v>2.549549312036388</v>
      </c>
      <c r="EB227" s="23" t="n">
        <v>4.206247124090938</v>
      </c>
      <c r="EC227" s="23" t="n">
        <v>-0.003686626227095599</v>
      </c>
      <c r="ED227" s="23" t="n">
        <v>-0.002331876579785854</v>
      </c>
      <c r="EE227" s="23" t="n">
        <v>11.44629267563386</v>
      </c>
      <c r="EF227" s="23" t="n">
        <v>10.44629267563386</v>
      </c>
      <c r="EG227" s="23" t="n">
        <v>0.005510218977698768</v>
      </c>
      <c r="EH227" s="23" t="n">
        <v>0.002363792166614415</v>
      </c>
      <c r="EI227" s="23" t="n">
        <v>0.009534267522980963</v>
      </c>
      <c r="EJ227" s="23" t="n">
        <v>0.00166025637866778</v>
      </c>
      <c r="EK227" s="23" t="n">
        <v>0.004024048545282195</v>
      </c>
      <c r="EL227" s="23" t="n">
        <v>1.428983344615028</v>
      </c>
      <c r="EM227" s="23" t="n">
        <v>1.73028831731888</v>
      </c>
      <c r="EN227" s="23" t="n">
        <v>0.01815829326760019</v>
      </c>
      <c r="EO227" s="23" t="n">
        <v>0.008624025744619228</v>
      </c>
      <c r="EP227" s="23" t="n">
        <v>3.295385054766669</v>
      </c>
      <c r="EQ227" s="23" t="n">
        <v>2.295385054766669</v>
      </c>
      <c r="ER227" s="23" t="n">
        <v>-0.001825477171432498</v>
      </c>
      <c r="ES227" s="23" t="n">
        <v>-0.002082418510192102</v>
      </c>
      <c r="ET227" s="23" t="n">
        <v>-0.005336502753729221</v>
      </c>
      <c r="EU227" s="23" t="n">
        <v>-0.001428607072104621</v>
      </c>
      <c r="EV227" s="23" t="n">
        <v>-0.003511025582296723</v>
      </c>
      <c r="EW227" s="23" t="n">
        <v>2.140752972855845</v>
      </c>
      <c r="EX227" s="23" t="n">
        <v>2.923346748588224</v>
      </c>
      <c r="EY227" s="23" t="n">
        <v>-0.003742997769650684</v>
      </c>
      <c r="EZ227" s="23" t="n">
        <v>0.001593504984078538</v>
      </c>
      <c r="FA227" s="23" t="n">
        <v>2.050421570987633</v>
      </c>
      <c r="FB227" s="23" t="n">
        <v>1.050421570987633</v>
      </c>
      <c r="FC227" s="23" t="n">
        <v>0.004556138599980423</v>
      </c>
      <c r="FD227" s="23" t="n">
        <v>0.002232511545875895</v>
      </c>
      <c r="FE227" s="23" t="n">
        <v>0.009026098282484641</v>
      </c>
      <c r="FF227" s="23" t="n">
        <v>0.002237448136628323</v>
      </c>
      <c r="FG227" s="23" t="n">
        <v>0.004469959682504218</v>
      </c>
      <c r="FH227" s="23" t="n">
        <v>1.490000797141134</v>
      </c>
      <c r="FI227" s="23" t="n">
        <v>1.981085097482202</v>
      </c>
      <c r="FJ227" s="23" t="n">
        <v>0.02966542971404201</v>
      </c>
      <c r="FK227" s="23" t="n">
        <v>0.02063933143155737</v>
      </c>
      <c r="FL227" s="23" t="n">
        <v>6.511090271522793</v>
      </c>
      <c r="FM227" s="23" t="n">
        <v>5.511090271522793</v>
      </c>
    </row>
    <row r="228">
      <c r="A228" s="2" t="inlineStr">
        <is>
          <t>NSW|8901</t>
        </is>
      </c>
      <c r="B228" s="2" t="inlineStr">
        <is>
          <t>NSW</t>
        </is>
      </c>
      <c r="C228" s="2" t="inlineStr">
        <is>
          <t>8901</t>
        </is>
      </c>
      <c r="D228" s="2" t="inlineStr">
        <is>
          <t>Heritage, creative and performing arts</t>
        </is>
      </c>
      <c r="E228" s="23" t="n">
        <v>1</v>
      </c>
      <c r="F228" s="23" t="n">
        <v>0.4273345359689339</v>
      </c>
      <c r="G228" s="23" t="n">
        <v>1.762942722864353</v>
      </c>
      <c r="H228" s="23" t="n">
        <v>0.3356081868954193</v>
      </c>
      <c r="I228" s="23" t="n">
        <v>0.7629427228643533</v>
      </c>
      <c r="J228" s="23" t="n">
        <v>1.427334535968934</v>
      </c>
      <c r="K228" s="23" t="n">
        <v>1.762942722864353</v>
      </c>
      <c r="L228" s="23" t="n">
        <v>2.464766475508297</v>
      </c>
      <c r="M228" s="23" t="n">
        <v>0.7018237526439435</v>
      </c>
      <c r="N228" s="23" t="n">
        <v>2.464766475508297</v>
      </c>
      <c r="O228" s="23" t="n">
        <v>1.464766475508297</v>
      </c>
      <c r="P228" s="23" t="n">
        <v>0.206492480875453</v>
      </c>
      <c r="Q228" s="23" t="n">
        <v>0.1231622150909525</v>
      </c>
      <c r="R228" s="23" t="n">
        <v>0.4182600134003539</v>
      </c>
      <c r="S228" s="23" t="n">
        <v>0.08860531743394844</v>
      </c>
      <c r="T228" s="23" t="n">
        <v>0.2117675325249009</v>
      </c>
      <c r="U228" s="23" t="n">
        <v>1.596448909755888</v>
      </c>
      <c r="V228" s="23" t="n">
        <v>2.025545974493036</v>
      </c>
      <c r="W228" s="23" t="n">
        <v>0.5817358139796707</v>
      </c>
      <c r="X228" s="23" t="n">
        <v>0.1634758005793168</v>
      </c>
      <c r="Y228" s="23" t="n">
        <v>2.81722516729579</v>
      </c>
      <c r="Z228" s="23" t="n">
        <v>1.81722516729579</v>
      </c>
      <c r="AA228" s="23" t="n">
        <v>0.4808002329451191</v>
      </c>
      <c r="AB228" s="23" t="n">
        <v>0.1984859844184288</v>
      </c>
      <c r="AC228" s="23" t="n">
        <v>0.8290784598034131</v>
      </c>
      <c r="AD228" s="23" t="n">
        <v>0.1497922424398652</v>
      </c>
      <c r="AE228" s="23" t="n">
        <v>0.348278226858294</v>
      </c>
      <c r="AF228" s="23" t="n">
        <v>1.412824226815807</v>
      </c>
      <c r="AG228" s="23" t="n">
        <v>1.724372001080225</v>
      </c>
      <c r="AH228" s="23" t="n">
        <v>1.18706853390113</v>
      </c>
      <c r="AI228" s="23" t="n">
        <v>0.3579900740977169</v>
      </c>
      <c r="AJ228" s="23" t="n">
        <v>2.468943341873605</v>
      </c>
      <c r="AK228" s="23" t="n">
        <v>1.468943341873605</v>
      </c>
      <c r="AL228" s="23" t="n">
        <v>0.4688365897733288</v>
      </c>
      <c r="AM228" s="23" t="n">
        <v>0.1964995488851355</v>
      </c>
      <c r="AN228" s="23" t="n">
        <v>0.8152628152293616</v>
      </c>
      <c r="AO228" s="23" t="n">
        <v>0.1499266765708973</v>
      </c>
      <c r="AP228" s="23" t="n">
        <v>0.3464262254560329</v>
      </c>
      <c r="AQ228" s="23" t="n">
        <v>1.419121615444175</v>
      </c>
      <c r="AR228" s="23" t="n">
        <v>1.738906119984197</v>
      </c>
      <c r="AS228" s="23" t="n">
        <v>1.179134025193014</v>
      </c>
      <c r="AT228" s="23" t="n">
        <v>0.3638712099636526</v>
      </c>
      <c r="AU228" s="23" t="n">
        <v>2.515021333473774</v>
      </c>
      <c r="AV228" s="23" t="n">
        <v>1.515021333473774</v>
      </c>
      <c r="AW228" s="23" t="n">
        <v>0.4705422238743565</v>
      </c>
      <c r="AX228" s="23" t="n">
        <v>0.2001601807534894</v>
      </c>
      <c r="AY228" s="23" t="n">
        <v>0.8243435908812438</v>
      </c>
      <c r="AZ228" s="23" t="n">
        <v>0.1536411862533979</v>
      </c>
      <c r="BA228" s="23" t="n">
        <v>0.3538013670068872</v>
      </c>
      <c r="BB228" s="23" t="n">
        <v>1.425381975512013</v>
      </c>
      <c r="BC228" s="23" t="n">
        <v>1.751901421499973</v>
      </c>
      <c r="BD228" s="23" t="n">
        <v>1.197957086122721</v>
      </c>
      <c r="BE228" s="23" t="n">
        <v>0.3736134952414774</v>
      </c>
      <c r="BF228" s="23" t="n">
        <v>2.545907732273136</v>
      </c>
      <c r="BG228" s="23" t="n">
        <v>1.545907732273136</v>
      </c>
      <c r="BH228" s="23" t="n">
        <v>6.56610933631292</v>
      </c>
      <c r="BI228" s="23" t="n">
        <v>1.395903518738227</v>
      </c>
      <c r="BJ228" s="23" t="n">
        <v>8.787403518899641</v>
      </c>
      <c r="BK228" s="23" t="n">
        <v>0.8253906638484945</v>
      </c>
      <c r="BL228" s="23" t="n">
        <v>2.221294182586721</v>
      </c>
      <c r="BM228" s="23" t="n">
        <v>1.212592183169778</v>
      </c>
      <c r="BN228" s="23" t="n">
        <v>1.338296861781173</v>
      </c>
      <c r="BO228" s="23" t="n">
        <v>10.6887979537045</v>
      </c>
      <c r="BP228" s="23" t="n">
        <v>1.901394434804862</v>
      </c>
      <c r="BQ228" s="23" t="n">
        <v>1.627873890949645</v>
      </c>
      <c r="BR228" s="23" t="n">
        <v>0.6278738909496449</v>
      </c>
      <c r="CD228" s="23" t="n">
        <v>0.2743077520696661</v>
      </c>
      <c r="CE228" s="23" t="n">
        <v>0.07532376932747629</v>
      </c>
      <c r="CF228" s="23" t="n">
        <v>0.4108184464030593</v>
      </c>
      <c r="CG228" s="23" t="n">
        <v>0.0611869250059169</v>
      </c>
      <c r="CH228" s="23" t="n">
        <v>0.1365106943333932</v>
      </c>
      <c r="CI228" s="23" t="n">
        <v>1.274595846304578</v>
      </c>
      <c r="CJ228" s="23" t="n">
        <v>1.497655255104579</v>
      </c>
      <c r="CK228" s="23" t="n">
        <v>0.6053327199214593</v>
      </c>
      <c r="CL228" s="23" t="n">
        <v>0.1945142735184</v>
      </c>
      <c r="CM228" s="23" t="n">
        <v>2.206764903121377</v>
      </c>
      <c r="CN228" s="23" t="n">
        <v>1.206764903121377</v>
      </c>
      <c r="CO228" s="23" t="n">
        <v>0</v>
      </c>
      <c r="CP228" s="23" t="n">
        <v>0.0001146865999746912</v>
      </c>
      <c r="CQ228" s="23" t="n">
        <v>0.000375973684455612</v>
      </c>
      <c r="CR228" s="23" t="n">
        <v>0.0002612870844809209</v>
      </c>
      <c r="CS228" s="23" t="n">
        <v>0.000375973684455612</v>
      </c>
      <c r="CV228" s="23" t="n">
        <v>0.002928626398388297</v>
      </c>
      <c r="CW228" s="23" t="n">
        <v>0.002552652713932685</v>
      </c>
      <c r="CZ228" s="23" t="n">
        <v>0.0001862043303931015</v>
      </c>
      <c r="DA228" s="23" t="n">
        <v>6.674806567030077e-05</v>
      </c>
      <c r="DB228" s="23" t="n">
        <v>0.000304560561249944</v>
      </c>
      <c r="DC228" s="23" t="n">
        <v>5.160816518654173e-05</v>
      </c>
      <c r="DD228" s="23" t="n">
        <v>0.0001183562308568425</v>
      </c>
      <c r="DE228" s="23" t="n">
        <v>1.358466774265598</v>
      </c>
      <c r="DF228" s="23" t="n">
        <v>1.635625555039333</v>
      </c>
      <c r="DG228" s="23" t="n">
        <v>0.0004139896202995171</v>
      </c>
      <c r="DH228" s="23" t="n">
        <v>0.0001094290590495731</v>
      </c>
      <c r="DI228" s="23" t="n">
        <v>2.223308230402222</v>
      </c>
      <c r="DJ228" s="23" t="n">
        <v>1.223308230402222</v>
      </c>
      <c r="DK228" s="23" t="n">
        <v>0.002466241762357984</v>
      </c>
      <c r="DL228" s="23" t="n">
        <v>0.004326007880521632</v>
      </c>
      <c r="DM228" s="23" t="n">
        <v>0.01094944010499924</v>
      </c>
      <c r="DN228" s="23" t="n">
        <v>0.004157190462119623</v>
      </c>
      <c r="DO228" s="23" t="n">
        <v>0.008483198342641255</v>
      </c>
      <c r="DP228" s="23" t="n">
        <v>2.754089135359349</v>
      </c>
      <c r="DQ228" s="23" t="n">
        <v>4.439726985455973</v>
      </c>
      <c r="DR228" s="23" t="n">
        <v>0.0193718546931712</v>
      </c>
      <c r="DS228" s="23" t="n">
        <v>0.008422414588171964</v>
      </c>
      <c r="DT228" s="23" t="n">
        <v>7.8548076627531</v>
      </c>
      <c r="DU228" s="23" t="n">
        <v>6.8548076627531</v>
      </c>
      <c r="DV228" s="23" t="n">
        <v>-0.0009468119917233758</v>
      </c>
      <c r="DW228" s="23" t="n">
        <v>-0.0008468106778127205</v>
      </c>
      <c r="DX228" s="23" t="n">
        <v>-0.002549198698822944</v>
      </c>
      <c r="DY228" s="23" t="n">
        <v>-0.000755576029286848</v>
      </c>
      <c r="DZ228" s="23" t="n">
        <v>-0.001602386707099568</v>
      </c>
      <c r="EA228" s="23" t="n">
        <v>1.894381023070236</v>
      </c>
      <c r="EB228" s="23" t="n">
        <v>2.692402209844135</v>
      </c>
      <c r="EC228" s="23" t="n">
        <v>-0.003891409782152161</v>
      </c>
      <c r="ED228" s="23" t="n">
        <v>-0.001342211083329216</v>
      </c>
      <c r="EE228" s="23" t="n">
        <v>4.110013198152532</v>
      </c>
      <c r="EF228" s="23" t="n">
        <v>3.110013198152532</v>
      </c>
      <c r="EG228" s="23" t="n">
        <v>0.003365862353907668</v>
      </c>
      <c r="EH228" s="23" t="n">
        <v>0.004060305609089375</v>
      </c>
      <c r="EI228" s="23" t="n">
        <v>0.01049986952495351</v>
      </c>
      <c r="EJ228" s="23" t="n">
        <v>0.003073701561956471</v>
      </c>
      <c r="EK228" s="23" t="n">
        <v>0.007134007171045845</v>
      </c>
      <c r="EL228" s="23" t="n">
        <v>2.206319564546506</v>
      </c>
      <c r="EM228" s="23" t="n">
        <v>3.11951839407915</v>
      </c>
      <c r="EN228" s="23" t="n">
        <v>0.01546379559106094</v>
      </c>
      <c r="EO228" s="23" t="n">
        <v>0.004963926066107429</v>
      </c>
      <c r="EP228" s="23" t="n">
        <v>4.594304212442891</v>
      </c>
      <c r="EQ228" s="23" t="n">
        <v>3.594304212442891</v>
      </c>
      <c r="ER228" s="23" t="n">
        <v>-0.01532950552569802</v>
      </c>
      <c r="ES228" s="23" t="n">
        <v>-0.006046741142382729</v>
      </c>
      <c r="ET228" s="23" t="n">
        <v>-0.02431551409900513</v>
      </c>
      <c r="EU228" s="23" t="n">
        <v>-0.002939267430924378</v>
      </c>
      <c r="EV228" s="23" t="n">
        <v>-0.008986008573307107</v>
      </c>
      <c r="EW228" s="23" t="n">
        <v>1.394451153838336</v>
      </c>
      <c r="EX228" s="23" t="n">
        <v>1.586190373736659</v>
      </c>
      <c r="EY228" s="23" t="n">
        <v>-0.0233983042991768</v>
      </c>
      <c r="EZ228" s="23" t="n">
        <v>0.0009172097998283307</v>
      </c>
      <c r="FA228" s="23" t="n">
        <v>1.526357406633399</v>
      </c>
      <c r="FB228" s="23" t="n">
        <v>0.5263574066333995</v>
      </c>
      <c r="FC228" s="23" t="n">
        <v>0.01675318911029512</v>
      </c>
      <c r="FD228" s="23" t="n">
        <v>0.004600356142042129</v>
      </c>
      <c r="FE228" s="23" t="n">
        <v>0.02509050171079429</v>
      </c>
      <c r="FF228" s="23" t="n">
        <v>0.003736956458457042</v>
      </c>
      <c r="FG228" s="23" t="n">
        <v>0.008337312600499171</v>
      </c>
      <c r="FH228" s="23" t="n">
        <v>1.274595846304578</v>
      </c>
      <c r="FI228" s="23" t="n">
        <v>1.497655255104579</v>
      </c>
      <c r="FJ228" s="23" t="n">
        <v>0.03697034974395451</v>
      </c>
      <c r="FK228" s="23" t="n">
        <v>0.01187984803316022</v>
      </c>
      <c r="FL228" s="23" t="n">
        <v>2.206764903121376</v>
      </c>
      <c r="FM228" s="23" t="n">
        <v>1.206764903121376</v>
      </c>
    </row>
    <row r="229">
      <c r="A229" s="2" t="inlineStr">
        <is>
          <t>NSW|9101</t>
        </is>
      </c>
      <c r="B229" s="2" t="inlineStr">
        <is>
          <t>NSW</t>
        </is>
      </c>
      <c r="C229" s="2" t="inlineStr">
        <is>
          <t>9101</t>
        </is>
      </c>
      <c r="D229" s="2" t="inlineStr">
        <is>
          <t>Sports and recreation</t>
        </is>
      </c>
      <c r="E229" s="23" t="n">
        <v>1</v>
      </c>
      <c r="F229" s="23" t="n">
        <v>0.4449764679743587</v>
      </c>
      <c r="G229" s="23" t="n">
        <v>1.799748438306741</v>
      </c>
      <c r="H229" s="23" t="n">
        <v>0.3547719703323828</v>
      </c>
      <c r="I229" s="23" t="n">
        <v>0.7997484383067415</v>
      </c>
      <c r="J229" s="23" t="n">
        <v>1.444976467974359</v>
      </c>
      <c r="K229" s="23" t="n">
        <v>1.799748438306741</v>
      </c>
      <c r="L229" s="23" t="n">
        <v>2.631859394657696</v>
      </c>
      <c r="M229" s="23" t="n">
        <v>0.8321109563509548</v>
      </c>
      <c r="N229" s="23" t="n">
        <v>2.631859394657696</v>
      </c>
      <c r="O229" s="23" t="n">
        <v>1.631859394657696</v>
      </c>
      <c r="P229" s="23" t="n">
        <v>0.2792963384354732</v>
      </c>
      <c r="Q229" s="23" t="n">
        <v>0.1249115889048045</v>
      </c>
      <c r="R229" s="23" t="n">
        <v>0.4959061850539885</v>
      </c>
      <c r="S229" s="23" t="n">
        <v>0.09169825771371082</v>
      </c>
      <c r="T229" s="23" t="n">
        <v>0.2166098466185153</v>
      </c>
      <c r="U229" s="23" t="n">
        <v>1.447236757934309</v>
      </c>
      <c r="V229" s="23" t="n">
        <v>1.775555626084799</v>
      </c>
      <c r="W229" s="23" t="n">
        <v>0.6897297828559072</v>
      </c>
      <c r="X229" s="23" t="n">
        <v>0.1938235978019187</v>
      </c>
      <c r="Y229" s="23" t="n">
        <v>2.46952676400825</v>
      </c>
      <c r="Z229" s="23" t="n">
        <v>1.46952676400825</v>
      </c>
      <c r="AA229" s="23" t="n">
        <v>0.3170876325860528</v>
      </c>
      <c r="AB229" s="23" t="n">
        <v>0.1942529065413004</v>
      </c>
      <c r="AC229" s="23" t="n">
        <v>0.6694186919547075</v>
      </c>
      <c r="AD229" s="23" t="n">
        <v>0.1580781528273543</v>
      </c>
      <c r="AE229" s="23" t="n">
        <v>0.3523310593686547</v>
      </c>
      <c r="AF229" s="23" t="n">
        <v>1.612615840476159</v>
      </c>
      <c r="AG229" s="23" t="n">
        <v>2.111147276527845</v>
      </c>
      <c r="AH229" s="23" t="n">
        <v>1.093866371018553</v>
      </c>
      <c r="AI229" s="23" t="n">
        <v>0.4244476790638451</v>
      </c>
      <c r="AJ229" s="23" t="n">
        <v>3.449728903323575</v>
      </c>
      <c r="AK229" s="23" t="n">
        <v>2.449728903323575</v>
      </c>
      <c r="AL229" s="23" t="n">
        <v>0.3134873353849324</v>
      </c>
      <c r="AM229" s="23" t="n">
        <v>0.1934690617014598</v>
      </c>
      <c r="AN229" s="23" t="n">
        <v>0.6653444262696594</v>
      </c>
      <c r="AO229" s="23" t="n">
        <v>0.1583880291832672</v>
      </c>
      <c r="AP229" s="23" t="n">
        <v>0.351857090884727</v>
      </c>
      <c r="AQ229" s="23" t="n">
        <v>1.617151124985315</v>
      </c>
      <c r="AR229" s="23" t="n">
        <v>2.122396509105161</v>
      </c>
      <c r="AS229" s="23" t="n">
        <v>1.096765020643649</v>
      </c>
      <c r="AT229" s="23" t="n">
        <v>0.4314205943739898</v>
      </c>
      <c r="AU229" s="23" t="n">
        <v>3.498594350859268</v>
      </c>
      <c r="AV229" s="23" t="n">
        <v>2.498594350859268</v>
      </c>
      <c r="AW229" s="23" t="n">
        <v>0.3148936831873221</v>
      </c>
      <c r="AX229" s="23" t="n">
        <v>0.1977872516770458</v>
      </c>
      <c r="AY229" s="23" t="n">
        <v>0.6751281120782181</v>
      </c>
      <c r="AZ229" s="23" t="n">
        <v>0.1624471772138502</v>
      </c>
      <c r="BA229" s="23" t="n">
        <v>0.360234428890896</v>
      </c>
      <c r="BB229" s="23" t="n">
        <v>1.628108032130284</v>
      </c>
      <c r="BC229" s="23" t="n">
        <v>2.143987472992915</v>
      </c>
      <c r="BD229" s="23" t="n">
        <v>1.118099558484552</v>
      </c>
      <c r="BE229" s="23" t="n">
        <v>0.4429714464063342</v>
      </c>
      <c r="BF229" s="23" t="n">
        <v>3.550720824778895</v>
      </c>
      <c r="BG229" s="23" t="n">
        <v>2.550720824778895</v>
      </c>
      <c r="BH229" s="23" t="n">
        <v>4.995299430187308</v>
      </c>
      <c r="BI229" s="23" t="n">
        <v>1.385937214903129</v>
      </c>
      <c r="BJ229" s="23" t="n">
        <v>7.250597070638968</v>
      </c>
      <c r="BK229" s="23" t="n">
        <v>0.8693604255485301</v>
      </c>
      <c r="BL229" s="23" t="n">
        <v>2.255297640451659</v>
      </c>
      <c r="BM229" s="23" t="n">
        <v>1.277448275978756</v>
      </c>
      <c r="BN229" s="23" t="n">
        <v>1.451483974478601</v>
      </c>
      <c r="BO229" s="23" t="n">
        <v>9.50496810836094</v>
      </c>
      <c r="BP229" s="23" t="n">
        <v>2.254371037721972</v>
      </c>
      <c r="BQ229" s="23" t="n">
        <v>1.90278245402489</v>
      </c>
      <c r="BR229" s="23" t="n">
        <v>0.9027824540248898</v>
      </c>
      <c r="CD229" s="23" t="n">
        <v>0.03779129415057956</v>
      </c>
      <c r="CE229" s="23" t="n">
        <v>0.06934131763649592</v>
      </c>
      <c r="CF229" s="23" t="n">
        <v>0.1735125069007191</v>
      </c>
      <c r="CG229" s="23" t="n">
        <v>0.06637989511364367</v>
      </c>
      <c r="CH229" s="23" t="n">
        <v>0.1357212127501396</v>
      </c>
      <c r="CI229" s="23" t="n">
        <v>2.834848982948432</v>
      </c>
      <c r="CJ229" s="23" t="n">
        <v>4.591335406756855</v>
      </c>
      <c r="CK229" s="23" t="n">
        <v>0.4041365881626455</v>
      </c>
      <c r="CL229" s="23" t="n">
        <v>0.2306240812619264</v>
      </c>
      <c r="CM229" s="23" t="n">
        <v>10.69390708220686</v>
      </c>
      <c r="CN229" s="23" t="n">
        <v>9.693907082206863</v>
      </c>
      <c r="CO229" s="23" t="n">
        <v>0</v>
      </c>
      <c r="CP229" s="23" t="n">
        <v>0.0001261588092663649</v>
      </c>
      <c r="CQ229" s="23" t="n">
        <v>0.000423579352296968</v>
      </c>
      <c r="CR229" s="23" t="n">
        <v>0.0002974205430306031</v>
      </c>
      <c r="CS229" s="23" t="n">
        <v>0.000423579352296968</v>
      </c>
      <c r="CV229" s="23" t="n">
        <v>0.003450108852075816</v>
      </c>
      <c r="CW229" s="23" t="n">
        <v>0.003026529499778848</v>
      </c>
      <c r="CZ229" s="23" t="n">
        <v>0.001347224428216978</v>
      </c>
      <c r="DA229" s="23" t="n">
        <v>0.0001505085980443449</v>
      </c>
      <c r="DB229" s="23" t="n">
        <v>0.001559328293062098</v>
      </c>
      <c r="DC229" s="23" t="n">
        <v>6.159526680077438e-05</v>
      </c>
      <c r="DD229" s="23" t="n">
        <v>0.0002121038648451193</v>
      </c>
      <c r="DE229" s="23" t="n">
        <v>1.111717539329019</v>
      </c>
      <c r="DF229" s="23" t="n">
        <v>1.157437662502776</v>
      </c>
      <c r="DG229" s="23" t="n">
        <v>0.001689071862776417</v>
      </c>
      <c r="DH229" s="23" t="n">
        <v>0.0001297435697143199</v>
      </c>
      <c r="DI229" s="23" t="n">
        <v>1.253742010165201</v>
      </c>
      <c r="DJ229" s="23" t="n">
        <v>0.2537420101652006</v>
      </c>
      <c r="DK229" s="23" t="n">
        <v>0.003501200065400853</v>
      </c>
      <c r="DL229" s="23" t="n">
        <v>0.005126893861629935</v>
      </c>
      <c r="DM229" s="23" t="n">
        <v>0.01322631800312939</v>
      </c>
      <c r="DN229" s="23" t="n">
        <v>0.0045982240760986</v>
      </c>
      <c r="DO229" s="23" t="n">
        <v>0.009725117937728536</v>
      </c>
      <c r="DP229" s="23" t="n">
        <v>2.464324736051025</v>
      </c>
      <c r="DQ229" s="23" t="n">
        <v>3.777652735081594</v>
      </c>
      <c r="DR229" s="23" t="n">
        <v>0.02321227734312848</v>
      </c>
      <c r="DS229" s="23" t="n">
        <v>0.009985959339999096</v>
      </c>
      <c r="DT229" s="23" t="n">
        <v>6.629806040652781</v>
      </c>
      <c r="DU229" s="23" t="n">
        <v>5.629806040652781</v>
      </c>
      <c r="DV229" s="23" t="n">
        <v>-0.003442076691228169</v>
      </c>
      <c r="DW229" s="23" t="n">
        <v>-0.001085371293354654</v>
      </c>
      <c r="DX229" s="23" t="n">
        <v>-0.005425539839929773</v>
      </c>
      <c r="DY229" s="23" t="n">
        <v>-0.0008980918553469503</v>
      </c>
      <c r="DZ229" s="23" t="n">
        <v>-0.001983463148701604</v>
      </c>
      <c r="EA229" s="23" t="n">
        <v>1.315324552797045</v>
      </c>
      <c r="EB229" s="23" t="n">
        <v>1.576240254540605</v>
      </c>
      <c r="EC229" s="23" t="n">
        <v>-0.007016920217077747</v>
      </c>
      <c r="ED229" s="23" t="n">
        <v>-0.001591380377147973</v>
      </c>
      <c r="EE229" s="23" t="n">
        <v>2.038571724726457</v>
      </c>
      <c r="EF229" s="23" t="n">
        <v>1.038571724726457</v>
      </c>
      <c r="EG229" s="23" t="n">
        <v>0.009545082077471918</v>
      </c>
      <c r="EH229" s="23" t="n">
        <v>0.004296074680450149</v>
      </c>
      <c r="EI229" s="23" t="n">
        <v>0.01702408829918628</v>
      </c>
      <c r="EJ229" s="23" t="n">
        <v>0.003182931541264217</v>
      </c>
      <c r="EK229" s="23" t="n">
        <v>0.007479006221714365</v>
      </c>
      <c r="EL229" s="23" t="n">
        <v>1.450082528948561</v>
      </c>
      <c r="EM229" s="23" t="n">
        <v>1.783545511815571</v>
      </c>
      <c r="EN229" s="23" t="n">
        <v>0.02290952214288753</v>
      </c>
      <c r="EO229" s="23" t="n">
        <v>0.005885433843701247</v>
      </c>
      <c r="EP229" s="23" t="n">
        <v>2.400138831383971</v>
      </c>
      <c r="EQ229" s="23" t="n">
        <v>1.40013883138397</v>
      </c>
      <c r="ER229" s="23" t="n">
        <v>-0.01314537927859233</v>
      </c>
      <c r="ES229" s="23" t="n">
        <v>-0.005079919520290696</v>
      </c>
      <c r="ET229" s="23" t="n">
        <v>-0.02109835398423444</v>
      </c>
      <c r="EU229" s="23" t="n">
        <v>-0.002873055185351412</v>
      </c>
      <c r="EV229" s="23" t="n">
        <v>-0.007952974705642107</v>
      </c>
      <c r="EW229" s="23" t="n">
        <v>1.386441456928025</v>
      </c>
      <c r="EX229" s="23" t="n">
        <v>1.605001539863804</v>
      </c>
      <c r="EY229" s="23" t="n">
        <v>-0.02001087251779111</v>
      </c>
      <c r="EZ229" s="23" t="n">
        <v>0.001087481466443323</v>
      </c>
      <c r="FA229" s="23" t="n">
        <v>1.522274260308294</v>
      </c>
      <c r="FB229" s="23" t="n">
        <v>0.5222742603082939</v>
      </c>
      <c r="FC229" s="23" t="n">
        <v>0.002308081681434414</v>
      </c>
      <c r="FD229" s="23" t="n">
        <v>0.004234981325741844</v>
      </c>
      <c r="FE229" s="23" t="n">
        <v>0.01059717714565672</v>
      </c>
      <c r="FF229" s="23" t="n">
        <v>0.004054114138480461</v>
      </c>
      <c r="FG229" s="23" t="n">
        <v>0.008289095464222304</v>
      </c>
      <c r="FH229" s="23" t="n">
        <v>2.834848982948433</v>
      </c>
      <c r="FI229" s="23" t="n">
        <v>4.591335406756855</v>
      </c>
      <c r="FJ229" s="23" t="n">
        <v>0.02468241103940339</v>
      </c>
      <c r="FK229" s="23" t="n">
        <v>0.01408523389374667</v>
      </c>
      <c r="FL229" s="23" t="n">
        <v>10.69390708220686</v>
      </c>
      <c r="FM229" s="23" t="n">
        <v>9.693907082206859</v>
      </c>
    </row>
    <row r="230">
      <c r="A230" s="2" t="inlineStr">
        <is>
          <t>NSW|9201</t>
        </is>
      </c>
      <c r="B230" s="2" t="inlineStr">
        <is>
          <t>NSW</t>
        </is>
      </c>
      <c r="C230" s="2" t="inlineStr">
        <is>
          <t>9201</t>
        </is>
      </c>
      <c r="D230" s="2" t="inlineStr">
        <is>
          <t>Gambling</t>
        </is>
      </c>
      <c r="E230" s="23" t="n">
        <v>1</v>
      </c>
      <c r="F230" s="23" t="n">
        <v>0.4608925843842756</v>
      </c>
      <c r="G230" s="23" t="n">
        <v>1.832859467010489</v>
      </c>
      <c r="H230" s="23" t="n">
        <v>0.3719668826262138</v>
      </c>
      <c r="I230" s="23" t="n">
        <v>0.8328594670104894</v>
      </c>
      <c r="J230" s="23" t="n">
        <v>1.460892584384275</v>
      </c>
      <c r="K230" s="23" t="n">
        <v>1.832859467010489</v>
      </c>
      <c r="L230" s="23" t="n">
        <v>2.536876316476084</v>
      </c>
      <c r="M230" s="23" t="n">
        <v>0.704016849465595</v>
      </c>
      <c r="N230" s="23" t="n">
        <v>2.536876316476084</v>
      </c>
      <c r="O230" s="23" t="n">
        <v>1.536876316476084</v>
      </c>
      <c r="P230" s="23" t="n">
        <v>0.1919538786466659</v>
      </c>
      <c r="Q230" s="23" t="n">
        <v>0.130565864556252</v>
      </c>
      <c r="R230" s="23" t="n">
        <v>0.4195670149125674</v>
      </c>
      <c r="S230" s="23" t="n">
        <v>0.0970472717096495</v>
      </c>
      <c r="T230" s="23" t="n">
        <v>0.2276131362659015</v>
      </c>
      <c r="U230" s="23" t="n">
        <v>1.680193937610335</v>
      </c>
      <c r="V230" s="23" t="n">
        <v>2.185769924893648</v>
      </c>
      <c r="W230" s="23" t="n">
        <v>0.5835536535154145</v>
      </c>
      <c r="X230" s="23" t="n">
        <v>0.1639866386028471</v>
      </c>
      <c r="Y230" s="23" t="n">
        <v>3.040072217501662</v>
      </c>
      <c r="Z230" s="23" t="n">
        <v>2.040072217501662</v>
      </c>
      <c r="AA230" s="23" t="n">
        <v>0.3788272214484764</v>
      </c>
      <c r="AB230" s="23" t="n">
        <v>0.204329739117735</v>
      </c>
      <c r="AC230" s="23" t="n">
        <v>0.7489448745980503</v>
      </c>
      <c r="AD230" s="23" t="n">
        <v>0.1657879140318389</v>
      </c>
      <c r="AE230" s="23" t="n">
        <v>0.3701176531495739</v>
      </c>
      <c r="AF230" s="23" t="n">
        <v>1.539374489342302</v>
      </c>
      <c r="AG230" s="23" t="n">
        <v>1.977009127629211</v>
      </c>
      <c r="AH230" s="23" t="n">
        <v>1.108053615441839</v>
      </c>
      <c r="AI230" s="23" t="n">
        <v>0.3591087408437892</v>
      </c>
      <c r="AJ230" s="23" t="n">
        <v>2.924957745130108</v>
      </c>
      <c r="AK230" s="23" t="n">
        <v>1.924957745130108</v>
      </c>
      <c r="AL230" s="23" t="n">
        <v>0.3844433269022985</v>
      </c>
      <c r="AM230" s="23" t="n">
        <v>0.2035926501216923</v>
      </c>
      <c r="AN230" s="23" t="n">
        <v>0.7542476639815759</v>
      </c>
      <c r="AO230" s="23" t="n">
        <v>0.1662116869575851</v>
      </c>
      <c r="AP230" s="23" t="n">
        <v>0.3698043370792774</v>
      </c>
      <c r="AQ230" s="23" t="n">
        <v>1.529577796972486</v>
      </c>
      <c r="AR230" s="23" t="n">
        <v>1.961921592082306</v>
      </c>
      <c r="AS230" s="23" t="n">
        <v>1.119255918382746</v>
      </c>
      <c r="AT230" s="23" t="n">
        <v>0.3650082544011705</v>
      </c>
      <c r="AU230" s="23" t="n">
        <v>2.911367788332534</v>
      </c>
      <c r="AV230" s="23" t="n">
        <v>1.911367788332534</v>
      </c>
      <c r="AW230" s="23" t="n">
        <v>0.3907470936808569</v>
      </c>
      <c r="AX230" s="23" t="n">
        <v>0.2088086857059819</v>
      </c>
      <c r="AY230" s="23" t="n">
        <v>0.7700406806322821</v>
      </c>
      <c r="AZ230" s="23" t="n">
        <v>0.1704849012454434</v>
      </c>
      <c r="BA230" s="23" t="n">
        <v>0.3792935869514253</v>
      </c>
      <c r="BB230" s="23" t="n">
        <v>1.534383208686196</v>
      </c>
      <c r="BC230" s="23" t="n">
        <v>1.970688184468529</v>
      </c>
      <c r="BD230" s="23" t="n">
        <v>1.144821663531243</v>
      </c>
      <c r="BE230" s="23" t="n">
        <v>0.3747809828989608</v>
      </c>
      <c r="BF230" s="23" t="n">
        <v>2.929827712208852</v>
      </c>
      <c r="BG230" s="23" t="n">
        <v>1.929827712208852</v>
      </c>
      <c r="BH230" s="23" t="n">
        <v>2.488587120901852</v>
      </c>
      <c r="BI230" s="23" t="n">
        <v>1.327053601163627</v>
      </c>
      <c r="BJ230" s="23" t="n">
        <v>4.712852422611905</v>
      </c>
      <c r="BK230" s="23" t="n">
        <v>0.897211700546426</v>
      </c>
      <c r="BL230" s="23" t="n">
        <v>2.224265301710053</v>
      </c>
      <c r="BM230" s="23" t="n">
        <v>1.533255834211144</v>
      </c>
      <c r="BN230" s="23" t="n">
        <v>1.893786391092464</v>
      </c>
      <c r="BO230" s="23" t="n">
        <v>6.620188437586951</v>
      </c>
      <c r="BP230" s="23" t="n">
        <v>1.907336014975046</v>
      </c>
      <c r="BQ230" s="23" t="n">
        <v>2.660219681273535</v>
      </c>
      <c r="BR230" s="23" t="n">
        <v>1.660219681273536</v>
      </c>
      <c r="CD230" s="23" t="n">
        <v>0.1868733428018104</v>
      </c>
      <c r="CE230" s="23" t="n">
        <v>0.07376387456148295</v>
      </c>
      <c r="CF230" s="23" t="n">
        <v>0.329377859685483</v>
      </c>
      <c r="CG230" s="23" t="n">
        <v>0.06874064232218963</v>
      </c>
      <c r="CH230" s="23" t="n">
        <v>0.1425045168836726</v>
      </c>
      <c r="CI230" s="23" t="n">
        <v>1.394726574992099</v>
      </c>
      <c r="CJ230" s="23" t="n">
        <v>1.762572739092095</v>
      </c>
      <c r="CK230" s="23" t="n">
        <v>0.5244999619264245</v>
      </c>
      <c r="CL230" s="23" t="n">
        <v>0.1951221022409415</v>
      </c>
      <c r="CM230" s="23" t="n">
        <v>2.806713649269312</v>
      </c>
      <c r="CN230" s="23" t="n">
        <v>1.806713649269312</v>
      </c>
      <c r="CO230" s="23" t="n">
        <v>0</v>
      </c>
      <c r="CP230" s="23" t="n">
        <v>0.0002445300796151079</v>
      </c>
      <c r="CQ230" s="23" t="n">
        <v>0.0005608989834787458</v>
      </c>
      <c r="CR230" s="23" t="n">
        <v>0.0003163689038636379</v>
      </c>
      <c r="CS230" s="23" t="n">
        <v>0.0005608989834787458</v>
      </c>
      <c r="CV230" s="23" t="n">
        <v>0.003121528364676707</v>
      </c>
      <c r="CW230" s="23" t="n">
        <v>0.002560629381197961</v>
      </c>
      <c r="CZ230" s="23" t="n">
        <v>0.0005944657251137808</v>
      </c>
      <c r="DA230" s="23" t="n">
        <v>0.0001051632015177613</v>
      </c>
      <c r="DB230" s="23" t="n">
        <v>0.0007597157226300638</v>
      </c>
      <c r="DC230" s="23" t="n">
        <v>6.008679599852157e-05</v>
      </c>
      <c r="DD230" s="23" t="n">
        <v>0.0001652499975162829</v>
      </c>
      <c r="DE230" s="23" t="n">
        <v>1.176903725606103</v>
      </c>
      <c r="DF230" s="23" t="n">
        <v>1.277980698524972</v>
      </c>
      <c r="DG230" s="23" t="n">
        <v>0.0008694867315220202</v>
      </c>
      <c r="DH230" s="23" t="n">
        <v>0.0001097710088919564</v>
      </c>
      <c r="DI230" s="23" t="n">
        <v>1.462635598302325</v>
      </c>
      <c r="DJ230" s="23" t="n">
        <v>0.4626355983023248</v>
      </c>
      <c r="DK230" s="23" t="n">
        <v>0.008458122117448862</v>
      </c>
      <c r="DL230" s="23" t="n">
        <v>0.005925773245183282</v>
      </c>
      <c r="DM230" s="23" t="n">
        <v>0.01917565399001541</v>
      </c>
      <c r="DN230" s="23" t="n">
        <v>0.004791758627383267</v>
      </c>
      <c r="DO230" s="23" t="n">
        <v>0.01071753187256655</v>
      </c>
      <c r="DP230" s="23" t="n">
        <v>1.700601523943309</v>
      </c>
      <c r="DQ230" s="23" t="n">
        <v>2.267129006148609</v>
      </c>
      <c r="DR230" s="23" t="n">
        <v>0.02762438739483382</v>
      </c>
      <c r="DS230" s="23" t="n">
        <v>0.008448733404818404</v>
      </c>
      <c r="DT230" s="23" t="n">
        <v>3.266018982847918</v>
      </c>
      <c r="DU230" s="23" t="n">
        <v>2.266018982847918</v>
      </c>
      <c r="DV230" s="23" t="n">
        <v>-0.002748821064004331</v>
      </c>
      <c r="DW230" s="23" t="n">
        <v>-0.001059430942026666</v>
      </c>
      <c r="DX230" s="23" t="n">
        <v>-0.004703252045418075</v>
      </c>
      <c r="DY230" s="23" t="n">
        <v>-0.0008950000393870784</v>
      </c>
      <c r="DZ230" s="23" t="n">
        <v>-0.001954430981413744</v>
      </c>
      <c r="EA230" s="23" t="n">
        <v>1.385412843309395</v>
      </c>
      <c r="EB230" s="23" t="n">
        <v>1.711006986597606</v>
      </c>
      <c r="EC230" s="23" t="n">
        <v>-0.00604965734253636</v>
      </c>
      <c r="ED230" s="23" t="n">
        <v>-0.001346405297118285</v>
      </c>
      <c r="EE230" s="23" t="n">
        <v>2.200818897146966</v>
      </c>
      <c r="EF230" s="23" t="n">
        <v>1.200818897146966</v>
      </c>
      <c r="EG230" s="23" t="n">
        <v>0.01055270028942523</v>
      </c>
      <c r="EH230" s="23" t="n">
        <v>0.004563569861503938</v>
      </c>
      <c r="EI230" s="23" t="n">
        <v>0.01848714629282116</v>
      </c>
      <c r="EJ230" s="23" t="n">
        <v>0.003370876141891991</v>
      </c>
      <c r="EK230" s="23" t="n">
        <v>0.007934446003395929</v>
      </c>
      <c r="EL230" s="23" t="n">
        <v>1.432455176053569</v>
      </c>
      <c r="EM230" s="23" t="n">
        <v>1.751887743021279</v>
      </c>
      <c r="EN230" s="23" t="n">
        <v>0.02346658390358274</v>
      </c>
      <c r="EO230" s="23" t="n">
        <v>0.004979437610761583</v>
      </c>
      <c r="EP230" s="23" t="n">
        <v>2.223751576371254</v>
      </c>
      <c r="EQ230" s="23" t="n">
        <v>1.223751576371254</v>
      </c>
      <c r="ER230" s="23" t="n">
        <v>-0.004936594835603041</v>
      </c>
      <c r="ES230" s="23" t="n">
        <v>-0.005300658857546619</v>
      </c>
      <c r="ET230" s="23" t="n">
        <v>-0.01318435690929574</v>
      </c>
      <c r="EU230" s="23" t="n">
        <v>-0.002947103216146077</v>
      </c>
      <c r="EV230" s="23" t="n">
        <v>-0.008247762073692697</v>
      </c>
      <c r="EW230" s="23" t="n">
        <v>2.073748005268313</v>
      </c>
      <c r="EX230" s="23" t="n">
        <v>2.670739112355201</v>
      </c>
      <c r="EY230" s="23" t="n">
        <v>-0.01226428096267538</v>
      </c>
      <c r="EZ230" s="23" t="n">
        <v>0.0009200759466203579</v>
      </c>
      <c r="FA230" s="23" t="n">
        <v>2.484360449074044</v>
      </c>
      <c r="FB230" s="23" t="n">
        <v>1.484360449074044</v>
      </c>
      <c r="FC230" s="23" t="n">
        <v>0.0114131825586782</v>
      </c>
      <c r="FD230" s="23" t="n">
        <v>0.004505086461146601</v>
      </c>
      <c r="FE230" s="23" t="n">
        <v>0.02011656444420756</v>
      </c>
      <c r="FF230" s="23" t="n">
        <v>0.004198295424382753</v>
      </c>
      <c r="FG230" s="23" t="n">
        <v>0.008703381885529354</v>
      </c>
      <c r="FH230" s="23" t="n">
        <v>1.394726574992099</v>
      </c>
      <c r="FI230" s="23" t="n">
        <v>1.762572739092094</v>
      </c>
      <c r="FJ230" s="23" t="n">
        <v>0.03203353526904456</v>
      </c>
      <c r="FK230" s="23" t="n">
        <v>0.011916970824837</v>
      </c>
      <c r="FL230" s="23" t="n">
        <v>2.806713649269312</v>
      </c>
      <c r="FM230" s="23" t="n">
        <v>1.806713649269312</v>
      </c>
    </row>
    <row r="231">
      <c r="A231" s="2" t="inlineStr">
        <is>
          <t>NSW|9401</t>
        </is>
      </c>
      <c r="B231" s="2" t="inlineStr">
        <is>
          <t>NSW</t>
        </is>
      </c>
      <c r="C231" s="2" t="inlineStr">
        <is>
          <t>9401</t>
        </is>
      </c>
      <c r="D231" s="2" t="inlineStr">
        <is>
          <t>Automotive repair and maintenance</t>
        </is>
      </c>
      <c r="E231" s="23" t="n">
        <v>1</v>
      </c>
      <c r="F231" s="23" t="n">
        <v>0.3059069307160769</v>
      </c>
      <c r="G231" s="23" t="n">
        <v>1.554165760945362</v>
      </c>
      <c r="H231" s="23" t="n">
        <v>0.2482588302292854</v>
      </c>
      <c r="I231" s="23" t="n">
        <v>0.5541657609453623</v>
      </c>
      <c r="J231" s="23" t="n">
        <v>1.305906930716077</v>
      </c>
      <c r="K231" s="23" t="n">
        <v>1.554165760945362</v>
      </c>
      <c r="L231" s="23" t="n">
        <v>2.30475613794499</v>
      </c>
      <c r="M231" s="23" t="n">
        <v>0.7505903769996281</v>
      </c>
      <c r="N231" s="23" t="n">
        <v>2.30475613794499</v>
      </c>
      <c r="O231" s="23" t="n">
        <v>1.30475613794499</v>
      </c>
      <c r="P231" s="23" t="n">
        <v>0.2975838178156341</v>
      </c>
      <c r="Q231" s="23" t="n">
        <v>0.08670243808145162</v>
      </c>
      <c r="R231" s="23" t="n">
        <v>0.4473230493544049</v>
      </c>
      <c r="S231" s="23" t="n">
        <v>0.06303679345731911</v>
      </c>
      <c r="T231" s="23" t="n">
        <v>0.1497392315387707</v>
      </c>
      <c r="U231" s="23" t="n">
        <v>1.291354680230521</v>
      </c>
      <c r="V231" s="23" t="n">
        <v>1.503183380863608</v>
      </c>
      <c r="W231" s="23" t="n">
        <v>0.6221580593193587</v>
      </c>
      <c r="X231" s="23" t="n">
        <v>0.1748350099649539</v>
      </c>
      <c r="Y231" s="23" t="n">
        <v>2.090698559774551</v>
      </c>
      <c r="Z231" s="23" t="n">
        <v>1.090698559774551</v>
      </c>
      <c r="AA231" s="23" t="n">
        <v>0.3602381980646653</v>
      </c>
      <c r="AB231" s="23" t="n">
        <v>0.1377557255818621</v>
      </c>
      <c r="AC231" s="23" t="n">
        <v>0.6075523241002673</v>
      </c>
      <c r="AD231" s="23" t="n">
        <v>0.1095584004537399</v>
      </c>
      <c r="AE231" s="23" t="n">
        <v>0.247314126035602</v>
      </c>
      <c r="AF231" s="23" t="n">
        <v>1.382401772832358</v>
      </c>
      <c r="AG231" s="23" t="n">
        <v>1.686529433481142</v>
      </c>
      <c r="AH231" s="23" t="n">
        <v>0.9904175429915562</v>
      </c>
      <c r="AI231" s="23" t="n">
        <v>0.3828652188912889</v>
      </c>
      <c r="AJ231" s="23" t="n">
        <v>2.749340709320807</v>
      </c>
      <c r="AK231" s="23" t="n">
        <v>1.749340709320807</v>
      </c>
      <c r="AL231" s="23" t="n">
        <v>0.3570070019950292</v>
      </c>
      <c r="AM231" s="23" t="n">
        <v>0.1383898518881469</v>
      </c>
      <c r="AN231" s="23" t="n">
        <v>0.6053932697769763</v>
      </c>
      <c r="AO231" s="23" t="n">
        <v>0.1099964158938002</v>
      </c>
      <c r="AP231" s="23" t="n">
        <v>0.2483862677819471</v>
      </c>
      <c r="AQ231" s="23" t="n">
        <v>1.387639041012629</v>
      </c>
      <c r="AR231" s="23" t="n">
        <v>1.695746207760389</v>
      </c>
      <c r="AS231" s="23" t="n">
        <v>0.9945482786193308</v>
      </c>
      <c r="AT231" s="23" t="n">
        <v>0.3891550088423545</v>
      </c>
      <c r="AU231" s="23" t="n">
        <v>2.78579488094516</v>
      </c>
      <c r="AV231" s="23" t="n">
        <v>1.78579488094516</v>
      </c>
      <c r="AW231" s="23" t="n">
        <v>0.3638612172311633</v>
      </c>
      <c r="AX231" s="23" t="n">
        <v>0.1410664885924542</v>
      </c>
      <c r="AY231" s="23" t="n">
        <v>0.6177761238021779</v>
      </c>
      <c r="AZ231" s="23" t="n">
        <v>0.1128484179785604</v>
      </c>
      <c r="BA231" s="23" t="n">
        <v>0.2539149065710146</v>
      </c>
      <c r="BB231" s="23" t="n">
        <v>1.387693114605379</v>
      </c>
      <c r="BC231" s="23" t="n">
        <v>1.697834488938404</v>
      </c>
      <c r="BD231" s="23" t="n">
        <v>1.017350366179978</v>
      </c>
      <c r="BE231" s="23" t="n">
        <v>0.3995742423778004</v>
      </c>
      <c r="BF231" s="23" t="n">
        <v>2.79598461721643</v>
      </c>
      <c r="BG231" s="23" t="n">
        <v>1.79598461721643</v>
      </c>
      <c r="BH231" s="23" t="n">
        <v>6.456335420663772</v>
      </c>
      <c r="BI231" s="23" t="n">
        <v>0.7501231064132173</v>
      </c>
      <c r="BJ231" s="23" t="n">
        <v>7.7859534308444</v>
      </c>
      <c r="BK231" s="23" t="n">
        <v>0.5794949037674105</v>
      </c>
      <c r="BL231" s="23" t="n">
        <v>1.329618010180628</v>
      </c>
      <c r="BM231" s="23" t="n">
        <v>1.116184035918025</v>
      </c>
      <c r="BN231" s="23" t="n">
        <v>1.205940045482323</v>
      </c>
      <c r="BO231" s="23" t="n">
        <v>9.819467344086403</v>
      </c>
      <c r="BP231" s="23" t="n">
        <v>2.033513913242003</v>
      </c>
      <c r="BQ231" s="23" t="n">
        <v>1.520904151395045</v>
      </c>
      <c r="BR231" s="23" t="n">
        <v>0.5209041513950446</v>
      </c>
      <c r="CD231" s="23" t="n">
        <v>0.06265438024903111</v>
      </c>
      <c r="CE231" s="23" t="n">
        <v>0.05105328750041051</v>
      </c>
      <c r="CF231" s="23" t="n">
        <v>0.1602292747458623</v>
      </c>
      <c r="CG231" s="23" t="n">
        <v>0.04652160699642067</v>
      </c>
      <c r="CH231" s="23" t="n">
        <v>0.09757489449683118</v>
      </c>
      <c r="CI231" s="23" t="n">
        <v>1.814839877076272</v>
      </c>
      <c r="CJ231" s="23" t="n">
        <v>2.557351522894364</v>
      </c>
      <c r="CK231" s="23" t="n">
        <v>0.3682594836721976</v>
      </c>
      <c r="CL231" s="23" t="n">
        <v>0.2080302089263353</v>
      </c>
      <c r="CM231" s="23" t="n">
        <v>5.877633490403768</v>
      </c>
      <c r="CN231" s="23" t="n">
        <v>4.877633490403768</v>
      </c>
      <c r="CO231" s="23" t="n">
        <v>0</v>
      </c>
      <c r="CP231" s="23" t="n">
        <v>0.0001049303754059855</v>
      </c>
      <c r="CQ231" s="23" t="n">
        <v>0.0003099085408944754</v>
      </c>
      <c r="CR231" s="23" t="n">
        <v>0.0002049781654884899</v>
      </c>
      <c r="CS231" s="23" t="n">
        <v>0.0003099085408944754</v>
      </c>
      <c r="CV231" s="23" t="n">
        <v>0.003039933786808171</v>
      </c>
      <c r="CW231" s="23" t="n">
        <v>0.002730025245913695</v>
      </c>
      <c r="CZ231" s="23" t="n">
        <v>0.002504753260903516</v>
      </c>
      <c r="DA231" s="23" t="n">
        <v>5.411303013939494e-05</v>
      </c>
      <c r="DB231" s="23" t="n">
        <v>0.00259815995647929</v>
      </c>
      <c r="DC231" s="23" t="n">
        <v>3.929366543637899e-05</v>
      </c>
      <c r="DD231" s="23" t="n">
        <v>9.340669557577393e-05</v>
      </c>
      <c r="DE231" s="23" t="n">
        <v>1.021604136017723</v>
      </c>
      <c r="DF231" s="23" t="n">
        <v>1.037291775215448</v>
      </c>
      <c r="DG231" s="23" t="n">
        <v>0.002715192756206152</v>
      </c>
      <c r="DH231" s="23" t="n">
        <v>0.000117032799726862</v>
      </c>
      <c r="DI231" s="23" t="n">
        <v>1.084016058023506</v>
      </c>
      <c r="DJ231" s="23" t="n">
        <v>0.08401605802350609</v>
      </c>
      <c r="DK231" s="23" t="n">
        <v>0.004548370314008262</v>
      </c>
      <c r="DL231" s="23" t="n">
        <v>0.003273966518990723</v>
      </c>
      <c r="DM231" s="23" t="n">
        <v>0.01110051128520473</v>
      </c>
      <c r="DN231" s="23" t="n">
        <v>0.003278174452205746</v>
      </c>
      <c r="DO231" s="23" t="n">
        <v>0.006552140971196469</v>
      </c>
      <c r="DP231" s="23" t="n">
        <v>1.719810897742302</v>
      </c>
      <c r="DQ231" s="23" t="n">
        <v>2.440546947335601</v>
      </c>
      <c r="DR231" s="23" t="n">
        <v>0.02010816216217695</v>
      </c>
      <c r="DS231" s="23" t="n">
        <v>0.009007650876972216</v>
      </c>
      <c r="DT231" s="23" t="n">
        <v>4.420959766676646</v>
      </c>
      <c r="DU231" s="23" t="n">
        <v>3.420959766676645</v>
      </c>
      <c r="DV231" s="23" t="n">
        <v>-0.0001989083387776185</v>
      </c>
      <c r="DW231" s="23" t="n">
        <v>-0.0007563732202288469</v>
      </c>
      <c r="DX231" s="23" t="n">
        <v>-0.00162572575737707</v>
      </c>
      <c r="DY231" s="23" t="n">
        <v>-0.0006704441983706045</v>
      </c>
      <c r="DZ231" s="23" t="n">
        <v>-0.001426817418599451</v>
      </c>
      <c r="EA231" s="23" t="n">
        <v>4.802621975916654</v>
      </c>
      <c r="EB231" s="23" t="n">
        <v>8.173240837301686</v>
      </c>
      <c r="EC231" s="23" t="n">
        <v>-0.003061201144543488</v>
      </c>
      <c r="ED231" s="23" t="n">
        <v>-0.001435475387166418</v>
      </c>
      <c r="EE231" s="23" t="n">
        <v>15.39000910346922</v>
      </c>
      <c r="EF231" s="23" t="n">
        <v>14.39000910346922</v>
      </c>
      <c r="EG231" s="23" t="n">
        <v>0.006077508409496317</v>
      </c>
      <c r="EH231" s="23" t="n">
        <v>0.003070890344231056</v>
      </c>
      <c r="EI231" s="23" t="n">
        <v>0.01135924167845825</v>
      </c>
      <c r="EJ231" s="23" t="n">
        <v>0.002210842924730878</v>
      </c>
      <c r="EK231" s="23" t="n">
        <v>0.005281733268961934</v>
      </c>
      <c r="EL231" s="23" t="n">
        <v>1.505287716168798</v>
      </c>
      <c r="EM231" s="23" t="n">
        <v>1.869062272412333</v>
      </c>
      <c r="EN231" s="23" t="n">
        <v>0.01666808898281572</v>
      </c>
      <c r="EO231" s="23" t="n">
        <v>0.005308847304357472</v>
      </c>
      <c r="EP231" s="23" t="n">
        <v>2.742585918395647</v>
      </c>
      <c r="EQ231" s="23" t="n">
        <v>1.742585918395647</v>
      </c>
      <c r="ER231" s="23" t="n">
        <v>-0.009308704479132448</v>
      </c>
      <c r="ES231" s="23" t="n">
        <v>-0.002436764037946204</v>
      </c>
      <c r="ET231" s="23" t="n">
        <v>-0.0135182960017492</v>
      </c>
      <c r="EU231" s="23" t="n">
        <v>-0.001772827484670545</v>
      </c>
      <c r="EV231" s="23" t="n">
        <v>-0.004209591522616749</v>
      </c>
      <c r="EW231" s="23" t="n">
        <v>1.261772628340362</v>
      </c>
      <c r="EX231" s="23" t="n">
        <v>1.452220986502847</v>
      </c>
      <c r="EY231" s="23" t="n">
        <v>-0.0125373533550412</v>
      </c>
      <c r="EZ231" s="23" t="n">
        <v>0.0009809426467079947</v>
      </c>
      <c r="FA231" s="23" t="n">
        <v>1.346841913732088</v>
      </c>
      <c r="FB231" s="23" t="n">
        <v>0.3468419137320876</v>
      </c>
      <c r="FC231" s="23" t="n">
        <v>0.003826580448349031</v>
      </c>
      <c r="FD231" s="23" t="n">
        <v>0.00311805034215519</v>
      </c>
      <c r="FE231" s="23" t="n">
        <v>0.009785911337063191</v>
      </c>
      <c r="FF231" s="23" t="n">
        <v>0.00284128054655897</v>
      </c>
      <c r="FG231" s="23" t="n">
        <v>0.00595933088871416</v>
      </c>
      <c r="FH231" s="23" t="n">
        <v>1.814839877076272</v>
      </c>
      <c r="FI231" s="23" t="n">
        <v>2.557351522894364</v>
      </c>
      <c r="FJ231" s="23" t="n">
        <v>0.02249123739694054</v>
      </c>
      <c r="FK231" s="23" t="n">
        <v>0.01270532605987735</v>
      </c>
      <c r="FL231" s="23" t="n">
        <v>5.877633490403769</v>
      </c>
      <c r="FM231" s="23" t="n">
        <v>4.877633490403769</v>
      </c>
    </row>
    <row r="232">
      <c r="A232" s="2" t="inlineStr">
        <is>
          <t>NSW|9402</t>
        </is>
      </c>
      <c r="B232" s="2" t="inlineStr">
        <is>
          <t>NSW</t>
        </is>
      </c>
      <c r="C232" s="2" t="inlineStr">
        <is>
          <t>9402</t>
        </is>
      </c>
      <c r="D232" s="2" t="inlineStr">
        <is>
          <t>Other repair and maintenance</t>
        </is>
      </c>
      <c r="E232" s="23" t="n">
        <v>1</v>
      </c>
      <c r="F232" s="23" t="n">
        <v>0.4173791587603443</v>
      </c>
      <c r="G232" s="23" t="n">
        <v>1.770912561741819</v>
      </c>
      <c r="H232" s="23" t="n">
        <v>0.353533402981475</v>
      </c>
      <c r="I232" s="23" t="n">
        <v>0.7709125617418193</v>
      </c>
      <c r="J232" s="23" t="n">
        <v>1.417379158760344</v>
      </c>
      <c r="K232" s="23" t="n">
        <v>1.770912561741819</v>
      </c>
      <c r="L232" s="23" t="n">
        <v>2.514572613601687</v>
      </c>
      <c r="M232" s="23" t="n">
        <v>0.7436600518598682</v>
      </c>
      <c r="N232" s="23" t="n">
        <v>2.514572613601687</v>
      </c>
      <c r="O232" s="23" t="n">
        <v>1.514572613601687</v>
      </c>
      <c r="P232" s="23" t="n">
        <v>0.2392732066038603</v>
      </c>
      <c r="Q232" s="23" t="n">
        <v>0.1154510824240101</v>
      </c>
      <c r="R232" s="23" t="n">
        <v>0.4431928416278862</v>
      </c>
      <c r="S232" s="23" t="n">
        <v>0.08846855260001574</v>
      </c>
      <c r="T232" s="23" t="n">
        <v>0.2039196350240259</v>
      </c>
      <c r="U232" s="23" t="n">
        <v>1.482507356601571</v>
      </c>
      <c r="V232" s="23" t="n">
        <v>1.852246007475606</v>
      </c>
      <c r="W232" s="23" t="n">
        <v>0.6164135710185088</v>
      </c>
      <c r="X232" s="23" t="n">
        <v>0.1732207293906226</v>
      </c>
      <c r="Y232" s="23" t="n">
        <v>2.576191374569742</v>
      </c>
      <c r="Z232" s="23" t="n">
        <v>1.576191374569742</v>
      </c>
      <c r="AA232" s="23" t="n">
        <v>0.2922780141358883</v>
      </c>
      <c r="AB232" s="23" t="n">
        <v>0.174851711834332</v>
      </c>
      <c r="AC232" s="23" t="n">
        <v>0.6219091008326852</v>
      </c>
      <c r="AD232" s="23" t="n">
        <v>0.1547793748624649</v>
      </c>
      <c r="AE232" s="23" t="n">
        <v>0.3296310866967969</v>
      </c>
      <c r="AF232" s="23" t="n">
        <v>1.598237648326974</v>
      </c>
      <c r="AG232" s="23" t="n">
        <v>2.127799802771146</v>
      </c>
      <c r="AH232" s="23" t="n">
        <v>1.001239261810991</v>
      </c>
      <c r="AI232" s="23" t="n">
        <v>0.3793301609783054</v>
      </c>
      <c r="AJ232" s="23" t="n">
        <v>3.425640018703173</v>
      </c>
      <c r="AK232" s="23" t="n">
        <v>2.425640018703173</v>
      </c>
      <c r="AL232" s="23" t="n">
        <v>0.2914483070230062</v>
      </c>
      <c r="AM232" s="23" t="n">
        <v>0.1746323798914297</v>
      </c>
      <c r="AN232" s="23" t="n">
        <v>0.6217106161231353</v>
      </c>
      <c r="AO232" s="23" t="n">
        <v>0.1556299292086994</v>
      </c>
      <c r="AP232" s="23" t="n">
        <v>0.3302623091001291</v>
      </c>
      <c r="AQ232" s="23" t="n">
        <v>1.599188177399997</v>
      </c>
      <c r="AR232" s="23" t="n">
        <v>2.133176282523607</v>
      </c>
      <c r="AS232" s="23" t="n">
        <v>1.007272492381211</v>
      </c>
      <c r="AT232" s="23" t="n">
        <v>0.385561876258076</v>
      </c>
      <c r="AU232" s="23" t="n">
        <v>3.456093132500851</v>
      </c>
      <c r="AV232" s="23" t="n">
        <v>2.456093132500851</v>
      </c>
      <c r="AW232" s="23" t="n">
        <v>0.293248402176807</v>
      </c>
      <c r="AX232" s="23" t="n">
        <v>0.1791714993005824</v>
      </c>
      <c r="AY232" s="23" t="n">
        <v>0.632121813435347</v>
      </c>
      <c r="AZ232" s="23" t="n">
        <v>0.1597019119579577</v>
      </c>
      <c r="BA232" s="23" t="n">
        <v>0.33887341125854</v>
      </c>
      <c r="BB232" s="23" t="n">
        <v>1.610988833939341</v>
      </c>
      <c r="BC232" s="23" t="n">
        <v>2.155584851419666</v>
      </c>
      <c r="BD232" s="23" t="n">
        <v>1.028006720721723</v>
      </c>
      <c r="BE232" s="23" t="n">
        <v>0.3958849072863757</v>
      </c>
      <c r="BF232" s="23" t="n">
        <v>3.505583365811184</v>
      </c>
      <c r="BG232" s="23" t="n">
        <v>2.505583365811184</v>
      </c>
      <c r="BH232" s="23" t="n">
        <v>3.645832196375917</v>
      </c>
      <c r="BI232" s="23" t="n">
        <v>0.9585662472892862</v>
      </c>
      <c r="BJ232" s="23" t="n">
        <v>5.41467847383784</v>
      </c>
      <c r="BK232" s="23" t="n">
        <v>0.8102800301726369</v>
      </c>
      <c r="BL232" s="23" t="n">
        <v>1.768846277461923</v>
      </c>
      <c r="BM232" s="23" t="n">
        <v>1.262921109820176</v>
      </c>
      <c r="BN232" s="23" t="n">
        <v>1.485169415975924</v>
      </c>
      <c r="BO232" s="23" t="n">
        <v>7.42941661666386</v>
      </c>
      <c r="BP232" s="23" t="n">
        <v>2.01473814282602</v>
      </c>
      <c r="BQ232" s="23" t="n">
        <v>2.037783478912978</v>
      </c>
      <c r="BR232" s="23" t="n">
        <v>1.037783478912978</v>
      </c>
      <c r="CD232" s="23" t="n">
        <v>0.05300480753202801</v>
      </c>
      <c r="CE232" s="23" t="n">
        <v>0.05940062941032186</v>
      </c>
      <c r="CF232" s="23" t="n">
        <v>0.1787162592047991</v>
      </c>
      <c r="CG232" s="23" t="n">
        <v>0.06631082226244916</v>
      </c>
      <c r="CH232" s="23" t="n">
        <v>0.125711451672771</v>
      </c>
      <c r="CI232" s="23" t="n">
        <v>2.120664939202528</v>
      </c>
      <c r="CJ232" s="23" t="n">
        <v>3.371699050068435</v>
      </c>
      <c r="CK232" s="23" t="n">
        <v>0.3848256907924816</v>
      </c>
      <c r="CL232" s="23" t="n">
        <v>0.2061094315876826</v>
      </c>
      <c r="CM232" s="23" t="n">
        <v>7.260203530782595</v>
      </c>
      <c r="CN232" s="23" t="n">
        <v>6.260203530782595</v>
      </c>
      <c r="CO232" s="23" t="n">
        <v>0</v>
      </c>
      <c r="CP232" s="23" t="n">
        <v>5.671157917810883e-05</v>
      </c>
      <c r="CQ232" s="23" t="n">
        <v>0.0003402162448922144</v>
      </c>
      <c r="CR232" s="23" t="n">
        <v>0.0002835046657141055</v>
      </c>
      <c r="CS232" s="23" t="n">
        <v>0.0003402162448922144</v>
      </c>
      <c r="CV232" s="23" t="n">
        <v>0.003045034716014094</v>
      </c>
      <c r="CW232" s="23" t="n">
        <v>0.002704818471121879</v>
      </c>
      <c r="CZ232" s="23" t="n">
        <v>0.00105934104571264</v>
      </c>
      <c r="DA232" s="23" t="n">
        <v>8.887250527472431e-05</v>
      </c>
      <c r="DB232" s="23" t="n">
        <v>0.001205418215529681</v>
      </c>
      <c r="DC232" s="23" t="n">
        <v>5.720466454231708e-05</v>
      </c>
      <c r="DD232" s="23" t="n">
        <v>0.0001460771698170414</v>
      </c>
      <c r="DE232" s="23" t="n">
        <v>1.083894139318408</v>
      </c>
      <c r="DF232" s="23" t="n">
        <v>1.137894373495905</v>
      </c>
      <c r="DG232" s="23" t="n">
        <v>0.001321370432053005</v>
      </c>
      <c r="DH232" s="23" t="n">
        <v>0.0001159522165233239</v>
      </c>
      <c r="DI232" s="23" t="n">
        <v>1.247351301453719</v>
      </c>
      <c r="DJ232" s="23" t="n">
        <v>0.2473513014537192</v>
      </c>
      <c r="DK232" s="23" t="n">
        <v>0.001173154085608012</v>
      </c>
      <c r="DL232" s="23" t="n">
        <v>0.005502306164643601</v>
      </c>
      <c r="DM232" s="23" t="n">
        <v>0.01135239094777724</v>
      </c>
      <c r="DN232" s="23" t="n">
        <v>0.004676930697525632</v>
      </c>
      <c r="DO232" s="23" t="n">
        <v>0.01017923686216923</v>
      </c>
      <c r="DP232" s="23" t="n">
        <v>5.690181990707481</v>
      </c>
      <c r="DQ232" s="23" t="n">
        <v>9.676811500761751</v>
      </c>
      <c r="DR232" s="23" t="n">
        <v>0.02027687269384161</v>
      </c>
      <c r="DS232" s="23" t="n">
        <v>0.008924481746064363</v>
      </c>
      <c r="DT232" s="23" t="n">
        <v>17.28406604263982</v>
      </c>
      <c r="DU232" s="23" t="n">
        <v>16.28406604263982</v>
      </c>
      <c r="DV232" s="23" t="n">
        <v>-0.0004323999775198439</v>
      </c>
      <c r="DW232" s="23" t="n">
        <v>-0.001108770839943738</v>
      </c>
      <c r="DX232" s="23" t="n">
        <v>-0.002486828095987336</v>
      </c>
      <c r="DY232" s="23" t="n">
        <v>-0.0009456572785237537</v>
      </c>
      <c r="DZ232" s="23" t="n">
        <v>-0.002054428118467492</v>
      </c>
      <c r="EA232" s="23" t="n">
        <v>3.564225017548374</v>
      </c>
      <c r="EB232" s="23" t="n">
        <v>5.751221612570989</v>
      </c>
      <c r="EC232" s="23" t="n">
        <v>-0.003909049501397485</v>
      </c>
      <c r="ED232" s="23" t="n">
        <v>-0.001422221405410149</v>
      </c>
      <c r="EE232" s="23" t="n">
        <v>9.040355468607972</v>
      </c>
      <c r="EF232" s="23" t="n">
        <v>8.040355468607972</v>
      </c>
      <c r="EG232" s="23" t="n">
        <v>0.004886609717710779</v>
      </c>
      <c r="EH232" s="23" t="n">
        <v>0.004164940237899736</v>
      </c>
      <c r="EI232" s="23" t="n">
        <v>0.01214898291121952</v>
      </c>
      <c r="EJ232" s="23" t="n">
        <v>0.003097432955609004</v>
      </c>
      <c r="EK232" s="23" t="n">
        <v>0.00726237319350874</v>
      </c>
      <c r="EL232" s="23" t="n">
        <v>1.852316939248195</v>
      </c>
      <c r="EM232" s="23" t="n">
        <v>2.486178273494477</v>
      </c>
      <c r="EN232" s="23" t="n">
        <v>0.01740881275004059</v>
      </c>
      <c r="EO232" s="23" t="n">
        <v>0.005259829838821076</v>
      </c>
      <c r="EP232" s="23" t="n">
        <v>3.562554358893239</v>
      </c>
      <c r="EQ232" s="23" t="n">
        <v>2.562554358893239</v>
      </c>
      <c r="ER232" s="23" t="n">
        <v>-0.005716316830592925</v>
      </c>
      <c r="ES232" s="23" t="n">
        <v>-0.004384272180802071</v>
      </c>
      <c r="ET232" s="23" t="n">
        <v>-0.01234746762076942</v>
      </c>
      <c r="EU232" s="23" t="n">
        <v>-0.002246878609374427</v>
      </c>
      <c r="EV232" s="23" t="n">
        <v>-0.006631150790176498</v>
      </c>
      <c r="EW232" s="23" t="n">
        <v>1.766975013935208</v>
      </c>
      <c r="EX232" s="23" t="n">
        <v>2.160039057787614</v>
      </c>
      <c r="EY232" s="23" t="n">
        <v>-0.01137558217981997</v>
      </c>
      <c r="EZ232" s="23" t="n">
        <v>0.0009718854409494545</v>
      </c>
      <c r="FA232" s="23" t="n">
        <v>1.990019538269721</v>
      </c>
      <c r="FB232" s="23" t="n">
        <v>0.9900195382697211</v>
      </c>
      <c r="FC232" s="23" t="n">
        <v>0.003237238312219972</v>
      </c>
      <c r="FD232" s="23" t="n">
        <v>0.003627859476348091</v>
      </c>
      <c r="FE232" s="23" t="n">
        <v>0.01091499334215722</v>
      </c>
      <c r="FF232" s="23" t="n">
        <v>0.00404989555358916</v>
      </c>
      <c r="FG232" s="23" t="n">
        <v>0.00767775502993725</v>
      </c>
      <c r="FH232" s="23" t="n">
        <v>2.120664939202528</v>
      </c>
      <c r="FI232" s="23" t="n">
        <v>3.371699050068434</v>
      </c>
      <c r="FJ232" s="23" t="n">
        <v>0.02350300902436413</v>
      </c>
      <c r="FK232" s="23" t="n">
        <v>0.01258801568220691</v>
      </c>
      <c r="FL232" s="23" t="n">
        <v>7.260203530782595</v>
      </c>
      <c r="FM232" s="23" t="n">
        <v>6.260203530782595</v>
      </c>
    </row>
    <row r="233">
      <c r="A233" s="2" t="inlineStr">
        <is>
          <t>NSW|9501</t>
        </is>
      </c>
      <c r="B233" s="2" t="inlineStr">
        <is>
          <t>NSW</t>
        </is>
      </c>
      <c r="C233" s="2" t="inlineStr">
        <is>
          <t>9501</t>
        </is>
      </c>
      <c r="D233" s="2" t="inlineStr">
        <is>
          <t>Personal services</t>
        </is>
      </c>
      <c r="E233" s="23" t="n">
        <v>1</v>
      </c>
      <c r="F233" s="23" t="n">
        <v>0.4448626815642701</v>
      </c>
      <c r="G233" s="23" t="n">
        <v>1.801195712763692</v>
      </c>
      <c r="H233" s="23" t="n">
        <v>0.3563330311994217</v>
      </c>
      <c r="I233" s="23" t="n">
        <v>0.8011957127636917</v>
      </c>
      <c r="J233" s="23" t="n">
        <v>1.44486268156427</v>
      </c>
      <c r="K233" s="23" t="n">
        <v>1.801195712763692</v>
      </c>
      <c r="L233" s="23" t="n">
        <v>2.812721966870471</v>
      </c>
      <c r="M233" s="23" t="n">
        <v>1.011526254106779</v>
      </c>
      <c r="N233" s="23" t="n">
        <v>2.812721966870471</v>
      </c>
      <c r="O233" s="23" t="n">
        <v>1.812721966870471</v>
      </c>
      <c r="P233" s="23" t="n">
        <v>0.3833585461631756</v>
      </c>
      <c r="Q233" s="23" t="n">
        <v>0.1285473141674705</v>
      </c>
      <c r="R233" s="23" t="n">
        <v>0.6028308147218728</v>
      </c>
      <c r="S233" s="23" t="n">
        <v>0.0909249543912268</v>
      </c>
      <c r="T233" s="23" t="n">
        <v>0.2194722685586973</v>
      </c>
      <c r="U233" s="23" t="n">
        <v>1.335318764780464</v>
      </c>
      <c r="V233" s="23" t="n">
        <v>1.572498698034188</v>
      </c>
      <c r="W233" s="23" t="n">
        <v>0.8384456162644974</v>
      </c>
      <c r="X233" s="23" t="n">
        <v>0.2356148015426246</v>
      </c>
      <c r="Y233" s="23" t="n">
        <v>2.187105582113761</v>
      </c>
      <c r="Z233" s="23" t="n">
        <v>1.187105582113762</v>
      </c>
      <c r="AA233" s="23" t="n">
        <v>0.4459295879212763</v>
      </c>
      <c r="AB233" s="23" t="n">
        <v>0.2048412954279255</v>
      </c>
      <c r="AC233" s="23" t="n">
        <v>0.8079598346705595</v>
      </c>
      <c r="AD233" s="23" t="n">
        <v>0.1571889513213578</v>
      </c>
      <c r="AE233" s="23" t="n">
        <v>0.3620302467492832</v>
      </c>
      <c r="AF233" s="23" t="n">
        <v>1.459357936715533</v>
      </c>
      <c r="AG233" s="23" t="n">
        <v>1.811855181973697</v>
      </c>
      <c r="AH233" s="23" t="n">
        <v>1.323924643919732</v>
      </c>
      <c r="AI233" s="23" t="n">
        <v>0.5159648092491728</v>
      </c>
      <c r="AJ233" s="23" t="n">
        <v>2.968909621115915</v>
      </c>
      <c r="AK233" s="23" t="n">
        <v>1.968909621115914</v>
      </c>
      <c r="AL233" s="23" t="n">
        <v>0.4313779630523752</v>
      </c>
      <c r="AM233" s="23" t="n">
        <v>0.2042771399011431</v>
      </c>
      <c r="AN233" s="23" t="n">
        <v>0.7934674479858713</v>
      </c>
      <c r="AO233" s="23" t="n">
        <v>0.157812345032353</v>
      </c>
      <c r="AP233" s="23" t="n">
        <v>0.3620894849334961</v>
      </c>
      <c r="AQ233" s="23" t="n">
        <v>1.473545608254312</v>
      </c>
      <c r="AR233" s="23" t="n">
        <v>1.839378725726732</v>
      </c>
      <c r="AS233" s="23" t="n">
        <v>1.31790863511475</v>
      </c>
      <c r="AT233" s="23" t="n">
        <v>0.5244411871288791</v>
      </c>
      <c r="AU233" s="23" t="n">
        <v>3.055113492097273</v>
      </c>
      <c r="AV233" s="23" t="n">
        <v>2.055113492097273</v>
      </c>
      <c r="AW233" s="23" t="n">
        <v>0.4394493181267106</v>
      </c>
      <c r="AX233" s="23" t="n">
        <v>0.2094596814640901</v>
      </c>
      <c r="AY233" s="23" t="n">
        <v>0.8108060943863729</v>
      </c>
      <c r="AZ233" s="23" t="n">
        <v>0.1618970947955722</v>
      </c>
      <c r="BA233" s="23" t="n">
        <v>0.3713567762596622</v>
      </c>
      <c r="BB233" s="23" t="n">
        <v>1.476641270845469</v>
      </c>
      <c r="BC233" s="23" t="n">
        <v>1.845050295771731</v>
      </c>
      <c r="BD233" s="23" t="n">
        <v>1.349288666259489</v>
      </c>
      <c r="BE233" s="23" t="n">
        <v>0.5384825718731161</v>
      </c>
      <c r="BF233" s="23" t="n">
        <v>3.07040791873623</v>
      </c>
      <c r="BG233" s="23" t="n">
        <v>2.07040791873623</v>
      </c>
      <c r="BH233" s="23" t="n">
        <v>13.25725766248586</v>
      </c>
      <c r="BI233" s="23" t="n">
        <v>1.236364094041438</v>
      </c>
      <c r="BJ233" s="23" t="n">
        <v>15.32607714061249</v>
      </c>
      <c r="BK233" s="23" t="n">
        <v>0.83245538408519</v>
      </c>
      <c r="BL233" s="23" t="n">
        <v>2.068819478126628</v>
      </c>
      <c r="BM233" s="23" t="n">
        <v>1.093259414995002</v>
      </c>
      <c r="BN233" s="23" t="n">
        <v>1.156051842002044</v>
      </c>
      <c r="BO233" s="23" t="n">
        <v>18.06652356034687</v>
      </c>
      <c r="BP233" s="23" t="n">
        <v>2.740446419734376</v>
      </c>
      <c r="BQ233" s="23" t="n">
        <v>1.362764760276917</v>
      </c>
      <c r="BR233" s="23" t="n">
        <v>0.3627647602769168</v>
      </c>
      <c r="CD233" s="23" t="n">
        <v>0.06257104175810074</v>
      </c>
      <c r="CE233" s="23" t="n">
        <v>0.07629398126045499</v>
      </c>
      <c r="CF233" s="23" t="n">
        <v>0.2051290199486865</v>
      </c>
      <c r="CG233" s="23" t="n">
        <v>0.06626399693013076</v>
      </c>
      <c r="CH233" s="23" t="n">
        <v>0.1425579781905857</v>
      </c>
      <c r="CI233" s="23" t="n">
        <v>2.219317740551725</v>
      </c>
      <c r="CJ233" s="23" t="n">
        <v>3.27833793692798</v>
      </c>
      <c r="CK233" s="23" t="n">
        <v>0.4854790276552348</v>
      </c>
      <c r="CL233" s="23" t="n">
        <v>0.2803500077065483</v>
      </c>
      <c r="CM233" s="23" t="n">
        <v>7.758845210410491</v>
      </c>
      <c r="CN233" s="23" t="n">
        <v>6.758845210410491</v>
      </c>
      <c r="CO233" s="23" t="n">
        <v>0</v>
      </c>
      <c r="CP233" s="23" t="n">
        <v>0.0003483334014356488</v>
      </c>
      <c r="CQ233" s="23" t="n">
        <v>0.000649301615590911</v>
      </c>
      <c r="CR233" s="23" t="n">
        <v>0.0003009682141552622</v>
      </c>
      <c r="CS233" s="23" t="n">
        <v>0.000649301615590911</v>
      </c>
      <c r="CV233" s="23" t="n">
        <v>0.004328395160134699</v>
      </c>
      <c r="CW233" s="23" t="n">
        <v>0.003679093544543789</v>
      </c>
      <c r="CZ233" s="23" t="n">
        <v>0.0003379649810069263</v>
      </c>
      <c r="DA233" s="23" t="n">
        <v>7.271011566279464e-05</v>
      </c>
      <c r="DB233" s="23" t="n">
        <v>0.0004676168344117235</v>
      </c>
      <c r="DC233" s="23" t="n">
        <v>5.69417377420026e-05</v>
      </c>
      <c r="DD233" s="23" t="n">
        <v>0.0001296518534047972</v>
      </c>
      <c r="DE233" s="23" t="n">
        <v>1.215140975393852</v>
      </c>
      <c r="DF233" s="23" t="n">
        <v>1.383625111153573</v>
      </c>
      <c r="DG233" s="23" t="n">
        <v>0.0006253350161829246</v>
      </c>
      <c r="DH233" s="23" t="n">
        <v>0.0001577181817712011</v>
      </c>
      <c r="DI233" s="23" t="n">
        <v>1.850295300772919</v>
      </c>
      <c r="DJ233" s="23" t="n">
        <v>0.8502953007729193</v>
      </c>
      <c r="DK233" s="23" t="n">
        <v>0.008221120329635819</v>
      </c>
      <c r="DL233" s="23" t="n">
        <v>0.005563523334372353</v>
      </c>
      <c r="DM233" s="23" t="n">
        <v>0.01835242668345625</v>
      </c>
      <c r="DN233" s="23" t="n">
        <v>0.004567783019448076</v>
      </c>
      <c r="DO233" s="23" t="n">
        <v>0.01013130635382043</v>
      </c>
      <c r="DP233" s="23" t="n">
        <v>1.676735421852025</v>
      </c>
      <c r="DQ233" s="23" t="n">
        <v>2.232351060146717</v>
      </c>
      <c r="DR233" s="23" t="n">
        <v>0.03049150497314483</v>
      </c>
      <c r="DS233" s="23" t="n">
        <v>0.01213907828968858</v>
      </c>
      <c r="DT233" s="23" t="n">
        <v>3.708923328032051</v>
      </c>
      <c r="DU233" s="23" t="n">
        <v>2.708923328032051</v>
      </c>
      <c r="DV233" s="23" t="n">
        <v>-0.0004877302363074067</v>
      </c>
      <c r="DW233" s="23" t="n">
        <v>-0.0008020252885238763</v>
      </c>
      <c r="DX233" s="23" t="n">
        <v>-0.002130698732957291</v>
      </c>
      <c r="DY233" s="23" t="n">
        <v>-0.0008409432081260078</v>
      </c>
      <c r="DZ233" s="23" t="n">
        <v>-0.001642968496649884</v>
      </c>
      <c r="EA233" s="23" t="n">
        <v>2.644403460806509</v>
      </c>
      <c r="EB233" s="23" t="n">
        <v>4.368600866513336</v>
      </c>
      <c r="EC233" s="23" t="n">
        <v>-0.004065204004723714</v>
      </c>
      <c r="ED233" s="23" t="n">
        <v>-0.001934505271766423</v>
      </c>
      <c r="EE233" s="23" t="n">
        <v>8.334943585825785</v>
      </c>
      <c r="EF233" s="23" t="n">
        <v>7.334943585825785</v>
      </c>
      <c r="EG233" s="23" t="n">
        <v>0.005042164950326041</v>
      </c>
      <c r="EH233" s="23" t="n">
        <v>0.004653391584146104</v>
      </c>
      <c r="EI233" s="23" t="n">
        <v>0.01287857411491043</v>
      </c>
      <c r="EJ233" s="23" t="n">
        <v>0.003183017580438283</v>
      </c>
      <c r="EK233" s="23" t="n">
        <v>0.007836409164584387</v>
      </c>
      <c r="EL233" s="23" t="n">
        <v>1.922895547843036</v>
      </c>
      <c r="EM233" s="23" t="n">
        <v>2.554175486479803</v>
      </c>
      <c r="EN233" s="23" t="n">
        <v>0.02003299361182366</v>
      </c>
      <c r="EO233" s="23" t="n">
        <v>0.00715441949691323</v>
      </c>
      <c r="EP233" s="23" t="n">
        <v>3.973093662976707</v>
      </c>
      <c r="EQ233" s="23" t="n">
        <v>2.973093662976707</v>
      </c>
      <c r="ER233" s="23" t="n">
        <v>-0.01959378981922712</v>
      </c>
      <c r="ES233" s="23" t="n">
        <v>-0.005217547110928511</v>
      </c>
      <c r="ET233" s="23" t="n">
        <v>-0.0273709607995986</v>
      </c>
      <c r="EU233" s="23" t="n">
        <v>-0.002559623869442964</v>
      </c>
      <c r="EV233" s="23" t="n">
        <v>-0.007777170980371475</v>
      </c>
      <c r="EW233" s="23" t="n">
        <v>1.266285754775659</v>
      </c>
      <c r="EX233" s="23" t="n">
        <v>1.3969202003351</v>
      </c>
      <c r="EY233" s="23" t="n">
        <v>-0.02604900241680584</v>
      </c>
      <c r="EZ233" s="23" t="n">
        <v>0.001321958382792757</v>
      </c>
      <c r="FA233" s="23" t="n">
        <v>1.329451967033162</v>
      </c>
      <c r="FB233" s="23" t="n">
        <v>0.3294519670331619</v>
      </c>
      <c r="FC233" s="23" t="n">
        <v>0.003821490597667857</v>
      </c>
      <c r="FD233" s="23" t="n">
        <v>0.004659611281088028</v>
      </c>
      <c r="FE233" s="23" t="n">
        <v>0.01252813760194812</v>
      </c>
      <c r="FF233" s="23" t="n">
        <v>0.004047035723192234</v>
      </c>
      <c r="FG233" s="23" t="n">
        <v>0.008706647004280262</v>
      </c>
      <c r="FH233" s="23" t="n">
        <v>2.219317740551724</v>
      </c>
      <c r="FI233" s="23" t="n">
        <v>3.27833793692798</v>
      </c>
      <c r="FJ233" s="23" t="n">
        <v>0.02965035402034398</v>
      </c>
      <c r="FK233" s="23" t="n">
        <v>0.01712221641839586</v>
      </c>
      <c r="FL233" s="23" t="n">
        <v>7.758845210410492</v>
      </c>
      <c r="FM233" s="23" t="n">
        <v>6.758845210410493</v>
      </c>
    </row>
    <row r="234">
      <c r="A234" s="2" t="inlineStr">
        <is>
          <t>NSW|9502</t>
        </is>
      </c>
      <c r="B234" s="2" t="inlineStr">
        <is>
          <t>NSW</t>
        </is>
      </c>
      <c r="C234" s="2" t="inlineStr">
        <is>
          <t>9502</t>
        </is>
      </c>
      <c r="D234" s="2" t="inlineStr">
        <is>
          <t>Other services</t>
        </is>
      </c>
      <c r="E234" s="23" t="n">
        <v>1</v>
      </c>
      <c r="F234" s="23" t="n">
        <v>0.04371191041032666</v>
      </c>
      <c r="G234" s="23" t="n">
        <v>1.079756528366019</v>
      </c>
      <c r="H234" s="23" t="n">
        <v>0.03604461795569244</v>
      </c>
      <c r="I234" s="23" t="n">
        <v>0.0797565283660191</v>
      </c>
      <c r="J234" s="23" t="n">
        <v>1.043711910410327</v>
      </c>
      <c r="K234" s="23" t="n">
        <v>1.079756528366019</v>
      </c>
      <c r="L234" s="23" t="n">
        <v>2.576659117935839</v>
      </c>
      <c r="M234" s="23" t="n">
        <v>1.49690258956982</v>
      </c>
      <c r="N234" s="23" t="n">
        <v>2.576659117935839</v>
      </c>
      <c r="O234" s="23" t="n">
        <v>1.576659117935839</v>
      </c>
      <c r="P234" s="23" t="n">
        <v>0.8724195552895687</v>
      </c>
      <c r="Q234" s="23" t="n">
        <v>0.01081263618271088</v>
      </c>
      <c r="R234" s="23" t="n">
        <v>0.892096476948584</v>
      </c>
      <c r="S234" s="23" t="n">
        <v>0.008864285476304367</v>
      </c>
      <c r="T234" s="23" t="n">
        <v>0.01967692165901525</v>
      </c>
      <c r="U234" s="23" t="n">
        <v>1.012393848942464</v>
      </c>
      <c r="V234" s="23" t="n">
        <v>1.022554425264441</v>
      </c>
      <c r="W234" s="23" t="n">
        <v>1.240769984075274</v>
      </c>
      <c r="X234" s="23" t="n">
        <v>0.3486735071266904</v>
      </c>
      <c r="Y234" s="23" t="n">
        <v>1.422217070390456</v>
      </c>
      <c r="Z234" s="23" t="n">
        <v>0.4222170703904555</v>
      </c>
      <c r="AA234" s="23" t="n">
        <v>0.9447810630788689</v>
      </c>
      <c r="AB234" s="23" t="n">
        <v>0.01933000721229214</v>
      </c>
      <c r="AC234" s="23" t="n">
        <v>0.9799854448164531</v>
      </c>
      <c r="AD234" s="23" t="n">
        <v>0.01587437452529208</v>
      </c>
      <c r="AE234" s="23" t="n">
        <v>0.03520438173758422</v>
      </c>
      <c r="AF234" s="23" t="n">
        <v>1.020459774192869</v>
      </c>
      <c r="AG234" s="23" t="n">
        <v>1.037261946829099</v>
      </c>
      <c r="AH234" s="23" t="n">
        <v>1.743533653235426</v>
      </c>
      <c r="AI234" s="23" t="n">
        <v>0.7635482084189729</v>
      </c>
      <c r="AJ234" s="23" t="n">
        <v>1.845436706313279</v>
      </c>
      <c r="AK234" s="23" t="n">
        <v>0.8454367063132788</v>
      </c>
      <c r="AL234" s="23" t="n">
        <v>0.9390162898175783</v>
      </c>
      <c r="AM234" s="23" t="n">
        <v>0.01929679883764971</v>
      </c>
      <c r="AN234" s="23" t="n">
        <v>0.9742561334152581</v>
      </c>
      <c r="AO234" s="23" t="n">
        <v>0.01594304476003002</v>
      </c>
      <c r="AP234" s="23" t="n">
        <v>0.03523984359767973</v>
      </c>
      <c r="AQ234" s="23" t="n">
        <v>1.020550014996437</v>
      </c>
      <c r="AR234" s="23" t="n">
        <v>1.037528468866632</v>
      </c>
      <c r="AS234" s="23" t="n">
        <v>1.750348071615628</v>
      </c>
      <c r="AT234" s="23" t="n">
        <v>0.7760919382003698</v>
      </c>
      <c r="AU234" s="23" t="n">
        <v>1.864023117166227</v>
      </c>
      <c r="AV234" s="23" t="n">
        <v>0.8640231171662273</v>
      </c>
      <c r="AW234" s="23" t="n">
        <v>0.9403603311518468</v>
      </c>
      <c r="AX234" s="23" t="n">
        <v>0.01985388063286406</v>
      </c>
      <c r="AY234" s="23" t="n">
        <v>0.9765745110263823</v>
      </c>
      <c r="AZ234" s="23" t="n">
        <v>0.01636029924167139</v>
      </c>
      <c r="BA234" s="23" t="n">
        <v>0.03621417987453546</v>
      </c>
      <c r="BB234" s="23" t="n">
        <v>1.021113056320172</v>
      </c>
      <c r="BC234" s="23" t="n">
        <v>1.038510960825173</v>
      </c>
      <c r="BD234" s="23" t="n">
        <v>1.773445529452757</v>
      </c>
      <c r="BE234" s="23" t="n">
        <v>0.7968710184263746</v>
      </c>
      <c r="BF234" s="23" t="n">
        <v>1.885921248167141</v>
      </c>
      <c r="BG234" s="23" t="n">
        <v>0.8859212481671409</v>
      </c>
      <c r="BH234" s="23" t="n">
        <v>7.581978399306637</v>
      </c>
      <c r="BI234" s="23" t="n">
        <v>0.13517677768353</v>
      </c>
      <c r="BJ234" s="23" t="n">
        <v>7.801403475222272</v>
      </c>
      <c r="BK234" s="23" t="n">
        <v>0.08424829823210489</v>
      </c>
      <c r="BL234" s="23" t="n">
        <v>0.2194250759156349</v>
      </c>
      <c r="BM234" s="23" t="n">
        <v>1.017828694644645</v>
      </c>
      <c r="BN234" s="23" t="n">
        <v>1.028940345693375</v>
      </c>
      <c r="BO234" s="23" t="n">
        <v>11.85684081619384</v>
      </c>
      <c r="BP234" s="23" t="n">
        <v>4.055437340971568</v>
      </c>
      <c r="BQ234" s="23" t="n">
        <v>1.563818859900489</v>
      </c>
      <c r="BR234" s="23" t="n">
        <v>0.563818859900489</v>
      </c>
      <c r="CD234" s="23" t="n">
        <v>0.07236150778930013</v>
      </c>
      <c r="CE234" s="23" t="n">
        <v>0.008517371029581262</v>
      </c>
      <c r="CF234" s="23" t="n">
        <v>0.08788896786786909</v>
      </c>
      <c r="CG234" s="23" t="n">
        <v>0.007010089048987702</v>
      </c>
      <c r="CH234" s="23" t="n">
        <v>0.01552746007856896</v>
      </c>
      <c r="CI234" s="23" t="n">
        <v>1.117705825787681</v>
      </c>
      <c r="CJ234" s="23" t="n">
        <v>1.214581765263672</v>
      </c>
      <c r="CK234" s="23" t="n">
        <v>0.5027636691601517</v>
      </c>
      <c r="CL234" s="23" t="n">
        <v>0.4148747012922826</v>
      </c>
      <c r="CM234" s="23" t="n">
        <v>6.947943520249502</v>
      </c>
      <c r="CN234" s="23" t="n">
        <v>5.947943520249502</v>
      </c>
      <c r="CO234" s="23" t="n">
        <v>0</v>
      </c>
      <c r="CP234" s="23" t="n">
        <v>3.396028958718444e-05</v>
      </c>
      <c r="CQ234" s="23" t="n">
        <v>6.40092075123769e-05</v>
      </c>
      <c r="CR234" s="23" t="n">
        <v>3.004891792519246e-05</v>
      </c>
      <c r="CS234" s="23" t="n">
        <v>6.40092075123769e-05</v>
      </c>
      <c r="CV234" s="23" t="n">
        <v>0.00550849928548899</v>
      </c>
      <c r="CW234" s="23" t="n">
        <v>0.005444490077976614</v>
      </c>
      <c r="CZ234" s="23" t="n">
        <v>5.678638206992658e-05</v>
      </c>
      <c r="DA234" s="23" t="n">
        <v>7.210817161116491e-06</v>
      </c>
      <c r="DB234" s="23" t="n">
        <v>6.976967837116648e-05</v>
      </c>
      <c r="DC234" s="23" t="n">
        <v>5.772479140123408e-06</v>
      </c>
      <c r="DD234" s="23" t="n">
        <v>1.29832963012399e-05</v>
      </c>
      <c r="DE234" s="23" t="n">
        <v>1.126981450451221</v>
      </c>
      <c r="DF234" s="23" t="n">
        <v>1.228633975752361</v>
      </c>
      <c r="DG234" s="23" t="n">
        <v>0.0003031682221628263</v>
      </c>
      <c r="DH234" s="23" t="n">
        <v>0.0002333985437916598</v>
      </c>
      <c r="DI234" s="23" t="n">
        <v>5.338748677271002</v>
      </c>
      <c r="DJ234" s="23" t="n">
        <v>4.338748677271002</v>
      </c>
      <c r="DK234" s="23" t="n">
        <v>0.001351068611310092</v>
      </c>
      <c r="DL234" s="23" t="n">
        <v>0.0006183568194515592</v>
      </c>
      <c r="DM234" s="23" t="n">
        <v>0.002447753738219726</v>
      </c>
      <c r="DN234" s="23" t="n">
        <v>0.0004783283074580747</v>
      </c>
      <c r="DO234" s="23" t="n">
        <v>0.001096685126909634</v>
      </c>
      <c r="DP234" s="23" t="n">
        <v>1.457679805655433</v>
      </c>
      <c r="DQ234" s="23" t="n">
        <v>1.81171682750161</v>
      </c>
      <c r="DR234" s="23" t="n">
        <v>0.02041171429095043</v>
      </c>
      <c r="DS234" s="23" t="n">
        <v>0.01796396055273071</v>
      </c>
      <c r="DT234" s="23" t="n">
        <v>15.10782955068269</v>
      </c>
      <c r="DU234" s="23" t="n">
        <v>14.10782955068269</v>
      </c>
      <c r="DV234" s="23" t="n">
        <v>-6.381365911152218e-05</v>
      </c>
      <c r="DW234" s="23" t="n">
        <v>-0.0001024461309854994</v>
      </c>
      <c r="DX234" s="23" t="n">
        <v>-0.0002631550129790026</v>
      </c>
      <c r="DY234" s="23" t="n">
        <v>-9.689522288198106e-05</v>
      </c>
      <c r="DZ234" s="23" t="n">
        <v>-0.0001993413538674804</v>
      </c>
      <c r="EA234" s="23" t="n">
        <v>2.605395026893258</v>
      </c>
      <c r="EB234" s="23" t="n">
        <v>4.123803847685759</v>
      </c>
      <c r="EC234" s="23" t="n">
        <v>-0.00312592396147329</v>
      </c>
      <c r="ED234" s="23" t="n">
        <v>-0.002862768948494287</v>
      </c>
      <c r="EE234" s="23" t="n">
        <v>48.98518600869377</v>
      </c>
      <c r="EF234" s="23" t="n">
        <v>47.98518600869377</v>
      </c>
      <c r="EG234" s="23" t="n">
        <v>0.01158780182400951</v>
      </c>
      <c r="EH234" s="23" t="n">
        <v>0.0003916050875646889</v>
      </c>
      <c r="EI234" s="23" t="n">
        <v>0.012289793342231</v>
      </c>
      <c r="EJ234" s="23" t="n">
        <v>0.0003103864306568002</v>
      </c>
      <c r="EK234" s="23" t="n">
        <v>0.0007019915182214891</v>
      </c>
      <c r="EL234" s="23" t="n">
        <v>1.033794596551806</v>
      </c>
      <c r="EM234" s="23" t="n">
        <v>1.060580214339443</v>
      </c>
      <c r="EN234" s="23" t="n">
        <v>0.02287722894097891</v>
      </c>
      <c r="EO234" s="23" t="n">
        <v>0.01058743559874791</v>
      </c>
      <c r="EP234" s="23" t="n">
        <v>1.974250965664438</v>
      </c>
      <c r="EQ234" s="23" t="n">
        <v>0.9742509656644378</v>
      </c>
      <c r="ER234" s="23" t="n">
        <v>-0.01735257508530012</v>
      </c>
      <c r="ES234" s="23" t="n">
        <v>-0.0004248134622071228</v>
      </c>
      <c r="ET234" s="23" t="n">
        <v>-0.01801910474342611</v>
      </c>
      <c r="EU234" s="23" t="n">
        <v>-0.0002417161959188639</v>
      </c>
      <c r="EV234" s="23" t="n">
        <v>-0.0006665296581259868</v>
      </c>
      <c r="EW234" s="23" t="n">
        <v>1.024481292264627</v>
      </c>
      <c r="EX234" s="23" t="n">
        <v>1.038410994036881</v>
      </c>
      <c r="EY234" s="23" t="n">
        <v>-0.01606281056077733</v>
      </c>
      <c r="EZ234" s="23" t="n">
        <v>0.001956294182648779</v>
      </c>
      <c r="FA234" s="23" t="n">
        <v>0.925673018662493</v>
      </c>
      <c r="FB234" s="23" t="n">
        <v>-0.07432698133750705</v>
      </c>
      <c r="FC234" s="23" t="n">
        <v>0.004419437712399588</v>
      </c>
      <c r="FD234" s="23" t="n">
        <v>0.000520193565455212</v>
      </c>
      <c r="FE234" s="23" t="n">
        <v>0.005367768458199136</v>
      </c>
      <c r="FF234" s="23" t="n">
        <v>0.0004281371803443358</v>
      </c>
      <c r="FG234" s="23" t="n">
        <v>0.0009483307457995478</v>
      </c>
      <c r="FH234" s="23" t="n">
        <v>1.117705825787681</v>
      </c>
      <c r="FI234" s="23" t="n">
        <v>1.214581765263672</v>
      </c>
      <c r="FJ234" s="23" t="n">
        <v>0.03070600361701301</v>
      </c>
      <c r="FK234" s="23" t="n">
        <v>0.02533823515881388</v>
      </c>
      <c r="FL234" s="23" t="n">
        <v>6.947943520249504</v>
      </c>
      <c r="FM234" s="23" t="n">
        <v>5.947943520249504</v>
      </c>
    </row>
    <row r="235">
      <c r="A235" s="2" t="inlineStr">
        <is>
          <t>Vic|0101</t>
        </is>
      </c>
      <c r="B235" s="2" t="inlineStr">
        <is>
          <t>Vic</t>
        </is>
      </c>
      <c r="C235" s="2" t="inlineStr">
        <is>
          <t>0101</t>
        </is>
      </c>
      <c r="D235" s="2" t="inlineStr">
        <is>
          <t>Sheep, grains, beef and dairy cattle</t>
        </is>
      </c>
      <c r="E235" s="23" t="n">
        <v>1</v>
      </c>
      <c r="F235" s="23" t="n">
        <v>0.4238120751288544</v>
      </c>
      <c r="G235" s="23" t="n">
        <v>1.76880990266552</v>
      </c>
      <c r="H235" s="23" t="n">
        <v>0.3449978275366656</v>
      </c>
      <c r="I235" s="23" t="n">
        <v>0.76880990266552</v>
      </c>
      <c r="J235" s="23" t="n">
        <v>1.423812075128854</v>
      </c>
      <c r="K235" s="23" t="n">
        <v>1.76880990266552</v>
      </c>
      <c r="L235" s="23" t="n">
        <v>2.149597853539574</v>
      </c>
      <c r="M235" s="23" t="n">
        <v>0.3807879508740537</v>
      </c>
      <c r="N235" s="23" t="n">
        <v>2.149597853539574</v>
      </c>
      <c r="O235" s="23" t="n">
        <v>1.149597853539574</v>
      </c>
      <c r="P235" s="23" t="n">
        <v>0.04884753957058021</v>
      </c>
      <c r="Q235" s="23" t="n">
        <v>0.08392315585319471</v>
      </c>
      <c r="R235" s="23" t="n">
        <v>0.2152461392848889</v>
      </c>
      <c r="S235" s="23" t="n">
        <v>0.08247544386111394</v>
      </c>
      <c r="T235" s="23" t="n">
        <v>0.1663985997143086</v>
      </c>
      <c r="U235" s="23" t="n">
        <v>2.71806311210278</v>
      </c>
      <c r="V235" s="23" t="n">
        <v>4.406488866729469</v>
      </c>
      <c r="W235" s="23" t="n">
        <v>0.3055986479749552</v>
      </c>
      <c r="X235" s="23" t="n">
        <v>0.09035250869006631</v>
      </c>
      <c r="Y235" s="23" t="n">
        <v>6.256172791126832</v>
      </c>
      <c r="Z235" s="23" t="n">
        <v>5.256172791126833</v>
      </c>
      <c r="AA235" s="23" t="n">
        <v>0.4467694613064199</v>
      </c>
      <c r="AB235" s="23" t="n">
        <v>0.1890458154207116</v>
      </c>
      <c r="AC235" s="23" t="n">
        <v>0.7859485072896806</v>
      </c>
      <c r="AD235" s="23" t="n">
        <v>0.1501332305625492</v>
      </c>
      <c r="AE235" s="23" t="n">
        <v>0.3391790459832607</v>
      </c>
      <c r="AF235" s="23" t="n">
        <v>1.423139520028772</v>
      </c>
      <c r="AG235" s="23" t="n">
        <v>1.759181357184645</v>
      </c>
      <c r="AH235" s="23" t="n">
        <v>0.9762750102284153</v>
      </c>
      <c r="AI235" s="23" t="n">
        <v>0.1903265029387348</v>
      </c>
      <c r="AJ235" s="23" t="n">
        <v>2.185187428374453</v>
      </c>
      <c r="AK235" s="23" t="n">
        <v>1.185187428374453</v>
      </c>
      <c r="AL235" s="23" t="n">
        <v>0.4337397524513277</v>
      </c>
      <c r="AM235" s="23" t="n">
        <v>0.1870243647896718</v>
      </c>
      <c r="AN235" s="23" t="n">
        <v>0.770631686929894</v>
      </c>
      <c r="AO235" s="23" t="n">
        <v>0.1498675696888945</v>
      </c>
      <c r="AP235" s="23" t="n">
        <v>0.3368919344785664</v>
      </c>
      <c r="AQ235" s="23" t="n">
        <v>1.431190278808163</v>
      </c>
      <c r="AR235" s="23" t="n">
        <v>1.776714452790146</v>
      </c>
      <c r="AS235" s="23" t="n">
        <v>0.9641476620052256</v>
      </c>
      <c r="AT235" s="23" t="n">
        <v>0.1935159750753316</v>
      </c>
      <c r="AU235" s="23" t="n">
        <v>2.222871333688553</v>
      </c>
      <c r="AV235" s="23" t="n">
        <v>1.222871333688553</v>
      </c>
      <c r="AW235" s="23" t="n">
        <v>0.4577817786364209</v>
      </c>
      <c r="AX235" s="23" t="n">
        <v>0.1931865018177841</v>
      </c>
      <c r="AY235" s="23" t="n">
        <v>0.8049970612988165</v>
      </c>
      <c r="AZ235" s="23" t="n">
        <v>0.1540287808446116</v>
      </c>
      <c r="BA235" s="23" t="n">
        <v>0.3472152826623957</v>
      </c>
      <c r="BB235" s="23" t="n">
        <v>1.422005660411435</v>
      </c>
      <c r="BC235" s="23" t="n">
        <v>1.758473357538682</v>
      </c>
      <c r="BD235" s="23" t="n">
        <v>1.003692585773577</v>
      </c>
      <c r="BE235" s="23" t="n">
        <v>0.1986955244747607</v>
      </c>
      <c r="BF235" s="23" t="n">
        <v>2.19251318556899</v>
      </c>
      <c r="BG235" s="23" t="n">
        <v>1.19251318556899</v>
      </c>
      <c r="BH235" s="23" t="n">
        <v>2.134117357233539</v>
      </c>
      <c r="BI235" s="23" t="n">
        <v>0.9382363314631572</v>
      </c>
      <c r="BJ235" s="23" t="n">
        <v>3.951015711900546</v>
      </c>
      <c r="BK235" s="23" t="n">
        <v>0.8786620232038498</v>
      </c>
      <c r="BL235" s="23" t="n">
        <v>1.816898354667007</v>
      </c>
      <c r="BM235" s="23" t="n">
        <v>1.439636708957466</v>
      </c>
      <c r="BN235" s="23" t="n">
        <v>1.851358220066331</v>
      </c>
      <c r="BO235" s="23" t="n">
        <v>5.054357965300032</v>
      </c>
      <c r="BP235" s="23" t="n">
        <v>1.103342253399486</v>
      </c>
      <c r="BQ235" s="23" t="n">
        <v>2.368359897438821</v>
      </c>
      <c r="BR235" s="23" t="n">
        <v>1.368359897438821</v>
      </c>
      <c r="CD235" s="23" t="n">
        <v>0.3979219217358397</v>
      </c>
      <c r="CE235" s="23" t="n">
        <v>0.1051226595675168</v>
      </c>
      <c r="CF235" s="23" t="n">
        <v>0.5707023680047923</v>
      </c>
      <c r="CG235" s="23" t="n">
        <v>0.06765778670143584</v>
      </c>
      <c r="CH235" s="23" t="n">
        <v>0.1727804462689527</v>
      </c>
      <c r="CI235" s="23" t="n">
        <v>1.264179111090297</v>
      </c>
      <c r="CJ235" s="23" t="n">
        <v>1.43420690550357</v>
      </c>
      <c r="CK235" s="23" t="n">
        <v>0.6706763622534602</v>
      </c>
      <c r="CL235" s="23" t="n">
        <v>0.09997399424866782</v>
      </c>
      <c r="CM235" s="23" t="n">
        <v>1.68544713326623</v>
      </c>
      <c r="CN235" s="23" t="n">
        <v>0.6854471332662301</v>
      </c>
      <c r="CO235" s="23" t="n">
        <v>0</v>
      </c>
      <c r="CP235" s="23" t="n">
        <v>0.0004243080208908046</v>
      </c>
      <c r="CQ235" s="23" t="n">
        <v>0.000708753784141311</v>
      </c>
      <c r="CR235" s="23" t="n">
        <v>0.0002844457632505064</v>
      </c>
      <c r="CS235" s="23" t="n">
        <v>0.000708753784141311</v>
      </c>
      <c r="CV235" s="23" t="n">
        <v>0.002049173132579258</v>
      </c>
      <c r="CW235" s="23" t="n">
        <v>0.001340419348437947</v>
      </c>
      <c r="CZ235" s="23" t="n">
        <v>3.406392524886783e-05</v>
      </c>
      <c r="DA235" s="23" t="n">
        <v>6.747176614568486e-05</v>
      </c>
      <c r="DB235" s="23" t="n">
        <v>0.0001650874172609989</v>
      </c>
      <c r="DC235" s="23" t="n">
        <v>6.355172586644615e-05</v>
      </c>
      <c r="DD235" s="23" t="n">
        <v>0.000131023492012131</v>
      </c>
      <c r="DE235" s="23" t="n">
        <v>2.98073961390951</v>
      </c>
      <c r="DF235" s="23" t="n">
        <v>4.846400291654168</v>
      </c>
      <c r="DG235" s="23" t="n">
        <v>0.0002303789578705337</v>
      </c>
      <c r="DH235" s="23" t="n">
        <v>6.529154060953485e-05</v>
      </c>
      <c r="DI235" s="23" t="n">
        <v>6.763135962382688</v>
      </c>
      <c r="DJ235" s="23" t="n">
        <v>5.763135962382687</v>
      </c>
      <c r="DK235" s="23" t="n">
        <v>0.03436398272333775</v>
      </c>
      <c r="DL235" s="23" t="n">
        <v>0.008169717120944749</v>
      </c>
      <c r="DM235" s="23" t="n">
        <v>0.04757483160427527</v>
      </c>
      <c r="DN235" s="23" t="n">
        <v>0.005041131759992766</v>
      </c>
      <c r="DO235" s="23" t="n">
        <v>0.01321084888093751</v>
      </c>
      <c r="DP235" s="23" t="n">
        <v>1.237740694573112</v>
      </c>
      <c r="DQ235" s="23" t="n">
        <v>1.384438817447245</v>
      </c>
      <c r="DR235" s="23" t="n">
        <v>0.05212514871488272</v>
      </c>
      <c r="DS235" s="23" t="n">
        <v>0.004550317110607452</v>
      </c>
      <c r="DT235" s="23" t="n">
        <v>1.516854118294116</v>
      </c>
      <c r="DU235" s="23" t="n">
        <v>0.516854118294116</v>
      </c>
      <c r="DV235" s="23" t="n">
        <v>-0.01035602046349336</v>
      </c>
      <c r="DW235" s="23" t="n">
        <v>-0.002499359879868938</v>
      </c>
      <c r="DX235" s="23" t="n">
        <v>-0.01408329843675495</v>
      </c>
      <c r="DY235" s="23" t="n">
        <v>-0.001227918093392651</v>
      </c>
      <c r="DZ235" s="23" t="n">
        <v>-0.003727277973261589</v>
      </c>
      <c r="EA235" s="23" t="n">
        <v>1.241343659823731</v>
      </c>
      <c r="EB235" s="23" t="n">
        <v>1.359914118207939</v>
      </c>
      <c r="EC235" s="23" t="n">
        <v>-0.01485977703698125</v>
      </c>
      <c r="ED235" s="23" t="n">
        <v>-0.0007764786002262946</v>
      </c>
      <c r="EE235" s="23" t="n">
        <v>1.434892591161282</v>
      </c>
      <c r="EF235" s="23" t="n">
        <v>0.4348925911612815</v>
      </c>
      <c r="EG235" s="23" t="n">
        <v>0.0008521678527027465</v>
      </c>
      <c r="EH235" s="23" t="n">
        <v>0.002864749780001998</v>
      </c>
      <c r="EI235" s="23" t="n">
        <v>0.006609715562534348</v>
      </c>
      <c r="EJ235" s="23" t="n">
        <v>0.002892797929829604</v>
      </c>
      <c r="EK235" s="23" t="n">
        <v>0.005757547709831601</v>
      </c>
      <c r="EL235" s="23" t="n">
        <v>4.361720077700796</v>
      </c>
      <c r="EM235" s="23" t="n">
        <v>7.7563540346786</v>
      </c>
      <c r="EN235" s="23" t="n">
        <v>0.009374751533587104</v>
      </c>
      <c r="EO235" s="23" t="n">
        <v>0.002765035971052755</v>
      </c>
      <c r="EP235" s="23" t="n">
        <v>11.00106217789608</v>
      </c>
      <c r="EQ235" s="23" t="n">
        <v>10.00106217789608</v>
      </c>
      <c r="ER235" s="23" t="n">
        <v>-0.01388187670779492</v>
      </c>
      <c r="ES235" s="23" t="n">
        <v>-0.004886200411041697</v>
      </c>
      <c r="ET235" s="23" t="n">
        <v>-0.02192653592232162</v>
      </c>
      <c r="EU235" s="23" t="n">
        <v>-0.003158458803485001</v>
      </c>
      <c r="EV235" s="23" t="n">
        <v>-0.008044659214526698</v>
      </c>
      <c r="EW235" s="23" t="n">
        <v>1.351984138304442</v>
      </c>
      <c r="EX235" s="23" t="n">
        <v>1.579508043750992</v>
      </c>
      <c r="EY235" s="23" t="n">
        <v>-0.02150209975677695</v>
      </c>
      <c r="EZ235" s="23" t="n">
        <v>0.0004244361655446754</v>
      </c>
      <c r="FA235" s="23" t="n">
        <v>1.548933203296866</v>
      </c>
      <c r="FB235" s="23" t="n">
        <v>0.5489332032968661</v>
      </c>
      <c r="FC235" s="23" t="n">
        <v>0.02430285384089142</v>
      </c>
      <c r="FD235" s="23" t="n">
        <v>0.0064203063246441</v>
      </c>
      <c r="FE235" s="23" t="n">
        <v>0.03485532080205042</v>
      </c>
      <c r="FF235" s="23" t="n">
        <v>0.004132160636514899</v>
      </c>
      <c r="FG235" s="23" t="n">
        <v>0.010552466961159</v>
      </c>
      <c r="FH235" s="23" t="n">
        <v>1.264179111090297</v>
      </c>
      <c r="FI235" s="23" t="n">
        <v>1.434206905503569</v>
      </c>
      <c r="FJ235" s="23" t="n">
        <v>0.04096117533631863</v>
      </c>
      <c r="FK235" s="23" t="n">
        <v>0.006105854534268207</v>
      </c>
      <c r="FL235" s="23" t="n">
        <v>1.68544713326623</v>
      </c>
      <c r="FM235" s="23" t="n">
        <v>0.6854471332662297</v>
      </c>
    </row>
    <row r="236">
      <c r="A236" s="2" t="inlineStr">
        <is>
          <t>Vic|0102</t>
        </is>
      </c>
      <c r="B236" s="2" t="inlineStr">
        <is>
          <t>Vic</t>
        </is>
      </c>
      <c r="C236" s="2" t="inlineStr">
        <is>
          <t>0102</t>
        </is>
      </c>
      <c r="D236" s="2" t="inlineStr">
        <is>
          <t>Poultry and other livestock</t>
        </is>
      </c>
      <c r="E236" s="23" t="n">
        <v>1</v>
      </c>
      <c r="F236" s="23" t="n">
        <v>0.3666375260952286</v>
      </c>
      <c r="G236" s="23" t="n">
        <v>1.673262173823578</v>
      </c>
      <c r="H236" s="23" t="n">
        <v>0.306624647728349</v>
      </c>
      <c r="I236" s="23" t="n">
        <v>0.6732621738235776</v>
      </c>
      <c r="J236" s="23" t="n">
        <v>1.366637526095229</v>
      </c>
      <c r="K236" s="23" t="n">
        <v>1.673262173823578</v>
      </c>
      <c r="L236" s="23" t="n">
        <v>2.059021682090129</v>
      </c>
      <c r="M236" s="23" t="n">
        <v>0.3857595082665513</v>
      </c>
      <c r="N236" s="23" t="n">
        <v>2.059021682090129</v>
      </c>
      <c r="O236" s="23" t="n">
        <v>1.059021682090129</v>
      </c>
      <c r="P236" s="23" t="n">
        <v>0.08839891461876738</v>
      </c>
      <c r="Q236" s="23" t="n">
        <v>0.05980057578319625</v>
      </c>
      <c r="R236" s="23" t="n">
        <v>0.2180563871735438</v>
      </c>
      <c r="S236" s="23" t="n">
        <v>0.06985689677158013</v>
      </c>
      <c r="T236" s="23" t="n">
        <v>0.1296574725547764</v>
      </c>
      <c r="U236" s="23" t="n">
        <v>1.676485407553866</v>
      </c>
      <c r="V236" s="23" t="n">
        <v>2.466731499068085</v>
      </c>
      <c r="W236" s="23" t="n">
        <v>0.3095885358219597</v>
      </c>
      <c r="X236" s="23" t="n">
        <v>0.09153214864841588</v>
      </c>
      <c r="Y236" s="23" t="n">
        <v>3.502175758119919</v>
      </c>
      <c r="Z236" s="23" t="n">
        <v>2.50217575811992</v>
      </c>
      <c r="AA236" s="23" t="n">
        <v>0.5494431835323974</v>
      </c>
      <c r="AB236" s="23" t="n">
        <v>0.1556292560226359</v>
      </c>
      <c r="AC236" s="23" t="n">
        <v>0.8355886522961214</v>
      </c>
      <c r="AD236" s="23" t="n">
        <v>0.1305162127410881</v>
      </c>
      <c r="AE236" s="23" t="n">
        <v>0.286145468763724</v>
      </c>
      <c r="AF236" s="23" t="n">
        <v>1.283249043189667</v>
      </c>
      <c r="AG236" s="23" t="n">
        <v>1.520791734868892</v>
      </c>
      <c r="AH236" s="23" t="n">
        <v>1.028400053011957</v>
      </c>
      <c r="AI236" s="23" t="n">
        <v>0.192811400715836</v>
      </c>
      <c r="AJ236" s="23" t="n">
        <v>1.871713188614558</v>
      </c>
      <c r="AK236" s="23" t="n">
        <v>0.8717131886145583</v>
      </c>
      <c r="AL236" s="23" t="n">
        <v>0.5358255148258281</v>
      </c>
      <c r="AM236" s="23" t="n">
        <v>0.1536432644999164</v>
      </c>
      <c r="AN236" s="23" t="n">
        <v>0.819650106135696</v>
      </c>
      <c r="AO236" s="23" t="n">
        <v>0.1301813268099515</v>
      </c>
      <c r="AP236" s="23" t="n">
        <v>0.2838245913098679</v>
      </c>
      <c r="AQ236" s="23" t="n">
        <v>1.286741224986008</v>
      </c>
      <c r="AR236" s="23" t="n">
        <v>1.529695924245276</v>
      </c>
      <c r="AS236" s="23" t="n">
        <v>1.015692620651797</v>
      </c>
      <c r="AT236" s="23" t="n">
        <v>0.1960425145161011</v>
      </c>
      <c r="AU236" s="23" t="n">
        <v>1.895565986591645</v>
      </c>
      <c r="AV236" s="23" t="n">
        <v>0.8955659865916454</v>
      </c>
      <c r="AW236" s="23" t="n">
        <v>0.5505442909078632</v>
      </c>
      <c r="AX236" s="23" t="n">
        <v>0.1591862366276007</v>
      </c>
      <c r="AY236" s="23" t="n">
        <v>0.8436266386919646</v>
      </c>
      <c r="AZ236" s="23" t="n">
        <v>0.1338961111565008</v>
      </c>
      <c r="BA236" s="23" t="n">
        <v>0.2930823477841015</v>
      </c>
      <c r="BB236" s="23" t="n">
        <v>1.289143379118686</v>
      </c>
      <c r="BC236" s="23" t="n">
        <v>1.532350171683372</v>
      </c>
      <c r="BD236" s="23" t="n">
        <v>1.04491632666715</v>
      </c>
      <c r="BE236" s="23" t="n">
        <v>0.2012896879751849</v>
      </c>
      <c r="BF236" s="23" t="n">
        <v>1.897969598311614</v>
      </c>
      <c r="BG236" s="23" t="n">
        <v>0.8979695983116142</v>
      </c>
      <c r="BH236" s="23" t="n">
        <v>1.866581661717247</v>
      </c>
      <c r="BI236" s="23" t="n">
        <v>0.8089377903977055</v>
      </c>
      <c r="BJ236" s="23" t="n">
        <v>3.44790809892235</v>
      </c>
      <c r="BK236" s="23" t="n">
        <v>0.7723886468073968</v>
      </c>
      <c r="BL236" s="23" t="n">
        <v>1.581326437205102</v>
      </c>
      <c r="BM236" s="23" t="n">
        <v>1.433379265953725</v>
      </c>
      <c r="BN236" s="23" t="n">
        <v>1.847177741878321</v>
      </c>
      <c r="BO236" s="23" t="n">
        <v>4.565655559534287</v>
      </c>
      <c r="BP236" s="23" t="n">
        <v>1.117747460611937</v>
      </c>
      <c r="BQ236" s="23" t="n">
        <v>2.445998293658314</v>
      </c>
      <c r="BR236" s="23" t="n">
        <v>1.445998293658314</v>
      </c>
      <c r="CD236" s="23" t="n">
        <v>0.46104426891363</v>
      </c>
      <c r="CE236" s="23" t="n">
        <v>0.09582868023943969</v>
      </c>
      <c r="CF236" s="23" t="n">
        <v>0.617532265122578</v>
      </c>
      <c r="CG236" s="23" t="n">
        <v>0.0606593159695083</v>
      </c>
      <c r="CH236" s="23" t="n">
        <v>0.156487996208948</v>
      </c>
      <c r="CI236" s="23" t="n">
        <v>1.207851364176467</v>
      </c>
      <c r="CJ236" s="23" t="n">
        <v>1.339420760131526</v>
      </c>
      <c r="CK236" s="23" t="n">
        <v>0.7188115171899977</v>
      </c>
      <c r="CL236" s="23" t="n">
        <v>0.1012792520674197</v>
      </c>
      <c r="CM236" s="23" t="n">
        <v>1.559094355263869</v>
      </c>
      <c r="CN236" s="23" t="n">
        <v>0.5590943552638689</v>
      </c>
      <c r="CO236" s="23" t="n">
        <v>0</v>
      </c>
      <c r="CP236" s="23" t="n">
        <v>0.0001993682261502212</v>
      </c>
      <c r="CQ236" s="23" t="n">
        <v>0.0004221414159176846</v>
      </c>
      <c r="CR236" s="23" t="n">
        <v>0.0002227731897674634</v>
      </c>
      <c r="CS236" s="23" t="n">
        <v>0.0004221414159176846</v>
      </c>
      <c r="CV236" s="23" t="n">
        <v>0.001780061243836354</v>
      </c>
      <c r="CW236" s="23" t="n">
        <v>0.001357919827918669</v>
      </c>
      <c r="CZ236" s="23" t="n">
        <v>4.514506160575127e-05</v>
      </c>
      <c r="DA236" s="23" t="n">
        <v>7.198240808651428e-05</v>
      </c>
      <c r="DB236" s="23" t="n">
        <v>0.0001792605777370937</v>
      </c>
      <c r="DC236" s="23" t="n">
        <v>6.213310804482811e-05</v>
      </c>
      <c r="DD236" s="23" t="n">
        <v>0.0001341155161313424</v>
      </c>
      <c r="DE236" s="23" t="n">
        <v>2.594469151800737</v>
      </c>
      <c r="DF236" s="23" t="n">
        <v>3.9707682603817</v>
      </c>
      <c r="DG236" s="23" t="n">
        <v>0.0002454045629700469</v>
      </c>
      <c r="DH236" s="23" t="n">
        <v>6.614398523295323e-05</v>
      </c>
      <c r="DI236" s="23" t="n">
        <v>5.435911575736636</v>
      </c>
      <c r="DJ236" s="23" t="n">
        <v>4.435911575736636</v>
      </c>
      <c r="DK236" s="23" t="n">
        <v>0.02079759657388119</v>
      </c>
      <c r="DL236" s="23" t="n">
        <v>0.007878959159037295</v>
      </c>
      <c r="DM236" s="23" t="n">
        <v>0.03329803234525936</v>
      </c>
      <c r="DN236" s="23" t="n">
        <v>0.004621476612340875</v>
      </c>
      <c r="DO236" s="23" t="n">
        <v>0.01250043577137817</v>
      </c>
      <c r="DP236" s="23" t="n">
        <v>1.378839888111501</v>
      </c>
      <c r="DQ236" s="23" t="n">
        <v>1.60105194015913</v>
      </c>
      <c r="DR236" s="23" t="n">
        <v>0.03790775827544079</v>
      </c>
      <c r="DS236" s="23" t="n">
        <v>0.004609725930181434</v>
      </c>
      <c r="DT236" s="23" t="n">
        <v>1.822698990278883</v>
      </c>
      <c r="DU236" s="23" t="n">
        <v>0.8226989902788826</v>
      </c>
      <c r="DV236" s="23" t="n">
        <v>-0.00612396555345182</v>
      </c>
      <c r="DW236" s="23" t="n">
        <v>-0.002607337665589769</v>
      </c>
      <c r="DX236" s="23" t="n">
        <v>-0.0099229017826464</v>
      </c>
      <c r="DY236" s="23" t="n">
        <v>-0.001191598563604811</v>
      </c>
      <c r="DZ236" s="23" t="n">
        <v>-0.00379893622919458</v>
      </c>
      <c r="EA236" s="23" t="n">
        <v>1.425759688364041</v>
      </c>
      <c r="EB236" s="23" t="n">
        <v>1.620339255019696</v>
      </c>
      <c r="EC236" s="23" t="n">
        <v>-0.01070951806689398</v>
      </c>
      <c r="ED236" s="23" t="n">
        <v>-0.0007866162842475773</v>
      </c>
      <c r="EE236" s="23" t="n">
        <v>1.748788097094615</v>
      </c>
      <c r="EF236" s="23" t="n">
        <v>0.7487880970946147</v>
      </c>
      <c r="EG236" s="23" t="n">
        <v>0.001532690693494295</v>
      </c>
      <c r="EH236" s="23" t="n">
        <v>0.002107888801514799</v>
      </c>
      <c r="EI236" s="23" t="n">
        <v>0.006087766361147419</v>
      </c>
      <c r="EJ236" s="23" t="n">
        <v>0.002447186866138325</v>
      </c>
      <c r="EK236" s="23" t="n">
        <v>0.004555075667653124</v>
      </c>
      <c r="EL236" s="23" t="n">
        <v>2.375286488305832</v>
      </c>
      <c r="EM236" s="23" t="n">
        <v>3.97194710386625</v>
      </c>
      <c r="EN236" s="23" t="n">
        <v>0.008888902568541333</v>
      </c>
      <c r="EO236" s="23" t="n">
        <v>0.002801136207393914</v>
      </c>
      <c r="EP236" s="23" t="n">
        <v>5.799541033472336</v>
      </c>
      <c r="EQ236" s="23" t="n">
        <v>4.799541033472336</v>
      </c>
      <c r="ER236" s="23" t="n">
        <v>-0.01515035940006363</v>
      </c>
      <c r="ES236" s="23" t="n">
        <v>-0.004093880324234265</v>
      </c>
      <c r="ET236" s="23" t="n">
        <v>-0.02202631252157267</v>
      </c>
      <c r="EU236" s="23" t="n">
        <v>-0.002782072797274777</v>
      </c>
      <c r="EV236" s="23" t="n">
        <v>-0.006875953121509041</v>
      </c>
      <c r="EW236" s="23" t="n">
        <v>1.27021671342114</v>
      </c>
      <c r="EX236" s="23" t="n">
        <v>1.453847525325384</v>
      </c>
      <c r="EY236" s="23" t="n">
        <v>-0.0215963349287018</v>
      </c>
      <c r="EZ236" s="23" t="n">
        <v>0.0004299775928708754</v>
      </c>
      <c r="FA236" s="23" t="n">
        <v>1.425466839328649</v>
      </c>
      <c r="FB236" s="23" t="n">
        <v>0.4254668393286494</v>
      </c>
      <c r="FC236" s="23" t="n">
        <v>0.02815801510183403</v>
      </c>
      <c r="FD236" s="23" t="n">
        <v>0.00585268185141775</v>
      </c>
      <c r="FE236" s="23" t="n">
        <v>0.03771542999149352</v>
      </c>
      <c r="FF236" s="23" t="n">
        <v>0.003704733038241746</v>
      </c>
      <c r="FG236" s="23" t="n">
        <v>0.009557414889659496</v>
      </c>
      <c r="FH236" s="23" t="n">
        <v>1.207851364176467</v>
      </c>
      <c r="FI236" s="23" t="n">
        <v>1.339420760131526</v>
      </c>
      <c r="FJ236" s="23" t="n">
        <v>0.04390100240070416</v>
      </c>
      <c r="FK236" s="23" t="n">
        <v>0.006185572409210638</v>
      </c>
      <c r="FL236" s="23" t="n">
        <v>1.559094355263867</v>
      </c>
      <c r="FM236" s="23" t="n">
        <v>0.5590943552638673</v>
      </c>
    </row>
    <row r="237">
      <c r="A237" s="2" t="inlineStr">
        <is>
          <t>Vic|0103</t>
        </is>
      </c>
      <c r="B237" s="2" t="inlineStr">
        <is>
          <t>Vic</t>
        </is>
      </c>
      <c r="C237" s="2" t="inlineStr">
        <is>
          <t>0103</t>
        </is>
      </c>
      <c r="D237" s="2" t="inlineStr">
        <is>
          <t>Other agriculture</t>
        </is>
      </c>
      <c r="E237" s="23" t="n">
        <v>1</v>
      </c>
      <c r="F237" s="23" t="n">
        <v>0.3537049123950276</v>
      </c>
      <c r="G237" s="23" t="n">
        <v>1.648501899092955</v>
      </c>
      <c r="H237" s="23" t="n">
        <v>0.2947969866979278</v>
      </c>
      <c r="I237" s="23" t="n">
        <v>0.6485018990929554</v>
      </c>
      <c r="J237" s="23" t="n">
        <v>1.353704912395028</v>
      </c>
      <c r="K237" s="23" t="n">
        <v>1.648501899092955</v>
      </c>
      <c r="L237" s="23" t="n">
        <v>2.062185615819891</v>
      </c>
      <c r="M237" s="23" t="n">
        <v>0.413683716726936</v>
      </c>
      <c r="N237" s="23" t="n">
        <v>2.062185615819891</v>
      </c>
      <c r="O237" s="23" t="n">
        <v>1.062185615819891</v>
      </c>
      <c r="P237" s="23" t="n">
        <v>0.09231476069891383</v>
      </c>
      <c r="Q237" s="23" t="n">
        <v>0.07130384616807363</v>
      </c>
      <c r="R237" s="23" t="n">
        <v>0.2338409676727102</v>
      </c>
      <c r="S237" s="23" t="n">
        <v>0.07022236080572279</v>
      </c>
      <c r="T237" s="23" t="n">
        <v>0.1415262069737964</v>
      </c>
      <c r="U237" s="23" t="n">
        <v>1.772399187608061</v>
      </c>
      <c r="V237" s="23" t="n">
        <v>2.533083180872738</v>
      </c>
      <c r="W237" s="23" t="n">
        <v>0.3319989097103043</v>
      </c>
      <c r="X237" s="23" t="n">
        <v>0.09815794203759404</v>
      </c>
      <c r="Y237" s="23" t="n">
        <v>3.59637946517702</v>
      </c>
      <c r="Z237" s="23" t="n">
        <v>2.59637946517702</v>
      </c>
      <c r="AA237" s="23" t="n">
        <v>0.5601522469723739</v>
      </c>
      <c r="AB237" s="23" t="n">
        <v>0.1515729410644961</v>
      </c>
      <c r="AC237" s="23" t="n">
        <v>0.8404778220559604</v>
      </c>
      <c r="AD237" s="23" t="n">
        <v>0.1287526340190905</v>
      </c>
      <c r="AE237" s="23" t="n">
        <v>0.2803255750835866</v>
      </c>
      <c r="AF237" s="23" t="n">
        <v>1.270592400340709</v>
      </c>
      <c r="AG237" s="23" t="n">
        <v>1.500445328209871</v>
      </c>
      <c r="AH237" s="23" t="n">
        <v>1.04724637906153</v>
      </c>
      <c r="AI237" s="23" t="n">
        <v>0.2067685570055694</v>
      </c>
      <c r="AJ237" s="23" t="n">
        <v>1.869574539282673</v>
      </c>
      <c r="AK237" s="23" t="n">
        <v>0.8695745392826728</v>
      </c>
      <c r="AL237" s="23" t="n">
        <v>0.5396339414803955</v>
      </c>
      <c r="AM237" s="23" t="n">
        <v>0.1495739052251122</v>
      </c>
      <c r="AN237" s="23" t="n">
        <v>0.817712152989641</v>
      </c>
      <c r="AO237" s="23" t="n">
        <v>0.1285043062841333</v>
      </c>
      <c r="AP237" s="23" t="n">
        <v>0.2780782115092455</v>
      </c>
      <c r="AQ237" s="23" t="n">
        <v>1.277176607562492</v>
      </c>
      <c r="AR237" s="23" t="n">
        <v>1.51530897175664</v>
      </c>
      <c r="AS237" s="23" t="n">
        <v>1.027945716397951</v>
      </c>
      <c r="AT237" s="23" t="n">
        <v>0.2102335634083099</v>
      </c>
      <c r="AU237" s="23" t="n">
        <v>1.904894480095069</v>
      </c>
      <c r="AV237" s="23" t="n">
        <v>0.9048944800950691</v>
      </c>
      <c r="AW237" s="23" t="n">
        <v>0.5647884442588368</v>
      </c>
      <c r="AX237" s="23" t="n">
        <v>0.1543398971815792</v>
      </c>
      <c r="AY237" s="23" t="n">
        <v>0.851185630508998</v>
      </c>
      <c r="AZ237" s="23" t="n">
        <v>0.132057289068582</v>
      </c>
      <c r="BA237" s="23" t="n">
        <v>0.2863971862501612</v>
      </c>
      <c r="BB237" s="23" t="n">
        <v>1.273270281554923</v>
      </c>
      <c r="BC237" s="23" t="n">
        <v>1.507087546073992</v>
      </c>
      <c r="BD237" s="23" t="n">
        <v>1.067046197717212</v>
      </c>
      <c r="BE237" s="23" t="n">
        <v>0.2158605672082139</v>
      </c>
      <c r="BF237" s="23" t="n">
        <v>1.889284755316622</v>
      </c>
      <c r="BG237" s="23" t="n">
        <v>0.8892847553166217</v>
      </c>
      <c r="BH237" s="23" t="n">
        <v>1.912698604387074</v>
      </c>
      <c r="BI237" s="23" t="n">
        <v>0.809117454902061</v>
      </c>
      <c r="BJ237" s="23" t="n">
        <v>3.468800178012692</v>
      </c>
      <c r="BK237" s="23" t="n">
        <v>0.7469841187235575</v>
      </c>
      <c r="BL237" s="23" t="n">
        <v>1.556101573625619</v>
      </c>
      <c r="BM237" s="23" t="n">
        <v>1.423024021163723</v>
      </c>
      <c r="BN237" s="23" t="n">
        <v>1.813563396792603</v>
      </c>
      <c r="BO237" s="23" t="n">
        <v>4.66745870478719</v>
      </c>
      <c r="BP237" s="23" t="n">
        <v>1.198658526774498</v>
      </c>
      <c r="BQ237" s="23" t="n">
        <v>2.440247874956171</v>
      </c>
      <c r="BR237" s="23" t="n">
        <v>1.440247874956171</v>
      </c>
      <c r="CD237" s="23" t="n">
        <v>0.4678374862734601</v>
      </c>
      <c r="CE237" s="23" t="n">
        <v>0.08026909489642245</v>
      </c>
      <c r="CF237" s="23" t="n">
        <v>0.6066368543832497</v>
      </c>
      <c r="CG237" s="23" t="n">
        <v>0.05853027321336715</v>
      </c>
      <c r="CH237" s="23" t="n">
        <v>0.1387993681097896</v>
      </c>
      <c r="CI237" s="23" t="n">
        <v>1.171574739629786</v>
      </c>
      <c r="CJ237" s="23" t="n">
        <v>1.296682869975619</v>
      </c>
      <c r="CK237" s="23" t="n">
        <v>0.7152474693512252</v>
      </c>
      <c r="CL237" s="23" t="n">
        <v>0.1086106149679755</v>
      </c>
      <c r="CM237" s="23" t="n">
        <v>1.528837449620592</v>
      </c>
      <c r="CN237" s="23" t="n">
        <v>0.5288374496205915</v>
      </c>
      <c r="CO237" s="23" t="n">
        <v>0</v>
      </c>
      <c r="CP237" s="23" t="n">
        <v>0.0003255386832768305</v>
      </c>
      <c r="CQ237" s="23" t="n">
        <v>0.0005594193936170237</v>
      </c>
      <c r="CR237" s="23" t="n">
        <v>0.0002338807103401931</v>
      </c>
      <c r="CS237" s="23" t="n">
        <v>0.0005594193936170237</v>
      </c>
      <c r="CV237" s="23" t="n">
        <v>0.00201563579112041</v>
      </c>
      <c r="CW237" s="23" t="n">
        <v>0.001456216397503386</v>
      </c>
      <c r="CZ237" s="23" t="n">
        <v>4.776115554957714e-05</v>
      </c>
      <c r="DA237" s="23" t="n">
        <v>7.020929941129126e-05</v>
      </c>
      <c r="DB237" s="23" t="n">
        <v>0.0001726217912935226</v>
      </c>
      <c r="DC237" s="23" t="n">
        <v>5.465133633265421e-05</v>
      </c>
      <c r="DD237" s="23" t="n">
        <v>0.0001248606357439455</v>
      </c>
      <c r="DE237" s="23" t="n">
        <v>2.470008390781342</v>
      </c>
      <c r="DF237" s="23" t="n">
        <v>3.614271667157159</v>
      </c>
      <c r="DG237" s="23" t="n">
        <v>0.000243553781468584</v>
      </c>
      <c r="DH237" s="23" t="n">
        <v>7.093199017506137e-05</v>
      </c>
      <c r="DI237" s="23" t="n">
        <v>5.099411407995976</v>
      </c>
      <c r="DJ237" s="23" t="n">
        <v>4.099411407995976</v>
      </c>
      <c r="DK237" s="23" t="n">
        <v>0.0384891609504918</v>
      </c>
      <c r="DL237" s="23" t="n">
        <v>0.00581611417322149</v>
      </c>
      <c r="DM237" s="23" t="n">
        <v>0.04857877204655132</v>
      </c>
      <c r="DN237" s="23" t="n">
        <v>0.00427349692283803</v>
      </c>
      <c r="DO237" s="23" t="n">
        <v>0.01008961109605952</v>
      </c>
      <c r="DP237" s="23" t="n">
        <v>1.151110443293443</v>
      </c>
      <c r="DQ237" s="23" t="n">
        <v>1.262141622391761</v>
      </c>
      <c r="DR237" s="23" t="n">
        <v>0.05352218501505892</v>
      </c>
      <c r="DS237" s="23" t="n">
        <v>0.004943412968507602</v>
      </c>
      <c r="DT237" s="23" t="n">
        <v>1.390578118444929</v>
      </c>
      <c r="DU237" s="23" t="n">
        <v>0.390578118444929</v>
      </c>
      <c r="DV237" s="23" t="n">
        <v>-0.01338241932760005</v>
      </c>
      <c r="DW237" s="23" t="n">
        <v>-0.001445870199442645</v>
      </c>
      <c r="DX237" s="23" t="n">
        <v>-0.01583733571210516</v>
      </c>
      <c r="DY237" s="23" t="n">
        <v>-0.001009046185062463</v>
      </c>
      <c r="DZ237" s="23" t="n">
        <v>-0.002454916384505108</v>
      </c>
      <c r="EA237" s="23" t="n">
        <v>1.108042511899225</v>
      </c>
      <c r="EB237" s="23" t="n">
        <v>1.183443391244068</v>
      </c>
      <c r="EC237" s="23" t="n">
        <v>-0.0166808932683861</v>
      </c>
      <c r="ED237" s="23" t="n">
        <v>-0.0008435575562809397</v>
      </c>
      <c r="EE237" s="23" t="n">
        <v>1.246478148684464</v>
      </c>
      <c r="EF237" s="23" t="n">
        <v>0.2464781486844639</v>
      </c>
      <c r="EG237" s="23" t="n">
        <v>0.001600550331702322</v>
      </c>
      <c r="EH237" s="23" t="n">
        <v>0.002318155720566575</v>
      </c>
      <c r="EI237" s="23" t="n">
        <v>0.006370854761117556</v>
      </c>
      <c r="EJ237" s="23" t="n">
        <v>0.002452148708848659</v>
      </c>
      <c r="EK237" s="23" t="n">
        <v>0.004770304429415234</v>
      </c>
      <c r="EL237" s="23" t="n">
        <v>2.448349155069069</v>
      </c>
      <c r="EM237" s="23" t="n">
        <v>3.980415132800984</v>
      </c>
      <c r="EN237" s="23" t="n">
        <v>0.009374758521105775</v>
      </c>
      <c r="EO237" s="23" t="n">
        <v>0.00300390375998822</v>
      </c>
      <c r="EP237" s="23" t="n">
        <v>5.857209445662931</v>
      </c>
      <c r="EQ237" s="23" t="n">
        <v>4.857209445662931</v>
      </c>
      <c r="ER237" s="23" t="n">
        <v>-0.02211885582368074</v>
      </c>
      <c r="ES237" s="23" t="n">
        <v>-0.004317191559950466</v>
      </c>
      <c r="ET237" s="23" t="n">
        <v>-0.02913652382743606</v>
      </c>
      <c r="EU237" s="23" t="n">
        <v>-0.002700476443804847</v>
      </c>
      <c r="EV237" s="23" t="n">
        <v>-0.007017668003755313</v>
      </c>
      <c r="EW237" s="23" t="n">
        <v>1.195181504611483</v>
      </c>
      <c r="EX237" s="23" t="n">
        <v>1.317270841660901</v>
      </c>
      <c r="EY237" s="23" t="n">
        <v>-0.0286754211846848</v>
      </c>
      <c r="EZ237" s="23" t="n">
        <v>0.0004611026427512599</v>
      </c>
      <c r="FA237" s="23" t="n">
        <v>1.296424255091193</v>
      </c>
      <c r="FB237" s="23" t="n">
        <v>0.2964242550911926</v>
      </c>
      <c r="FC237" s="23" t="n">
        <v>0.02857290696776886</v>
      </c>
      <c r="FD237" s="23" t="n">
        <v>0.004902389073461035</v>
      </c>
      <c r="FE237" s="23" t="n">
        <v>0.03704999901051291</v>
      </c>
      <c r="FF237" s="23" t="n">
        <v>0.003574702969283018</v>
      </c>
      <c r="FG237" s="23" t="n">
        <v>0.008477092042744053</v>
      </c>
      <c r="FH237" s="23" t="n">
        <v>1.171574739629786</v>
      </c>
      <c r="FI237" s="23" t="n">
        <v>1.29668286997562</v>
      </c>
      <c r="FJ237" s="23" t="n">
        <v>0.04368333021685018</v>
      </c>
      <c r="FK237" s="23" t="n">
        <v>0.006633331206337266</v>
      </c>
      <c r="FL237" s="23" t="n">
        <v>1.528837449620592</v>
      </c>
      <c r="FM237" s="23" t="n">
        <v>0.5288374496205918</v>
      </c>
    </row>
    <row r="238">
      <c r="A238" s="2" t="inlineStr">
        <is>
          <t>Vic|0201</t>
        </is>
      </c>
      <c r="B238" s="2" t="inlineStr">
        <is>
          <t>Vic</t>
        </is>
      </c>
      <c r="C238" s="2" t="inlineStr">
        <is>
          <t>0201</t>
        </is>
      </c>
      <c r="D238" s="2" t="inlineStr">
        <is>
          <t>Aquaculture</t>
        </is>
      </c>
      <c r="E238" s="23" t="n">
        <v>1</v>
      </c>
      <c r="F238" s="23" t="n">
        <v>0.3824219191402631</v>
      </c>
      <c r="G238" s="23" t="n">
        <v>1.702041799279604</v>
      </c>
      <c r="H238" s="23" t="n">
        <v>0.3196198801393408</v>
      </c>
      <c r="I238" s="23" t="n">
        <v>0.702041799279604</v>
      </c>
      <c r="J238" s="23" t="n">
        <v>1.382421919140263</v>
      </c>
      <c r="K238" s="23" t="n">
        <v>1.702041799279604</v>
      </c>
      <c r="L238" s="23" t="n">
        <v>2.291898784397972</v>
      </c>
      <c r="M238" s="23" t="n">
        <v>0.5898569851183681</v>
      </c>
      <c r="N238" s="23" t="n">
        <v>2.291898784397972</v>
      </c>
      <c r="O238" s="23" t="n">
        <v>1.291898784397972</v>
      </c>
      <c r="P238" s="23" t="n">
        <v>0.1575090197115761</v>
      </c>
      <c r="Q238" s="23" t="n">
        <v>0.0973772974884129</v>
      </c>
      <c r="R238" s="23" t="n">
        <v>0.3334255679191581</v>
      </c>
      <c r="S238" s="23" t="n">
        <v>0.07853925071916906</v>
      </c>
      <c r="T238" s="23" t="n">
        <v>0.175916548207582</v>
      </c>
      <c r="U238" s="23" t="n">
        <v>1.618233150499737</v>
      </c>
      <c r="V238" s="23" t="n">
        <v>2.116866504087912</v>
      </c>
      <c r="W238" s="23" t="n">
        <v>0.4733855069126884</v>
      </c>
      <c r="X238" s="23" t="n">
        <v>0.1399599389935304</v>
      </c>
      <c r="Y238" s="23" t="n">
        <v>3.005450149963044</v>
      </c>
      <c r="Z238" s="23" t="n">
        <v>2.005450149963044</v>
      </c>
      <c r="AA238" s="23" t="n">
        <v>0.3756910991916733</v>
      </c>
      <c r="AB238" s="23" t="n">
        <v>0.1574022949255886</v>
      </c>
      <c r="AC238" s="23" t="n">
        <v>0.6702441462807444</v>
      </c>
      <c r="AD238" s="23" t="n">
        <v>0.1371507521634825</v>
      </c>
      <c r="AE238" s="23" t="n">
        <v>0.2945530470890711</v>
      </c>
      <c r="AF238" s="23" t="n">
        <v>1.418967325188835</v>
      </c>
      <c r="AG238" s="23" t="n">
        <v>1.784029879128953</v>
      </c>
      <c r="AH238" s="23" t="n">
        <v>0.9650681210254087</v>
      </c>
      <c r="AI238" s="23" t="n">
        <v>0.2948239747446644</v>
      </c>
      <c r="AJ238" s="23" t="n">
        <v>2.568780902986052</v>
      </c>
      <c r="AK238" s="23" t="n">
        <v>1.568780902986052</v>
      </c>
      <c r="AL238" s="23" t="n">
        <v>0.3567912888973399</v>
      </c>
      <c r="AM238" s="23" t="n">
        <v>0.1562496645481171</v>
      </c>
      <c r="AN238" s="23" t="n">
        <v>0.6502906816203728</v>
      </c>
      <c r="AO238" s="23" t="n">
        <v>0.1372497281749158</v>
      </c>
      <c r="AP238" s="23" t="n">
        <v>0.2934993927230329</v>
      </c>
      <c r="AQ238" s="23" t="n">
        <v>1.437930155276507</v>
      </c>
      <c r="AR238" s="23" t="n">
        <v>1.822608067674774</v>
      </c>
      <c r="AS238" s="23" t="n">
        <v>0.9500552864829136</v>
      </c>
      <c r="AT238" s="23" t="n">
        <v>0.2997646048625408</v>
      </c>
      <c r="AU238" s="23" t="n">
        <v>2.662776015129322</v>
      </c>
      <c r="AV238" s="23" t="n">
        <v>1.662776015129322</v>
      </c>
      <c r="AW238" s="23" t="n">
        <v>0.3820271371963567</v>
      </c>
      <c r="AX238" s="23" t="n">
        <v>0.1600287865421092</v>
      </c>
      <c r="AY238" s="23" t="n">
        <v>0.6830528410057846</v>
      </c>
      <c r="AZ238" s="23" t="n">
        <v>0.1409969172673187</v>
      </c>
      <c r="BA238" s="23" t="n">
        <v>0.3010257038094279</v>
      </c>
      <c r="BB238" s="23" t="n">
        <v>1.418893766857868</v>
      </c>
      <c r="BC238" s="23" t="n">
        <v>1.787969425467031</v>
      </c>
      <c r="BD238" s="23" t="n">
        <v>0.9908407916333521</v>
      </c>
      <c r="BE238" s="23" t="n">
        <v>0.3077879506275676</v>
      </c>
      <c r="BF238" s="23" t="n">
        <v>2.593639810263201</v>
      </c>
      <c r="BG238" s="23" t="n">
        <v>1.593639810263201</v>
      </c>
      <c r="BH238" s="23" t="n">
        <v>3.180995820043979</v>
      </c>
      <c r="BI238" s="23" t="n">
        <v>1.025362711962091</v>
      </c>
      <c r="BJ238" s="23" t="n">
        <v>5.037306401456133</v>
      </c>
      <c r="BK238" s="23" t="n">
        <v>0.8309478694500636</v>
      </c>
      <c r="BL238" s="23" t="n">
        <v>1.856310581412155</v>
      </c>
      <c r="BM238" s="23" t="n">
        <v>1.322340163259917</v>
      </c>
      <c r="BN238" s="23" t="n">
        <v>1.583562722627686</v>
      </c>
      <c r="BO238" s="23" t="n">
        <v>6.746431213966777</v>
      </c>
      <c r="BP238" s="23" t="n">
        <v>1.709124812510644</v>
      </c>
      <c r="BQ238" s="23" t="n">
        <v>2.120855101869799</v>
      </c>
      <c r="BR238" s="23" t="n">
        <v>1.120855101869799</v>
      </c>
      <c r="CD238" s="23" t="n">
        <v>0.2181820794800972</v>
      </c>
      <c r="CE238" s="23" t="n">
        <v>0.06002499743717566</v>
      </c>
      <c r="CF238" s="23" t="n">
        <v>0.3368185783615857</v>
      </c>
      <c r="CG238" s="23" t="n">
        <v>0.05861150144431292</v>
      </c>
      <c r="CH238" s="23" t="n">
        <v>0.1186364988814886</v>
      </c>
      <c r="CI238" s="23" t="n">
        <v>1.275114242105531</v>
      </c>
      <c r="CJ238" s="23" t="n">
        <v>1.543749968669222</v>
      </c>
      <c r="CK238" s="23" t="n">
        <v>0.4916826141127201</v>
      </c>
      <c r="CL238" s="23" t="n">
        <v>0.1548640357511344</v>
      </c>
      <c r="CM238" s="23" t="n">
        <v>2.253542615802101</v>
      </c>
      <c r="CN238" s="23" t="n">
        <v>1.253542615802101</v>
      </c>
      <c r="CO238" s="23" t="n">
        <v>0</v>
      </c>
      <c r="CP238" s="23" t="n">
        <v>0.0001737355496044508</v>
      </c>
      <c r="CQ238" s="23" t="n">
        <v>0.0003962269066800228</v>
      </c>
      <c r="CR238" s="23" t="n">
        <v>0.000222491357075572</v>
      </c>
      <c r="CS238" s="23" t="n">
        <v>0.0003962269066800228</v>
      </c>
      <c r="CV238" s="23" t="n">
        <v>0.002472594380622105</v>
      </c>
      <c r="CW238" s="23" t="n">
        <v>0.002076367473942082</v>
      </c>
      <c r="CZ238" s="23" t="n">
        <v>0.0006991717081411612</v>
      </c>
      <c r="DA238" s="23" t="n">
        <v>0.0001143862275458988</v>
      </c>
      <c r="DB238" s="23" t="n">
        <v>0.0008726143026980605</v>
      </c>
      <c r="DC238" s="23" t="n">
        <v>5.905636701100043e-05</v>
      </c>
      <c r="DD238" s="23" t="n">
        <v>0.0001734425945568993</v>
      </c>
      <c r="DE238" s="23" t="n">
        <v>1.163602483072448</v>
      </c>
      <c r="DF238" s="23" t="n">
        <v>1.248068668307559</v>
      </c>
      <c r="DG238" s="23" t="n">
        <v>0.0009737537195553244</v>
      </c>
      <c r="DH238" s="23" t="n">
        <v>0.000101139416857264</v>
      </c>
      <c r="DI238" s="23" t="n">
        <v>1.39272471728608</v>
      </c>
      <c r="DJ238" s="23" t="n">
        <v>0.39272471728608</v>
      </c>
      <c r="DK238" s="23" t="n">
        <v>0.04726184007148672</v>
      </c>
      <c r="DL238" s="23" t="n">
        <v>0.004462021147354548</v>
      </c>
      <c r="DM238" s="23" t="n">
        <v>0.0562251138491995</v>
      </c>
      <c r="DN238" s="23" t="n">
        <v>0.004501252630358229</v>
      </c>
      <c r="DO238" s="23" t="n">
        <v>0.008963273777712777</v>
      </c>
      <c r="DP238" s="23" t="n">
        <v>1.094410652243024</v>
      </c>
      <c r="DQ238" s="23" t="n">
        <v>1.189651392416275</v>
      </c>
      <c r="DR238" s="23" t="n">
        <v>0.06327375161737074</v>
      </c>
      <c r="DS238" s="23" t="n">
        <v>0.007048637768171245</v>
      </c>
      <c r="DT238" s="23" t="n">
        <v>1.338791539255876</v>
      </c>
      <c r="DU238" s="23" t="n">
        <v>0.3387915392558759</v>
      </c>
      <c r="DV238" s="23" t="n">
        <v>-0.02272516348061109</v>
      </c>
      <c r="DW238" s="23" t="n">
        <v>-0.0009710209305127519</v>
      </c>
      <c r="DX238" s="23" t="n">
        <v>-0.02473179567316565</v>
      </c>
      <c r="DY238" s="23" t="n">
        <v>-0.001035611262041805</v>
      </c>
      <c r="DZ238" s="23" t="n">
        <v>-0.002006632192554557</v>
      </c>
      <c r="EA238" s="23" t="n">
        <v>1.042728886476052</v>
      </c>
      <c r="EB238" s="23" t="n">
        <v>1.088300011318581</v>
      </c>
      <c r="EC238" s="23" t="n">
        <v>-0.02593459456710938</v>
      </c>
      <c r="ED238" s="23" t="n">
        <v>-0.001202798893943733</v>
      </c>
      <c r="EE238" s="23" t="n">
        <v>1.141228074739112</v>
      </c>
      <c r="EF238" s="23" t="n">
        <v>0.1412280747391124</v>
      </c>
      <c r="EG238" s="23" t="n">
        <v>0.008144060562219717</v>
      </c>
      <c r="EH238" s="23" t="n">
        <v>0.00353172021927299</v>
      </c>
      <c r="EI238" s="23" t="n">
        <v>0.01445936747897346</v>
      </c>
      <c r="EJ238" s="23" t="n">
        <v>0.002783586697480749</v>
      </c>
      <c r="EK238" s="23" t="n">
        <v>0.006315306916753739</v>
      </c>
      <c r="EL238" s="23" t="n">
        <v>1.433655937635905</v>
      </c>
      <c r="EM238" s="23" t="n">
        <v>1.775449404938175</v>
      </c>
      <c r="EN238" s="23" t="n">
        <v>0.0187425276416974</v>
      </c>
      <c r="EO238" s="23" t="n">
        <v>0.00428316016272394</v>
      </c>
      <c r="EP238" s="23" t="n">
        <v>2.301373804689512</v>
      </c>
      <c r="EQ238" s="23" t="n">
        <v>1.301373804689512</v>
      </c>
      <c r="ER238" s="23" t="n">
        <v>-0.02704387085655309</v>
      </c>
      <c r="ES238" s="23" t="n">
        <v>-0.004684350596744484</v>
      </c>
      <c r="ET238" s="23" t="n">
        <v>-0.03441283213934458</v>
      </c>
      <c r="EU238" s="23" t="n">
        <v>-0.002684610686047008</v>
      </c>
      <c r="EV238" s="23" t="n">
        <v>-0.007368961282791492</v>
      </c>
      <c r="EW238" s="23" t="n">
        <v>1.173213021966839</v>
      </c>
      <c r="EX238" s="23" t="n">
        <v>1.272481750925308</v>
      </c>
      <c r="EY238" s="23" t="n">
        <v>-0.03375536218419305</v>
      </c>
      <c r="EZ238" s="23" t="n">
        <v>0.0006574699551515351</v>
      </c>
      <c r="FA238" s="23" t="n">
        <v>1.248170513875001</v>
      </c>
      <c r="FB238" s="23" t="n">
        <v>0.2481705138750015</v>
      </c>
      <c r="FC238" s="23" t="n">
        <v>0.01332534574917585</v>
      </c>
      <c r="FD238" s="23" t="n">
        <v>0.003665992396578673</v>
      </c>
      <c r="FE238" s="23" t="n">
        <v>0.0205710020827968</v>
      </c>
      <c r="FF238" s="23" t="n">
        <v>0.003579663937042279</v>
      </c>
      <c r="FG238" s="23" t="n">
        <v>0.007245656333620952</v>
      </c>
      <c r="FH238" s="23" t="n">
        <v>1.275114242105531</v>
      </c>
      <c r="FI238" s="23" t="n">
        <v>1.543749968669224</v>
      </c>
      <c r="FJ238" s="23" t="n">
        <v>0.03002923451606518</v>
      </c>
      <c r="FK238" s="23" t="n">
        <v>0.009458232433268373</v>
      </c>
      <c r="FL238" s="23" t="n">
        <v>2.253542615802103</v>
      </c>
      <c r="FM238" s="23" t="n">
        <v>1.253542615802103</v>
      </c>
    </row>
    <row r="239">
      <c r="A239" s="2" t="inlineStr">
        <is>
          <t>Vic|0301</t>
        </is>
      </c>
      <c r="B239" s="2" t="inlineStr">
        <is>
          <t>Vic</t>
        </is>
      </c>
      <c r="C239" s="2" t="inlineStr">
        <is>
          <t>0301</t>
        </is>
      </c>
      <c r="D239" s="2" t="inlineStr">
        <is>
          <t>Forestry and logging</t>
        </is>
      </c>
      <c r="E239" s="23" t="n">
        <v>1</v>
      </c>
      <c r="F239" s="23" t="n">
        <v>0.2225421423699539</v>
      </c>
      <c r="G239" s="23" t="n">
        <v>1.407969251630797</v>
      </c>
      <c r="H239" s="23" t="n">
        <v>0.185427109260843</v>
      </c>
      <c r="I239" s="23" t="n">
        <v>0.4079692516307969</v>
      </c>
      <c r="J239" s="23" t="n">
        <v>1.222542142369954</v>
      </c>
      <c r="K239" s="23" t="n">
        <v>1.407969251630797</v>
      </c>
      <c r="L239" s="23" t="n">
        <v>1.947265446759104</v>
      </c>
      <c r="M239" s="23" t="n">
        <v>0.5392961951283071</v>
      </c>
      <c r="N239" s="23" t="n">
        <v>1.947265446759104</v>
      </c>
      <c r="O239" s="23" t="n">
        <v>0.947265446759104</v>
      </c>
      <c r="P239" s="23" t="n">
        <v>0.2225903615140298</v>
      </c>
      <c r="Q239" s="23" t="n">
        <v>0.04170136976121179</v>
      </c>
      <c r="R239" s="23" t="n">
        <v>0.3048453178887278</v>
      </c>
      <c r="S239" s="23" t="n">
        <v>0.04055358661348614</v>
      </c>
      <c r="T239" s="23" t="n">
        <v>0.08225495637469793</v>
      </c>
      <c r="U239" s="23" t="n">
        <v>1.187345801846786</v>
      </c>
      <c r="V239" s="23" t="n">
        <v>1.369535121894815</v>
      </c>
      <c r="W239" s="23" t="n">
        <v>0.4328083063315176</v>
      </c>
      <c r="X239" s="23" t="n">
        <v>0.1279629884427899</v>
      </c>
      <c r="Y239" s="23" t="n">
        <v>1.944416206468301</v>
      </c>
      <c r="Z239" s="23" t="n">
        <v>0.9444162064683012</v>
      </c>
      <c r="AA239" s="23" t="n">
        <v>0.5889080824096928</v>
      </c>
      <c r="AB239" s="23" t="n">
        <v>0.08863746948304915</v>
      </c>
      <c r="AC239" s="23" t="n">
        <v>0.7596872897501429</v>
      </c>
      <c r="AD239" s="23" t="n">
        <v>0.08214173785740089</v>
      </c>
      <c r="AE239" s="23" t="n">
        <v>0.17077920734045</v>
      </c>
      <c r="AF239" s="23" t="n">
        <v>1.15051155202415</v>
      </c>
      <c r="AG239" s="23" t="n">
        <v>1.289992975884549</v>
      </c>
      <c r="AH239" s="23" t="n">
        <v>1.029239828456614</v>
      </c>
      <c r="AI239" s="23" t="n">
        <v>0.2695525387064709</v>
      </c>
      <c r="AJ239" s="23" t="n">
        <v>1.747708783763287</v>
      </c>
      <c r="AK239" s="23" t="n">
        <v>0.7477087837632869</v>
      </c>
      <c r="AL239" s="23" t="n">
        <v>0.5849335836638583</v>
      </c>
      <c r="AM239" s="23" t="n">
        <v>0.0854131278317946</v>
      </c>
      <c r="AN239" s="23" t="n">
        <v>0.7516914720612988</v>
      </c>
      <c r="AO239" s="23" t="n">
        <v>0.08134476056564595</v>
      </c>
      <c r="AP239" s="23" t="n">
        <v>0.1667578883974405</v>
      </c>
      <c r="AQ239" s="23" t="n">
        <v>1.146021924911186</v>
      </c>
      <c r="AR239" s="23" t="n">
        <v>1.285088586216774</v>
      </c>
      <c r="AS239" s="23" t="n">
        <v>1.025761144736391</v>
      </c>
      <c r="AT239" s="23" t="n">
        <v>0.2740696726750924</v>
      </c>
      <c r="AU239" s="23" t="n">
        <v>1.753636948508434</v>
      </c>
      <c r="AV239" s="23" t="n">
        <v>0.753636948508434</v>
      </c>
      <c r="AW239" s="23" t="n">
        <v>0.6578792510718761</v>
      </c>
      <c r="AX239" s="23" t="n">
        <v>0.09125463350697119</v>
      </c>
      <c r="AY239" s="23" t="n">
        <v>0.833099240793261</v>
      </c>
      <c r="AZ239" s="23" t="n">
        <v>0.08396535621441378</v>
      </c>
      <c r="BA239" s="23" t="n">
        <v>0.175219989721385</v>
      </c>
      <c r="BB239" s="23" t="n">
        <v>1.138710307945251</v>
      </c>
      <c r="BC239" s="23" t="n">
        <v>1.266340653601555</v>
      </c>
      <c r="BD239" s="23" t="n">
        <v>1.114504521848763</v>
      </c>
      <c r="BE239" s="23" t="n">
        <v>0.281405281055502</v>
      </c>
      <c r="BF239" s="23" t="n">
        <v>1.694086749252104</v>
      </c>
      <c r="BG239" s="23" t="n">
        <v>0.6940867492521037</v>
      </c>
      <c r="BH239" s="23" t="n">
        <v>1.264042200741747</v>
      </c>
      <c r="BI239" s="23" t="n">
        <v>0.4390941781353751</v>
      </c>
      <c r="BJ239" s="23" t="n">
        <v>2.155010759065696</v>
      </c>
      <c r="BK239" s="23" t="n">
        <v>0.4518743801885735</v>
      </c>
      <c r="BL239" s="23" t="n">
        <v>0.8909685583239486</v>
      </c>
      <c r="BM239" s="23" t="n">
        <v>1.347373036974329</v>
      </c>
      <c r="BN239" s="23" t="n">
        <v>1.704856655735958</v>
      </c>
      <c r="BO239" s="23" t="n">
        <v>3.717634465558554</v>
      </c>
      <c r="BP239" s="23" t="n">
        <v>1.562623706492859</v>
      </c>
      <c r="BQ239" s="23" t="n">
        <v>2.941068315106114</v>
      </c>
      <c r="BR239" s="23" t="n">
        <v>1.941068315106114</v>
      </c>
      <c r="CD239" s="23" t="n">
        <v>0.3663177208956631</v>
      </c>
      <c r="CE239" s="23" t="n">
        <v>0.04693609972183743</v>
      </c>
      <c r="CF239" s="23" t="n">
        <v>0.4548419718614153</v>
      </c>
      <c r="CG239" s="23" t="n">
        <v>0.04158815124391479</v>
      </c>
      <c r="CH239" s="23" t="n">
        <v>0.08852425096575223</v>
      </c>
      <c r="CI239" s="23" t="n">
        <v>1.128129481716245</v>
      </c>
      <c r="CJ239" s="23" t="n">
        <v>1.241659755769681</v>
      </c>
      <c r="CK239" s="23" t="n">
        <v>0.5964315221250964</v>
      </c>
      <c r="CL239" s="23" t="n">
        <v>0.1415895502636811</v>
      </c>
      <c r="CM239" s="23" t="n">
        <v>1.628180915372576</v>
      </c>
      <c r="CN239" s="23" t="n">
        <v>0.6281809153725758</v>
      </c>
      <c r="CO239" s="23" t="n">
        <v>0</v>
      </c>
      <c r="CP239" s="23" t="n">
        <v>5.087813188219994e-06</v>
      </c>
      <c r="CQ239" s="23" t="n">
        <v>0.000104831207282716</v>
      </c>
      <c r="CR239" s="23" t="n">
        <v>9.974339409449598e-05</v>
      </c>
      <c r="CS239" s="23" t="n">
        <v>0.000104831207282716</v>
      </c>
      <c r="CV239" s="23" t="n">
        <v>0.002003218624294354</v>
      </c>
      <c r="CW239" s="23" t="n">
        <v>0.001898387417011638</v>
      </c>
      <c r="CZ239" s="23" t="n">
        <v>1.943644340543148e-05</v>
      </c>
      <c r="DA239" s="23" t="n">
        <v>4.768364914748163e-05</v>
      </c>
      <c r="DB239" s="23" t="n">
        <v>0.0001026035598433232</v>
      </c>
      <c r="DC239" s="23" t="n">
        <v>3.548346729041009e-05</v>
      </c>
      <c r="DD239" s="23" t="n">
        <v>8.316711643789172e-05</v>
      </c>
      <c r="DE239" s="23" t="n">
        <v>3.453311449673788</v>
      </c>
      <c r="DF239" s="23" t="n">
        <v>5.278926689573815</v>
      </c>
      <c r="DG239" s="23" t="n">
        <v>0.0001950736060828738</v>
      </c>
      <c r="DH239" s="23" t="n">
        <v>9.247004623955064e-05</v>
      </c>
      <c r="DI239" s="23" t="n">
        <v>10.0364867179538</v>
      </c>
      <c r="DJ239" s="23" t="n">
        <v>9.036486717953805</v>
      </c>
      <c r="DK239" s="23" t="n">
        <v>0.1433871472428335</v>
      </c>
      <c r="DL239" s="23" t="n">
        <v>0.009762576747363326</v>
      </c>
      <c r="DM239" s="23" t="n">
        <v>0.1566380174699283</v>
      </c>
      <c r="DN239" s="23" t="n">
        <v>0.003488293479731515</v>
      </c>
      <c r="DO239" s="23" t="n">
        <v>0.01325087022709484</v>
      </c>
      <c r="DP239" s="23" t="n">
        <v>1.068085438165737</v>
      </c>
      <c r="DQ239" s="23" t="n">
        <v>1.092413235648338</v>
      </c>
      <c r="DR239" s="23" t="n">
        <v>0.16308246692991</v>
      </c>
      <c r="DS239" s="23" t="n">
        <v>0.006444449459981683</v>
      </c>
      <c r="DT239" s="23" t="n">
        <v>1.137357636760298</v>
      </c>
      <c r="DU239" s="23" t="n">
        <v>0.1373576367602983</v>
      </c>
      <c r="DV239" s="23" t="n">
        <v>-0.07046091627822099</v>
      </c>
      <c r="DW239" s="23" t="n">
        <v>-0.003973842534522432</v>
      </c>
      <c r="DX239" s="23" t="n">
        <v>-0.07543768350509159</v>
      </c>
      <c r="DY239" s="23" t="n">
        <v>-0.001002924692348167</v>
      </c>
      <c r="DZ239" s="23" t="n">
        <v>-0.004976767226870599</v>
      </c>
      <c r="EA239" s="23" t="n">
        <v>1.056397826545874</v>
      </c>
      <c r="EB239" s="23" t="n">
        <v>1.070631599612179</v>
      </c>
      <c r="EC239" s="23" t="n">
        <v>-0.07653738204791422</v>
      </c>
      <c r="ED239" s="23" t="n">
        <v>-0.00109969854282263</v>
      </c>
      <c r="EE239" s="23" t="n">
        <v>1.086238812815033</v>
      </c>
      <c r="EF239" s="23" t="n">
        <v>0.08623881281503325</v>
      </c>
      <c r="EG239" s="23" t="n">
        <v>0.005566511491376421</v>
      </c>
      <c r="EH239" s="23" t="n">
        <v>0.001008893236777256</v>
      </c>
      <c r="EI239" s="23" t="n">
        <v>0.007934589323342164</v>
      </c>
      <c r="EJ239" s="23" t="n">
        <v>0.001359184595188487</v>
      </c>
      <c r="EK239" s="23" t="n">
        <v>0.002368077831965743</v>
      </c>
      <c r="EL239" s="23" t="n">
        <v>1.181243358311614</v>
      </c>
      <c r="EM239" s="23" t="n">
        <v>1.425415062132602</v>
      </c>
      <c r="EN239" s="23" t="n">
        <v>0.01185060970990861</v>
      </c>
      <c r="EO239" s="23" t="n">
        <v>0.003916020386566443</v>
      </c>
      <c r="EP239" s="23" t="n">
        <v>2.128911388805618</v>
      </c>
      <c r="EQ239" s="23" t="n">
        <v>1.128911388805618</v>
      </c>
      <c r="ER239" s="23" t="n">
        <v>-0.009541010237210951</v>
      </c>
      <c r="ES239" s="23" t="n">
        <v>-0.004233234888031815</v>
      </c>
      <c r="ET239" s="23" t="n">
        <v>-0.01593040701218631</v>
      </c>
      <c r="EU239" s="23" t="n">
        <v>-0.002156161886943546</v>
      </c>
      <c r="EV239" s="23" t="n">
        <v>-0.00638939677497536</v>
      </c>
      <c r="EW239" s="23" t="n">
        <v>1.443688328885944</v>
      </c>
      <c r="EX239" s="23" t="n">
        <v>1.669677174232141</v>
      </c>
      <c r="EY239" s="23" t="n">
        <v>-0.01532929343013178</v>
      </c>
      <c r="EZ239" s="23" t="n">
        <v>0.0006011135820545317</v>
      </c>
      <c r="FA239" s="23" t="n">
        <v>1.60667403650254</v>
      </c>
      <c r="FB239" s="23" t="n">
        <v>0.6066740365025405</v>
      </c>
      <c r="FC239" s="23" t="n">
        <v>0.0223726453456508</v>
      </c>
      <c r="FD239" s="23" t="n">
        <v>0.002866595452759601</v>
      </c>
      <c r="FE239" s="23" t="n">
        <v>0.02777921335580249</v>
      </c>
      <c r="FF239" s="23" t="n">
        <v>0.002539972557392081</v>
      </c>
      <c r="FG239" s="23" t="n">
        <v>0.005406568010151682</v>
      </c>
      <c r="FH239" s="23" t="n">
        <v>1.128129481716245</v>
      </c>
      <c r="FI239" s="23" t="n">
        <v>1.241659755769682</v>
      </c>
      <c r="FJ239" s="23" t="n">
        <v>0.03642671417818773</v>
      </c>
      <c r="FK239" s="23" t="n">
        <v>0.008647500822385249</v>
      </c>
      <c r="FL239" s="23" t="n">
        <v>1.628180915372576</v>
      </c>
      <c r="FM239" s="23" t="n">
        <v>0.6281809153725764</v>
      </c>
    </row>
    <row r="240">
      <c r="A240" s="2" t="inlineStr">
        <is>
          <t>Vic|0401</t>
        </is>
      </c>
      <c r="B240" s="2" t="inlineStr">
        <is>
          <t>Vic</t>
        </is>
      </c>
      <c r="C240" s="2" t="inlineStr">
        <is>
          <t>0401</t>
        </is>
      </c>
      <c r="D240" s="2" t="inlineStr">
        <is>
          <t>Fishing, hunting and trapping</t>
        </is>
      </c>
      <c r="E240" s="23" t="n">
        <v>1</v>
      </c>
      <c r="F240" s="23" t="n">
        <v>0.3706727246919264</v>
      </c>
      <c r="G240" s="23" t="n">
        <v>1.681173746108426</v>
      </c>
      <c r="H240" s="23" t="n">
        <v>0.3105010214164992</v>
      </c>
      <c r="I240" s="23" t="n">
        <v>0.6811737461084255</v>
      </c>
      <c r="J240" s="23" t="n">
        <v>1.370672724691926</v>
      </c>
      <c r="K240" s="23" t="n">
        <v>1.681173746108426</v>
      </c>
      <c r="L240" s="23" t="n">
        <v>2.195134968674291</v>
      </c>
      <c r="M240" s="23" t="n">
        <v>0.5139612225658658</v>
      </c>
      <c r="N240" s="23" t="n">
        <v>2.195134968674291</v>
      </c>
      <c r="O240" s="23" t="n">
        <v>1.195134968674291</v>
      </c>
      <c r="P240" s="23" t="n">
        <v>0.1316696562828525</v>
      </c>
      <c r="Q240" s="23" t="n">
        <v>0.08379706281054762</v>
      </c>
      <c r="R240" s="23" t="n">
        <v>0.2905243420793938</v>
      </c>
      <c r="S240" s="23" t="n">
        <v>0.07505762298599374</v>
      </c>
      <c r="T240" s="23" t="n">
        <v>0.1588546857965414</v>
      </c>
      <c r="U240" s="23" t="n">
        <v>1.636418937940682</v>
      </c>
      <c r="V240" s="23" t="n">
        <v>2.206463890627086</v>
      </c>
      <c r="W240" s="23" t="n">
        <v>0.4124759052043498</v>
      </c>
      <c r="X240" s="23" t="n">
        <v>0.121951563124956</v>
      </c>
      <c r="Y240" s="23" t="n">
        <v>3.132657264011307</v>
      </c>
      <c r="Z240" s="23" t="n">
        <v>2.132657264011307</v>
      </c>
      <c r="AA240" s="23" t="n">
        <v>0.4556629661100008</v>
      </c>
      <c r="AB240" s="23" t="n">
        <v>0.1503486917157789</v>
      </c>
      <c r="AC240" s="23" t="n">
        <v>0.741495443600079</v>
      </c>
      <c r="AD240" s="23" t="n">
        <v>0.1354837857742993</v>
      </c>
      <c r="AE240" s="23" t="n">
        <v>0.2858324774900782</v>
      </c>
      <c r="AF240" s="23" t="n">
        <v>1.329955916758623</v>
      </c>
      <c r="AG240" s="23" t="n">
        <v>1.627289243912519</v>
      </c>
      <c r="AH240" s="23" t="n">
        <v>0.9983849851744452</v>
      </c>
      <c r="AI240" s="23" t="n">
        <v>0.2568895415743662</v>
      </c>
      <c r="AJ240" s="23" t="n">
        <v>2.19106019016131</v>
      </c>
      <c r="AK240" s="23" t="n">
        <v>1.191060190161311</v>
      </c>
      <c r="AL240" s="23" t="n">
        <v>0.4143352791996642</v>
      </c>
      <c r="AM240" s="23" t="n">
        <v>0.1479444433704052</v>
      </c>
      <c r="AN240" s="23" t="n">
        <v>0.6976123836003083</v>
      </c>
      <c r="AO240" s="23" t="n">
        <v>0.1353326610302388</v>
      </c>
      <c r="AP240" s="23" t="n">
        <v>0.2832771044006441</v>
      </c>
      <c r="AQ240" s="23" t="n">
        <v>1.357064558094538</v>
      </c>
      <c r="AR240" s="23" t="n">
        <v>1.68369052461047</v>
      </c>
      <c r="AS240" s="23" t="n">
        <v>0.9588068539280734</v>
      </c>
      <c r="AT240" s="23" t="n">
        <v>0.2611944703277651</v>
      </c>
      <c r="AU240" s="23" t="n">
        <v>2.314084515757668</v>
      </c>
      <c r="AV240" s="23" t="n">
        <v>1.314084515757669</v>
      </c>
      <c r="AW240" s="23" t="n">
        <v>0.4404870419246903</v>
      </c>
      <c r="AX240" s="23" t="n">
        <v>0.1521531600357053</v>
      </c>
      <c r="AY240" s="23" t="n">
        <v>0.731724344755609</v>
      </c>
      <c r="AZ240" s="23" t="n">
        <v>0.1390841427952133</v>
      </c>
      <c r="BA240" s="23" t="n">
        <v>0.2912373028309186</v>
      </c>
      <c r="BB240" s="23" t="n">
        <v>1.345420286078969</v>
      </c>
      <c r="BC240" s="23" t="n">
        <v>1.661171101783991</v>
      </c>
      <c r="BD240" s="23" t="n">
        <v>0.9999098123971294</v>
      </c>
      <c r="BE240" s="23" t="n">
        <v>0.2681854676415204</v>
      </c>
      <c r="BF240" s="23" t="n">
        <v>2.270009596713819</v>
      </c>
      <c r="BG240" s="23" t="n">
        <v>1.270009596713819</v>
      </c>
      <c r="BH240" s="23" t="n">
        <v>2.34127936193017</v>
      </c>
      <c r="BI240" s="23" t="n">
        <v>0.9024301051552305</v>
      </c>
      <c r="BJ240" s="23" t="n">
        <v>4.037091563605847</v>
      </c>
      <c r="BK240" s="23" t="n">
        <v>0.7933820965204458</v>
      </c>
      <c r="BL240" s="23" t="n">
        <v>1.695812201675676</v>
      </c>
      <c r="BM240" s="23" t="n">
        <v>1.385443155493952</v>
      </c>
      <c r="BN240" s="23" t="n">
        <v>1.724310062801576</v>
      </c>
      <c r="BO240" s="23" t="n">
        <v>5.526306577274545</v>
      </c>
      <c r="BP240" s="23" t="n">
        <v>1.489215013668699</v>
      </c>
      <c r="BQ240" s="23" t="n">
        <v>2.36037897362176</v>
      </c>
      <c r="BR240" s="23" t="n">
        <v>1.36037897362176</v>
      </c>
      <c r="CD240" s="23" t="n">
        <v>0.3239933098271484</v>
      </c>
      <c r="CE240" s="23" t="n">
        <v>0.06655162890523127</v>
      </c>
      <c r="CF240" s="23" t="n">
        <v>0.4509711015206849</v>
      </c>
      <c r="CG240" s="23" t="n">
        <v>0.0604261627883053</v>
      </c>
      <c r="CH240" s="23" t="n">
        <v>0.1269777916935366</v>
      </c>
      <c r="CI240" s="23" t="n">
        <v>1.205410503509275</v>
      </c>
      <c r="CJ240" s="23" t="n">
        <v>1.391914857011337</v>
      </c>
      <c r="CK240" s="23" t="n">
        <v>0.5859090799700959</v>
      </c>
      <c r="CL240" s="23" t="n">
        <v>0.134937978449411</v>
      </c>
      <c r="CM240" s="23" t="n">
        <v>1.80839869898141</v>
      </c>
      <c r="CN240" s="23" t="n">
        <v>0.8083986989814098</v>
      </c>
      <c r="CO240" s="23" t="n">
        <v>0</v>
      </c>
      <c r="CP240" s="23" t="n">
        <v>0.0002875692634011415</v>
      </c>
      <c r="CQ240" s="23" t="n">
        <v>0.0005125326829299348</v>
      </c>
      <c r="CR240" s="23" t="n">
        <v>0.0002249634195287933</v>
      </c>
      <c r="CS240" s="23" t="n">
        <v>0.0005125326829299348</v>
      </c>
      <c r="CV240" s="23" t="n">
        <v>0.002321737951880203</v>
      </c>
      <c r="CW240" s="23" t="n">
        <v>0.001809205268950268</v>
      </c>
      <c r="CZ240" s="23" t="n">
        <v>0.0004653860077163186</v>
      </c>
      <c r="DA240" s="23" t="n">
        <v>0.000110006195005286</v>
      </c>
      <c r="DB240" s="23" t="n">
        <v>0.0006312427392634844</v>
      </c>
      <c r="DC240" s="23" t="n">
        <v>5.585053654187978e-05</v>
      </c>
      <c r="DD240" s="23" t="n">
        <v>0.0001658567315471658</v>
      </c>
      <c r="DE240" s="23" t="n">
        <v>1.236376240757848</v>
      </c>
      <c r="DF240" s="23" t="n">
        <v>1.356385299079008</v>
      </c>
      <c r="DG240" s="23" t="n">
        <v>0.0007193687420896193</v>
      </c>
      <c r="DH240" s="23" t="n">
        <v>8.812600282613495e-05</v>
      </c>
      <c r="DI240" s="23" t="n">
        <v>1.545746391516178</v>
      </c>
      <c r="DJ240" s="23" t="n">
        <v>0.5457463915161774</v>
      </c>
      <c r="DK240" s="23" t="n">
        <v>0.04764934533736211</v>
      </c>
      <c r="DL240" s="23" t="n">
        <v>0.004822668321004025</v>
      </c>
      <c r="DM240" s="23" t="n">
        <v>0.05702859016408866</v>
      </c>
      <c r="DN240" s="23" t="n">
        <v>0.004556576505722525</v>
      </c>
      <c r="DO240" s="23" t="n">
        <v>0.00937924482672655</v>
      </c>
      <c r="DP240" s="23" t="n">
        <v>1.101211638625023</v>
      </c>
      <c r="DQ240" s="23" t="n">
        <v>1.196838902199402</v>
      </c>
      <c r="DR240" s="23" t="n">
        <v>0.06317029328222031</v>
      </c>
      <c r="DS240" s="23" t="n">
        <v>0.006141703118131649</v>
      </c>
      <c r="DT240" s="23" t="n">
        <v>1.325732658758863</v>
      </c>
      <c r="DU240" s="23" t="n">
        <v>0.3257326587588631</v>
      </c>
      <c r="DV240" s="23" t="n">
        <v>-0.02196296862005237</v>
      </c>
      <c r="DW240" s="23" t="n">
        <v>-0.001011527114110294</v>
      </c>
      <c r="DX240" s="23" t="n">
        <v>-0.02406040443098106</v>
      </c>
      <c r="DY240" s="23" t="n">
        <v>-0.001085908696818396</v>
      </c>
      <c r="DZ240" s="23" t="n">
        <v>-0.00209743581092869</v>
      </c>
      <c r="EA240" s="23" t="n">
        <v>1.046056028745894</v>
      </c>
      <c r="EB240" s="23" t="n">
        <v>1.095498739137373</v>
      </c>
      <c r="EC240" s="23" t="n">
        <v>-0.02510844150713456</v>
      </c>
      <c r="ED240" s="23" t="n">
        <v>-0.001048037076153495</v>
      </c>
      <c r="EE240" s="23" t="n">
        <v>1.143217109740363</v>
      </c>
      <c r="EF240" s="23" t="n">
        <v>0.1432171097403628</v>
      </c>
      <c r="EG240" s="23" t="n">
        <v>0.001360480018153748</v>
      </c>
      <c r="EH240" s="23" t="n">
        <v>0.002802055753934852</v>
      </c>
      <c r="EI240" s="23" t="n">
        <v>0.006799032818954218</v>
      </c>
      <c r="EJ240" s="23" t="n">
        <v>0.002636497046865619</v>
      </c>
      <c r="EK240" s="23" t="n">
        <v>0.00543855280080047</v>
      </c>
      <c r="EL240" s="23" t="n">
        <v>3.05960816516615</v>
      </c>
      <c r="EM240" s="23" t="n">
        <v>4.997524938426445</v>
      </c>
      <c r="EN240" s="23" t="n">
        <v>0.01053108701042446</v>
      </c>
      <c r="EO240" s="23" t="n">
        <v>0.003732054191470242</v>
      </c>
      <c r="EP240" s="23" t="n">
        <v>7.740714211088355</v>
      </c>
      <c r="EQ240" s="23" t="n">
        <v>6.740714211088354</v>
      </c>
      <c r="ER240" s="23" t="n">
        <v>-0.04268816692849033</v>
      </c>
      <c r="ES240" s="23" t="n">
        <v>-0.005206304099308604</v>
      </c>
      <c r="ET240" s="23" t="n">
        <v>-0.05068209281872485</v>
      </c>
      <c r="EU240" s="23" t="n">
        <v>-0.002787621790925913</v>
      </c>
      <c r="EV240" s="23" t="n">
        <v>-0.007993925890234517</v>
      </c>
      <c r="EW240" s="23" t="n">
        <v>1.121961294520564</v>
      </c>
      <c r="EX240" s="23" t="n">
        <v>1.187263273769184</v>
      </c>
      <c r="EY240" s="23" t="n">
        <v>-0.05010921825679656</v>
      </c>
      <c r="EZ240" s="23" t="n">
        <v>0.0005728745619282896</v>
      </c>
      <c r="FA240" s="23" t="n">
        <v>1.173843288720682</v>
      </c>
      <c r="FB240" s="23" t="n">
        <v>0.1738432887206823</v>
      </c>
      <c r="FC240" s="23" t="n">
        <v>0.0197877061404598</v>
      </c>
      <c r="FD240" s="23" t="n">
        <v>0.004064602681605433</v>
      </c>
      <c r="FE240" s="23" t="n">
        <v>0.02754280216308046</v>
      </c>
      <c r="FF240" s="23" t="n">
        <v>0.003690493341015229</v>
      </c>
      <c r="FG240" s="23" t="n">
        <v>0.007755096022620662</v>
      </c>
      <c r="FH240" s="23" t="n">
        <v>1.205410503509276</v>
      </c>
      <c r="FI240" s="23" t="n">
        <v>1.391914857011337</v>
      </c>
      <c r="FJ240" s="23" t="n">
        <v>0.03578406204023393</v>
      </c>
      <c r="FK240" s="23" t="n">
        <v>0.008241259877153476</v>
      </c>
      <c r="FL240" s="23" t="n">
        <v>1.808398698981409</v>
      </c>
      <c r="FM240" s="23" t="n">
        <v>0.808398698981409</v>
      </c>
    </row>
    <row r="241">
      <c r="A241" s="2" t="inlineStr">
        <is>
          <t>Vic|0501</t>
        </is>
      </c>
      <c r="B241" s="2" t="inlineStr">
        <is>
          <t>Vic</t>
        </is>
      </c>
      <c r="C241" s="2" t="inlineStr">
        <is>
          <t>0501</t>
        </is>
      </c>
      <c r="D241" s="2" t="inlineStr">
        <is>
          <t>Agriculture, forestry and fishing support services</t>
        </is>
      </c>
      <c r="E241" s="23" t="n">
        <v>1</v>
      </c>
      <c r="F241" s="23" t="n">
        <v>0.5324311569735113</v>
      </c>
      <c r="G241" s="23" t="n">
        <v>1.949895132028576</v>
      </c>
      <c r="H241" s="23" t="n">
        <v>0.4174639750550647</v>
      </c>
      <c r="I241" s="23" t="n">
        <v>0.949895132028576</v>
      </c>
      <c r="J241" s="23" t="n">
        <v>1.532431156973511</v>
      </c>
      <c r="K241" s="23" t="n">
        <v>1.949895132028576</v>
      </c>
      <c r="L241" s="23" t="n">
        <v>2.583415753352014</v>
      </c>
      <c r="M241" s="23" t="n">
        <v>0.6335206213234381</v>
      </c>
      <c r="N241" s="23" t="n">
        <v>2.583415753352014</v>
      </c>
      <c r="O241" s="23" t="n">
        <v>1.583415753352014</v>
      </c>
      <c r="P241" s="23" t="n">
        <v>0.1545507076689181</v>
      </c>
      <c r="Q241" s="23" t="n">
        <v>0.1042144245457755</v>
      </c>
      <c r="R241" s="23" t="n">
        <v>0.3581070976227824</v>
      </c>
      <c r="S241" s="23" t="n">
        <v>0.09934196540808887</v>
      </c>
      <c r="T241" s="23" t="n">
        <v>0.2035563899538643</v>
      </c>
      <c r="U241" s="23" t="n">
        <v>1.674305709224094</v>
      </c>
      <c r="V241" s="23" t="n">
        <v>2.317084813289418</v>
      </c>
      <c r="W241" s="23" t="n">
        <v>0.5084274460268589</v>
      </c>
      <c r="X241" s="23" t="n">
        <v>0.1503203484040764</v>
      </c>
      <c r="Y241" s="23" t="n">
        <v>3.289712830794818</v>
      </c>
      <c r="Z241" s="23" t="n">
        <v>2.289712830794818</v>
      </c>
      <c r="AA241" s="23" t="n">
        <v>0.3388995336309726</v>
      </c>
      <c r="AB241" s="23" t="n">
        <v>0.2481358689904763</v>
      </c>
      <c r="AC241" s="23" t="n">
        <v>0.7661889023044337</v>
      </c>
      <c r="AD241" s="23" t="n">
        <v>0.1791534996829848</v>
      </c>
      <c r="AE241" s="23" t="n">
        <v>0.4272893686734611</v>
      </c>
      <c r="AF241" s="23" t="n">
        <v>1.732181205243768</v>
      </c>
      <c r="AG241" s="23" t="n">
        <v>2.260814271697217</v>
      </c>
      <c r="AH241" s="23" t="n">
        <v>1.082836958313813</v>
      </c>
      <c r="AI241" s="23" t="n">
        <v>0.316648056009379</v>
      </c>
      <c r="AJ241" s="23" t="n">
        <v>3.195156236163231</v>
      </c>
      <c r="AK241" s="23" t="n">
        <v>2.195156236163231</v>
      </c>
      <c r="AL241" s="23" t="n">
        <v>0.3170334368577718</v>
      </c>
      <c r="AM241" s="23" t="n">
        <v>0.2437158616857589</v>
      </c>
      <c r="AN241" s="23" t="n">
        <v>0.7396159098427851</v>
      </c>
      <c r="AO241" s="23" t="n">
        <v>0.1788666112992545</v>
      </c>
      <c r="AP241" s="23" t="n">
        <v>0.4225824729850133</v>
      </c>
      <c r="AQ241" s="23" t="n">
        <v>1.768738667130229</v>
      </c>
      <c r="AR241" s="23" t="n">
        <v>2.332927142238922</v>
      </c>
      <c r="AS241" s="23" t="n">
        <v>1.061570321699382</v>
      </c>
      <c r="AT241" s="23" t="n">
        <v>0.3219544118565972</v>
      </c>
      <c r="AU241" s="23" t="n">
        <v>3.348449085437087</v>
      </c>
      <c r="AV241" s="23" t="n">
        <v>2.348449085437087</v>
      </c>
      <c r="AW241" s="23" t="n">
        <v>0.3336967622057067</v>
      </c>
      <c r="AX241" s="23" t="n">
        <v>0.2519430659433834</v>
      </c>
      <c r="AY241" s="23" t="n">
        <v>0.7694825538313566</v>
      </c>
      <c r="AZ241" s="23" t="n">
        <v>0.1838427256822665</v>
      </c>
      <c r="BA241" s="23" t="n">
        <v>0.4357857916256499</v>
      </c>
      <c r="BB241" s="23" t="n">
        <v>1.755006024865395</v>
      </c>
      <c r="BC241" s="23" t="n">
        <v>2.305933533023047</v>
      </c>
      <c r="BD241" s="23" t="n">
        <v>1.100054232453274</v>
      </c>
      <c r="BE241" s="23" t="n">
        <v>0.3305716786219175</v>
      </c>
      <c r="BF241" s="23" t="n">
        <v>3.296568492849649</v>
      </c>
      <c r="BG241" s="23" t="n">
        <v>2.296568492849649</v>
      </c>
      <c r="BH241" s="23" t="n">
        <v>1.914668911082142</v>
      </c>
      <c r="BI241" s="23" t="n">
        <v>1.234550836082677</v>
      </c>
      <c r="BJ241" s="23" t="n">
        <v>4.207809225530613</v>
      </c>
      <c r="BK241" s="23" t="n">
        <v>1.058589478365794</v>
      </c>
      <c r="BL241" s="23" t="n">
        <v>2.293140314448471</v>
      </c>
      <c r="BM241" s="23" t="n">
        <v>1.64478554435029</v>
      </c>
      <c r="BN241" s="23" t="n">
        <v>2.197669373109747</v>
      </c>
      <c r="BO241" s="23" t="n">
        <v>6.043450474949332</v>
      </c>
      <c r="BP241" s="23" t="n">
        <v>1.835641249418719</v>
      </c>
      <c r="BQ241" s="23" t="n">
        <v>3.15639452856299</v>
      </c>
      <c r="BR241" s="23" t="n">
        <v>2.15639452856299</v>
      </c>
      <c r="CD241" s="23" t="n">
        <v>0.1843488259620545</v>
      </c>
      <c r="CE241" s="23" t="n">
        <v>0.1439214444447007</v>
      </c>
      <c r="CF241" s="23" t="n">
        <v>0.4080818046816513</v>
      </c>
      <c r="CG241" s="23" t="n">
        <v>0.07981153427489615</v>
      </c>
      <c r="CH241" s="23" t="n">
        <v>0.2237329787195969</v>
      </c>
      <c r="CI241" s="23" t="n">
        <v>1.780701714229115</v>
      </c>
      <c r="CJ241" s="23" t="n">
        <v>2.213639292531481</v>
      </c>
      <c r="CK241" s="23" t="n">
        <v>0.5744095122869532</v>
      </c>
      <c r="CL241" s="23" t="n">
        <v>0.1663277076053019</v>
      </c>
      <c r="CM241" s="23" t="n">
        <v>3.115883756185065</v>
      </c>
      <c r="CN241" s="23" t="n">
        <v>2.115883756185065</v>
      </c>
      <c r="CO241" s="23" t="n">
        <v>0</v>
      </c>
      <c r="CP241" s="23" t="n">
        <v>0.0001946110161536679</v>
      </c>
      <c r="CQ241" s="23" t="n">
        <v>0.0005166057561939949</v>
      </c>
      <c r="CR241" s="23" t="n">
        <v>0.0003219947400403269</v>
      </c>
      <c r="CS241" s="23" t="n">
        <v>0.0005166057561939949</v>
      </c>
      <c r="CV241" s="23" t="n">
        <v>0.002746674476874798</v>
      </c>
      <c r="CW241" s="23" t="n">
        <v>0.002230068720680803</v>
      </c>
      <c r="CZ241" s="23" t="n">
        <v>0.000265101436584026</v>
      </c>
      <c r="DA241" s="23" t="n">
        <v>9.756642934631955e-05</v>
      </c>
      <c r="DB241" s="23" t="n">
        <v>0.0004417535869012519</v>
      </c>
      <c r="DC241" s="23" t="n">
        <v>7.908572097090626e-05</v>
      </c>
      <c r="DD241" s="23" t="n">
        <v>0.0001766521503172258</v>
      </c>
      <c r="DE241" s="23" t="n">
        <v>1.368034329061039</v>
      </c>
      <c r="DF241" s="23" t="n">
        <v>1.666356820217511</v>
      </c>
      <c r="DG241" s="23" t="n">
        <v>0.0005503797587093982</v>
      </c>
      <c r="DH241" s="23" t="n">
        <v>0.0001086261718081463</v>
      </c>
      <c r="DI241" s="23" t="n">
        <v>2.076110057347618</v>
      </c>
      <c r="DJ241" s="23" t="n">
        <v>1.076110057347618</v>
      </c>
      <c r="DK241" s="23" t="n">
        <v>0.02112256982232947</v>
      </c>
      <c r="DL241" s="23" t="n">
        <v>0.01129931796802359</v>
      </c>
      <c r="DM241" s="23" t="n">
        <v>0.03834431202150211</v>
      </c>
      <c r="DN241" s="23" t="n">
        <v>0.005922424231149054</v>
      </c>
      <c r="DO241" s="23" t="n">
        <v>0.01722174219917264</v>
      </c>
      <c r="DP241" s="23" t="n">
        <v>1.53494049554892</v>
      </c>
      <c r="DQ241" s="23" t="n">
        <v>1.815324193222308</v>
      </c>
      <c r="DR241" s="23" t="n">
        <v>0.04591471890153523</v>
      </c>
      <c r="DS241" s="23" t="n">
        <v>0.007570406880033118</v>
      </c>
      <c r="DT241" s="23" t="n">
        <v>2.173727879123734</v>
      </c>
      <c r="DU241" s="23" t="n">
        <v>1.173727879123734</v>
      </c>
      <c r="DV241" s="23" t="n">
        <v>-0.004724345910978653</v>
      </c>
      <c r="DW241" s="23" t="n">
        <v>-0.003364291155899024</v>
      </c>
      <c r="DX241" s="23" t="n">
        <v>-0.009436027376026165</v>
      </c>
      <c r="DY241" s="23" t="n">
        <v>-0.001347390309148488</v>
      </c>
      <c r="DZ241" s="23" t="n">
        <v>-0.004711681465047511</v>
      </c>
      <c r="EA241" s="23" t="n">
        <v>1.712117871826643</v>
      </c>
      <c r="EB241" s="23" t="n">
        <v>1.99731932289257</v>
      </c>
      <c r="EC241" s="23" t="n">
        <v>-0.01072786238322788</v>
      </c>
      <c r="ED241" s="23" t="n">
        <v>-0.001291835007201715</v>
      </c>
      <c r="EE241" s="23" t="n">
        <v>2.270761410229928</v>
      </c>
      <c r="EF241" s="23" t="n">
        <v>1.270761410229928</v>
      </c>
      <c r="EG241" s="23" t="n">
        <v>0.002723156670350126</v>
      </c>
      <c r="EH241" s="23" t="n">
        <v>0.003349860123466933</v>
      </c>
      <c r="EI241" s="23" t="n">
        <v>0.009537352484409222</v>
      </c>
      <c r="EJ241" s="23" t="n">
        <v>0.003464335690592163</v>
      </c>
      <c r="EK241" s="23" t="n">
        <v>0.006814195814059096</v>
      </c>
      <c r="EL241" s="23" t="n">
        <v>2.230138596115452</v>
      </c>
      <c r="EM241" s="23" t="n">
        <v>3.50231501119727</v>
      </c>
      <c r="EN241" s="23" t="n">
        <v>0.01413756975058626</v>
      </c>
      <c r="EO241" s="23" t="n">
        <v>0.004600217266177042</v>
      </c>
      <c r="EP241" s="23" t="n">
        <v>5.191610862686261</v>
      </c>
      <c r="EQ241" s="23" t="n">
        <v>4.191610862686261</v>
      </c>
      <c r="ER241" s="23" t="n">
        <v>-0.02458925344355088</v>
      </c>
      <c r="ES241" s="23" t="n">
        <v>-0.007769867428184245</v>
      </c>
      <c r="ET241" s="23" t="n">
        <v>-0.03611034494605729</v>
      </c>
      <c r="EU241" s="23" t="n">
        <v>-0.003751224074322171</v>
      </c>
      <c r="EV241" s="23" t="n">
        <v>-0.01152109150250642</v>
      </c>
      <c r="EW241" s="23" t="n">
        <v>1.315986308653957</v>
      </c>
      <c r="EX241" s="23" t="n">
        <v>1.468541736289602</v>
      </c>
      <c r="EY241" s="23" t="n">
        <v>-0.0354042063650155</v>
      </c>
      <c r="EZ241" s="23" t="n">
        <v>0.0007061385810417931</v>
      </c>
      <c r="FA241" s="23" t="n">
        <v>1.439824370686663</v>
      </c>
      <c r="FB241" s="23" t="n">
        <v>0.4398243706866629</v>
      </c>
      <c r="FC241" s="23" t="n">
        <v>0.01125899913619215</v>
      </c>
      <c r="FD241" s="23" t="n">
        <v>0.008789919926129337</v>
      </c>
      <c r="FE241" s="23" t="n">
        <v>0.02492336288245293</v>
      </c>
      <c r="FF241" s="23" t="n">
        <v>0.004874443820131445</v>
      </c>
      <c r="FG241" s="23" t="n">
        <v>0.01366436374626078</v>
      </c>
      <c r="FH241" s="23" t="n">
        <v>1.780701714229115</v>
      </c>
      <c r="FI241" s="23" t="n">
        <v>2.213639292531479</v>
      </c>
      <c r="FJ241" s="23" t="n">
        <v>0.03508173251936283</v>
      </c>
      <c r="FK241" s="23" t="n">
        <v>0.01015836963690989</v>
      </c>
      <c r="FL241" s="23" t="n">
        <v>3.115883756185067</v>
      </c>
      <c r="FM241" s="23" t="n">
        <v>2.115883756185067</v>
      </c>
    </row>
    <row r="242">
      <c r="A242" s="2" t="inlineStr">
        <is>
          <t>Vic|0601</t>
        </is>
      </c>
      <c r="B242" s="2" t="inlineStr">
        <is>
          <t>Vic</t>
        </is>
      </c>
      <c r="C242" s="2" t="inlineStr">
        <is>
          <t>0601</t>
        </is>
      </c>
      <c r="D242" s="2" t="inlineStr">
        <is>
          <t>Coal mining</t>
        </is>
      </c>
      <c r="E242" s="23" t="n">
        <v>1</v>
      </c>
      <c r="F242" s="23" t="n">
        <v>0.2054899509650133</v>
      </c>
      <c r="G242" s="23" t="n">
        <v>1.379865006681539</v>
      </c>
      <c r="H242" s="23" t="n">
        <v>0.1743750557165255</v>
      </c>
      <c r="I242" s="23" t="n">
        <v>0.3798650066815388</v>
      </c>
      <c r="J242" s="23" t="n">
        <v>1.205489950965013</v>
      </c>
      <c r="K242" s="23" t="n">
        <v>1.379865006681539</v>
      </c>
      <c r="L242" s="23" t="n">
        <v>1.813675599847462</v>
      </c>
      <c r="M242" s="23" t="n">
        <v>0.4338105931659231</v>
      </c>
      <c r="N242" s="23" t="n">
        <v>1.813675599847462</v>
      </c>
      <c r="O242" s="23" t="n">
        <v>0.8136755998474619</v>
      </c>
      <c r="P242" s="23" t="n">
        <v>0.1482987936959467</v>
      </c>
      <c r="Q242" s="23" t="n">
        <v>0.05323695681859745</v>
      </c>
      <c r="R242" s="23" t="n">
        <v>0.2452179885038875</v>
      </c>
      <c r="S242" s="23" t="n">
        <v>0.04368223798934336</v>
      </c>
      <c r="T242" s="23" t="n">
        <v>0.09691919480794081</v>
      </c>
      <c r="U242" s="23" t="n">
        <v>1.358984422541884</v>
      </c>
      <c r="V242" s="23" t="n">
        <v>1.653540007929207</v>
      </c>
      <c r="W242" s="23" t="n">
        <v>0.3481515905227998</v>
      </c>
      <c r="X242" s="23" t="n">
        <v>0.1029336020189123</v>
      </c>
      <c r="Y242" s="23" t="n">
        <v>2.347636024852678</v>
      </c>
      <c r="Z242" s="23" t="n">
        <v>1.347636024852678</v>
      </c>
      <c r="AA242" s="23" t="n">
        <v>0.5935399993154121</v>
      </c>
      <c r="AB242" s="23" t="n">
        <v>0.09087663750874737</v>
      </c>
      <c r="AC242" s="23" t="n">
        <v>0.7586510576632386</v>
      </c>
      <c r="AD242" s="23" t="n">
        <v>0.07423442083907909</v>
      </c>
      <c r="AE242" s="23" t="n">
        <v>0.1651110583478265</v>
      </c>
      <c r="AF242" s="23" t="n">
        <v>1.15310954209247</v>
      </c>
      <c r="AG242" s="23" t="n">
        <v>1.278180170735359</v>
      </c>
      <c r="AH242" s="23" t="n">
        <v>0.9754794865710571</v>
      </c>
      <c r="AI242" s="23" t="n">
        <v>0.2168284289078185</v>
      </c>
      <c r="AJ242" s="23" t="n">
        <v>1.643494099296043</v>
      </c>
      <c r="AK242" s="23" t="n">
        <v>0.6434940992960427</v>
      </c>
      <c r="AL242" s="23" t="n">
        <v>0.6233241673834425</v>
      </c>
      <c r="AM242" s="23" t="n">
        <v>0.08891784567759195</v>
      </c>
      <c r="AN242" s="23" t="n">
        <v>0.7866281328024672</v>
      </c>
      <c r="AO242" s="23" t="n">
        <v>0.07438611974143275</v>
      </c>
      <c r="AP242" s="23" t="n">
        <v>0.1633039654190247</v>
      </c>
      <c r="AQ242" s="23" t="n">
        <v>1.1426510479304</v>
      </c>
      <c r="AR242" s="23" t="n">
        <v>1.261988823736024</v>
      </c>
      <c r="AS242" s="23" t="n">
        <v>1.007090150420976</v>
      </c>
      <c r="AT242" s="23" t="n">
        <v>0.2204620176185089</v>
      </c>
      <c r="AU242" s="23" t="n">
        <v>1.615676405823452</v>
      </c>
      <c r="AV242" s="23" t="n">
        <v>0.6156764058234518</v>
      </c>
      <c r="AW242" s="23" t="n">
        <v>0.6341395909756687</v>
      </c>
      <c r="AX242" s="23" t="n">
        <v>0.0910224685753654</v>
      </c>
      <c r="AY242" s="23" t="n">
        <v>0.8014759378945204</v>
      </c>
      <c r="AZ242" s="23" t="n">
        <v>0.07631387834348628</v>
      </c>
      <c r="BA242" s="23" t="n">
        <v>0.1673363469188517</v>
      </c>
      <c r="BB242" s="23" t="n">
        <v>1.143536959165916</v>
      </c>
      <c r="BC242" s="23" t="n">
        <v>1.263879356060064</v>
      </c>
      <c r="BD242" s="23" t="n">
        <v>1.027838728875583</v>
      </c>
      <c r="BE242" s="23" t="n">
        <v>0.2263627909810624</v>
      </c>
      <c r="BF242" s="23" t="n">
        <v>1.620839864759398</v>
      </c>
      <c r="BG242" s="23" t="n">
        <v>0.6208398647593979</v>
      </c>
      <c r="BH242" s="23" t="n">
        <v>1.162599848083766</v>
      </c>
      <c r="BI242" s="23" t="n">
        <v>0.535286203347233</v>
      </c>
      <c r="BJ242" s="23" t="n">
        <v>2.15076358268236</v>
      </c>
      <c r="BK242" s="23" t="n">
        <v>0.4528775312513611</v>
      </c>
      <c r="BL242" s="23" t="n">
        <v>0.9881637345985941</v>
      </c>
      <c r="BM242" s="23" t="n">
        <v>1.460421704191265</v>
      </c>
      <c r="BN242" s="23" t="n">
        <v>1.849960316292245</v>
      </c>
      <c r="BO242" s="23" t="n">
        <v>3.407740218402032</v>
      </c>
      <c r="BP242" s="23" t="n">
        <v>1.256976635719672</v>
      </c>
      <c r="BQ242" s="23" t="n">
        <v>2.931137677351995</v>
      </c>
      <c r="BR242" s="23" t="n">
        <v>1.931137677351995</v>
      </c>
      <c r="CD242" s="23" t="n">
        <v>0.4452412056194654</v>
      </c>
      <c r="CE242" s="23" t="n">
        <v>0.03763968069014989</v>
      </c>
      <c r="CF242" s="23" t="n">
        <v>0.5134330691593527</v>
      </c>
      <c r="CG242" s="23" t="n">
        <v>0.03055218284973743</v>
      </c>
      <c r="CH242" s="23" t="n">
        <v>0.06819186353988732</v>
      </c>
      <c r="CI242" s="23" t="n">
        <v>1.084537729695934</v>
      </c>
      <c r="CJ242" s="23" t="n">
        <v>1.153157126248034</v>
      </c>
      <c r="CK242" s="23" t="n">
        <v>0.6273278960482578</v>
      </c>
      <c r="CL242" s="23" t="n">
        <v>0.1138948268889051</v>
      </c>
      <c r="CM242" s="23" t="n">
        <v>1.408961902291713</v>
      </c>
      <c r="CN242" s="23" t="n">
        <v>0.4089619022917132</v>
      </c>
      <c r="CO242" s="23" t="n">
        <v>0</v>
      </c>
      <c r="CP242" s="23" t="n">
        <v>0.0001932816530441658</v>
      </c>
      <c r="CQ242" s="23" t="n">
        <v>0.0003321395319939333</v>
      </c>
      <c r="CR242" s="23" t="n">
        <v>0.0001388578789497676</v>
      </c>
      <c r="CS242" s="23" t="n">
        <v>0.0003321395319939333</v>
      </c>
      <c r="CV242" s="23" t="n">
        <v>0.00185920495331887</v>
      </c>
      <c r="CW242" s="23" t="n">
        <v>0.001527065421324937</v>
      </c>
      <c r="CZ242" s="23" t="n">
        <v>0.000252873851545624</v>
      </c>
      <c r="DA242" s="23" t="n">
        <v>4.584897457227875e-05</v>
      </c>
      <c r="DB242" s="23" t="n">
        <v>0.0003322640344312781</v>
      </c>
      <c r="DC242" s="23" t="n">
        <v>3.354120831337534e-05</v>
      </c>
      <c r="DD242" s="23" t="n">
        <v>7.939018288565409e-05</v>
      </c>
      <c r="DE242" s="23" t="n">
        <v>1.181311647258264</v>
      </c>
      <c r="DF242" s="23" t="n">
        <v>1.313951728897246</v>
      </c>
      <c r="DG242" s="23" t="n">
        <v>0.0004066470654476871</v>
      </c>
      <c r="DH242" s="23" t="n">
        <v>7.438303101640897e-05</v>
      </c>
      <c r="DI242" s="23" t="n">
        <v>1.608102470706897</v>
      </c>
      <c r="DJ242" s="23" t="n">
        <v>0.608102470706897</v>
      </c>
      <c r="DK242" s="23" t="n">
        <v>0.03828852787587883</v>
      </c>
      <c r="DL242" s="23" t="n">
        <v>0.002822332879021913</v>
      </c>
      <c r="DM242" s="23" t="n">
        <v>0.04335786192340189</v>
      </c>
      <c r="DN242" s="23" t="n">
        <v>0.002247001168501144</v>
      </c>
      <c r="DO242" s="23" t="n">
        <v>0.005069334047523057</v>
      </c>
      <c r="DP242" s="23" t="n">
        <v>1.073712232765155</v>
      </c>
      <c r="DQ242" s="23" t="n">
        <v>1.132398248999191</v>
      </c>
      <c r="DR242" s="23" t="n">
        <v>0.04854178583778675</v>
      </c>
      <c r="DS242" s="23" t="n">
        <v>0.005183923914384859</v>
      </c>
      <c r="DT242" s="23" t="n">
        <v>1.267789296970263</v>
      </c>
      <c r="DU242" s="23" t="n">
        <v>0.2677892969702632</v>
      </c>
      <c r="DV242" s="23" t="n">
        <v>-0.02772597813519825</v>
      </c>
      <c r="DW242" s="23" t="n">
        <v>-0.0009568406088649137</v>
      </c>
      <c r="DX242" s="23" t="n">
        <v>-0.02917446039777281</v>
      </c>
      <c r="DY242" s="23" t="n">
        <v>-0.00049164165370965</v>
      </c>
      <c r="DZ242" s="23" t="n">
        <v>-0.001448482262574564</v>
      </c>
      <c r="EA242" s="23" t="n">
        <v>1.03451061687343</v>
      </c>
      <c r="EB242" s="23" t="n">
        <v>1.052242783122436</v>
      </c>
      <c r="EC242" s="23" t="n">
        <v>-0.03005905940194728</v>
      </c>
      <c r="ED242" s="23" t="n">
        <v>-0.0008845990041744731</v>
      </c>
      <c r="EE242" s="23" t="n">
        <v>1.08414784341863</v>
      </c>
      <c r="EF242" s="23" t="n">
        <v>0.08414784341863056</v>
      </c>
      <c r="EG242" s="23" t="n">
        <v>0.002940615851702423</v>
      </c>
      <c r="EH242" s="23" t="n">
        <v>0.001915921761856206</v>
      </c>
      <c r="EI242" s="23" t="n">
        <v>0.006416924505862816</v>
      </c>
      <c r="EJ242" s="23" t="n">
        <v>0.001560386892304187</v>
      </c>
      <c r="EK242" s="23" t="n">
        <v>0.003476308654160393</v>
      </c>
      <c r="EL242" s="23" t="n">
        <v>1.65153758888534</v>
      </c>
      <c r="EM242" s="23" t="n">
        <v>2.182170276388818</v>
      </c>
      <c r="EN242" s="23" t="n">
        <v>0.009566976633232383</v>
      </c>
      <c r="EO242" s="23" t="n">
        <v>0.003150052127369567</v>
      </c>
      <c r="EP242" s="23" t="n">
        <v>3.253392185753788</v>
      </c>
      <c r="EQ242" s="23" t="n">
        <v>2.253392185753788</v>
      </c>
      <c r="ER242" s="23" t="n">
        <v>0.02684355221632791</v>
      </c>
      <c r="ES242" s="23" t="n">
        <v>-0.003874713593011605</v>
      </c>
      <c r="ET242" s="23" t="n">
        <v>0.02156015063336413</v>
      </c>
      <c r="EU242" s="23" t="n">
        <v>-0.001408687989952184</v>
      </c>
      <c r="EV242" s="23" t="n">
        <v>-0.005283401582963788</v>
      </c>
      <c r="EW242" s="23" t="n">
        <v>0.8556557060039631</v>
      </c>
      <c r="EX242" s="23" t="n">
        <v>0.8031780019132454</v>
      </c>
      <c r="EY242" s="23" t="n">
        <v>0.02204368721668666</v>
      </c>
      <c r="EZ242" s="23" t="n">
        <v>0.0004835365833225393</v>
      </c>
      <c r="FA242" s="23" t="n">
        <v>0.8211911389014427</v>
      </c>
      <c r="FB242" s="23" t="n">
        <v>-0.1788088610985573</v>
      </c>
      <c r="FC242" s="23" t="n">
        <v>0.02719285204723007</v>
      </c>
      <c r="FD242" s="23" t="n">
        <v>0.002298821976030247</v>
      </c>
      <c r="FE242" s="23" t="n">
        <v>0.03135763112127175</v>
      </c>
      <c r="FF242" s="23" t="n">
        <v>0.001865957098011432</v>
      </c>
      <c r="FG242" s="23" t="n">
        <v>0.004164779074041679</v>
      </c>
      <c r="FH242" s="23" t="n">
        <v>1.084537729695933</v>
      </c>
      <c r="FI242" s="23" t="n">
        <v>1.153157126248032</v>
      </c>
      <c r="FJ242" s="23" t="n">
        <v>0.03831369254920238</v>
      </c>
      <c r="FK242" s="23" t="n">
        <v>0.006956061427930628</v>
      </c>
      <c r="FL242" s="23" t="n">
        <v>1.408961902291713</v>
      </c>
      <c r="FM242" s="23" t="n">
        <v>0.4089619022917128</v>
      </c>
    </row>
    <row r="243">
      <c r="A243" s="2" t="inlineStr">
        <is>
          <t>Vic|0701</t>
        </is>
      </c>
      <c r="B243" s="2" t="inlineStr">
        <is>
          <t>Vic</t>
        </is>
      </c>
      <c r="C243" s="2" t="inlineStr">
        <is>
          <t>0701</t>
        </is>
      </c>
      <c r="D243" s="2" t="inlineStr">
        <is>
          <t>Oil and gas extraction</t>
        </is>
      </c>
      <c r="E243" s="23" t="n">
        <v>1</v>
      </c>
      <c r="F243" s="23" t="n">
        <v>0.1495688092037603</v>
      </c>
      <c r="G243" s="23" t="n">
        <v>1.265829311992747</v>
      </c>
      <c r="H243" s="23" t="n">
        <v>0.1162605027889866</v>
      </c>
      <c r="I243" s="23" t="n">
        <v>0.2658293119927468</v>
      </c>
      <c r="J243" s="23" t="n">
        <v>1.14956880920376</v>
      </c>
      <c r="K243" s="23" t="n">
        <v>1.265829311992747</v>
      </c>
      <c r="L243" s="23" t="n">
        <v>1.437649194196181</v>
      </c>
      <c r="M243" s="23" t="n">
        <v>0.1718198822034342</v>
      </c>
      <c r="N243" s="23" t="n">
        <v>1.437649194196181</v>
      </c>
      <c r="O243" s="23" t="n">
        <v>0.4376491941961811</v>
      </c>
      <c r="P243" s="23" t="n">
        <v>0.04027862937667399</v>
      </c>
      <c r="Q243" s="23" t="n">
        <v>0.0291383368306132</v>
      </c>
      <c r="R243" s="23" t="n">
        <v>0.0971237829657744</v>
      </c>
      <c r="S243" s="23" t="n">
        <v>0.0277068167584872</v>
      </c>
      <c r="T243" s="23" t="n">
        <v>0.0568451535891004</v>
      </c>
      <c r="U243" s="23" t="n">
        <v>1.72341927422902</v>
      </c>
      <c r="V243" s="23" t="n">
        <v>2.411298111897034</v>
      </c>
      <c r="W243" s="23" t="n">
        <v>0.1378928182366584</v>
      </c>
      <c r="X243" s="23" t="n">
        <v>0.04076903527088402</v>
      </c>
      <c r="Y243" s="23" t="n">
        <v>3.423473449086984</v>
      </c>
      <c r="Z243" s="23" t="n">
        <v>2.423473449086984</v>
      </c>
      <c r="AA243" s="23" t="n">
        <v>0.8220580043701409</v>
      </c>
      <c r="AB243" s="23" t="n">
        <v>0.07422309617464502</v>
      </c>
      <c r="AC243" s="23" t="n">
        <v>0.9457610755234637</v>
      </c>
      <c r="AD243" s="23" t="n">
        <v>0.04947997497867777</v>
      </c>
      <c r="AE243" s="23" t="n">
        <v>0.1237030711533228</v>
      </c>
      <c r="AF243" s="23" t="n">
        <v>1.090289366176192</v>
      </c>
      <c r="AG243" s="23" t="n">
        <v>1.150479735609538</v>
      </c>
      <c r="AH243" s="23" t="n">
        <v>1.031640571552846</v>
      </c>
      <c r="AI243" s="23" t="n">
        <v>0.08587949602938239</v>
      </c>
      <c r="AJ243" s="23" t="n">
        <v>1.254948636310995</v>
      </c>
      <c r="AK243" s="23" t="n">
        <v>0.2549486363109947</v>
      </c>
      <c r="AL243" s="23" t="n">
        <v>0.804039096640274</v>
      </c>
      <c r="AM243" s="23" t="n">
        <v>0.07432251760572817</v>
      </c>
      <c r="AN243" s="23" t="n">
        <v>0.9282536977946365</v>
      </c>
      <c r="AO243" s="23" t="n">
        <v>0.04989208354863439</v>
      </c>
      <c r="AP243" s="23" t="n">
        <v>0.1242146011543626</v>
      </c>
      <c r="AQ243" s="23" t="n">
        <v>1.092436447327362</v>
      </c>
      <c r="AR243" s="23" t="n">
        <v>1.154488260177149</v>
      </c>
      <c r="AS243" s="23" t="n">
        <v>1.015572353664933</v>
      </c>
      <c r="AT243" s="23" t="n">
        <v>0.08731865587029608</v>
      </c>
      <c r="AU243" s="23" t="n">
        <v>1.263088272583464</v>
      </c>
      <c r="AV243" s="23" t="n">
        <v>0.2630882725834641</v>
      </c>
      <c r="AW243" s="23" t="n">
        <v>0.8074700417062614</v>
      </c>
      <c r="AX243" s="23" t="n">
        <v>0.07622032471114212</v>
      </c>
      <c r="AY243" s="23" t="n">
        <v>0.9348081840657271</v>
      </c>
      <c r="AZ243" s="23" t="n">
        <v>0.0511178176483236</v>
      </c>
      <c r="BA243" s="23" t="n">
        <v>0.1273381423594657</v>
      </c>
      <c r="BB243" s="23" t="n">
        <v>1.094393997020721</v>
      </c>
      <c r="BC243" s="23" t="n">
        <v>1.157700144627518</v>
      </c>
      <c r="BD243" s="23" t="n">
        <v>1.024463966322595</v>
      </c>
      <c r="BE243" s="23" t="n">
        <v>0.08965578225686788</v>
      </c>
      <c r="BF243" s="23" t="n">
        <v>1.268733096472291</v>
      </c>
      <c r="BG243" s="23" t="n">
        <v>0.268733096472291</v>
      </c>
      <c r="BH243" s="23" t="n">
        <v>0.3260744920765921</v>
      </c>
      <c r="BI243" s="23" t="n">
        <v>0.2997951003466687</v>
      </c>
      <c r="BJ243" s="23" t="n">
        <v>0.9113201285869668</v>
      </c>
      <c r="BK243" s="23" t="n">
        <v>0.2854505361637059</v>
      </c>
      <c r="BL243" s="23" t="n">
        <v>0.5852456365103746</v>
      </c>
      <c r="BM243" s="23" t="n">
        <v>1.919406784742455</v>
      </c>
      <c r="BN243" s="23" t="n">
        <v>2.794821891106114</v>
      </c>
      <c r="BO243" s="23" t="n">
        <v>1.409172373055366</v>
      </c>
      <c r="BP243" s="23" t="n">
        <v>0.4978522444683995</v>
      </c>
      <c r="BQ243" s="23" t="n">
        <v>4.321627135201866</v>
      </c>
      <c r="BR243" s="23" t="n">
        <v>3.321627135201866</v>
      </c>
      <c r="CD243" s="23" t="n">
        <v>0.7817793749934668</v>
      </c>
      <c r="CE243" s="23" t="n">
        <v>0.04508475934403182</v>
      </c>
      <c r="CF243" s="23" t="n">
        <v>0.8486372925576889</v>
      </c>
      <c r="CG243" s="23" t="n">
        <v>0.02177315822019028</v>
      </c>
      <c r="CH243" s="23" t="n">
        <v>0.0668579175642221</v>
      </c>
      <c r="CI243" s="23" t="n">
        <v>1.057669415165127</v>
      </c>
      <c r="CJ243" s="23" t="n">
        <v>1.085520186004883</v>
      </c>
      <c r="CK243" s="23" t="n">
        <v>0.8937477533161873</v>
      </c>
      <c r="CL243" s="23" t="n">
        <v>0.04511046075849834</v>
      </c>
      <c r="CM243" s="23" t="n">
        <v>1.143222476704065</v>
      </c>
      <c r="CN243" s="23" t="n">
        <v>0.1432224767040652</v>
      </c>
      <c r="CO243" s="23" t="n">
        <v>0</v>
      </c>
      <c r="CP243" s="23" t="n">
        <v>0.0006767948939941724</v>
      </c>
      <c r="CQ243" s="23" t="n">
        <v>0.0008115571759354847</v>
      </c>
      <c r="CR243" s="23" t="n">
        <v>0.0001347622819413123</v>
      </c>
      <c r="CS243" s="23" t="n">
        <v>0.0008115571759354847</v>
      </c>
      <c r="CV243" s="23" t="n">
        <v>0.001416383809822299</v>
      </c>
      <c r="CW243" s="23" t="n">
        <v>0.0006048266338868146</v>
      </c>
      <c r="CZ243" s="23" t="n">
        <v>7.807923170557712e-05</v>
      </c>
      <c r="DA243" s="23" t="n">
        <v>2.503519177159589e-05</v>
      </c>
      <c r="DB243" s="23" t="n">
        <v>0.0001239509976372685</v>
      </c>
      <c r="DC243" s="23" t="n">
        <v>2.083657416009544e-05</v>
      </c>
      <c r="DD243" s="23" t="n">
        <v>4.587176593169133e-05</v>
      </c>
      <c r="DE243" s="23" t="n">
        <v>1.320638295545724</v>
      </c>
      <c r="DF243" s="23" t="n">
        <v>1.587502783130162</v>
      </c>
      <c r="DG243" s="23" t="n">
        <v>0.0001534119739908022</v>
      </c>
      <c r="DH243" s="23" t="n">
        <v>2.94609763535337e-05</v>
      </c>
      <c r="DI243" s="23" t="n">
        <v>1.964824328309113</v>
      </c>
      <c r="DJ243" s="23" t="n">
        <v>0.9648243283091128</v>
      </c>
      <c r="DK243" s="23" t="n">
        <v>0.004746027347646565</v>
      </c>
      <c r="DL243" s="23" t="n">
        <v>0.00139373941141194</v>
      </c>
      <c r="DM243" s="23" t="n">
        <v>0.007468686997413002</v>
      </c>
      <c r="DN243" s="23" t="n">
        <v>0.001328920238354497</v>
      </c>
      <c r="DO243" s="23" t="n">
        <v>0.002722659649766437</v>
      </c>
      <c r="DP243" s="23" t="n">
        <v>1.293664429073098</v>
      </c>
      <c r="DQ243" s="23" t="n">
        <v>1.573671293975273</v>
      </c>
      <c r="DR243" s="23" t="n">
        <v>0.00952188996283828</v>
      </c>
      <c r="DS243" s="23" t="n">
        <v>0.002053202965425278</v>
      </c>
      <c r="DT243" s="23" t="n">
        <v>2.006286366546106</v>
      </c>
      <c r="DU243" s="23" t="n">
        <v>1.006286366546106</v>
      </c>
      <c r="DV243" s="23" t="n">
        <v>-0.001393161513364798</v>
      </c>
      <c r="DW243" s="23" t="n">
        <v>-0.0001977623917637652</v>
      </c>
      <c r="DX243" s="23" t="n">
        <v>-0.001849708899895792</v>
      </c>
      <c r="DY243" s="23" t="n">
        <v>-0.0002587849947672294</v>
      </c>
      <c r="DZ243" s="23" t="n">
        <v>-0.0004565473865309946</v>
      </c>
      <c r="EA243" s="23" t="n">
        <v>1.141952235879762</v>
      </c>
      <c r="EB243" s="23" t="n">
        <v>1.327705999736047</v>
      </c>
      <c r="EC243" s="23" t="n">
        <v>-0.002200073088988781</v>
      </c>
      <c r="ED243" s="23" t="n">
        <v>-0.0003503641890929884</v>
      </c>
      <c r="EE243" s="23" t="n">
        <v>1.579194564221854</v>
      </c>
      <c r="EF243" s="23" t="n">
        <v>0.5791945642218542</v>
      </c>
      <c r="EG243" s="23" t="n">
        <v>0.00151495078805397</v>
      </c>
      <c r="EH243" s="23" t="n">
        <v>0.001004048327198875</v>
      </c>
      <c r="EI243" s="23" t="n">
        <v>0.003521336666877251</v>
      </c>
      <c r="EJ243" s="23" t="n">
        <v>0.001002337551624407</v>
      </c>
      <c r="EK243" s="23" t="n">
        <v>0.002006385878823282</v>
      </c>
      <c r="EL243" s="23" t="n">
        <v>1.662759698279457</v>
      </c>
      <c r="EM243" s="23" t="n">
        <v>2.324390135075335</v>
      </c>
      <c r="EN243" s="23" t="n">
        <v>0.004768981592994354</v>
      </c>
      <c r="EO243" s="23" t="n">
        <v>0.001247644926117103</v>
      </c>
      <c r="EP243" s="23" t="n">
        <v>3.147944890751435</v>
      </c>
      <c r="EQ243" s="23" t="n">
        <v>2.147944890751436</v>
      </c>
      <c r="ER243" s="23" t="n">
        <v>-0.01953385851792092</v>
      </c>
      <c r="ES243" s="23" t="n">
        <v>-0.0009046268961157384</v>
      </c>
      <c r="ET243" s="23" t="n">
        <v>-0.02102871439570331</v>
      </c>
      <c r="EU243" s="23" t="n">
        <v>-0.0005902289816666463</v>
      </c>
      <c r="EV243" s="23" t="n">
        <v>-0.001494855877782385</v>
      </c>
      <c r="EW243" s="23" t="n">
        <v>1.04631071200223</v>
      </c>
      <c r="EX243" s="23" t="n">
        <v>1.076526400373534</v>
      </c>
      <c r="EY243" s="23" t="n">
        <v>-0.02083719948090791</v>
      </c>
      <c r="EZ243" s="23" t="n">
        <v>0.0001915149147953994</v>
      </c>
      <c r="FA243" s="23" t="n">
        <v>1.066722146154139</v>
      </c>
      <c r="FB243" s="23" t="n">
        <v>0.06672214615413861</v>
      </c>
      <c r="FC243" s="23" t="n">
        <v>0.04774672831144614</v>
      </c>
      <c r="FD243" s="23" t="n">
        <v>0.002753525897769316</v>
      </c>
      <c r="FE243" s="23" t="n">
        <v>0.05183003739776556</v>
      </c>
      <c r="FF243" s="23" t="n">
        <v>0.001329783188550101</v>
      </c>
      <c r="FG243" s="23" t="n">
        <v>0.004083309086319417</v>
      </c>
      <c r="FH243" s="23" t="n">
        <v>1.057669415165127</v>
      </c>
      <c r="FI243" s="23" t="n">
        <v>1.085520186004882</v>
      </c>
      <c r="FJ243" s="23" t="n">
        <v>0.05458513299472759</v>
      </c>
      <c r="FK243" s="23" t="n">
        <v>0.002755095596962027</v>
      </c>
      <c r="FL243" s="23" t="n">
        <v>1.143222476704066</v>
      </c>
      <c r="FM243" s="23" t="n">
        <v>0.1432224767040656</v>
      </c>
    </row>
    <row r="244">
      <c r="A244" s="2" t="inlineStr">
        <is>
          <t>Vic|0801</t>
        </is>
      </c>
      <c r="B244" s="2" t="inlineStr">
        <is>
          <t>Vic</t>
        </is>
      </c>
      <c r="C244" s="2" t="inlineStr">
        <is>
          <t>0801</t>
        </is>
      </c>
      <c r="D244" s="2" t="inlineStr">
        <is>
          <t>Iron ore mining</t>
        </is>
      </c>
      <c r="E244" s="23" t="n">
        <v>1</v>
      </c>
      <c r="F244" s="23" t="n">
        <v>0.05907781603971381</v>
      </c>
      <c r="G244" s="23" t="n">
        <v>1.111242381020597</v>
      </c>
      <c r="H244" s="23" t="n">
        <v>0.0521645649808831</v>
      </c>
      <c r="I244" s="23" t="n">
        <v>0.1112423810205969</v>
      </c>
      <c r="J244" s="23" t="n">
        <v>1.059077816039714</v>
      </c>
      <c r="K244" s="23" t="n">
        <v>1.111242381020597</v>
      </c>
      <c r="L244" s="23" t="n">
        <v>1.245562986108916</v>
      </c>
      <c r="M244" s="23" t="n">
        <v>0.1343206050883194</v>
      </c>
      <c r="N244" s="23" t="n">
        <v>1.245562986108916</v>
      </c>
      <c r="O244" s="23" t="n">
        <v>0.2455629861089164</v>
      </c>
      <c r="P244" s="23" t="n">
        <v>0.05158529085884533</v>
      </c>
      <c r="Q244" s="23" t="n">
        <v>0.01211705991975819</v>
      </c>
      <c r="R244" s="23" t="n">
        <v>0.07592675032208081</v>
      </c>
      <c r="S244" s="23" t="n">
        <v>0.01222439954347729</v>
      </c>
      <c r="T244" s="23" t="n">
        <v>0.02434145946323548</v>
      </c>
      <c r="U244" s="23" t="n">
        <v>1.234893701635114</v>
      </c>
      <c r="V244" s="23" t="n">
        <v>1.471868221696023</v>
      </c>
      <c r="W244" s="23" t="n">
        <v>0.107798041445238</v>
      </c>
      <c r="X244" s="23" t="n">
        <v>0.03187129112315717</v>
      </c>
      <c r="Y244" s="23" t="n">
        <v>2.089705023476743</v>
      </c>
      <c r="Z244" s="23" t="n">
        <v>1.089705023476743</v>
      </c>
      <c r="AA244" s="23" t="n">
        <v>0.9025479530039084</v>
      </c>
      <c r="AB244" s="23" t="n">
        <v>0.02484284878436511</v>
      </c>
      <c r="AC244" s="23" t="n">
        <v>0.9487716619142473</v>
      </c>
      <c r="AD244" s="23" t="n">
        <v>0.02138086012597378</v>
      </c>
      <c r="AE244" s="23" t="n">
        <v>0.04622370891033889</v>
      </c>
      <c r="AF244" s="23" t="n">
        <v>1.027525239741204</v>
      </c>
      <c r="AG244" s="23" t="n">
        <v>1.051214684778238</v>
      </c>
      <c r="AH244" s="23" t="n">
        <v>1.015908163950075</v>
      </c>
      <c r="AI244" s="23" t="n">
        <v>0.06713650203582755</v>
      </c>
      <c r="AJ244" s="23" t="n">
        <v>1.125600208353335</v>
      </c>
      <c r="AK244" s="23" t="n">
        <v>0.1256002083533345</v>
      </c>
      <c r="AL244" s="23" t="n">
        <v>0.9055561778172525</v>
      </c>
      <c r="AM244" s="23" t="n">
        <v>0.02447486231748699</v>
      </c>
      <c r="AN244" s="23" t="n">
        <v>0.9514921918059241</v>
      </c>
      <c r="AO244" s="23" t="n">
        <v>0.02146115167118465</v>
      </c>
      <c r="AP244" s="23" t="n">
        <v>0.04593601398867164</v>
      </c>
      <c r="AQ244" s="23" t="n">
        <v>1.027027436747747</v>
      </c>
      <c r="AR244" s="23" t="n">
        <v>1.050726851755786</v>
      </c>
      <c r="AS244" s="23" t="n">
        <v>1.019753760499762</v>
      </c>
      <c r="AT244" s="23" t="n">
        <v>0.06826156869383804</v>
      </c>
      <c r="AU244" s="23" t="n">
        <v>1.126107673361327</v>
      </c>
      <c r="AV244" s="23" t="n">
        <v>0.1261076733613268</v>
      </c>
      <c r="AW244" s="23" t="n">
        <v>0.9106718777288855</v>
      </c>
      <c r="AX244" s="23" t="n">
        <v>0.02506403198710297</v>
      </c>
      <c r="AY244" s="23" t="n">
        <v>0.957745722412668</v>
      </c>
      <c r="AZ244" s="23" t="n">
        <v>0.02200981269667953</v>
      </c>
      <c r="BA244" s="23" t="n">
        <v>0.04707384468378251</v>
      </c>
      <c r="BB244" s="23" t="n">
        <v>1.02752257163097</v>
      </c>
      <c r="BC244" s="23" t="n">
        <v>1.051691334535529</v>
      </c>
      <c r="BD244" s="23" t="n">
        <v>1.027834345265701</v>
      </c>
      <c r="BE244" s="23" t="n">
        <v>0.07008862285303352</v>
      </c>
      <c r="BF244" s="23" t="n">
        <v>1.128654974862083</v>
      </c>
      <c r="BG244" s="23" t="n">
        <v>0.1286549748620834</v>
      </c>
      <c r="BH244" s="23" t="n">
        <v>0.5472428285187713</v>
      </c>
      <c r="BI244" s="23" t="n">
        <v>0.1308796386833954</v>
      </c>
      <c r="BJ244" s="23" t="n">
        <v>0.8085496872535416</v>
      </c>
      <c r="BK244" s="23" t="n">
        <v>0.1304272200513749</v>
      </c>
      <c r="BL244" s="23" t="n">
        <v>0.2613068587347703</v>
      </c>
      <c r="BM244" s="23" t="n">
        <v>1.239161907407081</v>
      </c>
      <c r="BN244" s="23" t="n">
        <v>1.477497091084871</v>
      </c>
      <c r="BO244" s="23" t="n">
        <v>1.197746873655973</v>
      </c>
      <c r="BP244" s="23" t="n">
        <v>0.3891971864024313</v>
      </c>
      <c r="BQ244" s="23" t="n">
        <v>2.188693594940164</v>
      </c>
      <c r="BR244" s="23" t="n">
        <v>1.188693594940163</v>
      </c>
      <c r="CD244" s="23" t="n">
        <v>0.8509626621450631</v>
      </c>
      <c r="CE244" s="23" t="n">
        <v>0.01272578886460691</v>
      </c>
      <c r="CF244" s="23" t="n">
        <v>0.8728449115921669</v>
      </c>
      <c r="CG244" s="23" t="n">
        <v>0.009156460582496905</v>
      </c>
      <c r="CH244" s="23" t="n">
        <v>0.02188224944710382</v>
      </c>
      <c r="CI244" s="23" t="n">
        <v>1.014954579596393</v>
      </c>
      <c r="CJ244" s="23" t="n">
        <v>1.025714699857623</v>
      </c>
      <c r="CK244" s="23" t="n">
        <v>0.9081101225048376</v>
      </c>
      <c r="CL244" s="23" t="n">
        <v>0.03526521091267065</v>
      </c>
      <c r="CM244" s="23" t="n">
        <v>1.067156248918983</v>
      </c>
      <c r="CN244" s="23" t="n">
        <v>0.06715624891898321</v>
      </c>
      <c r="CO244" s="23" t="n">
        <v>0</v>
      </c>
      <c r="CP244" s="23" t="n">
        <v>0.0001011565406686675</v>
      </c>
      <c r="CQ244" s="23" t="n">
        <v>0.000141558791856526</v>
      </c>
      <c r="CR244" s="23" t="n">
        <v>4.040225118785849e-05</v>
      </c>
      <c r="CS244" s="23" t="n">
        <v>0.000141558791856526</v>
      </c>
      <c r="CV244" s="23" t="n">
        <v>0.000614383463805842</v>
      </c>
      <c r="CW244" s="23" t="n">
        <v>0.000472824671949316</v>
      </c>
      <c r="CZ244" s="23" t="n">
        <v>2.93648499512971e-05</v>
      </c>
      <c r="DA244" s="23" t="n">
        <v>1.352558000575664e-05</v>
      </c>
      <c r="DB244" s="23" t="n">
        <v>5.407137748839524e-05</v>
      </c>
      <c r="DC244" s="23" t="n">
        <v>1.118094753134151e-05</v>
      </c>
      <c r="DD244" s="23" t="n">
        <v>2.470652753709815e-05</v>
      </c>
      <c r="DE244" s="23" t="n">
        <v>1.460604431086466</v>
      </c>
      <c r="DF244" s="23" t="n">
        <v>1.84136399736675</v>
      </c>
      <c r="DG244" s="23" t="n">
        <v>7.710256642620385e-05</v>
      </c>
      <c r="DH244" s="23" t="n">
        <v>2.303118893780861e-05</v>
      </c>
      <c r="DI244" s="23" t="n">
        <v>2.625675477793412</v>
      </c>
      <c r="DJ244" s="23" t="n">
        <v>1.625675477793412</v>
      </c>
      <c r="DK244" s="23" t="n">
        <v>0.01173291972310539</v>
      </c>
      <c r="DL244" s="23" t="n">
        <v>0.0006407489289420047</v>
      </c>
      <c r="DM244" s="23" t="n">
        <v>0.01300306620873866</v>
      </c>
      <c r="DN244" s="23" t="n">
        <v>0.0006293975566912682</v>
      </c>
      <c r="DO244" s="23" t="n">
        <v>0.001270146485633273</v>
      </c>
      <c r="DP244" s="23" t="n">
        <v>1.054611208809363</v>
      </c>
      <c r="DQ244" s="23" t="n">
        <v>1.10825493701555</v>
      </c>
      <c r="DR244" s="23" t="n">
        <v>0.01460816255235345</v>
      </c>
      <c r="DS244" s="23" t="n">
        <v>0.001605096343614791</v>
      </c>
      <c r="DT244" s="23" t="n">
        <v>1.245057743264527</v>
      </c>
      <c r="DU244" s="23" t="n">
        <v>0.245057743264527</v>
      </c>
      <c r="DV244" s="23" t="n">
        <v>-0.006646584661423793</v>
      </c>
      <c r="DW244" s="23" t="n">
        <v>-0.0001662613800004484</v>
      </c>
      <c r="DX244" s="23" t="n">
        <v>-0.006945165771340594</v>
      </c>
      <c r="DY244" s="23" t="n">
        <v>-0.000132319729916353</v>
      </c>
      <c r="DZ244" s="23" t="n">
        <v>-0.0002985811099168014</v>
      </c>
      <c r="EA244" s="23" t="n">
        <v>1.025014558373929</v>
      </c>
      <c r="EB244" s="23" t="n">
        <v>1.04492248652902</v>
      </c>
      <c r="EC244" s="23" t="n">
        <v>-0.00721906381664672</v>
      </c>
      <c r="ED244" s="23" t="n">
        <v>-0.0002738980453061259</v>
      </c>
      <c r="EE244" s="23" t="n">
        <v>1.086131326746735</v>
      </c>
      <c r="EF244" s="23" t="n">
        <v>0.08613132674673463</v>
      </c>
      <c r="EG244" s="23" t="n">
        <v>0.00218631957202704</v>
      </c>
      <c r="EH244" s="23" t="n">
        <v>0.0004253902687259555</v>
      </c>
      <c r="EI244" s="23" t="n">
        <v>0.003046472033078895</v>
      </c>
      <c r="EJ244" s="23" t="n">
        <v>0.0004347621923258995</v>
      </c>
      <c r="EK244" s="23" t="n">
        <v>0.000860152461051855</v>
      </c>
      <c r="EL244" s="23" t="n">
        <v>1.19456911705344</v>
      </c>
      <c r="EM244" s="23" t="n">
        <v>1.393424855202832</v>
      </c>
      <c r="EN244" s="23" t="n">
        <v>0.004021821447025078</v>
      </c>
      <c r="EO244" s="23" t="n">
        <v>0.0009753494139461824</v>
      </c>
      <c r="EP244" s="23" t="n">
        <v>1.839539607330257</v>
      </c>
      <c r="EQ244" s="23" t="n">
        <v>0.8395396073302572</v>
      </c>
      <c r="ER244" s="23" t="n">
        <v>0.0008219052413170099</v>
      </c>
      <c r="ES244" s="23" t="n">
        <v>-0.0007933767356040689</v>
      </c>
      <c r="ET244" s="23" t="n">
        <v>-0.0003259421414018041</v>
      </c>
      <c r="EU244" s="23" t="n">
        <v>-0.0003544706471147452</v>
      </c>
      <c r="EV244" s="23" t="n">
        <v>-0.001147847382718814</v>
      </c>
      <c r="EW244" s="23" t="n">
        <v>0.03471021266055845</v>
      </c>
      <c r="EX244" s="23" t="n">
        <v>-0.3965690021388827</v>
      </c>
      <c r="EY244" s="23" t="n">
        <v>-0.000176224897338616</v>
      </c>
      <c r="EZ244" s="23" t="n">
        <v>0.000149717244063188</v>
      </c>
      <c r="FA244" s="23" t="n">
        <v>-0.2144102367034862</v>
      </c>
      <c r="FB244" s="23" t="n">
        <v>-1.214410236703486</v>
      </c>
      <c r="FC244" s="23" t="n">
        <v>0.05197205801568352</v>
      </c>
      <c r="FD244" s="23" t="n">
        <v>0.0007772202783838994</v>
      </c>
      <c r="FE244" s="23" t="n">
        <v>0.05330850388853974</v>
      </c>
      <c r="FF244" s="23" t="n">
        <v>0.000559225594472324</v>
      </c>
      <c r="FG244" s="23" t="n">
        <v>0.001336445872856223</v>
      </c>
      <c r="FH244" s="23" t="n">
        <v>1.014954579596393</v>
      </c>
      <c r="FI244" s="23" t="n">
        <v>1.025714699857622</v>
      </c>
      <c r="FJ244" s="23" t="n">
        <v>0.05546230648061659</v>
      </c>
      <c r="FK244" s="23" t="n">
        <v>0.002153802592076849</v>
      </c>
      <c r="FL244" s="23" t="n">
        <v>1.067156248918983</v>
      </c>
      <c r="FM244" s="23" t="n">
        <v>0.06715624891898309</v>
      </c>
    </row>
    <row r="245">
      <c r="A245" s="2" t="inlineStr">
        <is>
          <t>Vic|0802</t>
        </is>
      </c>
      <c r="B245" s="2" t="inlineStr">
        <is>
          <t>Vic</t>
        </is>
      </c>
      <c r="C245" s="2" t="inlineStr">
        <is>
          <t>0802</t>
        </is>
      </c>
      <c r="D245" s="2" t="inlineStr">
        <is>
          <t>Non-ferrous metal ore mining</t>
        </is>
      </c>
      <c r="E245" s="23" t="n">
        <v>1</v>
      </c>
      <c r="F245" s="23" t="n">
        <v>0.3824284080808474</v>
      </c>
      <c r="G245" s="23" t="n">
        <v>1.72140489015382</v>
      </c>
      <c r="H245" s="23" t="n">
        <v>0.3389764820729725</v>
      </c>
      <c r="I245" s="23" t="n">
        <v>0.7214048901538199</v>
      </c>
      <c r="J245" s="23" t="n">
        <v>1.382428408080847</v>
      </c>
      <c r="K245" s="23" t="n">
        <v>1.72140489015382</v>
      </c>
      <c r="L245" s="23" t="n">
        <v>2.345666249180173</v>
      </c>
      <c r="M245" s="23" t="n">
        <v>0.624261359026353</v>
      </c>
      <c r="N245" s="23" t="n">
        <v>2.345666249180173</v>
      </c>
      <c r="O245" s="23" t="n">
        <v>1.345666249180173</v>
      </c>
      <c r="P245" s="23" t="n">
        <v>0.1779561048349871</v>
      </c>
      <c r="Q245" s="23" t="n">
        <v>0.0922573717623355</v>
      </c>
      <c r="R245" s="23" t="n">
        <v>0.3528731597907223</v>
      </c>
      <c r="S245" s="23" t="n">
        <v>0.0826596831933997</v>
      </c>
      <c r="T245" s="23" t="n">
        <v>0.1749170549557352</v>
      </c>
      <c r="U245" s="23" t="n">
        <v>1.518427686692079</v>
      </c>
      <c r="V245" s="23" t="n">
        <v>1.982922474718864</v>
      </c>
      <c r="W245" s="23" t="n">
        <v>0.5009964912586268</v>
      </c>
      <c r="X245" s="23" t="n">
        <v>0.1481233314679045</v>
      </c>
      <c r="Y245" s="23" t="n">
        <v>2.815281283680515</v>
      </c>
      <c r="Z245" s="23" t="n">
        <v>1.815281283680515</v>
      </c>
      <c r="AA245" s="23" t="n">
        <v>0.452839223940893</v>
      </c>
      <c r="AB245" s="23" t="n">
        <v>0.1533528094696029</v>
      </c>
      <c r="AC245" s="23" t="n">
        <v>0.748227156175676</v>
      </c>
      <c r="AD245" s="23" t="n">
        <v>0.1420351227651801</v>
      </c>
      <c r="AE245" s="23" t="n">
        <v>0.295387932234783</v>
      </c>
      <c r="AF245" s="23" t="n">
        <v>1.33864736392539</v>
      </c>
      <c r="AG245" s="23" t="n">
        <v>1.652302001721782</v>
      </c>
      <c r="AH245" s="23" t="n">
        <v>1.060247221701766</v>
      </c>
      <c r="AI245" s="23" t="n">
        <v>0.3120200655260902</v>
      </c>
      <c r="AJ245" s="23" t="n">
        <v>2.341332564955008</v>
      </c>
      <c r="AK245" s="23" t="n">
        <v>1.341332564955008</v>
      </c>
      <c r="AL245" s="23" t="n">
        <v>0.4428805283997068</v>
      </c>
      <c r="AM245" s="23" t="n">
        <v>0.1518796259901287</v>
      </c>
      <c r="AN245" s="23" t="n">
        <v>0.7373117248665459</v>
      </c>
      <c r="AO245" s="23" t="n">
        <v>0.1425515704767104</v>
      </c>
      <c r="AP245" s="23" t="n">
        <v>0.2944311964668392</v>
      </c>
      <c r="AQ245" s="23" t="n">
        <v>1.342935885077013</v>
      </c>
      <c r="AR245" s="23" t="n">
        <v>1.66480953120863</v>
      </c>
      <c r="AS245" s="23" t="n">
        <v>1.05456059084706</v>
      </c>
      <c r="AT245" s="23" t="n">
        <v>0.3172488659805137</v>
      </c>
      <c r="AU245" s="23" t="n">
        <v>2.38114011166303</v>
      </c>
      <c r="AV245" s="23" t="n">
        <v>1.38114011166303</v>
      </c>
      <c r="AW245" s="23" t="n">
        <v>0.4480360518996149</v>
      </c>
      <c r="AX245" s="23" t="n">
        <v>0.1554087775942478</v>
      </c>
      <c r="AY245" s="23" t="n">
        <v>0.7496816023035401</v>
      </c>
      <c r="AZ245" s="23" t="n">
        <v>0.1462367728096775</v>
      </c>
      <c r="BA245" s="23" t="n">
        <v>0.3016455504039252</v>
      </c>
      <c r="BB245" s="23" t="n">
        <v>1.346866679445403</v>
      </c>
      <c r="BC245" s="23" t="n">
        <v>1.673261781334308</v>
      </c>
      <c r="BD245" s="23" t="n">
        <v>1.075421788820351</v>
      </c>
      <c r="BE245" s="23" t="n">
        <v>0.3257401865168114</v>
      </c>
      <c r="BF245" s="23" t="n">
        <v>2.400301904859447</v>
      </c>
      <c r="BG245" s="23" t="n">
        <v>1.400301904859447</v>
      </c>
      <c r="BH245" s="23" t="n">
        <v>1.97614176054602</v>
      </c>
      <c r="BI245" s="23" t="n">
        <v>0.9580561144137786</v>
      </c>
      <c r="BJ245" s="23" t="n">
        <v>3.801125175877091</v>
      </c>
      <c r="BK245" s="23" t="n">
        <v>0.8669273009172928</v>
      </c>
      <c r="BL245" s="23" t="n">
        <v>1.824983415331071</v>
      </c>
      <c r="BM245" s="23" t="n">
        <v>1.484811430810036</v>
      </c>
      <c r="BN245" s="23" t="n">
        <v>1.923508349333611</v>
      </c>
      <c r="BO245" s="23" t="n">
        <v>5.609937489915296</v>
      </c>
      <c r="BP245" s="23" t="n">
        <v>1.808812314038205</v>
      </c>
      <c r="BQ245" s="23" t="n">
        <v>2.838833530022278</v>
      </c>
      <c r="BR245" s="23" t="n">
        <v>1.838833530022278</v>
      </c>
      <c r="CD245" s="23" t="n">
        <v>0.2748831191059059</v>
      </c>
      <c r="CE245" s="23" t="n">
        <v>0.06109543770726739</v>
      </c>
      <c r="CF245" s="23" t="n">
        <v>0.3953539963849532</v>
      </c>
      <c r="CG245" s="23" t="n">
        <v>0.05937543957177993</v>
      </c>
      <c r="CH245" s="23" t="n">
        <v>0.1204708772790473</v>
      </c>
      <c r="CI245" s="23" t="n">
        <v>1.222259693159727</v>
      </c>
      <c r="CJ245" s="23" t="n">
        <v>1.438262188201644</v>
      </c>
      <c r="CK245" s="23" t="n">
        <v>0.5592507304431396</v>
      </c>
      <c r="CL245" s="23" t="n">
        <v>0.1638967340581863</v>
      </c>
      <c r="CM245" s="23" t="n">
        <v>2.034503727483075</v>
      </c>
      <c r="CN245" s="23" t="n">
        <v>1.034503727483075</v>
      </c>
      <c r="CO245" s="23" t="n">
        <v>0</v>
      </c>
      <c r="CP245" s="23" t="n">
        <v>0.0001292786989968788</v>
      </c>
      <c r="CQ245" s="23" t="n">
        <v>0.0003785008690463191</v>
      </c>
      <c r="CR245" s="23" t="n">
        <v>0.0002492221700494404</v>
      </c>
      <c r="CS245" s="23" t="n">
        <v>0.0003785008690463191</v>
      </c>
      <c r="CV245" s="23" t="n">
        <v>0.00257597587370544</v>
      </c>
      <c r="CW245" s="23" t="n">
        <v>0.002197475004659121</v>
      </c>
      <c r="CZ245" s="23" t="n">
        <v>0.0003394341242391752</v>
      </c>
      <c r="DA245" s="23" t="n">
        <v>0.0001135980017454074</v>
      </c>
      <c r="DB245" s="23" t="n">
        <v>0.0005197029866578685</v>
      </c>
      <c r="DC245" s="23" t="n">
        <v>6.667086067328589e-05</v>
      </c>
      <c r="DD245" s="23" t="n">
        <v>0.0001802688624186933</v>
      </c>
      <c r="DE245" s="23" t="n">
        <v>1.334668772622764</v>
      </c>
      <c r="DF245" s="23" t="n">
        <v>1.531086445190969</v>
      </c>
      <c r="DG245" s="23" t="n">
        <v>0.0006267415255094138</v>
      </c>
      <c r="DH245" s="23" t="n">
        <v>0.0001070385388515453</v>
      </c>
      <c r="DI245" s="23" t="n">
        <v>1.84643051700893</v>
      </c>
      <c r="DJ245" s="23" t="n">
        <v>0.8464305170089302</v>
      </c>
      <c r="DK245" s="23" t="n">
        <v>0.01327875390515587</v>
      </c>
      <c r="DL245" s="23" t="n">
        <v>0.004312604339701693</v>
      </c>
      <c r="DM245" s="23" t="n">
        <v>0.02185217363548275</v>
      </c>
      <c r="DN245" s="23" t="n">
        <v>0.004260815390625183</v>
      </c>
      <c r="DO245" s="23" t="n">
        <v>0.008573419730326876</v>
      </c>
      <c r="DP245" s="23" t="n">
        <v>1.324774777099167</v>
      </c>
      <c r="DQ245" s="23" t="n">
        <v>1.645649417977239</v>
      </c>
      <c r="DR245" s="23" t="n">
        <v>0.02931193473598077</v>
      </c>
      <c r="DS245" s="23" t="n">
        <v>0.007459761100498018</v>
      </c>
      <c r="DT245" s="23" t="n">
        <v>2.207431129859221</v>
      </c>
      <c r="DU245" s="23" t="n">
        <v>1.207431129859221</v>
      </c>
      <c r="DV245" s="23" t="n">
        <v>-0.008462664529486977</v>
      </c>
      <c r="DW245" s="23" t="n">
        <v>-0.001026329436324924</v>
      </c>
      <c r="DX245" s="23" t="n">
        <v>-0.01038050005419291</v>
      </c>
      <c r="DY245" s="23" t="n">
        <v>-0.0008915060883810076</v>
      </c>
      <c r="DZ245" s="23" t="n">
        <v>-0.001917835524705931</v>
      </c>
      <c r="EA245" s="23" t="n">
        <v>1.121277339158231</v>
      </c>
      <c r="EB245" s="23" t="n">
        <v>1.226623130105595</v>
      </c>
      <c r="EC245" s="23" t="n">
        <v>-0.01165345416190432</v>
      </c>
      <c r="ED245" s="23" t="n">
        <v>-0.001272954107711416</v>
      </c>
      <c r="EE245" s="23" t="n">
        <v>1.377043143007676</v>
      </c>
      <c r="EF245" s="23" t="n">
        <v>0.3770431430076762</v>
      </c>
      <c r="EG245" s="23" t="n">
        <v>0.006651251380242239</v>
      </c>
      <c r="EH245" s="23" t="n">
        <v>0.003060891992914399</v>
      </c>
      <c r="EI245" s="23" t="n">
        <v>0.01264583950565182</v>
      </c>
      <c r="EJ245" s="23" t="n">
        <v>0.002933696132495187</v>
      </c>
      <c r="EK245" s="23" t="n">
        <v>0.005994588125409586</v>
      </c>
      <c r="EL245" s="23" t="n">
        <v>1.46019791132942</v>
      </c>
      <c r="EM245" s="23" t="n">
        <v>1.90127222423388</v>
      </c>
      <c r="EN245" s="23" t="n">
        <v>0.01717882199389517</v>
      </c>
      <c r="EO245" s="23" t="n">
        <v>0.004532982488243346</v>
      </c>
      <c r="EP245" s="23" t="n">
        <v>2.582795478896712</v>
      </c>
      <c r="EQ245" s="23" t="n">
        <v>1.582795478896712</v>
      </c>
      <c r="ER245" s="23" t="n">
        <v>-0.01660994692142851</v>
      </c>
      <c r="ES245" s="23" t="n">
        <v>-0.004534075472388595</v>
      </c>
      <c r="ET245" s="23" t="n">
        <v>-0.02356127081478122</v>
      </c>
      <c r="EU245" s="23" t="n">
        <v>-0.002417248420964115</v>
      </c>
      <c r="EV245" s="23" t="n">
        <v>-0.00695132389335271</v>
      </c>
      <c r="EW245" s="23" t="n">
        <v>1.272973507611826</v>
      </c>
      <c r="EX245" s="23" t="n">
        <v>1.418503678924151</v>
      </c>
      <c r="EY245" s="23" t="n">
        <v>-0.02286545284860159</v>
      </c>
      <c r="EZ245" s="23" t="n">
        <v>0.0006958179661796272</v>
      </c>
      <c r="FA245" s="23" t="n">
        <v>1.376612035954362</v>
      </c>
      <c r="FB245" s="23" t="n">
        <v>0.3766120359543623</v>
      </c>
      <c r="FC245" s="23" t="n">
        <v>0.0167883293230424</v>
      </c>
      <c r="FD245" s="23" t="n">
        <v>0.003731368924003854</v>
      </c>
      <c r="FE245" s="23" t="n">
        <v>0.02414601926840879</v>
      </c>
      <c r="FF245" s="23" t="n">
        <v>0.003626321021362539</v>
      </c>
      <c r="FG245" s="23" t="n">
        <v>0.007357689945366393</v>
      </c>
      <c r="FH245" s="23" t="n">
        <v>1.222259693159727</v>
      </c>
      <c r="FI245" s="23" t="n">
        <v>1.438262188201644</v>
      </c>
      <c r="FJ245" s="23" t="n">
        <v>0.03415591858594318</v>
      </c>
      <c r="FK245" s="23" t="n">
        <v>0.01000989931753439</v>
      </c>
      <c r="FL245" s="23" t="n">
        <v>2.034503727483076</v>
      </c>
      <c r="FM245" s="23" t="n">
        <v>1.034503727483076</v>
      </c>
    </row>
    <row r="246">
      <c r="A246" s="2" t="inlineStr">
        <is>
          <t>Vic|0901</t>
        </is>
      </c>
      <c r="B246" s="2" t="inlineStr">
        <is>
          <t>Vic</t>
        </is>
      </c>
      <c r="C246" s="2" t="inlineStr">
        <is>
          <t>0901</t>
        </is>
      </c>
      <c r="D246" s="2" t="inlineStr">
        <is>
          <t>Non-metallic mineral mining</t>
        </is>
      </c>
      <c r="E246" s="23" t="n">
        <v>1</v>
      </c>
      <c r="F246" s="23" t="n">
        <v>0.1758040288642504</v>
      </c>
      <c r="G246" s="23" t="n">
        <v>1.331871536696061</v>
      </c>
      <c r="H246" s="23" t="n">
        <v>0.1560675078318101</v>
      </c>
      <c r="I246" s="23" t="n">
        <v>0.3318715366960605</v>
      </c>
      <c r="J246" s="23" t="n">
        <v>1.17580402886425</v>
      </c>
      <c r="K246" s="23" t="n">
        <v>1.331871536696061</v>
      </c>
      <c r="L246" s="23" t="n">
        <v>1.906530387782809</v>
      </c>
      <c r="M246" s="23" t="n">
        <v>0.574658851086749</v>
      </c>
      <c r="N246" s="23" t="n">
        <v>1.906530387782809</v>
      </c>
      <c r="O246" s="23" t="n">
        <v>0.9065303877828095</v>
      </c>
      <c r="P246" s="23" t="n">
        <v>0.2436681547110329</v>
      </c>
      <c r="Q246" s="23" t="n">
        <v>0.04314693359487939</v>
      </c>
      <c r="R246" s="23" t="n">
        <v>0.3248345931597638</v>
      </c>
      <c r="S246" s="23" t="n">
        <v>0.0380195048538515</v>
      </c>
      <c r="T246" s="23" t="n">
        <v>0.08116643844873089</v>
      </c>
      <c r="U246" s="23" t="n">
        <v>1.177072517523053</v>
      </c>
      <c r="V246" s="23" t="n">
        <v>1.333102364340496</v>
      </c>
      <c r="W246" s="23" t="n">
        <v>0.4611883530869332</v>
      </c>
      <c r="X246" s="23" t="n">
        <v>0.1363537599271695</v>
      </c>
      <c r="Y246" s="23" t="n">
        <v>1.892690301011466</v>
      </c>
      <c r="Z246" s="23" t="n">
        <v>0.8926903010114658</v>
      </c>
      <c r="AA246" s="23" t="n">
        <v>0.5984583770487186</v>
      </c>
      <c r="AB246" s="23" t="n">
        <v>0.07462928111195292</v>
      </c>
      <c r="AC246" s="23" t="n">
        <v>0.7383776022961475</v>
      </c>
      <c r="AD246" s="23" t="n">
        <v>0.06528994413547591</v>
      </c>
      <c r="AE246" s="23" t="n">
        <v>0.1399192252474288</v>
      </c>
      <c r="AF246" s="23" t="n">
        <v>1.124702542355552</v>
      </c>
      <c r="AG246" s="23" t="n">
        <v>1.233799426348474</v>
      </c>
      <c r="AH246" s="23" t="n">
        <v>1.025605203009562</v>
      </c>
      <c r="AI246" s="23" t="n">
        <v>0.2872276007134142</v>
      </c>
      <c r="AJ246" s="23" t="n">
        <v>1.713745253374689</v>
      </c>
      <c r="AK246" s="23" t="n">
        <v>0.7137452533746894</v>
      </c>
      <c r="AL246" s="23" t="n">
        <v>0.6984871492046887</v>
      </c>
      <c r="AM246" s="23" t="n">
        <v>0.07326494696894813</v>
      </c>
      <c r="AN246" s="23" t="n">
        <v>0.8373065646714873</v>
      </c>
      <c r="AO246" s="23" t="n">
        <v>0.06555446849785053</v>
      </c>
      <c r="AP246" s="23" t="n">
        <v>0.1388194154667987</v>
      </c>
      <c r="AQ246" s="23" t="n">
        <v>1.104890901790203</v>
      </c>
      <c r="AR246" s="23" t="n">
        <v>1.198742977053853</v>
      </c>
      <c r="AS246" s="23" t="n">
        <v>1.129347496241047</v>
      </c>
      <c r="AT246" s="23" t="n">
        <v>0.2920409315695597</v>
      </c>
      <c r="AU246" s="23" t="n">
        <v>1.616847922724054</v>
      </c>
      <c r="AV246" s="23" t="n">
        <v>0.6168479227240536</v>
      </c>
      <c r="AW246" s="23" t="n">
        <v>0.7088647690250954</v>
      </c>
      <c r="AX246" s="23" t="n">
        <v>0.07530963293301411</v>
      </c>
      <c r="AY246" s="23" t="n">
        <v>0.8514117636021661</v>
      </c>
      <c r="AZ246" s="23" t="n">
        <v>0.06723736164405654</v>
      </c>
      <c r="BA246" s="23" t="n">
        <v>0.1425469945770707</v>
      </c>
      <c r="BB246" s="23" t="n">
        <v>1.106239774106121</v>
      </c>
      <c r="BC246" s="23" t="n">
        <v>1.201091944198491</v>
      </c>
      <c r="BD246" s="23" t="n">
        <v>1.151269313056274</v>
      </c>
      <c r="BE246" s="23" t="n">
        <v>0.2998575494541083</v>
      </c>
      <c r="BF246" s="23" t="n">
        <v>1.624102880214543</v>
      </c>
      <c r="BG246" s="23" t="n">
        <v>0.6241028802145431</v>
      </c>
      <c r="BH246" s="23" t="n">
        <v>2.755641355258258</v>
      </c>
      <c r="BI246" s="23" t="n">
        <v>0.4346307791252068</v>
      </c>
      <c r="BJ246" s="23" t="n">
        <v>3.591673793672142</v>
      </c>
      <c r="BK246" s="23" t="n">
        <v>0.4014016592886769</v>
      </c>
      <c r="BL246" s="23" t="n">
        <v>0.8360324384138837</v>
      </c>
      <c r="BM246" s="23" t="n">
        <v>1.157724000728851</v>
      </c>
      <c r="BN246" s="23" t="n">
        <v>1.303389422146167</v>
      </c>
      <c r="BO246" s="23" t="n">
        <v>5.256761647000062</v>
      </c>
      <c r="BP246" s="23" t="n">
        <v>1.66508785332792</v>
      </c>
      <c r="BQ246" s="23" t="n">
        <v>1.907636360939793</v>
      </c>
      <c r="BR246" s="23" t="n">
        <v>0.9076363609397925</v>
      </c>
      <c r="CD246" s="23" t="n">
        <v>0.3547902223376858</v>
      </c>
      <c r="CE246" s="23" t="n">
        <v>0.03148234751707356</v>
      </c>
      <c r="CF246" s="23" t="n">
        <v>0.4135430091363831</v>
      </c>
      <c r="CG246" s="23" t="n">
        <v>0.02727043928162377</v>
      </c>
      <c r="CH246" s="23" t="n">
        <v>0.05875278679869733</v>
      </c>
      <c r="CI246" s="23" t="n">
        <v>1.088735104675768</v>
      </c>
      <c r="CJ246" s="23" t="n">
        <v>1.165598663941694</v>
      </c>
      <c r="CK246" s="23" t="n">
        <v>0.5644168499226296</v>
      </c>
      <c r="CL246" s="23" t="n">
        <v>0.1508738407862465</v>
      </c>
      <c r="CM246" s="23" t="n">
        <v>1.590846687385379</v>
      </c>
      <c r="CN246" s="23" t="n">
        <v>0.5908466873853792</v>
      </c>
      <c r="CO246" s="23" t="n">
        <v>0</v>
      </c>
      <c r="CP246" s="23" t="n">
        <v>0.0001523485554970539</v>
      </c>
      <c r="CQ246" s="23" t="n">
        <v>0.0002706744487522241</v>
      </c>
      <c r="CR246" s="23" t="n">
        <v>0.0001183258932551702</v>
      </c>
      <c r="CS246" s="23" t="n">
        <v>0.0002706744487522241</v>
      </c>
      <c r="CV246" s="23" t="n">
        <v>0.002293542664460492</v>
      </c>
      <c r="CW246" s="23" t="n">
        <v>0.002022868215708268</v>
      </c>
      <c r="CZ246" s="23" t="n">
        <v>0.0001424830778689891</v>
      </c>
      <c r="DA246" s="23" t="n">
        <v>3.980088588504507e-05</v>
      </c>
      <c r="DB246" s="23" t="n">
        <v>0.0002141763338492189</v>
      </c>
      <c r="DC246" s="23" t="n">
        <v>3.189237009518465e-05</v>
      </c>
      <c r="DD246" s="23" t="n">
        <v>7.169325598022972e-05</v>
      </c>
      <c r="DE246" s="23" t="n">
        <v>1.279337634197103</v>
      </c>
      <c r="DF246" s="23" t="n">
        <v>1.503170320661872</v>
      </c>
      <c r="DG246" s="23" t="n">
        <v>0.000312709813246967</v>
      </c>
      <c r="DH246" s="23" t="n">
        <v>9.853347939774813e-05</v>
      </c>
      <c r="DI246" s="23" t="n">
        <v>2.194715456206656</v>
      </c>
      <c r="DJ246" s="23" t="n">
        <v>1.194715456206656</v>
      </c>
      <c r="DK246" s="23" t="n">
        <v>0.01951256794709548</v>
      </c>
      <c r="DL246" s="23" t="n">
        <v>0.002818751771931857</v>
      </c>
      <c r="DM246" s="23" t="n">
        <v>0.02428538032572452</v>
      </c>
      <c r="DN246" s="23" t="n">
        <v>0.001954060606697189</v>
      </c>
      <c r="DO246" s="23" t="n">
        <v>0.004772812378629046</v>
      </c>
      <c r="DP246" s="23" t="n">
        <v>1.144458268105682</v>
      </c>
      <c r="DQ246" s="23" t="n">
        <v>1.244601960724472</v>
      </c>
      <c r="DR246" s="23" t="n">
        <v>0.03115240433964054</v>
      </c>
      <c r="DS246" s="23" t="n">
        <v>0.006867024013916017</v>
      </c>
      <c r="DT246" s="23" t="n">
        <v>1.596530217042893</v>
      </c>
      <c r="DU246" s="23" t="n">
        <v>0.5965302170428931</v>
      </c>
      <c r="DV246" s="23" t="n">
        <v>-0.009277431204557741</v>
      </c>
      <c r="DW246" s="23" t="n">
        <v>-0.0009662152492479618</v>
      </c>
      <c r="DX246" s="23" t="n">
        <v>-0.0106650321776471</v>
      </c>
      <c r="DY246" s="23" t="n">
        <v>-0.0004213857238413948</v>
      </c>
      <c r="DZ246" s="23" t="n">
        <v>-0.001387600973089357</v>
      </c>
      <c r="EA246" s="23" t="n">
        <v>1.104146851422977</v>
      </c>
      <c r="EB246" s="23" t="n">
        <v>1.149567368649165</v>
      </c>
      <c r="EC246" s="23" t="n">
        <v>-0.01183684000212071</v>
      </c>
      <c r="ED246" s="23" t="n">
        <v>-0.001171807824473615</v>
      </c>
      <c r="EE246" s="23" t="n">
        <v>1.275874726649076</v>
      </c>
      <c r="EF246" s="23" t="n">
        <v>0.2758747266490756</v>
      </c>
      <c r="EG246" s="23" t="n">
        <v>0.005673596584702278</v>
      </c>
      <c r="EH246" s="23" t="n">
        <v>0.001480662059825353</v>
      </c>
      <c r="EI246" s="23" t="n">
        <v>0.008502789577713494</v>
      </c>
      <c r="EJ246" s="23" t="n">
        <v>0.001348530933185862</v>
      </c>
      <c r="EK246" s="23" t="n">
        <v>0.002829192993011215</v>
      </c>
      <c r="EL246" s="23" t="n">
        <v>1.260974152412891</v>
      </c>
      <c r="EM246" s="23" t="n">
        <v>1.49865952765122</v>
      </c>
      <c r="EN246" s="23" t="n">
        <v>0.01267559071464933</v>
      </c>
      <c r="EO246" s="23" t="n">
        <v>0.004172801136935834</v>
      </c>
      <c r="EP246" s="23" t="n">
        <v>2.234136764116527</v>
      </c>
      <c r="EQ246" s="23" t="n">
        <v>1.234136764116527</v>
      </c>
      <c r="ER246" s="23" t="n">
        <v>0.09435517557126785</v>
      </c>
      <c r="ES246" s="23" t="n">
        <v>-0.002844996202830137</v>
      </c>
      <c r="ET246" s="23" t="n">
        <v>0.09042617279762673</v>
      </c>
      <c r="EU246" s="23" t="n">
        <v>-0.001084006570810987</v>
      </c>
      <c r="EV246" s="23" t="n">
        <v>-0.003929002773641124</v>
      </c>
      <c r="EW246" s="23" t="n">
        <v>0.9698480111387079</v>
      </c>
      <c r="EX246" s="23" t="n">
        <v>0.9583594355068155</v>
      </c>
      <c r="EY246" s="23" t="n">
        <v>0.09106670251683585</v>
      </c>
      <c r="EZ246" s="23" t="n">
        <v>0.0006405297192091236</v>
      </c>
      <c r="FA246" s="23" t="n">
        <v>0.9651479313718391</v>
      </c>
      <c r="FB246" s="23" t="n">
        <v>-0.03485206862816093</v>
      </c>
      <c r="FC246" s="23" t="n">
        <v>0.02166860996256983</v>
      </c>
      <c r="FD246" s="23" t="n">
        <v>0.001922766373207024</v>
      </c>
      <c r="FE246" s="23" t="n">
        <v>0.02525690282184508</v>
      </c>
      <c r="FF246" s="23" t="n">
        <v>0.001665526486068221</v>
      </c>
      <c r="FG246" s="23" t="n">
        <v>0.003588292859275245</v>
      </c>
      <c r="FH246" s="23" t="n">
        <v>1.088735104675768</v>
      </c>
      <c r="FI246" s="23" t="n">
        <v>1.165598663941694</v>
      </c>
      <c r="FJ246" s="23" t="n">
        <v>0.03447143637920004</v>
      </c>
      <c r="FK246" s="23" t="n">
        <v>0.009214533557354961</v>
      </c>
      <c r="FL246" s="23" t="n">
        <v>1.590846687385379</v>
      </c>
      <c r="FM246" s="23" t="n">
        <v>0.5908466873853789</v>
      </c>
    </row>
    <row r="247">
      <c r="A247" s="2" t="inlineStr">
        <is>
          <t>Vic|1001</t>
        </is>
      </c>
      <c r="B247" s="2" t="inlineStr">
        <is>
          <t>Vic</t>
        </is>
      </c>
      <c r="C247" s="2" t="inlineStr">
        <is>
          <t>1001</t>
        </is>
      </c>
      <c r="D247" s="2" t="inlineStr">
        <is>
          <t>Exploration and mining support services</t>
        </is>
      </c>
      <c r="E247" s="23" t="n">
        <v>1</v>
      </c>
      <c r="F247" s="23" t="n">
        <v>0.4220233388100213</v>
      </c>
      <c r="G247" s="23" t="n">
        <v>1.770710995993862</v>
      </c>
      <c r="H247" s="23" t="n">
        <v>0.348687657183841</v>
      </c>
      <c r="I247" s="23" t="n">
        <v>0.7707109959938623</v>
      </c>
      <c r="J247" s="23" t="n">
        <v>1.422023338810021</v>
      </c>
      <c r="K247" s="23" t="n">
        <v>1.770710995993862</v>
      </c>
      <c r="L247" s="23" t="n">
        <v>2.823625718991422</v>
      </c>
      <c r="M247" s="23" t="n">
        <v>1.05291472299756</v>
      </c>
      <c r="N247" s="23" t="n">
        <v>2.823625718991422</v>
      </c>
      <c r="O247" s="23" t="n">
        <v>1.823625718991422</v>
      </c>
      <c r="P247" s="23" t="n">
        <v>0.3736940365040319</v>
      </c>
      <c r="Q247" s="23" t="n">
        <v>0.1261897220248668</v>
      </c>
      <c r="R247" s="23" t="n">
        <v>0.5951759466160327</v>
      </c>
      <c r="S247" s="23" t="n">
        <v>0.09529218808713397</v>
      </c>
      <c r="T247" s="23" t="n">
        <v>0.2214819101120008</v>
      </c>
      <c r="U247" s="23" t="n">
        <v>1.337681926116328</v>
      </c>
      <c r="V247" s="23" t="n">
        <v>1.592682484804949</v>
      </c>
      <c r="W247" s="23" t="n">
        <v>0.8450091843567974</v>
      </c>
      <c r="X247" s="23" t="n">
        <v>0.2498332377407647</v>
      </c>
      <c r="Y247" s="23" t="n">
        <v>2.261232724669612</v>
      </c>
      <c r="Z247" s="23" t="n">
        <v>1.261232724669612</v>
      </c>
      <c r="AA247" s="23" t="n">
        <v>0.6571871666219933</v>
      </c>
      <c r="AB247" s="23" t="n">
        <v>0.1862193124168347</v>
      </c>
      <c r="AC247" s="23" t="n">
        <v>0.9977827774417384</v>
      </c>
      <c r="AD247" s="23" t="n">
        <v>0.1543762984029104</v>
      </c>
      <c r="AE247" s="23" t="n">
        <v>0.3405956108197451</v>
      </c>
      <c r="AF247" s="23" t="n">
        <v>1.283358108427497</v>
      </c>
      <c r="AG247" s="23" t="n">
        <v>1.518262723495408</v>
      </c>
      <c r="AH247" s="23" t="n">
        <v>1.524053571096956</v>
      </c>
      <c r="AI247" s="23" t="n">
        <v>0.5262707936552177</v>
      </c>
      <c r="AJ247" s="23" t="n">
        <v>2.319055587970078</v>
      </c>
      <c r="AK247" s="23" t="n">
        <v>1.319055587970078</v>
      </c>
      <c r="AL247" s="23" t="n">
        <v>0.5178454197440482</v>
      </c>
      <c r="AM247" s="23" t="n">
        <v>0.1854595554314003</v>
      </c>
      <c r="AN247" s="23" t="n">
        <v>0.8579824912591515</v>
      </c>
      <c r="AO247" s="23" t="n">
        <v>0.154677516083703</v>
      </c>
      <c r="AP247" s="23" t="n">
        <v>0.3401370715151033</v>
      </c>
      <c r="AQ247" s="23" t="n">
        <v>1.358136904103673</v>
      </c>
      <c r="AR247" s="23" t="n">
        <v>1.656831283133141</v>
      </c>
      <c r="AS247" s="23" t="n">
        <v>1.393072477232576</v>
      </c>
      <c r="AT247" s="23" t="n">
        <v>0.5350899859734245</v>
      </c>
      <c r="AU247" s="23" t="n">
        <v>2.690131889012594</v>
      </c>
      <c r="AV247" s="23" t="n">
        <v>1.690131889012594</v>
      </c>
      <c r="AW247" s="23" t="n">
        <v>0.5213511999690756</v>
      </c>
      <c r="AX247" s="23" t="n">
        <v>0.1901784915313492</v>
      </c>
      <c r="AY247" s="23" t="n">
        <v>0.8701330938026537</v>
      </c>
      <c r="AZ247" s="23" t="n">
        <v>0.1586034023022289</v>
      </c>
      <c r="BA247" s="23" t="n">
        <v>0.348781893833578</v>
      </c>
      <c r="BB247" s="23" t="n">
        <v>1.364780001547191</v>
      </c>
      <c r="BC247" s="23" t="n">
        <v>1.668996050750945</v>
      </c>
      <c r="BD247" s="23" t="n">
        <v>1.41954502407246</v>
      </c>
      <c r="BE247" s="23" t="n">
        <v>0.5494119302698064</v>
      </c>
      <c r="BF247" s="23" t="n">
        <v>2.722819136422169</v>
      </c>
      <c r="BG247" s="23" t="n">
        <v>1.722819136422169</v>
      </c>
      <c r="BH247" s="23" t="n">
        <v>2.617366131239373</v>
      </c>
      <c r="BI247" s="23" t="n">
        <v>1.263016828201974</v>
      </c>
      <c r="BJ247" s="23" t="n">
        <v>4.830581597222295</v>
      </c>
      <c r="BK247" s="23" t="n">
        <v>0.9501986377809486</v>
      </c>
      <c r="BL247" s="23" t="n">
        <v>2.213215465982922</v>
      </c>
      <c r="BM247" s="23" t="n">
        <v>1.482552598632394</v>
      </c>
      <c r="BN247" s="23" t="n">
        <v>1.84558879232342</v>
      </c>
      <c r="BO247" s="23" t="n">
        <v>7.881427351251595</v>
      </c>
      <c r="BP247" s="23" t="n">
        <v>3.0508457540293</v>
      </c>
      <c r="BQ247" s="23" t="n">
        <v>3.011205523439546</v>
      </c>
      <c r="BR247" s="23" t="n">
        <v>2.011205523439546</v>
      </c>
      <c r="CD247" s="23" t="n">
        <v>0.2834931301179615</v>
      </c>
      <c r="CE247" s="23" t="n">
        <v>0.06002959039196779</v>
      </c>
      <c r="CF247" s="23" t="n">
        <v>0.4026068308257056</v>
      </c>
      <c r="CG247" s="23" t="n">
        <v>0.05908411031577634</v>
      </c>
      <c r="CH247" s="23" t="n">
        <v>0.1191137007077441</v>
      </c>
      <c r="CI247" s="23" t="n">
        <v>1.21174971812188</v>
      </c>
      <c r="CJ247" s="23" t="n">
        <v>1.42016432870236</v>
      </c>
      <c r="CK247" s="23" t="n">
        <v>0.6790443867401584</v>
      </c>
      <c r="CL247" s="23" t="n">
        <v>0.2764375559144528</v>
      </c>
      <c r="CM247" s="23" t="n">
        <v>2.395276338645695</v>
      </c>
      <c r="CN247" s="23" t="n">
        <v>1.395276338645695</v>
      </c>
      <c r="CO247" s="23" t="n">
        <v>0</v>
      </c>
      <c r="CP247" s="23" t="n">
        <v>0.0002206655907285634</v>
      </c>
      <c r="CQ247" s="23" t="n">
        <v>0.0005055752709651081</v>
      </c>
      <c r="CR247" s="23" t="n">
        <v>0.0002849096802365447</v>
      </c>
      <c r="CS247" s="23" t="n">
        <v>0.0005055752709651081</v>
      </c>
      <c r="CV247" s="23" t="n">
        <v>0.004211961630411452</v>
      </c>
      <c r="CW247" s="23" t="n">
        <v>0.003706386359446344</v>
      </c>
      <c r="CZ247" s="23" t="n">
        <v>8.049822076173029e-05</v>
      </c>
      <c r="DA247" s="23" t="n">
        <v>6.962608414846694e-05</v>
      </c>
      <c r="DB247" s="23" t="n">
        <v>0.0002044957012613133</v>
      </c>
      <c r="DC247" s="23" t="n">
        <v>5.437139635111604e-05</v>
      </c>
      <c r="DD247" s="23" t="n">
        <v>0.000123997480499583</v>
      </c>
      <c r="DE247" s="23" t="n">
        <v>1.864939417164956</v>
      </c>
      <c r="DF247" s="23" t="n">
        <v>2.540375418564937</v>
      </c>
      <c r="DG247" s="23" t="n">
        <v>0.0003850329904196842</v>
      </c>
      <c r="DH247" s="23" t="n">
        <v>0.000180537289158371</v>
      </c>
      <c r="DI247" s="23" t="n">
        <v>4.783124232762335</v>
      </c>
      <c r="DJ247" s="23" t="n">
        <v>3.783124232762335</v>
      </c>
      <c r="DK247" s="23" t="n">
        <v>0.006569507832353596</v>
      </c>
      <c r="DL247" s="23" t="n">
        <v>0.00507416591635291</v>
      </c>
      <c r="DM247" s="23" t="n">
        <v>0.01599131794525489</v>
      </c>
      <c r="DN247" s="23" t="n">
        <v>0.004347644196548379</v>
      </c>
      <c r="DO247" s="23" t="n">
        <v>0.00942181011290129</v>
      </c>
      <c r="DP247" s="23" t="n">
        <v>1.772381439498952</v>
      </c>
      <c r="DQ247" s="23" t="n">
        <v>2.434172902040034</v>
      </c>
      <c r="DR247" s="23" t="n">
        <v>0.02857337541075191</v>
      </c>
      <c r="DS247" s="23" t="n">
        <v>0.01258205746549702</v>
      </c>
      <c r="DT247" s="23" t="n">
        <v>4.349393613633183</v>
      </c>
      <c r="DU247" s="23" t="n">
        <v>3.349393613633183</v>
      </c>
      <c r="DV247" s="23" t="n">
        <v>-0.003144225828087787</v>
      </c>
      <c r="DW247" s="23" t="n">
        <v>-0.0006455214912810587</v>
      </c>
      <c r="DX247" s="23" t="n">
        <v>-0.00455078637397916</v>
      </c>
      <c r="DY247" s="23" t="n">
        <v>-0.0007610390546103145</v>
      </c>
      <c r="DZ247" s="23" t="n">
        <v>-0.001406560545891373</v>
      </c>
      <c r="EA247" s="23" t="n">
        <v>1.205303793867008</v>
      </c>
      <c r="EB247" s="23" t="n">
        <v>1.447347176314876</v>
      </c>
      <c r="EC247" s="23" t="n">
        <v>-0.00669782319169929</v>
      </c>
      <c r="ED247" s="23" t="n">
        <v>-0.00214703681772013</v>
      </c>
      <c r="EE247" s="23" t="n">
        <v>2.130197879511944</v>
      </c>
      <c r="EF247" s="23" t="n">
        <v>1.130197879511944</v>
      </c>
      <c r="EG247" s="23" t="n">
        <v>0.01157807373966912</v>
      </c>
      <c r="EH247" s="23" t="n">
        <v>0.004392052454612492</v>
      </c>
      <c r="EI247" s="23" t="n">
        <v>0.01933601962039445</v>
      </c>
      <c r="EJ247" s="23" t="n">
        <v>0.003365893426112843</v>
      </c>
      <c r="EK247" s="23" t="n">
        <v>0.007757945880725335</v>
      </c>
      <c r="EL247" s="23" t="n">
        <v>1.379342242359739</v>
      </c>
      <c r="EM247" s="23" t="n">
        <v>1.67005497245581</v>
      </c>
      <c r="EN247" s="23" t="n">
        <v>0.02698160577105038</v>
      </c>
      <c r="EO247" s="23" t="n">
        <v>0.007645586150655921</v>
      </c>
      <c r="EP247" s="23" t="n">
        <v>2.330405417837792</v>
      </c>
      <c r="EQ247" s="23" t="n">
        <v>1.330405417837792</v>
      </c>
      <c r="ER247" s="23" t="n">
        <v>-0.1509198206176142</v>
      </c>
      <c r="ES247" s="23" t="n">
        <v>-0.005151809440046828</v>
      </c>
      <c r="ET247" s="23" t="n">
        <v>-0.1591363058029807</v>
      </c>
      <c r="EU247" s="23" t="n">
        <v>-0.003064675745319667</v>
      </c>
      <c r="EV247" s="23" t="n">
        <v>-0.008216485185366496</v>
      </c>
      <c r="EW247" s="23" t="n">
        <v>1.034136069198624</v>
      </c>
      <c r="EX247" s="23" t="n">
        <v>1.05444271767447</v>
      </c>
      <c r="EY247" s="23" t="n">
        <v>-0.1579626996354303</v>
      </c>
      <c r="EZ247" s="23" t="n">
        <v>0.001173606167550412</v>
      </c>
      <c r="FA247" s="23" t="n">
        <v>1.046666362237871</v>
      </c>
      <c r="FB247" s="23" t="n">
        <v>0.0466663622378709</v>
      </c>
      <c r="FC247" s="23" t="n">
        <v>0.0173141808224563</v>
      </c>
      <c r="FD247" s="23" t="n">
        <v>0.003666272908666382</v>
      </c>
      <c r="FE247" s="23" t="n">
        <v>0.02458898198475494</v>
      </c>
      <c r="FF247" s="23" t="n">
        <v>0.003608528253632259</v>
      </c>
      <c r="FG247" s="23" t="n">
        <v>0.007274801162298641</v>
      </c>
      <c r="FH247" s="23" t="n">
        <v>1.21174971812188</v>
      </c>
      <c r="FI247" s="23" t="n">
        <v>1.420164328702361</v>
      </c>
      <c r="FJ247" s="23" t="n">
        <v>0.04147224764706264</v>
      </c>
      <c r="FK247" s="23" t="n">
        <v>0.0168832656623077</v>
      </c>
      <c r="FL247" s="23" t="n">
        <v>2.395276338645695</v>
      </c>
      <c r="FM247" s="23" t="n">
        <v>1.395276338645695</v>
      </c>
    </row>
    <row r="248">
      <c r="A248" s="2" t="inlineStr">
        <is>
          <t>Vic|1101</t>
        </is>
      </c>
      <c r="B248" s="2" t="inlineStr">
        <is>
          <t>Vic</t>
        </is>
      </c>
      <c r="C248" s="2" t="inlineStr">
        <is>
          <t>1101</t>
        </is>
      </c>
      <c r="D248" s="2" t="inlineStr">
        <is>
          <t>Meat and meat product manufacturing</t>
        </is>
      </c>
      <c r="E248" s="23" t="n">
        <v>1</v>
      </c>
      <c r="F248" s="23" t="n">
        <v>0.6990233345960379</v>
      </c>
      <c r="G248" s="23" t="n">
        <v>2.237258202857649</v>
      </c>
      <c r="H248" s="23" t="n">
        <v>0.5382348682616112</v>
      </c>
      <c r="I248" s="23" t="n">
        <v>1.237258202857649</v>
      </c>
      <c r="J248" s="23" t="n">
        <v>1.699023334596038</v>
      </c>
      <c r="K248" s="23" t="n">
        <v>2.237258202857649</v>
      </c>
      <c r="L248" s="23" t="n">
        <v>2.753520272215276</v>
      </c>
      <c r="M248" s="23" t="n">
        <v>0.5162620693576265</v>
      </c>
      <c r="N248" s="23" t="n">
        <v>2.753520272215276</v>
      </c>
      <c r="O248" s="23" t="n">
        <v>1.753520272215276</v>
      </c>
      <c r="P248" s="23" t="n">
        <v>0.1111473762663333</v>
      </c>
      <c r="Q248" s="23" t="n">
        <v>0.06479164776078515</v>
      </c>
      <c r="R248" s="23" t="n">
        <v>0.2918249304721604</v>
      </c>
      <c r="S248" s="23" t="n">
        <v>0.115885906445042</v>
      </c>
      <c r="T248" s="23" t="n">
        <v>0.1806775542058272</v>
      </c>
      <c r="U248" s="23" t="n">
        <v>1.582934567933752</v>
      </c>
      <c r="V248" s="23" t="n">
        <v>2.625567424757598</v>
      </c>
      <c r="W248" s="23" t="n">
        <v>0.4143224333498576</v>
      </c>
      <c r="X248" s="23" t="n">
        <v>0.1224975028776972</v>
      </c>
      <c r="Y248" s="23" t="n">
        <v>3.727685234395916</v>
      </c>
      <c r="Z248" s="23" t="n">
        <v>2.727685234395917</v>
      </c>
      <c r="AA248" s="23" t="n">
        <v>0.1813841317739423</v>
      </c>
      <c r="AB248" s="23" t="n">
        <v>0.3203045845124101</v>
      </c>
      <c r="AC248" s="23" t="n">
        <v>0.7369004274988358</v>
      </c>
      <c r="AD248" s="23" t="n">
        <v>0.2352117112124834</v>
      </c>
      <c r="AE248" s="23" t="n">
        <v>0.5555162957248935</v>
      </c>
      <c r="AF248" s="23" t="n">
        <v>2.765890882404219</v>
      </c>
      <c r="AG248" s="23" t="n">
        <v>4.062651017439769</v>
      </c>
      <c r="AH248" s="23" t="n">
        <v>0.9949399847779226</v>
      </c>
      <c r="AI248" s="23" t="n">
        <v>0.2580395572790868</v>
      </c>
      <c r="AJ248" s="23" t="n">
        <v>5.485264753026517</v>
      </c>
      <c r="AK248" s="23" t="n">
        <v>4.485264753026516</v>
      </c>
      <c r="AL248" s="23" t="n">
        <v>0.181866529025935</v>
      </c>
      <c r="AM248" s="23" t="n">
        <v>0.3131236584053949</v>
      </c>
      <c r="AN248" s="23" t="n">
        <v>0.7289766873723081</v>
      </c>
      <c r="AO248" s="23" t="n">
        <v>0.2339864999409783</v>
      </c>
      <c r="AP248" s="23" t="n">
        <v>0.5471101583463731</v>
      </c>
      <c r="AQ248" s="23" t="n">
        <v>2.721722298668503</v>
      </c>
      <c r="AR248" s="23" t="n">
        <v>4.008305933349356</v>
      </c>
      <c r="AS248" s="23" t="n">
        <v>0.9913404452507547</v>
      </c>
      <c r="AT248" s="23" t="n">
        <v>0.2623637578784466</v>
      </c>
      <c r="AU248" s="23" t="n">
        <v>5.450922995893242</v>
      </c>
      <c r="AV248" s="23" t="n">
        <v>4.450922995893242</v>
      </c>
      <c r="AW248" s="23" t="n">
        <v>0.1876086172091381</v>
      </c>
      <c r="AX248" s="23" t="n">
        <v>0.3274323873395019</v>
      </c>
      <c r="AY248" s="23" t="n">
        <v>0.7561696791264795</v>
      </c>
      <c r="AZ248" s="23" t="n">
        <v>0.2411286745778394</v>
      </c>
      <c r="BA248" s="23" t="n">
        <v>0.5685610619173413</v>
      </c>
      <c r="BB248" s="23" t="n">
        <v>2.74529503074208</v>
      </c>
      <c r="BC248" s="23" t="n">
        <v>4.030570079217276</v>
      </c>
      <c r="BD248" s="23" t="n">
        <v>1.025555730869927</v>
      </c>
      <c r="BE248" s="23" t="n">
        <v>0.2693860517434471</v>
      </c>
      <c r="BF248" s="23" t="n">
        <v>5.466463887032869</v>
      </c>
      <c r="BG248" s="23" t="n">
        <v>4.466463887032869</v>
      </c>
      <c r="BH248" s="23" t="n">
        <v>2.102838649486368</v>
      </c>
      <c r="BI248" s="23" t="n">
        <v>1.510349292518506</v>
      </c>
      <c r="BJ248" s="23" t="n">
        <v>4.904347297256386</v>
      </c>
      <c r="BK248" s="23" t="n">
        <v>1.291159355251512</v>
      </c>
      <c r="BL248" s="23" t="n">
        <v>2.801508647770019</v>
      </c>
      <c r="BM248" s="23" t="n">
        <v>1.718243072471309</v>
      </c>
      <c r="BN248" s="23" t="n">
        <v>2.332250883088109</v>
      </c>
      <c r="BO248" s="23" t="n">
        <v>6.400229069886655</v>
      </c>
      <c r="BP248" s="23" t="n">
        <v>1.495881772630269</v>
      </c>
      <c r="BQ248" s="23" t="n">
        <v>3.043613960324514</v>
      </c>
      <c r="BR248" s="23" t="n">
        <v>2.043613960324513</v>
      </c>
      <c r="CD248" s="23" t="n">
        <v>0.07023675550760901</v>
      </c>
      <c r="CE248" s="23" t="n">
        <v>0.2555129367516247</v>
      </c>
      <c r="CF248" s="23" t="n">
        <v>0.4450754970266749</v>
      </c>
      <c r="CG248" s="23" t="n">
        <v>0.1193258047674412</v>
      </c>
      <c r="CH248" s="23" t="n">
        <v>0.3748387415190659</v>
      </c>
      <c r="CI248" s="23" t="n">
        <v>4.637880692309941</v>
      </c>
      <c r="CJ248" s="23" t="n">
        <v>6.336788961990965</v>
      </c>
      <c r="CK248" s="23" t="n">
        <v>0.5806175514280654</v>
      </c>
      <c r="CL248" s="23" t="n">
        <v>0.1355420544013904</v>
      </c>
      <c r="CM248" s="23" t="n">
        <v>8.266577054020738</v>
      </c>
      <c r="CN248" s="23" t="n">
        <v>7.266577054020739</v>
      </c>
      <c r="CO248" s="23" t="n">
        <v>0</v>
      </c>
      <c r="CP248" s="23" t="n">
        <v>5.329466503260908e-05</v>
      </c>
      <c r="CQ248" s="23" t="n">
        <v>0.0005041696860966795</v>
      </c>
      <c r="CR248" s="23" t="n">
        <v>0.0004508750210640705</v>
      </c>
      <c r="CS248" s="23" t="n">
        <v>0.0005041696860966795</v>
      </c>
      <c r="CV248" s="23" t="n">
        <v>0.002321474212259226</v>
      </c>
      <c r="CW248" s="23" t="n">
        <v>0.001817304526162546</v>
      </c>
      <c r="CZ248" s="23" t="n">
        <v>3.997430376281785e-05</v>
      </c>
      <c r="DA248" s="23" t="n">
        <v>3.788497106580079e-05</v>
      </c>
      <c r="DB248" s="23" t="n">
        <v>0.0001725751528220589</v>
      </c>
      <c r="DC248" s="23" t="n">
        <v>9.471587799344026e-05</v>
      </c>
      <c r="DD248" s="23" t="n">
        <v>0.000132600849059241</v>
      </c>
      <c r="DE248" s="23" t="n">
        <v>1.947733106011956</v>
      </c>
      <c r="DF248" s="23" t="n">
        <v>4.317152184713718</v>
      </c>
      <c r="DG248" s="23" t="n">
        <v>0.0002610956687397879</v>
      </c>
      <c r="DH248" s="23" t="n">
        <v>8.852051591772897e-05</v>
      </c>
      <c r="DI248" s="23" t="n">
        <v>6.531587649129897</v>
      </c>
      <c r="DJ248" s="23" t="n">
        <v>5.531587649129897</v>
      </c>
      <c r="DK248" s="23" t="n">
        <v>0.005783280968087138</v>
      </c>
      <c r="DL248" s="23" t="n">
        <v>0.02072076315957542</v>
      </c>
      <c r="DM248" s="23" t="n">
        <v>0.03568788942220422</v>
      </c>
      <c r="DN248" s="23" t="n">
        <v>0.009183845294541661</v>
      </c>
      <c r="DO248" s="23" t="n">
        <v>0.02990460845411708</v>
      </c>
      <c r="DP248" s="23" t="n">
        <v>4.582873333305982</v>
      </c>
      <c r="DQ248" s="23" t="n">
        <v>6.170872489013489</v>
      </c>
      <c r="DR248" s="23" t="n">
        <v>0.04185708706189677</v>
      </c>
      <c r="DS248" s="23" t="n">
        <v>0.00616919763969255</v>
      </c>
      <c r="DT248" s="23" t="n">
        <v>7.237602200700496</v>
      </c>
      <c r="DU248" s="23" t="n">
        <v>6.237602200700496</v>
      </c>
      <c r="DV248" s="23" t="n">
        <v>-8.116708864682164e-05</v>
      </c>
      <c r="DW248" s="23" t="n">
        <v>-0.006503213861567127</v>
      </c>
      <c r="DX248" s="23" t="n">
        <v>-0.009171642506951861</v>
      </c>
      <c r="DY248" s="23" t="n">
        <v>-0.002587261556737914</v>
      </c>
      <c r="DZ248" s="23" t="n">
        <v>-0.009090475418305041</v>
      </c>
      <c r="EA248" s="23" t="n">
        <v>81.12131480857026</v>
      </c>
      <c r="EB248" s="23" t="n">
        <v>112.9970614920042</v>
      </c>
      <c r="EC248" s="23" t="n">
        <v>-0.01022437132372403</v>
      </c>
      <c r="ED248" s="23" t="n">
        <v>-0.001052728816772168</v>
      </c>
      <c r="EE248" s="23" t="n">
        <v>125.9669589507249</v>
      </c>
      <c r="EF248" s="23" t="n">
        <v>124.9669589507249</v>
      </c>
      <c r="EG248" s="23" t="n">
        <v>0.004942402190668114</v>
      </c>
      <c r="EH248" s="23" t="n">
        <v>0.001802709821308883</v>
      </c>
      <c r="EI248" s="23" t="n">
        <v>0.01078232062423365</v>
      </c>
      <c r="EJ248" s="23" t="n">
        <v>0.004037208612256654</v>
      </c>
      <c r="EK248" s="23" t="n">
        <v>0.005839918433565536</v>
      </c>
      <c r="EL248" s="23" t="n">
        <v>1.364743651318508</v>
      </c>
      <c r="EM248" s="23" t="n">
        <v>2.181595145087959</v>
      </c>
      <c r="EN248" s="23" t="n">
        <v>0.01453108207791767</v>
      </c>
      <c r="EO248" s="23" t="n">
        <v>0.003748761453684015</v>
      </c>
      <c r="EP248" s="23" t="n">
        <v>2.940084905545365</v>
      </c>
      <c r="EQ248" s="23" t="n">
        <v>1.940084905545364</v>
      </c>
      <c r="ER248" s="23" t="n">
        <v>-0.004460004938675404</v>
      </c>
      <c r="ES248" s="23" t="n">
        <v>-0.008983635928323668</v>
      </c>
      <c r="ET248" s="23" t="n">
        <v>-0.01870606075076107</v>
      </c>
      <c r="EU248" s="23" t="n">
        <v>-0.005262419883762002</v>
      </c>
      <c r="EV248" s="23" t="n">
        <v>-0.01424605581208567</v>
      </c>
      <c r="EW248" s="23" t="n">
        <v>3.014265914914381</v>
      </c>
      <c r="EX248" s="23" t="n">
        <v>4.194179380509087</v>
      </c>
      <c r="EY248" s="23" t="n">
        <v>-0.01813062160508599</v>
      </c>
      <c r="EZ248" s="23" t="n">
        <v>0.0005754391456750836</v>
      </c>
      <c r="FA248" s="23" t="n">
        <v>4.065157293406648</v>
      </c>
      <c r="FB248" s="23" t="n">
        <v>3.065157293406648</v>
      </c>
      <c r="FC248" s="23" t="n">
        <v>0.004289669681714616</v>
      </c>
      <c r="FD248" s="23" t="n">
        <v>0.01560530651149694</v>
      </c>
      <c r="FE248" s="23" t="n">
        <v>0.02718273148967647</v>
      </c>
      <c r="FF248" s="23" t="n">
        <v>0.007287755296464917</v>
      </c>
      <c r="FG248" s="23" t="n">
        <v>0.02289306180796185</v>
      </c>
      <c r="FH248" s="23" t="n">
        <v>4.637880692309943</v>
      </c>
      <c r="FI248" s="23" t="n">
        <v>6.336788961990964</v>
      </c>
      <c r="FJ248" s="23" t="n">
        <v>0.03546088496019047</v>
      </c>
      <c r="FK248" s="23" t="n">
        <v>0.008278153470514006</v>
      </c>
      <c r="FL248" s="23" t="n">
        <v>8.266577054020736</v>
      </c>
      <c r="FM248" s="23" t="n">
        <v>7.266577054020736</v>
      </c>
    </row>
    <row r="249">
      <c r="A249" s="2" t="inlineStr">
        <is>
          <t>Vic|1102</t>
        </is>
      </c>
      <c r="B249" s="2" t="inlineStr">
        <is>
          <t>Vic</t>
        </is>
      </c>
      <c r="C249" s="2" t="inlineStr">
        <is>
          <t>1102</t>
        </is>
      </c>
      <c r="D249" s="2" t="inlineStr">
        <is>
          <t>Processed seafood manufacturing</t>
        </is>
      </c>
      <c r="E249" s="23" t="n">
        <v>1</v>
      </c>
      <c r="F249" s="23" t="n">
        <v>0.2255659893298694</v>
      </c>
      <c r="G249" s="23" t="n">
        <v>1.405124495247812</v>
      </c>
      <c r="H249" s="23" t="n">
        <v>0.1795585059179425</v>
      </c>
      <c r="I249" s="23" t="n">
        <v>0.4051244952478119</v>
      </c>
      <c r="J249" s="23" t="n">
        <v>1.225565989329869</v>
      </c>
      <c r="K249" s="23" t="n">
        <v>1.405124495247812</v>
      </c>
      <c r="L249" s="23" t="n">
        <v>1.721364219238392</v>
      </c>
      <c r="M249" s="23" t="n">
        <v>0.3162397239905801</v>
      </c>
      <c r="N249" s="23" t="n">
        <v>1.721364219238392</v>
      </c>
      <c r="O249" s="23" t="n">
        <v>0.721364219238392</v>
      </c>
      <c r="P249" s="23" t="n">
        <v>0.0840188448177195</v>
      </c>
      <c r="Q249" s="23" t="n">
        <v>0.05055753951762562</v>
      </c>
      <c r="R249" s="23" t="n">
        <v>0.1787592793344586</v>
      </c>
      <c r="S249" s="23" t="n">
        <v>0.04418289499911353</v>
      </c>
      <c r="T249" s="23" t="n">
        <v>0.09474043451673915</v>
      </c>
      <c r="U249" s="23" t="n">
        <v>1.601740474143761</v>
      </c>
      <c r="V249" s="23" t="n">
        <v>2.127609344335552</v>
      </c>
      <c r="W249" s="23" t="n">
        <v>0.2537959299018335</v>
      </c>
      <c r="X249" s="23" t="n">
        <v>0.07503665056737482</v>
      </c>
      <c r="Y249" s="23" t="n">
        <v>3.020702444224848</v>
      </c>
      <c r="Z249" s="23" t="n">
        <v>2.020702444224848</v>
      </c>
      <c r="AA249" s="23" t="n">
        <v>0.3200739130430251</v>
      </c>
      <c r="AB249" s="23" t="n">
        <v>0.09384030051610708</v>
      </c>
      <c r="AC249" s="23" t="n">
        <v>0.4902652550101078</v>
      </c>
      <c r="AD249" s="23" t="n">
        <v>0.07635104145097567</v>
      </c>
      <c r="AE249" s="23" t="n">
        <v>0.1701913419670827</v>
      </c>
      <c r="AF249" s="23" t="n">
        <v>1.293183220162941</v>
      </c>
      <c r="AG249" s="23" t="n">
        <v>1.53172512670286</v>
      </c>
      <c r="AH249" s="23" t="n">
        <v>0.6483290819229113</v>
      </c>
      <c r="AI249" s="23" t="n">
        <v>0.1580638269128035</v>
      </c>
      <c r="AJ249" s="23" t="n">
        <v>2.02556052056564</v>
      </c>
      <c r="AK249" s="23" t="n">
        <v>1.02556052056564</v>
      </c>
      <c r="AL249" s="23" t="n">
        <v>0.3102305863133221</v>
      </c>
      <c r="AM249" s="23" t="n">
        <v>0.09139093754343644</v>
      </c>
      <c r="AN249" s="23" t="n">
        <v>0.4779701024590964</v>
      </c>
      <c r="AO249" s="23" t="n">
        <v>0.07634857860233782</v>
      </c>
      <c r="AP249" s="23" t="n">
        <v>0.1677395161457743</v>
      </c>
      <c r="AQ249" s="23" t="n">
        <v>1.294590351742864</v>
      </c>
      <c r="AR249" s="23" t="n">
        <v>1.540693031396857</v>
      </c>
      <c r="AS249" s="23" t="n">
        <v>0.6386827468721333</v>
      </c>
      <c r="AT249" s="23" t="n">
        <v>0.160712644413037</v>
      </c>
      <c r="AU249" s="23" t="n">
        <v>2.058735582658139</v>
      </c>
      <c r="AV249" s="23" t="n">
        <v>1.058735582658139</v>
      </c>
      <c r="AW249" s="23" t="n">
        <v>0.3152517580424776</v>
      </c>
      <c r="AX249" s="23" t="n">
        <v>0.09514651801292341</v>
      </c>
      <c r="AY249" s="23" t="n">
        <v>0.4888128039101952</v>
      </c>
      <c r="AZ249" s="23" t="n">
        <v>0.07841452785479418</v>
      </c>
      <c r="BA249" s="23" t="n">
        <v>0.1735610458677176</v>
      </c>
      <c r="BB249" s="23" t="n">
        <v>1.301811220986445</v>
      </c>
      <c r="BC249" s="23" t="n">
        <v>1.5505474321394</v>
      </c>
      <c r="BD249" s="23" t="n">
        <v>0.6538270005879796</v>
      </c>
      <c r="BE249" s="23" t="n">
        <v>0.1650141966777844</v>
      </c>
      <c r="BF249" s="23" t="n">
        <v>2.073983677832121</v>
      </c>
      <c r="BG249" s="23" t="n">
        <v>1.073983677832121</v>
      </c>
      <c r="BH249" s="23" t="n">
        <v>1.641827493789078</v>
      </c>
      <c r="BI249" s="23" t="n">
        <v>0.667569602140392</v>
      </c>
      <c r="BJ249" s="23" t="n">
        <v>2.780567220289155</v>
      </c>
      <c r="BK249" s="23" t="n">
        <v>0.471170124359685</v>
      </c>
      <c r="BL249" s="23" t="n">
        <v>1.138739726500077</v>
      </c>
      <c r="BM249" s="23" t="n">
        <v>1.406601548984752</v>
      </c>
      <c r="BN249" s="23" t="n">
        <v>1.69358061721335</v>
      </c>
      <c r="BO249" s="23" t="n">
        <v>3.696879432588128</v>
      </c>
      <c r="BP249" s="23" t="n">
        <v>0.9163122122989722</v>
      </c>
      <c r="BQ249" s="23" t="n">
        <v>2.251685665256046</v>
      </c>
      <c r="BR249" s="23" t="n">
        <v>1.251685665256046</v>
      </c>
      <c r="CD249" s="23" t="n">
        <v>0.2360550682253056</v>
      </c>
      <c r="CE249" s="23" t="n">
        <v>0.04328276099848138</v>
      </c>
      <c r="CF249" s="23" t="n">
        <v>0.311505975675649</v>
      </c>
      <c r="CG249" s="23" t="n">
        <v>0.03216814645186208</v>
      </c>
      <c r="CH249" s="23" t="n">
        <v>0.07545090745034347</v>
      </c>
      <c r="CI249" s="23" t="n">
        <v>1.183358744736502</v>
      </c>
      <c r="CJ249" s="23" t="n">
        <v>1.319632651895991</v>
      </c>
      <c r="CK249" s="23" t="n">
        <v>0.3945331520210781</v>
      </c>
      <c r="CL249" s="23" t="n">
        <v>0.08302717634542905</v>
      </c>
      <c r="CM249" s="23" t="n">
        <v>1.671360648967347</v>
      </c>
      <c r="CN249" s="23" t="n">
        <v>0.671360648967347</v>
      </c>
      <c r="CO249" s="23" t="n">
        <v>0</v>
      </c>
      <c r="CP249" s="23" t="n">
        <v>4.585478335429522e-05</v>
      </c>
      <c r="CQ249" s="23" t="n">
        <v>0.0001669506267652102</v>
      </c>
      <c r="CR249" s="23" t="n">
        <v>0.000121095843410915</v>
      </c>
      <c r="CS249" s="23" t="n">
        <v>0.0001669506267652102</v>
      </c>
      <c r="CV249" s="23" t="n">
        <v>0.001280152459461468</v>
      </c>
      <c r="CW249" s="23" t="n">
        <v>0.001113201832696258</v>
      </c>
      <c r="CZ249" s="23" t="n">
        <v>9.238352921519069e-05</v>
      </c>
      <c r="DA249" s="23" t="n">
        <v>7.691689941909761e-05</v>
      </c>
      <c r="DB249" s="23" t="n">
        <v>0.0002073491404036671</v>
      </c>
      <c r="DC249" s="23" t="n">
        <v>3.804871176937884e-05</v>
      </c>
      <c r="DD249" s="23" t="n">
        <v>0.0001149656111884765</v>
      </c>
      <c r="DE249" s="23" t="n">
        <v>1.832582388576362</v>
      </c>
      <c r="DF249" s="23" t="n">
        <v>2.244438398977862</v>
      </c>
      <c r="DG249" s="23" t="n">
        <v>0.0002615729642769921</v>
      </c>
      <c r="DH249" s="23" t="n">
        <v>5.422382387332495e-05</v>
      </c>
      <c r="DI249" s="23" t="n">
        <v>2.831380945273321</v>
      </c>
      <c r="DJ249" s="23" t="n">
        <v>1.831380945273321</v>
      </c>
      <c r="DK249" s="23" t="n">
        <v>0.005670753154444287</v>
      </c>
      <c r="DL249" s="23" t="n">
        <v>0.006720316321104708</v>
      </c>
      <c r="DM249" s="23" t="n">
        <v>0.01490852532394994</v>
      </c>
      <c r="DN249" s="23" t="n">
        <v>0.002517455848400942</v>
      </c>
      <c r="DO249" s="23" t="n">
        <v>0.009237772169505651</v>
      </c>
      <c r="DP249" s="23" t="n">
        <v>2.18508355734685</v>
      </c>
      <c r="DQ249" s="23" t="n">
        <v>2.629020329030866</v>
      </c>
      <c r="DR249" s="23" t="n">
        <v>0.01868750788845873</v>
      </c>
      <c r="DS249" s="23" t="n">
        <v>0.003778982564508796</v>
      </c>
      <c r="DT249" s="23" t="n">
        <v>3.295419035091123</v>
      </c>
      <c r="DU249" s="23" t="n">
        <v>2.295419035091123</v>
      </c>
      <c r="DV249" s="23" t="n">
        <v>-0.0007419649545039917</v>
      </c>
      <c r="DW249" s="23" t="n">
        <v>-0.003087507534391142</v>
      </c>
      <c r="DX249" s="23" t="n">
        <v>-0.004440123640019834</v>
      </c>
      <c r="DY249" s="23" t="n">
        <v>-0.0006106511511246998</v>
      </c>
      <c r="DZ249" s="23" t="n">
        <v>-0.003698158685515842</v>
      </c>
      <c r="EA249" s="23" t="n">
        <v>5.161257908003432</v>
      </c>
      <c r="EB249" s="23" t="n">
        <v>5.984276768150168</v>
      </c>
      <c r="EC249" s="23" t="n">
        <v>-0.005084979596350682</v>
      </c>
      <c r="ED249" s="23" t="n">
        <v>-0.0006448559563308484</v>
      </c>
      <c r="EE249" s="23" t="n">
        <v>6.85339592588982</v>
      </c>
      <c r="EF249" s="23" t="n">
        <v>5.85339592588982</v>
      </c>
      <c r="EG249" s="23" t="n">
        <v>0.003773525296734878</v>
      </c>
      <c r="EH249" s="23" t="n">
        <v>0.00186345450775131</v>
      </c>
      <c r="EI249" s="23" t="n">
        <v>0.007207051916448971</v>
      </c>
      <c r="EJ249" s="23" t="n">
        <v>0.001570072111962784</v>
      </c>
      <c r="EK249" s="23" t="n">
        <v>0.003433526619714094</v>
      </c>
      <c r="EL249" s="23" t="n">
        <v>1.49382324516645</v>
      </c>
      <c r="EM249" s="23" t="n">
        <v>1.909898927320038</v>
      </c>
      <c r="EN249" s="23" t="n">
        <v>0.009503380385620935</v>
      </c>
      <c r="EO249" s="23" t="n">
        <v>0.002296328469171964</v>
      </c>
      <c r="EP249" s="23" t="n">
        <v>2.518435584317915</v>
      </c>
      <c r="EQ249" s="23" t="n">
        <v>1.518435584317915</v>
      </c>
      <c r="ER249" s="23" t="n">
        <v>-0.0136168520264378</v>
      </c>
      <c r="ES249" s="23" t="n">
        <v>-0.004312817480421927</v>
      </c>
      <c r="ET249" s="23" t="n">
        <v>-0.01950220446746047</v>
      </c>
      <c r="EU249" s="23" t="n">
        <v>-0.001572534960600748</v>
      </c>
      <c r="EV249" s="23" t="n">
        <v>-0.005885352441022675</v>
      </c>
      <c r="EW249" s="23" t="n">
        <v>1.316726470409488</v>
      </c>
      <c r="EX249" s="23" t="n">
        <v>1.432210941970727</v>
      </c>
      <c r="EY249" s="23" t="n">
        <v>-0.01914971543639898</v>
      </c>
      <c r="EZ249" s="23" t="n">
        <v>0.0003524890310614912</v>
      </c>
      <c r="FA249" s="23" t="n">
        <v>1.406324707004148</v>
      </c>
      <c r="FB249" s="23" t="n">
        <v>0.4063247070041485</v>
      </c>
      <c r="FC249" s="23" t="n">
        <v>0.01441692831713261</v>
      </c>
      <c r="FD249" s="23" t="n">
        <v>0.002643469879185569</v>
      </c>
      <c r="FE249" s="23" t="n">
        <v>0.01902504934733212</v>
      </c>
      <c r="FF249" s="23" t="n">
        <v>0.001964651151013942</v>
      </c>
      <c r="FG249" s="23" t="n">
        <v>0.004608121030199511</v>
      </c>
      <c r="FH249" s="23" t="n">
        <v>1.183358744736502</v>
      </c>
      <c r="FI249" s="23" t="n">
        <v>1.319632651895992</v>
      </c>
      <c r="FJ249" s="23" t="n">
        <v>0.02409588666823845</v>
      </c>
      <c r="FK249" s="23" t="n">
        <v>0.005070837320906324</v>
      </c>
      <c r="FL249" s="23" t="n">
        <v>1.671360648967344</v>
      </c>
      <c r="FM249" s="23" t="n">
        <v>0.6713606489673444</v>
      </c>
    </row>
    <row r="250">
      <c r="A250" s="2" t="inlineStr">
        <is>
          <t>Vic|1103</t>
        </is>
      </c>
      <c r="B250" s="2" t="inlineStr">
        <is>
          <t>Vic</t>
        </is>
      </c>
      <c r="C250" s="2" t="inlineStr">
        <is>
          <t>1103</t>
        </is>
      </c>
      <c r="D250" s="2" t="inlineStr">
        <is>
          <t>Dairy product manufacturing</t>
        </is>
      </c>
      <c r="E250" s="23" t="n">
        <v>1</v>
      </c>
      <c r="F250" s="23" t="n">
        <v>0.6583171922849974</v>
      </c>
      <c r="G250" s="23" t="n">
        <v>2.239385529642572</v>
      </c>
      <c r="H250" s="23" t="n">
        <v>0.5810683373575741</v>
      </c>
      <c r="I250" s="23" t="n">
        <v>1.239385529642572</v>
      </c>
      <c r="J250" s="23" t="n">
        <v>1.658317192284998</v>
      </c>
      <c r="K250" s="23" t="n">
        <v>2.239385529642572</v>
      </c>
      <c r="L250" s="23" t="n">
        <v>2.816177235267306</v>
      </c>
      <c r="M250" s="23" t="n">
        <v>0.5767917056247347</v>
      </c>
      <c r="N250" s="23" t="n">
        <v>2.816177235267306</v>
      </c>
      <c r="O250" s="23" t="n">
        <v>1.816177235267306</v>
      </c>
      <c r="P250" s="23" t="n">
        <v>0.1164221076997716</v>
      </c>
      <c r="Q250" s="23" t="n">
        <v>0.08472428604500915</v>
      </c>
      <c r="R250" s="23" t="n">
        <v>0.3260402213943308</v>
      </c>
      <c r="S250" s="23" t="n">
        <v>0.12489382764955</v>
      </c>
      <c r="T250" s="23" t="n">
        <v>0.2096181136945592</v>
      </c>
      <c r="U250" s="23" t="n">
        <v>1.727733655737409</v>
      </c>
      <c r="V250" s="23" t="n">
        <v>2.800500934368245</v>
      </c>
      <c r="W250" s="23" t="n">
        <v>0.4629000602500359</v>
      </c>
      <c r="X250" s="23" t="n">
        <v>0.1368598388557052</v>
      </c>
      <c r="Y250" s="23" t="n">
        <v>3.976049475446355</v>
      </c>
      <c r="Z250" s="23" t="n">
        <v>2.976049475446355</v>
      </c>
      <c r="AA250" s="23" t="n">
        <v>0.1993659519957598</v>
      </c>
      <c r="AB250" s="23" t="n">
        <v>0.2553326601950505</v>
      </c>
      <c r="AC250" s="23" t="n">
        <v>0.7029661468588239</v>
      </c>
      <c r="AD250" s="23" t="n">
        <v>0.2482675346680134</v>
      </c>
      <c r="AE250" s="23" t="n">
        <v>0.503600194863064</v>
      </c>
      <c r="AF250" s="23" t="n">
        <v>2.280723501876996</v>
      </c>
      <c r="AG250" s="23" t="n">
        <v>3.526009029233711</v>
      </c>
      <c r="AH250" s="23" t="n">
        <v>0.9912597969169201</v>
      </c>
      <c r="AI250" s="23" t="n">
        <v>0.2882936500580963</v>
      </c>
      <c r="AJ250" s="23" t="n">
        <v>4.972061613298957</v>
      </c>
      <c r="AK250" s="23" t="n">
        <v>3.972061613298957</v>
      </c>
      <c r="AL250" s="23" t="n">
        <v>0.2005279707404757</v>
      </c>
      <c r="AM250" s="23" t="n">
        <v>0.2519859907791205</v>
      </c>
      <c r="AN250" s="23" t="n">
        <v>0.6998914062351014</v>
      </c>
      <c r="AO250" s="23" t="n">
        <v>0.2473774447155052</v>
      </c>
      <c r="AP250" s="23" t="n">
        <v>0.4993634354946257</v>
      </c>
      <c r="AQ250" s="23" t="n">
        <v>2.256612680259165</v>
      </c>
      <c r="AR250" s="23" t="n">
        <v>3.490243299479176</v>
      </c>
      <c r="AS250" s="23" t="n">
        <v>0.9930162518955998</v>
      </c>
      <c r="AT250" s="23" t="n">
        <v>0.2931248456604985</v>
      </c>
      <c r="AU250" s="23" t="n">
        <v>4.952008681027181</v>
      </c>
      <c r="AV250" s="23" t="n">
        <v>3.95200868102718</v>
      </c>
      <c r="AW250" s="23" t="n">
        <v>0.2044633766243253</v>
      </c>
      <c r="AX250" s="23" t="n">
        <v>0.2632590338958257</v>
      </c>
      <c r="AY250" s="23" t="n">
        <v>0.7227812596138687</v>
      </c>
      <c r="AZ250" s="23" t="n">
        <v>0.2550588490937177</v>
      </c>
      <c r="BA250" s="23" t="n">
        <v>0.5183178829895434</v>
      </c>
      <c r="BB250" s="23" t="n">
        <v>2.287560825034841</v>
      </c>
      <c r="BC250" s="23" t="n">
        <v>3.535015764421638</v>
      </c>
      <c r="BD250" s="23" t="n">
        <v>1.023751734647897</v>
      </c>
      <c r="BE250" s="23" t="n">
        <v>0.3009704750340287</v>
      </c>
      <c r="BF250" s="23" t="n">
        <v>5.007017645653516</v>
      </c>
      <c r="BG250" s="23" t="n">
        <v>4.007017645653516</v>
      </c>
      <c r="BH250" s="23" t="n">
        <v>1.708434377244748</v>
      </c>
      <c r="BI250" s="23" t="n">
        <v>1.503879679799855</v>
      </c>
      <c r="BJ250" s="23" t="n">
        <v>4.642344881425547</v>
      </c>
      <c r="BK250" s="23" t="n">
        <v>1.430030824380944</v>
      </c>
      <c r="BL250" s="23" t="n">
        <v>2.933910504180799</v>
      </c>
      <c r="BM250" s="23" t="n">
        <v>1.880267746792367</v>
      </c>
      <c r="BN250" s="23" t="n">
        <v>2.717309452009751</v>
      </c>
      <c r="BO250" s="23" t="n">
        <v>6.313612732116071</v>
      </c>
      <c r="BP250" s="23" t="n">
        <v>1.671267850690524</v>
      </c>
      <c r="BQ250" s="23" t="n">
        <v>3.695554723207018</v>
      </c>
      <c r="BR250" s="23" t="n">
        <v>2.695554723207018</v>
      </c>
      <c r="CD250" s="23" t="n">
        <v>0.08294384429598826</v>
      </c>
      <c r="CE250" s="23" t="n">
        <v>0.1706083741500414</v>
      </c>
      <c r="CF250" s="23" t="n">
        <v>0.3769259254644932</v>
      </c>
      <c r="CG250" s="23" t="n">
        <v>0.1233737070184635</v>
      </c>
      <c r="CH250" s="23" t="n">
        <v>0.2939820811685049</v>
      </c>
      <c r="CI250" s="23" t="n">
        <v>3.056914236350306</v>
      </c>
      <c r="CJ250" s="23" t="n">
        <v>4.544350803411266</v>
      </c>
      <c r="CK250" s="23" t="n">
        <v>0.5283597366668841</v>
      </c>
      <c r="CL250" s="23" t="n">
        <v>0.1514338112023909</v>
      </c>
      <c r="CM250" s="23" t="n">
        <v>6.370089801738779</v>
      </c>
      <c r="CN250" s="23" t="n">
        <v>5.370089801738779</v>
      </c>
      <c r="CO250" s="23" t="n">
        <v>0</v>
      </c>
      <c r="CP250" s="23" t="n">
        <v>3.89926132259747e-05</v>
      </c>
      <c r="CQ250" s="23" t="n">
        <v>0.0004459715042860833</v>
      </c>
      <c r="CR250" s="23" t="n">
        <v>0.0004069788910601086</v>
      </c>
      <c r="CS250" s="23" t="n">
        <v>0.0004459715042860833</v>
      </c>
      <c r="CV250" s="23" t="n">
        <v>0.002476347624284787</v>
      </c>
      <c r="CW250" s="23" t="n">
        <v>0.002030376119998704</v>
      </c>
      <c r="CZ250" s="23" t="n">
        <v>0.0001829991762047443</v>
      </c>
      <c r="DA250" s="23" t="n">
        <v>8.538548858629976e-05</v>
      </c>
      <c r="DB250" s="23" t="n">
        <v>0.0003724632624764394</v>
      </c>
      <c r="DC250" s="23" t="n">
        <v>0.0001040785976853953</v>
      </c>
      <c r="DD250" s="23" t="n">
        <v>0.0001894640862716951</v>
      </c>
      <c r="DE250" s="23" t="n">
        <v>1.46658946972946</v>
      </c>
      <c r="DF250" s="23" t="n">
        <v>2.035327536445944</v>
      </c>
      <c r="DG250" s="23" t="n">
        <v>0.0004713624502910676</v>
      </c>
      <c r="DH250" s="23" t="n">
        <v>9.889918781462816e-05</v>
      </c>
      <c r="DI250" s="23" t="n">
        <v>2.575762689574595</v>
      </c>
      <c r="DJ250" s="23" t="n">
        <v>1.575762689574595</v>
      </c>
      <c r="DK250" s="23" t="n">
        <v>0.003798689700574558</v>
      </c>
      <c r="DL250" s="23" t="n">
        <v>0.01694508213435545</v>
      </c>
      <c r="DM250" s="23" t="n">
        <v>0.03079887663980014</v>
      </c>
      <c r="DN250" s="23" t="n">
        <v>0.01005510480487014</v>
      </c>
      <c r="DO250" s="23" t="n">
        <v>0.02700018693922559</v>
      </c>
      <c r="DP250" s="23" t="n">
        <v>5.460770283972517</v>
      </c>
      <c r="DQ250" s="23" t="n">
        <v>8.107763220339308</v>
      </c>
      <c r="DR250" s="23" t="n">
        <v>0.0376913877114772</v>
      </c>
      <c r="DS250" s="23" t="n">
        <v>0.006892511071677054</v>
      </c>
      <c r="DT250" s="23" t="n">
        <v>9.922207572199516</v>
      </c>
      <c r="DU250" s="23" t="n">
        <v>8.922207572199516</v>
      </c>
      <c r="DV250" s="23" t="n">
        <v>-4.628299292963216e-05</v>
      </c>
      <c r="DW250" s="23" t="n">
        <v>-0.005796417119462212</v>
      </c>
      <c r="DX250" s="23" t="n">
        <v>-0.008727458027795414</v>
      </c>
      <c r="DY250" s="23" t="n">
        <v>-0.00288475791540357</v>
      </c>
      <c r="DZ250" s="23" t="n">
        <v>-0.008681175034865781</v>
      </c>
      <c r="EA250" s="23" t="n">
        <v>126.238597431998</v>
      </c>
      <c r="EB250" s="23" t="n">
        <v>188.5672787208141</v>
      </c>
      <c r="EC250" s="23" t="n">
        <v>-0.009903615033755307</v>
      </c>
      <c r="ED250" s="23" t="n">
        <v>-0.001176157005959893</v>
      </c>
      <c r="EE250" s="23" t="n">
        <v>213.9795723412396</v>
      </c>
      <c r="EF250" s="23" t="n">
        <v>212.9795723412396</v>
      </c>
      <c r="EG250" s="23" t="n">
        <v>0.005181567916797377</v>
      </c>
      <c r="EH250" s="23" t="n">
        <v>0.003087730939865664</v>
      </c>
      <c r="EI250" s="23" t="n">
        <v>0.01267380786387595</v>
      </c>
      <c r="EJ250" s="23" t="n">
        <v>0.004404509007212912</v>
      </c>
      <c r="EK250" s="23" t="n">
        <v>0.007492239947078576</v>
      </c>
      <c r="EL250" s="23" t="n">
        <v>1.595906681036833</v>
      </c>
      <c r="EM250" s="23" t="n">
        <v>2.445940701228785</v>
      </c>
      <c r="EN250" s="23" t="n">
        <v>0.01686209641186305</v>
      </c>
      <c r="EO250" s="23" t="n">
        <v>0.004188288547987095</v>
      </c>
      <c r="EP250" s="23" t="n">
        <v>3.25424595076719</v>
      </c>
      <c r="EQ250" s="23" t="n">
        <v>2.25424595076719</v>
      </c>
      <c r="ER250" s="23" t="n">
        <v>-0.004019549172081592</v>
      </c>
      <c r="ES250" s="23" t="n">
        <v>-0.006434400355795915</v>
      </c>
      <c r="ET250" s="23" t="n">
        <v>-0.01574854848759825</v>
      </c>
      <c r="EU250" s="23" t="n">
        <v>-0.005294598959720743</v>
      </c>
      <c r="EV250" s="23" t="n">
        <v>-0.01172899931551666</v>
      </c>
      <c r="EW250" s="23" t="n">
        <v>2.600776624524723</v>
      </c>
      <c r="EX250" s="23" t="n">
        <v>3.917988762765302</v>
      </c>
      <c r="EY250" s="23" t="n">
        <v>-0.01510564143318277</v>
      </c>
      <c r="EZ250" s="23" t="n">
        <v>0.0006429070544154789</v>
      </c>
      <c r="FA250" s="23" t="n">
        <v>3.758043697562246</v>
      </c>
      <c r="FB250" s="23" t="n">
        <v>2.758043697562247</v>
      </c>
      <c r="FC250" s="23" t="n">
        <v>0.00506574786363549</v>
      </c>
      <c r="FD250" s="23" t="n">
        <v>0.010419808898473</v>
      </c>
      <c r="FE250" s="23" t="n">
        <v>0.02302053537399081</v>
      </c>
      <c r="FF250" s="23" t="n">
        <v>0.007534978611882322</v>
      </c>
      <c r="FG250" s="23" t="n">
        <v>0.01795478751035532</v>
      </c>
      <c r="FH250" s="23" t="n">
        <v>3.056914236350308</v>
      </c>
      <c r="FI250" s="23" t="n">
        <v>4.54435080341126</v>
      </c>
      <c r="FJ250" s="23" t="n">
        <v>0.03226926880432442</v>
      </c>
      <c r="FK250" s="23" t="n">
        <v>0.009248733430333611</v>
      </c>
      <c r="FL250" s="23" t="n">
        <v>6.370089801738775</v>
      </c>
      <c r="FM250" s="23" t="n">
        <v>5.370089801738775</v>
      </c>
    </row>
    <row r="251">
      <c r="A251" s="2" t="inlineStr">
        <is>
          <t>Vic|1104</t>
        </is>
      </c>
      <c r="B251" s="2" t="inlineStr">
        <is>
          <t>Vic</t>
        </is>
      </c>
      <c r="C251" s="2" t="inlineStr">
        <is>
          <t>1104</t>
        </is>
      </c>
      <c r="D251" s="2" t="inlineStr">
        <is>
          <t>Fruit and vegetable product manufacturing</t>
        </is>
      </c>
      <c r="E251" s="23" t="n">
        <v>1</v>
      </c>
      <c r="F251" s="23" t="n">
        <v>0.5394842386957017</v>
      </c>
      <c r="G251" s="23" t="n">
        <v>1.955142527560308</v>
      </c>
      <c r="H251" s="23" t="n">
        <v>0.4156582888646063</v>
      </c>
      <c r="I251" s="23" t="n">
        <v>0.955142527560308</v>
      </c>
      <c r="J251" s="23" t="n">
        <v>1.539484238695702</v>
      </c>
      <c r="K251" s="23" t="n">
        <v>1.955142527560308</v>
      </c>
      <c r="L251" s="23" t="n">
        <v>2.588913684270855</v>
      </c>
      <c r="M251" s="23" t="n">
        <v>0.6337711567105468</v>
      </c>
      <c r="N251" s="23" t="n">
        <v>2.588913684270855</v>
      </c>
      <c r="O251" s="23" t="n">
        <v>1.588913684270855</v>
      </c>
      <c r="P251" s="23" t="n">
        <v>0.1568908416646444</v>
      </c>
      <c r="Q251" s="23" t="n">
        <v>0.1055337753945132</v>
      </c>
      <c r="R251" s="23" t="n">
        <v>0.3582487165335357</v>
      </c>
      <c r="S251" s="23" t="n">
        <v>0.09582409947437813</v>
      </c>
      <c r="T251" s="23" t="n">
        <v>0.2013578748688913</v>
      </c>
      <c r="U251" s="23" t="n">
        <v>1.672657334709776</v>
      </c>
      <c r="V251" s="23" t="n">
        <v>2.283426570553402</v>
      </c>
      <c r="W251" s="23" t="n">
        <v>0.5086285114108777</v>
      </c>
      <c r="X251" s="23" t="n">
        <v>0.150379794877342</v>
      </c>
      <c r="Y251" s="23" t="n">
        <v>3.241926080669997</v>
      </c>
      <c r="Z251" s="23" t="n">
        <v>2.241926080669997</v>
      </c>
      <c r="AA251" s="23" t="n">
        <v>0.2012655910863521</v>
      </c>
      <c r="AB251" s="23" t="n">
        <v>0.2544818407191849</v>
      </c>
      <c r="AC251" s="23" t="n">
        <v>0.634234634458576</v>
      </c>
      <c r="AD251" s="23" t="n">
        <v>0.1784872026530389</v>
      </c>
      <c r="AE251" s="23" t="n">
        <v>0.4329690433722239</v>
      </c>
      <c r="AF251" s="23" t="n">
        <v>2.264408085582799</v>
      </c>
      <c r="AG251" s="23" t="n">
        <v>3.151232314650646</v>
      </c>
      <c r="AH251" s="23" t="n">
        <v>0.9510079137686989</v>
      </c>
      <c r="AI251" s="23" t="n">
        <v>0.3167732793101229</v>
      </c>
      <c r="AJ251" s="23" t="n">
        <v>4.725139099214793</v>
      </c>
      <c r="AK251" s="23" t="n">
        <v>3.725139099214793</v>
      </c>
      <c r="AL251" s="23" t="n">
        <v>0.2008112253384569</v>
      </c>
      <c r="AM251" s="23" t="n">
        <v>0.250701022055735</v>
      </c>
      <c r="AN251" s="23" t="n">
        <v>0.6296899780684516</v>
      </c>
      <c r="AO251" s="23" t="n">
        <v>0.1781777306742597</v>
      </c>
      <c r="AP251" s="23" t="n">
        <v>0.4288787527299947</v>
      </c>
      <c r="AQ251" s="23" t="n">
        <v>2.248441274302228</v>
      </c>
      <c r="AR251" s="23" t="n">
        <v>3.135730968262067</v>
      </c>
      <c r="AS251" s="23" t="n">
        <v>0.9517717117051028</v>
      </c>
      <c r="AT251" s="23" t="n">
        <v>0.3220817336366512</v>
      </c>
      <c r="AU251" s="23" t="n">
        <v>4.739634002536167</v>
      </c>
      <c r="AV251" s="23" t="n">
        <v>3.739634002536168</v>
      </c>
      <c r="AW251" s="23" t="n">
        <v>0.2046546665452412</v>
      </c>
      <c r="AX251" s="23" t="n">
        <v>0.2593213895688473</v>
      </c>
      <c r="AY251" s="23" t="n">
        <v>0.647285563718382</v>
      </c>
      <c r="AZ251" s="23" t="n">
        <v>0.1833095076042935</v>
      </c>
      <c r="BA251" s="23" t="n">
        <v>0.4426308971731408</v>
      </c>
      <c r="BB251" s="23" t="n">
        <v>2.267116914294849</v>
      </c>
      <c r="BC251" s="23" t="n">
        <v>3.162818491486938</v>
      </c>
      <c r="BD251" s="23" t="n">
        <v>0.9779879719498573</v>
      </c>
      <c r="BE251" s="23" t="n">
        <v>0.3307024082314753</v>
      </c>
      <c r="BF251" s="23" t="n">
        <v>4.778723048241181</v>
      </c>
      <c r="BG251" s="23" t="n">
        <v>3.778723048241181</v>
      </c>
      <c r="BH251" s="23" t="n">
        <v>2.252641822078898</v>
      </c>
      <c r="BI251" s="23" t="n">
        <v>1.301518396094259</v>
      </c>
      <c r="BJ251" s="23" t="n">
        <v>4.605997571034253</v>
      </c>
      <c r="BK251" s="23" t="n">
        <v>1.051837352861095</v>
      </c>
      <c r="BL251" s="23" t="n">
        <v>2.353355748955355</v>
      </c>
      <c r="BM251" s="23" t="n">
        <v>1.577774230833167</v>
      </c>
      <c r="BN251" s="23" t="n">
        <v>2.04470925021871</v>
      </c>
      <c r="BO251" s="23" t="n">
        <v>6.442364752767636</v>
      </c>
      <c r="BP251" s="23" t="n">
        <v>1.836367181733383</v>
      </c>
      <c r="BQ251" s="23" t="n">
        <v>2.859915273535214</v>
      </c>
      <c r="BR251" s="23" t="n">
        <v>1.859915273535214</v>
      </c>
      <c r="CD251" s="23" t="n">
        <v>0.04437474942170774</v>
      </c>
      <c r="CE251" s="23" t="n">
        <v>0.1489480653246718</v>
      </c>
      <c r="CF251" s="23" t="n">
        <v>0.2759859179250405</v>
      </c>
      <c r="CG251" s="23" t="n">
        <v>0.08266310317866102</v>
      </c>
      <c r="CH251" s="23" t="n">
        <v>0.2316111685033328</v>
      </c>
      <c r="CI251" s="23" t="n">
        <v>4.356595074130326</v>
      </c>
      <c r="CJ251" s="23" t="n">
        <v>6.219436087452713</v>
      </c>
      <c r="CK251" s="23" t="n">
        <v>0.4423794023578211</v>
      </c>
      <c r="CL251" s="23" t="n">
        <v>0.1663934844327806</v>
      </c>
      <c r="CM251" s="23" t="n">
        <v>9.969169586823918</v>
      </c>
      <c r="CN251" s="23" t="n">
        <v>8.969169586823918</v>
      </c>
      <c r="CO251" s="23" t="n">
        <v>0</v>
      </c>
      <c r="CP251" s="23" t="n">
        <v>5.792069128048198e-05</v>
      </c>
      <c r="CQ251" s="23" t="n">
        <v>0.0003575844491381661</v>
      </c>
      <c r="CR251" s="23" t="n">
        <v>0.0002996637578576841</v>
      </c>
      <c r="CS251" s="23" t="n">
        <v>0.0003575844491381661</v>
      </c>
      <c r="CV251" s="23" t="n">
        <v>0.002588535084489816</v>
      </c>
      <c r="CW251" s="23" t="n">
        <v>0.00223095063535165</v>
      </c>
      <c r="CZ251" s="23" t="n">
        <v>0.0002518289736571992</v>
      </c>
      <c r="DA251" s="23" t="n">
        <v>8.218240903447078e-05</v>
      </c>
      <c r="DB251" s="23" t="n">
        <v>0.0004126641940531814</v>
      </c>
      <c r="DC251" s="23" t="n">
        <v>7.86528113615114e-05</v>
      </c>
      <c r="DD251" s="23" t="n">
        <v>0.0001608352203959822</v>
      </c>
      <c r="DE251" s="23" t="n">
        <v>1.326342151345703</v>
      </c>
      <c r="DF251" s="23" t="n">
        <v>1.638668450497353</v>
      </c>
      <c r="DG251" s="23" t="n">
        <v>0.0005213333237368706</v>
      </c>
      <c r="DH251" s="23" t="n">
        <v>0.0001086691296836891</v>
      </c>
      <c r="DI251" s="23" t="n">
        <v>2.070188017549293</v>
      </c>
      <c r="DJ251" s="23" t="n">
        <v>1.070188017549293</v>
      </c>
      <c r="DK251" s="23" t="n">
        <v>0.003887199301474575</v>
      </c>
      <c r="DL251" s="23" t="n">
        <v>0.01327869264974301</v>
      </c>
      <c r="DM251" s="23" t="n">
        <v>0.02351309960930341</v>
      </c>
      <c r="DN251" s="23" t="n">
        <v>0.006347207658085819</v>
      </c>
      <c r="DO251" s="23" t="n">
        <v>0.01962590030782883</v>
      </c>
      <c r="DP251" s="23" t="n">
        <v>4.416005102878532</v>
      </c>
      <c r="DQ251" s="23" t="n">
        <v>6.048853631040713</v>
      </c>
      <c r="DR251" s="23" t="n">
        <v>0.03108650032214074</v>
      </c>
      <c r="DS251" s="23" t="n">
        <v>0.007573400712837332</v>
      </c>
      <c r="DT251" s="23" t="n">
        <v>7.997145994121873</v>
      </c>
      <c r="DU251" s="23" t="n">
        <v>6.997145994121873</v>
      </c>
      <c r="DV251" s="23" t="n">
        <v>-0.0002955870683475043</v>
      </c>
      <c r="DW251" s="23" t="n">
        <v>-0.004798428236945757</v>
      </c>
      <c r="DX251" s="23" t="n">
        <v>-0.006687762602564323</v>
      </c>
      <c r="DY251" s="23" t="n">
        <v>-0.001593747297271061</v>
      </c>
      <c r="DZ251" s="23" t="n">
        <v>-0.006392175534216818</v>
      </c>
      <c r="EA251" s="23" t="n">
        <v>17.23355265090463</v>
      </c>
      <c r="EB251" s="23" t="n">
        <v>22.62535583830722</v>
      </c>
      <c r="EC251" s="23" t="n">
        <v>-0.00798010848561242</v>
      </c>
      <c r="ED251" s="23" t="n">
        <v>-0.001292345883048097</v>
      </c>
      <c r="EE251" s="23" t="n">
        <v>26.99748852419577</v>
      </c>
      <c r="EF251" s="23" t="n">
        <v>25.99748852419577</v>
      </c>
      <c r="EG251" s="23" t="n">
        <v>0.006966023085314772</v>
      </c>
      <c r="EH251" s="23" t="n">
        <v>0.00370699030380356</v>
      </c>
      <c r="EI251" s="23" t="n">
        <v>0.01403442361523689</v>
      </c>
      <c r="EJ251" s="23" t="n">
        <v>0.003361410226118556</v>
      </c>
      <c r="EK251" s="23" t="n">
        <v>0.007068400529922116</v>
      </c>
      <c r="EL251" s="23" t="n">
        <v>1.532153031708773</v>
      </c>
      <c r="EM251" s="23" t="n">
        <v>2.014696684658305</v>
      </c>
      <c r="EN251" s="23" t="n">
        <v>0.01863646010745772</v>
      </c>
      <c r="EO251" s="23" t="n">
        <v>0.004602036492220829</v>
      </c>
      <c r="EP251" s="23" t="n">
        <v>2.675337115483532</v>
      </c>
      <c r="EQ251" s="23" t="n">
        <v>1.675337115483532</v>
      </c>
      <c r="ER251" s="23" t="n">
        <v>-0.007420388833210015</v>
      </c>
      <c r="ES251" s="23" t="n">
        <v>-0.007487808967253522</v>
      </c>
      <c r="ET251" s="23" t="n">
        <v>-0.0185790800053618</v>
      </c>
      <c r="EU251" s="23" t="n">
        <v>-0.003670882204898259</v>
      </c>
      <c r="EV251" s="23" t="n">
        <v>-0.01115869117215178</v>
      </c>
      <c r="EW251" s="23" t="n">
        <v>2.009085795307891</v>
      </c>
      <c r="EX251" s="23" t="n">
        <v>2.503787931194517</v>
      </c>
      <c r="EY251" s="23" t="n">
        <v>-0.0178726621710537</v>
      </c>
      <c r="EZ251" s="23" t="n">
        <v>0.0007064178343080992</v>
      </c>
      <c r="FA251" s="23" t="n">
        <v>2.408588360095692</v>
      </c>
      <c r="FB251" s="23" t="n">
        <v>1.408588360095692</v>
      </c>
      <c r="FC251" s="23" t="n">
        <v>0.002710162447742354</v>
      </c>
      <c r="FD251" s="23" t="n">
        <v>0.009096917922184975</v>
      </c>
      <c r="FE251" s="23" t="n">
        <v>0.01685568213034798</v>
      </c>
      <c r="FF251" s="23" t="n">
        <v>0.00504860176042065</v>
      </c>
      <c r="FG251" s="23" t="n">
        <v>0.01414551968260563</v>
      </c>
      <c r="FH251" s="23" t="n">
        <v>4.356595074130328</v>
      </c>
      <c r="FI251" s="23" t="n">
        <v>6.219436087452716</v>
      </c>
      <c r="FJ251" s="23" t="n">
        <v>0.02701806904938533</v>
      </c>
      <c r="FK251" s="23" t="n">
        <v>0.01016238691903735</v>
      </c>
      <c r="FL251" s="23" t="n">
        <v>9.969169586823915</v>
      </c>
      <c r="FM251" s="23" t="n">
        <v>8.969169586823915</v>
      </c>
    </row>
    <row r="252">
      <c r="A252" s="2" t="inlineStr">
        <is>
          <t>Vic|1105</t>
        </is>
      </c>
      <c r="B252" s="2" t="inlineStr">
        <is>
          <t>Vic</t>
        </is>
      </c>
      <c r="C252" s="2" t="inlineStr">
        <is>
          <t>1105</t>
        </is>
      </c>
      <c r="D252" s="2" t="inlineStr">
        <is>
          <t>Oils and fats manufacturing</t>
        </is>
      </c>
      <c r="E252" s="23" t="n">
        <v>1</v>
      </c>
      <c r="F252" s="23" t="n">
        <v>0.5530279865655049</v>
      </c>
      <c r="G252" s="23" t="n">
        <v>2.089424854885151</v>
      </c>
      <c r="H252" s="23" t="n">
        <v>0.5363968683196464</v>
      </c>
      <c r="I252" s="23" t="n">
        <v>1.089424854885151</v>
      </c>
      <c r="J252" s="23" t="n">
        <v>1.553027986565505</v>
      </c>
      <c r="K252" s="23" t="n">
        <v>2.089424854885151</v>
      </c>
      <c r="L252" s="23" t="n">
        <v>2.513672332529483</v>
      </c>
      <c r="M252" s="23" t="n">
        <v>0.4242474776443315</v>
      </c>
      <c r="N252" s="23" t="n">
        <v>2.513672332529483</v>
      </c>
      <c r="O252" s="23" t="n">
        <v>1.513672332529483</v>
      </c>
      <c r="P252" s="23" t="n">
        <v>0.05098889634413019</v>
      </c>
      <c r="Q252" s="23" t="n">
        <v>0.08026165670328389</v>
      </c>
      <c r="R252" s="23" t="n">
        <v>0.2398122930483645</v>
      </c>
      <c r="S252" s="23" t="n">
        <v>0.1085617400009504</v>
      </c>
      <c r="T252" s="23" t="n">
        <v>0.1888233967042343</v>
      </c>
      <c r="U252" s="23" t="n">
        <v>2.574100685796145</v>
      </c>
      <c r="V252" s="23" t="n">
        <v>4.703225804885881</v>
      </c>
      <c r="W252" s="23" t="n">
        <v>0.3404767805212798</v>
      </c>
      <c r="X252" s="23" t="n">
        <v>0.1006644874729153</v>
      </c>
      <c r="Y252" s="23" t="n">
        <v>6.677469114517817</v>
      </c>
      <c r="Z252" s="23" t="n">
        <v>5.677469114517818</v>
      </c>
      <c r="AA252" s="23" t="n">
        <v>0.1763104527673934</v>
      </c>
      <c r="AB252" s="23" t="n">
        <v>0.1731019981818241</v>
      </c>
      <c r="AC252" s="23" t="n">
        <v>0.5629631320712868</v>
      </c>
      <c r="AD252" s="23" t="n">
        <v>0.2135506811220693</v>
      </c>
      <c r="AE252" s="23" t="n">
        <v>0.3866526793038934</v>
      </c>
      <c r="AF252" s="23" t="n">
        <v>1.981802244080207</v>
      </c>
      <c r="AG252" s="23" t="n">
        <v>3.193021872696367</v>
      </c>
      <c r="AH252" s="23" t="n">
        <v>0.7750116977238574</v>
      </c>
      <c r="AI252" s="23" t="n">
        <v>0.2120485656525706</v>
      </c>
      <c r="AJ252" s="23" t="n">
        <v>4.395721782566865</v>
      </c>
      <c r="AK252" s="23" t="n">
        <v>3.395721782566864</v>
      </c>
      <c r="AL252" s="23" t="n">
        <v>0.1723404582259583</v>
      </c>
      <c r="AM252" s="23" t="n">
        <v>0.1720731030490887</v>
      </c>
      <c r="AN252" s="23" t="n">
        <v>0.5576478532703714</v>
      </c>
      <c r="AO252" s="23" t="n">
        <v>0.2132342919953243</v>
      </c>
      <c r="AP252" s="23" t="n">
        <v>0.385307395044413</v>
      </c>
      <c r="AQ252" s="23" t="n">
        <v>1.998448680132212</v>
      </c>
      <c r="AR252" s="23" t="n">
        <v>3.235733843409133</v>
      </c>
      <c r="AS252" s="23" t="n">
        <v>0.7732499071724059</v>
      </c>
      <c r="AT252" s="23" t="n">
        <v>0.2156020539020346</v>
      </c>
      <c r="AU252" s="23" t="n">
        <v>4.486757869464323</v>
      </c>
      <c r="AV252" s="23" t="n">
        <v>3.486757869464323</v>
      </c>
      <c r="AW252" s="23" t="n">
        <v>0.1795891748718329</v>
      </c>
      <c r="AX252" s="23" t="n">
        <v>0.1777055380754334</v>
      </c>
      <c r="AY252" s="23" t="n">
        <v>0.5769921067179135</v>
      </c>
      <c r="AZ252" s="23" t="n">
        <v>0.2196973937706471</v>
      </c>
      <c r="BA252" s="23" t="n">
        <v>0.3974029318460806</v>
      </c>
      <c r="BB252" s="23" t="n">
        <v>1.98951141237915</v>
      </c>
      <c r="BC252" s="23" t="n">
        <v>3.212844577796488</v>
      </c>
      <c r="BD252" s="23" t="n">
        <v>0.7983648546847096</v>
      </c>
      <c r="BE252" s="23" t="n">
        <v>0.2213727479667962</v>
      </c>
      <c r="BF252" s="23" t="n">
        <v>4.445506558257074</v>
      </c>
      <c r="BG252" s="23" t="n">
        <v>3.445506558257074</v>
      </c>
      <c r="BH252" s="23" t="n">
        <v>0.6022988472884341</v>
      </c>
      <c r="BI252" s="23" t="n">
        <v>1.039365922251327</v>
      </c>
      <c r="BJ252" s="23" t="n">
        <v>2.90436177913155</v>
      </c>
      <c r="BK252" s="23" t="n">
        <v>1.262697009591788</v>
      </c>
      <c r="BL252" s="23" t="n">
        <v>2.302062931843116</v>
      </c>
      <c r="BM252" s="23" t="n">
        <v>2.725664803993202</v>
      </c>
      <c r="BN252" s="23" t="n">
        <v>4.822127407693152</v>
      </c>
      <c r="BO252" s="23" t="n">
        <v>4.133629057438805</v>
      </c>
      <c r="BP252" s="23" t="n">
        <v>1.229267278307255</v>
      </c>
      <c r="BQ252" s="23" t="n">
        <v>6.863086449606397</v>
      </c>
      <c r="BR252" s="23" t="n">
        <v>5.863086449606397</v>
      </c>
      <c r="CD252" s="23" t="n">
        <v>0.1253215564232632</v>
      </c>
      <c r="CE252" s="23" t="n">
        <v>0.09284034147854027</v>
      </c>
      <c r="CF252" s="23" t="n">
        <v>0.323150839022922</v>
      </c>
      <c r="CG252" s="23" t="n">
        <v>0.1049889411211186</v>
      </c>
      <c r="CH252" s="23" t="n">
        <v>0.1978292825996588</v>
      </c>
      <c r="CI252" s="23" t="n">
        <v>1.740817016068486</v>
      </c>
      <c r="CJ252" s="23" t="n">
        <v>2.578573457318921</v>
      </c>
      <c r="CK252" s="23" t="n">
        <v>0.4345349172025776</v>
      </c>
      <c r="CL252" s="23" t="n">
        <v>0.1113840781796556</v>
      </c>
      <c r="CM252" s="23" t="n">
        <v>3.467359723294306</v>
      </c>
      <c r="CN252" s="23" t="n">
        <v>2.467359723294306</v>
      </c>
      <c r="CO252" s="23" t="n">
        <v>0</v>
      </c>
      <c r="CP252" s="23" t="n">
        <v>6.989569696911707e-05</v>
      </c>
      <c r="CQ252" s="23" t="n">
        <v>0.0003596130443831476</v>
      </c>
      <c r="CR252" s="23" t="n">
        <v>0.0002897173474140305</v>
      </c>
      <c r="CS252" s="23" t="n">
        <v>0.0003596130443831476</v>
      </c>
      <c r="CV252" s="23" t="n">
        <v>0.001853015149820426</v>
      </c>
      <c r="CW252" s="23" t="n">
        <v>0.001493402105437278</v>
      </c>
      <c r="CZ252" s="23" t="n">
        <v>0.001156411910507206</v>
      </c>
      <c r="DA252" s="23" t="n">
        <v>0.0002888489773047208</v>
      </c>
      <c r="DB252" s="23" t="n">
        <v>0.001584192857832044</v>
      </c>
      <c r="DC252" s="23" t="n">
        <v>0.0001389319700201169</v>
      </c>
      <c r="DD252" s="23" t="n">
        <v>0.0004277809473248377</v>
      </c>
      <c r="DE252" s="23" t="n">
        <v>1.249780354802841</v>
      </c>
      <c r="DF252" s="23" t="n">
        <v>1.369920910912455</v>
      </c>
      <c r="DG252" s="23" t="n">
        <v>0.001656936155910481</v>
      </c>
      <c r="DH252" s="23" t="n">
        <v>7.274329807843726e-05</v>
      </c>
      <c r="DI252" s="23" t="n">
        <v>1.432825225039185</v>
      </c>
      <c r="DJ252" s="23" t="n">
        <v>0.4328252250391846</v>
      </c>
      <c r="DK252" s="23" t="n">
        <v>0.006292629503975009</v>
      </c>
      <c r="DL252" s="23" t="n">
        <v>0.007619089941471923</v>
      </c>
      <c r="DM252" s="23" t="n">
        <v>0.02228381682189428</v>
      </c>
      <c r="DN252" s="23" t="n">
        <v>0.008372097376447344</v>
      </c>
      <c r="DO252" s="23" t="n">
        <v>0.01599118731791927</v>
      </c>
      <c r="DP252" s="23" t="n">
        <v>2.210795890121769</v>
      </c>
      <c r="DQ252" s="23" t="n">
        <v>3.541256768385577</v>
      </c>
      <c r="DR252" s="23" t="n">
        <v>0.02735346398963127</v>
      </c>
      <c r="DS252" s="23" t="n">
        <v>0.005069647167736994</v>
      </c>
      <c r="DT252" s="23" t="n">
        <v>4.34690521225702</v>
      </c>
      <c r="DU252" s="23" t="n">
        <v>3.34690521225702</v>
      </c>
      <c r="DV252" s="23" t="n">
        <v>-0.0002003247686076691</v>
      </c>
      <c r="DW252" s="23" t="n">
        <v>-0.002345399589401038</v>
      </c>
      <c r="DX252" s="23" t="n">
        <v>-0.004883369276567494</v>
      </c>
      <c r="DY252" s="23" t="n">
        <v>-0.002337644918558787</v>
      </c>
      <c r="DZ252" s="23" t="n">
        <v>-0.004683044507959825</v>
      </c>
      <c r="EA252" s="23" t="n">
        <v>12.707986015421</v>
      </c>
      <c r="EB252" s="23" t="n">
        <v>24.37726153639766</v>
      </c>
      <c r="EC252" s="23" t="n">
        <v>-0.00574846778305821</v>
      </c>
      <c r="ED252" s="23" t="n">
        <v>-0.0008650985064907165</v>
      </c>
      <c r="EE252" s="23" t="n">
        <v>28.695741535169</v>
      </c>
      <c r="EF252" s="23" t="n">
        <v>27.695741535169</v>
      </c>
      <c r="EG252" s="23" t="n">
        <v>0.002274008409303705</v>
      </c>
      <c r="EH252" s="23" t="n">
        <v>0.003140441436465985</v>
      </c>
      <c r="EI252" s="23" t="n">
        <v>0.009345214101470907</v>
      </c>
      <c r="EJ252" s="23" t="n">
        <v>0.003930764255701218</v>
      </c>
      <c r="EK252" s="23" t="n">
        <v>0.007071205692167203</v>
      </c>
      <c r="EL252" s="23" t="n">
        <v>2.381015753335574</v>
      </c>
      <c r="EM252" s="23" t="n">
        <v>4.109577635349373</v>
      </c>
      <c r="EN252" s="23" t="n">
        <v>0.01242582506519063</v>
      </c>
      <c r="EO252" s="23" t="n">
        <v>0.003080610963719723</v>
      </c>
      <c r="EP252" s="23" t="n">
        <v>5.46428281195116</v>
      </c>
      <c r="EQ252" s="23" t="n">
        <v>4.46428281195116</v>
      </c>
      <c r="ER252" s="23" t="n">
        <v>-0.006244002950738743</v>
      </c>
      <c r="ES252" s="23" t="n">
        <v>-0.004169336569201413</v>
      </c>
      <c r="ET252" s="23" t="n">
        <v>-0.01466049290238636</v>
      </c>
      <c r="EU252" s="23" t="n">
        <v>-0.004247153382446199</v>
      </c>
      <c r="EV252" s="23" t="n">
        <v>-0.008416489951647612</v>
      </c>
      <c r="EW252" s="23" t="n">
        <v>1.667734561001149</v>
      </c>
      <c r="EX252" s="23" t="n">
        <v>2.347931770380063</v>
      </c>
      <c r="EY252" s="23" t="n">
        <v>-0.01418761561664228</v>
      </c>
      <c r="EZ252" s="23" t="n">
        <v>0.0004728772857440795</v>
      </c>
      <c r="FA252" s="23" t="n">
        <v>2.272198736703625</v>
      </c>
      <c r="FB252" s="23" t="n">
        <v>1.272198736703624</v>
      </c>
      <c r="FC252" s="23" t="n">
        <v>0.007653942400513085</v>
      </c>
      <c r="FD252" s="23" t="n">
        <v>0.005670170770308171</v>
      </c>
      <c r="FE252" s="23" t="n">
        <v>0.01973625271781092</v>
      </c>
      <c r="FF252" s="23" t="n">
        <v>0.006412139546989669</v>
      </c>
      <c r="FG252" s="23" t="n">
        <v>0.01208231031729784</v>
      </c>
      <c r="FH252" s="23" t="n">
        <v>1.740817016068486</v>
      </c>
      <c r="FI252" s="23" t="n">
        <v>2.578573457318923</v>
      </c>
      <c r="FJ252" s="23" t="n">
        <v>0.0265389716039536</v>
      </c>
      <c r="FK252" s="23" t="n">
        <v>0.006802718886142676</v>
      </c>
      <c r="FL252" s="23" t="n">
        <v>3.467359723294305</v>
      </c>
      <c r="FM252" s="23" t="n">
        <v>2.467359723294305</v>
      </c>
    </row>
    <row r="253">
      <c r="A253" s="2" t="inlineStr">
        <is>
          <t>Vic|1106</t>
        </is>
      </c>
      <c r="B253" s="2" t="inlineStr">
        <is>
          <t>Vic</t>
        </is>
      </c>
      <c r="C253" s="2" t="inlineStr">
        <is>
          <t>1106</t>
        </is>
      </c>
      <c r="D253" s="2" t="inlineStr">
        <is>
          <t>Grain mill and cereal product manufacturing</t>
        </is>
      </c>
      <c r="E253" s="23" t="n">
        <v>1</v>
      </c>
      <c r="F253" s="23" t="n">
        <v>0.6762754077021186</v>
      </c>
      <c r="G253" s="23" t="n">
        <v>2.241492273231199</v>
      </c>
      <c r="H253" s="23" t="n">
        <v>0.56521686552908</v>
      </c>
      <c r="I253" s="23" t="n">
        <v>1.241492273231199</v>
      </c>
      <c r="J253" s="23" t="n">
        <v>1.676275407702119</v>
      </c>
      <c r="K253" s="23" t="n">
        <v>2.241492273231199</v>
      </c>
      <c r="L253" s="23" t="n">
        <v>2.897137729499769</v>
      </c>
      <c r="M253" s="23" t="n">
        <v>0.6556454562685703</v>
      </c>
      <c r="N253" s="23" t="n">
        <v>2.897137729499769</v>
      </c>
      <c r="O253" s="23" t="n">
        <v>1.897137729499769</v>
      </c>
      <c r="P253" s="23" t="n">
        <v>0.1268930699331716</v>
      </c>
      <c r="Q253" s="23" t="n">
        <v>0.1115270466297152</v>
      </c>
      <c r="R253" s="23" t="n">
        <v>0.3706134946695492</v>
      </c>
      <c r="S253" s="23" t="n">
        <v>0.1321933781066624</v>
      </c>
      <c r="T253" s="23" t="n">
        <v>0.2437204247363776</v>
      </c>
      <c r="U253" s="23" t="n">
        <v>1.87890573290134</v>
      </c>
      <c r="V253" s="23" t="n">
        <v>2.920675611873314</v>
      </c>
      <c r="W253" s="23" t="n">
        <v>0.5261835741563926</v>
      </c>
      <c r="X253" s="23" t="n">
        <v>0.1555700794868434</v>
      </c>
      <c r="Y253" s="23" t="n">
        <v>4.146669116237063</v>
      </c>
      <c r="Z253" s="23" t="n">
        <v>3.146669116237063</v>
      </c>
      <c r="AA253" s="23" t="n">
        <v>0.1728198659836668</v>
      </c>
      <c r="AB253" s="23" t="n">
        <v>0.2840443819614291</v>
      </c>
      <c r="AC253" s="23" t="n">
        <v>0.702713131784814</v>
      </c>
      <c r="AD253" s="23" t="n">
        <v>0.2458488838397182</v>
      </c>
      <c r="AE253" s="23" t="n">
        <v>0.5298932658011473</v>
      </c>
      <c r="AF253" s="23" t="n">
        <v>2.643586403361024</v>
      </c>
      <c r="AG253" s="23" t="n">
        <v>4.066159453284309</v>
      </c>
      <c r="AH253" s="23" t="n">
        <v>1.030419684927672</v>
      </c>
      <c r="AI253" s="23" t="n">
        <v>0.3277065531428583</v>
      </c>
      <c r="AJ253" s="23" t="n">
        <v>5.962391412947036</v>
      </c>
      <c r="AK253" s="23" t="n">
        <v>4.962391412947036</v>
      </c>
      <c r="AL253" s="23" t="n">
        <v>0.1752261631556135</v>
      </c>
      <c r="AM253" s="23" t="n">
        <v>0.2807289781321536</v>
      </c>
      <c r="AN253" s="23" t="n">
        <v>0.7013897125097885</v>
      </c>
      <c r="AO253" s="23" t="n">
        <v>0.2454345712220215</v>
      </c>
      <c r="AP253" s="23" t="n">
        <v>0.5261635493541751</v>
      </c>
      <c r="AQ253" s="23" t="n">
        <v>2.602095104273019</v>
      </c>
      <c r="AR253" s="23" t="n">
        <v>4.002768193280041</v>
      </c>
      <c r="AS253" s="23" t="n">
        <v>1.034587938667654</v>
      </c>
      <c r="AT253" s="23" t="n">
        <v>0.3331982261578659</v>
      </c>
      <c r="AU253" s="23" t="n">
        <v>5.904300590938956</v>
      </c>
      <c r="AV253" s="23" t="n">
        <v>4.904300590938956</v>
      </c>
      <c r="AW253" s="23" t="n">
        <v>0.1811658164113189</v>
      </c>
      <c r="AX253" s="23" t="n">
        <v>0.2921329508762485</v>
      </c>
      <c r="AY253" s="23" t="n">
        <v>0.7257466922035916</v>
      </c>
      <c r="AZ253" s="23" t="n">
        <v>0.2524479249160241</v>
      </c>
      <c r="BA253" s="23" t="n">
        <v>0.5445808757922727</v>
      </c>
      <c r="BB253" s="23" t="n">
        <v>2.612516956361071</v>
      </c>
      <c r="BC253" s="23" t="n">
        <v>4.00598030345778</v>
      </c>
      <c r="BD253" s="23" t="n">
        <v>1.067863131297184</v>
      </c>
      <c r="BE253" s="23" t="n">
        <v>0.3421164390935929</v>
      </c>
      <c r="BF253" s="23" t="n">
        <v>5.894396373721563</v>
      </c>
      <c r="BG253" s="23" t="n">
        <v>4.894396373721563</v>
      </c>
      <c r="BH253" s="23" t="n">
        <v>1.608583597930107</v>
      </c>
      <c r="BI253" s="23" t="n">
        <v>1.719309308598807</v>
      </c>
      <c r="BJ253" s="23" t="n">
        <v>4.756307404856842</v>
      </c>
      <c r="BK253" s="23" t="n">
        <v>1.428414498327927</v>
      </c>
      <c r="BL253" s="23" t="n">
        <v>3.147723806926734</v>
      </c>
      <c r="BM253" s="23" t="n">
        <v>2.068834290497043</v>
      </c>
      <c r="BN253" s="23" t="n">
        <v>2.956829480903052</v>
      </c>
      <c r="BO253" s="23" t="n">
        <v>6.656055896084087</v>
      </c>
      <c r="BP253" s="23" t="n">
        <v>1.899748491227245</v>
      </c>
      <c r="BQ253" s="23" t="n">
        <v>4.137836482138053</v>
      </c>
      <c r="BR253" s="23" t="n">
        <v>3.137836482138053</v>
      </c>
      <c r="CD253" s="23" t="n">
        <v>0.04592679605049516</v>
      </c>
      <c r="CE253" s="23" t="n">
        <v>0.1725173353317138</v>
      </c>
      <c r="CF253" s="23" t="n">
        <v>0.3320996371152649</v>
      </c>
      <c r="CG253" s="23" t="n">
        <v>0.1136555057330559</v>
      </c>
      <c r="CH253" s="23" t="n">
        <v>0.2861728410647697</v>
      </c>
      <c r="CI253" s="23" t="n">
        <v>4.75635468108936</v>
      </c>
      <c r="CJ253" s="23" t="n">
        <v>7.231064774257955</v>
      </c>
      <c r="CK253" s="23" t="n">
        <v>0.5042361107712796</v>
      </c>
      <c r="CL253" s="23" t="n">
        <v>0.1721364736560148</v>
      </c>
      <c r="CM253" s="23" t="n">
        <v>10.97912665662301</v>
      </c>
      <c r="CN253" s="23" t="n">
        <v>9.979126656623007</v>
      </c>
      <c r="CO253" s="23" t="n">
        <v>0</v>
      </c>
      <c r="CP253" s="23" t="n">
        <v>0.0002066197379005374</v>
      </c>
      <c r="CQ253" s="23" t="n">
        <v>0.0006597784249622681</v>
      </c>
      <c r="CR253" s="23" t="n">
        <v>0.0004531586870617308</v>
      </c>
      <c r="CS253" s="23" t="n">
        <v>0.0006597784249622681</v>
      </c>
      <c r="CV253" s="23" t="n">
        <v>0.00296772922351182</v>
      </c>
      <c r="CW253" s="23" t="n">
        <v>0.002307950798549552</v>
      </c>
      <c r="CZ253" s="23" t="n">
        <v>0.000357631195364752</v>
      </c>
      <c r="DA253" s="23" t="n">
        <v>0.0001062394842214939</v>
      </c>
      <c r="DB253" s="23" t="n">
        <v>0.000566589121696919</v>
      </c>
      <c r="DC253" s="23" t="n">
        <v>0.0001027184421106731</v>
      </c>
      <c r="DD253" s="23" t="n">
        <v>0.000208957926332167</v>
      </c>
      <c r="DE253" s="23" t="n">
        <v>1.297064365744546</v>
      </c>
      <c r="DF253" s="23" t="n">
        <v>1.584283275733395</v>
      </c>
      <c r="DG253" s="23" t="n">
        <v>0.0006790089129092078</v>
      </c>
      <c r="DH253" s="23" t="n">
        <v>0.0001124197912122888</v>
      </c>
      <c r="DI253" s="23" t="n">
        <v>1.898628871613616</v>
      </c>
      <c r="DJ253" s="23" t="n">
        <v>0.8986288716136164</v>
      </c>
      <c r="DK253" s="23" t="n">
        <v>0.006728788583453722</v>
      </c>
      <c r="DL253" s="23" t="n">
        <v>0.01678609393211298</v>
      </c>
      <c r="DM253" s="23" t="n">
        <v>0.03231158555625806</v>
      </c>
      <c r="DN253" s="23" t="n">
        <v>0.008796703040691363</v>
      </c>
      <c r="DO253" s="23" t="n">
        <v>0.02558279697280434</v>
      </c>
      <c r="DP253" s="23" t="n">
        <v>3.494668055612633</v>
      </c>
      <c r="DQ253" s="23" t="n">
        <v>4.801991496019529</v>
      </c>
      <c r="DR253" s="23" t="n">
        <v>0.04014637846738565</v>
      </c>
      <c r="DS253" s="23" t="n">
        <v>0.007834792911127583</v>
      </c>
      <c r="DT253" s="23" t="n">
        <v>5.96636050746292</v>
      </c>
      <c r="DU253" s="23" t="n">
        <v>4.96636050746292</v>
      </c>
      <c r="DV253" s="23" t="n">
        <v>-0.001146766523113047</v>
      </c>
      <c r="DW253" s="23" t="n">
        <v>-0.005694980410139952</v>
      </c>
      <c r="DX253" s="23" t="n">
        <v>-0.009180973409113813</v>
      </c>
      <c r="DY253" s="23" t="n">
        <v>-0.002339226475860814</v>
      </c>
      <c r="DZ253" s="23" t="n">
        <v>-0.008034206886000766</v>
      </c>
      <c r="EA253" s="23" t="n">
        <v>5.966120213101606</v>
      </c>
      <c r="EB253" s="23" t="n">
        <v>8.005965664389004</v>
      </c>
      <c r="EC253" s="23" t="n">
        <v>-0.01051792397427633</v>
      </c>
      <c r="ED253" s="23" t="n">
        <v>-0.001336950565162521</v>
      </c>
      <c r="EE253" s="23" t="n">
        <v>9.171809398240944</v>
      </c>
      <c r="EF253" s="23" t="n">
        <v>8.171809398240944</v>
      </c>
      <c r="EG253" s="23" t="n">
        <v>0.005635016372763337</v>
      </c>
      <c r="EH253" s="23" t="n">
        <v>0.004044911024928323</v>
      </c>
      <c r="EI253" s="23" t="n">
        <v>0.01434618499233412</v>
      </c>
      <c r="EJ253" s="23" t="n">
        <v>0.004666257594642464</v>
      </c>
      <c r="EK253" s="23" t="n">
        <v>0.008711168619570787</v>
      </c>
      <c r="EL253" s="23" t="n">
        <v>1.717817084699037</v>
      </c>
      <c r="EM253" s="23" t="n">
        <v>2.545899433704564</v>
      </c>
      <c r="EN253" s="23" t="n">
        <v>0.0191070585091527</v>
      </c>
      <c r="EO253" s="23" t="n">
        <v>0.004760873516818578</v>
      </c>
      <c r="EP253" s="23" t="n">
        <v>3.39077249207403</v>
      </c>
      <c r="EQ253" s="23" t="n">
        <v>2.39077249207403</v>
      </c>
      <c r="ER253" s="23" t="n">
        <v>-0.003228719200816649</v>
      </c>
      <c r="ES253" s="23" t="n">
        <v>-0.007360314854203632</v>
      </c>
      <c r="ET253" s="23" t="n">
        <v>-0.01566960426735991</v>
      </c>
      <c r="EU253" s="23" t="n">
        <v>-0.005080570212339631</v>
      </c>
      <c r="EV253" s="23" t="n">
        <v>-0.01244088506654326</v>
      </c>
      <c r="EW253" s="23" t="n">
        <v>3.279639199451587</v>
      </c>
      <c r="EX253" s="23" t="n">
        <v>4.853195119413468</v>
      </c>
      <c r="EY253" s="23" t="n">
        <v>-0.01493880476917021</v>
      </c>
      <c r="EZ253" s="23" t="n">
        <v>0.0007307994981896986</v>
      </c>
      <c r="FA253" s="23" t="n">
        <v>4.626851652318264</v>
      </c>
      <c r="FB253" s="23" t="n">
        <v>3.626851652318263</v>
      </c>
      <c r="FC253" s="23" t="n">
        <v>0.00280495280814554</v>
      </c>
      <c r="FD253" s="23" t="n">
        <v>0.01053639761111224</v>
      </c>
      <c r="FE253" s="23" t="n">
        <v>0.02028279544443715</v>
      </c>
      <c r="FF253" s="23" t="n">
        <v>0.006941445025179372</v>
      </c>
      <c r="FG253" s="23" t="n">
        <v>0.01747784263629161</v>
      </c>
      <c r="FH253" s="23" t="n">
        <v>4.756354681089359</v>
      </c>
      <c r="FI253" s="23" t="n">
        <v>7.231064774257957</v>
      </c>
      <c r="FJ253" s="23" t="n">
        <v>0.03079593214648024</v>
      </c>
      <c r="FK253" s="23" t="n">
        <v>0.01051313670204309</v>
      </c>
      <c r="FL253" s="23" t="n">
        <v>10.979126656623</v>
      </c>
      <c r="FM253" s="23" t="n">
        <v>9.979126656623002</v>
      </c>
    </row>
    <row r="254">
      <c r="A254" s="2" t="inlineStr">
        <is>
          <t>Vic|1107</t>
        </is>
      </c>
      <c r="B254" s="2" t="inlineStr">
        <is>
          <t>Vic</t>
        </is>
      </c>
      <c r="C254" s="2" t="inlineStr">
        <is>
          <t>1107</t>
        </is>
      </c>
      <c r="D254" s="2" t="inlineStr">
        <is>
          <t>Bakery product manufacturing</t>
        </is>
      </c>
      <c r="E254" s="23" t="n">
        <v>1</v>
      </c>
      <c r="F254" s="23" t="n">
        <v>0.4793659467044777</v>
      </c>
      <c r="G254" s="23" t="n">
        <v>1.940908047485502</v>
      </c>
      <c r="H254" s="23" t="n">
        <v>0.4615421007810241</v>
      </c>
      <c r="I254" s="23" t="n">
        <v>0.9409080474855018</v>
      </c>
      <c r="J254" s="23" t="n">
        <v>1.479365946704478</v>
      </c>
      <c r="K254" s="23" t="n">
        <v>1.940908047485502</v>
      </c>
      <c r="L254" s="23" t="n">
        <v>2.801845105106711</v>
      </c>
      <c r="M254" s="23" t="n">
        <v>0.8609370576212096</v>
      </c>
      <c r="N254" s="23" t="n">
        <v>2.801845105106711</v>
      </c>
      <c r="O254" s="23" t="n">
        <v>1.801845105106711</v>
      </c>
      <c r="P254" s="23" t="n">
        <v>0.2994069678628956</v>
      </c>
      <c r="Q254" s="23" t="n">
        <v>0.09227623041800748</v>
      </c>
      <c r="R254" s="23" t="n">
        <v>0.4866576723210195</v>
      </c>
      <c r="S254" s="23" t="n">
        <v>0.09497447404011639</v>
      </c>
      <c r="T254" s="23" t="n">
        <v>0.1872507044581239</v>
      </c>
      <c r="U254" s="23" t="n">
        <v>1.308196669825876</v>
      </c>
      <c r="V254" s="23" t="n">
        <v>1.625405299665136</v>
      </c>
      <c r="W254" s="23" t="n">
        <v>0.6909388813292564</v>
      </c>
      <c r="X254" s="23" t="n">
        <v>0.2042812090082369</v>
      </c>
      <c r="Y254" s="23" t="n">
        <v>2.307691388283425</v>
      </c>
      <c r="Z254" s="23" t="n">
        <v>1.307691388283425</v>
      </c>
      <c r="AA254" s="23" t="n">
        <v>0.3326497932591673</v>
      </c>
      <c r="AB254" s="23" t="n">
        <v>0.161193314828006</v>
      </c>
      <c r="AC254" s="23" t="n">
        <v>0.690276128953339</v>
      </c>
      <c r="AD254" s="23" t="n">
        <v>0.1964330208661657</v>
      </c>
      <c r="AE254" s="23" t="n">
        <v>0.3576263356941717</v>
      </c>
      <c r="AF254" s="23" t="n">
        <v>1.484573620950428</v>
      </c>
      <c r="AG254" s="23" t="n">
        <v>2.075083595243798</v>
      </c>
      <c r="AH254" s="23" t="n">
        <v>1.120592106786381</v>
      </c>
      <c r="AI254" s="23" t="n">
        <v>0.4303159778330423</v>
      </c>
      <c r="AJ254" s="23" t="n">
        <v>3.368684212328155</v>
      </c>
      <c r="AK254" s="23" t="n">
        <v>2.368684212328155</v>
      </c>
      <c r="AL254" s="23" t="n">
        <v>0.3262798492791338</v>
      </c>
      <c r="AM254" s="23" t="n">
        <v>0.1608884290539719</v>
      </c>
      <c r="AN254" s="23" t="n">
        <v>0.6827087775981918</v>
      </c>
      <c r="AO254" s="23" t="n">
        <v>0.1955404992650861</v>
      </c>
      <c r="AP254" s="23" t="n">
        <v>0.356428928319058</v>
      </c>
      <c r="AQ254" s="23" t="n">
        <v>1.493099495446717</v>
      </c>
      <c r="AR254" s="23" t="n">
        <v>2.092402516142305</v>
      </c>
      <c r="AS254" s="23" t="n">
        <v>1.1202359467264</v>
      </c>
      <c r="AT254" s="23" t="n">
        <v>0.4375271691282078</v>
      </c>
      <c r="AU254" s="23" t="n">
        <v>3.433359274872144</v>
      </c>
      <c r="AV254" s="23" t="n">
        <v>2.433359274872144</v>
      </c>
      <c r="AW254" s="23" t="n">
        <v>0.3311019503622002</v>
      </c>
      <c r="AX254" s="23" t="n">
        <v>0.1651660321931765</v>
      </c>
      <c r="AY254" s="23" t="n">
        <v>0.6980197701046257</v>
      </c>
      <c r="AZ254" s="23" t="n">
        <v>0.2017517875492489</v>
      </c>
      <c r="BA254" s="23" t="n">
        <v>0.3669178197424254</v>
      </c>
      <c r="BB254" s="23" t="n">
        <v>1.498837388340653</v>
      </c>
      <c r="BC254" s="23" t="n">
        <v>2.108171725781275</v>
      </c>
      <c r="BD254" s="23" t="n">
        <v>1.147257567180782</v>
      </c>
      <c r="BE254" s="23" t="n">
        <v>0.4492377970761564</v>
      </c>
      <c r="BF254" s="23" t="n">
        <v>3.464967711382461</v>
      </c>
      <c r="BG254" s="23" t="n">
        <v>2.464967711382461</v>
      </c>
      <c r="BH254" s="23" t="n">
        <v>8.515402592352775</v>
      </c>
      <c r="BI254" s="23" t="n">
        <v>1.260641721681781</v>
      </c>
      <c r="BJ254" s="23" t="n">
        <v>10.91893185148484</v>
      </c>
      <c r="BK254" s="23" t="n">
        <v>1.142887537450285</v>
      </c>
      <c r="BL254" s="23" t="n">
        <v>2.403529259132066</v>
      </c>
      <c r="BM254" s="23" t="n">
        <v>1.148042527409555</v>
      </c>
      <c r="BN254" s="23" t="n">
        <v>1.282256679360122</v>
      </c>
      <c r="BO254" s="23" t="n">
        <v>13.41351769909507</v>
      </c>
      <c r="BP254" s="23" t="n">
        <v>2.494585847610233</v>
      </c>
      <c r="BQ254" s="23" t="n">
        <v>1.575206521784541</v>
      </c>
      <c r="BR254" s="23" t="n">
        <v>0.5752065217845406</v>
      </c>
      <c r="CD254" s="23" t="n">
        <v>0.03324282539627166</v>
      </c>
      <c r="CE254" s="23" t="n">
        <v>0.06891708440999847</v>
      </c>
      <c r="CF254" s="23" t="n">
        <v>0.20361845663232</v>
      </c>
      <c r="CG254" s="23" t="n">
        <v>0.1014585468260499</v>
      </c>
      <c r="CH254" s="23" t="n">
        <v>0.1703756312360483</v>
      </c>
      <c r="CI254" s="23" t="n">
        <v>3.073141605398193</v>
      </c>
      <c r="CJ254" s="23" t="n">
        <v>6.125185034818273</v>
      </c>
      <c r="CK254" s="23" t="n">
        <v>0.4296532254571249</v>
      </c>
      <c r="CL254" s="23" t="n">
        <v>0.2260347688248049</v>
      </c>
      <c r="CM254" s="23" t="n">
        <v>12.92469037560546</v>
      </c>
      <c r="CN254" s="23" t="n">
        <v>11.92469037560546</v>
      </c>
      <c r="CO254" s="23" t="n">
        <v>0</v>
      </c>
      <c r="CP254" s="23" t="n">
        <v>7.167753279314882e-05</v>
      </c>
      <c r="CQ254" s="23" t="n">
        <v>0.0003253749302857196</v>
      </c>
      <c r="CR254" s="23" t="n">
        <v>0.0002536973974925708</v>
      </c>
      <c r="CS254" s="23" t="n">
        <v>0.0003253749302857196</v>
      </c>
      <c r="CV254" s="23" t="n">
        <v>0.00335597683660602</v>
      </c>
      <c r="CW254" s="23" t="n">
        <v>0.0030306019063203</v>
      </c>
      <c r="CZ254" s="23" t="n">
        <v>0.0007314463515605755</v>
      </c>
      <c r="DA254" s="23" t="n">
        <v>0.0001600510610555592</v>
      </c>
      <c r="DB254" s="23" t="n">
        <v>0.0009772087518714763</v>
      </c>
      <c r="DC254" s="23" t="n">
        <v>8.571133925534157e-05</v>
      </c>
      <c r="DD254" s="23" t="n">
        <v>0.0002457624003109008</v>
      </c>
      <c r="DE254" s="23" t="n">
        <v>1.218814490924841</v>
      </c>
      <c r="DF254" s="23" t="n">
        <v>1.335995114045692</v>
      </c>
      <c r="DG254" s="23" t="n">
        <v>0.001124828724433374</v>
      </c>
      <c r="DH254" s="23" t="n">
        <v>0.0001476199725618981</v>
      </c>
      <c r="DI254" s="23" t="n">
        <v>1.537814389303465</v>
      </c>
      <c r="DJ254" s="23" t="n">
        <v>0.5378143893034656</v>
      </c>
      <c r="DK254" s="23" t="n">
        <v>0.004196565520406014</v>
      </c>
      <c r="DL254" s="23" t="n">
        <v>0.005725299583344119</v>
      </c>
      <c r="DM254" s="23" t="n">
        <v>0.01814621718636499</v>
      </c>
      <c r="DN254" s="23" t="n">
        <v>0.008224352082614857</v>
      </c>
      <c r="DO254" s="23" t="n">
        <v>0.01394965166595898</v>
      </c>
      <c r="DP254" s="23" t="n">
        <v>2.364282186350852</v>
      </c>
      <c r="DQ254" s="23" t="n">
        <v>4.324063832228541</v>
      </c>
      <c r="DR254" s="23" t="n">
        <v>0.02843419141311639</v>
      </c>
      <c r="DS254" s="23" t="n">
        <v>0.0102879742267514</v>
      </c>
      <c r="DT254" s="23" t="n">
        <v>6.775586196582344</v>
      </c>
      <c r="DU254" s="23" t="n">
        <v>5.775586196582344</v>
      </c>
      <c r="DV254" s="23" t="n">
        <v>-0.0001059107889002226</v>
      </c>
      <c r="DW254" s="23" t="n">
        <v>-0.001679425037988299</v>
      </c>
      <c r="DX254" s="23" t="n">
        <v>-0.00413780836208839</v>
      </c>
      <c r="DY254" s="23" t="n">
        <v>-0.002352472535199869</v>
      </c>
      <c r="DZ254" s="23" t="n">
        <v>-0.004031897573188168</v>
      </c>
      <c r="EA254" s="23" t="n">
        <v>16.85697789080266</v>
      </c>
      <c r="EB254" s="23" t="n">
        <v>39.06880880650009</v>
      </c>
      <c r="EC254" s="23" t="n">
        <v>-0.005893376519773516</v>
      </c>
      <c r="ED254" s="23" t="n">
        <v>-0.001755568157685126</v>
      </c>
      <c r="EE254" s="23" t="n">
        <v>55.64472308223104</v>
      </c>
      <c r="EF254" s="23" t="n">
        <v>54.64472308223104</v>
      </c>
      <c r="EG254" s="23" t="n">
        <v>0.01328779768492244</v>
      </c>
      <c r="EH254" s="23" t="n">
        <v>0.003645496139814911</v>
      </c>
      <c r="EI254" s="23" t="n">
        <v>0.02029586018516314</v>
      </c>
      <c r="EJ254" s="23" t="n">
        <v>0.003362566360425794</v>
      </c>
      <c r="EK254" s="23" t="n">
        <v>0.007008062500240705</v>
      </c>
      <c r="EL254" s="23" t="n">
        <v>1.274349160504711</v>
      </c>
      <c r="EM254" s="23" t="n">
        <v>1.527405870138488</v>
      </c>
      <c r="EN254" s="23" t="n">
        <v>0.02654742861759585</v>
      </c>
      <c r="EO254" s="23" t="n">
        <v>0.00625156843243271</v>
      </c>
      <c r="EP254" s="23" t="n">
        <v>1.997880254281642</v>
      </c>
      <c r="EQ254" s="23" t="n">
        <v>0.9978802542816418</v>
      </c>
      <c r="ER254" s="23" t="n">
        <v>-0.01965774166495589</v>
      </c>
      <c r="ES254" s="23" t="n">
        <v>-0.003950381913848815</v>
      </c>
      <c r="ET254" s="23" t="n">
        <v>-0.02786321154031054</v>
      </c>
      <c r="EU254" s="23" t="n">
        <v>-0.004255087961505839</v>
      </c>
      <c r="EV254" s="23" t="n">
        <v>-0.008205469875354653</v>
      </c>
      <c r="EW254" s="23" t="n">
        <v>1.200958074491904</v>
      </c>
      <c r="EX254" s="23" t="n">
        <v>1.417416711197434</v>
      </c>
      <c r="EY254" s="23" t="n">
        <v>-0.02690358867757729</v>
      </c>
      <c r="EZ254" s="23" t="n">
        <v>0.0009596228627332566</v>
      </c>
      <c r="FA254" s="23" t="n">
        <v>1.368600174736178</v>
      </c>
      <c r="FB254" s="23" t="n">
        <v>0.3686001747361785</v>
      </c>
      <c r="FC254" s="23" t="n">
        <v>0.002030286553049431</v>
      </c>
      <c r="FD254" s="23" t="n">
        <v>0.004209071524007262</v>
      </c>
      <c r="FE254" s="23" t="n">
        <v>0.01243588081113115</v>
      </c>
      <c r="FF254" s="23" t="n">
        <v>0.00619652273407446</v>
      </c>
      <c r="FG254" s="23" t="n">
        <v>0.01040559425808172</v>
      </c>
      <c r="FH254" s="23" t="n">
        <v>3.073141605398193</v>
      </c>
      <c r="FI254" s="23" t="n">
        <v>6.125185034818273</v>
      </c>
      <c r="FJ254" s="23" t="n">
        <v>0.02624082507191917</v>
      </c>
      <c r="FK254" s="23" t="n">
        <v>0.01380494426078802</v>
      </c>
      <c r="FL254" s="23" t="n">
        <v>12.92469037560546</v>
      </c>
      <c r="FM254" s="23" t="n">
        <v>11.92469037560546</v>
      </c>
    </row>
    <row r="255">
      <c r="A255" s="2" t="inlineStr">
        <is>
          <t>Vic|1108</t>
        </is>
      </c>
      <c r="B255" s="2" t="inlineStr">
        <is>
          <t>Vic</t>
        </is>
      </c>
      <c r="C255" s="2" t="inlineStr">
        <is>
          <t>1108</t>
        </is>
      </c>
      <c r="D255" s="2" t="inlineStr">
        <is>
          <t>Sugar and confectionery manufacturing</t>
        </is>
      </c>
      <c r="E255" s="23" t="n">
        <v>1</v>
      </c>
      <c r="F255" s="23" t="n">
        <v>0.5248784080486223</v>
      </c>
      <c r="G255" s="23" t="n">
        <v>1.965047682983287</v>
      </c>
      <c r="H255" s="23" t="n">
        <v>0.440169274934665</v>
      </c>
      <c r="I255" s="23" t="n">
        <v>0.9650476829832872</v>
      </c>
      <c r="J255" s="23" t="n">
        <v>1.524878408048622</v>
      </c>
      <c r="K255" s="23" t="n">
        <v>1.965047682983287</v>
      </c>
      <c r="L255" s="23" t="n">
        <v>2.584690806014264</v>
      </c>
      <c r="M255" s="23" t="n">
        <v>0.6196431230309771</v>
      </c>
      <c r="N255" s="23" t="n">
        <v>2.584690806014264</v>
      </c>
      <c r="O255" s="23" t="n">
        <v>1.584690806014264</v>
      </c>
      <c r="P255" s="23" t="n">
        <v>0.1626178910295549</v>
      </c>
      <c r="Q255" s="23" t="n">
        <v>0.09072007050442449</v>
      </c>
      <c r="R255" s="23" t="n">
        <v>0.3502626321570885</v>
      </c>
      <c r="S255" s="23" t="n">
        <v>0.09692467062310911</v>
      </c>
      <c r="T255" s="23" t="n">
        <v>0.1876447411275336</v>
      </c>
      <c r="U255" s="23" t="n">
        <v>1.557872629696917</v>
      </c>
      <c r="V255" s="23" t="n">
        <v>2.153899733538115</v>
      </c>
      <c r="W255" s="23" t="n">
        <v>0.4972901589732246</v>
      </c>
      <c r="X255" s="23" t="n">
        <v>0.1470275268161361</v>
      </c>
      <c r="Y255" s="23" t="n">
        <v>3.058028583600588</v>
      </c>
      <c r="Z255" s="23" t="n">
        <v>2.058028583600588</v>
      </c>
      <c r="AA255" s="23" t="n">
        <v>0.3043492028103342</v>
      </c>
      <c r="AB255" s="23" t="n">
        <v>0.2278056585749741</v>
      </c>
      <c r="AC255" s="23" t="n">
        <v>0.7192494341868765</v>
      </c>
      <c r="AD255" s="23" t="n">
        <v>0.1870945728015682</v>
      </c>
      <c r="AE255" s="23" t="n">
        <v>0.4149002313765423</v>
      </c>
      <c r="AF255" s="23" t="n">
        <v>1.748500920887705</v>
      </c>
      <c r="AG255" s="23" t="n">
        <v>2.363237450748644</v>
      </c>
      <c r="AH255" s="23" t="n">
        <v>1.028961200028777</v>
      </c>
      <c r="AI255" s="23" t="n">
        <v>0.3097117658419004</v>
      </c>
      <c r="AJ255" s="23" t="n">
        <v>3.380857221006127</v>
      </c>
      <c r="AK255" s="23" t="n">
        <v>2.380857221006127</v>
      </c>
      <c r="AL255" s="23" t="n">
        <v>0.3070858759647908</v>
      </c>
      <c r="AM255" s="23" t="n">
        <v>0.2247375488878667</v>
      </c>
      <c r="AN255" s="23" t="n">
        <v>0.719156731325877</v>
      </c>
      <c r="AO255" s="23" t="n">
        <v>0.1873333064732196</v>
      </c>
      <c r="AP255" s="23" t="n">
        <v>0.4120708553610862</v>
      </c>
      <c r="AQ255" s="23" t="n">
        <v>1.731839418474701</v>
      </c>
      <c r="AR255" s="23" t="n">
        <v>2.341874985511651</v>
      </c>
      <c r="AS255" s="23" t="n">
        <v>1.034058615371374</v>
      </c>
      <c r="AT255" s="23" t="n">
        <v>0.3149018840454968</v>
      </c>
      <c r="AU255" s="23" t="n">
        <v>3.36732717557461</v>
      </c>
      <c r="AV255" s="23" t="n">
        <v>2.36732717557461</v>
      </c>
      <c r="AW255" s="23" t="n">
        <v>0.3130037864776474</v>
      </c>
      <c r="AX255" s="23" t="n">
        <v>0.2323284207558403</v>
      </c>
      <c r="AY255" s="23" t="n">
        <v>0.7379512904341979</v>
      </c>
      <c r="AZ255" s="23" t="n">
        <v>0.1926190832007102</v>
      </c>
      <c r="BA255" s="23" t="n">
        <v>0.4249475039565505</v>
      </c>
      <c r="BB255" s="23" t="n">
        <v>1.742254345771091</v>
      </c>
      <c r="BC255" s="23" t="n">
        <v>2.357643333132321</v>
      </c>
      <c r="BD255" s="23" t="n">
        <v>1.0612816769005</v>
      </c>
      <c r="BE255" s="23" t="n">
        <v>0.3233303864663025</v>
      </c>
      <c r="BF255" s="23" t="n">
        <v>3.390635266248736</v>
      </c>
      <c r="BG255" s="23" t="n">
        <v>2.390635266248736</v>
      </c>
      <c r="BH255" s="23" t="n">
        <v>1.969186376145537</v>
      </c>
      <c r="BI255" s="23" t="n">
        <v>1.201338125679106</v>
      </c>
      <c r="BJ255" s="23" t="n">
        <v>4.240114549348072</v>
      </c>
      <c r="BK255" s="23" t="n">
        <v>1.069590047523429</v>
      </c>
      <c r="BL255" s="23" t="n">
        <v>2.270928173202535</v>
      </c>
      <c r="BM255" s="23" t="n">
        <v>1.610068269937248</v>
      </c>
      <c r="BN255" s="23" t="n">
        <v>2.153231710676175</v>
      </c>
      <c r="BO255" s="23" t="n">
        <v>6.035545413426599</v>
      </c>
      <c r="BP255" s="23" t="n">
        <v>1.795430864078527</v>
      </c>
      <c r="BQ255" s="23" t="n">
        <v>3.064994500541136</v>
      </c>
      <c r="BR255" s="23" t="n">
        <v>2.064994500541136</v>
      </c>
      <c r="CD255" s="23" t="n">
        <v>0.1417313117807793</v>
      </c>
      <c r="CE255" s="23" t="n">
        <v>0.1370855880705495</v>
      </c>
      <c r="CF255" s="23" t="n">
        <v>0.3689868020297874</v>
      </c>
      <c r="CG255" s="23" t="n">
        <v>0.09016990217845858</v>
      </c>
      <c r="CH255" s="23" t="n">
        <v>0.2272554902490081</v>
      </c>
      <c r="CI255" s="23" t="n">
        <v>1.967221613545668</v>
      </c>
      <c r="CJ255" s="23" t="n">
        <v>2.603424729466358</v>
      </c>
      <c r="CK255" s="23" t="n">
        <v>0.5316710410555522</v>
      </c>
      <c r="CL255" s="23" t="n">
        <v>0.1626842390257648</v>
      </c>
      <c r="CM255" s="23" t="n">
        <v>3.751260285221279</v>
      </c>
      <c r="CN255" s="23" t="n">
        <v>2.751260285221279</v>
      </c>
      <c r="CO255" s="23" t="n">
        <v>0</v>
      </c>
      <c r="CP255" s="23" t="n">
        <v>8.252617367036733e-05</v>
      </c>
      <c r="CQ255" s="23" t="n">
        <v>0.0003951205524044961</v>
      </c>
      <c r="CR255" s="23" t="n">
        <v>0.0003125943787341288</v>
      </c>
      <c r="CS255" s="23" t="n">
        <v>0.0003951205524044961</v>
      </c>
      <c r="CV255" s="23" t="n">
        <v>0.002576338811361326</v>
      </c>
      <c r="CW255" s="23" t="n">
        <v>0.00218121825895683</v>
      </c>
      <c r="CZ255" s="23" t="n">
        <v>0.001064629111542955</v>
      </c>
      <c r="DA255" s="23" t="n">
        <v>0.0001468743868741119</v>
      </c>
      <c r="DB255" s="23" t="n">
        <v>0.001293992672705422</v>
      </c>
      <c r="DC255" s="23" t="n">
        <v>8.248917428835547e-05</v>
      </c>
      <c r="DD255" s="23" t="n">
        <v>0.0002293635611624674</v>
      </c>
      <c r="DE255" s="23" t="n">
        <v>1.137958266669271</v>
      </c>
      <c r="DF255" s="23" t="n">
        <v>1.215439873544368</v>
      </c>
      <c r="DG255" s="23" t="n">
        <v>0.00140023934894066</v>
      </c>
      <c r="DH255" s="23" t="n">
        <v>0.0001062466762352383</v>
      </c>
      <c r="DI255" s="23" t="n">
        <v>1.315236765328829</v>
      </c>
      <c r="DJ255" s="23" t="n">
        <v>0.3152367653288287</v>
      </c>
      <c r="DK255" s="23" t="n">
        <v>0.005295195890796311</v>
      </c>
      <c r="DL255" s="23" t="n">
        <v>0.01077940971307496</v>
      </c>
      <c r="DM255" s="23" t="n">
        <v>0.02264029284769481</v>
      </c>
      <c r="DN255" s="23" t="n">
        <v>0.00656568724382354</v>
      </c>
      <c r="DO255" s="23" t="n">
        <v>0.0173450969568985</v>
      </c>
      <c r="DP255" s="23" t="n">
        <v>3.035696116891704</v>
      </c>
      <c r="DQ255" s="23" t="n">
        <v>4.275628950204916</v>
      </c>
      <c r="DR255" s="23" t="n">
        <v>0.03004486722754595</v>
      </c>
      <c r="DS255" s="23" t="n">
        <v>0.007404574379851141</v>
      </c>
      <c r="DT255" s="23" t="n">
        <v>5.67398597656558</v>
      </c>
      <c r="DU255" s="23" t="n">
        <v>4.67398597656558</v>
      </c>
      <c r="DV255" s="23" t="n">
        <v>-0.0004419144894826131</v>
      </c>
      <c r="DW255" s="23" t="n">
        <v>-0.003417938405645786</v>
      </c>
      <c r="DX255" s="23" t="n">
        <v>-0.005534846964483724</v>
      </c>
      <c r="DY255" s="23" t="n">
        <v>-0.001674994069355325</v>
      </c>
      <c r="DZ255" s="23" t="n">
        <v>-0.005092932475001111</v>
      </c>
      <c r="EA255" s="23" t="n">
        <v>8.734388636243761</v>
      </c>
      <c r="EB255" s="23" t="n">
        <v>12.52470126282539</v>
      </c>
      <c r="EC255" s="23" t="n">
        <v>-0.006798383858722474</v>
      </c>
      <c r="ED255" s="23" t="n">
        <v>-0.00126353689423875</v>
      </c>
      <c r="EE255" s="23" t="n">
        <v>15.38393517415987</v>
      </c>
      <c r="EF255" s="23" t="n">
        <v>14.38393517415987</v>
      </c>
      <c r="EG255" s="23" t="n">
        <v>0.007267706558990161</v>
      </c>
      <c r="EH255" s="23" t="n">
        <v>0.003186559064247472</v>
      </c>
      <c r="EI255" s="23" t="n">
        <v>0.01389186266497282</v>
      </c>
      <c r="EJ255" s="23" t="n">
        <v>0.003437597041735184</v>
      </c>
      <c r="EK255" s="23" t="n">
        <v>0.006624156105982657</v>
      </c>
      <c r="EL255" s="23" t="n">
        <v>1.438454557621853</v>
      </c>
      <c r="EM255" s="23" t="n">
        <v>1.91145068285518</v>
      </c>
      <c r="EN255" s="23" t="n">
        <v>0.01839131050848614</v>
      </c>
      <c r="EO255" s="23" t="n">
        <v>0.004499447843513318</v>
      </c>
      <c r="EP255" s="23" t="n">
        <v>2.530552156888622</v>
      </c>
      <c r="EQ255" s="23" t="n">
        <v>1.530552156888622</v>
      </c>
      <c r="ER255" s="23" t="n">
        <v>-0.004531033404533641</v>
      </c>
      <c r="ES255" s="23" t="n">
        <v>-0.006254668751354856</v>
      </c>
      <c r="ET255" s="23" t="n">
        <v>-0.01398456552597167</v>
      </c>
      <c r="EU255" s="23" t="n">
        <v>-0.003198863370083173</v>
      </c>
      <c r="EV255" s="23" t="n">
        <v>-0.009453532121438029</v>
      </c>
      <c r="EW255" s="23" t="n">
        <v>2.380406673916062</v>
      </c>
      <c r="EX255" s="23" t="n">
        <v>3.086396474583272</v>
      </c>
      <c r="EY255" s="23" t="n">
        <v>-0.01329389516588872</v>
      </c>
      <c r="EZ255" s="23" t="n">
        <v>0.0006906703600829504</v>
      </c>
      <c r="FA255" s="23" t="n">
        <v>2.933965384714925</v>
      </c>
      <c r="FB255" s="23" t="n">
        <v>1.933965384714925</v>
      </c>
      <c r="FC255" s="23" t="n">
        <v>0.008656158825983721</v>
      </c>
      <c r="FD255" s="23" t="n">
        <v>0.008372423906775553</v>
      </c>
      <c r="FE255" s="23" t="n">
        <v>0.0225356579497545</v>
      </c>
      <c r="FF255" s="23" t="n">
        <v>0.005507075216995231</v>
      </c>
      <c r="FG255" s="23" t="n">
        <v>0.01387949912377078</v>
      </c>
      <c r="FH255" s="23" t="n">
        <v>1.967221613545668</v>
      </c>
      <c r="FI255" s="23" t="n">
        <v>2.603424729466359</v>
      </c>
      <c r="FJ255" s="23" t="n">
        <v>0.03247150482648037</v>
      </c>
      <c r="FK255" s="23" t="n">
        <v>0.009935846876725864</v>
      </c>
      <c r="FL255" s="23" t="n">
        <v>3.751260285221277</v>
      </c>
      <c r="FM255" s="23" t="n">
        <v>2.751260285221277</v>
      </c>
    </row>
    <row r="256">
      <c r="A256" s="2" t="inlineStr">
        <is>
          <t>Vic|1109</t>
        </is>
      </c>
      <c r="B256" s="2" t="inlineStr">
        <is>
          <t>Vic</t>
        </is>
      </c>
      <c r="C256" s="2" t="inlineStr">
        <is>
          <t>1109</t>
        </is>
      </c>
      <c r="D256" s="2" t="inlineStr">
        <is>
          <t>Other food product manufacturing</t>
        </is>
      </c>
      <c r="E256" s="23" t="n">
        <v>1</v>
      </c>
      <c r="F256" s="23" t="n">
        <v>0.4831618394542</v>
      </c>
      <c r="G256" s="23" t="n">
        <v>1.908634233801527</v>
      </c>
      <c r="H256" s="23" t="n">
        <v>0.4254723943473267</v>
      </c>
      <c r="I256" s="23" t="n">
        <v>0.9086342338015267</v>
      </c>
      <c r="J256" s="23" t="n">
        <v>1.4831618394542</v>
      </c>
      <c r="K256" s="23" t="n">
        <v>1.908634233801527</v>
      </c>
      <c r="L256" s="23" t="n">
        <v>2.454077057771135</v>
      </c>
      <c r="M256" s="23" t="n">
        <v>0.5454428239696081</v>
      </c>
      <c r="N256" s="23" t="n">
        <v>2.454077057771135</v>
      </c>
      <c r="O256" s="23" t="n">
        <v>1.454077057771135</v>
      </c>
      <c r="P256" s="23" t="n">
        <v>0.1256906608594891</v>
      </c>
      <c r="Q256" s="23" t="n">
        <v>0.09153633099261893</v>
      </c>
      <c r="R256" s="23" t="n">
        <v>0.3083197926578754</v>
      </c>
      <c r="S256" s="23" t="n">
        <v>0.09109280080576737</v>
      </c>
      <c r="T256" s="23" t="n">
        <v>0.1826291317983863</v>
      </c>
      <c r="U256" s="23" t="n">
        <v>1.728266765141352</v>
      </c>
      <c r="V256" s="23" t="n">
        <v>2.453004786111749</v>
      </c>
      <c r="W256" s="23" t="n">
        <v>0.4377412393699553</v>
      </c>
      <c r="X256" s="23" t="n">
        <v>0.1294214467120799</v>
      </c>
      <c r="Y256" s="23" t="n">
        <v>3.482687069799966</v>
      </c>
      <c r="Z256" s="23" t="n">
        <v>2.482687069799966</v>
      </c>
      <c r="AA256" s="23" t="n">
        <v>0.3198044337194546</v>
      </c>
      <c r="AB256" s="23" t="n">
        <v>0.1886186985377448</v>
      </c>
      <c r="AC256" s="23" t="n">
        <v>0.6910661176558258</v>
      </c>
      <c r="AD256" s="23" t="n">
        <v>0.1826429853986264</v>
      </c>
      <c r="AE256" s="23" t="n">
        <v>0.3712616839363712</v>
      </c>
      <c r="AF256" s="23" t="n">
        <v>1.589793882292479</v>
      </c>
      <c r="AG256" s="23" t="n">
        <v>2.160902241468162</v>
      </c>
      <c r="AH256" s="23" t="n">
        <v>0.9636908816507848</v>
      </c>
      <c r="AI256" s="23" t="n">
        <v>0.2726247639949589</v>
      </c>
      <c r="AJ256" s="23" t="n">
        <v>3.013375613473118</v>
      </c>
      <c r="AK256" s="23" t="n">
        <v>2.013375613473118</v>
      </c>
      <c r="AL256" s="23" t="n">
        <v>0.3151333330391096</v>
      </c>
      <c r="AM256" s="23" t="n">
        <v>0.1874881586515408</v>
      </c>
      <c r="AN256" s="23" t="n">
        <v>0.6845688871154604</v>
      </c>
      <c r="AO256" s="23" t="n">
        <v>0.1819473954248101</v>
      </c>
      <c r="AP256" s="23" t="n">
        <v>0.3694355540763508</v>
      </c>
      <c r="AQ256" s="23" t="n">
        <v>1.594948674084796</v>
      </c>
      <c r="AR256" s="23" t="n">
        <v>2.172315065859765</v>
      </c>
      <c r="AS256" s="23" t="n">
        <v>0.9617622691172792</v>
      </c>
      <c r="AT256" s="23" t="n">
        <v>0.2771933820018189</v>
      </c>
      <c r="AU256" s="23" t="n">
        <v>3.051921736879291</v>
      </c>
      <c r="AV256" s="23" t="n">
        <v>2.051921736879291</v>
      </c>
      <c r="AW256" s="23" t="n">
        <v>0.319682577601093</v>
      </c>
      <c r="AX256" s="23" t="n">
        <v>0.1932010394311478</v>
      </c>
      <c r="AY256" s="23" t="n">
        <v>0.700419350244062</v>
      </c>
      <c r="AZ256" s="23" t="n">
        <v>0.1875357332118212</v>
      </c>
      <c r="BA256" s="23" t="n">
        <v>0.380736772642969</v>
      </c>
      <c r="BB256" s="23" t="n">
        <v>1.604352732891901</v>
      </c>
      <c r="BC256" s="23" t="n">
        <v>2.190983804935597</v>
      </c>
      <c r="BD256" s="23" t="n">
        <v>0.9850319482290272</v>
      </c>
      <c r="BE256" s="23" t="n">
        <v>0.2846125979849652</v>
      </c>
      <c r="BF256" s="23" t="n">
        <v>3.0812812997841</v>
      </c>
      <c r="BG256" s="23" t="n">
        <v>2.0812812997841</v>
      </c>
      <c r="BH256" s="23" t="n">
        <v>1.726382520953803</v>
      </c>
      <c r="BI256" s="23" t="n">
        <v>1.158755706163847</v>
      </c>
      <c r="BJ256" s="23" t="n">
        <v>3.944277893877527</v>
      </c>
      <c r="BK256" s="23" t="n">
        <v>1.059139666759877</v>
      </c>
      <c r="BL256" s="23" t="n">
        <v>2.217895372923724</v>
      </c>
      <c r="BM256" s="23" t="n">
        <v>1.67120449384743</v>
      </c>
      <c r="BN256" s="23" t="n">
        <v>2.284706805128198</v>
      </c>
      <c r="BO256" s="23" t="n">
        <v>5.524711605390248</v>
      </c>
      <c r="BP256" s="23" t="n">
        <v>1.580433711512721</v>
      </c>
      <c r="BQ256" s="23" t="n">
        <v>3.200166555403909</v>
      </c>
      <c r="BR256" s="23" t="n">
        <v>2.200166555403909</v>
      </c>
      <c r="CD256" s="23" t="n">
        <v>0.1941137728599655</v>
      </c>
      <c r="CE256" s="23" t="n">
        <v>0.09708236754512586</v>
      </c>
      <c r="CF256" s="23" t="n">
        <v>0.3827463249979504</v>
      </c>
      <c r="CG256" s="23" t="n">
        <v>0.09155018459285905</v>
      </c>
      <c r="CH256" s="23" t="n">
        <v>0.1886325521379849</v>
      </c>
      <c r="CI256" s="23" t="n">
        <v>1.500131268970602</v>
      </c>
      <c r="CJ256" s="23" t="n">
        <v>1.971762844844942</v>
      </c>
      <c r="CK256" s="23" t="n">
        <v>0.52594964228083</v>
      </c>
      <c r="CL256" s="23" t="n">
        <v>0.1432033172828795</v>
      </c>
      <c r="CM256" s="23" t="n">
        <v>2.709491627161625</v>
      </c>
      <c r="CN256" s="23" t="n">
        <v>1.709491627161625</v>
      </c>
      <c r="CO256" s="23" t="n">
        <v>0</v>
      </c>
      <c r="CP256" s="23" t="n">
        <v>0.0001072198785553254</v>
      </c>
      <c r="CQ256" s="23" t="n">
        <v>0.0003694245956288756</v>
      </c>
      <c r="CR256" s="23" t="n">
        <v>0.0002622047170735502</v>
      </c>
      <c r="CS256" s="23" t="n">
        <v>0.0003694245956288756</v>
      </c>
      <c r="CV256" s="23" t="n">
        <v>0.002289448884835748</v>
      </c>
      <c r="CW256" s="23" t="n">
        <v>0.001920024289206872</v>
      </c>
      <c r="CZ256" s="23" t="n">
        <v>0.0004960002671429017</v>
      </c>
      <c r="DA256" s="23" t="n">
        <v>0.0001197294063918318</v>
      </c>
      <c r="DB256" s="23" t="n">
        <v>0.000693751611603243</v>
      </c>
      <c r="DC256" s="23" t="n">
        <v>7.802193806850951e-05</v>
      </c>
      <c r="DD256" s="23" t="n">
        <v>0.0001977513444603414</v>
      </c>
      <c r="DE256" s="23" t="n">
        <v>1.241389802230362</v>
      </c>
      <c r="DF256" s="23" t="n">
        <v>1.398692012001211</v>
      </c>
      <c r="DG256" s="23" t="n">
        <v>0.0007872755852732243</v>
      </c>
      <c r="DH256" s="23" t="n">
        <v>9.352397366998132e-05</v>
      </c>
      <c r="DI256" s="23" t="n">
        <v>1.587248308974003</v>
      </c>
      <c r="DJ256" s="23" t="n">
        <v>0.5872483089740028</v>
      </c>
      <c r="DK256" s="23" t="n">
        <v>0.004156468126986112</v>
      </c>
      <c r="DL256" s="23" t="n">
        <v>0.008409567336121276</v>
      </c>
      <c r="DM256" s="23" t="n">
        <v>0.01983100064143633</v>
      </c>
      <c r="DN256" s="23" t="n">
        <v>0.00726496517832894</v>
      </c>
      <c r="DO256" s="23" t="n">
        <v>0.01567453251445022</v>
      </c>
      <c r="DP256" s="23" t="n">
        <v>3.023248363561763</v>
      </c>
      <c r="DQ256" s="23" t="n">
        <v>4.771118179081514</v>
      </c>
      <c r="DR256" s="23" t="n">
        <v>0.02634890071960292</v>
      </c>
      <c r="DS256" s="23" t="n">
        <v>0.006517900078166591</v>
      </c>
      <c r="DT256" s="23" t="n">
        <v>6.339252440920007</v>
      </c>
      <c r="DU256" s="23" t="n">
        <v>5.339252440920007</v>
      </c>
      <c r="DV256" s="23" t="n">
        <v>-0.0001032238321456065</v>
      </c>
      <c r="DW256" s="23" t="n">
        <v>-0.002923635841461195</v>
      </c>
      <c r="DX256" s="23" t="n">
        <v>-0.005043713720066784</v>
      </c>
      <c r="DY256" s="23" t="n">
        <v>-0.002016854046459983</v>
      </c>
      <c r="DZ256" s="23" t="n">
        <v>-0.004940489887921178</v>
      </c>
      <c r="EA256" s="23" t="n">
        <v>29.32326392743435</v>
      </c>
      <c r="EB256" s="23" t="n">
        <v>48.86191120043065</v>
      </c>
      <c r="EC256" s="23" t="n">
        <v>-0.00615594607796373</v>
      </c>
      <c r="ED256" s="23" t="n">
        <v>-0.001112232357896946</v>
      </c>
      <c r="EE256" s="23" t="n">
        <v>59.63686825034954</v>
      </c>
      <c r="EF256" s="23" t="n">
        <v>58.63686825034954</v>
      </c>
      <c r="EG256" s="23" t="n">
        <v>0.005632686786681531</v>
      </c>
      <c r="EH256" s="23" t="n">
        <v>0.003439607639991605</v>
      </c>
      <c r="EI256" s="23" t="n">
        <v>0.01227721193366364</v>
      </c>
      <c r="EJ256" s="23" t="n">
        <v>0.003204917506990501</v>
      </c>
      <c r="EK256" s="23" t="n">
        <v>0.006644525146982106</v>
      </c>
      <c r="EL256" s="23" t="n">
        <v>1.610651323294692</v>
      </c>
      <c r="EM256" s="23" t="n">
        <v>2.179636894189299</v>
      </c>
      <c r="EN256" s="23" t="n">
        <v>0.01623786516590678</v>
      </c>
      <c r="EO256" s="23" t="n">
        <v>0.003960653232243138</v>
      </c>
      <c r="EP256" s="23" t="n">
        <v>2.882792134705795</v>
      </c>
      <c r="EQ256" s="23" t="n">
        <v>1.882792134705795</v>
      </c>
      <c r="ER256" s="23" t="n">
        <v>-0.01030378746702657</v>
      </c>
      <c r="ES256" s="23" t="n">
        <v>-0.004570147526195677</v>
      </c>
      <c r="ET256" s="23" t="n">
        <v>-0.01877444247402872</v>
      </c>
      <c r="EU256" s="23" t="n">
        <v>-0.00390050748080648</v>
      </c>
      <c r="EV256" s="23" t="n">
        <v>-0.008470655007002156</v>
      </c>
      <c r="EW256" s="23" t="n">
        <v>1.44354054669904</v>
      </c>
      <c r="EX256" s="23" t="n">
        <v>1.822091394461438</v>
      </c>
      <c r="EY256" s="23" t="n">
        <v>-0.01816647769941299</v>
      </c>
      <c r="EZ256" s="23" t="n">
        <v>0.0006079647746157386</v>
      </c>
      <c r="FA256" s="23" t="n">
        <v>1.763087384861928</v>
      </c>
      <c r="FB256" s="23" t="n">
        <v>0.7630873848619284</v>
      </c>
      <c r="FC256" s="23" t="n">
        <v>0.01185538768444997</v>
      </c>
      <c r="FD256" s="23" t="n">
        <v>0.00592925008676242</v>
      </c>
      <c r="FE256" s="23" t="n">
        <v>0.02337601294743075</v>
      </c>
      <c r="FF256" s="23" t="n">
        <v>0.005591375176218361</v>
      </c>
      <c r="FG256" s="23" t="n">
        <v>0.01152062526298078</v>
      </c>
      <c r="FH256" s="23" t="n">
        <v>1.500131268970603</v>
      </c>
      <c r="FI256" s="23" t="n">
        <v>1.971762844844941</v>
      </c>
      <c r="FJ256" s="23" t="n">
        <v>0.03212207366777222</v>
      </c>
      <c r="FK256" s="23" t="n">
        <v>0.00874606072034147</v>
      </c>
      <c r="FL256" s="23" t="n">
        <v>2.709491627161624</v>
      </c>
      <c r="FM256" s="23" t="n">
        <v>1.709491627161623</v>
      </c>
    </row>
    <row r="257">
      <c r="A257" s="2" t="inlineStr">
        <is>
          <t>Vic|1201</t>
        </is>
      </c>
      <c r="B257" s="2" t="inlineStr">
        <is>
          <t>Vic</t>
        </is>
      </c>
      <c r="C257" s="2" t="inlineStr">
        <is>
          <t>1201</t>
        </is>
      </c>
      <c r="D257" s="2" t="inlineStr">
        <is>
          <t>Soft drinks, cordials and syrup manufacturing</t>
        </is>
      </c>
      <c r="E257" s="23" t="n">
        <v>1</v>
      </c>
      <c r="F257" s="23" t="n">
        <v>0.5714525730145547</v>
      </c>
      <c r="G257" s="23" t="n">
        <v>2.049533225464652</v>
      </c>
      <c r="H257" s="23" t="n">
        <v>0.478080652450097</v>
      </c>
      <c r="I257" s="23" t="n">
        <v>1.049533225464652</v>
      </c>
      <c r="J257" s="23" t="n">
        <v>1.571452573014555</v>
      </c>
      <c r="K257" s="23" t="n">
        <v>2.049533225464652</v>
      </c>
      <c r="L257" s="23" t="n">
        <v>2.736857208590613</v>
      </c>
      <c r="M257" s="23" t="n">
        <v>0.6873239831259617</v>
      </c>
      <c r="N257" s="23" t="n">
        <v>2.736857208590613</v>
      </c>
      <c r="O257" s="23" t="n">
        <v>1.736857208590613</v>
      </c>
      <c r="P257" s="23" t="n">
        <v>0.1206206737376428</v>
      </c>
      <c r="Q257" s="23" t="n">
        <v>0.1505760597084944</v>
      </c>
      <c r="R257" s="23" t="n">
        <v>0.3885202603343629</v>
      </c>
      <c r="S257" s="23" t="n">
        <v>0.1173235268882257</v>
      </c>
      <c r="T257" s="23" t="n">
        <v>0.2678995865967201</v>
      </c>
      <c r="U257" s="23" t="n">
        <v>2.248343712919448</v>
      </c>
      <c r="V257" s="23" t="n">
        <v>3.221008872653272</v>
      </c>
      <c r="W257" s="23" t="n">
        <v>0.5516069494371384</v>
      </c>
      <c r="X257" s="23" t="n">
        <v>0.1630866891027755</v>
      </c>
      <c r="Y257" s="23" t="n">
        <v>4.573071367823037</v>
      </c>
      <c r="Z257" s="23" t="n">
        <v>3.573071367823037</v>
      </c>
      <c r="AA257" s="23" t="n">
        <v>0.2471760097694789</v>
      </c>
      <c r="AB257" s="23" t="n">
        <v>0.2416366839860671</v>
      </c>
      <c r="AC257" s="23" t="n">
        <v>0.6941600292791256</v>
      </c>
      <c r="AD257" s="23" t="n">
        <v>0.2053473355235796</v>
      </c>
      <c r="AE257" s="23" t="n">
        <v>0.4469840195096467</v>
      </c>
      <c r="AF257" s="23" t="n">
        <v>1.977589549290896</v>
      </c>
      <c r="AG257" s="23" t="n">
        <v>2.808363278970773</v>
      </c>
      <c r="AH257" s="23" t="n">
        <v>1.037700232675828</v>
      </c>
      <c r="AI257" s="23" t="n">
        <v>0.3435402033967029</v>
      </c>
      <c r="AJ257" s="23" t="n">
        <v>4.198223903863517</v>
      </c>
      <c r="AK257" s="23" t="n">
        <v>3.198223903863517</v>
      </c>
      <c r="AL257" s="23" t="n">
        <v>0.2488420661078301</v>
      </c>
      <c r="AM257" s="23" t="n">
        <v>0.2383348230494261</v>
      </c>
      <c r="AN257" s="23" t="n">
        <v>0.6929190531500692</v>
      </c>
      <c r="AO257" s="23" t="n">
        <v>0.205742163992813</v>
      </c>
      <c r="AP257" s="23" t="n">
        <v>0.4440769870422391</v>
      </c>
      <c r="AQ257" s="23" t="n">
        <v>1.957775454838689</v>
      </c>
      <c r="AR257" s="23" t="n">
        <v>2.784573621285592</v>
      </c>
      <c r="AS257" s="23" t="n">
        <v>1.042216268258839</v>
      </c>
      <c r="AT257" s="23" t="n">
        <v>0.3492972151087695</v>
      </c>
      <c r="AU257" s="23" t="n">
        <v>4.188264004395535</v>
      </c>
      <c r="AV257" s="23" t="n">
        <v>3.188264004395534</v>
      </c>
      <c r="AW257" s="23" t="n">
        <v>0.2577944646593524</v>
      </c>
      <c r="AX257" s="23" t="n">
        <v>0.2460300591049585</v>
      </c>
      <c r="AY257" s="23" t="n">
        <v>0.7151018779819415</v>
      </c>
      <c r="AZ257" s="23" t="n">
        <v>0.2112773542176305</v>
      </c>
      <c r="BA257" s="23" t="n">
        <v>0.4573074133225891</v>
      </c>
      <c r="BB257" s="23" t="n">
        <v>1.954365173938319</v>
      </c>
      <c r="BC257" s="23" t="n">
        <v>2.773922546889715</v>
      </c>
      <c r="BD257" s="23" t="n">
        <v>1.073748203312925</v>
      </c>
      <c r="BE257" s="23" t="n">
        <v>0.3586463253309838</v>
      </c>
      <c r="BF257" s="23" t="n">
        <v>4.1651328888375</v>
      </c>
      <c r="BG257" s="23" t="n">
        <v>3.1651328888375</v>
      </c>
      <c r="BH257" s="23" t="n">
        <v>1.778045656747787</v>
      </c>
      <c r="BI257" s="23" t="n">
        <v>1.759922955318908</v>
      </c>
      <c r="BJ257" s="23" t="n">
        <v>4.777728114511553</v>
      </c>
      <c r="BK257" s="23" t="n">
        <v>1.239759502444858</v>
      </c>
      <c r="BL257" s="23" t="n">
        <v>2.999682457763766</v>
      </c>
      <c r="BM257" s="23" t="n">
        <v>1.98980751626928</v>
      </c>
      <c r="BN257" s="23" t="n">
        <v>2.687067171970414</v>
      </c>
      <c r="BO257" s="23" t="n">
        <v>6.76926589982487</v>
      </c>
      <c r="BP257" s="23" t="n">
        <v>1.991537785313318</v>
      </c>
      <c r="BQ257" s="23" t="n">
        <v>3.807138401725013</v>
      </c>
      <c r="BR257" s="23" t="n">
        <v>2.807138401725013</v>
      </c>
      <c r="CD257" s="23" t="n">
        <v>0.1265553360318361</v>
      </c>
      <c r="CE257" s="23" t="n">
        <v>0.0910606242775728</v>
      </c>
      <c r="CF257" s="23" t="n">
        <v>0.3056397689447625</v>
      </c>
      <c r="CG257" s="23" t="n">
        <v>0.08802380863535356</v>
      </c>
      <c r="CH257" s="23" t="n">
        <v>0.1790844329129264</v>
      </c>
      <c r="CI257" s="23" t="n">
        <v>1.719532080849327</v>
      </c>
      <c r="CJ257" s="23" t="n">
        <v>2.415068210698568</v>
      </c>
      <c r="CK257" s="23" t="n">
        <v>0.4860932832386901</v>
      </c>
      <c r="CL257" s="23" t="n">
        <v>0.1804535142939276</v>
      </c>
      <c r="CM257" s="23" t="n">
        <v>3.840954466877707</v>
      </c>
      <c r="CN257" s="23" t="n">
        <v>2.840954466877707</v>
      </c>
      <c r="CO257" s="23" t="n">
        <v>0</v>
      </c>
      <c r="CP257" s="23" t="n">
        <v>0.0001150040649357078</v>
      </c>
      <c r="CQ257" s="23" t="n">
        <v>0.0004465933974674319</v>
      </c>
      <c r="CR257" s="23" t="n">
        <v>0.0003315893325317241</v>
      </c>
      <c r="CS257" s="23" t="n">
        <v>0.0004465933974674319</v>
      </c>
      <c r="CV257" s="23" t="n">
        <v>0.002866056417536053</v>
      </c>
      <c r="CW257" s="23" t="n">
        <v>0.002419463020068621</v>
      </c>
      <c r="CZ257" s="23" t="n">
        <v>0.0006549002280745386</v>
      </c>
      <c r="DA257" s="23" t="n">
        <v>0.000150171217008092</v>
      </c>
      <c r="DB257" s="23" t="n">
        <v>0.0008895475426625057</v>
      </c>
      <c r="DC257" s="23" t="n">
        <v>8.447609757987517e-05</v>
      </c>
      <c r="DD257" s="23" t="n">
        <v>0.0002346473145879672</v>
      </c>
      <c r="DE257" s="23" t="n">
        <v>1.229303961993734</v>
      </c>
      <c r="DF257" s="23" t="n">
        <v>1.358294751672098</v>
      </c>
      <c r="DG257" s="23" t="n">
        <v>0.001007399070404304</v>
      </c>
      <c r="DH257" s="23" t="n">
        <v>0.0001178515277417986</v>
      </c>
      <c r="DI257" s="23" t="n">
        <v>1.538248159366415</v>
      </c>
      <c r="DJ257" s="23" t="n">
        <v>0.538248159366415</v>
      </c>
      <c r="DK257" s="23" t="n">
        <v>0.00846137530718535</v>
      </c>
      <c r="DL257" s="23" t="n">
        <v>0.009013721332227033</v>
      </c>
      <c r="DM257" s="23" t="n">
        <v>0.02420962922447686</v>
      </c>
      <c r="DN257" s="23" t="n">
        <v>0.006734532585064474</v>
      </c>
      <c r="DO257" s="23" t="n">
        <v>0.01574825391729151</v>
      </c>
      <c r="DP257" s="23" t="n">
        <v>2.065278516197318</v>
      </c>
      <c r="DQ257" s="23" t="n">
        <v>2.861193168434236</v>
      </c>
      <c r="DR257" s="23" t="n">
        <v>0.03242297230366294</v>
      </c>
      <c r="DS257" s="23" t="n">
        <v>0.008213343079186086</v>
      </c>
      <c r="DT257" s="23" t="n">
        <v>3.831879703542939</v>
      </c>
      <c r="DU257" s="23" t="n">
        <v>2.831879703542939</v>
      </c>
      <c r="DV257" s="23" t="n">
        <v>-0.000163876983737625</v>
      </c>
      <c r="DW257" s="23" t="n">
        <v>-0.001583660558638407</v>
      </c>
      <c r="DX257" s="23" t="n">
        <v>-0.003362945332734821</v>
      </c>
      <c r="DY257" s="23" t="n">
        <v>-0.001615407790358788</v>
      </c>
      <c r="DZ257" s="23" t="n">
        <v>-0.003199068348997196</v>
      </c>
      <c r="EA257" s="23" t="n">
        <v>10.66371556590232</v>
      </c>
      <c r="EB257" s="23" t="n">
        <v>20.52115712673269</v>
      </c>
      <c r="EC257" s="23" t="n">
        <v>-0.004764492737516348</v>
      </c>
      <c r="ED257" s="23" t="n">
        <v>-0.001401547404781527</v>
      </c>
      <c r="EE257" s="23" t="n">
        <v>29.07359306261416</v>
      </c>
      <c r="EF257" s="23" t="n">
        <v>28.07359306261416</v>
      </c>
      <c r="EG257" s="23" t="n">
        <v>0.005298336860317599</v>
      </c>
      <c r="EH257" s="23" t="n">
        <v>0.005348034126095594</v>
      </c>
      <c r="EI257" s="23" t="n">
        <v>0.01485444133641207</v>
      </c>
      <c r="EJ257" s="23" t="n">
        <v>0.004208070349998875</v>
      </c>
      <c r="EK257" s="23" t="n">
        <v>0.009556104476094469</v>
      </c>
      <c r="EL257" s="23" t="n">
        <v>2.009379785975899</v>
      </c>
      <c r="EM257" s="23" t="n">
        <v>2.803604551395331</v>
      </c>
      <c r="EN257" s="23" t="n">
        <v>0.01984534383936215</v>
      </c>
      <c r="EO257" s="23" t="n">
        <v>0.004990902502950079</v>
      </c>
      <c r="EP257" s="23" t="n">
        <v>3.745579860728703</v>
      </c>
      <c r="EQ257" s="23" t="n">
        <v>2.745579860728703</v>
      </c>
      <c r="ER257" s="23" t="n">
        <v>-0.003632280521966418</v>
      </c>
      <c r="ES257" s="23" t="n">
        <v>-0.008649895062736593</v>
      </c>
      <c r="ET257" s="23" t="n">
        <v>-0.01609541746546793</v>
      </c>
      <c r="EU257" s="23" t="n">
        <v>-0.003813241880764914</v>
      </c>
      <c r="EV257" s="23" t="n">
        <v>-0.01246313694350151</v>
      </c>
      <c r="EW257" s="23" t="n">
        <v>3.381395107130595</v>
      </c>
      <c r="EX257" s="23" t="n">
        <v>4.43121542186238</v>
      </c>
      <c r="EY257" s="23" t="n">
        <v>-0.01532930825635224</v>
      </c>
      <c r="EZ257" s="23" t="n">
        <v>0.0007661092091156823</v>
      </c>
      <c r="FA257" s="23" t="n">
        <v>4.220298559994857</v>
      </c>
      <c r="FB257" s="23" t="n">
        <v>3.220298559994858</v>
      </c>
      <c r="FC257" s="23" t="n">
        <v>0.00772929478463965</v>
      </c>
      <c r="FD257" s="23" t="n">
        <v>0.005561475559889615</v>
      </c>
      <c r="FE257" s="23" t="n">
        <v>0.01866677412550145</v>
      </c>
      <c r="FF257" s="23" t="n">
        <v>0.005376003780972189</v>
      </c>
      <c r="FG257" s="23" t="n">
        <v>0.0109374793408618</v>
      </c>
      <c r="FH257" s="23" t="n">
        <v>1.719532080849327</v>
      </c>
      <c r="FI257" s="23" t="n">
        <v>2.415068210698568</v>
      </c>
      <c r="FJ257" s="23" t="n">
        <v>0.02968786932887624</v>
      </c>
      <c r="FK257" s="23" t="n">
        <v>0.01102109520337479</v>
      </c>
      <c r="FL257" s="23" t="n">
        <v>3.840954466877708</v>
      </c>
      <c r="FM257" s="23" t="n">
        <v>2.840954466877708</v>
      </c>
    </row>
    <row r="258">
      <c r="A258" s="2" t="inlineStr">
        <is>
          <t>Vic|1202</t>
        </is>
      </c>
      <c r="B258" s="2" t="inlineStr">
        <is>
          <t>Vic</t>
        </is>
      </c>
      <c r="C258" s="2" t="inlineStr">
        <is>
          <t>1202</t>
        </is>
      </c>
      <c r="D258" s="2" t="inlineStr">
        <is>
          <t>Beer manufacturing</t>
        </is>
      </c>
      <c r="E258" s="23" t="n">
        <v>1</v>
      </c>
      <c r="F258" s="23" t="n">
        <v>0.4669504371469085</v>
      </c>
      <c r="G258" s="23" t="n">
        <v>1.841448227482561</v>
      </c>
      <c r="H258" s="23" t="n">
        <v>0.3744977903356529</v>
      </c>
      <c r="I258" s="23" t="n">
        <v>0.8414482274825614</v>
      </c>
      <c r="J258" s="23" t="n">
        <v>1.466950437146909</v>
      </c>
      <c r="K258" s="23" t="n">
        <v>1.841448227482561</v>
      </c>
      <c r="L258" s="23" t="n">
        <v>2.376431122936874</v>
      </c>
      <c r="M258" s="23" t="n">
        <v>0.5349828954543123</v>
      </c>
      <c r="N258" s="23" t="n">
        <v>2.376431122936874</v>
      </c>
      <c r="O258" s="23" t="n">
        <v>1.376431122936874</v>
      </c>
      <c r="P258" s="23" t="n">
        <v>0.1221310040962148</v>
      </c>
      <c r="Q258" s="23" t="n">
        <v>0.09078710557190138</v>
      </c>
      <c r="R258" s="23" t="n">
        <v>0.3024071601154211</v>
      </c>
      <c r="S258" s="23" t="n">
        <v>0.08948905044730494</v>
      </c>
      <c r="T258" s="23" t="n">
        <v>0.1802761560192063</v>
      </c>
      <c r="U258" s="23" t="n">
        <v>1.743358381794514</v>
      </c>
      <c r="V258" s="23" t="n">
        <v>2.476088380286997</v>
      </c>
      <c r="W258" s="23" t="n">
        <v>0.4293466985110582</v>
      </c>
      <c r="X258" s="23" t="n">
        <v>0.126939538395637</v>
      </c>
      <c r="Y258" s="23" t="n">
        <v>3.51546031810906</v>
      </c>
      <c r="Z258" s="23" t="n">
        <v>2.51546031810906</v>
      </c>
      <c r="AA258" s="23" t="n">
        <v>0.3898464579067841</v>
      </c>
      <c r="AB258" s="23" t="n">
        <v>0.2106672432632477</v>
      </c>
      <c r="AC258" s="23" t="n">
        <v>0.7630839872228101</v>
      </c>
      <c r="AD258" s="23" t="n">
        <v>0.1625702860527783</v>
      </c>
      <c r="AE258" s="23" t="n">
        <v>0.373237529316026</v>
      </c>
      <c r="AF258" s="23" t="n">
        <v>1.54038516700752</v>
      </c>
      <c r="AG258" s="23" t="n">
        <v>1.957396230608489</v>
      </c>
      <c r="AH258" s="23" t="n">
        <v>1.030480640373571</v>
      </c>
      <c r="AI258" s="23" t="n">
        <v>0.2673966531507606</v>
      </c>
      <c r="AJ258" s="23" t="n">
        <v>2.643298712797252</v>
      </c>
      <c r="AK258" s="23" t="n">
        <v>1.643298712797252</v>
      </c>
      <c r="AL258" s="23" t="n">
        <v>0.3860355893150988</v>
      </c>
      <c r="AM258" s="23" t="n">
        <v>0.2081183247941523</v>
      </c>
      <c r="AN258" s="23" t="n">
        <v>0.757053957528539</v>
      </c>
      <c r="AO258" s="23" t="n">
        <v>0.1629000434192879</v>
      </c>
      <c r="AP258" s="23" t="n">
        <v>0.3710183682134401</v>
      </c>
      <c r="AQ258" s="23" t="n">
        <v>1.539116937802015</v>
      </c>
      <c r="AR258" s="23" t="n">
        <v>1.96109886881595</v>
      </c>
      <c r="AS258" s="23" t="n">
        <v>1.028931616537524</v>
      </c>
      <c r="AT258" s="23" t="n">
        <v>0.2718776590089845</v>
      </c>
      <c r="AU258" s="23" t="n">
        <v>2.665380200729797</v>
      </c>
      <c r="AV258" s="23" t="n">
        <v>1.665380200729797</v>
      </c>
      <c r="AW258" s="23" t="n">
        <v>0.4452879468412648</v>
      </c>
      <c r="AX258" s="23" t="n">
        <v>0.2180095998988619</v>
      </c>
      <c r="AY258" s="23" t="n">
        <v>0.830710483208245</v>
      </c>
      <c r="AZ258" s="23" t="n">
        <v>0.1674129364681184</v>
      </c>
      <c r="BA258" s="23" t="n">
        <v>0.3854225363669803</v>
      </c>
      <c r="BB258" s="23" t="n">
        <v>1.489592411933345</v>
      </c>
      <c r="BC258" s="23" t="n">
        <v>1.865557981304117</v>
      </c>
      <c r="BD258" s="23" t="n">
        <v>1.109865080283402</v>
      </c>
      <c r="BE258" s="23" t="n">
        <v>0.2791545970751568</v>
      </c>
      <c r="BF258" s="23" t="n">
        <v>2.492466028232837</v>
      </c>
      <c r="BG258" s="23" t="n">
        <v>1.492466028232837</v>
      </c>
      <c r="BH258" s="23" t="n">
        <v>1.921843066562291</v>
      </c>
      <c r="BI258" s="23" t="n">
        <v>1.344162299966652</v>
      </c>
      <c r="BJ258" s="23" t="n">
        <v>4.225799034421477</v>
      </c>
      <c r="BK258" s="23" t="n">
        <v>0.9597936678925341</v>
      </c>
      <c r="BL258" s="23" t="n">
        <v>2.303955967859186</v>
      </c>
      <c r="BM258" s="23" t="n">
        <v>1.699413143223516</v>
      </c>
      <c r="BN258" s="23" t="n">
        <v>2.198826276684705</v>
      </c>
      <c r="BO258" s="23" t="n">
        <v>5.77592485128583</v>
      </c>
      <c r="BP258" s="23" t="n">
        <v>1.550125816864353</v>
      </c>
      <c r="BQ258" s="23" t="n">
        <v>3.005409209409358</v>
      </c>
      <c r="BR258" s="23" t="n">
        <v>2.005409209409358</v>
      </c>
      <c r="CD258" s="23" t="n">
        <v>0.2677154538105693</v>
      </c>
      <c r="CE258" s="23" t="n">
        <v>0.1198801376913464</v>
      </c>
      <c r="CF258" s="23" t="n">
        <v>0.4606768271073895</v>
      </c>
      <c r="CG258" s="23" t="n">
        <v>0.07308123560547379</v>
      </c>
      <c r="CH258" s="23" t="n">
        <v>0.1929613732968202</v>
      </c>
      <c r="CI258" s="23" t="n">
        <v>1.447789382290092</v>
      </c>
      <c r="CJ258" s="23" t="n">
        <v>1.720770394649523</v>
      </c>
      <c r="CK258" s="23" t="n">
        <v>0.6011339418625132</v>
      </c>
      <c r="CL258" s="23" t="n">
        <v>0.1404571147551237</v>
      </c>
      <c r="CM258" s="23" t="n">
        <v>2.245421148858537</v>
      </c>
      <c r="CN258" s="23" t="n">
        <v>1.245421148858537</v>
      </c>
      <c r="CO258" s="23" t="n">
        <v>0</v>
      </c>
      <c r="CP258" s="23" t="n">
        <v>0.0006338616778964246</v>
      </c>
      <c r="CQ258" s="23" t="n">
        <v>0.0009785574328936275</v>
      </c>
      <c r="CR258" s="23" t="n">
        <v>0.0003446957549972029</v>
      </c>
      <c r="CS258" s="23" t="n">
        <v>0.0009785574328936275</v>
      </c>
      <c r="CV258" s="23" t="n">
        <v>0.002861761516700114</v>
      </c>
      <c r="CW258" s="23" t="n">
        <v>0.001883204083806487</v>
      </c>
      <c r="CZ258" s="23" t="n">
        <v>0.000288344739246412</v>
      </c>
      <c r="DA258" s="23" t="n">
        <v>6.823245514479808e-05</v>
      </c>
      <c r="DB258" s="23" t="n">
        <v>0.0004232217135560127</v>
      </c>
      <c r="DC258" s="23" t="n">
        <v>6.664451916480256e-05</v>
      </c>
      <c r="DD258" s="23" t="n">
        <v>0.0001348769743096006</v>
      </c>
      <c r="DE258" s="23" t="n">
        <v>1.236634992277381</v>
      </c>
      <c r="DF258" s="23" t="n">
        <v>1.467762909987889</v>
      </c>
      <c r="DG258" s="23" t="n">
        <v>0.000514952182873082</v>
      </c>
      <c r="DH258" s="23" t="n">
        <v>9.17304693170693e-05</v>
      </c>
      <c r="DI258" s="23" t="n">
        <v>1.785890681476998</v>
      </c>
      <c r="DJ258" s="23" t="n">
        <v>0.7858906814769977</v>
      </c>
      <c r="DK258" s="23" t="n">
        <v>0.05911363761836667</v>
      </c>
      <c r="DL258" s="23" t="n">
        <v>0.01252502522058743</v>
      </c>
      <c r="DM258" s="23" t="n">
        <v>0.07713011663902916</v>
      </c>
      <c r="DN258" s="23" t="n">
        <v>0.005491453800075055</v>
      </c>
      <c r="DO258" s="23" t="n">
        <v>0.01801647902066249</v>
      </c>
      <c r="DP258" s="23" t="n">
        <v>1.21188046828463</v>
      </c>
      <c r="DQ258" s="23" t="n">
        <v>1.304777031942706</v>
      </c>
      <c r="DR258" s="23" t="n">
        <v>0.08352302328820295</v>
      </c>
      <c r="DS258" s="23" t="n">
        <v>0.006392906649173788</v>
      </c>
      <c r="DT258" s="23" t="n">
        <v>1.412923085996187</v>
      </c>
      <c r="DU258" s="23" t="n">
        <v>0.4129230859961873</v>
      </c>
      <c r="DV258" s="23" t="n">
        <v>-0.000149624831447228</v>
      </c>
      <c r="DW258" s="23" t="n">
        <v>-0.003335844248918915</v>
      </c>
      <c r="DX258" s="23" t="n">
        <v>-0.004875370105773495</v>
      </c>
      <c r="DY258" s="23" t="n">
        <v>-0.001389901025407353</v>
      </c>
      <c r="DZ258" s="23" t="n">
        <v>-0.004725745274326267</v>
      </c>
      <c r="EA258" s="23" t="n">
        <v>23.29472352051038</v>
      </c>
      <c r="EB258" s="23" t="n">
        <v>32.58396389567876</v>
      </c>
      <c r="EC258" s="23" t="n">
        <v>-0.005966273241899168</v>
      </c>
      <c r="ED258" s="23" t="n">
        <v>-0.001090903136125672</v>
      </c>
      <c r="EE258" s="23" t="n">
        <v>39.87488697023827</v>
      </c>
      <c r="EF258" s="23" t="n">
        <v>38.87488697023827</v>
      </c>
      <c r="EG258" s="23" t="n">
        <v>0.005412928544925717</v>
      </c>
      <c r="EH258" s="23" t="n">
        <v>0.003246153939621584</v>
      </c>
      <c r="EI258" s="23" t="n">
        <v>0.01185551074958394</v>
      </c>
      <c r="EJ258" s="23" t="n">
        <v>0.003196428265036642</v>
      </c>
      <c r="EK258" s="23" t="n">
        <v>0.006442582204658226</v>
      </c>
      <c r="EL258" s="23" t="n">
        <v>1.59970382255732</v>
      </c>
      <c r="EM258" s="23" t="n">
        <v>2.190221180861097</v>
      </c>
      <c r="EN258" s="23" t="n">
        <v>0.01574021074188596</v>
      </c>
      <c r="EO258" s="23" t="n">
        <v>0.00388469999230202</v>
      </c>
      <c r="EP258" s="23" t="n">
        <v>2.907891839185911</v>
      </c>
      <c r="EQ258" s="23" t="n">
        <v>1.907891839185911</v>
      </c>
      <c r="ER258" s="23" t="n">
        <v>-0.009223797136610954</v>
      </c>
      <c r="ES258" s="23" t="n">
        <v>-0.005795072408717071</v>
      </c>
      <c r="ET258" s="23" t="n">
        <v>-0.01788554044385541</v>
      </c>
      <c r="EU258" s="23" t="n">
        <v>-0.002866670898527381</v>
      </c>
      <c r="EV258" s="23" t="n">
        <v>-0.008661743307244452</v>
      </c>
      <c r="EW258" s="23" t="n">
        <v>1.628274052745085</v>
      </c>
      <c r="EX258" s="23" t="n">
        <v>1.939064810181524</v>
      </c>
      <c r="EY258" s="23" t="n">
        <v>-0.01728923457793335</v>
      </c>
      <c r="EZ258" s="23" t="n">
        <v>0.0005963058659220581</v>
      </c>
      <c r="FA258" s="23" t="n">
        <v>1.874416178268837</v>
      </c>
      <c r="FB258" s="23" t="n">
        <v>0.8744161782688371</v>
      </c>
      <c r="FC258" s="23" t="n">
        <v>0.01635056826355336</v>
      </c>
      <c r="FD258" s="23" t="n">
        <v>0.007321610862828533</v>
      </c>
      <c r="FE258" s="23" t="n">
        <v>0.02813557380361867</v>
      </c>
      <c r="FF258" s="23" t="n">
        <v>0.004463394677236777</v>
      </c>
      <c r="FG258" s="23" t="n">
        <v>0.01178500554006531</v>
      </c>
      <c r="FH258" s="23" t="n">
        <v>1.447789382290091</v>
      </c>
      <c r="FI258" s="23" t="n">
        <v>1.720770394649522</v>
      </c>
      <c r="FJ258" s="23" t="n">
        <v>0.03671391177483792</v>
      </c>
      <c r="FK258" s="23" t="n">
        <v>0.008578337971219253</v>
      </c>
      <c r="FL258" s="23" t="n">
        <v>2.245421148858537</v>
      </c>
      <c r="FM258" s="23" t="n">
        <v>1.245421148858537</v>
      </c>
    </row>
    <row r="259">
      <c r="A259" s="2" t="inlineStr">
        <is>
          <t>Vic|1205</t>
        </is>
      </c>
      <c r="B259" s="2" t="inlineStr">
        <is>
          <t>Vic</t>
        </is>
      </c>
      <c r="C259" s="2" t="inlineStr">
        <is>
          <t>1205</t>
        </is>
      </c>
      <c r="D259" s="2" t="inlineStr">
        <is>
          <t>Wine, spirits and tobacco</t>
        </is>
      </c>
      <c r="E259" s="23" t="n">
        <v>1</v>
      </c>
      <c r="F259" s="23" t="n">
        <v>0.5675703943149152</v>
      </c>
      <c r="G259" s="23" t="n">
        <v>1.981214893140747</v>
      </c>
      <c r="H259" s="23" t="n">
        <v>0.4136444988258313</v>
      </c>
      <c r="I259" s="23" t="n">
        <v>0.9812148931407465</v>
      </c>
      <c r="J259" s="23" t="n">
        <v>1.567570394314915</v>
      </c>
      <c r="K259" s="23" t="n">
        <v>1.981214893140747</v>
      </c>
      <c r="L259" s="23" t="n">
        <v>2.597423006790586</v>
      </c>
      <c r="M259" s="23" t="n">
        <v>0.6162081136498399</v>
      </c>
      <c r="N259" s="23" t="n">
        <v>2.597423006790586</v>
      </c>
      <c r="O259" s="23" t="n">
        <v>1.597423006790586</v>
      </c>
      <c r="P259" s="23" t="n">
        <v>0.1574659494966006</v>
      </c>
      <c r="Q259" s="23" t="n">
        <v>0.09450772550997816</v>
      </c>
      <c r="R259" s="23" t="n">
        <v>0.3483209412343592</v>
      </c>
      <c r="S259" s="23" t="n">
        <v>0.09634726622778042</v>
      </c>
      <c r="T259" s="23" t="n">
        <v>0.1908549917377586</v>
      </c>
      <c r="U259" s="23" t="n">
        <v>1.600178805717095</v>
      </c>
      <c r="V259" s="23" t="n">
        <v>2.212039760646023</v>
      </c>
      <c r="W259" s="23" t="n">
        <v>0.4945334167489844</v>
      </c>
      <c r="X259" s="23" t="n">
        <v>0.1462124755146252</v>
      </c>
      <c r="Y259" s="23" t="n">
        <v>3.140573681674973</v>
      </c>
      <c r="Z259" s="23" t="n">
        <v>2.140573681674973</v>
      </c>
      <c r="AA259" s="23" t="n">
        <v>0.2868468401696674</v>
      </c>
      <c r="AB259" s="23" t="n">
        <v>0.2876489779009934</v>
      </c>
      <c r="AC259" s="23" t="n">
        <v>0.7541196348599094</v>
      </c>
      <c r="AD259" s="23" t="n">
        <v>0.1796238167892485</v>
      </c>
      <c r="AE259" s="23" t="n">
        <v>0.467272794690242</v>
      </c>
      <c r="AF259" s="23" t="n">
        <v>2.00279639730684</v>
      </c>
      <c r="AG259" s="23" t="n">
        <v>2.628997531971606</v>
      </c>
      <c r="AH259" s="23" t="n">
        <v>1.062114504666699</v>
      </c>
      <c r="AI259" s="23" t="n">
        <v>0.3079948698067899</v>
      </c>
      <c r="AJ259" s="23" t="n">
        <v>3.702723390777</v>
      </c>
      <c r="AK259" s="23" t="n">
        <v>2.702723390777</v>
      </c>
      <c r="AL259" s="23" t="n">
        <v>0.2827936914064467</v>
      </c>
      <c r="AM259" s="23" t="n">
        <v>0.2806884737953165</v>
      </c>
      <c r="AN259" s="23" t="n">
        <v>0.7427539380143161</v>
      </c>
      <c r="AO259" s="23" t="n">
        <v>0.1792717728125529</v>
      </c>
      <c r="AP259" s="23" t="n">
        <v>0.4599602466078694</v>
      </c>
      <c r="AQ259" s="23" t="n">
        <v>1.992555641532666</v>
      </c>
      <c r="AR259" s="23" t="n">
        <v>2.6264869429028</v>
      </c>
      <c r="AS259" s="23" t="n">
        <v>1.055910154455948</v>
      </c>
      <c r="AT259" s="23" t="n">
        <v>0.3131562164416316</v>
      </c>
      <c r="AU259" s="23" t="n">
        <v>3.733853287902152</v>
      </c>
      <c r="AV259" s="23" t="n">
        <v>2.733853287902152</v>
      </c>
      <c r="AW259" s="23" t="n">
        <v>0.2947857903670187</v>
      </c>
      <c r="AX259" s="23" t="n">
        <v>0.2922738325126061</v>
      </c>
      <c r="AY259" s="23" t="n">
        <v>0.7713983482674536</v>
      </c>
      <c r="AZ259" s="23" t="n">
        <v>0.1843387253878287</v>
      </c>
      <c r="BA259" s="23" t="n">
        <v>0.4766125579004348</v>
      </c>
      <c r="BB259" s="23" t="n">
        <v>1.991478701021222</v>
      </c>
      <c r="BC259" s="23" t="n">
        <v>2.616809810632444</v>
      </c>
      <c r="BD259" s="23" t="n">
        <v>1.092936343485571</v>
      </c>
      <c r="BE259" s="23" t="n">
        <v>0.3215379952181177</v>
      </c>
      <c r="BF259" s="23" t="n">
        <v>3.707561148469289</v>
      </c>
      <c r="BG259" s="23" t="n">
        <v>2.707561148469289</v>
      </c>
      <c r="BH259" s="23" t="n">
        <v>3.537763242069589</v>
      </c>
      <c r="BI259" s="23" t="n">
        <v>1.400171431736062</v>
      </c>
      <c r="BJ259" s="23" t="n">
        <v>5.971808788212035</v>
      </c>
      <c r="BK259" s="23" t="n">
        <v>1.033874114406384</v>
      </c>
      <c r="BL259" s="23" t="n">
        <v>2.434045546142445</v>
      </c>
      <c r="BM259" s="23" t="n">
        <v>1.395778726819764</v>
      </c>
      <c r="BN259" s="23" t="n">
        <v>1.688018213654832</v>
      </c>
      <c r="BO259" s="23" t="n">
        <v>7.757286629926456</v>
      </c>
      <c r="BP259" s="23" t="n">
        <v>1.785477841714421</v>
      </c>
      <c r="BQ259" s="23" t="n">
        <v>2.192709375709509</v>
      </c>
      <c r="BR259" s="23" t="n">
        <v>1.192709375709508</v>
      </c>
      <c r="CD259" s="23" t="n">
        <v>0.1293808906730668</v>
      </c>
      <c r="CE259" s="23" t="n">
        <v>0.1931412523910152</v>
      </c>
      <c r="CF259" s="23" t="n">
        <v>0.4057986936255498</v>
      </c>
      <c r="CG259" s="23" t="n">
        <v>0.08327655056146782</v>
      </c>
      <c r="CH259" s="23" t="n">
        <v>0.276417802952483</v>
      </c>
      <c r="CI259" s="23" t="n">
        <v>2.492811275191054</v>
      </c>
      <c r="CJ259" s="23" t="n">
        <v>3.136465451076267</v>
      </c>
      <c r="CK259" s="23" t="n">
        <v>0.5675810879177149</v>
      </c>
      <c r="CL259" s="23" t="n">
        <v>0.1617823942921651</v>
      </c>
      <c r="CM259" s="23" t="n">
        <v>4.38690045311203</v>
      </c>
      <c r="CN259" s="23" t="n">
        <v>3.38690045311203</v>
      </c>
      <c r="CO259" s="23" t="n">
        <v>0</v>
      </c>
      <c r="CP259" s="23" t="n">
        <v>0.0002511124563597039</v>
      </c>
      <c r="CQ259" s="23" t="n">
        <v>0.0006035815945566533</v>
      </c>
      <c r="CR259" s="23" t="n">
        <v>0.0003524691381969494</v>
      </c>
      <c r="CS259" s="23" t="n">
        <v>0.0006035815945566533</v>
      </c>
      <c r="CV259" s="23" t="n">
        <v>0.002772708207688106</v>
      </c>
      <c r="CW259" s="23" t="n">
        <v>0.002169126613131453</v>
      </c>
      <c r="CZ259" s="23" t="n">
        <v>0.0001178104307105506</v>
      </c>
      <c r="DA259" s="23" t="n">
        <v>5.211072149693934e-05</v>
      </c>
      <c r="DB259" s="23" t="n">
        <v>0.0002439707568020982</v>
      </c>
      <c r="DC259" s="23" t="n">
        <v>7.40496045946083e-05</v>
      </c>
      <c r="DD259" s="23" t="n">
        <v>0.0001261603260915476</v>
      </c>
      <c r="DE259" s="23" t="n">
        <v>1.4423268906042</v>
      </c>
      <c r="DF259" s="23" t="n">
        <v>2.07087568843129</v>
      </c>
      <c r="DG259" s="23" t="n">
        <v>0.0003496284515478043</v>
      </c>
      <c r="DH259" s="23" t="n">
        <v>0.0001056576947457061</v>
      </c>
      <c r="DI259" s="23" t="n">
        <v>2.96772068007127</v>
      </c>
      <c r="DJ259" s="23" t="n">
        <v>1.96772068007127</v>
      </c>
      <c r="DK259" s="23" t="n">
        <v>0.01200028790672716</v>
      </c>
      <c r="DL259" s="23" t="n">
        <v>0.0164425305868208</v>
      </c>
      <c r="DM259" s="23" t="n">
        <v>0.03454120407674113</v>
      </c>
      <c r="DN259" s="23" t="n">
        <v>0.006098385583193169</v>
      </c>
      <c r="DO259" s="23" t="n">
        <v>0.02254091617001397</v>
      </c>
      <c r="DP259" s="23" t="n">
        <v>2.370178008612893</v>
      </c>
      <c r="DQ259" s="23" t="n">
        <v>2.878364614683778</v>
      </c>
      <c r="DR259" s="23" t="n">
        <v>0.04190473098666522</v>
      </c>
      <c r="DS259" s="23" t="n">
        <v>0.00736352690992409</v>
      </c>
      <c r="DT259" s="23" t="n">
        <v>3.491977135246408</v>
      </c>
      <c r="DU259" s="23" t="n">
        <v>2.491977135246408</v>
      </c>
      <c r="DV259" s="23" t="n">
        <v>-0.0001259993768657039</v>
      </c>
      <c r="DW259" s="23" t="n">
        <v>-0.005160395047387771</v>
      </c>
      <c r="DX259" s="23" t="n">
        <v>-0.006744346174961937</v>
      </c>
      <c r="DY259" s="23" t="n">
        <v>-0.001457951750708463</v>
      </c>
      <c r="DZ259" s="23" t="n">
        <v>-0.006618346798096234</v>
      </c>
      <c r="EA259" s="23" t="n">
        <v>41.9557187960379</v>
      </c>
      <c r="EB259" s="23" t="n">
        <v>53.52682166158951</v>
      </c>
      <c r="EC259" s="23" t="n">
        <v>-0.008000878616276399</v>
      </c>
      <c r="ED259" s="23" t="n">
        <v>-0.001256532441314462</v>
      </c>
      <c r="EE259" s="23" t="n">
        <v>63.49935067380625</v>
      </c>
      <c r="EF259" s="23" t="n">
        <v>62.49935067380625</v>
      </c>
      <c r="EG259" s="23" t="n">
        <v>0.006916442591918853</v>
      </c>
      <c r="EH259" s="23" t="n">
        <v>0.002907907548511644</v>
      </c>
      <c r="EI259" s="23" t="n">
        <v>0.01318035540244769</v>
      </c>
      <c r="EJ259" s="23" t="n">
        <v>0.003356005262017192</v>
      </c>
      <c r="EK259" s="23" t="n">
        <v>0.006263912810528836</v>
      </c>
      <c r="EL259" s="23" t="n">
        <v>1.420433988985788</v>
      </c>
      <c r="EM259" s="23" t="n">
        <v>1.905655288435065</v>
      </c>
      <c r="EN259" s="23" t="n">
        <v>0.01765486042810677</v>
      </c>
      <c r="EO259" s="23" t="n">
        <v>0.004474505025659077</v>
      </c>
      <c r="EP259" s="23" t="n">
        <v>2.552592636095128</v>
      </c>
      <c r="EQ259" s="23" t="n">
        <v>1.552592636095128</v>
      </c>
      <c r="ER259" s="23" t="n">
        <v>-0.01096959135513957</v>
      </c>
      <c r="ES259" s="23" t="n">
        <v>-0.009868411654188527</v>
      </c>
      <c r="ET259" s="23" t="n">
        <v>-0.02454605224804053</v>
      </c>
      <c r="EU259" s="23" t="n">
        <v>-0.00370804923871243</v>
      </c>
      <c r="EV259" s="23" t="n">
        <v>-0.01357646089290096</v>
      </c>
      <c r="EW259" s="23" t="n">
        <v>1.899615248617706</v>
      </c>
      <c r="EX259" s="23" t="n">
        <v>2.237645091176526</v>
      </c>
      <c r="EY259" s="23" t="n">
        <v>-0.02385921063885947</v>
      </c>
      <c r="EZ259" s="23" t="n">
        <v>0.0006868416091810568</v>
      </c>
      <c r="FA259" s="23" t="n">
        <v>2.175031855464765</v>
      </c>
      <c r="FB259" s="23" t="n">
        <v>1.175031855464765</v>
      </c>
      <c r="FC259" s="23" t="n">
        <v>0.007901863918719347</v>
      </c>
      <c r="FD259" s="23" t="n">
        <v>0.0117959915528896</v>
      </c>
      <c r="FE259" s="23" t="n">
        <v>0.02478392318016936</v>
      </c>
      <c r="FF259" s="23" t="n">
        <v>0.005086067708560408</v>
      </c>
      <c r="FG259" s="23" t="n">
        <v>0.01688205926145001</v>
      </c>
      <c r="FH259" s="23" t="n">
        <v>2.492811275191054</v>
      </c>
      <c r="FI259" s="23" t="n">
        <v>3.136465451076267</v>
      </c>
      <c r="FJ259" s="23" t="n">
        <v>0.03466469040545951</v>
      </c>
      <c r="FK259" s="23" t="n">
        <v>0.00988076722529015</v>
      </c>
      <c r="FL259" s="23" t="n">
        <v>4.38690045311203</v>
      </c>
      <c r="FM259" s="23" t="n">
        <v>3.386900453112031</v>
      </c>
    </row>
    <row r="260">
      <c r="A260" s="2" t="inlineStr">
        <is>
          <t>Vic|1301</t>
        </is>
      </c>
      <c r="B260" s="2" t="inlineStr">
        <is>
          <t>Vic</t>
        </is>
      </c>
      <c r="C260" s="2" t="inlineStr">
        <is>
          <t>1301</t>
        </is>
      </c>
      <c r="D260" s="2" t="inlineStr">
        <is>
          <t>Textile manufacturing</t>
        </is>
      </c>
      <c r="E260" s="23" t="n">
        <v>1</v>
      </c>
      <c r="F260" s="23" t="n">
        <v>0.4526960797551501</v>
      </c>
      <c r="G260" s="23" t="n">
        <v>1.81761407626429</v>
      </c>
      <c r="H260" s="23" t="n">
        <v>0.3649179965091401</v>
      </c>
      <c r="I260" s="23" t="n">
        <v>0.8176140762642903</v>
      </c>
      <c r="J260" s="23" t="n">
        <v>1.45269607975515</v>
      </c>
      <c r="K260" s="23" t="n">
        <v>1.81761407626429</v>
      </c>
      <c r="L260" s="23" t="n">
        <v>2.498308038665253</v>
      </c>
      <c r="M260" s="23" t="n">
        <v>0.6806939624009622</v>
      </c>
      <c r="N260" s="23" t="n">
        <v>2.498308038665253</v>
      </c>
      <c r="O260" s="23" t="n">
        <v>1.498308038665253</v>
      </c>
      <c r="P260" s="23" t="n">
        <v>0.2332897613044616</v>
      </c>
      <c r="Q260" s="23" t="n">
        <v>0.06829579926506837</v>
      </c>
      <c r="R260" s="23" t="n">
        <v>0.384772541003541</v>
      </c>
      <c r="S260" s="23" t="n">
        <v>0.08318698043401099</v>
      </c>
      <c r="T260" s="23" t="n">
        <v>0.1514827796990794</v>
      </c>
      <c r="U260" s="23" t="n">
        <v>1.292750950076789</v>
      </c>
      <c r="V260" s="23" t="n">
        <v>1.649333167696898</v>
      </c>
      <c r="W260" s="23" t="n">
        <v>0.5462860736978857</v>
      </c>
      <c r="X260" s="23" t="n">
        <v>0.1615135326943448</v>
      </c>
      <c r="Y260" s="23" t="n">
        <v>2.341663305938829</v>
      </c>
      <c r="Z260" s="23" t="n">
        <v>1.341663305938828</v>
      </c>
      <c r="AA260" s="23" t="n">
        <v>0.5633772650036817</v>
      </c>
      <c r="AB260" s="23" t="n">
        <v>0.1984613308172134</v>
      </c>
      <c r="AC260" s="23" t="n">
        <v>0.9189140019731947</v>
      </c>
      <c r="AD260" s="23" t="n">
        <v>0.1570754061522996</v>
      </c>
      <c r="AE260" s="23" t="n">
        <v>0.355536736969513</v>
      </c>
      <c r="AF260" s="23" t="n">
        <v>1.352270748476008</v>
      </c>
      <c r="AG260" s="23" t="n">
        <v>1.631081087319329</v>
      </c>
      <c r="AH260" s="23" t="n">
        <v>1.259140369792633</v>
      </c>
      <c r="AI260" s="23" t="n">
        <v>0.3402263678194382</v>
      </c>
      <c r="AJ260" s="23" t="n">
        <v>2.234986123879891</v>
      </c>
      <c r="AK260" s="23" t="n">
        <v>1.234986123879891</v>
      </c>
      <c r="AL260" s="23" t="n">
        <v>0.4467210430533748</v>
      </c>
      <c r="AM260" s="23" t="n">
        <v>0.1935010881400863</v>
      </c>
      <c r="AN260" s="23" t="n">
        <v>0.7974136358703183</v>
      </c>
      <c r="AO260" s="23" t="n">
        <v>0.1571915046768572</v>
      </c>
      <c r="AP260" s="23" t="n">
        <v>0.3506925928169435</v>
      </c>
      <c r="AQ260" s="23" t="n">
        <v>1.433158659411902</v>
      </c>
      <c r="AR260" s="23" t="n">
        <v>1.785037101498356</v>
      </c>
      <c r="AS260" s="23" t="n">
        <v>1.143341482482992</v>
      </c>
      <c r="AT260" s="23" t="n">
        <v>0.3459278466126732</v>
      </c>
      <c r="AU260" s="23" t="n">
        <v>2.559408159213095</v>
      </c>
      <c r="AV260" s="23" t="n">
        <v>1.559408159213094</v>
      </c>
      <c r="AW260" s="23" t="n">
        <v>0.455980701661827</v>
      </c>
      <c r="AX260" s="23" t="n">
        <v>0.2030508809710736</v>
      </c>
      <c r="AY260" s="23" t="n">
        <v>0.8207260181961243</v>
      </c>
      <c r="AZ260" s="23" t="n">
        <v>0.1616944355632237</v>
      </c>
      <c r="BA260" s="23" t="n">
        <v>0.3647453165342973</v>
      </c>
      <c r="BB260" s="23" t="n">
        <v>1.445305865425998</v>
      </c>
      <c r="BC260" s="23" t="n">
        <v>1.799913933210284</v>
      </c>
      <c r="BD260" s="23" t="n">
        <v>1.175912792240866</v>
      </c>
      <c r="BE260" s="23" t="n">
        <v>0.3551867740447415</v>
      </c>
      <c r="BF260" s="23" t="n">
        <v>2.578865263278112</v>
      </c>
      <c r="BG260" s="23" t="n">
        <v>1.578865263278112</v>
      </c>
      <c r="BH260" s="23" t="n">
        <v>3.582658067543213</v>
      </c>
      <c r="BI260" s="23" t="n">
        <v>1.265926587871774</v>
      </c>
      <c r="BJ260" s="23" t="n">
        <v>5.7633380516411</v>
      </c>
      <c r="BK260" s="23" t="n">
        <v>0.9147533962261127</v>
      </c>
      <c r="BL260" s="23" t="n">
        <v>2.180679984097887</v>
      </c>
      <c r="BM260" s="23" t="n">
        <v>1.353348425667615</v>
      </c>
      <c r="BN260" s="23" t="n">
        <v>1.60867655885265</v>
      </c>
      <c r="BO260" s="23" t="n">
        <v>7.735665192316076</v>
      </c>
      <c r="BP260" s="23" t="n">
        <v>1.972327140674976</v>
      </c>
      <c r="BQ260" s="23" t="n">
        <v>2.159197178875841</v>
      </c>
      <c r="BR260" s="23" t="n">
        <v>1.15919717887584</v>
      </c>
      <c r="CD260" s="23" t="n">
        <v>0.33008750369922</v>
      </c>
      <c r="CE260" s="23" t="n">
        <v>0.1301655315521451</v>
      </c>
      <c r="CF260" s="23" t="n">
        <v>0.5341414609696528</v>
      </c>
      <c r="CG260" s="23" t="n">
        <v>0.07388842571828769</v>
      </c>
      <c r="CH260" s="23" t="n">
        <v>0.2040539572704327</v>
      </c>
      <c r="CI260" s="23" t="n">
        <v>1.394336441378143</v>
      </c>
      <c r="CJ260" s="23" t="n">
        <v>1.618181406395709</v>
      </c>
      <c r="CK260" s="23" t="n">
        <v>0.712854296094747</v>
      </c>
      <c r="CL260" s="23" t="n">
        <v>0.1787128351250943</v>
      </c>
      <c r="CM260" s="23" t="n">
        <v>2.159591890350109</v>
      </c>
      <c r="CN260" s="23" t="n">
        <v>1.159591890350109</v>
      </c>
      <c r="CO260" s="23" t="n">
        <v>0</v>
      </c>
      <c r="CP260" s="23" t="n">
        <v>4.558062293190141e-05</v>
      </c>
      <c r="CQ260" s="23" t="n">
        <v>0.0003367713319255596</v>
      </c>
      <c r="CR260" s="23" t="n">
        <v>0.0002911907089936582</v>
      </c>
      <c r="CS260" s="23" t="n">
        <v>0.0003367713319255596</v>
      </c>
      <c r="CV260" s="23" t="n">
        <v>0.0027328958822765</v>
      </c>
      <c r="CW260" s="23" t="n">
        <v>0.00239612455035094</v>
      </c>
      <c r="CZ260" s="23" t="n">
        <v>0.0001783924809770021</v>
      </c>
      <c r="DA260" s="23" t="n">
        <v>5.171730188702235e-05</v>
      </c>
      <c r="DB260" s="23" t="n">
        <v>0.0003014635396760699</v>
      </c>
      <c r="DC260" s="23" t="n">
        <v>7.135375681204537e-05</v>
      </c>
      <c r="DD260" s="23" t="n">
        <v>0.0001230710586990677</v>
      </c>
      <c r="DE260" s="23" t="n">
        <v>1.289907408674302</v>
      </c>
      <c r="DF260" s="23" t="n">
        <v>1.689889271257647</v>
      </c>
      <c r="DG260" s="23" t="n">
        <v>0.0004181782555349959</v>
      </c>
      <c r="DH260" s="23" t="n">
        <v>0.000116714715858926</v>
      </c>
      <c r="DI260" s="23" t="n">
        <v>2.344147316326108</v>
      </c>
      <c r="DJ260" s="23" t="n">
        <v>1.344147316326108</v>
      </c>
      <c r="DK260" s="23" t="n">
        <v>0.009199337902313219</v>
      </c>
      <c r="DL260" s="23" t="n">
        <v>0.01556362892276246</v>
      </c>
      <c r="DM260" s="23" t="n">
        <v>0.03054723825270668</v>
      </c>
      <c r="DN260" s="23" t="n">
        <v>0.005784271427631006</v>
      </c>
      <c r="DO260" s="23" t="n">
        <v>0.02134790035039346</v>
      </c>
      <c r="DP260" s="23" t="n">
        <v>2.691820551438697</v>
      </c>
      <c r="DQ260" s="23" t="n">
        <v>3.320590957423732</v>
      </c>
      <c r="DR260" s="23" t="n">
        <v>0.03868135430624928</v>
      </c>
      <c r="DS260" s="23" t="n">
        <v>0.008134116053542594</v>
      </c>
      <c r="DT260" s="23" t="n">
        <v>4.204797640547877</v>
      </c>
      <c r="DU260" s="23" t="n">
        <v>3.204797640547877</v>
      </c>
      <c r="DV260" s="23" t="n">
        <v>-0.0001180717748378645</v>
      </c>
      <c r="DW260" s="23" t="n">
        <v>-0.006111134016594013</v>
      </c>
      <c r="DX260" s="23" t="n">
        <v>-0.007873090798501379</v>
      </c>
      <c r="DY260" s="23" t="n">
        <v>-0.001643885007069501</v>
      </c>
      <c r="DZ260" s="23" t="n">
        <v>-0.007755019023663514</v>
      </c>
      <c r="EA260" s="23" t="n">
        <v>52.75778906504782</v>
      </c>
      <c r="EB260" s="23" t="n">
        <v>66.68054926177456</v>
      </c>
      <c r="EC260" s="23" t="n">
        <v>-0.009261118686186317</v>
      </c>
      <c r="ED260" s="23" t="n">
        <v>-0.001388027887684938</v>
      </c>
      <c r="EE260" s="23" t="n">
        <v>78.43634686531672</v>
      </c>
      <c r="EF260" s="23" t="n">
        <v>77.43634686531672</v>
      </c>
      <c r="EG260" s="23" t="n">
        <v>0.007885412160781915</v>
      </c>
      <c r="EH260" s="23" t="n">
        <v>0.002389506309005098</v>
      </c>
      <c r="EI260" s="23" t="n">
        <v>0.0132083567294807</v>
      </c>
      <c r="EJ260" s="23" t="n">
        <v>0.002933438259693688</v>
      </c>
      <c r="EK260" s="23" t="n">
        <v>0.005322944568698786</v>
      </c>
      <c r="EL260" s="23" t="n">
        <v>1.30302871432508</v>
      </c>
      <c r="EM260" s="23" t="n">
        <v>1.675036949263406</v>
      </c>
      <c r="EN260" s="23" t="n">
        <v>0.01815111630734251</v>
      </c>
      <c r="EO260" s="23" t="n">
        <v>0.00494275957786181</v>
      </c>
      <c r="EP260" s="23" t="n">
        <v>2.301860186537497</v>
      </c>
      <c r="EQ260" s="23" t="n">
        <v>1.301860186537497</v>
      </c>
      <c r="ER260" s="23" t="n">
        <v>-0.1245416341110888</v>
      </c>
      <c r="ES260" s="23" t="n">
        <v>-0.007349748986132286</v>
      </c>
      <c r="ET260" s="23" t="n">
        <v>-0.134708722832357</v>
      </c>
      <c r="EU260" s="23" t="n">
        <v>-0.002817339735135972</v>
      </c>
      <c r="EV260" s="23" t="n">
        <v>-0.01016708872126826</v>
      </c>
      <c r="EW260" s="23" t="n">
        <v>1.059014393368056</v>
      </c>
      <c r="EX260" s="23" t="n">
        <v>1.081636063263787</v>
      </c>
      <c r="EY260" s="23" t="n">
        <v>-0.1339500036169834</v>
      </c>
      <c r="EZ260" s="23" t="n">
        <v>0.0007587192153736544</v>
      </c>
      <c r="FA260" s="23" t="n">
        <v>1.075543970279871</v>
      </c>
      <c r="FB260" s="23" t="n">
        <v>0.07554397027987057</v>
      </c>
      <c r="FC260" s="23" t="n">
        <v>0.02015990554657679</v>
      </c>
      <c r="FD260" s="23" t="n">
        <v>0.007949785411756585</v>
      </c>
      <c r="FE260" s="23" t="n">
        <v>0.03262238431016432</v>
      </c>
      <c r="FF260" s="23" t="n">
        <v>0.004512693351830938</v>
      </c>
      <c r="FG260" s="23" t="n">
        <v>0.01246247876358752</v>
      </c>
      <c r="FH260" s="23" t="n">
        <v>1.394336441378143</v>
      </c>
      <c r="FI260" s="23" t="n">
        <v>1.61818140639571</v>
      </c>
      <c r="FJ260" s="23" t="n">
        <v>0.04353716852861143</v>
      </c>
      <c r="FK260" s="23" t="n">
        <v>0.01091478421844711</v>
      </c>
      <c r="FL260" s="23" t="n">
        <v>2.159591890350109</v>
      </c>
      <c r="FM260" s="23" t="n">
        <v>1.159591890350109</v>
      </c>
    </row>
    <row r="261">
      <c r="A261" s="2" t="inlineStr">
        <is>
          <t>Vic|1302</t>
        </is>
      </c>
      <c r="B261" s="2" t="inlineStr">
        <is>
          <t>Vic</t>
        </is>
      </c>
      <c r="C261" s="2" t="inlineStr">
        <is>
          <t>1302</t>
        </is>
      </c>
      <c r="D261" s="2" t="inlineStr">
        <is>
          <t>Tanned leather, dressed fur and leather product manufacturing</t>
        </is>
      </c>
      <c r="E261" s="23" t="n">
        <v>1</v>
      </c>
      <c r="F261" s="23" t="n">
        <v>0.4117361983510754</v>
      </c>
      <c r="G261" s="23" t="n">
        <v>1.863231515322444</v>
      </c>
      <c r="H261" s="23" t="n">
        <v>0.451495316971369</v>
      </c>
      <c r="I261" s="23" t="n">
        <v>0.8632315153224444</v>
      </c>
      <c r="J261" s="23" t="n">
        <v>1.411736198351075</v>
      </c>
      <c r="K261" s="23" t="n">
        <v>1.863231515322444</v>
      </c>
      <c r="L261" s="23" t="n">
        <v>2.278553452498721</v>
      </c>
      <c r="M261" s="23" t="n">
        <v>0.4153219371762769</v>
      </c>
      <c r="N261" s="23" t="n">
        <v>2.278553452498721</v>
      </c>
      <c r="O261" s="23" t="n">
        <v>1.278553452498721</v>
      </c>
      <c r="P261" s="23" t="n">
        <v>0.09424678060897121</v>
      </c>
      <c r="Q261" s="23" t="n">
        <v>0.06378959333057836</v>
      </c>
      <c r="R261" s="23" t="n">
        <v>0.2347669965194971</v>
      </c>
      <c r="S261" s="23" t="n">
        <v>0.07673062257994755</v>
      </c>
      <c r="T261" s="23" t="n">
        <v>0.1405202159105259</v>
      </c>
      <c r="U261" s="23" t="n">
        <v>1.676835780685609</v>
      </c>
      <c r="V261" s="23" t="n">
        <v>2.490981601732824</v>
      </c>
      <c r="W261" s="23" t="n">
        <v>0.3333136518213781</v>
      </c>
      <c r="X261" s="23" t="n">
        <v>0.098546655301881</v>
      </c>
      <c r="Y261" s="23" t="n">
        <v>3.536605172799404</v>
      </c>
      <c r="Z261" s="23" t="n">
        <v>2.536605172799404</v>
      </c>
      <c r="AA261" s="23" t="n">
        <v>0.4683309000519844</v>
      </c>
      <c r="AB261" s="23" t="n">
        <v>0.1098667747455687</v>
      </c>
      <c r="AC261" s="23" t="n">
        <v>0.7775789925177673</v>
      </c>
      <c r="AD261" s="23" t="n">
        <v>0.1993813177202142</v>
      </c>
      <c r="AE261" s="23" t="n">
        <v>0.3092480924657829</v>
      </c>
      <c r="AF261" s="23" t="n">
        <v>1.234592196955985</v>
      </c>
      <c r="AG261" s="23" t="n">
        <v>1.660319642439686</v>
      </c>
      <c r="AH261" s="23" t="n">
        <v>0.9851663694687951</v>
      </c>
      <c r="AI261" s="23" t="n">
        <v>0.2075873769510278</v>
      </c>
      <c r="AJ261" s="23" t="n">
        <v>2.103569013617172</v>
      </c>
      <c r="AK261" s="23" t="n">
        <v>1.103569013617172</v>
      </c>
      <c r="AL261" s="23" t="n">
        <v>0.4394175701820137</v>
      </c>
      <c r="AM261" s="23" t="n">
        <v>0.1097675253627548</v>
      </c>
      <c r="AN261" s="23" t="n">
        <v>0.7464340612078763</v>
      </c>
      <c r="AO261" s="23" t="n">
        <v>0.1972489656631077</v>
      </c>
      <c r="AP261" s="23" t="n">
        <v>0.3070164910258625</v>
      </c>
      <c r="AQ261" s="23" t="n">
        <v>1.249802312905439</v>
      </c>
      <c r="AR261" s="23" t="n">
        <v>1.698689610655968</v>
      </c>
      <c r="AS261" s="23" t="n">
        <v>0.9575001662628292</v>
      </c>
      <c r="AT261" s="23" t="n">
        <v>0.2110661050549529</v>
      </c>
      <c r="AU261" s="23" t="n">
        <v>2.179021120767241</v>
      </c>
      <c r="AV261" s="23" t="n">
        <v>1.179021120767241</v>
      </c>
      <c r="AW261" s="23" t="n">
        <v>0.4402343593481731</v>
      </c>
      <c r="AX261" s="23" t="n">
        <v>0.1134665201885982</v>
      </c>
      <c r="AY261" s="23" t="n">
        <v>0.7581196508130303</v>
      </c>
      <c r="AZ261" s="23" t="n">
        <v>0.2044187712762591</v>
      </c>
      <c r="BA261" s="23" t="n">
        <v>0.3178852914648572</v>
      </c>
      <c r="BB261" s="23" t="n">
        <v>1.257741173034746</v>
      </c>
      <c r="BC261" s="23" t="n">
        <v>1.722081965468415</v>
      </c>
      <c r="BD261" s="23" t="n">
        <v>0.9748350430508703</v>
      </c>
      <c r="BE261" s="23" t="n">
        <v>0.21671539223784</v>
      </c>
      <c r="BF261" s="23" t="n">
        <v>2.214354746172575</v>
      </c>
      <c r="BG261" s="23" t="n">
        <v>1.214354746172576</v>
      </c>
      <c r="BH261" s="23" t="n">
        <v>2.075404833413068</v>
      </c>
      <c r="BI261" s="23" t="n">
        <v>1.002216754968099</v>
      </c>
      <c r="BJ261" s="23" t="n">
        <v>4.144509270455765</v>
      </c>
      <c r="BK261" s="23" t="n">
        <v>1.066887682074597</v>
      </c>
      <c r="BL261" s="23" t="n">
        <v>2.069104437042697</v>
      </c>
      <c r="BM261" s="23" t="n">
        <v>1.48290181213461</v>
      </c>
      <c r="BN261" s="23" t="n">
        <v>1.996964256674679</v>
      </c>
      <c r="BO261" s="23" t="n">
        <v>5.347914580414953</v>
      </c>
      <c r="BP261" s="23" t="n">
        <v>1.203405309959188</v>
      </c>
      <c r="BQ261" s="23" t="n">
        <v>2.5768054956392</v>
      </c>
      <c r="BR261" s="23" t="n">
        <v>1.5768054956392</v>
      </c>
      <c r="CD261" s="23" t="n">
        <v>0.3740841194430132</v>
      </c>
      <c r="CE261" s="23" t="n">
        <v>0.04607718141499022</v>
      </c>
      <c r="CF261" s="23" t="n">
        <v>0.5428119959982691</v>
      </c>
      <c r="CG261" s="23" t="n">
        <v>0.1226506951402657</v>
      </c>
      <c r="CH261" s="23" t="n">
        <v>0.1687278765552559</v>
      </c>
      <c r="CI261" s="23" t="n">
        <v>1.123173315893752</v>
      </c>
      <c r="CJ261" s="23" t="n">
        <v>1.451042607225564</v>
      </c>
      <c r="CK261" s="23" t="n">
        <v>0.6518527176474174</v>
      </c>
      <c r="CL261" s="23" t="n">
        <v>0.1090407216491482</v>
      </c>
      <c r="CM261" s="23" t="n">
        <v>1.742529778109756</v>
      </c>
      <c r="CN261" s="23" t="n">
        <v>0.7425297781097562</v>
      </c>
      <c r="CO261" s="23" t="n">
        <v>0</v>
      </c>
      <c r="CP261" s="23" t="n">
        <v>1.333866793370266e-05</v>
      </c>
      <c r="CQ261" s="23" t="n">
        <v>0.0002255659177536207</v>
      </c>
      <c r="CR261" s="23" t="n">
        <v>0.0002122272498199181</v>
      </c>
      <c r="CS261" s="23" t="n">
        <v>0.0002255659177536207</v>
      </c>
      <c r="CV261" s="23" t="n">
        <v>0.00168754904811256</v>
      </c>
      <c r="CW261" s="23" t="n">
        <v>0.001461983130358939</v>
      </c>
      <c r="CZ261" s="23" t="n">
        <v>0.0004963979761739494</v>
      </c>
      <c r="DA261" s="23" t="n">
        <v>4.049395858342454e-05</v>
      </c>
      <c r="DB261" s="23" t="n">
        <v>0.0005964585099804055</v>
      </c>
      <c r="DC261" s="23" t="n">
        <v>5.956657522303154e-05</v>
      </c>
      <c r="DD261" s="23" t="n">
        <v>0.0001000605338064561</v>
      </c>
      <c r="DE261" s="23" t="n">
        <v>1.0815755916161</v>
      </c>
      <c r="DF261" s="23" t="n">
        <v>1.201573210627661</v>
      </c>
      <c r="DG261" s="23" t="n">
        <v>0.0006676713964830686</v>
      </c>
      <c r="DH261" s="23" t="n">
        <v>7.121288650266313e-05</v>
      </c>
      <c r="DI261" s="23" t="n">
        <v>1.345032470980706</v>
      </c>
      <c r="DJ261" s="23" t="n">
        <v>0.3450324709807057</v>
      </c>
      <c r="DK261" s="23" t="n">
        <v>0.000342804292692989</v>
      </c>
      <c r="DL261" s="23" t="n">
        <v>0.005573483698212998</v>
      </c>
      <c r="DM261" s="23" t="n">
        <v>0.01574384439692745</v>
      </c>
      <c r="DN261" s="23" t="n">
        <v>0.009827556406021464</v>
      </c>
      <c r="DO261" s="23" t="n">
        <v>0.01540104010423446</v>
      </c>
      <c r="DP261" s="23" t="n">
        <v>17.25850030765086</v>
      </c>
      <c r="DQ261" s="23" t="n">
        <v>45.92662557766577</v>
      </c>
      <c r="DR261" s="23" t="n">
        <v>0.02070683367430845</v>
      </c>
      <c r="DS261" s="23" t="n">
        <v>0.004962989277381005</v>
      </c>
      <c r="DT261" s="23" t="n">
        <v>60.40424264130561</v>
      </c>
      <c r="DU261" s="23" t="n">
        <v>59.40424264130561</v>
      </c>
      <c r="DV261" s="23" t="n">
        <v>-2.24131027075396e-05</v>
      </c>
      <c r="DW261" s="23" t="n">
        <v>-0.001928321498886701</v>
      </c>
      <c r="DX261" s="23" t="n">
        <v>-0.004880279219507789</v>
      </c>
      <c r="DY261" s="23" t="n">
        <v>-0.002929544617913549</v>
      </c>
      <c r="DZ261" s="23" t="n">
        <v>-0.00485786611680025</v>
      </c>
      <c r="EA261" s="23" t="n">
        <v>87.03545542304717</v>
      </c>
      <c r="EB261" s="23" t="n">
        <v>217.7422413660782</v>
      </c>
      <c r="EC261" s="23" t="n">
        <v>-0.005727177330862612</v>
      </c>
      <c r="ED261" s="23" t="n">
        <v>-0.0008468981113548225</v>
      </c>
      <c r="EE261" s="23" t="n">
        <v>255.5280902244753</v>
      </c>
      <c r="EF261" s="23" t="n">
        <v>254.5280902244753</v>
      </c>
      <c r="EG261" s="23" t="n">
        <v>0.00321353317031613</v>
      </c>
      <c r="EH261" s="23" t="n">
        <v>0.002623312054785009</v>
      </c>
      <c r="EI261" s="23" t="n">
        <v>0.008408680579221204</v>
      </c>
      <c r="EJ261" s="23" t="n">
        <v>0.002571835354120065</v>
      </c>
      <c r="EK261" s="23" t="n">
        <v>0.005195147408905074</v>
      </c>
      <c r="EL261" s="23" t="n">
        <v>1.816332651866463</v>
      </c>
      <c r="EM261" s="23" t="n">
        <v>2.616646579812339</v>
      </c>
      <c r="EN261" s="23" t="n">
        <v>0.01142448003722336</v>
      </c>
      <c r="EO261" s="23" t="n">
        <v>0.003015799458002158</v>
      </c>
      <c r="EP261" s="23" t="n">
        <v>3.555115018806382</v>
      </c>
      <c r="EQ261" s="23" t="n">
        <v>2.555115018806382</v>
      </c>
      <c r="ER261" s="23" t="n">
        <v>-0.03212686304028685</v>
      </c>
      <c r="ES261" s="23" t="n">
        <v>-0.002722561437598789</v>
      </c>
      <c r="ET261" s="23" t="n">
        <v>-0.03955361188911194</v>
      </c>
      <c r="EU261" s="23" t="n">
        <v>-0.004704187411226302</v>
      </c>
      <c r="EV261" s="23" t="n">
        <v>-0.00742674884882509</v>
      </c>
      <c r="EW261" s="23" t="n">
        <v>1.084744079563097</v>
      </c>
      <c r="EX261" s="23" t="n">
        <v>1.231169437224917</v>
      </c>
      <c r="EY261" s="23" t="n">
        <v>-0.03909068324318957</v>
      </c>
      <c r="EZ261" s="23" t="n">
        <v>0.0004629286459223655</v>
      </c>
      <c r="FA261" s="23" t="n">
        <v>1.216760042652473</v>
      </c>
      <c r="FB261" s="23" t="n">
        <v>0.2167600426524727</v>
      </c>
      <c r="FC261" s="23" t="n">
        <v>0.02284697369615486</v>
      </c>
      <c r="FD261" s="23" t="n">
        <v>0.002814137508292716</v>
      </c>
      <c r="FE261" s="23" t="n">
        <v>0.03315193227928245</v>
      </c>
      <c r="FF261" s="23" t="n">
        <v>0.007490821074834882</v>
      </c>
      <c r="FG261" s="23" t="n">
        <v>0.0103049585831276</v>
      </c>
      <c r="FH261" s="23" t="n">
        <v>1.123173315893752</v>
      </c>
      <c r="FI261" s="23" t="n">
        <v>1.451042607225565</v>
      </c>
      <c r="FJ261" s="23" t="n">
        <v>0.03981153200524014</v>
      </c>
      <c r="FK261" s="23" t="n">
        <v>0.006659599725957685</v>
      </c>
      <c r="FL261" s="23" t="n">
        <v>1.742529778109755</v>
      </c>
      <c r="FM261" s="23" t="n">
        <v>0.7425297781097554</v>
      </c>
    </row>
    <row r="262">
      <c r="A262" s="2" t="inlineStr">
        <is>
          <t>Vic|1303</t>
        </is>
      </c>
      <c r="B262" s="2" t="inlineStr">
        <is>
          <t>Vic</t>
        </is>
      </c>
      <c r="C262" s="2" t="inlineStr">
        <is>
          <t>1303</t>
        </is>
      </c>
      <c r="D262" s="2" t="inlineStr">
        <is>
          <t>Textile product manufacturing</t>
        </is>
      </c>
      <c r="E262" s="23" t="n">
        <v>1</v>
      </c>
      <c r="F262" s="23" t="n">
        <v>0.3991000051608951</v>
      </c>
      <c r="G262" s="23" t="n">
        <v>1.718606226147182</v>
      </c>
      <c r="H262" s="23" t="n">
        <v>0.3195062209862868</v>
      </c>
      <c r="I262" s="23" t="n">
        <v>0.7186062261471819</v>
      </c>
      <c r="J262" s="23" t="n">
        <v>1.399100005160895</v>
      </c>
      <c r="K262" s="23" t="n">
        <v>1.718606226147182</v>
      </c>
      <c r="L262" s="23" t="n">
        <v>2.366282268089731</v>
      </c>
      <c r="M262" s="23" t="n">
        <v>0.6476760419425494</v>
      </c>
      <c r="N262" s="23" t="n">
        <v>2.366282268089731</v>
      </c>
      <c r="O262" s="23" t="n">
        <v>1.366282268089731</v>
      </c>
      <c r="P262" s="23" t="n">
        <v>0.2094869973907854</v>
      </c>
      <c r="Q262" s="23" t="n">
        <v>0.08088451730078372</v>
      </c>
      <c r="R262" s="23" t="n">
        <v>0.3661086628803604</v>
      </c>
      <c r="S262" s="23" t="n">
        <v>0.07573714818879124</v>
      </c>
      <c r="T262" s="23" t="n">
        <v>0.156621665489575</v>
      </c>
      <c r="U262" s="23" t="n">
        <v>1.38610757855247</v>
      </c>
      <c r="V262" s="23" t="n">
        <v>1.747643851123641</v>
      </c>
      <c r="W262" s="23" t="n">
        <v>0.5197877776570712</v>
      </c>
      <c r="X262" s="23" t="n">
        <v>0.1536791147767108</v>
      </c>
      <c r="Y262" s="23" t="n">
        <v>2.481241242326073</v>
      </c>
      <c r="Z262" s="23" t="n">
        <v>1.481241242326073</v>
      </c>
      <c r="AA262" s="23" t="n">
        <v>0.4427271805178766</v>
      </c>
      <c r="AB262" s="23" t="n">
        <v>0.1771451494397505</v>
      </c>
      <c r="AC262" s="23" t="n">
        <v>0.757814707246092</v>
      </c>
      <c r="AD262" s="23" t="n">
        <v>0.1379423772884649</v>
      </c>
      <c r="AE262" s="23" t="n">
        <v>0.3150875267282154</v>
      </c>
      <c r="AF262" s="23" t="n">
        <v>1.400122597470832</v>
      </c>
      <c r="AG262" s="23" t="n">
        <v>1.711696820510646</v>
      </c>
      <c r="AH262" s="23" t="n">
        <v>1.081537965340722</v>
      </c>
      <c r="AI262" s="23" t="n">
        <v>0.3237232580946295</v>
      </c>
      <c r="AJ262" s="23" t="n">
        <v>2.442899403817044</v>
      </c>
      <c r="AK262" s="23" t="n">
        <v>1.442899403817044</v>
      </c>
      <c r="AL262" s="23" t="n">
        <v>0.4212875723340243</v>
      </c>
      <c r="AM262" s="23" t="n">
        <v>0.1752891171719834</v>
      </c>
      <c r="AN262" s="23" t="n">
        <v>0.7346473016800323</v>
      </c>
      <c r="AO262" s="23" t="n">
        <v>0.1380706121740246</v>
      </c>
      <c r="AP262" s="23" t="n">
        <v>0.3133597293460081</v>
      </c>
      <c r="AQ262" s="23" t="n">
        <v>1.416079487464688</v>
      </c>
      <c r="AR262" s="23" t="n">
        <v>1.743814320488799</v>
      </c>
      <c r="AS262" s="23" t="n">
        <v>1.063795481137263</v>
      </c>
      <c r="AT262" s="23" t="n">
        <v>0.3291481794572304</v>
      </c>
      <c r="AU262" s="23" t="n">
        <v>2.525105298605429</v>
      </c>
      <c r="AV262" s="23" t="n">
        <v>1.525105298605429</v>
      </c>
      <c r="AW262" s="23" t="n">
        <v>0.4280702454986757</v>
      </c>
      <c r="AX262" s="23" t="n">
        <v>0.1808039347742005</v>
      </c>
      <c r="AY262" s="23" t="n">
        <v>0.750805527174044</v>
      </c>
      <c r="AZ262" s="23" t="n">
        <v>0.1419313469011679</v>
      </c>
      <c r="BA262" s="23" t="n">
        <v>0.3227352816753684</v>
      </c>
      <c r="BB262" s="23" t="n">
        <v>1.422369778501131</v>
      </c>
      <c r="BC262" s="23" t="n">
        <v>1.753930657570935</v>
      </c>
      <c r="BD262" s="23" t="n">
        <v>1.088763518092923</v>
      </c>
      <c r="BE262" s="23" t="n">
        <v>0.3379579909188787</v>
      </c>
      <c r="BF262" s="23" t="n">
        <v>2.543422556325025</v>
      </c>
      <c r="BG262" s="23" t="n">
        <v>1.543422556325025</v>
      </c>
      <c r="BH262" s="23" t="n">
        <v>2.902138087097514</v>
      </c>
      <c r="BI262" s="23" t="n">
        <v>1.113633213107231</v>
      </c>
      <c r="BJ262" s="23" t="n">
        <v>4.825056355052468</v>
      </c>
      <c r="BK262" s="23" t="n">
        <v>0.8092850548477231</v>
      </c>
      <c r="BL262" s="23" t="n">
        <v>1.922918267954954</v>
      </c>
      <c r="BM262" s="23" t="n">
        <v>1.383728540712202</v>
      </c>
      <c r="BN262" s="23" t="n">
        <v>1.662586758536394</v>
      </c>
      <c r="BO262" s="23" t="n">
        <v>6.70171327644259</v>
      </c>
      <c r="BP262" s="23" t="n">
        <v>1.876656921390121</v>
      </c>
      <c r="BQ262" s="23" t="n">
        <v>2.309233081029961</v>
      </c>
      <c r="BR262" s="23" t="n">
        <v>1.309233081029961</v>
      </c>
      <c r="CD262" s="23" t="n">
        <v>0.2332401831270912</v>
      </c>
      <c r="CE262" s="23" t="n">
        <v>0.09626063213896682</v>
      </c>
      <c r="CF262" s="23" t="n">
        <v>0.3917060443657309</v>
      </c>
      <c r="CG262" s="23" t="n">
        <v>0.06220522909967288</v>
      </c>
      <c r="CH262" s="23" t="n">
        <v>0.1584658612386397</v>
      </c>
      <c r="CI262" s="23" t="n">
        <v>1.412710326532864</v>
      </c>
      <c r="CJ262" s="23" t="n">
        <v>1.679410636340877</v>
      </c>
      <c r="CK262" s="23" t="n">
        <v>0.56175018768365</v>
      </c>
      <c r="CL262" s="23" t="n">
        <v>0.1700441433179192</v>
      </c>
      <c r="CM262" s="23" t="n">
        <v>2.40846229904371</v>
      </c>
      <c r="CN262" s="23" t="n">
        <v>1.408462299043711</v>
      </c>
      <c r="CO262" s="23" t="n">
        <v>0</v>
      </c>
      <c r="CP262" s="23" t="n">
        <v>0.0001021521249306209</v>
      </c>
      <c r="CQ262" s="23" t="n">
        <v>0.0003475971757502081</v>
      </c>
      <c r="CR262" s="23" t="n">
        <v>0.0002454450508195872</v>
      </c>
      <c r="CS262" s="23" t="n">
        <v>0.0003475971757502081</v>
      </c>
      <c r="CV262" s="23" t="n">
        <v>0.002627494678144261</v>
      </c>
      <c r="CW262" s="23" t="n">
        <v>0.002279897502394053</v>
      </c>
      <c r="CZ262" s="23" t="n">
        <v>0.0009559025633314358</v>
      </c>
      <c r="DA262" s="23" t="n">
        <v>7.477143586548997e-05</v>
      </c>
      <c r="DB262" s="23" t="n">
        <v>0.001087394881818529</v>
      </c>
      <c r="DC262" s="23" t="n">
        <v>5.672088262160326e-05</v>
      </c>
      <c r="DD262" s="23" t="n">
        <v>0.0001314923184870932</v>
      </c>
      <c r="DE262" s="23" t="n">
        <v>1.078220771377474</v>
      </c>
      <c r="DF262" s="23" t="n">
        <v>1.137558286305695</v>
      </c>
      <c r="DG262" s="23" t="n">
        <v>0.001198448202957625</v>
      </c>
      <c r="DH262" s="23" t="n">
        <v>0.0001110533211390965</v>
      </c>
      <c r="DI262" s="23" t="n">
        <v>1.253734689005215</v>
      </c>
      <c r="DJ262" s="23" t="n">
        <v>0.2537346890052151</v>
      </c>
      <c r="DK262" s="23" t="n">
        <v>0.005959842155762198</v>
      </c>
      <c r="DL262" s="23" t="n">
        <v>0.007998854267314955</v>
      </c>
      <c r="DM262" s="23" t="n">
        <v>0.01872819486803575</v>
      </c>
      <c r="DN262" s="23" t="n">
        <v>0.004769498444958602</v>
      </c>
      <c r="DO262" s="23" t="n">
        <v>0.01276835271227356</v>
      </c>
      <c r="DP262" s="23" t="n">
        <v>2.342125186919819</v>
      </c>
      <c r="DQ262" s="23" t="n">
        <v>3.142397798225014</v>
      </c>
      <c r="DR262" s="23" t="n">
        <v>0.02646775534786932</v>
      </c>
      <c r="DS262" s="23" t="n">
        <v>0.007739560479833561</v>
      </c>
      <c r="DT262" s="23" t="n">
        <v>4.441016163872612</v>
      </c>
      <c r="DU262" s="23" t="n">
        <v>3.441016163872612</v>
      </c>
      <c r="DV262" s="23" t="n">
        <v>-0.0001330715544421574</v>
      </c>
      <c r="DW262" s="23" t="n">
        <v>-0.002660960225893985</v>
      </c>
      <c r="DX262" s="23" t="n">
        <v>-0.00400496143159284</v>
      </c>
      <c r="DY262" s="23" t="n">
        <v>-0.001210929651256697</v>
      </c>
      <c r="DZ262" s="23" t="n">
        <v>-0.003871889877150683</v>
      </c>
      <c r="EA262" s="23" t="n">
        <v>20.99646158075528</v>
      </c>
      <c r="EB262" s="23" t="n">
        <v>30.09630005737769</v>
      </c>
      <c r="EC262" s="23" t="n">
        <v>-0.005325661273311293</v>
      </c>
      <c r="ED262" s="23" t="n">
        <v>-0.001320699841718453</v>
      </c>
      <c r="EE262" s="23" t="n">
        <v>40.02103451512782</v>
      </c>
      <c r="EF262" s="23" t="n">
        <v>39.02103451512782</v>
      </c>
      <c r="EG262" s="23" t="n">
        <v>0.007083578635320122</v>
      </c>
      <c r="EH262" s="23" t="n">
        <v>0.002929072039042229</v>
      </c>
      <c r="EI262" s="23" t="n">
        <v>0.0127118501323304</v>
      </c>
      <c r="EJ262" s="23" t="n">
        <v>0.002699199457968053</v>
      </c>
      <c r="EK262" s="23" t="n">
        <v>0.005628271497010282</v>
      </c>
      <c r="EL262" s="23" t="n">
        <v>1.413501732646448</v>
      </c>
      <c r="EM262" s="23" t="n">
        <v>1.794551989434635</v>
      </c>
      <c r="EN262" s="23" t="n">
        <v>0.01741485491346791</v>
      </c>
      <c r="EO262" s="23" t="n">
        <v>0.004703004781137502</v>
      </c>
      <c r="EP262" s="23" t="n">
        <v>2.458482613100955</v>
      </c>
      <c r="EQ262" s="23" t="n">
        <v>1.458482613100954</v>
      </c>
      <c r="ER262" s="23" t="n">
        <v>-0.02852318681917246</v>
      </c>
      <c r="ES262" s="23" t="n">
        <v>-0.004785104306809351</v>
      </c>
      <c r="ET262" s="23" t="n">
        <v>-0.03587925569838935</v>
      </c>
      <c r="EU262" s="23" t="n">
        <v>-0.002570964572407543</v>
      </c>
      <c r="EV262" s="23" t="n">
        <v>-0.007356068879216894</v>
      </c>
      <c r="EW262" s="23" t="n">
        <v>1.167761910236234</v>
      </c>
      <c r="EX262" s="23" t="n">
        <v>1.257897861338283</v>
      </c>
      <c r="EY262" s="23" t="n">
        <v>-0.0351573391169264</v>
      </c>
      <c r="EZ262" s="23" t="n">
        <v>0.0007219165814629502</v>
      </c>
      <c r="FA262" s="23" t="n">
        <v>1.232588046343218</v>
      </c>
      <c r="FB262" s="23" t="n">
        <v>0.2325880463432178</v>
      </c>
      <c r="FC262" s="23" t="n">
        <v>0.01424501081929186</v>
      </c>
      <c r="FD262" s="23" t="n">
        <v>0.005879063066694128</v>
      </c>
      <c r="FE262" s="23" t="n">
        <v>0.02392322268470963</v>
      </c>
      <c r="FF262" s="23" t="n">
        <v>0.003799148798723638</v>
      </c>
      <c r="FG262" s="23" t="n">
        <v>0.009678211865417766</v>
      </c>
      <c r="FH262" s="23" t="n">
        <v>1.412710326532864</v>
      </c>
      <c r="FI262" s="23" t="n">
        <v>1.679410636340877</v>
      </c>
      <c r="FJ262" s="23" t="n">
        <v>0.03430857150773424</v>
      </c>
      <c r="FK262" s="23" t="n">
        <v>0.01038534882302461</v>
      </c>
      <c r="FL262" s="23" t="n">
        <v>2.408462299043713</v>
      </c>
      <c r="FM262" s="23" t="n">
        <v>1.408462299043712</v>
      </c>
    </row>
    <row r="263">
      <c r="A263" s="2" t="inlineStr">
        <is>
          <t>Vic|1304</t>
        </is>
      </c>
      <c r="B263" s="2" t="inlineStr">
        <is>
          <t>Vic</t>
        </is>
      </c>
      <c r="C263" s="2" t="inlineStr">
        <is>
          <t>1304</t>
        </is>
      </c>
      <c r="D263" s="2" t="inlineStr">
        <is>
          <t>Knitted product manufacturing</t>
        </is>
      </c>
      <c r="E263" s="23" t="n">
        <v>1</v>
      </c>
      <c r="F263" s="23" t="n">
        <v>0.3062366134040703</v>
      </c>
      <c r="G263" s="23" t="n">
        <v>1.592128197075979</v>
      </c>
      <c r="H263" s="23" t="n">
        <v>0.285891583671909</v>
      </c>
      <c r="I263" s="23" t="n">
        <v>0.5921281970759793</v>
      </c>
      <c r="J263" s="23" t="n">
        <v>1.30623661340407</v>
      </c>
      <c r="K263" s="23" t="n">
        <v>1.592128197075979</v>
      </c>
      <c r="L263" s="23" t="n">
        <v>3.583990781172543</v>
      </c>
      <c r="M263" s="23" t="n">
        <v>1.991862584096564</v>
      </c>
      <c r="N263" s="23" t="n">
        <v>3.583990781172543</v>
      </c>
      <c r="O263" s="23" t="n">
        <v>2.583990781172543</v>
      </c>
      <c r="P263" s="23" t="n">
        <v>0.9953541941083198</v>
      </c>
      <c r="Q263" s="23" t="n">
        <v>0.06759253335187382</v>
      </c>
      <c r="R263" s="23" t="n">
        <v>1.125930403597818</v>
      </c>
      <c r="S263" s="23" t="n">
        <v>0.06298367613762429</v>
      </c>
      <c r="T263" s="23" t="n">
        <v>0.1305762094894981</v>
      </c>
      <c r="U263" s="23" t="n">
        <v>1.067908020835162</v>
      </c>
      <c r="V263" s="23" t="n">
        <v>1.131185672660448</v>
      </c>
      <c r="W263" s="23" t="n">
        <v>1.59855507836997</v>
      </c>
      <c r="X263" s="23" t="n">
        <v>0.4726246747721521</v>
      </c>
      <c r="Y263" s="23" t="n">
        <v>1.606016318444333</v>
      </c>
      <c r="Z263" s="23" t="n">
        <v>0.6060163184443332</v>
      </c>
      <c r="AA263" s="23" t="n">
        <v>1.784929301415745</v>
      </c>
      <c r="AB263" s="23" t="n">
        <v>0.1261103496910416</v>
      </c>
      <c r="AC263" s="23" t="n">
        <v>2.027997363839906</v>
      </c>
      <c r="AD263" s="23" t="n">
        <v>0.116957712733119</v>
      </c>
      <c r="AE263" s="23" t="n">
        <v>0.2430680624241606</v>
      </c>
      <c r="AF263" s="23" t="n">
        <v>1.070652854200452</v>
      </c>
      <c r="AG263" s="23" t="n">
        <v>1.136177977599094</v>
      </c>
      <c r="AH263" s="23" t="n">
        <v>3.023575714193226</v>
      </c>
      <c r="AI263" s="23" t="n">
        <v>0.9955783503533202</v>
      </c>
      <c r="AJ263" s="23" t="n">
        <v>1.693947044174259</v>
      </c>
      <c r="AK263" s="23" t="n">
        <v>0.6939470441742587</v>
      </c>
      <c r="AL263" s="23" t="n">
        <v>0.5784274236990352</v>
      </c>
      <c r="AM263" s="23" t="n">
        <v>0.1285091748919832</v>
      </c>
      <c r="AN263" s="23" t="n">
        <v>0.8268815983506996</v>
      </c>
      <c r="AO263" s="23" t="n">
        <v>0.1199449997596812</v>
      </c>
      <c r="AP263" s="23" t="n">
        <v>0.2484541746516644</v>
      </c>
      <c r="AQ263" s="23" t="n">
        <v>1.222169920765805</v>
      </c>
      <c r="AR263" s="23" t="n">
        <v>1.429533878360752</v>
      </c>
      <c r="AS263" s="23" t="n">
        <v>1.839143749221668</v>
      </c>
      <c r="AT263" s="23" t="n">
        <v>1.012262150870968</v>
      </c>
      <c r="AU263" s="23" t="n">
        <v>3.179558357486527</v>
      </c>
      <c r="AV263" s="23" t="n">
        <v>2.179558357486527</v>
      </c>
      <c r="AW263" s="23" t="n">
        <v>0.5920557620931068</v>
      </c>
      <c r="AX263" s="23" t="n">
        <v>0.132210035955368</v>
      </c>
      <c r="AY263" s="23" t="n">
        <v>0.8468338366684216</v>
      </c>
      <c r="AZ263" s="23" t="n">
        <v>0.1225680386199468</v>
      </c>
      <c r="BA263" s="23" t="n">
        <v>0.2547780745753148</v>
      </c>
      <c r="BB263" s="23" t="n">
        <v>1.223306729568788</v>
      </c>
      <c r="BC263" s="23" t="n">
        <v>1.430327835463661</v>
      </c>
      <c r="BD263" s="23" t="n">
        <v>1.88618967741986</v>
      </c>
      <c r="BE263" s="23" t="n">
        <v>1.039355840751439</v>
      </c>
      <c r="BF263" s="23" t="n">
        <v>3.185831129742873</v>
      </c>
      <c r="BG263" s="23" t="n">
        <v>2.185831129742873</v>
      </c>
      <c r="BH263" s="23" t="n">
        <v>9.114647341524963</v>
      </c>
      <c r="BI263" s="23" t="n">
        <v>0.702240678025874</v>
      </c>
      <c r="BJ263" s="23" t="n">
        <v>10.46392768187436</v>
      </c>
      <c r="BK263" s="23" t="n">
        <v>0.6470396623235212</v>
      </c>
      <c r="BL263" s="23" t="n">
        <v>1.349280340349395</v>
      </c>
      <c r="BM263" s="23" t="n">
        <v>1.077045293329844</v>
      </c>
      <c r="BN263" s="23" t="n">
        <v>1.148034289182235</v>
      </c>
      <c r="BO263" s="23" t="n">
        <v>16.23539746434687</v>
      </c>
      <c r="BP263" s="23" t="n">
        <v>5.771469782472513</v>
      </c>
      <c r="BQ263" s="23" t="n">
        <v>1.781242527111372</v>
      </c>
      <c r="BR263" s="23" t="n">
        <v>0.7812425271113718</v>
      </c>
      <c r="CD263" s="23" t="n">
        <v>0.7895751073074253</v>
      </c>
      <c r="CE263" s="23" t="n">
        <v>0.05851781633916776</v>
      </c>
      <c r="CF263" s="23" t="n">
        <v>0.9020669602420878</v>
      </c>
      <c r="CG263" s="23" t="n">
        <v>0.0539740365954947</v>
      </c>
      <c r="CH263" s="23" t="n">
        <v>0.1124918529346625</v>
      </c>
      <c r="CI263" s="23" t="n">
        <v>1.074113046115046</v>
      </c>
      <c r="CJ263" s="23" t="n">
        <v>1.142471377192066</v>
      </c>
      <c r="CK263" s="23" t="n">
        <v>1.425020635823256</v>
      </c>
      <c r="CL263" s="23" t="n">
        <v>0.522953675581168</v>
      </c>
      <c r="CM263" s="23" t="n">
        <v>1.804794278131183</v>
      </c>
      <c r="CN263" s="23" t="n">
        <v>0.8047942781311826</v>
      </c>
      <c r="CO263" s="23" t="n">
        <v>0</v>
      </c>
      <c r="CP263" s="23" t="n">
        <v>0.0005875070629898596</v>
      </c>
      <c r="CQ263" s="23" t="n">
        <v>0.0008604490126552561</v>
      </c>
      <c r="CR263" s="23" t="n">
        <v>0.0002729419496653965</v>
      </c>
      <c r="CS263" s="23" t="n">
        <v>0.0008604490126552561</v>
      </c>
      <c r="CV263" s="23" t="n">
        <v>0.007872044681646734</v>
      </c>
      <c r="CW263" s="23" t="n">
        <v>0.007011595668991477</v>
      </c>
      <c r="CZ263" s="23" t="n">
        <v>0.0007023566248835097</v>
      </c>
      <c r="DA263" s="23" t="n">
        <v>3.861837194091177e-05</v>
      </c>
      <c r="DB263" s="23" t="n">
        <v>0.0007875310732769057</v>
      </c>
      <c r="DC263" s="23" t="n">
        <v>4.655607645248413e-05</v>
      </c>
      <c r="DD263" s="23" t="n">
        <v>8.517444839339591e-05</v>
      </c>
      <c r="DE263" s="23" t="n">
        <v>1.054983993277371</v>
      </c>
      <c r="DF263" s="23" t="n">
        <v>1.121269516618459</v>
      </c>
      <c r="DG263" s="23" t="n">
        <v>0.001129064403046496</v>
      </c>
      <c r="DH263" s="23" t="n">
        <v>0.0003415333297695906</v>
      </c>
      <c r="DI263" s="23" t="n">
        <v>1.607537201252652</v>
      </c>
      <c r="DJ263" s="23" t="n">
        <v>0.6075372012526524</v>
      </c>
      <c r="DK263" s="23" t="n">
        <v>0.01404040268362716</v>
      </c>
      <c r="DL263" s="23" t="n">
        <v>0.004961850677114338</v>
      </c>
      <c r="DM263" s="23" t="n">
        <v>0.02194433450338292</v>
      </c>
      <c r="DN263" s="23" t="n">
        <v>0.002942081142641426</v>
      </c>
      <c r="DO263" s="23" t="n">
        <v>0.007903931819755764</v>
      </c>
      <c r="DP263" s="23" t="n">
        <v>1.353398032016594</v>
      </c>
      <c r="DQ263" s="23" t="n">
        <v>1.562941960986114</v>
      </c>
      <c r="DR263" s="23" t="n">
        <v>0.04574657503538702</v>
      </c>
      <c r="DS263" s="23" t="n">
        <v>0.0238022405320041</v>
      </c>
      <c r="DT263" s="23" t="n">
        <v>3.258209615934532</v>
      </c>
      <c r="DU263" s="23" t="n">
        <v>2.258209615934533</v>
      </c>
      <c r="DV263" s="23" t="n">
        <v>-0.001114420914439046</v>
      </c>
      <c r="DW263" s="23" t="n">
        <v>-0.00188711504866034</v>
      </c>
      <c r="DX263" s="23" t="n">
        <v>-0.003640076271593656</v>
      </c>
      <c r="DY263" s="23" t="n">
        <v>-0.0006385403084942709</v>
      </c>
      <c r="DZ263" s="23" t="n">
        <v>-0.00252565535715461</v>
      </c>
      <c r="EA263" s="23" t="n">
        <v>2.693359326094698</v>
      </c>
      <c r="EB263" s="23" t="n">
        <v>3.266338799308987</v>
      </c>
      <c r="EC263" s="23" t="n">
        <v>-0.007701755921887992</v>
      </c>
      <c r="ED263" s="23" t="n">
        <v>-0.004061679650294336</v>
      </c>
      <c r="EE263" s="23" t="n">
        <v>6.9109937027382</v>
      </c>
      <c r="EF263" s="23" t="n">
        <v>5.9109937027382</v>
      </c>
      <c r="EG263" s="23" t="n">
        <v>0.03179189499881996</v>
      </c>
      <c r="EH263" s="23" t="n">
        <v>0.002729668217119947</v>
      </c>
      <c r="EI263" s="23" t="n">
        <v>0.03688542629022813</v>
      </c>
      <c r="EJ263" s="23" t="n">
        <v>0.00236386307428822</v>
      </c>
      <c r="EK263" s="23" t="n">
        <v>0.005093531291408167</v>
      </c>
      <c r="EL263" s="23" t="n">
        <v>1.085860506812232</v>
      </c>
      <c r="EM263" s="23" t="n">
        <v>1.160214774602056</v>
      </c>
      <c r="EN263" s="23" t="n">
        <v>0.05134904490468049</v>
      </c>
      <c r="EO263" s="23" t="n">
        <v>0.01446361861445236</v>
      </c>
      <c r="EP263" s="23" t="n">
        <v>1.61516150284802</v>
      </c>
      <c r="EQ263" s="23" t="n">
        <v>0.6151615028480197</v>
      </c>
      <c r="ER263" s="23" t="n">
        <v>-1.23829377271553</v>
      </c>
      <c r="ES263" s="23" t="n">
        <v>-0.0003308430161783187</v>
      </c>
      <c r="ET263" s="23" t="n">
        <v>-1.238001191779435</v>
      </c>
      <c r="EU263" s="23" t="n">
        <v>0.0006234239522735067</v>
      </c>
      <c r="EV263" s="23" t="n">
        <v>0.0002925809360951881</v>
      </c>
      <c r="EW263" s="23" t="n">
        <v>1.000267176516161</v>
      </c>
      <c r="EX263" s="23" t="n">
        <v>0.9997637225167872</v>
      </c>
      <c r="EY263" s="23" t="n">
        <v>-1.235781009876237</v>
      </c>
      <c r="EZ263" s="23" t="n">
        <v>0.002220181903197505</v>
      </c>
      <c r="FA263" s="23" t="n">
        <v>0.9979707861779985</v>
      </c>
      <c r="FB263" s="23" t="n">
        <v>-0.002029213822001464</v>
      </c>
      <c r="FC263" s="23" t="n">
        <v>0.04822284820497294</v>
      </c>
      <c r="FD263" s="23" t="n">
        <v>0.003573942172814033</v>
      </c>
      <c r="FE263" s="23" t="n">
        <v>0.05509322380085939</v>
      </c>
      <c r="FF263" s="23" t="n">
        <v>0.003296433423072417</v>
      </c>
      <c r="FG263" s="23" t="n">
        <v>0.006870375595886449</v>
      </c>
      <c r="FH263" s="23" t="n">
        <v>1.074113046115046</v>
      </c>
      <c r="FI263" s="23" t="n">
        <v>1.142471377192066</v>
      </c>
      <c r="FJ263" s="23" t="n">
        <v>0.08703232051552369</v>
      </c>
      <c r="FK263" s="23" t="n">
        <v>0.0319390967146643</v>
      </c>
      <c r="FL263" s="23" t="n">
        <v>1.804794278131182</v>
      </c>
      <c r="FM263" s="23" t="n">
        <v>0.8047942781311818</v>
      </c>
    </row>
    <row r="264">
      <c r="A264" s="2" t="inlineStr">
        <is>
          <t>Vic|1305</t>
        </is>
      </c>
      <c r="B264" s="2" t="inlineStr">
        <is>
          <t>Vic</t>
        </is>
      </c>
      <c r="C264" s="2" t="inlineStr">
        <is>
          <t>1305</t>
        </is>
      </c>
      <c r="D264" s="2" t="inlineStr">
        <is>
          <t>Clothing manufacturing</t>
        </is>
      </c>
      <c r="E264" s="23" t="n">
        <v>1</v>
      </c>
      <c r="F264" s="23" t="n">
        <v>0.2589262919961005</v>
      </c>
      <c r="G264" s="23" t="n">
        <v>1.464015387352055</v>
      </c>
      <c r="H264" s="23" t="n">
        <v>0.2050890953559547</v>
      </c>
      <c r="I264" s="23" t="n">
        <v>0.4640153873520552</v>
      </c>
      <c r="J264" s="23" t="n">
        <v>1.2589262919961</v>
      </c>
      <c r="K264" s="23" t="n">
        <v>1.464015387352055</v>
      </c>
      <c r="L264" s="23" t="n">
        <v>2.470537644355935</v>
      </c>
      <c r="M264" s="23" t="n">
        <v>1.00652225700388</v>
      </c>
      <c r="N264" s="23" t="n">
        <v>2.470537644355935</v>
      </c>
      <c r="O264" s="23" t="n">
        <v>1.470537644355935</v>
      </c>
      <c r="P264" s="23" t="n">
        <v>0.4288003860650781</v>
      </c>
      <c r="Q264" s="23" t="n">
        <v>0.09054405583122696</v>
      </c>
      <c r="R264" s="23" t="n">
        <v>0.5689519046679509</v>
      </c>
      <c r="S264" s="23" t="n">
        <v>0.04960746277164582</v>
      </c>
      <c r="T264" s="23" t="n">
        <v>0.1401515186028728</v>
      </c>
      <c r="U264" s="23" t="n">
        <v>1.211156656508899</v>
      </c>
      <c r="V264" s="23" t="n">
        <v>1.326845597992541</v>
      </c>
      <c r="W264" s="23" t="n">
        <v>0.8077772424023583</v>
      </c>
      <c r="X264" s="23" t="n">
        <v>0.2388253377344074</v>
      </c>
      <c r="Y264" s="23" t="n">
        <v>1.883807171479001</v>
      </c>
      <c r="Z264" s="23" t="n">
        <v>0.8838071714790007</v>
      </c>
      <c r="AA264" s="23" t="n">
        <v>0.5953656834031216</v>
      </c>
      <c r="AB264" s="23" t="n">
        <v>0.1278719672670572</v>
      </c>
      <c r="AC264" s="23" t="n">
        <v>0.8103383573587573</v>
      </c>
      <c r="AD264" s="23" t="n">
        <v>0.08710070668857844</v>
      </c>
      <c r="AE264" s="23" t="n">
        <v>0.2149726739556357</v>
      </c>
      <c r="AF264" s="23" t="n">
        <v>1.21477886756277</v>
      </c>
      <c r="AG264" s="23" t="n">
        <v>1.361076696135471</v>
      </c>
      <c r="AH264" s="23" t="n">
        <v>1.313421138381186</v>
      </c>
      <c r="AI264" s="23" t="n">
        <v>0.5030827810224292</v>
      </c>
      <c r="AJ264" s="23" t="n">
        <v>2.206074644533837</v>
      </c>
      <c r="AK264" s="23" t="n">
        <v>1.206074644533837</v>
      </c>
      <c r="AL264" s="23" t="n">
        <v>0.5483773250492997</v>
      </c>
      <c r="AM264" s="23" t="n">
        <v>0.129653346712802</v>
      </c>
      <c r="AN264" s="23" t="n">
        <v>0.7661288325835263</v>
      </c>
      <c r="AO264" s="23" t="n">
        <v>0.08809816082142455</v>
      </c>
      <c r="AP264" s="23" t="n">
        <v>0.2177515075342266</v>
      </c>
      <c r="AQ264" s="23" t="n">
        <v>1.236430904033361</v>
      </c>
      <c r="AR264" s="23" t="n">
        <v>1.397083354084071</v>
      </c>
      <c r="AS264" s="23" t="n">
        <v>1.277642223571975</v>
      </c>
      <c r="AT264" s="23" t="n">
        <v>0.5115133909884491</v>
      </c>
      <c r="AU264" s="23" t="n">
        <v>2.329859688230388</v>
      </c>
      <c r="AV264" s="23" t="n">
        <v>1.329859688230388</v>
      </c>
      <c r="AW264" s="23" t="n">
        <v>0.5493457059981549</v>
      </c>
      <c r="AX264" s="23" t="n">
        <v>0.131086319914715</v>
      </c>
      <c r="AY264" s="23" t="n">
        <v>0.7707650559266763</v>
      </c>
      <c r="AZ264" s="23" t="n">
        <v>0.09033303001380638</v>
      </c>
      <c r="BA264" s="23" t="n">
        <v>0.2214193499285214</v>
      </c>
      <c r="BB264" s="23" t="n">
        <v>1.238622635042778</v>
      </c>
      <c r="BC264" s="23" t="n">
        <v>1.403060126821607</v>
      </c>
      <c r="BD264" s="23" t="n">
        <v>1.295969352154667</v>
      </c>
      <c r="BE264" s="23" t="n">
        <v>0.5252042962279908</v>
      </c>
      <c r="BF264" s="23" t="n">
        <v>2.359114375527712</v>
      </c>
      <c r="BG264" s="23" t="n">
        <v>1.359114375527712</v>
      </c>
      <c r="BH264" s="23" t="n">
        <v>11.75870055894883</v>
      </c>
      <c r="BI264" s="23" t="n">
        <v>0.8639794556436562</v>
      </c>
      <c r="BJ264" s="23" t="n">
        <v>13.13931591887765</v>
      </c>
      <c r="BK264" s="23" t="n">
        <v>0.5166359042851671</v>
      </c>
      <c r="BL264" s="23" t="n">
        <v>1.380615359928823</v>
      </c>
      <c r="BM264" s="23" t="n">
        <v>1.073475759614113</v>
      </c>
      <c r="BN264" s="23" t="n">
        <v>1.117412238963609</v>
      </c>
      <c r="BO264" s="23" t="n">
        <v>16.05573838600217</v>
      </c>
      <c r="BP264" s="23" t="n">
        <v>2.916422467124518</v>
      </c>
      <c r="BQ264" s="23" t="n">
        <v>1.36543475237858</v>
      </c>
      <c r="BR264" s="23" t="n">
        <v>0.3654347523785804</v>
      </c>
      <c r="CD264" s="23" t="n">
        <v>0.1665652973380435</v>
      </c>
      <c r="CE264" s="23" t="n">
        <v>0.03732791143583025</v>
      </c>
      <c r="CF264" s="23" t="n">
        <v>0.2413864526908062</v>
      </c>
      <c r="CG264" s="23" t="n">
        <v>0.03749324391693244</v>
      </c>
      <c r="CH264" s="23" t="n">
        <v>0.07482115535276268</v>
      </c>
      <c r="CI264" s="23" t="n">
        <v>1.224103772108505</v>
      </c>
      <c r="CJ264" s="23" t="n">
        <v>1.449200142817945</v>
      </c>
      <c r="CK264" s="23" t="n">
        <v>0.5056438959788284</v>
      </c>
      <c r="CL264" s="23" t="n">
        <v>0.2642574432880222</v>
      </c>
      <c r="CM264" s="23" t="n">
        <v>3.035709743024241</v>
      </c>
      <c r="CN264" s="23" t="n">
        <v>2.035709743024241</v>
      </c>
      <c r="CO264" s="23" t="n">
        <v>0</v>
      </c>
      <c r="CP264" s="23" t="n">
        <v>9.652509056123125e-05</v>
      </c>
      <c r="CQ264" s="23" t="n">
        <v>0.0002526403032725214</v>
      </c>
      <c r="CR264" s="23" t="n">
        <v>0.0001561152127112902</v>
      </c>
      <c r="CS264" s="23" t="n">
        <v>0.0002526403032725214</v>
      </c>
      <c r="CV264" s="23" t="n">
        <v>0.003795719607185888</v>
      </c>
      <c r="CW264" s="23" t="n">
        <v>0.003543079303913366</v>
      </c>
      <c r="CZ264" s="23" t="n">
        <v>0.0009286311716229576</v>
      </c>
      <c r="DA264" s="23" t="n">
        <v>2.766618426307815e-05</v>
      </c>
      <c r="DB264" s="23" t="n">
        <v>0.0009880378085978089</v>
      </c>
      <c r="DC264" s="23" t="n">
        <v>3.174045271177321e-05</v>
      </c>
      <c r="DD264" s="23" t="n">
        <v>5.940663697485136e-05</v>
      </c>
      <c r="DE264" s="23" t="n">
        <v>1.029792435477614</v>
      </c>
      <c r="DF264" s="23" t="n">
        <v>1.063972262390274</v>
      </c>
      <c r="DG264" s="23" t="n">
        <v>0.001160620445907427</v>
      </c>
      <c r="DH264" s="23" t="n">
        <v>0.0001725826373096177</v>
      </c>
      <c r="DI264" s="23" t="n">
        <v>1.249818530083396</v>
      </c>
      <c r="DJ264" s="23" t="n">
        <v>0.249818530083396</v>
      </c>
      <c r="DK264" s="23" t="n">
        <v>0.0001774841483310033</v>
      </c>
      <c r="DL264" s="23" t="n">
        <v>0.001772929110825026</v>
      </c>
      <c r="DM264" s="23" t="n">
        <v>0.004534037306201484</v>
      </c>
      <c r="DN264" s="23" t="n">
        <v>0.002583624047045454</v>
      </c>
      <c r="DO264" s="23" t="n">
        <v>0.004356553157870481</v>
      </c>
      <c r="DP264" s="23" t="n">
        <v>10.98922510825339</v>
      </c>
      <c r="DQ264" s="23" t="n">
        <v>25.54615355138997</v>
      </c>
      <c r="DR264" s="23" t="n">
        <v>0.01656171685262372</v>
      </c>
      <c r="DS264" s="23" t="n">
        <v>0.01202767954642224</v>
      </c>
      <c r="DT264" s="23" t="n">
        <v>93.3137804607573</v>
      </c>
      <c r="DU264" s="23" t="n">
        <v>92.3137804607573</v>
      </c>
      <c r="DV264" s="23" t="n">
        <v>-0.0001377343710987983</v>
      </c>
      <c r="DW264" s="23" t="n">
        <v>-0.0004641471837363826</v>
      </c>
      <c r="DX264" s="23" t="n">
        <v>-0.001138492074921549</v>
      </c>
      <c r="DY264" s="23" t="n">
        <v>-0.0005366105200863677</v>
      </c>
      <c r="DZ264" s="23" t="n">
        <v>-0.00100075770382275</v>
      </c>
      <c r="EA264" s="23" t="n">
        <v>4.369871877539159</v>
      </c>
      <c r="EB264" s="23" t="n">
        <v>8.265853075300258</v>
      </c>
      <c r="EC264" s="23" t="n">
        <v>-0.003190928323025095</v>
      </c>
      <c r="ED264" s="23" t="n">
        <v>-0.002052436248103546</v>
      </c>
      <c r="EE264" s="23" t="n">
        <v>23.16726244559689</v>
      </c>
      <c r="EF264" s="23" t="n">
        <v>22.16726244559689</v>
      </c>
      <c r="EG264" s="23" t="n">
        <v>0.01442646447357524</v>
      </c>
      <c r="EH264" s="23" t="n">
        <v>0.003610624376767273</v>
      </c>
      <c r="EI264" s="23" t="n">
        <v>0.0198505806928484</v>
      </c>
      <c r="EJ264" s="23" t="n">
        <v>0.001813491842505891</v>
      </c>
      <c r="EK264" s="23" t="n">
        <v>0.005424116219273164</v>
      </c>
      <c r="EL264" s="23" t="n">
        <v>1.250277840657412</v>
      </c>
      <c r="EM264" s="23" t="n">
        <v>1.375983750503004</v>
      </c>
      <c r="EN264" s="23" t="n">
        <v>0.02715929474194772</v>
      </c>
      <c r="EO264" s="23" t="n">
        <v>0.007308714049099323</v>
      </c>
      <c r="EP264" s="23" t="n">
        <v>1.882602268330889</v>
      </c>
      <c r="EQ264" s="23" t="n">
        <v>0.8826022683308888</v>
      </c>
      <c r="ER264" s="23" t="n">
        <v>-0.06141482282739706</v>
      </c>
      <c r="ES264" s="23" t="n">
        <v>-0.001829244931022462</v>
      </c>
      <c r="ET264" s="23" t="n">
        <v>-0.06406010546807984</v>
      </c>
      <c r="EU264" s="23" t="n">
        <v>-0.0008160377096603213</v>
      </c>
      <c r="EV264" s="23" t="n">
        <v>-0.002645282640682783</v>
      </c>
      <c r="EW264" s="23" t="n">
        <v>1.029785072183037</v>
      </c>
      <c r="EX264" s="23" t="n">
        <v>1.043072380882986</v>
      </c>
      <c r="EY264" s="23" t="n">
        <v>-0.06293820955115924</v>
      </c>
      <c r="EZ264" s="23" t="n">
        <v>0.001121895916920607</v>
      </c>
      <c r="FA264" s="23" t="n">
        <v>1.024804870447051</v>
      </c>
      <c r="FB264" s="23" t="n">
        <v>0.02480487044705104</v>
      </c>
      <c r="FC264" s="23" t="n">
        <v>0.01017288029398482</v>
      </c>
      <c r="FD264" s="23" t="n">
        <v>0.002279780847090275</v>
      </c>
      <c r="FE264" s="23" t="n">
        <v>0.01474253957491266</v>
      </c>
      <c r="FF264" s="23" t="n">
        <v>0.002289878433837567</v>
      </c>
      <c r="FG264" s="23" t="n">
        <v>0.004569659280927842</v>
      </c>
      <c r="FH264" s="23" t="n">
        <v>1.224103772108505</v>
      </c>
      <c r="FI264" s="23" t="n">
        <v>1.449200142817945</v>
      </c>
      <c r="FJ264" s="23" t="n">
        <v>0.03088191182306902</v>
      </c>
      <c r="FK264" s="23" t="n">
        <v>0.01613937224815636</v>
      </c>
      <c r="FL264" s="23" t="n">
        <v>3.035709743024241</v>
      </c>
      <c r="FM264" s="23" t="n">
        <v>2.035709743024241</v>
      </c>
    </row>
    <row r="265">
      <c r="A265" s="2" t="inlineStr">
        <is>
          <t>Vic|1306</t>
        </is>
      </c>
      <c r="B265" s="2" t="inlineStr">
        <is>
          <t>Vic</t>
        </is>
      </c>
      <c r="C265" s="2" t="inlineStr">
        <is>
          <t>1306</t>
        </is>
      </c>
      <c r="D265" s="2" t="inlineStr">
        <is>
          <t>Footwear manufacturing</t>
        </is>
      </c>
      <c r="E265" s="23" t="n">
        <v>1</v>
      </c>
      <c r="F265" s="23" t="n">
        <v>0.2894058228720308</v>
      </c>
      <c r="G265" s="23" t="n">
        <v>1.528075665670428</v>
      </c>
      <c r="H265" s="23" t="n">
        <v>0.2386698427983971</v>
      </c>
      <c r="I265" s="23" t="n">
        <v>0.528075665670428</v>
      </c>
      <c r="J265" s="23" t="n">
        <v>1.289405822872031</v>
      </c>
      <c r="K265" s="23" t="n">
        <v>1.528075665670428</v>
      </c>
      <c r="L265" s="23" t="n">
        <v>2.303975306131398</v>
      </c>
      <c r="M265" s="23" t="n">
        <v>0.7758996404609699</v>
      </c>
      <c r="N265" s="23" t="n">
        <v>2.303975306131398</v>
      </c>
      <c r="O265" s="23" t="n">
        <v>1.303975306131398</v>
      </c>
      <c r="P265" s="23" t="n">
        <v>0.2923136186662866</v>
      </c>
      <c r="Q265" s="23" t="n">
        <v>0.0876995914271278</v>
      </c>
      <c r="R265" s="23" t="n">
        <v>0.4385889881715213</v>
      </c>
      <c r="S265" s="23" t="n">
        <v>0.05857577807810688</v>
      </c>
      <c r="T265" s="23" t="n">
        <v>0.1462753695052347</v>
      </c>
      <c r="U265" s="23" t="n">
        <v>1.3000188353429</v>
      </c>
      <c r="V265" s="23" t="n">
        <v>1.500405592365598</v>
      </c>
      <c r="W265" s="23" t="n">
        <v>0.6226927100630701</v>
      </c>
      <c r="X265" s="23" t="n">
        <v>0.1841037218915489</v>
      </c>
      <c r="Y265" s="23" t="n">
        <v>2.130221345499313</v>
      </c>
      <c r="Z265" s="23" t="n">
        <v>1.130221345499313</v>
      </c>
      <c r="AA265" s="23" t="n">
        <v>0.4754493593367762</v>
      </c>
      <c r="AB265" s="23" t="n">
        <v>0.1309909276775638</v>
      </c>
      <c r="AC265" s="23" t="n">
        <v>0.7078753232577557</v>
      </c>
      <c r="AD265" s="23" t="n">
        <v>0.1014350362434157</v>
      </c>
      <c r="AE265" s="23" t="n">
        <v>0.2324259639209795</v>
      </c>
      <c r="AF265" s="23" t="n">
        <v>1.275509736431843</v>
      </c>
      <c r="AG265" s="23" t="n">
        <v>1.488855352008887</v>
      </c>
      <c r="AH265" s="23" t="n">
        <v>1.095687660442768</v>
      </c>
      <c r="AI265" s="23" t="n">
        <v>0.3878123371850124</v>
      </c>
      <c r="AJ265" s="23" t="n">
        <v>2.304530732718176</v>
      </c>
      <c r="AK265" s="23" t="n">
        <v>1.304530732718176</v>
      </c>
      <c r="AL265" s="23" t="n">
        <v>0.4786297093384589</v>
      </c>
      <c r="AM265" s="23" t="n">
        <v>0.1326536942351218</v>
      </c>
      <c r="AN265" s="23" t="n">
        <v>0.7135054946759988</v>
      </c>
      <c r="AO265" s="23" t="n">
        <v>0.102222091102418</v>
      </c>
      <c r="AP265" s="23" t="n">
        <v>0.2348757853375398</v>
      </c>
      <c r="AQ265" s="23" t="n">
        <v>1.277153071877778</v>
      </c>
      <c r="AR265" s="23" t="n">
        <v>1.490725462199526</v>
      </c>
      <c r="AS265" s="23" t="n">
        <v>1.10781675147852</v>
      </c>
      <c r="AT265" s="23" t="n">
        <v>0.394311256802521</v>
      </c>
      <c r="AU265" s="23" t="n">
        <v>2.314559104594021</v>
      </c>
      <c r="AV265" s="23" t="n">
        <v>1.31455910459402</v>
      </c>
      <c r="AW265" s="23" t="n">
        <v>0.4942889978372026</v>
      </c>
      <c r="AX265" s="23" t="n">
        <v>0.1347200620916489</v>
      </c>
      <c r="AY265" s="23" t="n">
        <v>0.733898601374151</v>
      </c>
      <c r="AZ265" s="23" t="n">
        <v>0.1048895414452995</v>
      </c>
      <c r="BA265" s="23" t="n">
        <v>0.2396096035369484</v>
      </c>
      <c r="BB265" s="23" t="n">
        <v>1.27255322833631</v>
      </c>
      <c r="BC265" s="23" t="n">
        <v>1.484756093268063</v>
      </c>
      <c r="BD265" s="23" t="n">
        <v>1.138763791166258</v>
      </c>
      <c r="BE265" s="23" t="n">
        <v>0.4048651897921073</v>
      </c>
      <c r="BF265" s="23" t="n">
        <v>2.303842076495738</v>
      </c>
      <c r="BG265" s="23" t="n">
        <v>1.303842076495738</v>
      </c>
      <c r="BH265" s="23" t="n">
        <v>4.705083228988673</v>
      </c>
      <c r="BI265" s="23" t="n">
        <v>0.9573994306977955</v>
      </c>
      <c r="BJ265" s="23" t="n">
        <v>6.280047573761306</v>
      </c>
      <c r="BK265" s="23" t="n">
        <v>0.6175649140748367</v>
      </c>
      <c r="BL265" s="23" t="n">
        <v>1.574964344772632</v>
      </c>
      <c r="BM265" s="23" t="n">
        <v>1.203481933071688</v>
      </c>
      <c r="BN265" s="23" t="n">
        <v>1.334736766199811</v>
      </c>
      <c r="BO265" s="23" t="n">
        <v>8.528235458259816</v>
      </c>
      <c r="BP265" s="23" t="n">
        <v>2.248187884498511</v>
      </c>
      <c r="BQ265" s="23" t="n">
        <v>1.812557832285765</v>
      </c>
      <c r="BR265" s="23" t="n">
        <v>0.8125578322857647</v>
      </c>
      <c r="CD265" s="23" t="n">
        <v>0.1831357406704897</v>
      </c>
      <c r="CE265" s="23" t="n">
        <v>0.04329133625043603</v>
      </c>
      <c r="CF265" s="23" t="n">
        <v>0.2692863350862342</v>
      </c>
      <c r="CG265" s="23" t="n">
        <v>0.04285925816530855</v>
      </c>
      <c r="CH265" s="23" t="n">
        <v>0.08615059441574457</v>
      </c>
      <c r="CI265" s="23" t="n">
        <v>1.23638933663052</v>
      </c>
      <c r="CJ265" s="23" t="n">
        <v>1.470419340868873</v>
      </c>
      <c r="CK265" s="23" t="n">
        <v>0.4729949503796976</v>
      </c>
      <c r="CL265" s="23" t="n">
        <v>0.2037086152934633</v>
      </c>
      <c r="CM265" s="23" t="n">
        <v>2.582756094730533</v>
      </c>
      <c r="CN265" s="23" t="n">
        <v>1.582756094730533</v>
      </c>
      <c r="CO265" s="23" t="n">
        <v>0</v>
      </c>
      <c r="CP265" s="23" t="n">
        <v>4.081664592014342e-05</v>
      </c>
      <c r="CQ265" s="23" t="n">
        <v>0.000208746205351075</v>
      </c>
      <c r="CR265" s="23" t="n">
        <v>0.0001679295594309316</v>
      </c>
      <c r="CS265" s="23" t="n">
        <v>0.000208746205351075</v>
      </c>
      <c r="CV265" s="23" t="n">
        <v>0.002940006183857929</v>
      </c>
      <c r="CW265" s="23" t="n">
        <v>0.002731259978506854</v>
      </c>
      <c r="CZ265" s="23" t="n">
        <v>0.003265540422008958</v>
      </c>
      <c r="DA265" s="23" t="n">
        <v>4.767874036429569e-05</v>
      </c>
      <c r="DB265" s="23" t="n">
        <v>0.003354829929912403</v>
      </c>
      <c r="DC265" s="23" t="n">
        <v>4.161076753914995e-05</v>
      </c>
      <c r="DD265" s="23" t="n">
        <v>8.928950790344564e-05</v>
      </c>
      <c r="DE265" s="23" t="n">
        <v>1.014600566584003</v>
      </c>
      <c r="DF265" s="23" t="n">
        <v>1.02734294982284</v>
      </c>
      <c r="DG265" s="23" t="n">
        <v>0.003487869021007062</v>
      </c>
      <c r="DH265" s="23" t="n">
        <v>0.0001330390910946585</v>
      </c>
      <c r="DI265" s="23" t="n">
        <v>1.068083248181423</v>
      </c>
      <c r="DJ265" s="23" t="n">
        <v>0.06808324818142282</v>
      </c>
      <c r="DK265" s="23" t="n">
        <v>0.01248993896948055</v>
      </c>
      <c r="DL265" s="23" t="n">
        <v>0.003386624425880512</v>
      </c>
      <c r="DM265" s="23" t="n">
        <v>0.01906327178715226</v>
      </c>
      <c r="DN265" s="23" t="n">
        <v>0.003186708391791202</v>
      </c>
      <c r="DO265" s="23" t="n">
        <v>0.006573332817671714</v>
      </c>
      <c r="DP265" s="23" t="n">
        <v>1.271148196492858</v>
      </c>
      <c r="DQ265" s="23" t="n">
        <v>1.526290227176754</v>
      </c>
      <c r="DR265" s="23" t="n">
        <v>0.0283350709656704</v>
      </c>
      <c r="DS265" s="23" t="n">
        <v>0.009271799178518138</v>
      </c>
      <c r="DT265" s="23" t="n">
        <v>2.268631659042354</v>
      </c>
      <c r="DU265" s="23" t="n">
        <v>1.268631659042354</v>
      </c>
      <c r="DV265" s="23" t="n">
        <v>-9.619089274576166e-05</v>
      </c>
      <c r="DW265" s="23" t="n">
        <v>-0.001408751955637924</v>
      </c>
      <c r="DX265" s="23" t="n">
        <v>-0.002233741224262999</v>
      </c>
      <c r="DY265" s="23" t="n">
        <v>-0.0007287983758793128</v>
      </c>
      <c r="DZ265" s="23" t="n">
        <v>-0.002137550331517237</v>
      </c>
      <c r="EA265" s="23" t="n">
        <v>15.64537770079066</v>
      </c>
      <c r="EB265" s="23" t="n">
        <v>23.22196166914587</v>
      </c>
      <c r="EC265" s="23" t="n">
        <v>-0.003815906482796837</v>
      </c>
      <c r="ED265" s="23" t="n">
        <v>-0.001582165258533838</v>
      </c>
      <c r="EE265" s="23" t="n">
        <v>39.67014312760885</v>
      </c>
      <c r="EF265" s="23" t="n">
        <v>38.67014312760885</v>
      </c>
      <c r="EG265" s="23" t="n">
        <v>0.00987375324712767</v>
      </c>
      <c r="EH265" s="23" t="n">
        <v>0.003442703509330256</v>
      </c>
      <c r="EI265" s="23" t="n">
        <v>0.01543732080340044</v>
      </c>
      <c r="EJ265" s="23" t="n">
        <v>0.002120864046942514</v>
      </c>
      <c r="EK265" s="23" t="n">
        <v>0.005563567556272769</v>
      </c>
      <c r="EL265" s="23" t="n">
        <v>1.348672224549642</v>
      </c>
      <c r="EM265" s="23" t="n">
        <v>1.563470386288137</v>
      </c>
      <c r="EN265" s="23" t="n">
        <v>0.02107140247766824</v>
      </c>
      <c r="EO265" s="23" t="n">
        <v>0.005634081674267806</v>
      </c>
      <c r="EP265" s="23" t="n">
        <v>2.134082344401105</v>
      </c>
      <c r="EQ265" s="23" t="n">
        <v>1.134082344401105</v>
      </c>
      <c r="ER265" s="23" t="n">
        <v>-0.006693403245444986</v>
      </c>
      <c r="ES265" s="23" t="n">
        <v>-0.001779936951772145</v>
      </c>
      <c r="ET265" s="23" t="n">
        <v>-0.009807149385157112</v>
      </c>
      <c r="EU265" s="23" t="n">
        <v>-0.001333809187939981</v>
      </c>
      <c r="EV265" s="23" t="n">
        <v>-0.003113746139712126</v>
      </c>
      <c r="EW265" s="23" t="n">
        <v>1.265924057837608</v>
      </c>
      <c r="EX265" s="23" t="n">
        <v>1.465196257498919</v>
      </c>
      <c r="EY265" s="23" t="n">
        <v>-0.008942311441916366</v>
      </c>
      <c r="EZ265" s="23" t="n">
        <v>0.0008648379432407462</v>
      </c>
      <c r="FA265" s="23" t="n">
        <v>1.335988751014189</v>
      </c>
      <c r="FB265" s="23" t="n">
        <v>0.335988751014189</v>
      </c>
      <c r="FC265" s="23" t="n">
        <v>0.01118491064564398</v>
      </c>
      <c r="FD265" s="23" t="n">
        <v>0.002643993607795422</v>
      </c>
      <c r="FE265" s="23" t="n">
        <v>0.01644650893924506</v>
      </c>
      <c r="FF265" s="23" t="n">
        <v>0.002617604685805656</v>
      </c>
      <c r="FG265" s="23" t="n">
        <v>0.005261598293601078</v>
      </c>
      <c r="FH265" s="23" t="n">
        <v>1.23638933663052</v>
      </c>
      <c r="FI265" s="23" t="n">
        <v>1.470419340868873</v>
      </c>
      <c r="FJ265" s="23" t="n">
        <v>0.02888789613905341</v>
      </c>
      <c r="FK265" s="23" t="n">
        <v>0.01244138719980835</v>
      </c>
      <c r="FL265" s="23" t="n">
        <v>2.582756094730532</v>
      </c>
      <c r="FM265" s="23" t="n">
        <v>1.582756094730532</v>
      </c>
    </row>
    <row r="266">
      <c r="A266" s="2" t="inlineStr">
        <is>
          <t>Vic|1401</t>
        </is>
      </c>
      <c r="B266" s="2" t="inlineStr">
        <is>
          <t>Vic</t>
        </is>
      </c>
      <c r="C266" s="2" t="inlineStr">
        <is>
          <t>1401</t>
        </is>
      </c>
      <c r="D266" s="2" t="inlineStr">
        <is>
          <t>Sawmill product manufacturing</t>
        </is>
      </c>
      <c r="E266" s="23" t="n">
        <v>1</v>
      </c>
      <c r="F266" s="23" t="n">
        <v>0.6814548146475156</v>
      </c>
      <c r="G266" s="23" t="n">
        <v>2.101662852803768</v>
      </c>
      <c r="H266" s="23" t="n">
        <v>0.4202080381562522</v>
      </c>
      <c r="I266" s="23" t="n">
        <v>1.101662852803768</v>
      </c>
      <c r="J266" s="23" t="n">
        <v>1.681454814647516</v>
      </c>
      <c r="K266" s="23" t="n">
        <v>2.101662852803768</v>
      </c>
      <c r="L266" s="23" t="n">
        <v>2.778686537818519</v>
      </c>
      <c r="M266" s="23" t="n">
        <v>0.6770236850147517</v>
      </c>
      <c r="N266" s="23" t="n">
        <v>2.778686537818519</v>
      </c>
      <c r="O266" s="23" t="n">
        <v>1.778686537818519</v>
      </c>
      <c r="P266" s="23" t="n">
        <v>0.1324753780215892</v>
      </c>
      <c r="Q266" s="23" t="n">
        <v>0.1550496768442011</v>
      </c>
      <c r="R266" s="23" t="n">
        <v>0.3826978612882995</v>
      </c>
      <c r="S266" s="23" t="n">
        <v>0.09517280642250928</v>
      </c>
      <c r="T266" s="23" t="n">
        <v>0.2502224832667104</v>
      </c>
      <c r="U266" s="23" t="n">
        <v>2.170403732072635</v>
      </c>
      <c r="V266" s="23" t="n">
        <v>2.888822564642406</v>
      </c>
      <c r="W266" s="23" t="n">
        <v>0.5433405188179459</v>
      </c>
      <c r="X266" s="23" t="n">
        <v>0.1606426575296463</v>
      </c>
      <c r="Y266" s="23" t="n">
        <v>4.101445317101862</v>
      </c>
      <c r="Z266" s="23" t="n">
        <v>3.101445317101862</v>
      </c>
      <c r="AA266" s="23" t="n">
        <v>0.27967795743611</v>
      </c>
      <c r="AB266" s="23" t="n">
        <v>0.3424414848042087</v>
      </c>
      <c r="AC266" s="23" t="n">
        <v>0.7972157988261563</v>
      </c>
      <c r="AD266" s="23" t="n">
        <v>0.1750963565858376</v>
      </c>
      <c r="AE266" s="23" t="n">
        <v>0.5175378413900463</v>
      </c>
      <c r="AF266" s="23" t="n">
        <v>2.224413564599335</v>
      </c>
      <c r="AG266" s="23" t="n">
        <v>2.850477764263111</v>
      </c>
      <c r="AH266" s="23" t="n">
        <v>1.135607678295505</v>
      </c>
      <c r="AI266" s="23" t="n">
        <v>0.3383918794693488</v>
      </c>
      <c r="AJ266" s="23" t="n">
        <v>4.060411799006094</v>
      </c>
      <c r="AK266" s="23" t="n">
        <v>3.060411799006094</v>
      </c>
      <c r="AL266" s="23" t="n">
        <v>0.2814421621490675</v>
      </c>
      <c r="AM266" s="23" t="n">
        <v>0.3406656932028708</v>
      </c>
      <c r="AN266" s="23" t="n">
        <v>0.7956791838055493</v>
      </c>
      <c r="AO266" s="23" t="n">
        <v>0.173571328453611</v>
      </c>
      <c r="AP266" s="23" t="n">
        <v>0.5142370216564818</v>
      </c>
      <c r="AQ266" s="23" t="n">
        <v>2.210428780825082</v>
      </c>
      <c r="AR266" s="23" t="n">
        <v>2.827149911476707</v>
      </c>
      <c r="AS266" s="23" t="n">
        <v>1.139741799899349</v>
      </c>
      <c r="AT266" s="23" t="n">
        <v>0.3440626160937998</v>
      </c>
      <c r="AU266" s="23" t="n">
        <v>4.049648393816979</v>
      </c>
      <c r="AV266" s="23" t="n">
        <v>3.049648393816979</v>
      </c>
      <c r="AW266" s="23" t="n">
        <v>0.2858368639710107</v>
      </c>
      <c r="AX266" s="23" t="n">
        <v>0.3747235567630315</v>
      </c>
      <c r="AY266" s="23" t="n">
        <v>0.8406556382707484</v>
      </c>
      <c r="AZ266" s="23" t="n">
        <v>0.1800952175367062</v>
      </c>
      <c r="BA266" s="23" t="n">
        <v>0.5548187742997377</v>
      </c>
      <c r="BB266" s="23" t="n">
        <v>2.310970011205538</v>
      </c>
      <c r="BC266" s="23" t="n">
        <v>2.94103296052117</v>
      </c>
      <c r="BD266" s="23" t="n">
        <v>1.1939272579926</v>
      </c>
      <c r="BE266" s="23" t="n">
        <v>0.3532716197218515</v>
      </c>
      <c r="BF266" s="23" t="n">
        <v>4.176953390146649</v>
      </c>
      <c r="BG266" s="23" t="n">
        <v>3.176953390146649</v>
      </c>
      <c r="BH266" s="23" t="n">
        <v>1.900916063592958</v>
      </c>
      <c r="BI266" s="23" t="n">
        <v>1.352338623802094</v>
      </c>
      <c r="BJ266" s="23" t="n">
        <v>4.29386467828582</v>
      </c>
      <c r="BK266" s="23" t="n">
        <v>1.040609990890767</v>
      </c>
      <c r="BL266" s="23" t="n">
        <v>2.392948614692862</v>
      </c>
      <c r="BM266" s="23" t="n">
        <v>1.71141417009545</v>
      </c>
      <c r="BN266" s="23" t="n">
        <v>2.258839703931958</v>
      </c>
      <c r="BO266" s="23" t="n">
        <v>6.255557101888977</v>
      </c>
      <c r="BP266" s="23" t="n">
        <v>1.961692423603157</v>
      </c>
      <c r="BQ266" s="23" t="n">
        <v>3.290811846823593</v>
      </c>
      <c r="BR266" s="23" t="n">
        <v>2.290811846823593</v>
      </c>
      <c r="CD266" s="23" t="n">
        <v>0.1472025794145208</v>
      </c>
      <c r="CE266" s="23" t="n">
        <v>0.1873918079600077</v>
      </c>
      <c r="CF266" s="23" t="n">
        <v>0.4145179375378567</v>
      </c>
      <c r="CG266" s="23" t="n">
        <v>0.07992355016332814</v>
      </c>
      <c r="CH266" s="23" t="n">
        <v>0.2673153581233358</v>
      </c>
      <c r="CI266" s="23" t="n">
        <v>2.273019866264126</v>
      </c>
      <c r="CJ266" s="23" t="n">
        <v>2.815969252621442</v>
      </c>
      <c r="CK266" s="23" t="n">
        <v>0.5922671594775598</v>
      </c>
      <c r="CL266" s="23" t="n">
        <v>0.1777492219397032</v>
      </c>
      <c r="CM266" s="23" t="n">
        <v>4.023483568244698</v>
      </c>
      <c r="CN266" s="23" t="n">
        <v>3.023483568244698</v>
      </c>
      <c r="CO266" s="23" t="n">
        <v>0</v>
      </c>
      <c r="CP266" s="23" t="n">
        <v>4.102425486671149e-05</v>
      </c>
      <c r="CQ266" s="23" t="n">
        <v>0.000236645579478364</v>
      </c>
      <c r="CR266" s="23" t="n">
        <v>0.0001956213246116525</v>
      </c>
      <c r="CS266" s="23" t="n">
        <v>0.000236645579478364</v>
      </c>
      <c r="CV266" s="23" t="n">
        <v>0.002619850312352619</v>
      </c>
      <c r="CW266" s="23" t="n">
        <v>0.002383204732874256</v>
      </c>
      <c r="CZ266" s="23" t="n">
        <v>3.696011869425048e-05</v>
      </c>
      <c r="DA266" s="23" t="n">
        <v>7.685482640759805e-05</v>
      </c>
      <c r="DB266" s="23" t="n">
        <v>0.0002108313428494283</v>
      </c>
      <c r="DC266" s="23" t="n">
        <v>9.701639774757977e-05</v>
      </c>
      <c r="DD266" s="23" t="n">
        <v>0.0001738712241551778</v>
      </c>
      <c r="DE266" s="23" t="n">
        <v>3.079398798563751</v>
      </c>
      <c r="DF266" s="23" t="n">
        <v>5.704292905374929</v>
      </c>
      <c r="DG266" s="23" t="n">
        <v>0.0003269167371542974</v>
      </c>
      <c r="DH266" s="23" t="n">
        <v>0.0001160853943048691</v>
      </c>
      <c r="DI266" s="23" t="n">
        <v>8.845121409340944</v>
      </c>
      <c r="DJ266" s="23" t="n">
        <v>7.845121409340943</v>
      </c>
      <c r="DK266" s="23" t="n">
        <v>0.004532661841970604</v>
      </c>
      <c r="DL266" s="23" t="n">
        <v>0.06607640567202717</v>
      </c>
      <c r="DM266" s="23" t="n">
        <v>0.08003902193300021</v>
      </c>
      <c r="DN266" s="23" t="n">
        <v>0.009429954419002434</v>
      </c>
      <c r="DO266" s="23" t="n">
        <v>0.07550636009102961</v>
      </c>
      <c r="DP266" s="23" t="n">
        <v>15.57783703610681</v>
      </c>
      <c r="DQ266" s="23" t="n">
        <v>17.65828220227493</v>
      </c>
      <c r="DR266" s="23" t="n">
        <v>0.08812927912506152</v>
      </c>
      <c r="DS266" s="23" t="n">
        <v>0.008090257192061315</v>
      </c>
      <c r="DT266" s="23" t="n">
        <v>19.44316214128755</v>
      </c>
      <c r="DU266" s="23" t="n">
        <v>18.44316214128755</v>
      </c>
      <c r="DV266" s="23" t="n">
        <v>-0.0001749201387216889</v>
      </c>
      <c r="DW266" s="23" t="n">
        <v>-0.03213642119314045</v>
      </c>
      <c r="DX266" s="23" t="n">
        <v>-0.03551004439012846</v>
      </c>
      <c r="DY266" s="23" t="n">
        <v>-0.003198703058266326</v>
      </c>
      <c r="DZ266" s="23" t="n">
        <v>-0.03533512425140677</v>
      </c>
      <c r="EA266" s="23" t="n">
        <v>184.7205334273826</v>
      </c>
      <c r="EB266" s="23" t="n">
        <v>203.0071817323882</v>
      </c>
      <c r="EC266" s="23" t="n">
        <v>-0.03689058808131838</v>
      </c>
      <c r="ED266" s="23" t="n">
        <v>-0.001380543691189916</v>
      </c>
      <c r="EE266" s="23" t="n">
        <v>210.8996045333241</v>
      </c>
      <c r="EF266" s="23" t="n">
        <v>209.8996045333241</v>
      </c>
      <c r="EG266" s="23" t="n">
        <v>0.005200775099843756</v>
      </c>
      <c r="EH266" s="23" t="n">
        <v>0.00468778158280686</v>
      </c>
      <c r="EI266" s="23" t="n">
        <v>0.01300783633971868</v>
      </c>
      <c r="EJ266" s="23" t="n">
        <v>0.003119279657068066</v>
      </c>
      <c r="EK266" s="23" t="n">
        <v>0.007807061239874926</v>
      </c>
      <c r="EL266" s="23" t="n">
        <v>1.901362103304119</v>
      </c>
      <c r="EM266" s="23" t="n">
        <v>2.501134175194284</v>
      </c>
      <c r="EN266" s="23" t="n">
        <v>0.0179239447355425</v>
      </c>
      <c r="EO266" s="23" t="n">
        <v>0.004916108395823814</v>
      </c>
      <c r="EP266" s="23" t="n">
        <v>3.446398737003831</v>
      </c>
      <c r="EQ266" s="23" t="n">
        <v>2.446398737003831</v>
      </c>
      <c r="ER266" s="23" t="n">
        <v>-0.00343657038688621</v>
      </c>
      <c r="ES266" s="23" t="n">
        <v>-0.006463573184144761</v>
      </c>
      <c r="ET266" s="23" t="n">
        <v>-0.01454445136032549</v>
      </c>
      <c r="EU266" s="23" t="n">
        <v>-0.004644307789294515</v>
      </c>
      <c r="EV266" s="23" t="n">
        <v>-0.01110788097343928</v>
      </c>
      <c r="EW266" s="23" t="n">
        <v>2.880820834867649</v>
      </c>
      <c r="EX266" s="23" t="n">
        <v>4.232257664742274</v>
      </c>
      <c r="EY266" s="23" t="n">
        <v>-0.01378982313169843</v>
      </c>
      <c r="EZ266" s="23" t="n">
        <v>0.0007546282286270516</v>
      </c>
      <c r="FA266" s="23" t="n">
        <v>4.012670069066458</v>
      </c>
      <c r="FB266" s="23" t="n">
        <v>3.012670069066458</v>
      </c>
      <c r="FC266" s="23" t="n">
        <v>0.008990313368279811</v>
      </c>
      <c r="FD266" s="23" t="n">
        <v>0.01144484752176016</v>
      </c>
      <c r="FE266" s="23" t="n">
        <v>0.02531644601650746</v>
      </c>
      <c r="FF266" s="23" t="n">
        <v>0.004881285126467492</v>
      </c>
      <c r="FG266" s="23" t="n">
        <v>0.01632613264822765</v>
      </c>
      <c r="FH266" s="23" t="n">
        <v>2.273019866264128</v>
      </c>
      <c r="FI266" s="23" t="n">
        <v>2.815969252621442</v>
      </c>
      <c r="FJ266" s="23" t="n">
        <v>0.03617237811064444</v>
      </c>
      <c r="FK266" s="23" t="n">
        <v>0.01085593209413698</v>
      </c>
      <c r="FL266" s="23" t="n">
        <v>4.023483568244695</v>
      </c>
      <c r="FM266" s="23" t="n">
        <v>3.023483568244696</v>
      </c>
    </row>
    <row r="267">
      <c r="A267" s="2" t="inlineStr">
        <is>
          <t>Vic|1402</t>
        </is>
      </c>
      <c r="B267" s="2" t="inlineStr">
        <is>
          <t>Vic</t>
        </is>
      </c>
      <c r="C267" s="2" t="inlineStr">
        <is>
          <t>1402</t>
        </is>
      </c>
      <c r="D267" s="2" t="inlineStr">
        <is>
          <t>Other wood product manufacturing</t>
        </is>
      </c>
      <c r="E267" s="23" t="n">
        <v>1</v>
      </c>
      <c r="F267" s="23" t="n">
        <v>0.5063767193577416</v>
      </c>
      <c r="G267" s="23" t="n">
        <v>1.913984950699363</v>
      </c>
      <c r="H267" s="23" t="n">
        <v>0.4076082313416213</v>
      </c>
      <c r="I267" s="23" t="n">
        <v>0.9139849506993629</v>
      </c>
      <c r="J267" s="23" t="n">
        <v>1.506376719357742</v>
      </c>
      <c r="K267" s="23" t="n">
        <v>1.913984950699363</v>
      </c>
      <c r="L267" s="23" t="n">
        <v>2.675636594912121</v>
      </c>
      <c r="M267" s="23" t="n">
        <v>0.7616516442127579</v>
      </c>
      <c r="N267" s="23" t="n">
        <v>2.675636594912121</v>
      </c>
      <c r="O267" s="23" t="n">
        <v>1.675636594912121</v>
      </c>
      <c r="P267" s="23" t="n">
        <v>0.2109470145938507</v>
      </c>
      <c r="Q267" s="23" t="n">
        <v>0.121934146540641</v>
      </c>
      <c r="R267" s="23" t="n">
        <v>0.4305350931416678</v>
      </c>
      <c r="S267" s="23" t="n">
        <v>0.09765393200717608</v>
      </c>
      <c r="T267" s="23" t="n">
        <v>0.2195880785478171</v>
      </c>
      <c r="U267" s="23" t="n">
        <v>1.578032103347887</v>
      </c>
      <c r="V267" s="23" t="n">
        <v>2.040963196234863</v>
      </c>
      <c r="W267" s="23" t="n">
        <v>0.611258082523489</v>
      </c>
      <c r="X267" s="23" t="n">
        <v>0.1807229893818212</v>
      </c>
      <c r="Y267" s="23" t="n">
        <v>2.897685391283598</v>
      </c>
      <c r="Z267" s="23" t="n">
        <v>1.897685391283598</v>
      </c>
      <c r="AA267" s="23" t="n">
        <v>0.3853688075148916</v>
      </c>
      <c r="AB267" s="23" t="n">
        <v>0.2148641738659933</v>
      </c>
      <c r="AC267" s="23" t="n">
        <v>0.7747542154261332</v>
      </c>
      <c r="AD267" s="23" t="n">
        <v>0.1745212340452484</v>
      </c>
      <c r="AE267" s="23" t="n">
        <v>0.3893854079112417</v>
      </c>
      <c r="AF267" s="23" t="n">
        <v>1.55755465848826</v>
      </c>
      <c r="AG267" s="23" t="n">
        <v>2.010422743922249</v>
      </c>
      <c r="AH267" s="23" t="n">
        <v>1.155445079114986</v>
      </c>
      <c r="AI267" s="23" t="n">
        <v>0.3806908636888527</v>
      </c>
      <c r="AJ267" s="23" t="n">
        <v>2.998283868811403</v>
      </c>
      <c r="AK267" s="23" t="n">
        <v>1.998283868811403</v>
      </c>
      <c r="AL267" s="23" t="n">
        <v>0.3671630442002957</v>
      </c>
      <c r="AM267" s="23" t="n">
        <v>0.2144679783642098</v>
      </c>
      <c r="AN267" s="23" t="n">
        <v>0.7560013035852667</v>
      </c>
      <c r="AO267" s="23" t="n">
        <v>0.1743702810207613</v>
      </c>
      <c r="AP267" s="23" t="n">
        <v>0.3888382593849711</v>
      </c>
      <c r="AQ267" s="23" t="n">
        <v>1.584121909195231</v>
      </c>
      <c r="AR267" s="23" t="n">
        <v>2.059034305132439</v>
      </c>
      <c r="AS267" s="23" t="n">
        <v>1.143071745964659</v>
      </c>
      <c r="AT267" s="23" t="n">
        <v>0.3870704423793926</v>
      </c>
      <c r="AU267" s="23" t="n">
        <v>3.113253809228927</v>
      </c>
      <c r="AV267" s="23" t="n">
        <v>2.113253809228927</v>
      </c>
      <c r="AW267" s="23" t="n">
        <v>0.3710924971197612</v>
      </c>
      <c r="AX267" s="23" t="n">
        <v>0.2248985192069845</v>
      </c>
      <c r="AY267" s="23" t="n">
        <v>0.7769520563529118</v>
      </c>
      <c r="AZ267" s="23" t="n">
        <v>0.1809610400261661</v>
      </c>
      <c r="BA267" s="23" t="n">
        <v>0.4058595592331506</v>
      </c>
      <c r="BB267" s="23" t="n">
        <v>1.606044371558404</v>
      </c>
      <c r="BC267" s="23" t="n">
        <v>2.093688399477851</v>
      </c>
      <c r="BD267" s="23" t="n">
        <v>1.174382627794426</v>
      </c>
      <c r="BE267" s="23" t="n">
        <v>0.3974305714415145</v>
      </c>
      <c r="BF267" s="23" t="n">
        <v>3.16466281832538</v>
      </c>
      <c r="BG267" s="23" t="n">
        <v>2.16466281832538</v>
      </c>
      <c r="BH267" s="23" t="n">
        <v>2.414534009843043</v>
      </c>
      <c r="BI267" s="23" t="n">
        <v>1.199479989586696</v>
      </c>
      <c r="BJ267" s="23" t="n">
        <v>4.636323820959527</v>
      </c>
      <c r="BK267" s="23" t="n">
        <v>1.022309821529788</v>
      </c>
      <c r="BL267" s="23" t="n">
        <v>2.221789811116484</v>
      </c>
      <c r="BM267" s="23" t="n">
        <v>1.496774940711921</v>
      </c>
      <c r="BN267" s="23" t="n">
        <v>1.920173334506442</v>
      </c>
      <c r="BO267" s="23" t="n">
        <v>6.843227793372989</v>
      </c>
      <c r="BP267" s="23" t="n">
        <v>2.206903972413462</v>
      </c>
      <c r="BQ267" s="23" t="n">
        <v>2.834181571050984</v>
      </c>
      <c r="BR267" s="23" t="n">
        <v>1.834181571050984</v>
      </c>
      <c r="CD267" s="23" t="n">
        <v>0.1744217929210409</v>
      </c>
      <c r="CE267" s="23" t="n">
        <v>0.09293002732535226</v>
      </c>
      <c r="CF267" s="23" t="n">
        <v>0.3442191222844653</v>
      </c>
      <c r="CG267" s="23" t="n">
        <v>0.07686730203807214</v>
      </c>
      <c r="CH267" s="23" t="n">
        <v>0.1697973293634244</v>
      </c>
      <c r="CI267" s="23" t="n">
        <v>1.532789084259791</v>
      </c>
      <c r="CJ267" s="23" t="n">
        <v>1.97348689358038</v>
      </c>
      <c r="CK267" s="23" t="n">
        <v>0.5441869965914975</v>
      </c>
      <c r="CL267" s="23" t="n">
        <v>0.1999678743070322</v>
      </c>
      <c r="CM267" s="23" t="n">
        <v>3.119948416295925</v>
      </c>
      <c r="CN267" s="23" t="n">
        <v>2.119948416295925</v>
      </c>
      <c r="CO267" s="23" t="n">
        <v>0</v>
      </c>
      <c r="CP267" s="23" t="n">
        <v>8.485367959155876e-05</v>
      </c>
      <c r="CQ267" s="23" t="n">
        <v>0.0003102292338663944</v>
      </c>
      <c r="CR267" s="23" t="n">
        <v>0.0002253755542748356</v>
      </c>
      <c r="CS267" s="23" t="n">
        <v>0.0003102292338663944</v>
      </c>
      <c r="CV267" s="23" t="n">
        <v>0.002991334553320266</v>
      </c>
      <c r="CW267" s="23" t="n">
        <v>0.002681105319453872</v>
      </c>
      <c r="CZ267" s="23" t="n">
        <v>0.0003488805154060822</v>
      </c>
      <c r="DA267" s="23" t="n">
        <v>0.0001037384447475043</v>
      </c>
      <c r="DB267" s="23" t="n">
        <v>0.0005348124788698459</v>
      </c>
      <c r="DC267" s="23" t="n">
        <v>8.219351871625932e-05</v>
      </c>
      <c r="DD267" s="23" t="n">
        <v>0.0001859319634637637</v>
      </c>
      <c r="DE267" s="23" t="n">
        <v>1.29734662776096</v>
      </c>
      <c r="DF267" s="23" t="n">
        <v>1.532938800687527</v>
      </c>
      <c r="DG267" s="23" t="n">
        <v>0.0006654085472178296</v>
      </c>
      <c r="DH267" s="23" t="n">
        <v>0.0001305960683479837</v>
      </c>
      <c r="DI267" s="23" t="n">
        <v>1.907267725866898</v>
      </c>
      <c r="DJ267" s="23" t="n">
        <v>0.9072677258668976</v>
      </c>
      <c r="DK267" s="23" t="n">
        <v>0.00376054905625521</v>
      </c>
      <c r="DL267" s="23" t="n">
        <v>0.01855460271188934</v>
      </c>
      <c r="DM267" s="23" t="n">
        <v>0.03214963784339071</v>
      </c>
      <c r="DN267" s="23" t="n">
        <v>0.00983448607524616</v>
      </c>
      <c r="DO267" s="23" t="n">
        <v>0.0283890887871355</v>
      </c>
      <c r="DP267" s="23" t="n">
        <v>5.934014271407003</v>
      </c>
      <c r="DQ267" s="23" t="n">
        <v>8.549187196458387</v>
      </c>
      <c r="DR267" s="23" t="n">
        <v>0.04125117716738532</v>
      </c>
      <c r="DS267" s="23" t="n">
        <v>0.009101539323994608</v>
      </c>
      <c r="DT267" s="23" t="n">
        <v>10.96945593590092</v>
      </c>
      <c r="DU267" s="23" t="n">
        <v>9.969455935900921</v>
      </c>
      <c r="DV267" s="23" t="n">
        <v>-0.0001799766521958497</v>
      </c>
      <c r="DW267" s="23" t="n">
        <v>-0.008312653993453706</v>
      </c>
      <c r="DX267" s="23" t="n">
        <v>-0.01204392678848233</v>
      </c>
      <c r="DY267" s="23" t="n">
        <v>-0.003551296142832778</v>
      </c>
      <c r="DZ267" s="23" t="n">
        <v>-0.01186395013628648</v>
      </c>
      <c r="EA267" s="23" t="n">
        <v>47.18740204372685</v>
      </c>
      <c r="EB267" s="23" t="n">
        <v>66.91938449536326</v>
      </c>
      <c r="EC267" s="23" t="n">
        <v>-0.01359703843815735</v>
      </c>
      <c r="ED267" s="23" t="n">
        <v>-0.001553111649675018</v>
      </c>
      <c r="EE267" s="23" t="n">
        <v>75.54890188401282</v>
      </c>
      <c r="EF267" s="23" t="n">
        <v>74.54890188401282</v>
      </c>
      <c r="EG267" s="23" t="n">
        <v>0.00828761021556512</v>
      </c>
      <c r="EH267" s="23" t="n">
        <v>0.004273528460718109</v>
      </c>
      <c r="EI267" s="23" t="n">
        <v>0.0159234065785872</v>
      </c>
      <c r="EJ267" s="23" t="n">
        <v>0.003362267902303971</v>
      </c>
      <c r="EK267" s="23" t="n">
        <v>0.00763579636302208</v>
      </c>
      <c r="EL267" s="23" t="n">
        <v>1.515652685099972</v>
      </c>
      <c r="EM267" s="23" t="n">
        <v>1.921350807339026</v>
      </c>
      <c r="EN267" s="23" t="n">
        <v>0.02145402851351372</v>
      </c>
      <c r="EO267" s="23" t="n">
        <v>0.005530621934926518</v>
      </c>
      <c r="EP267" s="23" t="n">
        <v>2.588686962282624</v>
      </c>
      <c r="EQ267" s="23" t="n">
        <v>1.588686962282625</v>
      </c>
      <c r="ER267" s="23" t="n">
        <v>-0.02649337353016103</v>
      </c>
      <c r="ES267" s="23" t="n">
        <v>-0.004669723962501604</v>
      </c>
      <c r="ET267" s="23" t="n">
        <v>-0.03467631841945353</v>
      </c>
      <c r="EU267" s="23" t="n">
        <v>-0.003513220926790901</v>
      </c>
      <c r="EV267" s="23" t="n">
        <v>-0.008182944889292505</v>
      </c>
      <c r="EW267" s="23" t="n">
        <v>1.176260073379686</v>
      </c>
      <c r="EX267" s="23" t="n">
        <v>1.308867607214187</v>
      </c>
      <c r="EY267" s="23" t="n">
        <v>-0.03382736166384066</v>
      </c>
      <c r="EZ267" s="23" t="n">
        <v>0.0008489567556128758</v>
      </c>
      <c r="FA267" s="23" t="n">
        <v>1.27682349042225</v>
      </c>
      <c r="FB267" s="23" t="n">
        <v>0.2768234904222502</v>
      </c>
      <c r="FC267" s="23" t="n">
        <v>0.01065271126942413</v>
      </c>
      <c r="FD267" s="23" t="n">
        <v>0.00567564828212044</v>
      </c>
      <c r="FE267" s="23" t="n">
        <v>0.02102298607130454</v>
      </c>
      <c r="FF267" s="23" t="n">
        <v>0.004694626519759965</v>
      </c>
      <c r="FG267" s="23" t="n">
        <v>0.0103702748018804</v>
      </c>
      <c r="FH267" s="23" t="n">
        <v>1.532789084259791</v>
      </c>
      <c r="FI267" s="23" t="n">
        <v>1.97348689358038</v>
      </c>
      <c r="FJ267" s="23" t="n">
        <v>0.03323590965429758</v>
      </c>
      <c r="FK267" s="23" t="n">
        <v>0.01221292358299304</v>
      </c>
      <c r="FL267" s="23" t="n">
        <v>3.119948416295924</v>
      </c>
      <c r="FM267" s="23" t="n">
        <v>2.119948416295924</v>
      </c>
    </row>
    <row r="268">
      <c r="A268" s="2" t="inlineStr">
        <is>
          <t>Vic|1501</t>
        </is>
      </c>
      <c r="B268" s="2" t="inlineStr">
        <is>
          <t>Vic</t>
        </is>
      </c>
      <c r="C268" s="2" t="inlineStr">
        <is>
          <t>1501</t>
        </is>
      </c>
      <c r="D268" s="2" t="inlineStr">
        <is>
          <t>Pulp, paper and paperboard manufacturing</t>
        </is>
      </c>
      <c r="E268" s="23" t="n">
        <v>1</v>
      </c>
      <c r="F268" s="23" t="n">
        <v>0.4863372876113736</v>
      </c>
      <c r="G268" s="23" t="n">
        <v>1.937230466638938</v>
      </c>
      <c r="H268" s="23" t="n">
        <v>0.4508931790275644</v>
      </c>
      <c r="I268" s="23" t="n">
        <v>0.9372304666389379</v>
      </c>
      <c r="J268" s="23" t="n">
        <v>1.486337287611374</v>
      </c>
      <c r="K268" s="23" t="n">
        <v>1.937230466638938</v>
      </c>
      <c r="L268" s="23" t="n">
        <v>2.519165038901117</v>
      </c>
      <c r="M268" s="23" t="n">
        <v>0.5819345722621792</v>
      </c>
      <c r="N268" s="23" t="n">
        <v>2.519165038901117</v>
      </c>
      <c r="O268" s="23" t="n">
        <v>1.519165038901117</v>
      </c>
      <c r="P268" s="23" t="n">
        <v>0.1333162600318085</v>
      </c>
      <c r="Q268" s="23" t="n">
        <v>0.09259522619890685</v>
      </c>
      <c r="R268" s="23" t="n">
        <v>0.3289473044205319</v>
      </c>
      <c r="S268" s="23" t="n">
        <v>0.1030358181898166</v>
      </c>
      <c r="T268" s="23" t="n">
        <v>0.1956310443887235</v>
      </c>
      <c r="U268" s="23" t="n">
        <v>1.694553133854897</v>
      </c>
      <c r="V268" s="23" t="n">
        <v>2.467420735790571</v>
      </c>
      <c r="W268" s="23" t="n">
        <v>0.4670274311069972</v>
      </c>
      <c r="X268" s="23" t="n">
        <v>0.1380801266864652</v>
      </c>
      <c r="Y268" s="23" t="n">
        <v>3.503154311376326</v>
      </c>
      <c r="Z268" s="23" t="n">
        <v>2.503154311376326</v>
      </c>
      <c r="AA268" s="23" t="n">
        <v>0.255898997250897</v>
      </c>
      <c r="AB268" s="23" t="n">
        <v>0.1852578151426374</v>
      </c>
      <c r="AC268" s="23" t="n">
        <v>0.6351532885485803</v>
      </c>
      <c r="AD268" s="23" t="n">
        <v>0.1939964761550459</v>
      </c>
      <c r="AE268" s="23" t="n">
        <v>0.3792542912976833</v>
      </c>
      <c r="AF268" s="23" t="n">
        <v>1.72394896866673</v>
      </c>
      <c r="AG268" s="23" t="n">
        <v>2.482046805075372</v>
      </c>
      <c r="AH268" s="23" t="n">
        <v>0.9260174606516579</v>
      </c>
      <c r="AI268" s="23" t="n">
        <v>0.2908641721030776</v>
      </c>
      <c r="AJ268" s="23" t="n">
        <v>3.618683428226727</v>
      </c>
      <c r="AK268" s="23" t="n">
        <v>2.618683428226727</v>
      </c>
      <c r="AL268" s="23" t="n">
        <v>0.2584752958568472</v>
      </c>
      <c r="AM268" s="23" t="n">
        <v>0.1870495192687299</v>
      </c>
      <c r="AN268" s="23" t="n">
        <v>0.6409640385831554</v>
      </c>
      <c r="AO268" s="23" t="n">
        <v>0.1954392234575783</v>
      </c>
      <c r="AP268" s="23" t="n">
        <v>0.3824887427263082</v>
      </c>
      <c r="AQ268" s="23" t="n">
        <v>1.723664977918526</v>
      </c>
      <c r="AR268" s="23" t="n">
        <v>2.479788393155159</v>
      </c>
      <c r="AS268" s="23" t="n">
        <v>0.9367024828350565</v>
      </c>
      <c r="AT268" s="23" t="n">
        <v>0.2957384442519011</v>
      </c>
      <c r="AU268" s="23" t="n">
        <v>3.623953615102295</v>
      </c>
      <c r="AV268" s="23" t="n">
        <v>2.623953615102294</v>
      </c>
      <c r="AW268" s="23" t="n">
        <v>0.2680175508524262</v>
      </c>
      <c r="AX268" s="23" t="n">
        <v>0.1910820266155015</v>
      </c>
      <c r="AY268" s="23" t="n">
        <v>0.6623759266857788</v>
      </c>
      <c r="AZ268" s="23" t="n">
        <v>0.2032763492178511</v>
      </c>
      <c r="BA268" s="23" t="n">
        <v>0.3943583758333526</v>
      </c>
      <c r="BB268" s="23" t="n">
        <v>1.712945947038796</v>
      </c>
      <c r="BC268" s="23" t="n">
        <v>2.471390118218382</v>
      </c>
      <c r="BD268" s="23" t="n">
        <v>0.9660299545514704</v>
      </c>
      <c r="BE268" s="23" t="n">
        <v>0.3036540278656916</v>
      </c>
      <c r="BF268" s="23" t="n">
        <v>3.604353339842952</v>
      </c>
      <c r="BG268" s="23" t="n">
        <v>2.604353339842952</v>
      </c>
      <c r="BH268" s="23" t="n">
        <v>1.021026345676495</v>
      </c>
      <c r="BI268" s="23" t="n">
        <v>1.029192287223412</v>
      </c>
      <c r="BJ268" s="23" t="n">
        <v>3.098932439936835</v>
      </c>
      <c r="BK268" s="23" t="n">
        <v>1.048713807036928</v>
      </c>
      <c r="BL268" s="23" t="n">
        <v>2.07790609426034</v>
      </c>
      <c r="BM268" s="23" t="n">
        <v>2.0079977775123</v>
      </c>
      <c r="BN268" s="23" t="n">
        <v>3.035115061486093</v>
      </c>
      <c r="BO268" s="23" t="n">
        <v>4.78510187050053</v>
      </c>
      <c r="BP268" s="23" t="n">
        <v>1.686169430563695</v>
      </c>
      <c r="BQ268" s="23" t="n">
        <v>4.686560626729075</v>
      </c>
      <c r="BR268" s="23" t="n">
        <v>3.686560626729075</v>
      </c>
      <c r="CD268" s="23" t="n">
        <v>0.1225827372190886</v>
      </c>
      <c r="CE268" s="23" t="n">
        <v>0.09266258894373043</v>
      </c>
      <c r="CF268" s="23" t="n">
        <v>0.3062059841280487</v>
      </c>
      <c r="CG268" s="23" t="n">
        <v>0.09096065796522969</v>
      </c>
      <c r="CH268" s="23" t="n">
        <v>0.1836232469089601</v>
      </c>
      <c r="CI268" s="23" t="n">
        <v>1.755918745541774</v>
      </c>
      <c r="CJ268" s="23" t="n">
        <v>2.497953554265766</v>
      </c>
      <c r="CK268" s="23" t="n">
        <v>0.4589900295446613</v>
      </c>
      <c r="CL268" s="23" t="n">
        <v>0.1527840454166126</v>
      </c>
      <c r="CM268" s="23" t="n">
        <v>3.744328442628276</v>
      </c>
      <c r="CN268" s="23" t="n">
        <v>2.744328442628276</v>
      </c>
      <c r="CO268" s="23" t="n">
        <v>0</v>
      </c>
      <c r="CP268" s="23" t="n">
        <v>8.470826608547737e-05</v>
      </c>
      <c r="CQ268" s="23" t="n">
        <v>0.0003870367854265737</v>
      </c>
      <c r="CR268" s="23" t="n">
        <v>0.0003023285193410963</v>
      </c>
      <c r="CS268" s="23" t="n">
        <v>0.0003870367854265737</v>
      </c>
      <c r="CV268" s="23" t="n">
        <v>0.002435516414035377</v>
      </c>
      <c r="CW268" s="23" t="n">
        <v>0.002048479628608803</v>
      </c>
      <c r="CZ268" s="23" t="n">
        <v>0.000254066149573083</v>
      </c>
      <c r="DA268" s="23" t="n">
        <v>8.106897254747179e-05</v>
      </c>
      <c r="DB268" s="23" t="n">
        <v>0.0004117187528423275</v>
      </c>
      <c r="DC268" s="23" t="n">
        <v>7.658363072177271e-05</v>
      </c>
      <c r="DD268" s="23" t="n">
        <v>0.0001576526032692445</v>
      </c>
      <c r="DE268" s="23" t="n">
        <v>1.31908608322555</v>
      </c>
      <c r="DF268" s="23" t="n">
        <v>1.620517938080906</v>
      </c>
      <c r="DG268" s="23" t="n">
        <v>0.0005114997587006653</v>
      </c>
      <c r="DH268" s="23" t="n">
        <v>9.978100585833786e-05</v>
      </c>
      <c r="DI268" s="23" t="n">
        <v>2.013254262955368</v>
      </c>
      <c r="DJ268" s="23" t="n">
        <v>1.013254262955368</v>
      </c>
      <c r="DK268" s="23" t="n">
        <v>0.01044507521557183</v>
      </c>
      <c r="DL268" s="23" t="n">
        <v>0.005471598946417416</v>
      </c>
      <c r="DM268" s="23" t="n">
        <v>0.02814952083341619</v>
      </c>
      <c r="DN268" s="23" t="n">
        <v>0.01223284667142695</v>
      </c>
      <c r="DO268" s="23" t="n">
        <v>0.01770444561784437</v>
      </c>
      <c r="DP268" s="23" t="n">
        <v>1.523844858317553</v>
      </c>
      <c r="DQ268" s="23" t="n">
        <v>2.695004128974586</v>
      </c>
      <c r="DR268" s="23" t="n">
        <v>0.03510348782565014</v>
      </c>
      <c r="DS268" s="23" t="n">
        <v>0.006953966992233947</v>
      </c>
      <c r="DT268" s="23" t="n">
        <v>3.360769271753717</v>
      </c>
      <c r="DU268" s="23" t="n">
        <v>2.360769271753717</v>
      </c>
      <c r="DV268" s="23" t="n">
        <v>-0.001156886369565881</v>
      </c>
      <c r="DW268" s="23" t="n">
        <v>-0.001604868838278829</v>
      </c>
      <c r="DX268" s="23" t="n">
        <v>-0.00753638826906116</v>
      </c>
      <c r="DY268" s="23" t="n">
        <v>-0.004774633061216451</v>
      </c>
      <c r="DZ268" s="23" t="n">
        <v>-0.00637950189949528</v>
      </c>
      <c r="EA268" s="23" t="n">
        <v>2.387231175418768</v>
      </c>
      <c r="EB268" s="23" t="n">
        <v>6.514372082963664</v>
      </c>
      <c r="EC268" s="23" t="n">
        <v>-0.008723032281972366</v>
      </c>
      <c r="ED268" s="23" t="n">
        <v>-0.001186644012911206</v>
      </c>
      <c r="EE268" s="23" t="n">
        <v>7.540094266341527</v>
      </c>
      <c r="EF268" s="23" t="n">
        <v>6.540094266341528</v>
      </c>
      <c r="EG268" s="23" t="n">
        <v>0.00593502397558419</v>
      </c>
      <c r="EH268" s="23" t="n">
        <v>0.00371381793875542</v>
      </c>
      <c r="EI268" s="23" t="n">
        <v>0.01329127177570761</v>
      </c>
      <c r="EJ268" s="23" t="n">
        <v>0.003642429861368003</v>
      </c>
      <c r="EK268" s="23" t="n">
        <v>0.007356247800123423</v>
      </c>
      <c r="EL268" s="23" t="n">
        <v>1.625746071799123</v>
      </c>
      <c r="EM268" s="23" t="n">
        <v>2.239463872494186</v>
      </c>
      <c r="EN268" s="23" t="n">
        <v>0.01751690449704427</v>
      </c>
      <c r="EO268" s="23" t="n">
        <v>0.004225632721336657</v>
      </c>
      <c r="EP268" s="23" t="n">
        <v>2.951446290546798</v>
      </c>
      <c r="EQ268" s="23" t="n">
        <v>1.951446290546798</v>
      </c>
      <c r="ER268" s="23" t="n">
        <v>-0.003358725369634047</v>
      </c>
      <c r="ES268" s="23" t="n">
        <v>-0.001922113812662857</v>
      </c>
      <c r="ET268" s="23" t="n">
        <v>-0.007480521741132892</v>
      </c>
      <c r="EU268" s="23" t="n">
        <v>-0.002199682558835987</v>
      </c>
      <c r="EV268" s="23" t="n">
        <v>-0.004121796371498844</v>
      </c>
      <c r="EW268" s="23" t="n">
        <v>1.572274777223683</v>
      </c>
      <c r="EX268" s="23" t="n">
        <v>2.227190650585385</v>
      </c>
      <c r="EY268" s="23" t="n">
        <v>-0.006831882313645981</v>
      </c>
      <c r="EZ268" s="23" t="n">
        <v>0.0006486394274869108</v>
      </c>
      <c r="FA268" s="23" t="n">
        <v>2.034069940761591</v>
      </c>
      <c r="FB268" s="23" t="n">
        <v>1.034069940761591</v>
      </c>
      <c r="FC268" s="23" t="n">
        <v>0.007486670583656843</v>
      </c>
      <c r="FD268" s="23" t="n">
        <v>0.005659314635882384</v>
      </c>
      <c r="FE268" s="23" t="n">
        <v>0.01870135539406257</v>
      </c>
      <c r="FF268" s="23" t="n">
        <v>0.005555370174523347</v>
      </c>
      <c r="FG268" s="23" t="n">
        <v>0.01121468481040573</v>
      </c>
      <c r="FH268" s="23" t="n">
        <v>1.755918745541774</v>
      </c>
      <c r="FI268" s="23" t="n">
        <v>2.497953554265766</v>
      </c>
      <c r="FJ268" s="23" t="n">
        <v>0.02803255360697475</v>
      </c>
      <c r="FK268" s="23" t="n">
        <v>0.00933119821291218</v>
      </c>
      <c r="FL268" s="23" t="n">
        <v>3.744328442628276</v>
      </c>
      <c r="FM268" s="23" t="n">
        <v>2.744328442628276</v>
      </c>
    </row>
    <row r="269">
      <c r="A269" s="2" t="inlineStr">
        <is>
          <t>Vic|1502</t>
        </is>
      </c>
      <c r="B269" s="2" t="inlineStr">
        <is>
          <t>Vic</t>
        </is>
      </c>
      <c r="C269" s="2" t="inlineStr">
        <is>
          <t>1502</t>
        </is>
      </c>
      <c r="D269" s="2" t="inlineStr">
        <is>
          <t>Paper stationery and other converted paper product manufacturing</t>
        </is>
      </c>
      <c r="E269" s="23" t="n">
        <v>1</v>
      </c>
      <c r="F269" s="23" t="n">
        <v>0.4908635193442768</v>
      </c>
      <c r="G269" s="23" t="n">
        <v>1.914839564603141</v>
      </c>
      <c r="H269" s="23" t="n">
        <v>0.4239760452588645</v>
      </c>
      <c r="I269" s="23" t="n">
        <v>0.9148395646031413</v>
      </c>
      <c r="J269" s="23" t="n">
        <v>1.490863519344277</v>
      </c>
      <c r="K269" s="23" t="n">
        <v>1.914839564603141</v>
      </c>
      <c r="L269" s="23" t="n">
        <v>2.638089285132189</v>
      </c>
      <c r="M269" s="23" t="n">
        <v>0.7232497205290476</v>
      </c>
      <c r="N269" s="23" t="n">
        <v>2.638089285132189</v>
      </c>
      <c r="O269" s="23" t="n">
        <v>1.638089285132189</v>
      </c>
      <c r="P269" s="23" t="n">
        <v>0.1809908696481743</v>
      </c>
      <c r="Q269" s="23" t="n">
        <v>0.1219752984928629</v>
      </c>
      <c r="R269" s="23" t="n">
        <v>0.4088278258947419</v>
      </c>
      <c r="S269" s="23" t="n">
        <v>0.1058616577537047</v>
      </c>
      <c r="T269" s="23" t="n">
        <v>0.2278369562465676</v>
      </c>
      <c r="U269" s="23" t="n">
        <v>1.673930672469661</v>
      </c>
      <c r="V269" s="23" t="n">
        <v>2.258831214466546</v>
      </c>
      <c r="W269" s="23" t="n">
        <v>0.5804388931808568</v>
      </c>
      <c r="X269" s="23" t="n">
        <v>0.1716110672861149</v>
      </c>
      <c r="Y269" s="23" t="n">
        <v>3.207006487725951</v>
      </c>
      <c r="Z269" s="23" t="n">
        <v>2.20700648772595</v>
      </c>
      <c r="AA269" s="23" t="n">
        <v>0.2991044084647399</v>
      </c>
      <c r="AB269" s="23" t="n">
        <v>0.2053895972293633</v>
      </c>
      <c r="AC269" s="23" t="n">
        <v>0.6870461043745884</v>
      </c>
      <c r="AD269" s="23" t="n">
        <v>0.1825520986804851</v>
      </c>
      <c r="AE269" s="23" t="n">
        <v>0.3879416959098484</v>
      </c>
      <c r="AF269" s="23" t="n">
        <v>1.686681945891733</v>
      </c>
      <c r="AG269" s="23" t="n">
        <v>2.297010959822015</v>
      </c>
      <c r="AH269" s="23" t="n">
        <v>1.048542810727149</v>
      </c>
      <c r="AI269" s="23" t="n">
        <v>0.3614967063525603</v>
      </c>
      <c r="AJ269" s="23" t="n">
        <v>3.505608011962006</v>
      </c>
      <c r="AK269" s="23" t="n">
        <v>2.505608011962006</v>
      </c>
      <c r="AL269" s="23" t="n">
        <v>0.3011544854816182</v>
      </c>
      <c r="AM269" s="23" t="n">
        <v>0.2047806627400785</v>
      </c>
      <c r="AN269" s="23" t="n">
        <v>0.689245551597347</v>
      </c>
      <c r="AO269" s="23" t="n">
        <v>0.1833104033756504</v>
      </c>
      <c r="AP269" s="23" t="n">
        <v>0.3880910661157289</v>
      </c>
      <c r="AQ269" s="23" t="n">
        <v>1.679985431439233</v>
      </c>
      <c r="AR269" s="23" t="n">
        <v>2.288677688114385</v>
      </c>
      <c r="AS269" s="23" t="n">
        <v>1.056800182908233</v>
      </c>
      <c r="AT269" s="23" t="n">
        <v>0.3675546313108857</v>
      </c>
      <c r="AU269" s="23" t="n">
        <v>3.509163017174246</v>
      </c>
      <c r="AV269" s="23" t="n">
        <v>2.509163017174246</v>
      </c>
      <c r="AW269" s="23" t="n">
        <v>0.3046649211955617</v>
      </c>
      <c r="AX269" s="23" t="n">
        <v>0.2098755508598858</v>
      </c>
      <c r="AY269" s="23" t="n">
        <v>0.702611221016998</v>
      </c>
      <c r="AZ269" s="23" t="n">
        <v>0.1880707489615506</v>
      </c>
      <c r="BA269" s="23" t="n">
        <v>0.3979462998214364</v>
      </c>
      <c r="BB269" s="23" t="n">
        <v>1.68887336959009</v>
      </c>
      <c r="BC269" s="23" t="n">
        <v>2.306176957490942</v>
      </c>
      <c r="BD269" s="23" t="n">
        <v>1.080003631194059</v>
      </c>
      <c r="BE269" s="23" t="n">
        <v>0.377392410177061</v>
      </c>
      <c r="BF269" s="23" t="n">
        <v>3.544889995723579</v>
      </c>
      <c r="BG269" s="23" t="n">
        <v>2.544889995723579</v>
      </c>
      <c r="BH269" s="23" t="n">
        <v>2.277260564407935</v>
      </c>
      <c r="BI269" s="23" t="n">
        <v>1.30792139249912</v>
      </c>
      <c r="BJ269" s="23" t="n">
        <v>4.675303384466045</v>
      </c>
      <c r="BK269" s="23" t="n">
        <v>1.090121427558991</v>
      </c>
      <c r="BL269" s="23" t="n">
        <v>2.398042820058111</v>
      </c>
      <c r="BM269" s="23" t="n">
        <v>1.57433980675776</v>
      </c>
      <c r="BN269" s="23" t="n">
        <v>2.053038399530525</v>
      </c>
      <c r="BO269" s="23" t="n">
        <v>6.770936858653901</v>
      </c>
      <c r="BP269" s="23" t="n">
        <v>2.095633474187856</v>
      </c>
      <c r="BQ269" s="23" t="n">
        <v>2.973281566667922</v>
      </c>
      <c r="BR269" s="23" t="n">
        <v>1.973281566667922</v>
      </c>
      <c r="CD269" s="23" t="n">
        <v>0.1181135388165656</v>
      </c>
      <c r="CE269" s="23" t="n">
        <v>0.08341429873650047</v>
      </c>
      <c r="CF269" s="23" t="n">
        <v>0.2782182784798464</v>
      </c>
      <c r="CG269" s="23" t="n">
        <v>0.07669044092678037</v>
      </c>
      <c r="CH269" s="23" t="n">
        <v>0.1601047396632808</v>
      </c>
      <c r="CI269" s="23" t="n">
        <v>1.70622131528923</v>
      </c>
      <c r="CJ269" s="23" t="n">
        <v>2.355515559583132</v>
      </c>
      <c r="CK269" s="23" t="n">
        <v>0.4681039175462917</v>
      </c>
      <c r="CL269" s="23" t="n">
        <v>0.1898856390664453</v>
      </c>
      <c r="CM269" s="23" t="n">
        <v>3.963169017171464</v>
      </c>
      <c r="CN269" s="23" t="n">
        <v>2.963169017171464</v>
      </c>
      <c r="CO269" s="23" t="n">
        <v>0</v>
      </c>
      <c r="CP269" s="23" t="n">
        <v>5.785470548710863e-05</v>
      </c>
      <c r="CQ269" s="23" t="n">
        <v>0.0003931217066667333</v>
      </c>
      <c r="CR269" s="23" t="n">
        <v>0.0003352670011796247</v>
      </c>
      <c r="CS269" s="23" t="n">
        <v>0.0003931217066667333</v>
      </c>
      <c r="CV269" s="23" t="n">
        <v>0.002939047639785683</v>
      </c>
      <c r="CW269" s="23" t="n">
        <v>0.002545925933118949</v>
      </c>
      <c r="CZ269" s="23" t="n">
        <v>0.0003429585570930699</v>
      </c>
      <c r="DA269" s="23" t="n">
        <v>8.632711520814693e-05</v>
      </c>
      <c r="DB269" s="23" t="n">
        <v>0.0005008604733840511</v>
      </c>
      <c r="DC269" s="23" t="n">
        <v>7.157480108283427e-05</v>
      </c>
      <c r="DD269" s="23" t="n">
        <v>0.0001579019162909812</v>
      </c>
      <c r="DE269" s="23" t="n">
        <v>1.251712964796268</v>
      </c>
      <c r="DF269" s="23" t="n">
        <v>1.460411070157759</v>
      </c>
      <c r="DG269" s="23" t="n">
        <v>0.0006248719826515167</v>
      </c>
      <c r="DH269" s="23" t="n">
        <v>0.0001240115092674656</v>
      </c>
      <c r="DI269" s="23" t="n">
        <v>1.822004349295017</v>
      </c>
      <c r="DJ269" s="23" t="n">
        <v>0.8220043492950166</v>
      </c>
      <c r="DK269" s="23" t="n">
        <v>0.003808681555105493</v>
      </c>
      <c r="DL269" s="23" t="n">
        <v>0.006692471382407859</v>
      </c>
      <c r="DM269" s="23" t="n">
        <v>0.01617144055108623</v>
      </c>
      <c r="DN269" s="23" t="n">
        <v>0.005670287613572878</v>
      </c>
      <c r="DO269" s="23" t="n">
        <v>0.01236275899598074</v>
      </c>
      <c r="DP269" s="23" t="n">
        <v>2.757162232016137</v>
      </c>
      <c r="DQ269" s="23" t="n">
        <v>4.245941887530241</v>
      </c>
      <c r="DR269" s="23" t="n">
        <v>0.02481408686122071</v>
      </c>
      <c r="DS269" s="23" t="n">
        <v>0.008642646310134481</v>
      </c>
      <c r="DT269" s="23" t="n">
        <v>6.515138244613209</v>
      </c>
      <c r="DU269" s="23" t="n">
        <v>5.515138244613209</v>
      </c>
      <c r="DV269" s="23" t="n">
        <v>-0.0006412043982551253</v>
      </c>
      <c r="DW269" s="23" t="n">
        <v>-0.001741765083295747</v>
      </c>
      <c r="DX269" s="23" t="n">
        <v>-0.003699753311485962</v>
      </c>
      <c r="DY269" s="23" t="n">
        <v>-0.00131678382993509</v>
      </c>
      <c r="DZ269" s="23" t="n">
        <v>-0.003058548913230836</v>
      </c>
      <c r="EA269" s="23" t="n">
        <v>3.716396032272264</v>
      </c>
      <c r="EB269" s="23" t="n">
        <v>5.770006134633355</v>
      </c>
      <c r="EC269" s="23" t="n">
        <v>-0.005174558197831215</v>
      </c>
      <c r="ED269" s="23" t="n">
        <v>-0.001474804886345253</v>
      </c>
      <c r="EE269" s="23" t="n">
        <v>8.070060361270851</v>
      </c>
      <c r="EF269" s="23" t="n">
        <v>7.07006036127085</v>
      </c>
      <c r="EG269" s="23" t="n">
        <v>0.00805664439015516</v>
      </c>
      <c r="EH269" s="23" t="n">
        <v>0.004425335911886911</v>
      </c>
      <c r="EI269" s="23" t="n">
        <v>0.01628414428447385</v>
      </c>
      <c r="EJ269" s="23" t="n">
        <v>0.003802163982431783</v>
      </c>
      <c r="EK269" s="23" t="n">
        <v>0.008227499894318695</v>
      </c>
      <c r="EL269" s="23" t="n">
        <v>1.54927780072985</v>
      </c>
      <c r="EM269" s="23" t="n">
        <v>2.021206782363674</v>
      </c>
      <c r="EN269" s="23" t="n">
        <v>0.02153591627128789</v>
      </c>
      <c r="EO269" s="23" t="n">
        <v>0.005251771986814039</v>
      </c>
      <c r="EP269" s="23" t="n">
        <v>2.673062782515729</v>
      </c>
      <c r="EQ269" s="23" t="n">
        <v>1.673062782515729</v>
      </c>
      <c r="ER269" s="23" t="n">
        <v>-0.006006567373276864</v>
      </c>
      <c r="ES269" s="23" t="n">
        <v>-0.005034270401171872</v>
      </c>
      <c r="ET269" s="23" t="n">
        <v>-0.01408469706171511</v>
      </c>
      <c r="EU269" s="23" t="n">
        <v>-0.003043859287266379</v>
      </c>
      <c r="EV269" s="23" t="n">
        <v>-0.008078129688438251</v>
      </c>
      <c r="EW269" s="23" t="n">
        <v>1.838127683969595</v>
      </c>
      <c r="EX269" s="23" t="n">
        <v>2.344882890080904</v>
      </c>
      <c r="EY269" s="23" t="n">
        <v>-0.01327854409020429</v>
      </c>
      <c r="EZ269" s="23" t="n">
        <v>0.0008061529715108224</v>
      </c>
      <c r="FA269" s="23" t="n">
        <v>2.21067096479769</v>
      </c>
      <c r="FB269" s="23" t="n">
        <v>1.21067096479769</v>
      </c>
      <c r="FC269" s="23" t="n">
        <v>0.007213716846680859</v>
      </c>
      <c r="FD269" s="23" t="n">
        <v>0.005094480599587035</v>
      </c>
      <c r="FE269" s="23" t="n">
        <v>0.01699202227478373</v>
      </c>
      <c r="FF269" s="23" t="n">
        <v>0.004683824828515839</v>
      </c>
      <c r="FG269" s="23" t="n">
        <v>0.009778305428102874</v>
      </c>
      <c r="FH269" s="23" t="n">
        <v>1.70622131528923</v>
      </c>
      <c r="FI269" s="23" t="n">
        <v>2.355515559583132</v>
      </c>
      <c r="FJ269" s="23" t="n">
        <v>0.02858917910541343</v>
      </c>
      <c r="FK269" s="23" t="n">
        <v>0.01159715683062969</v>
      </c>
      <c r="FL269" s="23" t="n">
        <v>3.963169017171466</v>
      </c>
      <c r="FM269" s="23" t="n">
        <v>2.963169017171466</v>
      </c>
    </row>
    <row r="270">
      <c r="A270" s="2" t="inlineStr">
        <is>
          <t>Vic|1601</t>
        </is>
      </c>
      <c r="B270" s="2" t="inlineStr">
        <is>
          <t>Vic</t>
        </is>
      </c>
      <c r="C270" s="2" t="inlineStr">
        <is>
          <t>1601</t>
        </is>
      </c>
      <c r="D270" s="2" t="inlineStr">
        <is>
          <t>Printing (including the reproduction of recorded media)</t>
        </is>
      </c>
      <c r="E270" s="23" t="n">
        <v>1</v>
      </c>
      <c r="F270" s="23" t="n">
        <v>0.3683778037780717</v>
      </c>
      <c r="G270" s="23" t="n">
        <v>1.673958290023224</v>
      </c>
      <c r="H270" s="23" t="n">
        <v>0.305580486245152</v>
      </c>
      <c r="I270" s="23" t="n">
        <v>0.6739582900232237</v>
      </c>
      <c r="J270" s="23" t="n">
        <v>1.368377803778072</v>
      </c>
      <c r="K270" s="23" t="n">
        <v>1.673958290023224</v>
      </c>
      <c r="L270" s="23" t="n">
        <v>2.590145910635753</v>
      </c>
      <c r="M270" s="23" t="n">
        <v>0.916187620612529</v>
      </c>
      <c r="N270" s="23" t="n">
        <v>2.590145910635753</v>
      </c>
      <c r="O270" s="23" t="n">
        <v>1.590145910635753</v>
      </c>
      <c r="P270" s="23" t="n">
        <v>0.3387950998371159</v>
      </c>
      <c r="Q270" s="23" t="n">
        <v>0.1011401451311288</v>
      </c>
      <c r="R270" s="23" t="n">
        <v>0.5178888873578925</v>
      </c>
      <c r="S270" s="23" t="n">
        <v>0.07795364238964783</v>
      </c>
      <c r="T270" s="23" t="n">
        <v>0.1790937875207766</v>
      </c>
      <c r="U270" s="23" t="n">
        <v>1.298528949148776</v>
      </c>
      <c r="V270" s="23" t="n">
        <v>1.528619769314492</v>
      </c>
      <c r="W270" s="23" t="n">
        <v>0.7352798257085248</v>
      </c>
      <c r="X270" s="23" t="n">
        <v>0.2173909383506323</v>
      </c>
      <c r="Y270" s="23" t="n">
        <v>2.170278808819929</v>
      </c>
      <c r="Z270" s="23" t="n">
        <v>1.170278808819929</v>
      </c>
      <c r="AA270" s="23" t="n">
        <v>0.5104432532982571</v>
      </c>
      <c r="AB270" s="23" t="n">
        <v>0.1583959608969344</v>
      </c>
      <c r="AC270" s="23" t="n">
        <v>0.8010187684789936</v>
      </c>
      <c r="AD270" s="23" t="n">
        <v>0.132179554283802</v>
      </c>
      <c r="AE270" s="23" t="n">
        <v>0.2905755151807364</v>
      </c>
      <c r="AF270" s="23" t="n">
        <v>1.310310617044011</v>
      </c>
      <c r="AG270" s="23" t="n">
        <v>1.56926115352327</v>
      </c>
      <c r="AH270" s="23" t="n">
        <v>1.258950237861588</v>
      </c>
      <c r="AI270" s="23" t="n">
        <v>0.457931469382594</v>
      </c>
      <c r="AJ270" s="23" t="n">
        <v>2.466386282366965</v>
      </c>
      <c r="AK270" s="23" t="n">
        <v>1.466386282366965</v>
      </c>
      <c r="AL270" s="23" t="n">
        <v>0.4620589244039205</v>
      </c>
      <c r="AM270" s="23" t="n">
        <v>0.1571641117932175</v>
      </c>
      <c r="AN270" s="23" t="n">
        <v>0.7517330123848502</v>
      </c>
      <c r="AO270" s="23" t="n">
        <v>0.1325099761877123</v>
      </c>
      <c r="AP270" s="23" t="n">
        <v>0.2896740879809298</v>
      </c>
      <c r="AQ270" s="23" t="n">
        <v>1.340138678191244</v>
      </c>
      <c r="AR270" s="23" t="n">
        <v>1.62692023177482</v>
      </c>
      <c r="AS270" s="23" t="n">
        <v>1.217338450655198</v>
      </c>
      <c r="AT270" s="23" t="n">
        <v>0.4656054382703481</v>
      </c>
      <c r="AU270" s="23" t="n">
        <v>2.634595689771877</v>
      </c>
      <c r="AV270" s="23" t="n">
        <v>1.634595689771877</v>
      </c>
      <c r="AW270" s="23" t="n">
        <v>0.4646604314401069</v>
      </c>
      <c r="AX270" s="23" t="n">
        <v>0.1608930420881258</v>
      </c>
      <c r="AY270" s="23" t="n">
        <v>0.7615639158795035</v>
      </c>
      <c r="AZ270" s="23" t="n">
        <v>0.1360104423512707</v>
      </c>
      <c r="BA270" s="23" t="n">
        <v>0.2969034844393965</v>
      </c>
      <c r="BB270" s="23" t="n">
        <v>1.346259399771733</v>
      </c>
      <c r="BC270" s="23" t="n">
        <v>1.638968727161065</v>
      </c>
      <c r="BD270" s="23" t="n">
        <v>1.239631510657733</v>
      </c>
      <c r="BE270" s="23" t="n">
        <v>0.4780675947782297</v>
      </c>
      <c r="BF270" s="23" t="n">
        <v>2.667822407033419</v>
      </c>
      <c r="BG270" s="23" t="n">
        <v>1.667822407033419</v>
      </c>
      <c r="BH270" s="23" t="n">
        <v>5.816226964115314</v>
      </c>
      <c r="BI270" s="23" t="n">
        <v>1.081600382666283</v>
      </c>
      <c r="BJ270" s="23" t="n">
        <v>7.701913078695732</v>
      </c>
      <c r="BK270" s="23" t="n">
        <v>0.8040857319141352</v>
      </c>
      <c r="BL270" s="23" t="n">
        <v>1.885686114580418</v>
      </c>
      <c r="BM270" s="23" t="n">
        <v>1.185962547427996</v>
      </c>
      <c r="BN270" s="23" t="n">
        <v>1.324211232851578</v>
      </c>
      <c r="BO270" s="23" t="n">
        <v>10.35658876247987</v>
      </c>
      <c r="BP270" s="23" t="n">
        <v>2.65467568378414</v>
      </c>
      <c r="BQ270" s="23" t="n">
        <v>1.780636970733341</v>
      </c>
      <c r="BR270" s="23" t="n">
        <v>0.7806369707333414</v>
      </c>
      <c r="CD270" s="23" t="n">
        <v>0.1716481534611412</v>
      </c>
      <c r="CE270" s="23" t="n">
        <v>0.05725581576580572</v>
      </c>
      <c r="CF270" s="23" t="n">
        <v>0.2831298811211009</v>
      </c>
      <c r="CG270" s="23" t="n">
        <v>0.05422591189415395</v>
      </c>
      <c r="CH270" s="23" t="n">
        <v>0.1114817276599597</v>
      </c>
      <c r="CI270" s="23" t="n">
        <v>1.333564996833873</v>
      </c>
      <c r="CJ270" s="23" t="n">
        <v>1.649478164559443</v>
      </c>
      <c r="CK270" s="23" t="n">
        <v>0.5236704121530632</v>
      </c>
      <c r="CL270" s="23" t="n">
        <v>0.2405405310319623</v>
      </c>
      <c r="CM270" s="23" t="n">
        <v>3.050836269389959</v>
      </c>
      <c r="CN270" s="23" t="n">
        <v>2.050836269389959</v>
      </c>
      <c r="CO270" s="23" t="n">
        <v>0</v>
      </c>
      <c r="CP270" s="23" t="n">
        <v>0.0001302028259043347</v>
      </c>
      <c r="CQ270" s="23" t="n">
        <v>0.0003557648030448988</v>
      </c>
      <c r="CR270" s="23" t="n">
        <v>0.000225561977140564</v>
      </c>
      <c r="CS270" s="23" t="n">
        <v>0.0003557648030448988</v>
      </c>
      <c r="CV270" s="23" t="n">
        <v>0.003580855330855608</v>
      </c>
      <c r="CW270" s="23" t="n">
        <v>0.003225090527810709</v>
      </c>
      <c r="CZ270" s="23" t="n">
        <v>0.0002654710141602345</v>
      </c>
      <c r="DA270" s="23" t="n">
        <v>7.758525402832707e-05</v>
      </c>
      <c r="DB270" s="23" t="n">
        <v>0.0003953757786942789</v>
      </c>
      <c r="DC270" s="23" t="n">
        <v>5.231951050571726e-05</v>
      </c>
      <c r="DD270" s="23" t="n">
        <v>0.0001299047645340443</v>
      </c>
      <c r="DE270" s="23" t="n">
        <v>1.292255085828307</v>
      </c>
      <c r="DF270" s="23" t="n">
        <v>1.48933690536789</v>
      </c>
      <c r="DG270" s="23" t="n">
        <v>0.0005524692505330493</v>
      </c>
      <c r="DH270" s="23" t="n">
        <v>0.0001570934718387704</v>
      </c>
      <c r="DI270" s="23" t="n">
        <v>2.081090669279572</v>
      </c>
      <c r="DJ270" s="23" t="n">
        <v>1.081090669279572</v>
      </c>
      <c r="DK270" s="23" t="n">
        <v>0.002522412999322445</v>
      </c>
      <c r="DL270" s="23" t="n">
        <v>0.004547032147591374</v>
      </c>
      <c r="DM270" s="23" t="n">
        <v>0.01121861680963715</v>
      </c>
      <c r="DN270" s="23" t="n">
        <v>0.004149171662723329</v>
      </c>
      <c r="DO270" s="23" t="n">
        <v>0.008696203810314704</v>
      </c>
      <c r="DP270" s="23" t="n">
        <v>2.802651726268763</v>
      </c>
      <c r="DQ270" s="23" t="n">
        <v>4.447573340547573</v>
      </c>
      <c r="DR270" s="23" t="n">
        <v>0.02216682091386497</v>
      </c>
      <c r="DS270" s="23" t="n">
        <v>0.01094820410422782</v>
      </c>
      <c r="DT270" s="23" t="n">
        <v>8.787942703997832</v>
      </c>
      <c r="DU270" s="23" t="n">
        <v>7.787942703997832</v>
      </c>
      <c r="DV270" s="23" t="n">
        <v>-0.0001863769772961308</v>
      </c>
      <c r="DW270" s="23" t="n">
        <v>-0.001025889932615702</v>
      </c>
      <c r="DX270" s="23" t="n">
        <v>-0.002138853896722759</v>
      </c>
      <c r="DY270" s="23" t="n">
        <v>-0.0009265869868109271</v>
      </c>
      <c r="DZ270" s="23" t="n">
        <v>-0.001952476919426629</v>
      </c>
      <c r="EA270" s="23" t="n">
        <v>6.504381214347547</v>
      </c>
      <c r="EB270" s="23" t="n">
        <v>11.47595549489128</v>
      </c>
      <c r="EC270" s="23" t="n">
        <v>-0.004007085492719786</v>
      </c>
      <c r="ED270" s="23" t="n">
        <v>-0.001868231595997027</v>
      </c>
      <c r="EE270" s="23" t="n">
        <v>21.49989527061063</v>
      </c>
      <c r="EF270" s="23" t="n">
        <v>20.49989527061063</v>
      </c>
      <c r="EG270" s="23" t="n">
        <v>0.009708418820350959</v>
      </c>
      <c r="EH270" s="23" t="n">
        <v>0.00361731312631249</v>
      </c>
      <c r="EI270" s="23" t="n">
        <v>0.01611266202615133</v>
      </c>
      <c r="EJ270" s="23" t="n">
        <v>0.002786930079487882</v>
      </c>
      <c r="EK270" s="23" t="n">
        <v>0.006404243205800372</v>
      </c>
      <c r="EL270" s="23" t="n">
        <v>1.372595496058515</v>
      </c>
      <c r="EM270" s="23" t="n">
        <v>1.659658727575255</v>
      </c>
      <c r="EN270" s="23" t="n">
        <v>0.02276542433496916</v>
      </c>
      <c r="EO270" s="23" t="n">
        <v>0.006652762308817829</v>
      </c>
      <c r="EP270" s="23" t="n">
        <v>2.344915763960232</v>
      </c>
      <c r="EQ270" s="23" t="n">
        <v>1.344915763960232</v>
      </c>
      <c r="ER270" s="23" t="n">
        <v>-0.05809274771468764</v>
      </c>
      <c r="ES270" s="23" t="n">
        <v>-0.004849162230029493</v>
      </c>
      <c r="ET270" s="23" t="n">
        <v>-0.06539841812029432</v>
      </c>
      <c r="EU270" s="23" t="n">
        <v>-0.002456508175577187</v>
      </c>
      <c r="EV270" s="23" t="n">
        <v>-0.00730567040560668</v>
      </c>
      <c r="EW270" s="23" t="n">
        <v>1.083472764170931</v>
      </c>
      <c r="EX270" s="23" t="n">
        <v>1.125758733972908</v>
      </c>
      <c r="EY270" s="23" t="n">
        <v>-0.06437721154135791</v>
      </c>
      <c r="EZ270" s="23" t="n">
        <v>0.001021206578936409</v>
      </c>
      <c r="FA270" s="23" t="n">
        <v>1.108179834383722</v>
      </c>
      <c r="FB270" s="23" t="n">
        <v>0.1081798343837223</v>
      </c>
      <c r="FC270" s="23" t="n">
        <v>0.01048331282535947</v>
      </c>
      <c r="FD270" s="23" t="n">
        <v>0.003496866209399531</v>
      </c>
      <c r="FE270" s="23" t="n">
        <v>0.01729199559767641</v>
      </c>
      <c r="FF270" s="23" t="n">
        <v>0.003311816562917407</v>
      </c>
      <c r="FG270" s="23" t="n">
        <v>0.006808682772316938</v>
      </c>
      <c r="FH270" s="23" t="n">
        <v>1.333564996833873</v>
      </c>
      <c r="FI270" s="23" t="n">
        <v>1.649478164559443</v>
      </c>
      <c r="FJ270" s="23" t="n">
        <v>0.0319828709909676</v>
      </c>
      <c r="FK270" s="23" t="n">
        <v>0.01469087539329119</v>
      </c>
      <c r="FL270" s="23" t="n">
        <v>3.050836269389959</v>
      </c>
      <c r="FM270" s="23" t="n">
        <v>2.050836269389959</v>
      </c>
    </row>
    <row r="271">
      <c r="A271" s="2" t="inlineStr">
        <is>
          <t>Vic|1701</t>
        </is>
      </c>
      <c r="B271" s="2" t="inlineStr">
        <is>
          <t>Vic</t>
        </is>
      </c>
      <c r="C271" s="2" t="inlineStr">
        <is>
          <t>1701</t>
        </is>
      </c>
      <c r="D271" s="2" t="inlineStr">
        <is>
          <t>Petroleum and coal product manufacturing</t>
        </is>
      </c>
      <c r="E271" s="23" t="n">
        <v>1</v>
      </c>
      <c r="F271" s="23" t="n">
        <v>0.2451615917028837</v>
      </c>
      <c r="G271" s="23" t="n">
        <v>1.464706709582811</v>
      </c>
      <c r="H271" s="23" t="n">
        <v>0.2195451178799278</v>
      </c>
      <c r="I271" s="23" t="n">
        <v>0.4647067095828115</v>
      </c>
      <c r="J271" s="23" t="n">
        <v>1.245161591702884</v>
      </c>
      <c r="K271" s="23" t="n">
        <v>1.464706709582811</v>
      </c>
      <c r="L271" s="23" t="n">
        <v>1.71336713635756</v>
      </c>
      <c r="M271" s="23" t="n">
        <v>0.2486604267747481</v>
      </c>
      <c r="N271" s="23" t="n">
        <v>1.71336713635756</v>
      </c>
      <c r="O271" s="23" t="n">
        <v>0.7133671363575596</v>
      </c>
      <c r="P271" s="23" t="n">
        <v>0.0270771783855756</v>
      </c>
      <c r="Q271" s="23" t="n">
        <v>0.05957747260587971</v>
      </c>
      <c r="R271" s="23" t="n">
        <v>0.1405590611082652</v>
      </c>
      <c r="S271" s="23" t="n">
        <v>0.05390441011680989</v>
      </c>
      <c r="T271" s="23" t="n">
        <v>0.1134818827226896</v>
      </c>
      <c r="U271" s="23" t="n">
        <v>3.200283639510145</v>
      </c>
      <c r="V271" s="23" t="n">
        <v>5.191052742155106</v>
      </c>
      <c r="W271" s="23" t="n">
        <v>0.1995606480005774</v>
      </c>
      <c r="X271" s="23" t="n">
        <v>0.05900158689231222</v>
      </c>
      <c r="Y271" s="23" t="n">
        <v>7.370068075737398</v>
      </c>
      <c r="Z271" s="23" t="n">
        <v>6.370068075737398</v>
      </c>
      <c r="AA271" s="23" t="n">
        <v>0.2445395231162521</v>
      </c>
      <c r="AB271" s="23" t="n">
        <v>0.09620178264457434</v>
      </c>
      <c r="AC271" s="23" t="n">
        <v>0.4348208961185244</v>
      </c>
      <c r="AD271" s="23" t="n">
        <v>0.09407959035769796</v>
      </c>
      <c r="AE271" s="23" t="n">
        <v>0.1902813730022723</v>
      </c>
      <c r="AF271" s="23" t="n">
        <v>1.393399731129928</v>
      </c>
      <c r="AG271" s="23" t="n">
        <v>1.778121142044651</v>
      </c>
      <c r="AH271" s="23" t="n">
        <v>0.5591070489199935</v>
      </c>
      <c r="AI271" s="23" t="n">
        <v>0.1242861528014692</v>
      </c>
      <c r="AJ271" s="23" t="n">
        <v>2.286366808093425</v>
      </c>
      <c r="AK271" s="23" t="n">
        <v>1.286366808093425</v>
      </c>
      <c r="AL271" s="23" t="n">
        <v>0.2408891520759013</v>
      </c>
      <c r="AM271" s="23" t="n">
        <v>0.09659115118755905</v>
      </c>
      <c r="AN271" s="23" t="n">
        <v>0.4321248875234869</v>
      </c>
      <c r="AO271" s="23" t="n">
        <v>0.0946445842600266</v>
      </c>
      <c r="AP271" s="23" t="n">
        <v>0.1912357354475857</v>
      </c>
      <c r="AQ271" s="23" t="n">
        <v>1.400977588053132</v>
      </c>
      <c r="AR271" s="23" t="n">
        <v>1.793874418169439</v>
      </c>
      <c r="AS271" s="23" t="n">
        <v>0.5584938150053309</v>
      </c>
      <c r="AT271" s="23" t="n">
        <v>0.126368927481844</v>
      </c>
      <c r="AU271" s="23" t="n">
        <v>2.318468101167778</v>
      </c>
      <c r="AV271" s="23" t="n">
        <v>1.318468101167778</v>
      </c>
      <c r="AW271" s="23" t="n">
        <v>0.2481947635588009</v>
      </c>
      <c r="AX271" s="23" t="n">
        <v>0.09952742296978558</v>
      </c>
      <c r="AY271" s="23" t="n">
        <v>0.4448027533741323</v>
      </c>
      <c r="AZ271" s="23" t="n">
        <v>0.09708056684554588</v>
      </c>
      <c r="BA271" s="23" t="n">
        <v>0.1966079898153315</v>
      </c>
      <c r="BB271" s="23" t="n">
        <v>1.401005329615691</v>
      </c>
      <c r="BC271" s="23" t="n">
        <v>1.792152046224586</v>
      </c>
      <c r="BD271" s="23" t="n">
        <v>0.5745540067967172</v>
      </c>
      <c r="BE271" s="23" t="n">
        <v>0.1297512534225849</v>
      </c>
      <c r="BF271" s="23" t="n">
        <v>2.31493202579432</v>
      </c>
      <c r="BG271" s="23" t="n">
        <v>1.31493202579432</v>
      </c>
      <c r="BH271" s="23" t="n">
        <v>0.2148314514135473</v>
      </c>
      <c r="BI271" s="23" t="n">
        <v>0.6660896347307373</v>
      </c>
      <c r="BJ271" s="23" t="n">
        <v>1.442221392098369</v>
      </c>
      <c r="BK271" s="23" t="n">
        <v>0.5613003059540841</v>
      </c>
      <c r="BL271" s="23" t="n">
        <v>1.227389940684821</v>
      </c>
      <c r="BM271" s="23" t="n">
        <v>4.100521968957539</v>
      </c>
      <c r="BN271" s="23" t="n">
        <v>6.713269321641897</v>
      </c>
      <c r="BO271" s="23" t="n">
        <v>2.162720964049561</v>
      </c>
      <c r="BP271" s="23" t="n">
        <v>0.7204995719511922</v>
      </c>
      <c r="BQ271" s="23" t="n">
        <v>10.06705931472927</v>
      </c>
      <c r="BR271" s="23" t="n">
        <v>9.067059314729276</v>
      </c>
      <c r="CD271" s="23" t="n">
        <v>0.2174623447306765</v>
      </c>
      <c r="CE271" s="23" t="n">
        <v>0.03662431003869462</v>
      </c>
      <c r="CF271" s="23" t="n">
        <v>0.2942618350102592</v>
      </c>
      <c r="CG271" s="23" t="n">
        <v>0.04017518024088806</v>
      </c>
      <c r="CH271" s="23" t="n">
        <v>0.07679949027958269</v>
      </c>
      <c r="CI271" s="23" t="n">
        <v>1.168416789969101</v>
      </c>
      <c r="CJ271" s="23" t="n">
        <v>1.353162246892434</v>
      </c>
      <c r="CK271" s="23" t="n">
        <v>0.3595464009194162</v>
      </c>
      <c r="CL271" s="23" t="n">
        <v>0.06528456590915704</v>
      </c>
      <c r="CM271" s="23" t="n">
        <v>1.653373145427584</v>
      </c>
      <c r="CN271" s="23" t="n">
        <v>0.6533731454275843</v>
      </c>
      <c r="CO271" s="23" t="n">
        <v>0</v>
      </c>
      <c r="CP271" s="23" t="n">
        <v>2.126842213506324e-05</v>
      </c>
      <c r="CQ271" s="23" t="n">
        <v>0.0002127409396804809</v>
      </c>
      <c r="CR271" s="23" t="n">
        <v>0.0001914725175454176</v>
      </c>
      <c r="CS271" s="23" t="n">
        <v>0.0002127409396804809</v>
      </c>
      <c r="CV271" s="23" t="n">
        <v>0.001088055524804923</v>
      </c>
      <c r="CW271" s="23" t="n">
        <v>0.0008753145851244423</v>
      </c>
      <c r="CZ271" s="23" t="n">
        <v>0.0002714622037401256</v>
      </c>
      <c r="DA271" s="23" t="n">
        <v>6.414441765567632e-05</v>
      </c>
      <c r="DB271" s="23" t="n">
        <v>0.0003739341591458478</v>
      </c>
      <c r="DC271" s="23" t="n">
        <v>3.832753775004596e-05</v>
      </c>
      <c r="DD271" s="23" t="n">
        <v>0.0001024719554057223</v>
      </c>
      <c r="DE271" s="23" t="n">
        <v>1.236292260108087</v>
      </c>
      <c r="DF271" s="23" t="n">
        <v>1.37748148358738</v>
      </c>
      <c r="DG271" s="23" t="n">
        <v>0.0004165705459209054</v>
      </c>
      <c r="DH271" s="23" t="n">
        <v>4.26363867750576e-05</v>
      </c>
      <c r="DI271" s="23" t="n">
        <v>1.534543447233244</v>
      </c>
      <c r="DJ271" s="23" t="n">
        <v>0.5345434472332438</v>
      </c>
      <c r="DK271" s="23" t="n">
        <v>0.007239460981839746</v>
      </c>
      <c r="DL271" s="23" t="n">
        <v>0.00365291366212319</v>
      </c>
      <c r="DM271" s="23" t="n">
        <v>0.01367991381446313</v>
      </c>
      <c r="DN271" s="23" t="n">
        <v>0.002787539170500198</v>
      </c>
      <c r="DO271" s="23" t="n">
        <v>0.006440452832623388</v>
      </c>
      <c r="DP271" s="23" t="n">
        <v>1.504583652192692</v>
      </c>
      <c r="DQ271" s="23" t="n">
        <v>1.889631541461349</v>
      </c>
      <c r="DR271" s="23" t="n">
        <v>0.01665134132966385</v>
      </c>
      <c r="DS271" s="23" t="n">
        <v>0.002971427515200714</v>
      </c>
      <c r="DT271" s="23" t="n">
        <v>2.300080264460834</v>
      </c>
      <c r="DU271" s="23" t="n">
        <v>1.300080264460833</v>
      </c>
      <c r="DV271" s="23" t="n">
        <v>-0.000205311702680279</v>
      </c>
      <c r="DW271" s="23" t="n">
        <v>-0.0008020547196874324</v>
      </c>
      <c r="DX271" s="23" t="n">
        <v>-0.001588723062644089</v>
      </c>
      <c r="DY271" s="23" t="n">
        <v>-0.0005813566402763776</v>
      </c>
      <c r="DZ271" s="23" t="n">
        <v>-0.00138341135996381</v>
      </c>
      <c r="EA271" s="23" t="n">
        <v>4.906522176850433</v>
      </c>
      <c r="EB271" s="23" t="n">
        <v>7.738102806142146</v>
      </c>
      <c r="EC271" s="23" t="n">
        <v>-0.002095775609003649</v>
      </c>
      <c r="ED271" s="23" t="n">
        <v>-0.0005070525463595598</v>
      </c>
      <c r="EE271" s="23" t="n">
        <v>10.20777472323284</v>
      </c>
      <c r="EF271" s="23" t="n">
        <v>9.207774723232841</v>
      </c>
      <c r="EG271" s="23" t="n">
        <v>0.00119326243588039</v>
      </c>
      <c r="EH271" s="23" t="n">
        <v>0.001983169010787623</v>
      </c>
      <c r="EI271" s="23" t="n">
        <v>0.005109107164395161</v>
      </c>
      <c r="EJ271" s="23" t="n">
        <v>0.001932675717727147</v>
      </c>
      <c r="EK271" s="23" t="n">
        <v>0.00391584472851477</v>
      </c>
      <c r="EL271" s="23" t="n">
        <v>2.661972212612592</v>
      </c>
      <c r="EM271" s="23" t="n">
        <v>4.281629095803771</v>
      </c>
      <c r="EN271" s="23" t="n">
        <v>0.006914718458112056</v>
      </c>
      <c r="EO271" s="23" t="n">
        <v>0.001805611293716896</v>
      </c>
      <c r="EP271" s="23" t="n">
        <v>5.794801084985441</v>
      </c>
      <c r="EQ271" s="23" t="n">
        <v>4.794801084985441</v>
      </c>
      <c r="ER271" s="23" t="n">
        <v>-0.004843633476231176</v>
      </c>
      <c r="ES271" s="23" t="n">
        <v>-0.001593800467802892</v>
      </c>
      <c r="ET271" s="23" t="n">
        <v>-0.007805115759432885</v>
      </c>
      <c r="EU271" s="23" t="n">
        <v>-0.001367681815398817</v>
      </c>
      <c r="EV271" s="23" t="n">
        <v>-0.002961482283201709</v>
      </c>
      <c r="EW271" s="23" t="n">
        <v>1.329050593036</v>
      </c>
      <c r="EX271" s="23" t="n">
        <v>1.611417502528708</v>
      </c>
      <c r="EY271" s="23" t="n">
        <v>-0.007527952372774434</v>
      </c>
      <c r="EZ271" s="23" t="n">
        <v>0.0002771633866584513</v>
      </c>
      <c r="FA271" s="23" t="n">
        <v>1.554195297748236</v>
      </c>
      <c r="FB271" s="23" t="n">
        <v>0.5541952977482355</v>
      </c>
      <c r="FC271" s="23" t="n">
        <v>0.01328138836089456</v>
      </c>
      <c r="FD271" s="23" t="n">
        <v>0.002236808794074844</v>
      </c>
      <c r="FE271" s="23" t="n">
        <v>0.0179718733162791</v>
      </c>
      <c r="FF271" s="23" t="n">
        <v>0.0024536761613097</v>
      </c>
      <c r="FG271" s="23" t="n">
        <v>0.004690484955384544</v>
      </c>
      <c r="FH271" s="23" t="n">
        <v>1.168416789969101</v>
      </c>
      <c r="FI271" s="23" t="n">
        <v>1.353162246892434</v>
      </c>
      <c r="FJ271" s="23" t="n">
        <v>0.02195909084989753</v>
      </c>
      <c r="FK271" s="23" t="n">
        <v>0.003987217533618435</v>
      </c>
      <c r="FL271" s="23" t="n">
        <v>1.653373145427584</v>
      </c>
      <c r="FM271" s="23" t="n">
        <v>0.653373145427584</v>
      </c>
    </row>
    <row r="272">
      <c r="A272" s="2" t="inlineStr">
        <is>
          <t>Vic|1801</t>
        </is>
      </c>
      <c r="B272" s="2" t="inlineStr">
        <is>
          <t>Vic</t>
        </is>
      </c>
      <c r="C272" s="2" t="inlineStr">
        <is>
          <t>1801</t>
        </is>
      </c>
      <c r="D272" s="2" t="inlineStr">
        <is>
          <t>Human pharmaceutical and medicinal product manufacturing</t>
        </is>
      </c>
      <c r="E272" s="23" t="n">
        <v>1</v>
      </c>
      <c r="F272" s="23" t="n">
        <v>0.3547249928828901</v>
      </c>
      <c r="G272" s="23" t="n">
        <v>1.650540407737429</v>
      </c>
      <c r="H272" s="23" t="n">
        <v>0.2958154148545394</v>
      </c>
      <c r="I272" s="23" t="n">
        <v>0.6505404077374295</v>
      </c>
      <c r="J272" s="23" t="n">
        <v>1.35472499288289</v>
      </c>
      <c r="K272" s="23" t="n">
        <v>1.650540407737429</v>
      </c>
      <c r="L272" s="23" t="n">
        <v>2.237068654584129</v>
      </c>
      <c r="M272" s="23" t="n">
        <v>0.5865282468466999</v>
      </c>
      <c r="N272" s="23" t="n">
        <v>2.237068654584129</v>
      </c>
      <c r="O272" s="23" t="n">
        <v>1.237068654584129</v>
      </c>
      <c r="P272" s="23" t="n">
        <v>0.1635442089278738</v>
      </c>
      <c r="Q272" s="23" t="n">
        <v>0.09300988618590349</v>
      </c>
      <c r="R272" s="23" t="n">
        <v>0.3315439483457923</v>
      </c>
      <c r="S272" s="23" t="n">
        <v>0.074989853232015</v>
      </c>
      <c r="T272" s="23" t="n">
        <v>0.1679997394179185</v>
      </c>
      <c r="U272" s="23" t="n">
        <v>1.568714030265191</v>
      </c>
      <c r="V272" s="23" t="n">
        <v>2.027243584589471</v>
      </c>
      <c r="W272" s="23" t="n">
        <v>0.47071405180769</v>
      </c>
      <c r="X272" s="23" t="n">
        <v>0.1391701034618977</v>
      </c>
      <c r="Y272" s="23" t="n">
        <v>2.878206785146908</v>
      </c>
      <c r="Z272" s="23" t="n">
        <v>1.878206785146908</v>
      </c>
      <c r="AA272" s="23" t="n">
        <v>0.4576907206154112</v>
      </c>
      <c r="AB272" s="23" t="n">
        <v>0.1514377040946387</v>
      </c>
      <c r="AC272" s="23" t="n">
        <v>0.737439912803262</v>
      </c>
      <c r="AD272" s="23" t="n">
        <v>0.1283114880932122</v>
      </c>
      <c r="AE272" s="23" t="n">
        <v>0.2797491921878509</v>
      </c>
      <c r="AF272" s="23" t="n">
        <v>1.330873441985049</v>
      </c>
      <c r="AG272" s="23" t="n">
        <v>1.611218841867058</v>
      </c>
      <c r="AH272" s="23" t="n">
        <v>1.030600108237183</v>
      </c>
      <c r="AI272" s="23" t="n">
        <v>0.2931601954339205</v>
      </c>
      <c r="AJ272" s="23" t="n">
        <v>2.251739136968818</v>
      </c>
      <c r="AK272" s="23" t="n">
        <v>1.251739136968818</v>
      </c>
      <c r="AL272" s="23" t="n">
        <v>0.4602090401022513</v>
      </c>
      <c r="AM272" s="23" t="n">
        <v>0.1511120559927336</v>
      </c>
      <c r="AN272" s="23" t="n">
        <v>0.7401060873970948</v>
      </c>
      <c r="AO272" s="23" t="n">
        <v>0.12878499130211</v>
      </c>
      <c r="AP272" s="23" t="n">
        <v>0.2798970472948435</v>
      </c>
      <c r="AQ272" s="23" t="n">
        <v>1.328355253428222</v>
      </c>
      <c r="AR272" s="23" t="n">
        <v>1.608195456639997</v>
      </c>
      <c r="AS272" s="23" t="n">
        <v>1.038179031504787</v>
      </c>
      <c r="AT272" s="23" t="n">
        <v>0.2980729441076919</v>
      </c>
      <c r="AU272" s="23" t="n">
        <v>2.255885784586325</v>
      </c>
      <c r="AV272" s="23" t="n">
        <v>1.255885784586325</v>
      </c>
      <c r="AW272" s="23" t="n">
        <v>0.461213067353354</v>
      </c>
      <c r="AX272" s="23" t="n">
        <v>0.1551337824206871</v>
      </c>
      <c r="AY272" s="23" t="n">
        <v>0.7484626420599854</v>
      </c>
      <c r="AZ272" s="23" t="n">
        <v>0.1321157922859443</v>
      </c>
      <c r="BA272" s="23" t="n">
        <v>0.2872495747066313</v>
      </c>
      <c r="BB272" s="23" t="n">
        <v>1.336360336256112</v>
      </c>
      <c r="BC272" s="23" t="n">
        <v>1.622813174732878</v>
      </c>
      <c r="BD272" s="23" t="n">
        <v>1.054513653808025</v>
      </c>
      <c r="BE272" s="23" t="n">
        <v>0.3060510117480399</v>
      </c>
      <c r="BF272" s="23" t="n">
        <v>2.286391536691045</v>
      </c>
      <c r="BG272" s="23" t="n">
        <v>1.286391536691044</v>
      </c>
      <c r="BH272" s="23" t="n">
        <v>1.963153750944606</v>
      </c>
      <c r="BI272" s="23" t="n">
        <v>0.9903170310116911</v>
      </c>
      <c r="BJ272" s="23" t="n">
        <v>3.724514566883224</v>
      </c>
      <c r="BK272" s="23" t="n">
        <v>0.7710437849269276</v>
      </c>
      <c r="BL272" s="23" t="n">
        <v>1.761360815938619</v>
      </c>
      <c r="BM272" s="23" t="n">
        <v>1.504452099350437</v>
      </c>
      <c r="BN272" s="23" t="n">
        <v>1.89720981613952</v>
      </c>
      <c r="BO272" s="23" t="n">
        <v>5.42399428012744</v>
      </c>
      <c r="BP272" s="23" t="n">
        <v>1.699479713244215</v>
      </c>
      <c r="BQ272" s="23" t="n">
        <v>2.76289836061877</v>
      </c>
      <c r="BR272" s="23" t="n">
        <v>1.76289836061877</v>
      </c>
      <c r="CD272" s="23" t="n">
        <v>0.2941465116875374</v>
      </c>
      <c r="CE272" s="23" t="n">
        <v>0.05842781790873525</v>
      </c>
      <c r="CF272" s="23" t="n">
        <v>0.4058959644574699</v>
      </c>
      <c r="CG272" s="23" t="n">
        <v>0.05332163486119728</v>
      </c>
      <c r="CH272" s="23" t="n">
        <v>0.1117494527699325</v>
      </c>
      <c r="CI272" s="23" t="n">
        <v>1.198635086894388</v>
      </c>
      <c r="CJ272" s="23" t="n">
        <v>1.379910855066133</v>
      </c>
      <c r="CK272" s="23" t="n">
        <v>0.5598860564294922</v>
      </c>
      <c r="CL272" s="23" t="n">
        <v>0.1539900919720223</v>
      </c>
      <c r="CM272" s="23" t="n">
        <v>1.903425790152635</v>
      </c>
      <c r="CN272" s="23" t="n">
        <v>0.9034257901526354</v>
      </c>
      <c r="CO272" s="23" t="n">
        <v>0</v>
      </c>
      <c r="CP272" s="23" t="n">
        <v>5.980207906012834e-05</v>
      </c>
      <c r="CQ272" s="23" t="n">
        <v>0.0002915533604992467</v>
      </c>
      <c r="CR272" s="23" t="n">
        <v>0.0002317512814391184</v>
      </c>
      <c r="CS272" s="23" t="n">
        <v>0.0002915533604992467</v>
      </c>
      <c r="CV272" s="23" t="n">
        <v>0.002356203275692452</v>
      </c>
      <c r="CW272" s="23" t="n">
        <v>0.002064649915193205</v>
      </c>
      <c r="CZ272" s="23" t="n">
        <v>0.0004542937821363141</v>
      </c>
      <c r="DA272" s="23" t="n">
        <v>6.805744571522601e-05</v>
      </c>
      <c r="DB272" s="23" t="n">
        <v>0.0005723278356272997</v>
      </c>
      <c r="DC272" s="23" t="n">
        <v>4.997660777575959e-05</v>
      </c>
      <c r="DD272" s="23" t="n">
        <v>0.0001180340534909856</v>
      </c>
      <c r="DE272" s="23" t="n">
        <v>1.149809326896763</v>
      </c>
      <c r="DF272" s="23" t="n">
        <v>1.259818773957088</v>
      </c>
      <c r="DG272" s="23" t="n">
        <v>0.0006728964926967483</v>
      </c>
      <c r="DH272" s="23" t="n">
        <v>0.0001005686570694485</v>
      </c>
      <c r="DI272" s="23" t="n">
        <v>1.48119238949839</v>
      </c>
      <c r="DJ272" s="23" t="n">
        <v>0.4811923894983903</v>
      </c>
      <c r="DK272" s="23" t="n">
        <v>0.0007812236802349495</v>
      </c>
      <c r="DL272" s="23" t="n">
        <v>0.005188896716076543</v>
      </c>
      <c r="DM272" s="23" t="n">
        <v>0.009929211837869023</v>
      </c>
      <c r="DN272" s="23" t="n">
        <v>0.003959091441557531</v>
      </c>
      <c r="DO272" s="23" t="n">
        <v>0.009147988157634073</v>
      </c>
      <c r="DP272" s="23" t="n">
        <v>7.642011561293183</v>
      </c>
      <c r="DQ272" s="23" t="n">
        <v>12.70981933737961</v>
      </c>
      <c r="DR272" s="23" t="n">
        <v>0.01693807204826947</v>
      </c>
      <c r="DS272" s="23" t="n">
        <v>0.007008860210400444</v>
      </c>
      <c r="DT272" s="23" t="n">
        <v>21.6814626550688</v>
      </c>
      <c r="DU272" s="23" t="n">
        <v>20.6814626550688</v>
      </c>
      <c r="DV272" s="23" t="n">
        <v>-0.0002314902112685306</v>
      </c>
      <c r="DW272" s="23" t="n">
        <v>-0.001295029812898455</v>
      </c>
      <c r="DX272" s="23" t="n">
        <v>-0.002436538371104564</v>
      </c>
      <c r="DY272" s="23" t="n">
        <v>-0.000910018346937579</v>
      </c>
      <c r="DZ272" s="23" t="n">
        <v>-0.002205048159836034</v>
      </c>
      <c r="EA272" s="23" t="n">
        <v>6.594317815003455</v>
      </c>
      <c r="EB272" s="23" t="n">
        <v>10.52544882028795</v>
      </c>
      <c r="EC272" s="23" t="n">
        <v>-0.003632549513419673</v>
      </c>
      <c r="ED272" s="23" t="n">
        <v>-0.001196011142315109</v>
      </c>
      <c r="EE272" s="23" t="n">
        <v>15.69202210976379</v>
      </c>
      <c r="EF272" s="23" t="n">
        <v>14.69202210976379</v>
      </c>
      <c r="EG272" s="23" t="n">
        <v>0.007298719750844234</v>
      </c>
      <c r="EH272" s="23" t="n">
        <v>0.003274879600550592</v>
      </c>
      <c r="EI272" s="23" t="n">
        <v>0.01325162984669982</v>
      </c>
      <c r="EJ272" s="23" t="n">
        <v>0.002678030495304994</v>
      </c>
      <c r="EK272" s="23" t="n">
        <v>0.005952910095855586</v>
      </c>
      <c r="EL272" s="23" t="n">
        <v>1.448692334045541</v>
      </c>
      <c r="EM272" s="23" t="n">
        <v>1.815610175355345</v>
      </c>
      <c r="EN272" s="23" t="n">
        <v>0.01751061886367648</v>
      </c>
      <c r="EO272" s="23" t="n">
        <v>0.004258989016976663</v>
      </c>
      <c r="EP272" s="23" t="n">
        <v>2.399135665080311</v>
      </c>
      <c r="EQ272" s="23" t="n">
        <v>1.399135665080311</v>
      </c>
      <c r="ER272" s="23" t="n">
        <v>-0.004780400264004107</v>
      </c>
      <c r="ES272" s="23" t="n">
        <v>-0.003600527702455753</v>
      </c>
      <c r="ET272" s="23" t="n">
        <v>-0.01058545525286745</v>
      </c>
      <c r="EU272" s="23" t="n">
        <v>-0.002204527286407591</v>
      </c>
      <c r="EV272" s="23" t="n">
        <v>-0.005805054988863344</v>
      </c>
      <c r="EW272" s="23" t="n">
        <v>1.75318540365068</v>
      </c>
      <c r="EX272" s="23" t="n">
        <v>2.214344964494872</v>
      </c>
      <c r="EY272" s="23" t="n">
        <v>-0.00993169559607196</v>
      </c>
      <c r="EZ272" s="23" t="n">
        <v>0.0006537596567954915</v>
      </c>
      <c r="FA272" s="23" t="n">
        <v>2.077586613584755</v>
      </c>
      <c r="FB272" s="23" t="n">
        <v>1.077586613584754</v>
      </c>
      <c r="FC272" s="23" t="n">
        <v>0.01796483001028498</v>
      </c>
      <c r="FD272" s="23" t="n">
        <v>0.003568445570135875</v>
      </c>
      <c r="FE272" s="23" t="n">
        <v>0.02478986394061006</v>
      </c>
      <c r="FF272" s="23" t="n">
        <v>0.003256588360189214</v>
      </c>
      <c r="FG272" s="23" t="n">
        <v>0.006825033930325089</v>
      </c>
      <c r="FH272" s="23" t="n">
        <v>1.198635086894389</v>
      </c>
      <c r="FI272" s="23" t="n">
        <v>1.379910855066133</v>
      </c>
      <c r="FJ272" s="23" t="n">
        <v>0.03419472075728445</v>
      </c>
      <c r="FK272" s="23" t="n">
        <v>0.009404856816674384</v>
      </c>
      <c r="FL272" s="23" t="n">
        <v>1.903425790152635</v>
      </c>
      <c r="FM272" s="23" t="n">
        <v>0.9034257901526349</v>
      </c>
    </row>
    <row r="273">
      <c r="A273" s="2" t="inlineStr">
        <is>
          <t>Vic|1802</t>
        </is>
      </c>
      <c r="B273" s="2" t="inlineStr">
        <is>
          <t>Vic</t>
        </is>
      </c>
      <c r="C273" s="2" t="inlineStr">
        <is>
          <t>1802</t>
        </is>
      </c>
      <c r="D273" s="2" t="inlineStr">
        <is>
          <t>Veterinary pharmaceutical and medicinal product manufacturing</t>
        </is>
      </c>
      <c r="E273" s="23" t="n">
        <v>1</v>
      </c>
      <c r="F273" s="23" t="n">
        <v>0.1777045254107133</v>
      </c>
      <c r="G273" s="23" t="n">
        <v>1.326985961586365</v>
      </c>
      <c r="H273" s="23" t="n">
        <v>0.1492814361756517</v>
      </c>
      <c r="I273" s="23" t="n">
        <v>0.3269859615863651</v>
      </c>
      <c r="J273" s="23" t="n">
        <v>1.177704525410713</v>
      </c>
      <c r="K273" s="23" t="n">
        <v>1.326985961586365</v>
      </c>
      <c r="L273" s="23" t="n">
        <v>1.659035349681431</v>
      </c>
      <c r="M273" s="23" t="n">
        <v>0.3320493880950659</v>
      </c>
      <c r="N273" s="23" t="n">
        <v>1.659035349681431</v>
      </c>
      <c r="O273" s="23" t="n">
        <v>0.659035349681431</v>
      </c>
      <c r="P273" s="23" t="n">
        <v>0.1202923029607429</v>
      </c>
      <c r="Q273" s="23" t="n">
        <v>0.03189264532409117</v>
      </c>
      <c r="R273" s="23" t="n">
        <v>0.1876959307018951</v>
      </c>
      <c r="S273" s="23" t="n">
        <v>0.03551098241706094</v>
      </c>
      <c r="T273" s="23" t="n">
        <v>0.06740362774115211</v>
      </c>
      <c r="U273" s="23" t="n">
        <v>1.265126234506452</v>
      </c>
      <c r="V273" s="23" t="n">
        <v>1.560332008633579</v>
      </c>
      <c r="W273" s="23" t="n">
        <v>0.266483862816149</v>
      </c>
      <c r="X273" s="23" t="n">
        <v>0.07878793211425394</v>
      </c>
      <c r="Y273" s="23" t="n">
        <v>2.21530269399793</v>
      </c>
      <c r="Z273" s="23" t="n">
        <v>1.21530269399793</v>
      </c>
      <c r="AA273" s="23" t="n">
        <v>0.2973171969397398</v>
      </c>
      <c r="AB273" s="23" t="n">
        <v>0.07632434901661553</v>
      </c>
      <c r="AC273" s="23" t="n">
        <v>0.438382777932287</v>
      </c>
      <c r="AD273" s="23" t="n">
        <v>0.06474123197593165</v>
      </c>
      <c r="AE273" s="23" t="n">
        <v>0.1410655809925472</v>
      </c>
      <c r="AF273" s="23" t="n">
        <v>1.256710172846426</v>
      </c>
      <c r="AG273" s="23" t="n">
        <v>1.474461559723161</v>
      </c>
      <c r="AH273" s="23" t="n">
        <v>0.6043486355546659</v>
      </c>
      <c r="AI273" s="23" t="n">
        <v>0.1659658576223789</v>
      </c>
      <c r="AJ273" s="23" t="n">
        <v>2.032672989571993</v>
      </c>
      <c r="AK273" s="23" t="n">
        <v>1.032672989571993</v>
      </c>
      <c r="AL273" s="23" t="n">
        <v>0.2974028384597174</v>
      </c>
      <c r="AM273" s="23" t="n">
        <v>0.07582851166204729</v>
      </c>
      <c r="AN273" s="23" t="n">
        <v>0.4380168632056118</v>
      </c>
      <c r="AO273" s="23" t="n">
        <v>0.06478551308384711</v>
      </c>
      <c r="AP273" s="23" t="n">
        <v>0.1406140247458944</v>
      </c>
      <c r="AQ273" s="23" t="n">
        <v>1.254969024689783</v>
      </c>
      <c r="AR273" s="23" t="n">
        <v>1.472806599540711</v>
      </c>
      <c r="AS273" s="23" t="n">
        <v>0.6067639597534151</v>
      </c>
      <c r="AT273" s="23" t="n">
        <v>0.1687470965478033</v>
      </c>
      <c r="AU273" s="23" t="n">
        <v>2.04020904069347</v>
      </c>
      <c r="AV273" s="23" t="n">
        <v>1.04020904069347</v>
      </c>
      <c r="AW273" s="23" t="n">
        <v>0.298327761607023</v>
      </c>
      <c r="AX273" s="23" t="n">
        <v>0.07818672399868494</v>
      </c>
      <c r="AY273" s="23" t="n">
        <v>0.4430792447203221</v>
      </c>
      <c r="AZ273" s="23" t="n">
        <v>0.06656475911461417</v>
      </c>
      <c r="BA273" s="23" t="n">
        <v>0.1447514831132991</v>
      </c>
      <c r="BB273" s="23" t="n">
        <v>1.262083299179101</v>
      </c>
      <c r="BC273" s="23" t="n">
        <v>1.485209563915729</v>
      </c>
      <c r="BD273" s="23" t="n">
        <v>0.6163429395605362</v>
      </c>
      <c r="BE273" s="23" t="n">
        <v>0.1732636948402141</v>
      </c>
      <c r="BF273" s="23" t="n">
        <v>2.065992572197903</v>
      </c>
      <c r="BG273" s="23" t="n">
        <v>1.065992572197903</v>
      </c>
      <c r="BH273" s="23" t="n">
        <v>0.691534816254191</v>
      </c>
      <c r="BI273" s="23" t="n">
        <v>0.4317632466966171</v>
      </c>
      <c r="BJ273" s="23" t="n">
        <v>1.500921805408757</v>
      </c>
      <c r="BK273" s="23" t="n">
        <v>0.3776237424579488</v>
      </c>
      <c r="BL273" s="23" t="n">
        <v>0.809386989154566</v>
      </c>
      <c r="BM273" s="23" t="n">
        <v>1.624355038312217</v>
      </c>
      <c r="BN273" s="23" t="n">
        <v>2.170421170605321</v>
      </c>
      <c r="BO273" s="23" t="n">
        <v>2.463042899996403</v>
      </c>
      <c r="BP273" s="23" t="n">
        <v>0.9621210945876464</v>
      </c>
      <c r="BQ273" s="23" t="n">
        <v>3.56170483698546</v>
      </c>
      <c r="BR273" s="23" t="n">
        <v>2.56170483698546</v>
      </c>
      <c r="CD273" s="23" t="n">
        <v>0.1770248939789968</v>
      </c>
      <c r="CE273" s="23" t="n">
        <v>0.04443170369252439</v>
      </c>
      <c r="CF273" s="23" t="n">
        <v>0.2506868472303916</v>
      </c>
      <c r="CG273" s="23" t="n">
        <v>0.02923024955887044</v>
      </c>
      <c r="CH273" s="23" t="n">
        <v>0.07366195325139482</v>
      </c>
      <c r="CI273" s="23" t="n">
        <v>1.250991274130044</v>
      </c>
      <c r="CJ273" s="23" t="n">
        <v>1.416110703956329</v>
      </c>
      <c r="CK273" s="23" t="n">
        <v>0.3378647727385171</v>
      </c>
      <c r="CL273" s="23" t="n">
        <v>0.08717792550812548</v>
      </c>
      <c r="CM273" s="23" t="n">
        <v>1.9085720948298</v>
      </c>
      <c r="CN273" s="23" t="n">
        <v>0.9085720948297995</v>
      </c>
      <c r="CO273" s="23" t="n">
        <v>0</v>
      </c>
      <c r="CP273" s="23" t="n">
        <v>3.683691205260769e-05</v>
      </c>
      <c r="CQ273" s="23" t="n">
        <v>0.000162851293835416</v>
      </c>
      <c r="CR273" s="23" t="n">
        <v>0.0001260143817828083</v>
      </c>
      <c r="CS273" s="23" t="n">
        <v>0.000162851293835416</v>
      </c>
      <c r="CV273" s="23" t="n">
        <v>0.001331705044112882</v>
      </c>
      <c r="CW273" s="23" t="n">
        <v>0.001168853750277466</v>
      </c>
      <c r="CZ273" s="23" t="n">
        <v>0.0002658537917363624</v>
      </c>
      <c r="DA273" s="23" t="n">
        <v>2.252679934988153e-05</v>
      </c>
      <c r="DB273" s="23" t="n">
        <v>0.0003145085742395927</v>
      </c>
      <c r="DC273" s="23" t="n">
        <v>2.612798315334878e-05</v>
      </c>
      <c r="DD273" s="23" t="n">
        <v>4.865478250323032e-05</v>
      </c>
      <c r="DE273" s="23" t="n">
        <v>1.084733789963096</v>
      </c>
      <c r="DF273" s="23" t="n">
        <v>1.183013310381819</v>
      </c>
      <c r="DG273" s="23" t="n">
        <v>0.0003714431911501762</v>
      </c>
      <c r="DH273" s="23" t="n">
        <v>5.693461691058351e-05</v>
      </c>
      <c r="DI273" s="23" t="n">
        <v>1.397170936416521</v>
      </c>
      <c r="DJ273" s="23" t="n">
        <v>0.3971709364165211</v>
      </c>
      <c r="DK273" s="23" t="n">
        <v>0.000939501128428567</v>
      </c>
      <c r="DL273" s="23" t="n">
        <v>0.003671057928103219</v>
      </c>
      <c r="DM273" s="23" t="n">
        <v>0.00683908824927862</v>
      </c>
      <c r="DN273" s="23" t="n">
        <v>0.002228529192746834</v>
      </c>
      <c r="DO273" s="23" t="n">
        <v>0.005899587120850053</v>
      </c>
      <c r="DP273" s="23" t="n">
        <v>4.907454517104755</v>
      </c>
      <c r="DQ273" s="23" t="n">
        <v>7.2794891270837</v>
      </c>
      <c r="DR273" s="23" t="n">
        <v>0.01080699219358022</v>
      </c>
      <c r="DS273" s="23" t="n">
        <v>0.003967903944301596</v>
      </c>
      <c r="DT273" s="23" t="n">
        <v>11.50290496367605</v>
      </c>
      <c r="DU273" s="23" t="n">
        <v>10.50290496367605</v>
      </c>
      <c r="DV273" s="23" t="n">
        <v>-0.0002804317728594313</v>
      </c>
      <c r="DW273" s="23" t="n">
        <v>-0.001372209302868094</v>
      </c>
      <c r="DX273" s="23" t="n">
        <v>-0.002254066602643651</v>
      </c>
      <c r="DY273" s="23" t="n">
        <v>-0.000601425526916126</v>
      </c>
      <c r="DZ273" s="23" t="n">
        <v>-0.00197363482978422</v>
      </c>
      <c r="EA273" s="23" t="n">
        <v>5.893201968080574</v>
      </c>
      <c r="EB273" s="23" t="n">
        <v>8.03784314330716</v>
      </c>
      <c r="EC273" s="23" t="n">
        <v>-0.002931160621722345</v>
      </c>
      <c r="ED273" s="23" t="n">
        <v>-0.0006770940190786944</v>
      </c>
      <c r="EE273" s="23" t="n">
        <v>10.45231284541931</v>
      </c>
      <c r="EF273" s="23" t="n">
        <v>9.452312845419314</v>
      </c>
      <c r="EG273" s="23" t="n">
        <v>0.005324555033017566</v>
      </c>
      <c r="EH273" s="23" t="n">
        <v>0.001186567651301795</v>
      </c>
      <c r="EI273" s="23" t="n">
        <v>0.007774650441579154</v>
      </c>
      <c r="EJ273" s="23" t="n">
        <v>0.001263527757259794</v>
      </c>
      <c r="EK273" s="23" t="n">
        <v>0.002450095408561588</v>
      </c>
      <c r="EL273" s="23" t="n">
        <v>1.22284822749392</v>
      </c>
      <c r="EM273" s="23" t="n">
        <v>1.460150264833126</v>
      </c>
      <c r="EN273" s="23" t="n">
        <v>0.01018577847265646</v>
      </c>
      <c r="EO273" s="23" t="n">
        <v>0.002411128031077302</v>
      </c>
      <c r="EP273" s="23" t="n">
        <v>1.912982100756673</v>
      </c>
      <c r="EQ273" s="23" t="n">
        <v>0.9129821007566724</v>
      </c>
      <c r="ER273" s="23" t="n">
        <v>-0.005238913513039913</v>
      </c>
      <c r="ES273" s="23" t="n">
        <v>-0.001682405005870035</v>
      </c>
      <c r="ET273" s="23" t="n">
        <v>-0.008140565168254111</v>
      </c>
      <c r="EU273" s="23" t="n">
        <v>-0.001219246649344163</v>
      </c>
      <c r="EV273" s="23" t="n">
        <v>-0.002901651655214198</v>
      </c>
      <c r="EW273" s="23" t="n">
        <v>1.32113624355173</v>
      </c>
      <c r="EX273" s="23" t="n">
        <v>1.553865156962764</v>
      </c>
      <c r="EY273" s="23" t="n">
        <v>-0.00777045427390716</v>
      </c>
      <c r="EZ273" s="23" t="n">
        <v>0.0003701108943469514</v>
      </c>
      <c r="FA273" s="23" t="n">
        <v>1.483218658709696</v>
      </c>
      <c r="FB273" s="23" t="n">
        <v>0.4832186587096957</v>
      </c>
      <c r="FC273" s="23" t="n">
        <v>0.01081169417810281</v>
      </c>
      <c r="FD273" s="23" t="n">
        <v>0.002713640897266405</v>
      </c>
      <c r="FE273" s="23" t="n">
        <v>0.01531055585351371</v>
      </c>
      <c r="FF273" s="23" t="n">
        <v>0.001785220778144496</v>
      </c>
      <c r="FG273" s="23" t="n">
        <v>0.004498861675410901</v>
      </c>
      <c r="FH273" s="23" t="n">
        <v>1.250991274130044</v>
      </c>
      <c r="FI273" s="23" t="n">
        <v>1.416110703956329</v>
      </c>
      <c r="FJ273" s="23" t="n">
        <v>0.02063489780616081</v>
      </c>
      <c r="FK273" s="23" t="n">
        <v>0.005324341952647103</v>
      </c>
      <c r="FL273" s="23" t="n">
        <v>1.908572094829798</v>
      </c>
      <c r="FM273" s="23" t="n">
        <v>0.9085720948297982</v>
      </c>
    </row>
    <row r="274">
      <c r="A274" s="2" t="inlineStr">
        <is>
          <t>Vic|1803</t>
        </is>
      </c>
      <c r="B274" s="2" t="inlineStr">
        <is>
          <t>Vic</t>
        </is>
      </c>
      <c r="C274" s="2" t="inlineStr">
        <is>
          <t>1803</t>
        </is>
      </c>
      <c r="D274" s="2" t="inlineStr">
        <is>
          <t>Basic chemical manufacturing</t>
        </is>
      </c>
      <c r="E274" s="23" t="n">
        <v>1</v>
      </c>
      <c r="F274" s="23" t="n">
        <v>0.398458832412292</v>
      </c>
      <c r="G274" s="23" t="n">
        <v>1.721301168785231</v>
      </c>
      <c r="H274" s="23" t="n">
        <v>0.3228423363729389</v>
      </c>
      <c r="I274" s="23" t="n">
        <v>0.7213011687852309</v>
      </c>
      <c r="J274" s="23" t="n">
        <v>1.398458832412292</v>
      </c>
      <c r="K274" s="23" t="n">
        <v>1.721301168785231</v>
      </c>
      <c r="L274" s="23" t="n">
        <v>2.252295906183579</v>
      </c>
      <c r="M274" s="23" t="n">
        <v>0.5309947373983481</v>
      </c>
      <c r="N274" s="23" t="n">
        <v>2.252295906183579</v>
      </c>
      <c r="O274" s="23" t="n">
        <v>1.252295906183579</v>
      </c>
      <c r="P274" s="23" t="n">
        <v>0.1348892747445259</v>
      </c>
      <c r="Q274" s="23" t="n">
        <v>0.09081002879444636</v>
      </c>
      <c r="R274" s="23" t="n">
        <v>0.3001527935514754</v>
      </c>
      <c r="S274" s="23" t="n">
        <v>0.07445349001250309</v>
      </c>
      <c r="T274" s="23" t="n">
        <v>0.1652635188069494</v>
      </c>
      <c r="U274" s="23" t="n">
        <v>1.673219045520382</v>
      </c>
      <c r="V274" s="23" t="n">
        <v>2.225179089441699</v>
      </c>
      <c r="W274" s="23" t="n">
        <v>0.4261460307719265</v>
      </c>
      <c r="X274" s="23" t="n">
        <v>0.1259932372204511</v>
      </c>
      <c r="Y274" s="23" t="n">
        <v>3.15922842330517</v>
      </c>
      <c r="Z274" s="23" t="n">
        <v>2.15922842330517</v>
      </c>
      <c r="AA274" s="23" t="n">
        <v>0.2625635596035842</v>
      </c>
      <c r="AB274" s="23" t="n">
        <v>0.1720816324076167</v>
      </c>
      <c r="AC274" s="23" t="n">
        <v>0.5708691227771163</v>
      </c>
      <c r="AD274" s="23" t="n">
        <v>0.1362239307659155</v>
      </c>
      <c r="AE274" s="23" t="n">
        <v>0.3083055631735321</v>
      </c>
      <c r="AF274" s="23" t="n">
        <v>1.655390384969734</v>
      </c>
      <c r="AG274" s="23" t="n">
        <v>2.174213069166981</v>
      </c>
      <c r="AH274" s="23" t="n">
        <v>0.8362724035687572</v>
      </c>
      <c r="AI274" s="23" t="n">
        <v>0.2654032807916409</v>
      </c>
      <c r="AJ274" s="23" t="n">
        <v>3.185028435900827</v>
      </c>
      <c r="AK274" s="23" t="n">
        <v>2.185028435900827</v>
      </c>
      <c r="AL274" s="23" t="n">
        <v>0.2663073662548829</v>
      </c>
      <c r="AM274" s="23" t="n">
        <v>0.1726521315915707</v>
      </c>
      <c r="AN274" s="23" t="n">
        <v>0.57617502546341</v>
      </c>
      <c r="AO274" s="23" t="n">
        <v>0.1372155276169564</v>
      </c>
      <c r="AP274" s="23" t="n">
        <v>0.3098676592085271</v>
      </c>
      <c r="AQ274" s="23" t="n">
        <v>1.648319023313554</v>
      </c>
      <c r="AR274" s="23" t="n">
        <v>2.163571490966392</v>
      </c>
      <c r="AS274" s="23" t="n">
        <v>0.8460259073824616</v>
      </c>
      <c r="AT274" s="23" t="n">
        <v>0.2698508819190516</v>
      </c>
      <c r="AU274" s="23" t="n">
        <v>3.176877603050341</v>
      </c>
      <c r="AV274" s="23" t="n">
        <v>2.176877603050341</v>
      </c>
      <c r="AW274" s="23" t="n">
        <v>0.2835702256652603</v>
      </c>
      <c r="AX274" s="23" t="n">
        <v>0.1770362945284394</v>
      </c>
      <c r="AY274" s="23" t="n">
        <v>0.6012691058508853</v>
      </c>
      <c r="AZ274" s="23" t="n">
        <v>0.1406625856571856</v>
      </c>
      <c r="BA274" s="23" t="n">
        <v>0.317698880185625</v>
      </c>
      <c r="BB274" s="23" t="n">
        <v>1.624311999304968</v>
      </c>
      <c r="BC274" s="23" t="n">
        <v>2.120353448392892</v>
      </c>
      <c r="BD274" s="23" t="n">
        <v>0.8783426781593737</v>
      </c>
      <c r="BE274" s="23" t="n">
        <v>0.2770735723084884</v>
      </c>
      <c r="BF274" s="23" t="n">
        <v>3.097443238614942</v>
      </c>
      <c r="BG274" s="23" t="n">
        <v>2.097443238614941</v>
      </c>
      <c r="BH274" s="23" t="n">
        <v>1.051350251227731</v>
      </c>
      <c r="BI274" s="23" t="n">
        <v>0.9349580111158223</v>
      </c>
      <c r="BJ274" s="23" t="n">
        <v>2.773511581815551</v>
      </c>
      <c r="BK274" s="23" t="n">
        <v>0.787203319471998</v>
      </c>
      <c r="BL274" s="23" t="n">
        <v>1.72216133058782</v>
      </c>
      <c r="BM274" s="23" t="n">
        <v>1.889292612071011</v>
      </c>
      <c r="BN274" s="23" t="n">
        <v>2.638047195572302</v>
      </c>
      <c r="BO274" s="23" t="n">
        <v>4.312081614715942</v>
      </c>
      <c r="BP274" s="23" t="n">
        <v>1.538570032900391</v>
      </c>
      <c r="BQ274" s="23" t="n">
        <v>4.101470094937858</v>
      </c>
      <c r="BR274" s="23" t="n">
        <v>3.101470094937857</v>
      </c>
      <c r="CD274" s="23" t="n">
        <v>0.1276742848590582</v>
      </c>
      <c r="CE274" s="23" t="n">
        <v>0.0812716036131704</v>
      </c>
      <c r="CF274" s="23" t="n">
        <v>0.2707163292256409</v>
      </c>
      <c r="CG274" s="23" t="n">
        <v>0.06177044075341223</v>
      </c>
      <c r="CH274" s="23" t="n">
        <v>0.1430420443665826</v>
      </c>
      <c r="CI274" s="23" t="n">
        <v>1.636554210606211</v>
      </c>
      <c r="CJ274" s="23" t="n">
        <v>2.120366912761557</v>
      </c>
      <c r="CK274" s="23" t="n">
        <v>0.4101263727968305</v>
      </c>
      <c r="CL274" s="23" t="n">
        <v>0.1394100435711896</v>
      </c>
      <c r="CM274" s="23" t="n">
        <v>3.212286430658889</v>
      </c>
      <c r="CN274" s="23" t="n">
        <v>2.212286430658889</v>
      </c>
      <c r="CO274" s="23" t="n">
        <v>0</v>
      </c>
      <c r="CP274" s="23" t="n">
        <v>0.0001160385422746235</v>
      </c>
      <c r="CQ274" s="23" t="n">
        <v>0.0003785491252141125</v>
      </c>
      <c r="CR274" s="23" t="n">
        <v>0.000262510582939489</v>
      </c>
      <c r="CS274" s="23" t="n">
        <v>0.0003785491252141125</v>
      </c>
      <c r="CV274" s="23" t="n">
        <v>0.002247714413384943</v>
      </c>
      <c r="CW274" s="23" t="n">
        <v>0.00186916528817083</v>
      </c>
      <c r="CZ274" s="23" t="n">
        <v>0.0004440537979930404</v>
      </c>
      <c r="DA274" s="23" t="n">
        <v>8.418217493319123e-05</v>
      </c>
      <c r="DB274" s="23" t="n">
        <v>0.0005866975363281063</v>
      </c>
      <c r="DC274" s="23" t="n">
        <v>5.846156340187474e-05</v>
      </c>
      <c r="DD274" s="23" t="n">
        <v>0.000142643738335066</v>
      </c>
      <c r="DE274" s="23" t="n">
        <v>1.189576522740406</v>
      </c>
      <c r="DF274" s="23" t="n">
        <v>1.321230758479633</v>
      </c>
      <c r="DG274" s="23" t="n">
        <v>0.0006777441789036237</v>
      </c>
      <c r="DH274" s="23" t="n">
        <v>9.104664257551733e-05</v>
      </c>
      <c r="DI274" s="23" t="n">
        <v>1.526265920856387</v>
      </c>
      <c r="DJ274" s="23" t="n">
        <v>0.5262659208563867</v>
      </c>
      <c r="DK274" s="23" t="n">
        <v>0.01719311418027889</v>
      </c>
      <c r="DL274" s="23" t="n">
        <v>0.006270591504368225</v>
      </c>
      <c r="DM274" s="23" t="n">
        <v>0.02760200267312803</v>
      </c>
      <c r="DN274" s="23" t="n">
        <v>0.004138296988480913</v>
      </c>
      <c r="DO274" s="23" t="n">
        <v>0.01040888849284914</v>
      </c>
      <c r="DP274" s="23" t="n">
        <v>1.364715283026551</v>
      </c>
      <c r="DQ274" s="23" t="n">
        <v>1.605410304596738</v>
      </c>
      <c r="DR274" s="23" t="n">
        <v>0.03394725186938038</v>
      </c>
      <c r="DS274" s="23" t="n">
        <v>0.006345249196252348</v>
      </c>
      <c r="DT274" s="23" t="n">
        <v>1.974467889494916</v>
      </c>
      <c r="DU274" s="23" t="n">
        <v>0.9744678894949161</v>
      </c>
      <c r="DV274" s="23" t="n">
        <v>-0.0003743085678945955</v>
      </c>
      <c r="DW274" s="23" t="n">
        <v>-0.002086649284707387</v>
      </c>
      <c r="DX274" s="23" t="n">
        <v>-0.003473168947195032</v>
      </c>
      <c r="DY274" s="23" t="n">
        <v>-0.001012211094593049</v>
      </c>
      <c r="DZ274" s="23" t="n">
        <v>-0.003098860379300436</v>
      </c>
      <c r="EA274" s="23" t="n">
        <v>6.574676787240902</v>
      </c>
      <c r="EB274" s="23" t="n">
        <v>9.278892456912898</v>
      </c>
      <c r="EC274" s="23" t="n">
        <v>-0.004555939684756971</v>
      </c>
      <c r="ED274" s="23" t="n">
        <v>-0.001082770737561939</v>
      </c>
      <c r="EE274" s="23" t="n">
        <v>12.17161474657965</v>
      </c>
      <c r="EF274" s="23" t="n">
        <v>11.17161474657966</v>
      </c>
      <c r="EG274" s="23" t="n">
        <v>0.005953401028849267</v>
      </c>
      <c r="EH274" s="23" t="n">
        <v>0.003101552447171983</v>
      </c>
      <c r="EI274" s="23" t="n">
        <v>0.0117451759994618</v>
      </c>
      <c r="EJ274" s="23" t="n">
        <v>0.002690222523440546</v>
      </c>
      <c r="EK274" s="23" t="n">
        <v>0.005791774970612529</v>
      </c>
      <c r="EL274" s="23" t="n">
        <v>1.520971530750631</v>
      </c>
      <c r="EM274" s="23" t="n">
        <v>1.972851474736286</v>
      </c>
      <c r="EN274" s="23" t="n">
        <v>0.01560091656576919</v>
      </c>
      <c r="EO274" s="23" t="n">
        <v>0.003855740566307391</v>
      </c>
      <c r="EP274" s="23" t="n">
        <v>2.620504899664837</v>
      </c>
      <c r="EQ274" s="23" t="n">
        <v>1.620504899664837</v>
      </c>
      <c r="ER274" s="23" t="n">
        <v>-0.002209594377550549</v>
      </c>
      <c r="ES274" s="23" t="n">
        <v>-0.00253105326321802</v>
      </c>
      <c r="ET274" s="23" t="n">
        <v>-0.006439273313168027</v>
      </c>
      <c r="EU274" s="23" t="n">
        <v>-0.001698625672399457</v>
      </c>
      <c r="EV274" s="23" t="n">
        <v>-0.004229678935617477</v>
      </c>
      <c r="EW274" s="23" t="n">
        <v>2.145483211277821</v>
      </c>
      <c r="EX274" s="23" t="n">
        <v>2.914233208859943</v>
      </c>
      <c r="EY274" s="23" t="n">
        <v>-0.005847412752064489</v>
      </c>
      <c r="EZ274" s="23" t="n">
        <v>0.0005918605611035382</v>
      </c>
      <c r="FA274" s="23" t="n">
        <v>2.646373837421984</v>
      </c>
      <c r="FB274" s="23" t="n">
        <v>1.646373837421984</v>
      </c>
      <c r="FC274" s="23" t="n">
        <v>0.007797633944454698</v>
      </c>
      <c r="FD274" s="23" t="n">
        <v>0.004963616720108562</v>
      </c>
      <c r="FE274" s="23" t="n">
        <v>0.01653384501364813</v>
      </c>
      <c r="FF274" s="23" t="n">
        <v>0.003772594349084873</v>
      </c>
      <c r="FG274" s="23" t="n">
        <v>0.008736211069193435</v>
      </c>
      <c r="FH274" s="23" t="n">
        <v>1.636554210606212</v>
      </c>
      <c r="FI274" s="23" t="n">
        <v>2.120366912761557</v>
      </c>
      <c r="FJ274" s="23" t="n">
        <v>0.02504823371101697</v>
      </c>
      <c r="FK274" s="23" t="n">
        <v>0.008514388697368834</v>
      </c>
      <c r="FL274" s="23" t="n">
        <v>3.212286430658888</v>
      </c>
      <c r="FM274" s="23" t="n">
        <v>2.212286430658888</v>
      </c>
    </row>
    <row r="275">
      <c r="A275" s="2" t="inlineStr">
        <is>
          <t>Vic|1804</t>
        </is>
      </c>
      <c r="B275" s="2" t="inlineStr">
        <is>
          <t>Vic</t>
        </is>
      </c>
      <c r="C275" s="2" t="inlineStr">
        <is>
          <t>1804</t>
        </is>
      </c>
      <c r="D275" s="2" t="inlineStr">
        <is>
          <t>Cleaning compounds and toiletry preparation manufacturing</t>
        </is>
      </c>
      <c r="E275" s="23" t="n">
        <v>1</v>
      </c>
      <c r="F275" s="23" t="n">
        <v>0.2571110524285874</v>
      </c>
      <c r="G275" s="23" t="n">
        <v>1.483348708867535</v>
      </c>
      <c r="H275" s="23" t="n">
        <v>0.2262376564389473</v>
      </c>
      <c r="I275" s="23" t="n">
        <v>0.4833487088675348</v>
      </c>
      <c r="J275" s="23" t="n">
        <v>1.257111052428587</v>
      </c>
      <c r="K275" s="23" t="n">
        <v>1.483348708867535</v>
      </c>
      <c r="L275" s="23" t="n">
        <v>2.01914204079025</v>
      </c>
      <c r="M275" s="23" t="n">
        <v>0.5357933319227151</v>
      </c>
      <c r="N275" s="23" t="n">
        <v>2.01914204079025</v>
      </c>
      <c r="O275" s="23" t="n">
        <v>1.01914204079025</v>
      </c>
      <c r="P275" s="23" t="n">
        <v>0.1891432399438894</v>
      </c>
      <c r="Q275" s="23" t="n">
        <v>0.06205399081745415</v>
      </c>
      <c r="R275" s="23" t="n">
        <v>0.3028652715671056</v>
      </c>
      <c r="S275" s="23" t="n">
        <v>0.05166804080576205</v>
      </c>
      <c r="T275" s="23" t="n">
        <v>0.1137220316232162</v>
      </c>
      <c r="U275" s="23" t="n">
        <v>1.328079347883979</v>
      </c>
      <c r="V275" s="23" t="n">
        <v>1.601248195055518</v>
      </c>
      <c r="W275" s="23" t="n">
        <v>0.4299971085055042</v>
      </c>
      <c r="X275" s="23" t="n">
        <v>0.1271318369383985</v>
      </c>
      <c r="Y275" s="23" t="n">
        <v>2.273394008863682</v>
      </c>
      <c r="Z275" s="23" t="n">
        <v>1.273394008863682</v>
      </c>
      <c r="AA275" s="23" t="n">
        <v>0.6120063284465582</v>
      </c>
      <c r="AB275" s="23" t="n">
        <v>0.1066320814598206</v>
      </c>
      <c r="AC275" s="23" t="n">
        <v>0.8133231580713489</v>
      </c>
      <c r="AD275" s="23" t="n">
        <v>0.09468474816497013</v>
      </c>
      <c r="AE275" s="23" t="n">
        <v>0.2013168296247907</v>
      </c>
      <c r="AF275" s="23" t="n">
        <v>1.174233625541883</v>
      </c>
      <c r="AG275" s="23" t="n">
        <v>1.32894566651915</v>
      </c>
      <c r="AH275" s="23" t="n">
        <v>1.081124885853623</v>
      </c>
      <c r="AI275" s="23" t="n">
        <v>0.2678017277822737</v>
      </c>
      <c r="AJ275" s="23" t="n">
        <v>1.76652566419994</v>
      </c>
      <c r="AK275" s="23" t="n">
        <v>0.7665256641999396</v>
      </c>
      <c r="AL275" s="23" t="n">
        <v>0.611080907304077</v>
      </c>
      <c r="AM275" s="23" t="n">
        <v>0.1073767833783267</v>
      </c>
      <c r="AN275" s="23" t="n">
        <v>0.8143655297598226</v>
      </c>
      <c r="AO275" s="23" t="n">
        <v>0.09590783907741882</v>
      </c>
      <c r="AP275" s="23" t="n">
        <v>0.2032846224557455</v>
      </c>
      <c r="AQ275" s="23" t="n">
        <v>1.175716148377216</v>
      </c>
      <c r="AR275" s="23" t="n">
        <v>1.332664005741207</v>
      </c>
      <c r="AS275" s="23" t="n">
        <v>1.086655051599707</v>
      </c>
      <c r="AT275" s="23" t="n">
        <v>0.2722895218398841</v>
      </c>
      <c r="AU275" s="23" t="n">
        <v>1.778250700703011</v>
      </c>
      <c r="AV275" s="23" t="n">
        <v>0.7782507007030109</v>
      </c>
      <c r="AW275" s="23" t="n">
        <v>0.6138059313929782</v>
      </c>
      <c r="AX275" s="23" t="n">
        <v>0.1100022608157495</v>
      </c>
      <c r="AY275" s="23" t="n">
        <v>0.8221001764199708</v>
      </c>
      <c r="AZ275" s="23" t="n">
        <v>0.09829198421124304</v>
      </c>
      <c r="BA275" s="23" t="n">
        <v>0.2082942450269926</v>
      </c>
      <c r="BB275" s="23" t="n">
        <v>1.179213421033761</v>
      </c>
      <c r="BC275" s="23" t="n">
        <v>1.33934870025496</v>
      </c>
      <c r="BD275" s="23" t="n">
        <v>1.101677660035454</v>
      </c>
      <c r="BE275" s="23" t="n">
        <v>0.2795774836154833</v>
      </c>
      <c r="BF275" s="23" t="n">
        <v>1.794830586819671</v>
      </c>
      <c r="BG275" s="23" t="n">
        <v>0.7948305868196714</v>
      </c>
      <c r="BH275" s="23" t="n">
        <v>2.489479219760151</v>
      </c>
      <c r="BI275" s="23" t="n">
        <v>0.6825841908655657</v>
      </c>
      <c r="BJ275" s="23" t="n">
        <v>3.713276326882408</v>
      </c>
      <c r="BK275" s="23" t="n">
        <v>0.541212916256691</v>
      </c>
      <c r="BL275" s="23" t="n">
        <v>1.223797107122257</v>
      </c>
      <c r="BM275" s="23" t="n">
        <v>1.274187543100412</v>
      </c>
      <c r="BN275" s="23" t="n">
        <v>1.491587596879063</v>
      </c>
      <c r="BO275" s="23" t="n">
        <v>5.265750402921536</v>
      </c>
      <c r="BP275" s="23" t="n">
        <v>1.552474076039128</v>
      </c>
      <c r="BQ275" s="23" t="n">
        <v>2.115201589603493</v>
      </c>
      <c r="BR275" s="23" t="n">
        <v>1.115201589603493</v>
      </c>
      <c r="CD275" s="23" t="n">
        <v>0.4228630885026688</v>
      </c>
      <c r="CE275" s="23" t="n">
        <v>0.0445780906423664</v>
      </c>
      <c r="CF275" s="23" t="n">
        <v>0.5104578865042431</v>
      </c>
      <c r="CG275" s="23" t="n">
        <v>0.04301670735920781</v>
      </c>
      <c r="CH275" s="23" t="n">
        <v>0.08759479800157421</v>
      </c>
      <c r="CI275" s="23" t="n">
        <v>1.105419678033887</v>
      </c>
      <c r="CJ275" s="23" t="n">
        <v>1.207146947518502</v>
      </c>
      <c r="CK275" s="23" t="n">
        <v>0.651127777348119</v>
      </c>
      <c r="CL275" s="23" t="n">
        <v>0.1406698908438759</v>
      </c>
      <c r="CM275" s="23" t="n">
        <v>1.539807552495823</v>
      </c>
      <c r="CN275" s="23" t="n">
        <v>0.5398075524958227</v>
      </c>
      <c r="CO275" s="23" t="n">
        <v>0</v>
      </c>
      <c r="CP275" s="23" t="n">
        <v>6.33777681155514e-05</v>
      </c>
      <c r="CQ275" s="23" t="n">
        <v>0.0002450536431110505</v>
      </c>
      <c r="CR275" s="23" t="n">
        <v>0.0001816758749954991</v>
      </c>
      <c r="CS275" s="23" t="n">
        <v>0.0002450536431110505</v>
      </c>
      <c r="CV275" s="23" t="n">
        <v>0.002131110560680871</v>
      </c>
      <c r="CW275" s="23" t="n">
        <v>0.001886056917569821</v>
      </c>
      <c r="CZ275" s="23" t="n">
        <v>0.0004550316226349604</v>
      </c>
      <c r="DA275" s="23" t="n">
        <v>4.508112087306118e-05</v>
      </c>
      <c r="DB275" s="23" t="n">
        <v>0.000537036641936281</v>
      </c>
      <c r="DC275" s="23" t="n">
        <v>3.692389842825946e-05</v>
      </c>
      <c r="DD275" s="23" t="n">
        <v>8.200501930132064e-05</v>
      </c>
      <c r="DE275" s="23" t="n">
        <v>1.099072500965997</v>
      </c>
      <c r="DF275" s="23" t="n">
        <v>1.180218286426892</v>
      </c>
      <c r="DG275" s="23" t="n">
        <v>0.0006289060721775779</v>
      </c>
      <c r="DH275" s="23" t="n">
        <v>9.186943024129686e-05</v>
      </c>
      <c r="DI275" s="23" t="n">
        <v>1.382115090234299</v>
      </c>
      <c r="DJ275" s="23" t="n">
        <v>0.3821150902342993</v>
      </c>
      <c r="DK275" s="23" t="n">
        <v>0.003322929190475606</v>
      </c>
      <c r="DL275" s="23" t="n">
        <v>0.003772670644585748</v>
      </c>
      <c r="DM275" s="23" t="n">
        <v>0.009971974618164318</v>
      </c>
      <c r="DN275" s="23" t="n">
        <v>0.002876374783102964</v>
      </c>
      <c r="DO275" s="23" t="n">
        <v>0.006649045427688712</v>
      </c>
      <c r="DP275" s="23" t="n">
        <v>2.135344880474498</v>
      </c>
      <c r="DQ275" s="23" t="n">
        <v>3.000959107629086</v>
      </c>
      <c r="DR275" s="23" t="n">
        <v>0.01637456577264032</v>
      </c>
      <c r="DS275" s="23" t="n">
        <v>0.006402591154476002</v>
      </c>
      <c r="DT275" s="23" t="n">
        <v>4.927750437648252</v>
      </c>
      <c r="DU275" s="23" t="n">
        <v>3.927750437648252</v>
      </c>
      <c r="DV275" s="23" t="n">
        <v>-0.001052936724209317</v>
      </c>
      <c r="DW275" s="23" t="n">
        <v>-0.00125565209615155</v>
      </c>
      <c r="DX275" s="23" t="n">
        <v>-0.003019418243062444</v>
      </c>
      <c r="DY275" s="23" t="n">
        <v>-0.0007108294227015767</v>
      </c>
      <c r="DZ275" s="23" t="n">
        <v>-0.001966481518853127</v>
      </c>
      <c r="EA275" s="23" t="n">
        <v>2.192523793008036</v>
      </c>
      <c r="EB275" s="23" t="n">
        <v>2.867616043433018</v>
      </c>
      <c r="EC275" s="23" t="n">
        <v>-0.00411197396975227</v>
      </c>
      <c r="ED275" s="23" t="n">
        <v>-0.001092555726689827</v>
      </c>
      <c r="EE275" s="23" t="n">
        <v>3.905243188131823</v>
      </c>
      <c r="EF275" s="23" t="n">
        <v>2.905243188131823</v>
      </c>
      <c r="EG275" s="23" t="n">
        <v>0.008514592100620444</v>
      </c>
      <c r="EH275" s="23" t="n">
        <v>0.002039462358120186</v>
      </c>
      <c r="EI275" s="23" t="n">
        <v>0.01243478093614929</v>
      </c>
      <c r="EJ275" s="23" t="n">
        <v>0.001880726477408658</v>
      </c>
      <c r="EK275" s="23" t="n">
        <v>0.003920188835528844</v>
      </c>
      <c r="EL275" s="23" t="n">
        <v>1.239525550257607</v>
      </c>
      <c r="EM275" s="23" t="n">
        <v>1.460408295453541</v>
      </c>
      <c r="EN275" s="23" t="n">
        <v>0.01632536579424667</v>
      </c>
      <c r="EO275" s="23" t="n">
        <v>0.003890584858097379</v>
      </c>
      <c r="EP275" s="23" t="n">
        <v>1.917339738806403</v>
      </c>
      <c r="EQ275" s="23" t="n">
        <v>0.9173397388064033</v>
      </c>
      <c r="ER275" s="23" t="n">
        <v>-0.009440013243101635</v>
      </c>
      <c r="ES275" s="23" t="n">
        <v>-0.001294760439614035</v>
      </c>
      <c r="ET275" s="23" t="n">
        <v>-0.01139240924767586</v>
      </c>
      <c r="EU275" s="23" t="n">
        <v>-0.0006576355649601882</v>
      </c>
      <c r="EV275" s="23" t="n">
        <v>-0.001952396004574223</v>
      </c>
      <c r="EW275" s="23" t="n">
        <v>1.137156633817245</v>
      </c>
      <c r="EX275" s="23" t="n">
        <v>1.20682132051043</v>
      </c>
      <c r="EY275" s="23" t="n">
        <v>-0.01079520004816283</v>
      </c>
      <c r="EZ275" s="23" t="n">
        <v>0.0005972091995130255</v>
      </c>
      <c r="FA275" s="23" t="n">
        <v>1.143557722872</v>
      </c>
      <c r="FB275" s="23" t="n">
        <v>0.1435577228720004</v>
      </c>
      <c r="FC275" s="23" t="n">
        <v>0.02582612133998119</v>
      </c>
      <c r="FD275" s="23" t="n">
        <v>0.002722581396524916</v>
      </c>
      <c r="FE275" s="23" t="n">
        <v>0.03117592354180074</v>
      </c>
      <c r="FF275" s="23" t="n">
        <v>0.002627220805294636</v>
      </c>
      <c r="FG275" s="23" t="n">
        <v>0.005349802201819551</v>
      </c>
      <c r="FH275" s="23" t="n">
        <v>1.105419678033887</v>
      </c>
      <c r="FI275" s="23" t="n">
        <v>1.207146947518502</v>
      </c>
      <c r="FJ275" s="23" t="n">
        <v>0.03976725669097658</v>
      </c>
      <c r="FK275" s="23" t="n">
        <v>0.008591333149175838</v>
      </c>
      <c r="FL275" s="23" t="n">
        <v>1.539807552495823</v>
      </c>
      <c r="FM275" s="23" t="n">
        <v>0.5398075524958229</v>
      </c>
    </row>
    <row r="276">
      <c r="A276" s="2" t="inlineStr">
        <is>
          <t>Vic|1901</t>
        </is>
      </c>
      <c r="B276" s="2" t="inlineStr">
        <is>
          <t>Vic</t>
        </is>
      </c>
      <c r="C276" s="2" t="inlineStr">
        <is>
          <t>1901</t>
        </is>
      </c>
      <c r="D276" s="2" t="inlineStr">
        <is>
          <t>Polymer product manufacturing</t>
        </is>
      </c>
      <c r="E276" s="23" t="n">
        <v>1</v>
      </c>
      <c r="F276" s="23" t="n">
        <v>0.4218578021194561</v>
      </c>
      <c r="G276" s="23" t="n">
        <v>1.758582343059449</v>
      </c>
      <c r="H276" s="23" t="n">
        <v>0.3367245409399933</v>
      </c>
      <c r="I276" s="23" t="n">
        <v>0.7585823430594494</v>
      </c>
      <c r="J276" s="23" t="n">
        <v>1.421857802119456</v>
      </c>
      <c r="K276" s="23" t="n">
        <v>1.758582343059449</v>
      </c>
      <c r="L276" s="23" t="n">
        <v>2.41962945908759</v>
      </c>
      <c r="M276" s="23" t="n">
        <v>0.6610471160281408</v>
      </c>
      <c r="N276" s="23" t="n">
        <v>2.41962945908759</v>
      </c>
      <c r="O276" s="23" t="n">
        <v>1.41962945908759</v>
      </c>
      <c r="P276" s="23" t="n">
        <v>0.1937733287063648</v>
      </c>
      <c r="Q276" s="23" t="n">
        <v>0.09736172636815564</v>
      </c>
      <c r="R276" s="23" t="n">
        <v>0.3736668644159133</v>
      </c>
      <c r="S276" s="23" t="n">
        <v>0.08253180934139294</v>
      </c>
      <c r="T276" s="23" t="n">
        <v>0.1798935357095486</v>
      </c>
      <c r="U276" s="23" t="n">
        <v>1.502451637788053</v>
      </c>
      <c r="V276" s="23" t="n">
        <v>1.928370983305711</v>
      </c>
      <c r="W276" s="23" t="n">
        <v>0.5305186375835761</v>
      </c>
      <c r="X276" s="23" t="n">
        <v>0.1568517731676627</v>
      </c>
      <c r="Y276" s="23" t="n">
        <v>2.737831058202544</v>
      </c>
      <c r="Z276" s="23" t="n">
        <v>1.737831058202544</v>
      </c>
      <c r="AA276" s="23" t="n">
        <v>0.320983557661668</v>
      </c>
      <c r="AB276" s="23" t="n">
        <v>0.1705384197519801</v>
      </c>
      <c r="AC276" s="23" t="n">
        <v>0.6353644732195713</v>
      </c>
      <c r="AD276" s="23" t="n">
        <v>0.1438424958059233</v>
      </c>
      <c r="AE276" s="23" t="n">
        <v>0.3143809155579034</v>
      </c>
      <c r="AF276" s="23" t="n">
        <v>1.531299550027842</v>
      </c>
      <c r="AG276" s="23" t="n">
        <v>1.979429967840521</v>
      </c>
      <c r="AH276" s="23" t="n">
        <v>0.9657708991124581</v>
      </c>
      <c r="AI276" s="23" t="n">
        <v>0.3304064258928867</v>
      </c>
      <c r="AJ276" s="23" t="n">
        <v>3.008786201224758</v>
      </c>
      <c r="AK276" s="23" t="n">
        <v>2.008786201224758</v>
      </c>
      <c r="AL276" s="23" t="n">
        <v>0.3203740268716764</v>
      </c>
      <c r="AM276" s="23" t="n">
        <v>0.1696851891273503</v>
      </c>
      <c r="AN276" s="23" t="n">
        <v>0.6344026937855816</v>
      </c>
      <c r="AO276" s="23" t="n">
        <v>0.1443434777865549</v>
      </c>
      <c r="AP276" s="23" t="n">
        <v>0.3140286669139052</v>
      </c>
      <c r="AQ276" s="23" t="n">
        <v>1.52964714644398</v>
      </c>
      <c r="AR276" s="23" t="n">
        <v>1.980193900174333</v>
      </c>
      <c r="AS276" s="23" t="n">
        <v>0.9703460368858282</v>
      </c>
      <c r="AT276" s="23" t="n">
        <v>0.3359433431002466</v>
      </c>
      <c r="AU276" s="23" t="n">
        <v>3.028791211200444</v>
      </c>
      <c r="AV276" s="23" t="n">
        <v>2.028791211200444</v>
      </c>
      <c r="AW276" s="23" t="n">
        <v>0.3240069874890866</v>
      </c>
      <c r="AX276" s="23" t="n">
        <v>0.1752135542192987</v>
      </c>
      <c r="AY276" s="23" t="n">
        <v>0.647368104452444</v>
      </c>
      <c r="AZ276" s="23" t="n">
        <v>0.1481475627440586</v>
      </c>
      <c r="BA276" s="23" t="n">
        <v>0.3233611169633573</v>
      </c>
      <c r="BB276" s="23" t="n">
        <v>1.540770912310033</v>
      </c>
      <c r="BC276" s="23" t="n">
        <v>1.998006615441431</v>
      </c>
      <c r="BD276" s="23" t="n">
        <v>0.9923031348814478</v>
      </c>
      <c r="BE276" s="23" t="n">
        <v>0.3449350304290039</v>
      </c>
      <c r="BF276" s="23" t="n">
        <v>3.062597947567014</v>
      </c>
      <c r="BG276" s="23" t="n">
        <v>2.062597947567014</v>
      </c>
      <c r="BH276" s="23" t="n">
        <v>2.267166563272741</v>
      </c>
      <c r="BI276" s="23" t="n">
        <v>1.005568541433782</v>
      </c>
      <c r="BJ276" s="23" t="n">
        <v>4.134613630858134</v>
      </c>
      <c r="BK276" s="23" t="n">
        <v>0.8618785261516106</v>
      </c>
      <c r="BL276" s="23" t="n">
        <v>1.867447067585393</v>
      </c>
      <c r="BM276" s="23" t="n">
        <v>1.443535361593462</v>
      </c>
      <c r="BN276" s="23" t="n">
        <v>1.823692047085267</v>
      </c>
      <c r="BO276" s="23" t="n">
        <v>6.050013561259187</v>
      </c>
      <c r="BP276" s="23" t="n">
        <v>1.915399930401053</v>
      </c>
      <c r="BQ276" s="23" t="n">
        <v>2.668535104242964</v>
      </c>
      <c r="BR276" s="23" t="n">
        <v>1.668535104242964</v>
      </c>
      <c r="CD276" s="23" t="n">
        <v>0.1272102289553032</v>
      </c>
      <c r="CE276" s="23" t="n">
        <v>0.07317669338382449</v>
      </c>
      <c r="CF276" s="23" t="n">
        <v>0.2616976088036579</v>
      </c>
      <c r="CG276" s="23" t="n">
        <v>0.06131068646453017</v>
      </c>
      <c r="CH276" s="23" t="n">
        <v>0.1344873798483547</v>
      </c>
      <c r="CI276" s="23" t="n">
        <v>1.575242211139608</v>
      </c>
      <c r="CJ276" s="23" t="n">
        <v>2.057205705490934</v>
      </c>
      <c r="CK276" s="23" t="n">
        <v>0.4352522615288819</v>
      </c>
      <c r="CL276" s="23" t="n">
        <v>0.173554652725224</v>
      </c>
      <c r="CM276" s="23" t="n">
        <v>3.421519362895045</v>
      </c>
      <c r="CN276" s="23" t="n">
        <v>2.421519362895045</v>
      </c>
      <c r="CO276" s="23" t="n">
        <v>0</v>
      </c>
      <c r="CP276" s="23" t="n">
        <v>6.118463062060648e-05</v>
      </c>
      <c r="CQ276" s="23" t="n">
        <v>0.0002952533254851789</v>
      </c>
      <c r="CR276" s="23" t="n">
        <v>0.0002340686948645725</v>
      </c>
      <c r="CS276" s="23" t="n">
        <v>0.0002952533254851789</v>
      </c>
      <c r="CV276" s="23" t="n">
        <v>0.002622218615535292</v>
      </c>
      <c r="CW276" s="23" t="n">
        <v>0.002326965290050114</v>
      </c>
      <c r="CZ276" s="23" t="n">
        <v>0.0006791422324170939</v>
      </c>
      <c r="DA276" s="23" t="n">
        <v>0.0001141542286967646</v>
      </c>
      <c r="DB276" s="23" t="n">
        <v>0.0008575493557146409</v>
      </c>
      <c r="DC276" s="23" t="n">
        <v>6.425289460078238e-05</v>
      </c>
      <c r="DD276" s="23" t="n">
        <v>0.000178407123297547</v>
      </c>
      <c r="DE276" s="23" t="n">
        <v>1.168085893127991</v>
      </c>
      <c r="DF276" s="23" t="n">
        <v>1.262694785836818</v>
      </c>
      <c r="DG276" s="23" t="n">
        <v>0.0009708953387529603</v>
      </c>
      <c r="DH276" s="23" t="n">
        <v>0.0001133459830383194</v>
      </c>
      <c r="DI276" s="23" t="n">
        <v>1.429590581191668</v>
      </c>
      <c r="DJ276" s="23" t="n">
        <v>0.4295905811916682</v>
      </c>
      <c r="DK276" s="23" t="n">
        <v>0.003254409678990968</v>
      </c>
      <c r="DL276" s="23" t="n">
        <v>0.007619210474814374</v>
      </c>
      <c r="DM276" s="23" t="n">
        <v>0.01553507385063655</v>
      </c>
      <c r="DN276" s="23" t="n">
        <v>0.004661453696831209</v>
      </c>
      <c r="DO276" s="23" t="n">
        <v>0.01228066417164558</v>
      </c>
      <c r="DP276" s="23" t="n">
        <v>3.341195862340452</v>
      </c>
      <c r="DQ276" s="23" t="n">
        <v>4.773545860229008</v>
      </c>
      <c r="DR276" s="23" t="n">
        <v>0.02343441519291393</v>
      </c>
      <c r="DS276" s="23" t="n">
        <v>0.007899341342277381</v>
      </c>
      <c r="DT276" s="23" t="n">
        <v>7.200819043833408</v>
      </c>
      <c r="DU276" s="23" t="n">
        <v>6.200819043833408</v>
      </c>
      <c r="DV276" s="23" t="n">
        <v>-0.0003005912939978412</v>
      </c>
      <c r="DW276" s="23" t="n">
        <v>-0.002266184242183426</v>
      </c>
      <c r="DX276" s="23" t="n">
        <v>-0.003722465864973762</v>
      </c>
      <c r="DY276" s="23" t="n">
        <v>-0.001155690328792495</v>
      </c>
      <c r="DZ276" s="23" t="n">
        <v>-0.003421874570975921</v>
      </c>
      <c r="EA276" s="23" t="n">
        <v>8.539088082170807</v>
      </c>
      <c r="EB276" s="23" t="n">
        <v>12.38381130559455</v>
      </c>
      <c r="EC276" s="23" t="n">
        <v>-0.005070431151582662</v>
      </c>
      <c r="ED276" s="23" t="n">
        <v>-0.0013479652866089</v>
      </c>
      <c r="EE276" s="23" t="n">
        <v>16.86819030633361</v>
      </c>
      <c r="EF276" s="23" t="n">
        <v>15.86819030633361</v>
      </c>
      <c r="EG276" s="23" t="n">
        <v>0.008720212972017536</v>
      </c>
      <c r="EH276" s="23" t="n">
        <v>0.003566733023137958</v>
      </c>
      <c r="EI276" s="23" t="n">
        <v>0.01523424105728438</v>
      </c>
      <c r="EJ276" s="23" t="n">
        <v>0.002947295062128886</v>
      </c>
      <c r="EK276" s="23" t="n">
        <v>0.006514028085266844</v>
      </c>
      <c r="EL276" s="23" t="n">
        <v>1.409019026781034</v>
      </c>
      <c r="EM276" s="23" t="n">
        <v>1.747003325052936</v>
      </c>
      <c r="EN276" s="23" t="n">
        <v>0.02003433793583046</v>
      </c>
      <c r="EO276" s="23" t="n">
        <v>0.004800096878546085</v>
      </c>
      <c r="EP276" s="23" t="n">
        <v>2.297459706559811</v>
      </c>
      <c r="EQ276" s="23" t="n">
        <v>1.297459706559811</v>
      </c>
      <c r="ER276" s="23" t="n">
        <v>-0.009329743762009107</v>
      </c>
      <c r="ES276" s="23" t="n">
        <v>-0.00441996364776776</v>
      </c>
      <c r="ET276" s="23" t="n">
        <v>-0.01619602049127429</v>
      </c>
      <c r="EU276" s="23" t="n">
        <v>-0.00244631308149742</v>
      </c>
      <c r="EV276" s="23" t="n">
        <v>-0.006866276729265181</v>
      </c>
      <c r="EW276" s="23" t="n">
        <v>1.473749736382465</v>
      </c>
      <c r="EX276" s="23" t="n">
        <v>1.735955552951496</v>
      </c>
      <c r="EY276" s="23" t="n">
        <v>-0.01545920016246043</v>
      </c>
      <c r="EZ276" s="23" t="n">
        <v>0.0007368203288138538</v>
      </c>
      <c r="FA276" s="23" t="n">
        <v>1.65698014402181</v>
      </c>
      <c r="FB276" s="23" t="n">
        <v>0.65698014402181</v>
      </c>
      <c r="FC276" s="23" t="n">
        <v>0.00776929199547696</v>
      </c>
      <c r="FD276" s="23" t="n">
        <v>0.004469224706467431</v>
      </c>
      <c r="FE276" s="23" t="n">
        <v>0.01598303182072025</v>
      </c>
      <c r="FF276" s="23" t="n">
        <v>0.003744515118775858</v>
      </c>
      <c r="FG276" s="23" t="n">
        <v>0.008213739825243288</v>
      </c>
      <c r="FH276" s="23" t="n">
        <v>1.575242211139609</v>
      </c>
      <c r="FI276" s="23" t="n">
        <v>2.057205705490934</v>
      </c>
      <c r="FJ276" s="23" t="n">
        <v>0.02658278299850992</v>
      </c>
      <c r="FK276" s="23" t="n">
        <v>0.01059975117778967</v>
      </c>
      <c r="FL276" s="23" t="n">
        <v>3.421519362895047</v>
      </c>
      <c r="FM276" s="23" t="n">
        <v>2.421519362895047</v>
      </c>
    </row>
    <row r="277">
      <c r="A277" s="2" t="inlineStr">
        <is>
          <t>Vic|1902</t>
        </is>
      </c>
      <c r="B277" s="2" t="inlineStr">
        <is>
          <t>Vic</t>
        </is>
      </c>
      <c r="C277" s="2" t="inlineStr">
        <is>
          <t>1902</t>
        </is>
      </c>
      <c r="D277" s="2" t="inlineStr">
        <is>
          <t>Natural rubber product manufacturing</t>
        </is>
      </c>
      <c r="E277" s="23" t="n">
        <v>1</v>
      </c>
      <c r="F277" s="23" t="n">
        <v>0.3349246119716554</v>
      </c>
      <c r="G277" s="23" t="n">
        <v>1.624197858743178</v>
      </c>
      <c r="H277" s="23" t="n">
        <v>0.2892732467715224</v>
      </c>
      <c r="I277" s="23" t="n">
        <v>0.6241978587431778</v>
      </c>
      <c r="J277" s="23" t="n">
        <v>1.334924611971655</v>
      </c>
      <c r="K277" s="23" t="n">
        <v>1.624197858743178</v>
      </c>
      <c r="L277" s="23" t="n">
        <v>2.306213110356844</v>
      </c>
      <c r="M277" s="23" t="n">
        <v>0.6820152516136659</v>
      </c>
      <c r="N277" s="23" t="n">
        <v>2.306213110356844</v>
      </c>
      <c r="O277" s="23" t="n">
        <v>1.306213110356844</v>
      </c>
      <c r="P277" s="23" t="n">
        <v>0.2323055463016151</v>
      </c>
      <c r="Q277" s="23" t="n">
        <v>0.08604087511185311</v>
      </c>
      <c r="R277" s="23" t="n">
        <v>0.3855194196830291</v>
      </c>
      <c r="S277" s="23" t="n">
        <v>0.06717299826956093</v>
      </c>
      <c r="T277" s="23" t="n">
        <v>0.153213873381414</v>
      </c>
      <c r="U277" s="23" t="n">
        <v>1.370378049433833</v>
      </c>
      <c r="V277" s="23" t="n">
        <v>1.659536011174215</v>
      </c>
      <c r="W277" s="23" t="n">
        <v>0.5473464649105279</v>
      </c>
      <c r="X277" s="23" t="n">
        <v>0.1618270452274987</v>
      </c>
      <c r="Y277" s="23" t="n">
        <v>2.356148932405935</v>
      </c>
      <c r="Z277" s="23" t="n">
        <v>1.356148932405935</v>
      </c>
      <c r="AA277" s="23" t="n">
        <v>0.4203952244102883</v>
      </c>
      <c r="AB277" s="23" t="n">
        <v>0.1481868554329678</v>
      </c>
      <c r="AC277" s="23" t="n">
        <v>0.6892301540922897</v>
      </c>
      <c r="AD277" s="23" t="n">
        <v>0.1206480742490336</v>
      </c>
      <c r="AE277" s="23" t="n">
        <v>0.2688349296820014</v>
      </c>
      <c r="AF277" s="23" t="n">
        <v>1.352494145576553</v>
      </c>
      <c r="AG277" s="23" t="n">
        <v>1.639481407190367</v>
      </c>
      <c r="AH277" s="23" t="n">
        <v>1.030116932396481</v>
      </c>
      <c r="AI277" s="23" t="n">
        <v>0.3408867783041917</v>
      </c>
      <c r="AJ277" s="23" t="n">
        <v>2.450353554423658</v>
      </c>
      <c r="AK277" s="23" t="n">
        <v>1.450353554423658</v>
      </c>
      <c r="AL277" s="23" t="n">
        <v>0.4243444068939344</v>
      </c>
      <c r="AM277" s="23" t="n">
        <v>0.1490008348783202</v>
      </c>
      <c r="AN277" s="23" t="n">
        <v>0.6958621177696995</v>
      </c>
      <c r="AO277" s="23" t="n">
        <v>0.1225168759974449</v>
      </c>
      <c r="AP277" s="23" t="n">
        <v>0.2715177108757652</v>
      </c>
      <c r="AQ277" s="23" t="n">
        <v>1.351131845872457</v>
      </c>
      <c r="AR277" s="23" t="n">
        <v>1.639852220188757</v>
      </c>
      <c r="AS277" s="23" t="n">
        <v>1.042461441958716</v>
      </c>
      <c r="AT277" s="23" t="n">
        <v>0.3465993241890162</v>
      </c>
      <c r="AU277" s="23" t="n">
        <v>2.456639995774189</v>
      </c>
      <c r="AV277" s="23" t="n">
        <v>1.456639995774189</v>
      </c>
      <c r="AW277" s="23" t="n">
        <v>0.435583339131133</v>
      </c>
      <c r="AX277" s="23" t="n">
        <v>0.1525161695380363</v>
      </c>
      <c r="AY277" s="23" t="n">
        <v>0.7135180753130632</v>
      </c>
      <c r="AZ277" s="23" t="n">
        <v>0.1254185666438939</v>
      </c>
      <c r="BA277" s="23" t="n">
        <v>0.2779347361819302</v>
      </c>
      <c r="BB277" s="23" t="n">
        <v>1.350142339792572</v>
      </c>
      <c r="BC277" s="23" t="n">
        <v>1.638074763686628</v>
      </c>
      <c r="BD277" s="23" t="n">
        <v>1.069394299358779</v>
      </c>
      <c r="BE277" s="23" t="n">
        <v>0.3558762240457158</v>
      </c>
      <c r="BF277" s="23" t="n">
        <v>2.4550854068292</v>
      </c>
      <c r="BG277" s="23" t="n">
        <v>1.4550854068292</v>
      </c>
      <c r="BH277" s="23" t="n">
        <v>0.9891956720372775</v>
      </c>
      <c r="BI277" s="23" t="n">
        <v>0.8366768810960271</v>
      </c>
      <c r="BJ277" s="23" t="n">
        <v>2.51715195946821</v>
      </c>
      <c r="BK277" s="23" t="n">
        <v>0.6912794063349054</v>
      </c>
      <c r="BL277" s="23" t="n">
        <v>1.527956287430932</v>
      </c>
      <c r="BM277" s="23" t="n">
        <v>1.84581534750639</v>
      </c>
      <c r="BN277" s="23" t="n">
        <v>2.544645140110714</v>
      </c>
      <c r="BO277" s="23" t="n">
        <v>4.49330756744104</v>
      </c>
      <c r="BP277" s="23" t="n">
        <v>1.97615560797283</v>
      </c>
      <c r="BQ277" s="23" t="n">
        <v>4.542384984547032</v>
      </c>
      <c r="BR277" s="23" t="n">
        <v>3.542384984547032</v>
      </c>
      <c r="CD277" s="23" t="n">
        <v>0.1880896781086733</v>
      </c>
      <c r="CE277" s="23" t="n">
        <v>0.06214598032111467</v>
      </c>
      <c r="CF277" s="23" t="n">
        <v>0.3037107344092613</v>
      </c>
      <c r="CG277" s="23" t="n">
        <v>0.05347507597947333</v>
      </c>
      <c r="CH277" s="23" t="n">
        <v>0.115621056300588</v>
      </c>
      <c r="CI277" s="23" t="n">
        <v>1.330406117688225</v>
      </c>
      <c r="CJ277" s="23" t="n">
        <v>1.614712393913425</v>
      </c>
      <c r="CK277" s="23" t="n">
        <v>0.482770467485954</v>
      </c>
      <c r="CL277" s="23" t="n">
        <v>0.1790597330766927</v>
      </c>
      <c r="CM277" s="23" t="n">
        <v>2.566703672101676</v>
      </c>
      <c r="CN277" s="23" t="n">
        <v>1.566703672101676</v>
      </c>
      <c r="CO277" s="23" t="n">
        <v>0</v>
      </c>
      <c r="CP277" s="23" t="n">
        <v>8.591426034513588e-05</v>
      </c>
      <c r="CQ277" s="23" t="n">
        <v>0.0003241574691032538</v>
      </c>
      <c r="CR277" s="23" t="n">
        <v>0.0002382432087581179</v>
      </c>
      <c r="CS277" s="23" t="n">
        <v>0.0003241574691032538</v>
      </c>
      <c r="CV277" s="23" t="n">
        <v>0.002724933116269436</v>
      </c>
      <c r="CW277" s="23" t="n">
        <v>0.002400775647166182</v>
      </c>
      <c r="CZ277" s="23" t="n">
        <v>0.0005655864219264646</v>
      </c>
      <c r="DA277" s="23" t="n">
        <v>4.294799257990373e-05</v>
      </c>
      <c r="DB277" s="23" t="n">
        <v>0.0006551825741771388</v>
      </c>
      <c r="DC277" s="23" t="n">
        <v>4.664815967077052e-05</v>
      </c>
      <c r="DD277" s="23" t="n">
        <v>8.959615225067425e-05</v>
      </c>
      <c r="DE277" s="23" t="n">
        <v>1.075935331745796</v>
      </c>
      <c r="DF277" s="23" t="n">
        <v>1.158412841569813</v>
      </c>
      <c r="DG277" s="23" t="n">
        <v>0.0007721238439700588</v>
      </c>
      <c r="DH277" s="23" t="n">
        <v>0.00011694126979292</v>
      </c>
      <c r="DI277" s="23" t="n">
        <v>1.365173939890741</v>
      </c>
      <c r="DJ277" s="23" t="n">
        <v>0.3651739398907413</v>
      </c>
      <c r="DK277" s="23" t="n">
        <v>0.01109356221623813</v>
      </c>
      <c r="DL277" s="23" t="n">
        <v>0.004629495982424223</v>
      </c>
      <c r="DM277" s="23" t="n">
        <v>0.01902535315160502</v>
      </c>
      <c r="DN277" s="23" t="n">
        <v>0.003302294952942663</v>
      </c>
      <c r="DO277" s="23" t="n">
        <v>0.007931790935366886</v>
      </c>
      <c r="DP277" s="23" t="n">
        <v>1.417313743970158</v>
      </c>
      <c r="DQ277" s="23" t="n">
        <v>1.714990440469769</v>
      </c>
      <c r="DR277" s="23" t="n">
        <v>0.02717525826806</v>
      </c>
      <c r="DS277" s="23" t="n">
        <v>0.008149905116454984</v>
      </c>
      <c r="DT277" s="23" t="n">
        <v>2.449642210351729</v>
      </c>
      <c r="DU277" s="23" t="n">
        <v>1.449642210351729</v>
      </c>
      <c r="DV277" s="23" t="n">
        <v>-0.0004202164009659552</v>
      </c>
      <c r="DW277" s="23" t="n">
        <v>-0.00124302357563328</v>
      </c>
      <c r="DX277" s="23" t="n">
        <v>-0.002348735651521953</v>
      </c>
      <c r="DY277" s="23" t="n">
        <v>-0.0006854956749227173</v>
      </c>
      <c r="DZ277" s="23" t="n">
        <v>-0.001928519250555997</v>
      </c>
      <c r="EA277" s="23" t="n">
        <v>3.958055832128235</v>
      </c>
      <c r="EB277" s="23" t="n">
        <v>5.589347883906704</v>
      </c>
      <c r="EC277" s="23" t="n">
        <v>-0.003739457828235785</v>
      </c>
      <c r="ED277" s="23" t="n">
        <v>-0.001390722176713832</v>
      </c>
      <c r="EE277" s="23" t="n">
        <v>8.898885954093796</v>
      </c>
      <c r="EF277" s="23" t="n">
        <v>7.898885954093796</v>
      </c>
      <c r="EG277" s="23" t="n">
        <v>0.01050153576488242</v>
      </c>
      <c r="EH277" s="23" t="n">
        <v>0.00317548784818788</v>
      </c>
      <c r="EI277" s="23" t="n">
        <v>0.0161314960092291</v>
      </c>
      <c r="EJ277" s="23" t="n">
        <v>0.002454472396158794</v>
      </c>
      <c r="EK277" s="23" t="n">
        <v>0.005629960244346675</v>
      </c>
      <c r="EL277" s="23" t="n">
        <v>1.30238318654371</v>
      </c>
      <c r="EM277" s="23" t="n">
        <v>1.536108276960166</v>
      </c>
      <c r="EN277" s="23" t="n">
        <v>0.02108384993531778</v>
      </c>
      <c r="EO277" s="23" t="n">
        <v>0.004952353926088688</v>
      </c>
      <c r="EP277" s="23" t="n">
        <v>2.007692056415507</v>
      </c>
      <c r="EQ277" s="23" t="n">
        <v>1.007692056415507</v>
      </c>
      <c r="ER277" s="23" t="n">
        <v>-0.006552353281236357</v>
      </c>
      <c r="ES277" s="23" t="n">
        <v>-0.002361508402835397</v>
      </c>
      <c r="ET277" s="23" t="n">
        <v>-0.009499532331819658</v>
      </c>
      <c r="EU277" s="23" t="n">
        <v>-0.0005856706477479039</v>
      </c>
      <c r="EV277" s="23" t="n">
        <v>-0.002947179050583301</v>
      </c>
      <c r="EW277" s="23" t="n">
        <v>1.360406147452081</v>
      </c>
      <c r="EX277" s="23" t="n">
        <v>1.449789399943222</v>
      </c>
      <c r="EY277" s="23" t="n">
        <v>-0.008739340373083899</v>
      </c>
      <c r="EZ277" s="23" t="n">
        <v>0.0007601919587357595</v>
      </c>
      <c r="FA277" s="23" t="n">
        <v>1.333771241869742</v>
      </c>
      <c r="FB277" s="23" t="n">
        <v>0.3337712418697426</v>
      </c>
      <c r="FC277" s="23" t="n">
        <v>0.01148746954205236</v>
      </c>
      <c r="FD277" s="23" t="n">
        <v>0.003795530213451253</v>
      </c>
      <c r="FE277" s="23" t="n">
        <v>0.01854895944425492</v>
      </c>
      <c r="FF277" s="23" t="n">
        <v>0.003265959688751307</v>
      </c>
      <c r="FG277" s="23" t="n">
        <v>0.00706148990220256</v>
      </c>
      <c r="FH277" s="23" t="n">
        <v>1.330406117688225</v>
      </c>
      <c r="FI277" s="23" t="n">
        <v>1.614712393913425</v>
      </c>
      <c r="FJ277" s="23" t="n">
        <v>0.02948493025674196</v>
      </c>
      <c r="FK277" s="23" t="n">
        <v>0.01093597081248704</v>
      </c>
      <c r="FL277" s="23" t="n">
        <v>2.566703672101676</v>
      </c>
      <c r="FM277" s="23" t="n">
        <v>1.566703672101676</v>
      </c>
    </row>
    <row r="278">
      <c r="A278" s="2" t="inlineStr">
        <is>
          <t>Vic|2001</t>
        </is>
      </c>
      <c r="B278" s="2" t="inlineStr">
        <is>
          <t>Vic</t>
        </is>
      </c>
      <c r="C278" s="2" t="inlineStr">
        <is>
          <t>2001</t>
        </is>
      </c>
      <c r="D278" s="2" t="inlineStr">
        <is>
          <t>Glass and glass product manufacturing</t>
        </is>
      </c>
      <c r="E278" s="23" t="n">
        <v>1</v>
      </c>
      <c r="F278" s="23" t="n">
        <v>0.3364170930180502</v>
      </c>
      <c r="G278" s="23" t="n">
        <v>1.605904693479647</v>
      </c>
      <c r="H278" s="23" t="n">
        <v>0.2694876004615966</v>
      </c>
      <c r="I278" s="23" t="n">
        <v>0.6059046934796468</v>
      </c>
      <c r="J278" s="23" t="n">
        <v>1.33641709301805</v>
      </c>
      <c r="K278" s="23" t="n">
        <v>1.605904693479647</v>
      </c>
      <c r="L278" s="23" t="n">
        <v>2.226426474526139</v>
      </c>
      <c r="M278" s="23" t="n">
        <v>0.6205217810464925</v>
      </c>
      <c r="N278" s="23" t="n">
        <v>2.226426474526139</v>
      </c>
      <c r="O278" s="23" t="n">
        <v>1.226426474526139</v>
      </c>
      <c r="P278" s="23" t="n">
        <v>0.2096526001587322</v>
      </c>
      <c r="Q278" s="23" t="n">
        <v>0.07641403697812134</v>
      </c>
      <c r="R278" s="23" t="n">
        <v>0.3507593068684519</v>
      </c>
      <c r="S278" s="23" t="n">
        <v>0.06469266973159836</v>
      </c>
      <c r="T278" s="23" t="n">
        <v>0.1411067067097197</v>
      </c>
      <c r="U278" s="23" t="n">
        <v>1.364479319217919</v>
      </c>
      <c r="V278" s="23" t="n">
        <v>1.673050115299715</v>
      </c>
      <c r="W278" s="23" t="n">
        <v>0.4979953196826357</v>
      </c>
      <c r="X278" s="23" t="n">
        <v>0.1472360128141838</v>
      </c>
      <c r="Y278" s="23" t="n">
        <v>2.375335766432629</v>
      </c>
      <c r="Z278" s="23" t="n">
        <v>1.375335766432629</v>
      </c>
      <c r="AA278" s="23" t="n">
        <v>0.4146734183081761</v>
      </c>
      <c r="AB278" s="23" t="n">
        <v>0.1460178133877858</v>
      </c>
      <c r="AC278" s="23" t="n">
        <v>0.6743839832453625</v>
      </c>
      <c r="AD278" s="23" t="n">
        <v>0.1136927515494007</v>
      </c>
      <c r="AE278" s="23" t="n">
        <v>0.2597105649371865</v>
      </c>
      <c r="AF278" s="23" t="n">
        <v>1.352127257116029</v>
      </c>
      <c r="AG278" s="23" t="n">
        <v>1.626301454278835</v>
      </c>
      <c r="AH278" s="23" t="n">
        <v>0.9845349224040353</v>
      </c>
      <c r="AI278" s="23" t="n">
        <v>0.3101509391586728</v>
      </c>
      <c r="AJ278" s="23" t="n">
        <v>2.374241701869472</v>
      </c>
      <c r="AK278" s="23" t="n">
        <v>1.374241701869472</v>
      </c>
      <c r="AL278" s="23" t="n">
        <v>0.4206992802905008</v>
      </c>
      <c r="AM278" s="23" t="n">
        <v>0.1502351282014125</v>
      </c>
      <c r="AN278" s="23" t="n">
        <v>0.6857077995138937</v>
      </c>
      <c r="AO278" s="23" t="n">
        <v>0.1147733910219804</v>
      </c>
      <c r="AP278" s="23" t="n">
        <v>0.2650085192233929</v>
      </c>
      <c r="AQ278" s="23" t="n">
        <v>1.357108117935625</v>
      </c>
      <c r="AR278" s="23" t="n">
        <v>1.629923871132842</v>
      </c>
      <c r="AS278" s="23" t="n">
        <v>1.00105621649784</v>
      </c>
      <c r="AT278" s="23" t="n">
        <v>0.3153484169839468</v>
      </c>
      <c r="AU278" s="23" t="n">
        <v>2.379505417281894</v>
      </c>
      <c r="AV278" s="23" t="n">
        <v>1.379505417281894</v>
      </c>
      <c r="AW278" s="23" t="n">
        <v>0.4285273156362526</v>
      </c>
      <c r="AX278" s="23" t="n">
        <v>0.1539904518335573</v>
      </c>
      <c r="AY278" s="23" t="n">
        <v>0.7001077173935725</v>
      </c>
      <c r="AZ278" s="23" t="n">
        <v>0.1175899499237626</v>
      </c>
      <c r="BA278" s="23" t="n">
        <v>0.2715804017573198</v>
      </c>
      <c r="BB278" s="23" t="n">
        <v>1.359348042037696</v>
      </c>
      <c r="BC278" s="23" t="n">
        <v>1.633752836395255</v>
      </c>
      <c r="BD278" s="23" t="n">
        <v>1.023896588470078</v>
      </c>
      <c r="BE278" s="23" t="n">
        <v>0.3237888710765052</v>
      </c>
      <c r="BF278" s="23" t="n">
        <v>2.3893379747563</v>
      </c>
      <c r="BG278" s="23" t="n">
        <v>1.3893379747563</v>
      </c>
      <c r="BH278" s="23" t="n">
        <v>2.073696419786355</v>
      </c>
      <c r="BI278" s="23" t="n">
        <v>0.8730934783814835</v>
      </c>
      <c r="BJ278" s="23" t="n">
        <v>3.620894392475513</v>
      </c>
      <c r="BK278" s="23" t="n">
        <v>0.6741044943076743</v>
      </c>
      <c r="BL278" s="23" t="n">
        <v>1.547197972689158</v>
      </c>
      <c r="BM278" s="23" t="n">
        <v>1.421032447204319</v>
      </c>
      <c r="BN278" s="23" t="n">
        <v>1.746106304628987</v>
      </c>
      <c r="BO278" s="23" t="n">
        <v>5.418871189303699</v>
      </c>
      <c r="BP278" s="23" t="n">
        <v>1.797976796828186</v>
      </c>
      <c r="BQ278" s="23" t="n">
        <v>2.613145847964566</v>
      </c>
      <c r="BR278" s="23" t="n">
        <v>1.613145847964566</v>
      </c>
      <c r="CD278" s="23" t="n">
        <v>0.2050208181494438</v>
      </c>
      <c r="CE278" s="23" t="n">
        <v>0.06960377640966443</v>
      </c>
      <c r="CF278" s="23" t="n">
        <v>0.3236246763769107</v>
      </c>
      <c r="CG278" s="23" t="n">
        <v>0.0490000818178024</v>
      </c>
      <c r="CH278" s="23" t="n">
        <v>0.1186038582274668</v>
      </c>
      <c r="CI278" s="23" t="n">
        <v>1.339496140137968</v>
      </c>
      <c r="CJ278" s="23" t="n">
        <v>1.578496658524765</v>
      </c>
      <c r="CK278" s="23" t="n">
        <v>0.4865396027213996</v>
      </c>
      <c r="CL278" s="23" t="n">
        <v>0.162914926344489</v>
      </c>
      <c r="CM278" s="23" t="n">
        <v>2.373122920457527</v>
      </c>
      <c r="CN278" s="23" t="n">
        <v>1.373122920457527</v>
      </c>
      <c r="CO278" s="23" t="n">
        <v>0</v>
      </c>
      <c r="CP278" s="23" t="n">
        <v>0.000132298501919353</v>
      </c>
      <c r="CQ278" s="23" t="n">
        <v>0.0003489828368926375</v>
      </c>
      <c r="CR278" s="23" t="n">
        <v>0.0002166843349732845</v>
      </c>
      <c r="CS278" s="23" t="n">
        <v>0.0003489828368926375</v>
      </c>
      <c r="CV278" s="23" t="n">
        <v>0.002533294077657194</v>
      </c>
      <c r="CW278" s="23" t="n">
        <v>0.002184311240764557</v>
      </c>
      <c r="CZ278" s="23" t="n">
        <v>0.0004611925364429298</v>
      </c>
      <c r="DA278" s="23" t="n">
        <v>7.350774876542919e-05</v>
      </c>
      <c r="DB278" s="23" t="n">
        <v>0.0005841306954667253</v>
      </c>
      <c r="DC278" s="23" t="n">
        <v>4.943041025836631e-05</v>
      </c>
      <c r="DD278" s="23" t="n">
        <v>0.0001229381590237955</v>
      </c>
      <c r="DE278" s="23" t="n">
        <v>1.159386249683001</v>
      </c>
      <c r="DF278" s="23" t="n">
        <v>1.266565803453778</v>
      </c>
      <c r="DG278" s="23" t="n">
        <v>0.0006905280301862225</v>
      </c>
      <c r="DH278" s="23" t="n">
        <v>0.0001063973347194972</v>
      </c>
      <c r="DI278" s="23" t="n">
        <v>1.497266273023635</v>
      </c>
      <c r="DJ278" s="23" t="n">
        <v>0.497266273023635</v>
      </c>
      <c r="DK278" s="23" t="n">
        <v>0.007625029883226419</v>
      </c>
      <c r="DL278" s="23" t="n">
        <v>0.005406074869246813</v>
      </c>
      <c r="DM278" s="23" t="n">
        <v>0.016359782515501</v>
      </c>
      <c r="DN278" s="23" t="n">
        <v>0.003328677763027771</v>
      </c>
      <c r="DO278" s="23" t="n">
        <v>0.008734752632274584</v>
      </c>
      <c r="DP278" s="23" t="n">
        <v>1.70899064686148</v>
      </c>
      <c r="DQ278" s="23" t="n">
        <v>2.14553683933611</v>
      </c>
      <c r="DR278" s="23" t="n">
        <v>0.02377485663042304</v>
      </c>
      <c r="DS278" s="23" t="n">
        <v>0.007415074114922038</v>
      </c>
      <c r="DT278" s="23" t="n">
        <v>3.1180017645207</v>
      </c>
      <c r="DU278" s="23" t="n">
        <v>2.1180017645207</v>
      </c>
      <c r="DV278" s="23" t="n">
        <v>-0.0002581870739175489</v>
      </c>
      <c r="DW278" s="23" t="n">
        <v>-0.001856557487786762</v>
      </c>
      <c r="DX278" s="23" t="n">
        <v>-0.002892978168181546</v>
      </c>
      <c r="DY278" s="23" t="n">
        <v>-0.0007782336064772347</v>
      </c>
      <c r="DZ278" s="23" t="n">
        <v>-0.002634791094263997</v>
      </c>
      <c r="EA278" s="23" t="n">
        <v>8.190745298037836</v>
      </c>
      <c r="EB278" s="23" t="n">
        <v>11.2049690338309</v>
      </c>
      <c r="EC278" s="23" t="n">
        <v>-0.004158306766029613</v>
      </c>
      <c r="ED278" s="23" t="n">
        <v>-0.001265328597848067</v>
      </c>
      <c r="EE278" s="23" t="n">
        <v>16.10578989464652</v>
      </c>
      <c r="EF278" s="23" t="n">
        <v>15.10578989464651</v>
      </c>
      <c r="EG278" s="23" t="n">
        <v>0.009575022562067152</v>
      </c>
      <c r="EH278" s="23" t="n">
        <v>0.002831815936784746</v>
      </c>
      <c r="EI278" s="23" t="n">
        <v>0.01474953854808953</v>
      </c>
      <c r="EJ278" s="23" t="n">
        <v>0.00234270004923763</v>
      </c>
      <c r="EK278" s="23" t="n">
        <v>0.005174515986022376</v>
      </c>
      <c r="EL278" s="23" t="n">
        <v>1.295750314782902</v>
      </c>
      <c r="EM278" s="23" t="n">
        <v>1.540418150712456</v>
      </c>
      <c r="EN278" s="23" t="n">
        <v>0.01925536663817731</v>
      </c>
      <c r="EO278" s="23" t="n">
        <v>0.004505828090087781</v>
      </c>
      <c r="EP278" s="23" t="n">
        <v>2.010999610012435</v>
      </c>
      <c r="EQ278" s="23" t="n">
        <v>1.010999610012435</v>
      </c>
      <c r="ER278" s="23" t="n">
        <v>-0.003549160579742443</v>
      </c>
      <c r="ES278" s="23" t="n">
        <v>0.001385498876841958</v>
      </c>
      <c r="ET278" s="23" t="n">
        <v>-0.003425722279558467</v>
      </c>
      <c r="EU278" s="23" t="n">
        <v>-0.001262060576657981</v>
      </c>
      <c r="EV278" s="23" t="n">
        <v>0.0001234383001839762</v>
      </c>
      <c r="EW278" s="23" t="n">
        <v>0.6096263198825169</v>
      </c>
      <c r="EX278" s="23" t="n">
        <v>0.965220423981793</v>
      </c>
      <c r="EY278" s="23" t="n">
        <v>-0.002734072544371699</v>
      </c>
      <c r="EZ278" s="23" t="n">
        <v>0.0006916497351867677</v>
      </c>
      <c r="FA278" s="23" t="n">
        <v>0.770343432747725</v>
      </c>
      <c r="FB278" s="23" t="n">
        <v>-0.229656567252275</v>
      </c>
      <c r="FC278" s="23" t="n">
        <v>0.01252152923892845</v>
      </c>
      <c r="FD278" s="23" t="n">
        <v>0.004251010845240911</v>
      </c>
      <c r="FE278" s="23" t="n">
        <v>0.0197651920632687</v>
      </c>
      <c r="FF278" s="23" t="n">
        <v>0.002992651979099342</v>
      </c>
      <c r="FG278" s="23" t="n">
        <v>0.007243662824340254</v>
      </c>
      <c r="FH278" s="23" t="n">
        <v>1.339496140137968</v>
      </c>
      <c r="FI278" s="23" t="n">
        <v>1.578496658524765</v>
      </c>
      <c r="FJ278" s="23" t="n">
        <v>0.02971512803608019</v>
      </c>
      <c r="FK278" s="23" t="n">
        <v>0.009949935972811488</v>
      </c>
      <c r="FL278" s="23" t="n">
        <v>2.373122920457527</v>
      </c>
      <c r="FM278" s="23" t="n">
        <v>1.373122920457527</v>
      </c>
    </row>
    <row r="279">
      <c r="A279" s="2" t="inlineStr">
        <is>
          <t>Vic|2002</t>
        </is>
      </c>
      <c r="B279" s="2" t="inlineStr">
        <is>
          <t>Vic</t>
        </is>
      </c>
      <c r="C279" s="2" t="inlineStr">
        <is>
          <t>2002</t>
        </is>
      </c>
      <c r="D279" s="2" t="inlineStr">
        <is>
          <t>Ceramic product manufacturing</t>
        </is>
      </c>
      <c r="E279" s="23" t="n">
        <v>1</v>
      </c>
      <c r="F279" s="23" t="n">
        <v>0.3011468855267106</v>
      </c>
      <c r="G279" s="23" t="n">
        <v>1.521470638949757</v>
      </c>
      <c r="H279" s="23" t="n">
        <v>0.2203237534230468</v>
      </c>
      <c r="I279" s="23" t="n">
        <v>0.5214706389497574</v>
      </c>
      <c r="J279" s="23" t="n">
        <v>1.301146885526711</v>
      </c>
      <c r="K279" s="23" t="n">
        <v>1.521470638949757</v>
      </c>
      <c r="L279" s="23" t="n">
        <v>2.062604809417816</v>
      </c>
      <c r="M279" s="23" t="n">
        <v>0.5411341704680583</v>
      </c>
      <c r="N279" s="23" t="n">
        <v>2.062604809417816</v>
      </c>
      <c r="O279" s="23" t="n">
        <v>1.062604809417816</v>
      </c>
      <c r="P279" s="23" t="n">
        <v>0.1761908840498351</v>
      </c>
      <c r="Q279" s="23" t="n">
        <v>0.07518600660135739</v>
      </c>
      <c r="R279" s="23" t="n">
        <v>0.3058842612037016</v>
      </c>
      <c r="S279" s="23" t="n">
        <v>0.05450737055250911</v>
      </c>
      <c r="T279" s="23" t="n">
        <v>0.1296933771538665</v>
      </c>
      <c r="U279" s="23" t="n">
        <v>1.426730400989936</v>
      </c>
      <c r="V279" s="23" t="n">
        <v>1.736095842036771</v>
      </c>
      <c r="W279" s="23" t="n">
        <v>0.4342833603019783</v>
      </c>
      <c r="X279" s="23" t="n">
        <v>0.1283990990982767</v>
      </c>
      <c r="Y279" s="23" t="n">
        <v>2.464845798600695</v>
      </c>
      <c r="Z279" s="23" t="n">
        <v>1.464845798600696</v>
      </c>
      <c r="AA279" s="23" t="n">
        <v>0.5014134483576465</v>
      </c>
      <c r="AB279" s="23" t="n">
        <v>0.137101203001065</v>
      </c>
      <c r="AC279" s="23" t="n">
        <v>0.7329837372390857</v>
      </c>
      <c r="AD279" s="23" t="n">
        <v>0.09446908588037428</v>
      </c>
      <c r="AE279" s="23" t="n">
        <v>0.2315702888814393</v>
      </c>
      <c r="AF279" s="23" t="n">
        <v>1.27342944919035</v>
      </c>
      <c r="AG279" s="23" t="n">
        <v>1.461835017867861</v>
      </c>
      <c r="AH279" s="23" t="n">
        <v>1.003454937941294</v>
      </c>
      <c r="AI279" s="23" t="n">
        <v>0.2704712007022088</v>
      </c>
      <c r="AJ279" s="23" t="n">
        <v>2.001252541646138</v>
      </c>
      <c r="AK279" s="23" t="n">
        <v>1.001252541646138</v>
      </c>
      <c r="AL279" s="23" t="n">
        <v>0.5078749828616389</v>
      </c>
      <c r="AM279" s="23" t="n">
        <v>0.1408577828515981</v>
      </c>
      <c r="AN279" s="23" t="n">
        <v>0.7439674721705138</v>
      </c>
      <c r="AO279" s="23" t="n">
        <v>0.09523470645727686</v>
      </c>
      <c r="AP279" s="23" t="n">
        <v>0.2360924893088749</v>
      </c>
      <c r="AQ279" s="23" t="n">
        <v>1.277347354378296</v>
      </c>
      <c r="AR279" s="23" t="n">
        <v>1.464863396063739</v>
      </c>
      <c r="AS279" s="23" t="n">
        <v>1.01897120168543</v>
      </c>
      <c r="AT279" s="23" t="n">
        <v>0.2750037295149166</v>
      </c>
      <c r="AU279" s="23" t="n">
        <v>2.006342576560874</v>
      </c>
      <c r="AV279" s="23" t="n">
        <v>1.006342576560874</v>
      </c>
      <c r="AW279" s="23" t="n">
        <v>0.5112902264442006</v>
      </c>
      <c r="AX279" s="23" t="n">
        <v>0.1439656343916779</v>
      </c>
      <c r="AY279" s="23" t="n">
        <v>0.7529200619772543</v>
      </c>
      <c r="AZ279" s="23" t="n">
        <v>0.09766420114137567</v>
      </c>
      <c r="BA279" s="23" t="n">
        <v>0.2416298355330536</v>
      </c>
      <c r="BB279" s="23" t="n">
        <v>1.281573217999679</v>
      </c>
      <c r="BC279" s="23" t="n">
        <v>1.47258841072219</v>
      </c>
      <c r="BD279" s="23" t="n">
        <v>1.035284400359191</v>
      </c>
      <c r="BE279" s="23" t="n">
        <v>0.2823643383819365</v>
      </c>
      <c r="BF279" s="23" t="n">
        <v>2.024846841996453</v>
      </c>
      <c r="BG279" s="23" t="n">
        <v>1.024846841996452</v>
      </c>
      <c r="BH279" s="23" t="n">
        <v>1.816597868487955</v>
      </c>
      <c r="BI279" s="23" t="n">
        <v>0.9403327880601378</v>
      </c>
      <c r="BJ279" s="23" t="n">
        <v>3.326310669957423</v>
      </c>
      <c r="BK279" s="23" t="n">
        <v>0.5693800134093299</v>
      </c>
      <c r="BL279" s="23" t="n">
        <v>1.509712801469468</v>
      </c>
      <c r="BM279" s="23" t="n">
        <v>1.51763398183596</v>
      </c>
      <c r="BN279" s="23" t="n">
        <v>1.83106604255023</v>
      </c>
      <c r="BO279" s="23" t="n">
        <v>4.894259954238134</v>
      </c>
      <c r="BP279" s="23" t="n">
        <v>1.567949284280711</v>
      </c>
      <c r="BQ279" s="23" t="n">
        <v>2.69419007868366</v>
      </c>
      <c r="BR279" s="23" t="n">
        <v>1.694190078683661</v>
      </c>
      <c r="CD279" s="23" t="n">
        <v>0.3252225643078113</v>
      </c>
      <c r="CE279" s="23" t="n">
        <v>0.06191519639970758</v>
      </c>
      <c r="CF279" s="23" t="n">
        <v>0.4270994760353844</v>
      </c>
      <c r="CG279" s="23" t="n">
        <v>0.03996171532786549</v>
      </c>
      <c r="CH279" s="23" t="n">
        <v>0.1018769117275731</v>
      </c>
      <c r="CI279" s="23" t="n">
        <v>1.190377923289194</v>
      </c>
      <c r="CJ279" s="23" t="n">
        <v>1.313252900961541</v>
      </c>
      <c r="CK279" s="23" t="n">
        <v>0.5691715776393159</v>
      </c>
      <c r="CL279" s="23" t="n">
        <v>0.1420721016039315</v>
      </c>
      <c r="CM279" s="23" t="n">
        <v>1.750098671199873</v>
      </c>
      <c r="CN279" s="23" t="n">
        <v>0.7500986711998733</v>
      </c>
      <c r="CO279" s="23" t="n">
        <v>0</v>
      </c>
      <c r="CP279" s="23" t="n">
        <v>7.86558365116854e-05</v>
      </c>
      <c r="CQ279" s="23" t="n">
        <v>0.000247340818706742</v>
      </c>
      <c r="CR279" s="23" t="n">
        <v>0.0001686849821950566</v>
      </c>
      <c r="CS279" s="23" t="n">
        <v>0.000247340818706742</v>
      </c>
      <c r="CV279" s="23" t="n">
        <v>0.002152198129793821</v>
      </c>
      <c r="CW279" s="23" t="n">
        <v>0.001904857311087079</v>
      </c>
      <c r="CZ279" s="23" t="n">
        <v>0.000454564438449182</v>
      </c>
      <c r="DA279" s="23" t="n">
        <v>7.556162269245789e-05</v>
      </c>
      <c r="DB279" s="23" t="n">
        <v>0.0005708047584769898</v>
      </c>
      <c r="DC279" s="23" t="n">
        <v>4.06786973353499e-05</v>
      </c>
      <c r="DD279" s="23" t="n">
        <v>0.0001162403200278078</v>
      </c>
      <c r="DE279" s="23" t="n">
        <v>1.166228627453235</v>
      </c>
      <c r="DF279" s="23" t="n">
        <v>1.255718024103205</v>
      </c>
      <c r="DG279" s="23" t="n">
        <v>0.0006635899518772097</v>
      </c>
      <c r="DH279" s="23" t="n">
        <v>9.278519340021984e-05</v>
      </c>
      <c r="DI279" s="23" t="n">
        <v>1.459836924641864</v>
      </c>
      <c r="DJ279" s="23" t="n">
        <v>0.4598369246418638</v>
      </c>
      <c r="DK279" s="23" t="n">
        <v>0.003096397996349936</v>
      </c>
      <c r="DL279" s="23" t="n">
        <v>0.004147922202924668</v>
      </c>
      <c r="DM279" s="23" t="n">
        <v>0.01016379551490098</v>
      </c>
      <c r="DN279" s="23" t="n">
        <v>0.002919475315626379</v>
      </c>
      <c r="DO279" s="23" t="n">
        <v>0.007067397518551047</v>
      </c>
      <c r="DP279" s="23" t="n">
        <v>2.339595945939211</v>
      </c>
      <c r="DQ279" s="23" t="n">
        <v>3.282457722451108</v>
      </c>
      <c r="DR279" s="23" t="n">
        <v>0.01663020830281388</v>
      </c>
      <c r="DS279" s="23" t="n">
        <v>0.006466412787912896</v>
      </c>
      <c r="DT279" s="23" t="n">
        <v>5.370823880656729</v>
      </c>
      <c r="DU279" s="23" t="n">
        <v>4.370823880656729</v>
      </c>
      <c r="DV279" s="23" t="n">
        <v>-0.0001357188522373739</v>
      </c>
      <c r="DW279" s="23" t="n">
        <v>-0.001194288122048955</v>
      </c>
      <c r="DX279" s="23" t="n">
        <v>-0.00202935128534464</v>
      </c>
      <c r="DY279" s="23" t="n">
        <v>-0.0006993443110583115</v>
      </c>
      <c r="DZ279" s="23" t="n">
        <v>-0.001893632433107266</v>
      </c>
      <c r="EA279" s="23" t="n">
        <v>9.799721647808592</v>
      </c>
      <c r="EB279" s="23" t="n">
        <v>14.95261160767319</v>
      </c>
      <c r="EC279" s="23" t="n">
        <v>-0.00313279771072439</v>
      </c>
      <c r="ED279" s="23" t="n">
        <v>-0.001103446425379749</v>
      </c>
      <c r="EE279" s="23" t="n">
        <v>23.08299590719415</v>
      </c>
      <c r="EF279" s="23" t="n">
        <v>22.08299590719415</v>
      </c>
      <c r="EG279" s="23" t="n">
        <v>0.00811098860016702</v>
      </c>
      <c r="EH279" s="23" t="n">
        <v>0.002731171970118693</v>
      </c>
      <c r="EI279" s="23" t="n">
        <v>0.01279269542418837</v>
      </c>
      <c r="EJ279" s="23" t="n">
        <v>0.001950534853902661</v>
      </c>
      <c r="EK279" s="23" t="n">
        <v>0.004681706824021354</v>
      </c>
      <c r="EL279" s="23" t="n">
        <v>1.336724917855569</v>
      </c>
      <c r="EM279" s="23" t="n">
        <v>1.577205449891145</v>
      </c>
      <c r="EN279" s="23" t="n">
        <v>0.01672206199966825</v>
      </c>
      <c r="EO279" s="23" t="n">
        <v>0.003929366575479881</v>
      </c>
      <c r="EP279" s="23" t="n">
        <v>2.06165522157483</v>
      </c>
      <c r="EQ279" s="23" t="n">
        <v>1.06165522157483</v>
      </c>
      <c r="ER279" s="23" t="n">
        <v>-0.001649454096174516</v>
      </c>
      <c r="ES279" s="23" t="n">
        <v>0.001025407880414417</v>
      </c>
      <c r="ET279" s="23" t="n">
        <v>-0.001808960492760397</v>
      </c>
      <c r="EU279" s="23" t="n">
        <v>-0.001184914277000299</v>
      </c>
      <c r="EV279" s="23" t="n">
        <v>-0.0001595063965858818</v>
      </c>
      <c r="EW279" s="23" t="n">
        <v>0.3783350001721253</v>
      </c>
      <c r="EX279" s="23" t="n">
        <v>1.096702537497597</v>
      </c>
      <c r="EY279" s="23" t="n">
        <v>-0.00120579825553234</v>
      </c>
      <c r="EZ279" s="23" t="n">
        <v>0.0006031622372280575</v>
      </c>
      <c r="FA279" s="23" t="n">
        <v>0.7310286829617622</v>
      </c>
      <c r="FB279" s="23" t="n">
        <v>-0.2689713170382378</v>
      </c>
      <c r="FC279" s="23" t="n">
        <v>0.0198627821549867</v>
      </c>
      <c r="FD279" s="23" t="n">
        <v>0.003781435217412036</v>
      </c>
      <c r="FE279" s="23" t="n">
        <v>0.02608485628620339</v>
      </c>
      <c r="FF279" s="23" t="n">
        <v>0.002440638913804656</v>
      </c>
      <c r="FG279" s="23" t="n">
        <v>0.006222074131216691</v>
      </c>
      <c r="FH279" s="23" t="n">
        <v>1.190377923289194</v>
      </c>
      <c r="FI279" s="23" t="n">
        <v>1.31325290096154</v>
      </c>
      <c r="FJ279" s="23" t="n">
        <v>0.03476182865577479</v>
      </c>
      <c r="FK279" s="23" t="n">
        <v>0.008676972369571399</v>
      </c>
      <c r="FL279" s="23" t="n">
        <v>1.750098671199874</v>
      </c>
      <c r="FM279" s="23" t="n">
        <v>0.7500986711998738</v>
      </c>
    </row>
    <row r="280">
      <c r="A280" s="2" t="inlineStr">
        <is>
          <t>Vic|2003</t>
        </is>
      </c>
      <c r="B280" s="2" t="inlineStr">
        <is>
          <t>Vic</t>
        </is>
      </c>
      <c r="C280" s="2" t="inlineStr">
        <is>
          <t>2003</t>
        </is>
      </c>
      <c r="D280" s="2" t="inlineStr">
        <is>
          <t>Cement, lime and ready-mixed concrete manufacturing</t>
        </is>
      </c>
      <c r="E280" s="23" t="n">
        <v>1</v>
      </c>
      <c r="F280" s="23" t="n">
        <v>0.4669381546485725</v>
      </c>
      <c r="G280" s="23" t="n">
        <v>1.837493421621591</v>
      </c>
      <c r="H280" s="23" t="n">
        <v>0.3705552669730189</v>
      </c>
      <c r="I280" s="23" t="n">
        <v>0.8374934216215915</v>
      </c>
      <c r="J280" s="23" t="n">
        <v>1.466938154648572</v>
      </c>
      <c r="K280" s="23" t="n">
        <v>1.837493421621591</v>
      </c>
      <c r="L280" s="23" t="n">
        <v>2.432432883972484</v>
      </c>
      <c r="M280" s="23" t="n">
        <v>0.594939462350893</v>
      </c>
      <c r="N280" s="23" t="n">
        <v>2.432432883972484</v>
      </c>
      <c r="O280" s="23" t="n">
        <v>1.432432883972484</v>
      </c>
      <c r="P280" s="23" t="n">
        <v>0.1212028407717621</v>
      </c>
      <c r="Q280" s="23" t="n">
        <v>0.120434502932665</v>
      </c>
      <c r="R280" s="23" t="n">
        <v>0.3362985149223192</v>
      </c>
      <c r="S280" s="23" t="n">
        <v>0.09466117121789205</v>
      </c>
      <c r="T280" s="23" t="n">
        <v>0.2150956741505571</v>
      </c>
      <c r="U280" s="23" t="n">
        <v>1.993660727469714</v>
      </c>
      <c r="V280" s="23" t="n">
        <v>2.774675187321767</v>
      </c>
      <c r="W280" s="23" t="n">
        <v>0.4774644126844094</v>
      </c>
      <c r="X280" s="23" t="n">
        <v>0.1411658977620903</v>
      </c>
      <c r="Y280" s="23" t="n">
        <v>3.939383018121878</v>
      </c>
      <c r="Z280" s="23" t="n">
        <v>2.939383018121878</v>
      </c>
      <c r="AA280" s="23" t="n">
        <v>0.3057193341423395</v>
      </c>
      <c r="AB280" s="23" t="n">
        <v>0.1992955001910282</v>
      </c>
      <c r="AC280" s="23" t="n">
        <v>0.6638060580916967</v>
      </c>
      <c r="AD280" s="23" t="n">
        <v>0.158791223758329</v>
      </c>
      <c r="AE280" s="23" t="n">
        <v>0.3580867239493572</v>
      </c>
      <c r="AF280" s="23" t="n">
        <v>1.65189040382457</v>
      </c>
      <c r="AG280" s="23" t="n">
        <v>2.171292371658235</v>
      </c>
      <c r="AH280" s="23" t="n">
        <v>0.9611703708793881</v>
      </c>
      <c r="AI280" s="23" t="n">
        <v>0.2973643127876914</v>
      </c>
      <c r="AJ280" s="23" t="n">
        <v>3.143963313854</v>
      </c>
      <c r="AK280" s="23" t="n">
        <v>2.143963313854</v>
      </c>
      <c r="AL280" s="23" t="n">
        <v>0.3146078278447876</v>
      </c>
      <c r="AM280" s="23" t="n">
        <v>0.2034162464009726</v>
      </c>
      <c r="AN280" s="23" t="n">
        <v>0.6774826743559201</v>
      </c>
      <c r="AO280" s="23" t="n">
        <v>0.15945860011016</v>
      </c>
      <c r="AP280" s="23" t="n">
        <v>0.3628748465111326</v>
      </c>
      <c r="AQ280" s="23" t="n">
        <v>1.646570836442532</v>
      </c>
      <c r="AR280" s="23" t="n">
        <v>2.153419636749018</v>
      </c>
      <c r="AS280" s="23" t="n">
        <v>0.97983018798748</v>
      </c>
      <c r="AT280" s="23" t="n">
        <v>0.3023475136315599</v>
      </c>
      <c r="AU280" s="23" t="n">
        <v>3.11444948684138</v>
      </c>
      <c r="AV280" s="23" t="n">
        <v>2.11444948684138</v>
      </c>
      <c r="AW280" s="23" t="n">
        <v>0.3187021225000782</v>
      </c>
      <c r="AX280" s="23" t="n">
        <v>0.2096223746972223</v>
      </c>
      <c r="AY280" s="23" t="n">
        <v>0.6919416328403037</v>
      </c>
      <c r="AZ280" s="23" t="n">
        <v>0.1636171356430033</v>
      </c>
      <c r="BA280" s="23" t="n">
        <v>0.3732395103402256</v>
      </c>
      <c r="BB280" s="23" t="n">
        <v>1.657737617348849</v>
      </c>
      <c r="BC280" s="23" t="n">
        <v>2.171123390745959</v>
      </c>
      <c r="BD280" s="23" t="n">
        <v>1.002381625049094</v>
      </c>
      <c r="BE280" s="23" t="n">
        <v>0.3104399922087907</v>
      </c>
      <c r="BF280" s="23" t="n">
        <v>3.145199088057058</v>
      </c>
      <c r="BG280" s="23" t="n">
        <v>2.145199088057058</v>
      </c>
      <c r="BH280" s="23" t="n">
        <v>1.423163312161285</v>
      </c>
      <c r="BI280" s="23" t="n">
        <v>1.277787320524949</v>
      </c>
      <c r="BJ280" s="23" t="n">
        <v>3.687063762093419</v>
      </c>
      <c r="BK280" s="23" t="n">
        <v>0.9861131294071852</v>
      </c>
      <c r="BL280" s="23" t="n">
        <v>2.263900449932134</v>
      </c>
      <c r="BM280" s="23" t="n">
        <v>1.897850098864928</v>
      </c>
      <c r="BN280" s="23" t="n">
        <v>2.590752396851816</v>
      </c>
      <c r="BO280" s="23" t="n">
        <v>5.410915174722869</v>
      </c>
      <c r="BP280" s="23" t="n">
        <v>1.72385141262945</v>
      </c>
      <c r="BQ280" s="23" t="n">
        <v>3.802033911698854</v>
      </c>
      <c r="BR280" s="23" t="n">
        <v>2.802033911698854</v>
      </c>
      <c r="CD280" s="23" t="n">
        <v>0.1845164933705774</v>
      </c>
      <c r="CE280" s="23" t="n">
        <v>0.0788609972583631</v>
      </c>
      <c r="CF280" s="23" t="n">
        <v>0.3275075431693775</v>
      </c>
      <c r="CG280" s="23" t="n">
        <v>0.06413005254043699</v>
      </c>
      <c r="CH280" s="23" t="n">
        <v>0.1429910497988001</v>
      </c>
      <c r="CI280" s="23" t="n">
        <v>1.427392672697183</v>
      </c>
      <c r="CJ280" s="23" t="n">
        <v>1.774949963478989</v>
      </c>
      <c r="CK280" s="23" t="n">
        <v>0.4837059581949787</v>
      </c>
      <c r="CL280" s="23" t="n">
        <v>0.1561984150256012</v>
      </c>
      <c r="CM280" s="23" t="n">
        <v>2.621478163599815</v>
      </c>
      <c r="CN280" s="23" t="n">
        <v>1.621478163599814</v>
      </c>
      <c r="CO280" s="23" t="n">
        <v>0</v>
      </c>
      <c r="CP280" s="23" t="n">
        <v>7.185579335560485e-05</v>
      </c>
      <c r="CQ280" s="23" t="n">
        <v>0.0003358667882098216</v>
      </c>
      <c r="CR280" s="23" t="n">
        <v>0.0002640109948542168</v>
      </c>
      <c r="CS280" s="23" t="n">
        <v>0.0003358667882098216</v>
      </c>
      <c r="CV280" s="23" t="n">
        <v>0.002430125192799337</v>
      </c>
      <c r="CW280" s="23" t="n">
        <v>0.002094258404589515</v>
      </c>
      <c r="CZ280" s="23" t="n">
        <v>0.0002633835575326249</v>
      </c>
      <c r="DA280" s="23" t="n">
        <v>0.0001018494375853622</v>
      </c>
      <c r="DB280" s="23" t="n">
        <v>0.0004390758052904707</v>
      </c>
      <c r="DC280" s="23" t="n">
        <v>7.38428101724836e-05</v>
      </c>
      <c r="DD280" s="23" t="n">
        <v>0.0001756922477578458</v>
      </c>
      <c r="DE280" s="23" t="n">
        <v>1.386696263576538</v>
      </c>
      <c r="DF280" s="23" t="n">
        <v>1.667058526370171</v>
      </c>
      <c r="DG280" s="23" t="n">
        <v>0.0005410866855642169</v>
      </c>
      <c r="DH280" s="23" t="n">
        <v>0.0001020108802737462</v>
      </c>
      <c r="DI280" s="23" t="n">
        <v>2.054367746540873</v>
      </c>
      <c r="DJ280" s="23" t="n">
        <v>1.054367746540873</v>
      </c>
      <c r="DK280" s="23" t="n">
        <v>0.004088390378149684</v>
      </c>
      <c r="DL280" s="23" t="n">
        <v>0.009972837077175022</v>
      </c>
      <c r="DM280" s="23" t="n">
        <v>0.01912370303636336</v>
      </c>
      <c r="DN280" s="23" t="n">
        <v>0.005062475581038653</v>
      </c>
      <c r="DO280" s="23" t="n">
        <v>0.01503531265821367</v>
      </c>
      <c r="DP280" s="23" t="n">
        <v>3.439306464097616</v>
      </c>
      <c r="DQ280" s="23" t="n">
        <v>4.677562871336745</v>
      </c>
      <c r="DR280" s="23" t="n">
        <v>0.02623307508738764</v>
      </c>
      <c r="DS280" s="23" t="n">
        <v>0.007109372051024278</v>
      </c>
      <c r="DT280" s="23" t="n">
        <v>6.416479998482961</v>
      </c>
      <c r="DU280" s="23" t="n">
        <v>5.41647999848296</v>
      </c>
      <c r="DV280" s="23" t="n">
        <v>-0.0002574792803916889</v>
      </c>
      <c r="DW280" s="23" t="n">
        <v>-0.003940414011866255</v>
      </c>
      <c r="DX280" s="23" t="n">
        <v>-0.005439687145479858</v>
      </c>
      <c r="DY280" s="23" t="n">
        <v>-0.001241793853221914</v>
      </c>
      <c r="DZ280" s="23" t="n">
        <v>-0.005182207865088169</v>
      </c>
      <c r="EA280" s="23" t="n">
        <v>16.30381010026097</v>
      </c>
      <c r="EB280" s="23" t="n">
        <v>21.12669857242402</v>
      </c>
      <c r="EC280" s="23" t="n">
        <v>-0.006652849904136565</v>
      </c>
      <c r="ED280" s="23" t="n">
        <v>-0.001213162758656707</v>
      </c>
      <c r="EE280" s="23" t="n">
        <v>25.83838938036472</v>
      </c>
      <c r="EF280" s="23" t="n">
        <v>24.83838938036472</v>
      </c>
      <c r="EG280" s="23" t="n">
        <v>0.00552672614025886</v>
      </c>
      <c r="EH280" s="23" t="n">
        <v>0.004249324997845189</v>
      </c>
      <c r="EI280" s="23" t="n">
        <v>0.013139443375922</v>
      </c>
      <c r="EJ280" s="23" t="n">
        <v>0.00336339223781795</v>
      </c>
      <c r="EK280" s="23" t="n">
        <v>0.007612717235663139</v>
      </c>
      <c r="EL280" s="23" t="n">
        <v>1.768868384284762</v>
      </c>
      <c r="EM280" s="23" t="n">
        <v>2.377437029167973</v>
      </c>
      <c r="EN280" s="23" t="n">
        <v>0.01745950920317057</v>
      </c>
      <c r="EO280" s="23" t="n">
        <v>0.004320065827248573</v>
      </c>
      <c r="EP280" s="23" t="n">
        <v>3.159105184530241</v>
      </c>
      <c r="EQ280" s="23" t="n">
        <v>2.159105184530241</v>
      </c>
      <c r="ER280" s="23" t="n">
        <v>0.00336176756218928</v>
      </c>
      <c r="ES280" s="23" t="n">
        <v>-0.0001285787879007593</v>
      </c>
      <c r="ET280" s="23" t="n">
        <v>0.0005371728883013147</v>
      </c>
      <c r="EU280" s="23" t="n">
        <v>-0.002696015885987206</v>
      </c>
      <c r="EV280" s="23" t="n">
        <v>-0.002824594673887966</v>
      </c>
      <c r="EW280" s="23" t="n">
        <v>0.9617526240222792</v>
      </c>
      <c r="EX280" s="23" t="n">
        <v>0.159788824885767</v>
      </c>
      <c r="EY280" s="23" t="n">
        <v>0.001200307904921023</v>
      </c>
      <c r="EZ280" s="23" t="n">
        <v>0.0006631350166197082</v>
      </c>
      <c r="FA280" s="23" t="n">
        <v>0.3570466674796957</v>
      </c>
      <c r="FB280" s="23" t="n">
        <v>-0.6429533325203044</v>
      </c>
      <c r="FC280" s="23" t="n">
        <v>0.01126923932729658</v>
      </c>
      <c r="FD280" s="23" t="n">
        <v>0.004816390315357488</v>
      </c>
      <c r="FE280" s="23" t="n">
        <v>0.02000233593242104</v>
      </c>
      <c r="FF280" s="23" t="n">
        <v>0.003916706289766976</v>
      </c>
      <c r="FG280" s="23" t="n">
        <v>0.008733096605124464</v>
      </c>
      <c r="FH280" s="23" t="n">
        <v>1.427392672697183</v>
      </c>
      <c r="FI280" s="23" t="n">
        <v>1.774949963478989</v>
      </c>
      <c r="FJ280" s="23" t="n">
        <v>0.02954206481688825</v>
      </c>
      <c r="FK280" s="23" t="n">
        <v>0.009539728884467209</v>
      </c>
      <c r="FL280" s="23" t="n">
        <v>2.621478163599816</v>
      </c>
      <c r="FM280" s="23" t="n">
        <v>1.621478163599816</v>
      </c>
    </row>
    <row r="281">
      <c r="A281" s="2" t="inlineStr">
        <is>
          <t>Vic|2004</t>
        </is>
      </c>
      <c r="B281" s="2" t="inlineStr">
        <is>
          <t>Vic</t>
        </is>
      </c>
      <c r="C281" s="2" t="inlineStr">
        <is>
          <t>2004</t>
        </is>
      </c>
      <c r="D281" s="2" t="inlineStr">
        <is>
          <t>Plaster and concrete product manufacturing</t>
        </is>
      </c>
      <c r="E281" s="23" t="n">
        <v>1</v>
      </c>
      <c r="F281" s="23" t="n">
        <v>0.4198800207004739</v>
      </c>
      <c r="G281" s="23" t="n">
        <v>1.752641650576725</v>
      </c>
      <c r="H281" s="23" t="n">
        <v>0.3327616298762512</v>
      </c>
      <c r="I281" s="23" t="n">
        <v>0.7526416505767251</v>
      </c>
      <c r="J281" s="23" t="n">
        <v>1.419880020700474</v>
      </c>
      <c r="K281" s="23" t="n">
        <v>1.752641650576725</v>
      </c>
      <c r="L281" s="23" t="n">
        <v>2.389984674884367</v>
      </c>
      <c r="M281" s="23" t="n">
        <v>0.6373430243076421</v>
      </c>
      <c r="N281" s="23" t="n">
        <v>2.389984674884367</v>
      </c>
      <c r="O281" s="23" t="n">
        <v>1.389984674884367</v>
      </c>
      <c r="P281" s="23" t="n">
        <v>0.172117733501683</v>
      </c>
      <c r="Q281" s="23" t="n">
        <v>0.1052695478300755</v>
      </c>
      <c r="R281" s="23" t="n">
        <v>0.360267768629449</v>
      </c>
      <c r="S281" s="23" t="n">
        <v>0.08288048729769056</v>
      </c>
      <c r="T281" s="23" t="n">
        <v>0.188150035127766</v>
      </c>
      <c r="U281" s="23" t="n">
        <v>1.611613607083933</v>
      </c>
      <c r="V281" s="23" t="n">
        <v>2.093147296910729</v>
      </c>
      <c r="W281" s="23" t="n">
        <v>0.5114950882180256</v>
      </c>
      <c r="X281" s="23" t="n">
        <v>0.1512273195885765</v>
      </c>
      <c r="Y281" s="23" t="n">
        <v>2.971774481407658</v>
      </c>
      <c r="Z281" s="23" t="n">
        <v>1.971774481407658</v>
      </c>
      <c r="AA281" s="23" t="n">
        <v>0.3755851203427978</v>
      </c>
      <c r="AB281" s="23" t="n">
        <v>0.1736383121531812</v>
      </c>
      <c r="AC281" s="23" t="n">
        <v>0.68932472939002</v>
      </c>
      <c r="AD281" s="23" t="n">
        <v>0.140101296894041</v>
      </c>
      <c r="AE281" s="23" t="n">
        <v>0.3137396090472222</v>
      </c>
      <c r="AF281" s="23" t="n">
        <v>1.462314140652593</v>
      </c>
      <c r="AG281" s="23" t="n">
        <v>1.835335565905462</v>
      </c>
      <c r="AH281" s="23" t="n">
        <v>1.007883309593079</v>
      </c>
      <c r="AI281" s="23" t="n">
        <v>0.318558580203059</v>
      </c>
      <c r="AJ281" s="23" t="n">
        <v>2.683501701753202</v>
      </c>
      <c r="AK281" s="23" t="n">
        <v>1.683501701753202</v>
      </c>
      <c r="AL281" s="23" t="n">
        <v>0.3764796299917232</v>
      </c>
      <c r="AM281" s="23" t="n">
        <v>0.1740322454746273</v>
      </c>
      <c r="AN281" s="23" t="n">
        <v>0.6912360367206526</v>
      </c>
      <c r="AO281" s="23" t="n">
        <v>0.1407241612543021</v>
      </c>
      <c r="AP281" s="23" t="n">
        <v>0.3147564067289293</v>
      </c>
      <c r="AQ281" s="23" t="n">
        <v>1.462262049817817</v>
      </c>
      <c r="AR281" s="23" t="n">
        <v>1.836051625783443</v>
      </c>
      <c r="AS281" s="23" t="n">
        <v>1.015132989140632</v>
      </c>
      <c r="AT281" s="23" t="n">
        <v>0.323896952419979</v>
      </c>
      <c r="AU281" s="23" t="n">
        <v>2.696382242946183</v>
      </c>
      <c r="AV281" s="23" t="n">
        <v>1.696382242946182</v>
      </c>
      <c r="AW281" s="23" t="n">
        <v>0.3815478996209382</v>
      </c>
      <c r="AX281" s="23" t="n">
        <v>0.1777702880622312</v>
      </c>
      <c r="AY281" s="23" t="n">
        <v>0.7036228670839048</v>
      </c>
      <c r="AZ281" s="23" t="n">
        <v>0.1443046794007354</v>
      </c>
      <c r="BA281" s="23" t="n">
        <v>0.3220749674629666</v>
      </c>
      <c r="BB281" s="23" t="n">
        <v>1.465918665097732</v>
      </c>
      <c r="BC281" s="23" t="n">
        <v>1.844127219106547</v>
      </c>
      <c r="BD281" s="23" t="n">
        <v>1.036189079314246</v>
      </c>
      <c r="BE281" s="23" t="n">
        <v>0.3325662122303411</v>
      </c>
      <c r="BF281" s="23" t="n">
        <v>2.715750972141855</v>
      </c>
      <c r="BG281" s="23" t="n">
        <v>1.715750972141855</v>
      </c>
      <c r="BH281" s="23" t="n">
        <v>1.503910658357015</v>
      </c>
      <c r="BI281" s="23" t="n">
        <v>1.018958909777356</v>
      </c>
      <c r="BJ281" s="23" t="n">
        <v>3.377437467762161</v>
      </c>
      <c r="BK281" s="23" t="n">
        <v>0.8545678996277908</v>
      </c>
      <c r="BL281" s="23" t="n">
        <v>1.873526809405147</v>
      </c>
      <c r="BM281" s="23" t="n">
        <v>1.677539522786908</v>
      </c>
      <c r="BN281" s="23" t="n">
        <v>2.245770018979671</v>
      </c>
      <c r="BO281" s="23" t="n">
        <v>5.224154221834627</v>
      </c>
      <c r="BP281" s="23" t="n">
        <v>1.846716754072465</v>
      </c>
      <c r="BQ281" s="23" t="n">
        <v>3.473713144331251</v>
      </c>
      <c r="BR281" s="23" t="n">
        <v>2.473713144331251</v>
      </c>
      <c r="CD281" s="23" t="n">
        <v>0.2034673868411148</v>
      </c>
      <c r="CE281" s="23" t="n">
        <v>0.06836876432310575</v>
      </c>
      <c r="CF281" s="23" t="n">
        <v>0.3290569607605709</v>
      </c>
      <c r="CG281" s="23" t="n">
        <v>0.05722080959635044</v>
      </c>
      <c r="CH281" s="23" t="n">
        <v>0.1255895739194562</v>
      </c>
      <c r="CI281" s="23" t="n">
        <v>1.336018294551028</v>
      </c>
      <c r="CJ281" s="23" t="n">
        <v>1.617246704099697</v>
      </c>
      <c r="CK281" s="23" t="n">
        <v>0.4963882213750535</v>
      </c>
      <c r="CL281" s="23" t="n">
        <v>0.1673312606144826</v>
      </c>
      <c r="CM281" s="23" t="n">
        <v>2.439645139604988</v>
      </c>
      <c r="CN281" s="23" t="n">
        <v>1.439645139604988</v>
      </c>
      <c r="CO281" s="23" t="n">
        <v>0</v>
      </c>
      <c r="CP281" s="23" t="n">
        <v>2.809771014224178e-05</v>
      </c>
      <c r="CQ281" s="23" t="n">
        <v>0.0002464018474501537</v>
      </c>
      <c r="CR281" s="23" t="n">
        <v>0.0002183041373079119</v>
      </c>
      <c r="CS281" s="23" t="n">
        <v>0.0002464018474501537</v>
      </c>
      <c r="CV281" s="23" t="n">
        <v>0.002489925885994343</v>
      </c>
      <c r="CW281" s="23" t="n">
        <v>0.002243524038544189</v>
      </c>
      <c r="CZ281" s="23" t="n">
        <v>0.0007916404679608378</v>
      </c>
      <c r="DA281" s="23" t="n">
        <v>0.0001187885401264874</v>
      </c>
      <c r="DB281" s="23" t="n">
        <v>0.0009729547086244334</v>
      </c>
      <c r="DC281" s="23" t="n">
        <v>6.252570053710821e-05</v>
      </c>
      <c r="DD281" s="23" t="n">
        <v>0.0001813142406635956</v>
      </c>
      <c r="DE281" s="23" t="n">
        <v>1.150053648005731</v>
      </c>
      <c r="DF281" s="23" t="n">
        <v>1.229036094037281</v>
      </c>
      <c r="DG281" s="23" t="n">
        <v>0.001082236286096275</v>
      </c>
      <c r="DH281" s="23" t="n">
        <v>0.0001092815774718416</v>
      </c>
      <c r="DI281" s="23" t="n">
        <v>1.367080549689399</v>
      </c>
      <c r="DJ281" s="23" t="n">
        <v>0.3670805496893988</v>
      </c>
      <c r="DK281" s="23" t="n">
        <v>0.004371883903238252</v>
      </c>
      <c r="DL281" s="23" t="n">
        <v>0.00490237628907828</v>
      </c>
      <c r="DM281" s="23" t="n">
        <v>0.01365785764828121</v>
      </c>
      <c r="DN281" s="23" t="n">
        <v>0.00438359745596468</v>
      </c>
      <c r="DO281" s="23" t="n">
        <v>0.009285973745042961</v>
      </c>
      <c r="DP281" s="23" t="n">
        <v>2.121341828278444</v>
      </c>
      <c r="DQ281" s="23" t="n">
        <v>3.124021120086205</v>
      </c>
      <c r="DR281" s="23" t="n">
        <v>0.02127394125117998</v>
      </c>
      <c r="DS281" s="23" t="n">
        <v>0.007616083602898768</v>
      </c>
      <c r="DT281" s="23" t="n">
        <v>4.866081012677941</v>
      </c>
      <c r="DU281" s="23" t="n">
        <v>3.866081012677941</v>
      </c>
      <c r="DV281" s="23" t="n">
        <v>-9.525474198411462e-05</v>
      </c>
      <c r="DW281" s="23" t="n">
        <v>-0.001311219951743049</v>
      </c>
      <c r="DX281" s="23" t="n">
        <v>-0.00249038384110354</v>
      </c>
      <c r="DY281" s="23" t="n">
        <v>-0.001083909147376376</v>
      </c>
      <c r="DZ281" s="23" t="n">
        <v>-0.002395129099119425</v>
      </c>
      <c r="EA281" s="23" t="n">
        <v>14.76540342696764</v>
      </c>
      <c r="EB281" s="23" t="n">
        <v>26.1444605195493</v>
      </c>
      <c r="EC281" s="23" t="n">
        <v>-0.003790013249656102</v>
      </c>
      <c r="ED281" s="23" t="n">
        <v>-0.001299629408552563</v>
      </c>
      <c r="EE281" s="23" t="n">
        <v>39.78818451146666</v>
      </c>
      <c r="EF281" s="23" t="n">
        <v>38.78818451146666</v>
      </c>
      <c r="EG281" s="23" t="n">
        <v>0.007855600162844983</v>
      </c>
      <c r="EH281" s="23" t="n">
        <v>0.003817474698960861</v>
      </c>
      <c r="EI281" s="23" t="n">
        <v>0.01466788645805172</v>
      </c>
      <c r="EJ281" s="23" t="n">
        <v>0.002994811596245876</v>
      </c>
      <c r="EK281" s="23" t="n">
        <v>0.006812286295206737</v>
      </c>
      <c r="EL281" s="23" t="n">
        <v>1.485955830213528</v>
      </c>
      <c r="EM281" s="23" t="n">
        <v>1.867188522072081</v>
      </c>
      <c r="EN281" s="23" t="n">
        <v>0.01929585954403066</v>
      </c>
      <c r="EO281" s="23" t="n">
        <v>0.00462797308597894</v>
      </c>
      <c r="EP281" s="23" t="n">
        <v>2.456318950052375</v>
      </c>
      <c r="EQ281" s="23" t="n">
        <v>1.456318950052376</v>
      </c>
      <c r="ER281" s="23" t="n">
        <v>-0.006961090513919506</v>
      </c>
      <c r="ES281" s="23" t="n">
        <v>-0.003423541377514845</v>
      </c>
      <c r="ET281" s="23" t="n">
        <v>-0.01275657912741913</v>
      </c>
      <c r="EU281" s="23" t="n">
        <v>-0.002371947235984779</v>
      </c>
      <c r="EV281" s="23" t="n">
        <v>-0.005795488613499624</v>
      </c>
      <c r="EW281" s="23" t="n">
        <v>1.491811070502399</v>
      </c>
      <c r="EX281" s="23" t="n">
        <v>1.8325546984213</v>
      </c>
      <c r="EY281" s="23" t="n">
        <v>-0.01204617999647794</v>
      </c>
      <c r="EZ281" s="23" t="n">
        <v>0.0007103991309411889</v>
      </c>
      <c r="FA281" s="23" t="n">
        <v>1.730501847719149</v>
      </c>
      <c r="FB281" s="23" t="n">
        <v>0.7305018477191484</v>
      </c>
      <c r="FC281" s="23" t="n">
        <v>0.012426654310014</v>
      </c>
      <c r="FD281" s="23" t="n">
        <v>0.004175583188226095</v>
      </c>
      <c r="FE281" s="23" t="n">
        <v>0.02009696572585645</v>
      </c>
      <c r="FF281" s="23" t="n">
        <v>0.003494728227616348</v>
      </c>
      <c r="FG281" s="23" t="n">
        <v>0.007670311415842443</v>
      </c>
      <c r="FH281" s="23" t="n">
        <v>1.336018294551029</v>
      </c>
      <c r="FI281" s="23" t="n">
        <v>1.617246704099697</v>
      </c>
      <c r="FJ281" s="23" t="n">
        <v>0.03031662678897703</v>
      </c>
      <c r="FK281" s="23" t="n">
        <v>0.01021966106312059</v>
      </c>
      <c r="FL281" s="23" t="n">
        <v>2.439645139604988</v>
      </c>
      <c r="FM281" s="23" t="n">
        <v>1.439645139604988</v>
      </c>
    </row>
    <row r="282">
      <c r="A282" s="2" t="inlineStr">
        <is>
          <t>Vic|2005</t>
        </is>
      </c>
      <c r="B282" s="2" t="inlineStr">
        <is>
          <t>Vic</t>
        </is>
      </c>
      <c r="C282" s="2" t="inlineStr">
        <is>
          <t>2005</t>
        </is>
      </c>
      <c r="D282" s="2" t="inlineStr">
        <is>
          <t>Other non-metallic mineral product manufacturing</t>
        </is>
      </c>
      <c r="E282" s="23" t="n">
        <v>1</v>
      </c>
      <c r="F282" s="23" t="n">
        <v>0.3193521525216228</v>
      </c>
      <c r="G282" s="23" t="n">
        <v>1.536058683331319</v>
      </c>
      <c r="H282" s="23" t="n">
        <v>0.2167065308096967</v>
      </c>
      <c r="I282" s="23" t="n">
        <v>0.5360586833313195</v>
      </c>
      <c r="J282" s="23" t="n">
        <v>1.319352152521623</v>
      </c>
      <c r="K282" s="23" t="n">
        <v>1.536058683331319</v>
      </c>
      <c r="L282" s="23" t="n">
        <v>2.129512055622623</v>
      </c>
      <c r="M282" s="23" t="n">
        <v>0.5934533722913031</v>
      </c>
      <c r="N282" s="23" t="n">
        <v>2.129512055622623</v>
      </c>
      <c r="O282" s="23" t="n">
        <v>1.129512055622623</v>
      </c>
      <c r="P282" s="23" t="n">
        <v>0.2072248512432146</v>
      </c>
      <c r="Q282" s="23" t="n">
        <v>0.0745507242608895</v>
      </c>
      <c r="R282" s="23" t="n">
        <v>0.3354584800755706</v>
      </c>
      <c r="S282" s="23" t="n">
        <v>0.05368290457146645</v>
      </c>
      <c r="T282" s="23" t="n">
        <v>0.128233628832356</v>
      </c>
      <c r="U282" s="23" t="n">
        <v>1.359757643997009</v>
      </c>
      <c r="V282" s="23" t="n">
        <v>1.618813950465098</v>
      </c>
      <c r="W282" s="23" t="n">
        <v>0.4762717617301523</v>
      </c>
      <c r="X282" s="23" t="n">
        <v>0.1408132816545818</v>
      </c>
      <c r="Y282" s="23" t="n">
        <v>2.29833323017404</v>
      </c>
      <c r="Z282" s="23" t="n">
        <v>1.29833323017404</v>
      </c>
      <c r="AA282" s="23" t="n">
        <v>0.4220366473409164</v>
      </c>
      <c r="AB282" s="23" t="n">
        <v>0.142154440501962</v>
      </c>
      <c r="AC282" s="23" t="n">
        <v>0.6554796655675709</v>
      </c>
      <c r="AD282" s="23" t="n">
        <v>0.09128857772469237</v>
      </c>
      <c r="AE282" s="23" t="n">
        <v>0.2334430182266544</v>
      </c>
      <c r="AF282" s="23" t="n">
        <v>1.33682961277799</v>
      </c>
      <c r="AG282" s="23" t="n">
        <v>1.553134472320082</v>
      </c>
      <c r="AH282" s="23" t="n">
        <v>0.9521011966484243</v>
      </c>
      <c r="AI282" s="23" t="n">
        <v>0.2966215310808534</v>
      </c>
      <c r="AJ282" s="23" t="n">
        <v>2.255968060231811</v>
      </c>
      <c r="AK282" s="23" t="n">
        <v>1.255968060231811</v>
      </c>
      <c r="AL282" s="23" t="n">
        <v>0.4020359594093847</v>
      </c>
      <c r="AM282" s="23" t="n">
        <v>0.1484008902440425</v>
      </c>
      <c r="AN282" s="23" t="n">
        <v>0.6420164686060675</v>
      </c>
      <c r="AO282" s="23" t="n">
        <v>0.09157961895264033</v>
      </c>
      <c r="AP282" s="23" t="n">
        <v>0.2399805091966828</v>
      </c>
      <c r="AQ282" s="23" t="n">
        <v>1.369123424835063</v>
      </c>
      <c r="AR282" s="23" t="n">
        <v>1.596913046159425</v>
      </c>
      <c r="AS282" s="23" t="n">
        <v>0.9436087530706565</v>
      </c>
      <c r="AT282" s="23" t="n">
        <v>0.301592284464589</v>
      </c>
      <c r="AU282" s="23" t="n">
        <v>2.347075506521544</v>
      </c>
      <c r="AV282" s="23" t="n">
        <v>1.347075506521544</v>
      </c>
      <c r="AW282" s="23" t="n">
        <v>0.4043075756923367</v>
      </c>
      <c r="AX282" s="23" t="n">
        <v>0.1521451160295289</v>
      </c>
      <c r="AY282" s="23" t="n">
        <v>0.6504030192115939</v>
      </c>
      <c r="AZ282" s="23" t="n">
        <v>0.09395032748972834</v>
      </c>
      <c r="BA282" s="23" t="n">
        <v>0.2460954435192573</v>
      </c>
      <c r="BB282" s="23" t="n">
        <v>1.376310327030097</v>
      </c>
      <c r="BC282" s="23" t="n">
        <v>1.608683730691524</v>
      </c>
      <c r="BD282" s="23" t="n">
        <v>0.9600675681766345</v>
      </c>
      <c r="BE282" s="23" t="n">
        <v>0.3096645489650406</v>
      </c>
      <c r="BF282" s="23" t="n">
        <v>2.374597029334941</v>
      </c>
      <c r="BG282" s="23" t="n">
        <v>1.374597029334941</v>
      </c>
      <c r="BH282" s="23" t="n">
        <v>3.725196409269656</v>
      </c>
      <c r="BI282" s="23" t="n">
        <v>0.848735902371034</v>
      </c>
      <c r="BJ282" s="23" t="n">
        <v>5.139590612014381</v>
      </c>
      <c r="BK282" s="23" t="n">
        <v>0.5656583003736911</v>
      </c>
      <c r="BL282" s="23" t="n">
        <v>1.414394202744725</v>
      </c>
      <c r="BM282" s="23" t="n">
        <v>1.227836551184004</v>
      </c>
      <c r="BN282" s="23" t="n">
        <v>1.379683122002693</v>
      </c>
      <c r="BO282" s="23" t="n">
        <v>6.859136042925295</v>
      </c>
      <c r="BP282" s="23" t="n">
        <v>1.719545430910913</v>
      </c>
      <c r="BQ282" s="23" t="n">
        <v>1.84128171761823</v>
      </c>
      <c r="BR282" s="23" t="n">
        <v>0.8412817176182298</v>
      </c>
      <c r="CD282" s="23" t="n">
        <v>0.2148117960977018</v>
      </c>
      <c r="CE282" s="23" t="n">
        <v>0.06760371624107255</v>
      </c>
      <c r="CF282" s="23" t="n">
        <v>0.3200211854920005</v>
      </c>
      <c r="CG282" s="23" t="n">
        <v>0.03760567315322615</v>
      </c>
      <c r="CH282" s="23" t="n">
        <v>0.1052093893942987</v>
      </c>
      <c r="CI282" s="23" t="n">
        <v>1.314711377443744</v>
      </c>
      <c r="CJ282" s="23" t="n">
        <v>1.489774729812542</v>
      </c>
      <c r="CK282" s="23" t="n">
        <v>0.4758294349182717</v>
      </c>
      <c r="CL282" s="23" t="n">
        <v>0.1558082494262711</v>
      </c>
      <c r="CM282" s="23" t="n">
        <v>2.215099187112855</v>
      </c>
      <c r="CN282" s="23" t="n">
        <v>1.215099187112855</v>
      </c>
      <c r="CO282" s="23" t="n">
        <v>0</v>
      </c>
      <c r="CP282" s="23" t="n">
        <v>5.815021266710631e-05</v>
      </c>
      <c r="CQ282" s="23" t="n">
        <v>0.0001975674714230087</v>
      </c>
      <c r="CR282" s="23" t="n">
        <v>0.0001394172587559024</v>
      </c>
      <c r="CS282" s="23" t="n">
        <v>0.0001975674714230087</v>
      </c>
      <c r="CV282" s="23" t="n">
        <v>0.002286594660411239</v>
      </c>
      <c r="CW282" s="23" t="n">
        <v>0.00208902718898823</v>
      </c>
      <c r="CZ282" s="23" t="n">
        <v>0.0006462787809853833</v>
      </c>
      <c r="DA282" s="23" t="n">
        <v>8.985277061659286e-05</v>
      </c>
      <c r="DB282" s="23" t="n">
        <v>0.0007829331248625342</v>
      </c>
      <c r="DC282" s="23" t="n">
        <v>4.680157326055812e-05</v>
      </c>
      <c r="DD282" s="23" t="n">
        <v>0.000136654343877151</v>
      </c>
      <c r="DE282" s="23" t="n">
        <v>1.139030977436075</v>
      </c>
      <c r="DF282" s="23" t="n">
        <v>1.211447981734436</v>
      </c>
      <c r="DG282" s="23" t="n">
        <v>0.0008846891937399312</v>
      </c>
      <c r="DH282" s="23" t="n">
        <v>0.000101756068877397</v>
      </c>
      <c r="DI282" s="23" t="n">
        <v>1.368897169099445</v>
      </c>
      <c r="DJ282" s="23" t="n">
        <v>0.3688971690994448</v>
      </c>
      <c r="DK282" s="23" t="n">
        <v>0.001671716466279029</v>
      </c>
      <c r="DL282" s="23" t="n">
        <v>0.006315958193361564</v>
      </c>
      <c r="DM282" s="23" t="n">
        <v>0.01099176067651668</v>
      </c>
      <c r="DN282" s="23" t="n">
        <v>0.003004086016876086</v>
      </c>
      <c r="DO282" s="23" t="n">
        <v>0.00932004421023765</v>
      </c>
      <c r="DP282" s="23" t="n">
        <v>4.778127643511142</v>
      </c>
      <c r="DQ282" s="23" t="n">
        <v>6.57513453880284</v>
      </c>
      <c r="DR282" s="23" t="n">
        <v>0.01808337433731212</v>
      </c>
      <c r="DS282" s="23" t="n">
        <v>0.007091613660795443</v>
      </c>
      <c r="DT282" s="23" t="n">
        <v>10.81724963657431</v>
      </c>
      <c r="DU282" s="23" t="n">
        <v>9.81724963657431</v>
      </c>
      <c r="DV282" s="23" t="n">
        <v>-4.637896431252305e-05</v>
      </c>
      <c r="DW282" s="23" t="n">
        <v>-0.002719735391158952</v>
      </c>
      <c r="DX282" s="23" t="n">
        <v>-0.003585710667275705</v>
      </c>
      <c r="DY282" s="23" t="n">
        <v>-0.0008195963118042306</v>
      </c>
      <c r="DZ282" s="23" t="n">
        <v>-0.003539331702963182</v>
      </c>
      <c r="EA282" s="23" t="n">
        <v>59.6415723480177</v>
      </c>
      <c r="EB282" s="23" t="n">
        <v>77.31329753535499</v>
      </c>
      <c r="EC282" s="23" t="n">
        <v>-0.004795843085485371</v>
      </c>
      <c r="ED282" s="23" t="n">
        <v>-0.001210132418209665</v>
      </c>
      <c r="EE282" s="23" t="n">
        <v>103.4055666523458</v>
      </c>
      <c r="EF282" s="23" t="n">
        <v>102.4055666523458</v>
      </c>
      <c r="EG282" s="23" t="n">
        <v>0.009452215822487189</v>
      </c>
      <c r="EH282" s="23" t="n">
        <v>0.002662231774071926</v>
      </c>
      <c r="EI282" s="23" t="n">
        <v>0.01403205289255815</v>
      </c>
      <c r="EJ282" s="23" t="n">
        <v>0.001917605295999033</v>
      </c>
      <c r="EK282" s="23" t="n">
        <v>0.004579837070070959</v>
      </c>
      <c r="EL282" s="23" t="n">
        <v>1.281651606783922</v>
      </c>
      <c r="EM282" s="23" t="n">
        <v>1.484525232610046</v>
      </c>
      <c r="EN282" s="23" t="n">
        <v>0.01834132769435132</v>
      </c>
      <c r="EO282" s="23" t="n">
        <v>0.004309274801793168</v>
      </c>
      <c r="EP282" s="23" t="n">
        <v>1.940426249125267</v>
      </c>
      <c r="EQ282" s="23" t="n">
        <v>0.940426249125267</v>
      </c>
      <c r="ER282" s="23" t="n">
        <v>-0.02945290375401885</v>
      </c>
      <c r="ES282" s="23" t="n">
        <v>0.003584217968008562</v>
      </c>
      <c r="ET282" s="23" t="n">
        <v>-0.0274952498540614</v>
      </c>
      <c r="EU282" s="23" t="n">
        <v>-0.001626564068051109</v>
      </c>
      <c r="EV282" s="23" t="n">
        <v>0.001957653899957452</v>
      </c>
      <c r="EW282" s="23" t="n">
        <v>0.8783068047231337</v>
      </c>
      <c r="EX282" s="23" t="n">
        <v>0.9335327369991377</v>
      </c>
      <c r="EY282" s="23" t="n">
        <v>-0.02683377127211907</v>
      </c>
      <c r="EZ282" s="23" t="n">
        <v>0.0006614785819423277</v>
      </c>
      <c r="FA282" s="23" t="n">
        <v>0.9110738790384157</v>
      </c>
      <c r="FB282" s="23" t="n">
        <v>-0.08892612096158428</v>
      </c>
      <c r="FC282" s="23" t="n">
        <v>0.01311950761870182</v>
      </c>
      <c r="FD282" s="23" t="n">
        <v>0.004128858314065354</v>
      </c>
      <c r="FE282" s="23" t="n">
        <v>0.01954511091792507</v>
      </c>
      <c r="FF282" s="23" t="n">
        <v>0.002296744985157892</v>
      </c>
      <c r="FG282" s="23" t="n">
        <v>0.006425603299223245</v>
      </c>
      <c r="FH282" s="23" t="n">
        <v>1.314711377443745</v>
      </c>
      <c r="FI282" s="23" t="n">
        <v>1.48977472981254</v>
      </c>
      <c r="FJ282" s="23" t="n">
        <v>0.02906101066150731</v>
      </c>
      <c r="FK282" s="23" t="n">
        <v>0.009515899743582246</v>
      </c>
      <c r="FL282" s="23" t="n">
        <v>2.215099187112855</v>
      </c>
      <c r="FM282" s="23" t="n">
        <v>1.215099187112855</v>
      </c>
    </row>
    <row r="283">
      <c r="A283" s="2" t="inlineStr">
        <is>
          <t>Vic|2101</t>
        </is>
      </c>
      <c r="B283" s="2" t="inlineStr">
        <is>
          <t>Vic</t>
        </is>
      </c>
      <c r="C283" s="2" t="inlineStr">
        <is>
          <t>2101</t>
        </is>
      </c>
      <c r="D283" s="2" t="inlineStr">
        <is>
          <t>Iron and steel manufacturing</t>
        </is>
      </c>
      <c r="E283" s="23" t="n">
        <v>1</v>
      </c>
      <c r="F283" s="23" t="n">
        <v>0.3893067445217239</v>
      </c>
      <c r="G283" s="23" t="n">
        <v>1.704232803121307</v>
      </c>
      <c r="H283" s="23" t="n">
        <v>0.3149260585995828</v>
      </c>
      <c r="I283" s="23" t="n">
        <v>0.7042328031213068</v>
      </c>
      <c r="J283" s="23" t="n">
        <v>1.389306744521724</v>
      </c>
      <c r="K283" s="23" t="n">
        <v>1.704232803121307</v>
      </c>
      <c r="L283" s="23" t="n">
        <v>2.270054312331105</v>
      </c>
      <c r="M283" s="23" t="n">
        <v>0.5658215092097982</v>
      </c>
      <c r="N283" s="23" t="n">
        <v>2.270054312331105</v>
      </c>
      <c r="O283" s="23" t="n">
        <v>1.270054312331105</v>
      </c>
      <c r="P283" s="23" t="n">
        <v>0.158887055248471</v>
      </c>
      <c r="Q283" s="23" t="n">
        <v>0.08598875427683131</v>
      </c>
      <c r="R283" s="23" t="n">
        <v>0.3198391522163511</v>
      </c>
      <c r="S283" s="23" t="n">
        <v>0.07496334269104876</v>
      </c>
      <c r="T283" s="23" t="n">
        <v>0.1609520969678801</v>
      </c>
      <c r="U283" s="23" t="n">
        <v>1.541194209574595</v>
      </c>
      <c r="V283" s="23" t="n">
        <v>2.012996916055746</v>
      </c>
      <c r="W283" s="23" t="n">
        <v>0.4540960075358463</v>
      </c>
      <c r="X283" s="23" t="n">
        <v>0.1342568553194953</v>
      </c>
      <c r="Y283" s="23" t="n">
        <v>2.85797988278983</v>
      </c>
      <c r="Z283" s="23" t="n">
        <v>1.85797988278983</v>
      </c>
      <c r="AA283" s="23" t="n">
        <v>0.1904150234050445</v>
      </c>
      <c r="AB283" s="23" t="n">
        <v>0.1474448539554971</v>
      </c>
      <c r="AC283" s="23" t="n">
        <v>0.4689926165274534</v>
      </c>
      <c r="AD283" s="23" t="n">
        <v>0.1311327391669118</v>
      </c>
      <c r="AE283" s="23" t="n">
        <v>0.2785775931224089</v>
      </c>
      <c r="AF283" s="23" t="n">
        <v>1.77433414296233</v>
      </c>
      <c r="AG283" s="23" t="n">
        <v>2.463002173572345</v>
      </c>
      <c r="AH283" s="23" t="n">
        <v>0.7518031122068112</v>
      </c>
      <c r="AI283" s="23" t="n">
        <v>0.2828104956793578</v>
      </c>
      <c r="AJ283" s="23" t="n">
        <v>3.948234224185141</v>
      </c>
      <c r="AK283" s="23" t="n">
        <v>2.948234224185141</v>
      </c>
      <c r="AL283" s="23" t="n">
        <v>0.1836708102275079</v>
      </c>
      <c r="AM283" s="23" t="n">
        <v>0.1484947086219117</v>
      </c>
      <c r="AN283" s="23" t="n">
        <v>0.4645984821642258</v>
      </c>
      <c r="AO283" s="23" t="n">
        <v>0.1324329633148062</v>
      </c>
      <c r="AP283" s="23" t="n">
        <v>0.2809276719367179</v>
      </c>
      <c r="AQ283" s="23" t="n">
        <v>1.808482896318557</v>
      </c>
      <c r="AR283" s="23" t="n">
        <v>2.529517246582299</v>
      </c>
      <c r="AS283" s="23" t="n">
        <v>0.7521482873037956</v>
      </c>
      <c r="AT283" s="23" t="n">
        <v>0.2875498051395697</v>
      </c>
      <c r="AU283" s="23" t="n">
        <v>4.095088851473625</v>
      </c>
      <c r="AV283" s="23" t="n">
        <v>3.095088851473625</v>
      </c>
      <c r="AW283" s="23" t="n">
        <v>0.1868173870888137</v>
      </c>
      <c r="AX283" s="23" t="n">
        <v>0.1522681573439586</v>
      </c>
      <c r="AY283" s="23" t="n">
        <v>0.4747754104007595</v>
      </c>
      <c r="AZ283" s="23" t="n">
        <v>0.1356898659679872</v>
      </c>
      <c r="BA283" s="23" t="n">
        <v>0.2879580233119459</v>
      </c>
      <c r="BB283" s="23" t="n">
        <v>1.815064163549026</v>
      </c>
      <c r="BC283" s="23" t="n">
        <v>2.541387703785031</v>
      </c>
      <c r="BD283" s="23" t="n">
        <v>0.7700216262368452</v>
      </c>
      <c r="BE283" s="23" t="n">
        <v>0.2952462158360857</v>
      </c>
      <c r="BF283" s="23" t="n">
        <v>4.121787796286723</v>
      </c>
      <c r="BG283" s="23" t="n">
        <v>3.121787796286724</v>
      </c>
      <c r="BH283" s="23" t="n">
        <v>2.191151198660678</v>
      </c>
      <c r="BI283" s="23" t="n">
        <v>0.8776798510344435</v>
      </c>
      <c r="BJ283" s="23" t="n">
        <v>3.842601239218558</v>
      </c>
      <c r="BK283" s="23" t="n">
        <v>0.7737701895234372</v>
      </c>
      <c r="BL283" s="23" t="n">
        <v>1.651450040557881</v>
      </c>
      <c r="BM283" s="23" t="n">
        <v>1.40055649814167</v>
      </c>
      <c r="BN283" s="23" t="n">
        <v>1.753690590392537</v>
      </c>
      <c r="BO283" s="23" t="n">
        <v>5.482082681739107</v>
      </c>
      <c r="BP283" s="23" t="n">
        <v>1.639481442520549</v>
      </c>
      <c r="BQ283" s="23" t="n">
        <v>2.501918938816264</v>
      </c>
      <c r="BR283" s="23" t="n">
        <v>1.501918938816264</v>
      </c>
      <c r="CD283" s="23" t="n">
        <v>0.03152796815657347</v>
      </c>
      <c r="CE283" s="23" t="n">
        <v>0.06145609967866583</v>
      </c>
      <c r="CF283" s="23" t="n">
        <v>0.149153464311102</v>
      </c>
      <c r="CG283" s="23" t="n">
        <v>0.05616939647586276</v>
      </c>
      <c r="CH283" s="23" t="n">
        <v>0.1176254961545286</v>
      </c>
      <c r="CI283" s="23" t="n">
        <v>2.949256589370553</v>
      </c>
      <c r="CJ283" s="23" t="n">
        <v>4.730830213047017</v>
      </c>
      <c r="CK283" s="23" t="n">
        <v>0.2977071046709645</v>
      </c>
      <c r="CL283" s="23" t="n">
        <v>0.1485536403598624</v>
      </c>
      <c r="CM283" s="23" t="n">
        <v>9.442635287897344</v>
      </c>
      <c r="CN283" s="23" t="n">
        <v>8.442635287897343</v>
      </c>
      <c r="CO283" s="23" t="n">
        <v>0</v>
      </c>
      <c r="CP283" s="23" t="n">
        <v>9.039614944627734e-05</v>
      </c>
      <c r="CQ283" s="23" t="n">
        <v>0.0003230269186832583</v>
      </c>
      <c r="CR283" s="23" t="n">
        <v>0.0002326307692369809</v>
      </c>
      <c r="CS283" s="23" t="n">
        <v>0.0003230269186832583</v>
      </c>
      <c r="CV283" s="23" t="n">
        <v>0.002314786628953167</v>
      </c>
      <c r="CW283" s="23" t="n">
        <v>0.001991759710269908</v>
      </c>
      <c r="CZ283" s="23" t="n">
        <v>0.0001656516097606055</v>
      </c>
      <c r="DA283" s="23" t="n">
        <v>6.744750301979614e-05</v>
      </c>
      <c r="DB283" s="23" t="n">
        <v>0.0002908898124276747</v>
      </c>
      <c r="DC283" s="23" t="n">
        <v>5.779069964727309e-05</v>
      </c>
      <c r="DD283" s="23" t="n">
        <v>0.0001252382026670692</v>
      </c>
      <c r="DE283" s="23" t="n">
        <v>1.407164790715099</v>
      </c>
      <c r="DF283" s="23" t="n">
        <v>1.756033719491525</v>
      </c>
      <c r="DG283" s="23" t="n">
        <v>0.0003879080031596055</v>
      </c>
      <c r="DH283" s="23" t="n">
        <v>9.701819073193083e-05</v>
      </c>
      <c r="DI283" s="23" t="n">
        <v>2.341709831375609</v>
      </c>
      <c r="DJ283" s="23" t="n">
        <v>1.341709831375609</v>
      </c>
      <c r="DK283" s="23" t="n">
        <v>0.00552098845549513</v>
      </c>
      <c r="DL283" s="23" t="n">
        <v>0.006096133486116329</v>
      </c>
      <c r="DM283" s="23" t="n">
        <v>0.01554470962245988</v>
      </c>
      <c r="DN283" s="23" t="n">
        <v>0.003927587680848422</v>
      </c>
      <c r="DO283" s="23" t="n">
        <v>0.01002372116696475</v>
      </c>
      <c r="DP283" s="23" t="n">
        <v>2.104174286046324</v>
      </c>
      <c r="DQ283" s="23" t="n">
        <v>2.815566405864873</v>
      </c>
      <c r="DR283" s="23" t="n">
        <v>0.02230612969627571</v>
      </c>
      <c r="DS283" s="23" t="n">
        <v>0.006761420073815831</v>
      </c>
      <c r="DT283" s="23" t="n">
        <v>4.040242046525936</v>
      </c>
      <c r="DU283" s="23" t="n">
        <v>3.040242046525936</v>
      </c>
      <c r="DV283" s="23" t="n">
        <v>-0.002540063203949943</v>
      </c>
      <c r="DW283" s="23" t="n">
        <v>-0.002480528416535462</v>
      </c>
      <c r="DX283" s="23" t="n">
        <v>-0.005981698117036945</v>
      </c>
      <c r="DY283" s="23" t="n">
        <v>-0.0009611064965515405</v>
      </c>
      <c r="DZ283" s="23" t="n">
        <v>-0.003441634913087002</v>
      </c>
      <c r="EA283" s="23" t="n">
        <v>1.976561690543014</v>
      </c>
      <c r="EB283" s="23" t="n">
        <v>2.354940659639911</v>
      </c>
      <c r="EC283" s="23" t="n">
        <v>-0.007135485395338896</v>
      </c>
      <c r="ED283" s="23" t="n">
        <v>-0.001153787278301951</v>
      </c>
      <c r="EE283" s="23" t="n">
        <v>2.809176316653385</v>
      </c>
      <c r="EF283" s="23" t="n">
        <v>1.809176316653385</v>
      </c>
      <c r="EG283" s="23" t="n">
        <v>0.007055259703302944</v>
      </c>
      <c r="EH283" s="23" t="n">
        <v>0.003462081407785975</v>
      </c>
      <c r="EI283" s="23" t="n">
        <v>0.01326848166358288</v>
      </c>
      <c r="EJ283" s="23" t="n">
        <v>0.002751140552493958</v>
      </c>
      <c r="EK283" s="23" t="n">
        <v>0.006213221960279933</v>
      </c>
      <c r="EL283" s="23" t="n">
        <v>1.49070927979663</v>
      </c>
      <c r="EM283" s="23" t="n">
        <v>1.880651063400429</v>
      </c>
      <c r="EN283" s="23" t="n">
        <v>0.01737711173596119</v>
      </c>
      <c r="EO283" s="23" t="n">
        <v>0.004108630072378315</v>
      </c>
      <c r="EP283" s="23" t="n">
        <v>2.463001004459983</v>
      </c>
      <c r="EQ283" s="23" t="n">
        <v>1.463001004459983</v>
      </c>
      <c r="ER283" s="23" t="n">
        <v>-0.01379947288083947</v>
      </c>
      <c r="ES283" s="23" t="n">
        <v>-0.002412226741371402</v>
      </c>
      <c r="ET283" s="23" t="n">
        <v>-0.01766261602681043</v>
      </c>
      <c r="EU283" s="23" t="n">
        <v>-0.001450916404599557</v>
      </c>
      <c r="EV283" s="23" t="n">
        <v>-0.003863143145970959</v>
      </c>
      <c r="EW283" s="23" t="n">
        <v>1.174805716290857</v>
      </c>
      <c r="EX283" s="23" t="n">
        <v>1.279948602336465</v>
      </c>
      <c r="EY283" s="23" t="n">
        <v>-0.01703193663897664</v>
      </c>
      <c r="EZ283" s="23" t="n">
        <v>0.0006306793878337914</v>
      </c>
      <c r="FA283" s="23" t="n">
        <v>1.234245451695871</v>
      </c>
      <c r="FB283" s="23" t="n">
        <v>0.2342454516958712</v>
      </c>
      <c r="FC283" s="23" t="n">
        <v>0.001925552627678901</v>
      </c>
      <c r="FD283" s="23" t="n">
        <v>0.003753396147682884</v>
      </c>
      <c r="FE283" s="23" t="n">
        <v>0.009109462547835423</v>
      </c>
      <c r="FF283" s="23" t="n">
        <v>0.003430513772473639</v>
      </c>
      <c r="FG283" s="23" t="n">
        <v>0.007183909920156523</v>
      </c>
      <c r="FH283" s="23" t="n">
        <v>2.949256589370554</v>
      </c>
      <c r="FI283" s="23" t="n">
        <v>4.730830213047019</v>
      </c>
      <c r="FJ283" s="23" t="n">
        <v>0.01818229119082424</v>
      </c>
      <c r="FK283" s="23" t="n">
        <v>0.009072828642988818</v>
      </c>
      <c r="FL283" s="23" t="n">
        <v>9.442635287897341</v>
      </c>
      <c r="FM283" s="23" t="n">
        <v>8.442635287897341</v>
      </c>
    </row>
    <row r="284">
      <c r="A284" s="2" t="inlineStr">
        <is>
          <t>Vic|2102</t>
        </is>
      </c>
      <c r="B284" s="2" t="inlineStr">
        <is>
          <t>Vic</t>
        </is>
      </c>
      <c r="C284" s="2" t="inlineStr">
        <is>
          <t>2102</t>
        </is>
      </c>
      <c r="D284" s="2" t="inlineStr">
        <is>
          <t>Basic non-ferrous metal manufacturing</t>
        </is>
      </c>
      <c r="E284" s="23" t="n">
        <v>1</v>
      </c>
      <c r="F284" s="23" t="n">
        <v>0.1851758829225817</v>
      </c>
      <c r="G284" s="23" t="n">
        <v>1.335525263613699</v>
      </c>
      <c r="H284" s="23" t="n">
        <v>0.1503493806911175</v>
      </c>
      <c r="I284" s="23" t="n">
        <v>0.3355252636136992</v>
      </c>
      <c r="J284" s="23" t="n">
        <v>1.185175882922582</v>
      </c>
      <c r="K284" s="23" t="n">
        <v>1.335525263613699</v>
      </c>
      <c r="L284" s="23" t="n">
        <v>1.547375128232125</v>
      </c>
      <c r="M284" s="23" t="n">
        <v>0.2118498646184259</v>
      </c>
      <c r="N284" s="23" t="n">
        <v>1.547375128232125</v>
      </c>
      <c r="O284" s="23" t="n">
        <v>0.5473751282321251</v>
      </c>
      <c r="P284" s="23" t="n">
        <v>0.05680230561551834</v>
      </c>
      <c r="Q284" s="23" t="n">
        <v>0.02966075877145465</v>
      </c>
      <c r="R284" s="23" t="n">
        <v>0.1197513349949058</v>
      </c>
      <c r="S284" s="23" t="n">
        <v>0.03328827060793278</v>
      </c>
      <c r="T284" s="23" t="n">
        <v>0.06294902937938743</v>
      </c>
      <c r="U284" s="23" t="n">
        <v>1.5221752611984</v>
      </c>
      <c r="V284" s="23" t="n">
        <v>2.108212575128109</v>
      </c>
      <c r="W284" s="23" t="n">
        <v>0.1700185944761718</v>
      </c>
      <c r="X284" s="23" t="n">
        <v>0.05026725948126608</v>
      </c>
      <c r="Y284" s="23" t="n">
        <v>2.993163616050876</v>
      </c>
      <c r="Z284" s="23" t="n">
        <v>1.993163616050876</v>
      </c>
      <c r="AA284" s="23" t="n">
        <v>0.08271770270604824</v>
      </c>
      <c r="AB284" s="23" t="n">
        <v>0.07526018012748116</v>
      </c>
      <c r="AC284" s="23" t="n">
        <v>0.2180073994950387</v>
      </c>
      <c r="AD284" s="23" t="n">
        <v>0.06002951666150928</v>
      </c>
      <c r="AE284" s="23" t="n">
        <v>0.1352896967889904</v>
      </c>
      <c r="AF284" s="23" t="n">
        <v>1.909843693253079</v>
      </c>
      <c r="AG284" s="23" t="n">
        <v>2.635559165246234</v>
      </c>
      <c r="AH284" s="23" t="n">
        <v>0.3238947937477142</v>
      </c>
      <c r="AI284" s="23" t="n">
        <v>0.1058873942526755</v>
      </c>
      <c r="AJ284" s="23" t="n">
        <v>3.915664762822666</v>
      </c>
      <c r="AK284" s="23" t="n">
        <v>2.915664762822666</v>
      </c>
      <c r="AL284" s="23" t="n">
        <v>0.08327548510962558</v>
      </c>
      <c r="AM284" s="23" t="n">
        <v>0.07469021110761467</v>
      </c>
      <c r="AN284" s="23" t="n">
        <v>0.2187404700401394</v>
      </c>
      <c r="AO284" s="23" t="n">
        <v>0.06077477382289917</v>
      </c>
      <c r="AP284" s="23" t="n">
        <v>0.1354649849305138</v>
      </c>
      <c r="AQ284" s="23" t="n">
        <v>1.896905145725551</v>
      </c>
      <c r="AR284" s="23" t="n">
        <v>2.62670904591171</v>
      </c>
      <c r="AS284" s="23" t="n">
        <v>0.3264023144527826</v>
      </c>
      <c r="AT284" s="23" t="n">
        <v>0.1076618444126432</v>
      </c>
      <c r="AU284" s="23" t="n">
        <v>3.919548640552497</v>
      </c>
      <c r="AV284" s="23" t="n">
        <v>2.919548640552497</v>
      </c>
      <c r="AW284" s="23" t="n">
        <v>0.08716536440031641</v>
      </c>
      <c r="AX284" s="23" t="n">
        <v>0.0759597784064599</v>
      </c>
      <c r="AY284" s="23" t="n">
        <v>0.2252826052196168</v>
      </c>
      <c r="AZ284" s="23" t="n">
        <v>0.06215746241284051</v>
      </c>
      <c r="BA284" s="23" t="n">
        <v>0.1381172408193004</v>
      </c>
      <c r="BB284" s="23" t="n">
        <v>1.871444511579236</v>
      </c>
      <c r="BC284" s="23" t="n">
        <v>2.584542688136792</v>
      </c>
      <c r="BD284" s="23" t="n">
        <v>0.3358260713761588</v>
      </c>
      <c r="BE284" s="23" t="n">
        <v>0.110543466156542</v>
      </c>
      <c r="BF284" s="23" t="n">
        <v>3.852746715241631</v>
      </c>
      <c r="BG284" s="23" t="n">
        <v>2.852746715241631</v>
      </c>
      <c r="BH284" s="23" t="n">
        <v>0.7798536148930458</v>
      </c>
      <c r="BI284" s="23" t="n">
        <v>0.3303206561382387</v>
      </c>
      <c r="BJ284" s="23" t="n">
        <v>1.458906752729814</v>
      </c>
      <c r="BK284" s="23" t="n">
        <v>0.3487324816985297</v>
      </c>
      <c r="BL284" s="23" t="n">
        <v>0.6790531378367685</v>
      </c>
      <c r="BM284" s="23" t="n">
        <v>1.423567512966573</v>
      </c>
      <c r="BN284" s="23" t="n">
        <v>1.870744361337478</v>
      </c>
      <c r="BO284" s="23" t="n">
        <v>2.072746834785824</v>
      </c>
      <c r="BP284" s="23" t="n">
        <v>0.6138400820560093</v>
      </c>
      <c r="BQ284" s="23" t="n">
        <v>2.657866547262326</v>
      </c>
      <c r="BR284" s="23" t="n">
        <v>1.657866547262326</v>
      </c>
      <c r="CD284" s="23" t="n">
        <v>0.0259153970905299</v>
      </c>
      <c r="CE284" s="23" t="n">
        <v>0.04559942135602647</v>
      </c>
      <c r="CF284" s="23" t="n">
        <v>0.09825606450013306</v>
      </c>
      <c r="CG284" s="23" t="n">
        <v>0.02674124605357669</v>
      </c>
      <c r="CH284" s="23" t="n">
        <v>0.07234066740960317</v>
      </c>
      <c r="CI284" s="23" t="n">
        <v>2.759549398249027</v>
      </c>
      <c r="CJ284" s="23" t="n">
        <v>3.791416514163241</v>
      </c>
      <c r="CK284" s="23" t="n">
        <v>0.153876199271542</v>
      </c>
      <c r="CL284" s="23" t="n">
        <v>0.05562013477140897</v>
      </c>
      <c r="CM284" s="23" t="n">
        <v>5.937636175668405</v>
      </c>
      <c r="CN284" s="23" t="n">
        <v>4.937636175668405</v>
      </c>
      <c r="CO284" s="23" t="n">
        <v>0</v>
      </c>
      <c r="CP284" s="23" t="n">
        <v>2.727350719408453e-05</v>
      </c>
      <c r="CQ284" s="23" t="n">
        <v>0.0001303750344101613</v>
      </c>
      <c r="CR284" s="23" t="n">
        <v>0.0001031015272160768</v>
      </c>
      <c r="CS284" s="23" t="n">
        <v>0.0001303750344101613</v>
      </c>
      <c r="CV284" s="23" t="n">
        <v>0.0008761120170186791</v>
      </c>
      <c r="CW284" s="23" t="n">
        <v>0.0007457369826085178</v>
      </c>
      <c r="CZ284" s="23" t="n">
        <v>5.350456286043589e-05</v>
      </c>
      <c r="DA284" s="23" t="n">
        <v>5.038281221518149e-05</v>
      </c>
      <c r="DB284" s="23" t="n">
        <v>0.0001369010758524117</v>
      </c>
      <c r="DC284" s="23" t="n">
        <v>3.301370077679435e-05</v>
      </c>
      <c r="DD284" s="23" t="n">
        <v>8.339651299197584e-05</v>
      </c>
      <c r="DE284" s="23" t="n">
        <v>1.941654496768858</v>
      </c>
      <c r="DF284" s="23" t="n">
        <v>2.558680391605323</v>
      </c>
      <c r="DG284" s="23" t="n">
        <v>0.0001732257652421592</v>
      </c>
      <c r="DH284" s="23" t="n">
        <v>3.63246893897475e-05</v>
      </c>
      <c r="DI284" s="23" t="n">
        <v>3.23758864629939</v>
      </c>
      <c r="DJ284" s="23" t="n">
        <v>2.23758864629939</v>
      </c>
      <c r="DK284" s="23" t="n">
        <v>0.004081288125417445</v>
      </c>
      <c r="DL284" s="23" t="n">
        <v>0.002672753853392097</v>
      </c>
      <c r="DM284" s="23" t="n">
        <v>0.008375546235286375</v>
      </c>
      <c r="DN284" s="23" t="n">
        <v>0.001621504256476833</v>
      </c>
      <c r="DO284" s="23" t="n">
        <v>0.00429425810986893</v>
      </c>
      <c r="DP284" s="23" t="n">
        <v>1.654879972023225</v>
      </c>
      <c r="DQ284" s="23" t="n">
        <v>2.052182050839575</v>
      </c>
      <c r="DR284" s="23" t="n">
        <v>0.01090709709355372</v>
      </c>
      <c r="DS284" s="23" t="n">
        <v>0.002531550858267343</v>
      </c>
      <c r="DT284" s="23" t="n">
        <v>2.672464368694408</v>
      </c>
      <c r="DU284" s="23" t="n">
        <v>1.672464368694408</v>
      </c>
      <c r="DV284" s="23" t="n">
        <v>-0.0002449133975870524</v>
      </c>
      <c r="DW284" s="23" t="n">
        <v>-0.001480842873956181</v>
      </c>
      <c r="DX284" s="23" t="n">
        <v>-0.002100687166071608</v>
      </c>
      <c r="DY284" s="23" t="n">
        <v>-0.0003749308945283749</v>
      </c>
      <c r="DZ284" s="23" t="n">
        <v>-0.001855773768484556</v>
      </c>
      <c r="EA284" s="23" t="n">
        <v>7.046393903093145</v>
      </c>
      <c r="EB284" s="23" t="n">
        <v>8.577265216064534</v>
      </c>
      <c r="EC284" s="23" t="n">
        <v>-0.002532677952438302</v>
      </c>
      <c r="ED284" s="23" t="n">
        <v>-0.0004319907863666937</v>
      </c>
      <c r="EE284" s="23" t="n">
        <v>10.34111640029036</v>
      </c>
      <c r="EF284" s="23" t="n">
        <v>9.341116400290364</v>
      </c>
      <c r="EG284" s="23" t="n">
        <v>0.002521465182542199</v>
      </c>
      <c r="EH284" s="23" t="n">
        <v>0.001220293520845353</v>
      </c>
      <c r="EI284" s="23" t="n">
        <v>0.004937026440907676</v>
      </c>
      <c r="EJ284" s="23" t="n">
        <v>0.001195267737520124</v>
      </c>
      <c r="EK284" s="23" t="n">
        <v>0.002415561258365477</v>
      </c>
      <c r="EL284" s="23" t="n">
        <v>1.483962074627985</v>
      </c>
      <c r="EM284" s="23" t="n">
        <v>1.957999053522545</v>
      </c>
      <c r="EN284" s="23" t="n">
        <v>0.006475343225322816</v>
      </c>
      <c r="EO284" s="23" t="n">
        <v>0.001538316784415139</v>
      </c>
      <c r="EP284" s="23" t="n">
        <v>2.568087503311954</v>
      </c>
      <c r="EQ284" s="23" t="n">
        <v>1.568087503311954</v>
      </c>
      <c r="ER284" s="23" t="n">
        <v>-0.001963682778964865</v>
      </c>
      <c r="ES284" s="23" t="n">
        <v>-0.001790262540711768</v>
      </c>
      <c r="ET284" s="23" t="n">
        <v>-0.004203955895807132</v>
      </c>
      <c r="EU284" s="23" t="n">
        <v>-0.0004500105761304988</v>
      </c>
      <c r="EV284" s="23" t="n">
        <v>-0.002240273116842267</v>
      </c>
      <c r="EW284" s="23" t="n">
        <v>1.911686225437841</v>
      </c>
      <c r="EX284" s="23" t="n">
        <v>2.140852861185249</v>
      </c>
      <c r="EY284" s="23" t="n">
        <v>-0.003967822520254108</v>
      </c>
      <c r="EZ284" s="23" t="n">
        <v>0.0002361333755530239</v>
      </c>
      <c r="FA284" s="23" t="n">
        <v>2.02060259567266</v>
      </c>
      <c r="FB284" s="23" t="n">
        <v>1.02060259567266</v>
      </c>
      <c r="FC284" s="23" t="n">
        <v>0.001582768059051332</v>
      </c>
      <c r="FD284" s="23" t="n">
        <v>0.002784958585871552</v>
      </c>
      <c r="FE284" s="23" t="n">
        <v>0.00600093295717732</v>
      </c>
      <c r="FF284" s="23" t="n">
        <v>0.001633206312254436</v>
      </c>
      <c r="FG284" s="23" t="n">
        <v>0.004418164898125988</v>
      </c>
      <c r="FH284" s="23" t="n">
        <v>2.759549398249028</v>
      </c>
      <c r="FI284" s="23" t="n">
        <v>3.791416514163241</v>
      </c>
      <c r="FJ284" s="23" t="n">
        <v>0.009397900885115653</v>
      </c>
      <c r="FK284" s="23" t="n">
        <v>0.003396967927938334</v>
      </c>
      <c r="FL284" s="23" t="n">
        <v>5.937636175668405</v>
      </c>
      <c r="FM284" s="23" t="n">
        <v>4.937636175668405</v>
      </c>
    </row>
    <row r="285">
      <c r="A285" s="2" t="inlineStr">
        <is>
          <t>Vic|2201</t>
        </is>
      </c>
      <c r="B285" s="2" t="inlineStr">
        <is>
          <t>Vic</t>
        </is>
      </c>
      <c r="C285" s="2" t="inlineStr">
        <is>
          <t>2201</t>
        </is>
      </c>
      <c r="D285" s="2" t="inlineStr">
        <is>
          <t>Forged iron and steel product manufacturing</t>
        </is>
      </c>
      <c r="E285" s="23" t="n">
        <v>1</v>
      </c>
      <c r="F285" s="23" t="n">
        <v>0.3358895809686636</v>
      </c>
      <c r="G285" s="23" t="n">
        <v>1.613235251566998</v>
      </c>
      <c r="H285" s="23" t="n">
        <v>0.2773456705983341</v>
      </c>
      <c r="I285" s="23" t="n">
        <v>0.6132352515669977</v>
      </c>
      <c r="J285" s="23" t="n">
        <v>1.335889580968664</v>
      </c>
      <c r="K285" s="23" t="n">
        <v>1.613235251566998</v>
      </c>
      <c r="L285" s="23" t="n">
        <v>2.145835111597003</v>
      </c>
      <c r="M285" s="23" t="n">
        <v>0.5325998600300055</v>
      </c>
      <c r="N285" s="23" t="n">
        <v>2.145835111597003</v>
      </c>
      <c r="O285" s="23" t="n">
        <v>1.145835111597003</v>
      </c>
      <c r="P285" s="23" t="n">
        <v>0.1706237431715937</v>
      </c>
      <c r="Q285" s="23" t="n">
        <v>0.06596089408284066</v>
      </c>
      <c r="R285" s="23" t="n">
        <v>0.3010601133570233</v>
      </c>
      <c r="S285" s="23" t="n">
        <v>0.06447547610258896</v>
      </c>
      <c r="T285" s="23" t="n">
        <v>0.1304363701854296</v>
      </c>
      <c r="U285" s="23" t="n">
        <v>1.386586842233937</v>
      </c>
      <c r="V285" s="23" t="n">
        <v>1.76446787393623</v>
      </c>
      <c r="W285" s="23" t="n">
        <v>0.4274342104660089</v>
      </c>
      <c r="X285" s="23" t="n">
        <v>0.1263740971089856</v>
      </c>
      <c r="Y285" s="23" t="n">
        <v>2.505127378644746</v>
      </c>
      <c r="Z285" s="23" t="n">
        <v>1.505127378644746</v>
      </c>
      <c r="AA285" s="23" t="n">
        <v>0.487854267889375</v>
      </c>
      <c r="AB285" s="23" t="n">
        <v>0.11207045976892</v>
      </c>
      <c r="AC285" s="23" t="n">
        <v>0.7147073034484294</v>
      </c>
      <c r="AD285" s="23" t="n">
        <v>0.1147825757901343</v>
      </c>
      <c r="AE285" s="23" t="n">
        <v>0.2268530355590543</v>
      </c>
      <c r="AF285" s="23" t="n">
        <v>1.229721183446391</v>
      </c>
      <c r="AG285" s="23" t="n">
        <v>1.465001641864277</v>
      </c>
      <c r="AH285" s="23" t="n">
        <v>0.9809128611413459</v>
      </c>
      <c r="AI285" s="23" t="n">
        <v>0.2662055576929165</v>
      </c>
      <c r="AJ285" s="23" t="n">
        <v>2.010667786888719</v>
      </c>
      <c r="AK285" s="23" t="n">
        <v>1.010667786888719</v>
      </c>
      <c r="AL285" s="23" t="n">
        <v>0.4850975482320736</v>
      </c>
      <c r="AM285" s="23" t="n">
        <v>0.114425440242246</v>
      </c>
      <c r="AN285" s="23" t="n">
        <v>0.7156612460525404</v>
      </c>
      <c r="AO285" s="23" t="n">
        <v>0.1161382575782208</v>
      </c>
      <c r="AP285" s="23" t="n">
        <v>0.2305636978204668</v>
      </c>
      <c r="AQ285" s="23" t="n">
        <v>1.235881299873122</v>
      </c>
      <c r="AR285" s="23" t="n">
        <v>1.475293471716669</v>
      </c>
      <c r="AS285" s="23" t="n">
        <v>0.9863278493474048</v>
      </c>
      <c r="AT285" s="23" t="n">
        <v>0.2706666032948644</v>
      </c>
      <c r="AU285" s="23" t="n">
        <v>2.033256719070325</v>
      </c>
      <c r="AV285" s="23" t="n">
        <v>1.033256719070325</v>
      </c>
      <c r="AW285" s="23" t="n">
        <v>0.4876122083299609</v>
      </c>
      <c r="AX285" s="23" t="n">
        <v>0.1171025151935423</v>
      </c>
      <c r="AY285" s="23" t="n">
        <v>0.7236870880082871</v>
      </c>
      <c r="AZ285" s="23" t="n">
        <v>0.1189723644847839</v>
      </c>
      <c r="BA285" s="23" t="n">
        <v>0.2360748796783262</v>
      </c>
      <c r="BB285" s="23" t="n">
        <v>1.240155010873519</v>
      </c>
      <c r="BC285" s="23" t="n">
        <v>1.484144727398985</v>
      </c>
      <c r="BD285" s="23" t="n">
        <v>1.001598214872823</v>
      </c>
      <c r="BE285" s="23" t="n">
        <v>0.277911126864536</v>
      </c>
      <c r="BF285" s="23" t="n">
        <v>2.054087649493498</v>
      </c>
      <c r="BG285" s="23" t="n">
        <v>1.054087649493498</v>
      </c>
      <c r="BH285" s="23" t="n">
        <v>0.2339016444141531</v>
      </c>
      <c r="BI285" s="23" t="n">
        <v>0.7528894125764202</v>
      </c>
      <c r="BJ285" s="23" t="n">
        <v>1.655819757199128</v>
      </c>
      <c r="BK285" s="23" t="n">
        <v>0.6690287002085548</v>
      </c>
      <c r="BL285" s="23" t="n">
        <v>1.421918112784975</v>
      </c>
      <c r="BM285" s="23" t="n">
        <v>4.218829070065587</v>
      </c>
      <c r="BN285" s="23" t="n">
        <v>7.079128329116338</v>
      </c>
      <c r="BO285" s="23" t="n">
        <v>3.199040671560779</v>
      </c>
      <c r="BP285" s="23" t="n">
        <v>1.543220914361651</v>
      </c>
      <c r="BQ285" s="23" t="n">
        <v>13.67686268120656</v>
      </c>
      <c r="BR285" s="23" t="n">
        <v>12.67686268120656</v>
      </c>
      <c r="CD285" s="23" t="n">
        <v>0.3172305247177813</v>
      </c>
      <c r="CE285" s="23" t="n">
        <v>0.04610956568607938</v>
      </c>
      <c r="CF285" s="23" t="n">
        <v>0.413647190091406</v>
      </c>
      <c r="CG285" s="23" t="n">
        <v>0.05030709968754538</v>
      </c>
      <c r="CH285" s="23" t="n">
        <v>0.09641666537362475</v>
      </c>
      <c r="CI285" s="23" t="n">
        <v>1.145350343341329</v>
      </c>
      <c r="CJ285" s="23" t="n">
        <v>1.303932496595024</v>
      </c>
      <c r="CK285" s="23" t="n">
        <v>0.5534786506753371</v>
      </c>
      <c r="CL285" s="23" t="n">
        <v>0.139831460583931</v>
      </c>
      <c r="CM285" s="23" t="n">
        <v>1.744720660685884</v>
      </c>
      <c r="CN285" s="23" t="n">
        <v>0.7447206606858842</v>
      </c>
      <c r="CO285" s="23" t="n">
        <v>0</v>
      </c>
      <c r="CP285" s="23" t="n">
        <v>4.240548931913974e-05</v>
      </c>
      <c r="CQ285" s="23" t="n">
        <v>0.0002615938395995179</v>
      </c>
      <c r="CR285" s="23" t="n">
        <v>0.0002191883502803782</v>
      </c>
      <c r="CS285" s="23" t="n">
        <v>0.0002615938395995179</v>
      </c>
      <c r="CV285" s="23" t="n">
        <v>0.002136409352330091</v>
      </c>
      <c r="CW285" s="23" t="n">
        <v>0.001874815512730573</v>
      </c>
      <c r="CZ285" s="23" t="n">
        <v>0.000477970723593601</v>
      </c>
      <c r="DA285" s="23" t="n">
        <v>5.677431407253744e-05</v>
      </c>
      <c r="DB285" s="23" t="n">
        <v>0.0005823780357728067</v>
      </c>
      <c r="DC285" s="23" t="n">
        <v>4.763299810666832e-05</v>
      </c>
      <c r="DD285" s="23" t="n">
        <v>0.0001044073121792058</v>
      </c>
      <c r="DE285" s="23" t="n">
        <v>1.1187819907581</v>
      </c>
      <c r="DF285" s="23" t="n">
        <v>1.218438718158769</v>
      </c>
      <c r="DG285" s="23" t="n">
        <v>0.0006736998995816838</v>
      </c>
      <c r="DH285" s="23" t="n">
        <v>9.132186380887708e-05</v>
      </c>
      <c r="DI285" s="23" t="n">
        <v>1.409500344532615</v>
      </c>
      <c r="DJ285" s="23" t="n">
        <v>0.4095003445326149</v>
      </c>
      <c r="DK285" s="23" t="n">
        <v>0.002311677766770154</v>
      </c>
      <c r="DL285" s="23" t="n">
        <v>0.003846832072080673</v>
      </c>
      <c r="DM285" s="23" t="n">
        <v>0.009596376809880357</v>
      </c>
      <c r="DN285" s="23" t="n">
        <v>0.003437866971029531</v>
      </c>
      <c r="DO285" s="23" t="n">
        <v>0.007284699043110203</v>
      </c>
      <c r="DP285" s="23" t="n">
        <v>2.664086633257461</v>
      </c>
      <c r="DQ285" s="23" t="n">
        <v>4.151260589960291</v>
      </c>
      <c r="DR285" s="23" t="n">
        <v>0.01596080680468128</v>
      </c>
      <c r="DS285" s="23" t="n">
        <v>0.006364429994800927</v>
      </c>
      <c r="DT285" s="23" t="n">
        <v>6.904425449824486</v>
      </c>
      <c r="DU285" s="23" t="n">
        <v>5.904425449824486</v>
      </c>
      <c r="DV285" s="23" t="n">
        <v>-0.0002749883924765486</v>
      </c>
      <c r="DW285" s="23" t="n">
        <v>-0.00126893692417611</v>
      </c>
      <c r="DX285" s="23" t="n">
        <v>-0.00241450672950626</v>
      </c>
      <c r="DY285" s="23" t="n">
        <v>-0.0008705814128536007</v>
      </c>
      <c r="DZ285" s="23" t="n">
        <v>-0.002139518337029711</v>
      </c>
      <c r="EA285" s="23" t="n">
        <v>5.614510862615144</v>
      </c>
      <c r="EB285" s="23" t="n">
        <v>8.78039508417495</v>
      </c>
      <c r="EC285" s="23" t="n">
        <v>-0.003500550531174764</v>
      </c>
      <c r="ED285" s="23" t="n">
        <v>-0.001086043801668504</v>
      </c>
      <c r="EE285" s="23" t="n">
        <v>12.72981197369374</v>
      </c>
      <c r="EF285" s="23" t="n">
        <v>11.72981197369374</v>
      </c>
      <c r="EG285" s="23" t="n">
        <v>0.006249385163812565</v>
      </c>
      <c r="EH285" s="23" t="n">
        <v>0.002598361607314638</v>
      </c>
      <c r="EI285" s="23" t="n">
        <v>0.01123404413058611</v>
      </c>
      <c r="EJ285" s="23" t="n">
        <v>0.002386297359458907</v>
      </c>
      <c r="EK285" s="23" t="n">
        <v>0.004984658966773545</v>
      </c>
      <c r="EL285" s="23" t="n">
        <v>1.415778758902652</v>
      </c>
      <c r="EM285" s="23" t="n">
        <v>1.797623899969794</v>
      </c>
      <c r="EN285" s="23" t="n">
        <v>0.01510144005994869</v>
      </c>
      <c r="EO285" s="23" t="n">
        <v>0.003867395929362576</v>
      </c>
      <c r="EP285" s="23" t="n">
        <v>2.416468126719804</v>
      </c>
      <c r="EQ285" s="23" t="n">
        <v>1.416468126719804</v>
      </c>
      <c r="ER285" s="23" t="n">
        <v>-0.00900610482111399</v>
      </c>
      <c r="ES285" s="23" t="n">
        <v>-0.0002433811339886107</v>
      </c>
      <c r="ET285" s="23" t="n">
        <v>-0.01028010152647502</v>
      </c>
      <c r="EU285" s="23" t="n">
        <v>-0.00103061557137242</v>
      </c>
      <c r="EV285" s="23" t="n">
        <v>-0.001273996705361031</v>
      </c>
      <c r="EW285" s="23" t="n">
        <v>1.027024017466244</v>
      </c>
      <c r="EX285" s="23" t="n">
        <v>1.141459235781296</v>
      </c>
      <c r="EY285" s="23" t="n">
        <v>-0.009686451853889789</v>
      </c>
      <c r="EZ285" s="23" t="n">
        <v>0.0005936496725852322</v>
      </c>
      <c r="FA285" s="23" t="n">
        <v>1.075542873005518</v>
      </c>
      <c r="FB285" s="23" t="n">
        <v>0.07554287300551815</v>
      </c>
      <c r="FC285" s="23" t="n">
        <v>0.01937467290682103</v>
      </c>
      <c r="FD285" s="23" t="n">
        <v>0.002816115359132376</v>
      </c>
      <c r="FE285" s="23" t="n">
        <v>0.0252632656141031</v>
      </c>
      <c r="FF285" s="23" t="n">
        <v>0.003072477348149692</v>
      </c>
      <c r="FG285" s="23" t="n">
        <v>0.005888592707282068</v>
      </c>
      <c r="FH285" s="23" t="n">
        <v>1.145350343341329</v>
      </c>
      <c r="FI285" s="23" t="n">
        <v>1.303932496595023</v>
      </c>
      <c r="FJ285" s="23" t="n">
        <v>0.0338033921145617</v>
      </c>
      <c r="FK285" s="23" t="n">
        <v>0.008540126500458593</v>
      </c>
      <c r="FL285" s="23" t="n">
        <v>1.744720660685884</v>
      </c>
      <c r="FM285" s="23" t="n">
        <v>0.7447206606858842</v>
      </c>
    </row>
    <row r="286">
      <c r="A286" s="2" t="inlineStr">
        <is>
          <t>Vic|2202</t>
        </is>
      </c>
      <c r="B286" s="2" t="inlineStr">
        <is>
          <t>Vic</t>
        </is>
      </c>
      <c r="C286" s="2" t="inlineStr">
        <is>
          <t>2202</t>
        </is>
      </c>
      <c r="D286" s="2" t="inlineStr">
        <is>
          <t>Structural metal product manufacturing</t>
        </is>
      </c>
      <c r="E286" s="23" t="n">
        <v>1</v>
      </c>
      <c r="F286" s="23" t="n">
        <v>0.4201493919972797</v>
      </c>
      <c r="G286" s="23" t="n">
        <v>1.755040001812877</v>
      </c>
      <c r="H286" s="23" t="n">
        <v>0.3348906098155976</v>
      </c>
      <c r="I286" s="23" t="n">
        <v>0.7550400018128773</v>
      </c>
      <c r="J286" s="23" t="n">
        <v>1.42014939199728</v>
      </c>
      <c r="K286" s="23" t="n">
        <v>1.755040001812877</v>
      </c>
      <c r="L286" s="23" t="n">
        <v>2.443259711058814</v>
      </c>
      <c r="M286" s="23" t="n">
        <v>0.6882197092459366</v>
      </c>
      <c r="N286" s="23" t="n">
        <v>2.443259711058814</v>
      </c>
      <c r="O286" s="23" t="n">
        <v>1.443259711058814</v>
      </c>
      <c r="P286" s="23" t="n">
        <v>0.2054717340553955</v>
      </c>
      <c r="Q286" s="23" t="n">
        <v>0.1001974453547614</v>
      </c>
      <c r="R286" s="23" t="n">
        <v>0.3890265830495085</v>
      </c>
      <c r="S286" s="23" t="n">
        <v>0.08335740363935168</v>
      </c>
      <c r="T286" s="23" t="n">
        <v>0.183554848994113</v>
      </c>
      <c r="U286" s="23" t="n">
        <v>1.487645883826278</v>
      </c>
      <c r="V286" s="23" t="n">
        <v>1.893333819554112</v>
      </c>
      <c r="W286" s="23" t="n">
        <v>0.5523258080317757</v>
      </c>
      <c r="X286" s="23" t="n">
        <v>0.1632992249822672</v>
      </c>
      <c r="Y286" s="23" t="n">
        <v>2.688086566120418</v>
      </c>
      <c r="Z286" s="23" t="n">
        <v>1.688086566120418</v>
      </c>
      <c r="AA286" s="23" t="n">
        <v>0.3718683559407708</v>
      </c>
      <c r="AB286" s="23" t="n">
        <v>0.1593335948752525</v>
      </c>
      <c r="AC286" s="23" t="n">
        <v>0.6731448884393969</v>
      </c>
      <c r="AD286" s="23" t="n">
        <v>0.1419429376233736</v>
      </c>
      <c r="AE286" s="23" t="n">
        <v>0.3012765324986261</v>
      </c>
      <c r="AF286" s="23" t="n">
        <v>1.428467742226043</v>
      </c>
      <c r="AG286" s="23" t="n">
        <v>1.810169856309612</v>
      </c>
      <c r="AH286" s="23" t="n">
        <v>1.017132796180774</v>
      </c>
      <c r="AI286" s="23" t="n">
        <v>0.3439879077413772</v>
      </c>
      <c r="AJ286" s="23" t="n">
        <v>2.735195882982788</v>
      </c>
      <c r="AK286" s="23" t="n">
        <v>1.735195882982788</v>
      </c>
      <c r="AL286" s="23" t="n">
        <v>0.3697046327906536</v>
      </c>
      <c r="AM286" s="23" t="n">
        <v>0.1585454045094597</v>
      </c>
      <c r="AN286" s="23" t="n">
        <v>0.6708041899267703</v>
      </c>
      <c r="AO286" s="23" t="n">
        <v>0.1425541526266569</v>
      </c>
      <c r="AP286" s="23" t="n">
        <v>0.3010995571361166</v>
      </c>
      <c r="AQ286" s="23" t="n">
        <v>1.428843434589137</v>
      </c>
      <c r="AR286" s="23" t="n">
        <v>1.814432740166973</v>
      </c>
      <c r="AS286" s="23" t="n">
        <v>1.020556611963988</v>
      </c>
      <c r="AT286" s="23" t="n">
        <v>0.3497524220372172</v>
      </c>
      <c r="AU286" s="23" t="n">
        <v>2.76046476415642</v>
      </c>
      <c r="AV286" s="23" t="n">
        <v>1.76046476415642</v>
      </c>
      <c r="AW286" s="23" t="n">
        <v>0.3744343222317513</v>
      </c>
      <c r="AX286" s="23" t="n">
        <v>0.1621435507108025</v>
      </c>
      <c r="AY286" s="23" t="n">
        <v>0.6827855792290755</v>
      </c>
      <c r="AZ286" s="23" t="n">
        <v>0.1462077062865217</v>
      </c>
      <c r="BA286" s="23" t="n">
        <v>0.3083512569973242</v>
      </c>
      <c r="BB286" s="23" t="n">
        <v>1.43303602550208</v>
      </c>
      <c r="BC286" s="23" t="n">
        <v>1.823512265540856</v>
      </c>
      <c r="BD286" s="23" t="n">
        <v>1.041899295323832</v>
      </c>
      <c r="BE286" s="23" t="n">
        <v>0.3591137160947561</v>
      </c>
      <c r="BF286" s="23" t="n">
        <v>2.782595594105183</v>
      </c>
      <c r="BG286" s="23" t="n">
        <v>1.782595594105183</v>
      </c>
      <c r="BH286" s="23" t="n">
        <v>1.403007115203729</v>
      </c>
      <c r="BI286" s="23" t="n">
        <v>1.003685947108859</v>
      </c>
      <c r="BJ286" s="23" t="n">
        <v>3.265004633304323</v>
      </c>
      <c r="BK286" s="23" t="n">
        <v>0.8583115709917348</v>
      </c>
      <c r="BL286" s="23" t="n">
        <v>1.861997518100594</v>
      </c>
      <c r="BM286" s="23" t="n">
        <v>1.715381936579213</v>
      </c>
      <c r="BN286" s="23" t="n">
        <v>2.327147594565274</v>
      </c>
      <c r="BO286" s="23" t="n">
        <v>5.259137806610808</v>
      </c>
      <c r="BP286" s="23" t="n">
        <v>1.994133173306485</v>
      </c>
      <c r="BQ286" s="23" t="n">
        <v>3.748475506374845</v>
      </c>
      <c r="BR286" s="23" t="n">
        <v>2.748475506374845</v>
      </c>
      <c r="CD286" s="23" t="n">
        <v>0.1663966218853753</v>
      </c>
      <c r="CE286" s="23" t="n">
        <v>0.0591361495204912</v>
      </c>
      <c r="CF286" s="23" t="n">
        <v>0.2841183053898886</v>
      </c>
      <c r="CG286" s="23" t="n">
        <v>0.05858553398402205</v>
      </c>
      <c r="CH286" s="23" t="n">
        <v>0.1177216835045133</v>
      </c>
      <c r="CI286" s="23" t="n">
        <v>1.355392728833329</v>
      </c>
      <c r="CJ286" s="23" t="n">
        <v>1.707476402890003</v>
      </c>
      <c r="CK286" s="23" t="n">
        <v>0.4648069881489983</v>
      </c>
      <c r="CL286" s="23" t="n">
        <v>0.1806886827591097</v>
      </c>
      <c r="CM286" s="23" t="n">
        <v>2.793367935493229</v>
      </c>
      <c r="CN286" s="23" t="n">
        <v>1.793367935493229</v>
      </c>
      <c r="CO286" s="23" t="n">
        <v>0</v>
      </c>
      <c r="CP286" s="23" t="n">
        <v>8.828059751224502e-05</v>
      </c>
      <c r="CQ286" s="23" t="n">
        <v>0.0003299805836020723</v>
      </c>
      <c r="CR286" s="23" t="n">
        <v>0.0002416999860898273</v>
      </c>
      <c r="CS286" s="23" t="n">
        <v>0.0003299805836020723</v>
      </c>
      <c r="CV286" s="23" t="n">
        <v>0.00275259666725729</v>
      </c>
      <c r="CW286" s="23" t="n">
        <v>0.002422616083655218</v>
      </c>
      <c r="CZ286" s="23" t="n">
        <v>0.0004640103038756317</v>
      </c>
      <c r="DA286" s="23" t="n">
        <v>9.808169250556515e-05</v>
      </c>
      <c r="DB286" s="23" t="n">
        <v>0.0006215358077854982</v>
      </c>
      <c r="DC286" s="23" t="n">
        <v>5.944381140430137e-05</v>
      </c>
      <c r="DD286" s="23" t="n">
        <v>0.0001575255039098665</v>
      </c>
      <c r="DE286" s="23" t="n">
        <v>1.211378263987547</v>
      </c>
      <c r="DF286" s="23" t="n">
        <v>1.339487081631894</v>
      </c>
      <c r="DG286" s="23" t="n">
        <v>0.0007395409205821887</v>
      </c>
      <c r="DH286" s="23" t="n">
        <v>0.0001180051127966905</v>
      </c>
      <c r="DI286" s="23" t="n">
        <v>1.593802797923227</v>
      </c>
      <c r="DJ286" s="23" t="n">
        <v>0.5938027979232273</v>
      </c>
      <c r="DK286" s="23" t="n">
        <v>0.004544649041866636</v>
      </c>
      <c r="DL286" s="23" t="n">
        <v>0.00489734628318289</v>
      </c>
      <c r="DM286" s="23" t="n">
        <v>0.01394803406986405</v>
      </c>
      <c r="DN286" s="23" t="n">
        <v>0.004506038744814527</v>
      </c>
      <c r="DO286" s="23" t="n">
        <v>0.009403385027997417</v>
      </c>
      <c r="DP286" s="23" t="n">
        <v>2.077607145913162</v>
      </c>
      <c r="DQ286" s="23" t="n">
        <v>3.069111375019432</v>
      </c>
      <c r="DR286" s="23" t="n">
        <v>0.02217208084353623</v>
      </c>
      <c r="DS286" s="23" t="n">
        <v>0.008224046773672181</v>
      </c>
      <c r="DT286" s="23" t="n">
        <v>4.8787223478162</v>
      </c>
      <c r="DU286" s="23" t="n">
        <v>3.878722347816199</v>
      </c>
      <c r="DV286" s="23" t="n">
        <v>-0.0002789699046445863</v>
      </c>
      <c r="DW286" s="23" t="n">
        <v>-0.001485562371857831</v>
      </c>
      <c r="DX286" s="23" t="n">
        <v>-0.002918161158946469</v>
      </c>
      <c r="DY286" s="23" t="n">
        <v>-0.001153628882444052</v>
      </c>
      <c r="DZ286" s="23" t="n">
        <v>-0.002639191254301883</v>
      </c>
      <c r="EA286" s="23" t="n">
        <v>6.325170733920096</v>
      </c>
      <c r="EB286" s="23" t="n">
        <v>10.46048735136598</v>
      </c>
      <c r="EC286" s="23" t="n">
        <v>-0.00432153507153169</v>
      </c>
      <c r="ED286" s="23" t="n">
        <v>-0.001403373912585221</v>
      </c>
      <c r="EE286" s="23" t="n">
        <v>15.49104401436212</v>
      </c>
      <c r="EF286" s="23" t="n">
        <v>14.49104401436212</v>
      </c>
      <c r="EG286" s="23" t="n">
        <v>0.007451988297667131</v>
      </c>
      <c r="EH286" s="23" t="n">
        <v>0.003770799718060632</v>
      </c>
      <c r="EI286" s="23" t="n">
        <v>0.01425370898175318</v>
      </c>
      <c r="EJ286" s="23" t="n">
        <v>0.003030920966025412</v>
      </c>
      <c r="EK286" s="23" t="n">
        <v>0.006801720684086045</v>
      </c>
      <c r="EL286" s="23" t="n">
        <v>1.506012565698888</v>
      </c>
      <c r="EM286" s="23" t="n">
        <v>1.912739045257941</v>
      </c>
      <c r="EN286" s="23" t="n">
        <v>0.01925111566882004</v>
      </c>
      <c r="EO286" s="23" t="n">
        <v>0.004997406687066868</v>
      </c>
      <c r="EP286" s="23" t="n">
        <v>2.583352911980104</v>
      </c>
      <c r="EQ286" s="23" t="n">
        <v>1.583352911980104</v>
      </c>
      <c r="ER286" s="23" t="n">
        <v>-0.009615711447784262</v>
      </c>
      <c r="ES286" s="23" t="n">
        <v>-0.004558990083853434</v>
      </c>
      <c r="ET286" s="23" t="n">
        <v>-0.01659440749437976</v>
      </c>
      <c r="EU286" s="23" t="n">
        <v>-0.002419705962742069</v>
      </c>
      <c r="EV286" s="23" t="n">
        <v>-0.006978696046595503</v>
      </c>
      <c r="EW286" s="23" t="n">
        <v>1.474118853150898</v>
      </c>
      <c r="EX286" s="23" t="n">
        <v>1.725759719859688</v>
      </c>
      <c r="EY286" s="23" t="n">
        <v>-0.01582729988560658</v>
      </c>
      <c r="EZ286" s="23" t="n">
        <v>0.0007671076087731876</v>
      </c>
      <c r="FA286" s="23" t="n">
        <v>1.645983240195258</v>
      </c>
      <c r="FB286" s="23" t="n">
        <v>0.6459832401952582</v>
      </c>
      <c r="FC286" s="23" t="n">
        <v>0.01016257853716062</v>
      </c>
      <c r="FD286" s="23" t="n">
        <v>0.003611706518304535</v>
      </c>
      <c r="FE286" s="23" t="n">
        <v>0.01735236304471816</v>
      </c>
      <c r="FF286" s="23" t="n">
        <v>0.003578077989253009</v>
      </c>
      <c r="FG286" s="23" t="n">
        <v>0.007189784507557544</v>
      </c>
      <c r="FH286" s="23" t="n">
        <v>1.355392728833329</v>
      </c>
      <c r="FI286" s="23" t="n">
        <v>1.707476402890003</v>
      </c>
      <c r="FJ286" s="23" t="n">
        <v>0.02838782102763615</v>
      </c>
      <c r="FK286" s="23" t="n">
        <v>0.01103545798291799</v>
      </c>
      <c r="FL286" s="23" t="n">
        <v>2.793367935493228</v>
      </c>
      <c r="FM286" s="23" t="n">
        <v>1.793367935493228</v>
      </c>
    </row>
    <row r="287">
      <c r="A287" s="2" t="inlineStr">
        <is>
          <t>Vic|2203</t>
        </is>
      </c>
      <c r="B287" s="2" t="inlineStr">
        <is>
          <t>Vic</t>
        </is>
      </c>
      <c r="C287" s="2" t="inlineStr">
        <is>
          <t>2203</t>
        </is>
      </c>
      <c r="D287" s="2" t="inlineStr">
        <is>
          <t>Metal containers and other sheet metal product manufacturing</t>
        </is>
      </c>
      <c r="E287" s="23" t="n">
        <v>1</v>
      </c>
      <c r="F287" s="23" t="n">
        <v>0.3312812658803956</v>
      </c>
      <c r="G287" s="23" t="n">
        <v>1.597017763542421</v>
      </c>
      <c r="H287" s="23" t="n">
        <v>0.2657364976620252</v>
      </c>
      <c r="I287" s="23" t="n">
        <v>0.5970177635424208</v>
      </c>
      <c r="J287" s="23" t="n">
        <v>1.331281265880396</v>
      </c>
      <c r="K287" s="23" t="n">
        <v>1.597017763542421</v>
      </c>
      <c r="L287" s="23" t="n">
        <v>2.306789843500908</v>
      </c>
      <c r="M287" s="23" t="n">
        <v>0.7097720799584872</v>
      </c>
      <c r="N287" s="23" t="n">
        <v>2.306789843500908</v>
      </c>
      <c r="O287" s="23" t="n">
        <v>1.306789843500908</v>
      </c>
      <c r="P287" s="23" t="n">
        <v>0.2621126062245682</v>
      </c>
      <c r="Q287" s="23" t="n">
        <v>0.07368440788303793</v>
      </c>
      <c r="R287" s="23" t="n">
        <v>0.4012093860443654</v>
      </c>
      <c r="S287" s="23" t="n">
        <v>0.06541237193675931</v>
      </c>
      <c r="T287" s="23" t="n">
        <v>0.1390967798197972</v>
      </c>
      <c r="U287" s="23" t="n">
        <v>1.281117375254771</v>
      </c>
      <c r="V287" s="23" t="n">
        <v>1.530675658158251</v>
      </c>
      <c r="W287" s="23" t="n">
        <v>0.5696225090836162</v>
      </c>
      <c r="X287" s="23" t="n">
        <v>0.1684131230392508</v>
      </c>
      <c r="Y287" s="23" t="n">
        <v>2.173197685103269</v>
      </c>
      <c r="Z287" s="23" t="n">
        <v>1.173197685103269</v>
      </c>
      <c r="AA287" s="23" t="n">
        <v>0.5045940457148279</v>
      </c>
      <c r="AB287" s="23" t="n">
        <v>0.120295016291462</v>
      </c>
      <c r="AC287" s="23" t="n">
        <v>0.7368533351427251</v>
      </c>
      <c r="AD287" s="23" t="n">
        <v>0.1119642731364352</v>
      </c>
      <c r="AE287" s="23" t="n">
        <v>0.2322592894278972</v>
      </c>
      <c r="AF287" s="23" t="n">
        <v>1.238399595304474</v>
      </c>
      <c r="AG287" s="23" t="n">
        <v>1.460289397784846</v>
      </c>
      <c r="AH287" s="23" t="n">
        <v>1.091613609337253</v>
      </c>
      <c r="AI287" s="23" t="n">
        <v>0.3547602741945275</v>
      </c>
      <c r="AJ287" s="23" t="n">
        <v>2.163350159613615</v>
      </c>
      <c r="AK287" s="23" t="n">
        <v>1.163350159613615</v>
      </c>
      <c r="AL287" s="23" t="n">
        <v>0.4898724676599528</v>
      </c>
      <c r="AM287" s="23" t="n">
        <v>0.1191745875866339</v>
      </c>
      <c r="AN287" s="23" t="n">
        <v>0.7214070752859724</v>
      </c>
      <c r="AO287" s="23" t="n">
        <v>0.1123600200393856</v>
      </c>
      <c r="AP287" s="23" t="n">
        <v>0.2315346076260195</v>
      </c>
      <c r="AQ287" s="23" t="n">
        <v>1.24327676171701</v>
      </c>
      <c r="AR287" s="23" t="n">
        <v>1.472642622133931</v>
      </c>
      <c r="AS287" s="23" t="n">
        <v>1.082112385995353</v>
      </c>
      <c r="AT287" s="23" t="n">
        <v>0.3607053107093811</v>
      </c>
      <c r="AU287" s="23" t="n">
        <v>2.208967552645777</v>
      </c>
      <c r="AV287" s="23" t="n">
        <v>1.208967552645777</v>
      </c>
      <c r="AW287" s="23" t="n">
        <v>0.49311921173572</v>
      </c>
      <c r="AX287" s="23" t="n">
        <v>0.1217363973726073</v>
      </c>
      <c r="AY287" s="23" t="n">
        <v>0.7300564322598188</v>
      </c>
      <c r="AZ287" s="23" t="n">
        <v>0.1152008231514915</v>
      </c>
      <c r="BA287" s="23" t="n">
        <v>0.2369372205240987</v>
      </c>
      <c r="BB287" s="23" t="n">
        <v>1.246870116749477</v>
      </c>
      <c r="BC287" s="23" t="n">
        <v>1.480486695478986</v>
      </c>
      <c r="BD287" s="23" t="n">
        <v>1.100416196430874</v>
      </c>
      <c r="BE287" s="23" t="n">
        <v>0.3703597641710553</v>
      </c>
      <c r="BF287" s="23" t="n">
        <v>2.231541927878944</v>
      </c>
      <c r="BG287" s="23" t="n">
        <v>1.231541927878944</v>
      </c>
      <c r="BH287" s="23" t="n">
        <v>1.568469289434858</v>
      </c>
      <c r="BI287" s="23" t="n">
        <v>0.7643528607757492</v>
      </c>
      <c r="BJ287" s="23" t="n">
        <v>3.008592632785404</v>
      </c>
      <c r="BK287" s="23" t="n">
        <v>0.6757704825747975</v>
      </c>
      <c r="BL287" s="23" t="n">
        <v>1.440123343350547</v>
      </c>
      <c r="BM287" s="23" t="n">
        <v>1.487324084650173</v>
      </c>
      <c r="BN287" s="23" t="n">
        <v>1.918171208739091</v>
      </c>
      <c r="BO287" s="23" t="n">
        <v>5.065174319007036</v>
      </c>
      <c r="BP287" s="23" t="n">
        <v>2.056581686221632</v>
      </c>
      <c r="BQ287" s="23" t="n">
        <v>3.22937423966528</v>
      </c>
      <c r="BR287" s="23" t="n">
        <v>2.22937423966528</v>
      </c>
      <c r="CD287" s="23" t="n">
        <v>0.2424814394902598</v>
      </c>
      <c r="CE287" s="23" t="n">
        <v>0.04661060840842406</v>
      </c>
      <c r="CF287" s="23" t="n">
        <v>0.3356439490983599</v>
      </c>
      <c r="CG287" s="23" t="n">
        <v>0.04655190119967601</v>
      </c>
      <c r="CH287" s="23" t="n">
        <v>0.09316250960810007</v>
      </c>
      <c r="CI287" s="23" t="n">
        <v>1.19222340689831</v>
      </c>
      <c r="CJ287" s="23" t="n">
        <v>1.384204703683485</v>
      </c>
      <c r="CK287" s="23" t="n">
        <v>0.5219911002536369</v>
      </c>
      <c r="CL287" s="23" t="n">
        <v>0.1863471511552771</v>
      </c>
      <c r="CM287" s="23" t="n">
        <v>2.152705383764454</v>
      </c>
      <c r="CN287" s="23" t="n">
        <v>1.152705383764454</v>
      </c>
      <c r="CO287" s="23" t="n">
        <v>0</v>
      </c>
      <c r="CP287" s="23" t="n">
        <v>4.939600478985035e-05</v>
      </c>
      <c r="CQ287" s="23" t="n">
        <v>0.0002456895734740027</v>
      </c>
      <c r="CR287" s="23" t="n">
        <v>0.0001962935686841523</v>
      </c>
      <c r="CS287" s="23" t="n">
        <v>0.0002456895734740027</v>
      </c>
      <c r="CV287" s="23" t="n">
        <v>0.00274417259210314</v>
      </c>
      <c r="CW287" s="23" t="n">
        <v>0.002498483018629137</v>
      </c>
      <c r="CZ287" s="23" t="n">
        <v>0.0002921766575145714</v>
      </c>
      <c r="DA287" s="23" t="n">
        <v>9.193266344056457e-05</v>
      </c>
      <c r="DB287" s="23" t="n">
        <v>0.000432343892244331</v>
      </c>
      <c r="DC287" s="23" t="n">
        <v>4.8234571289195e-05</v>
      </c>
      <c r="DD287" s="23" t="n">
        <v>0.0001401672347297596</v>
      </c>
      <c r="DE287" s="23" t="n">
        <v>1.314647529417985</v>
      </c>
      <c r="DF287" s="23" t="n">
        <v>1.479734541157755</v>
      </c>
      <c r="DG287" s="23" t="n">
        <v>0.0005540444672644995</v>
      </c>
      <c r="DH287" s="23" t="n">
        <v>0.0001217005750201685</v>
      </c>
      <c r="DI287" s="23" t="n">
        <v>1.896265334738003</v>
      </c>
      <c r="DJ287" s="23" t="n">
        <v>0.8962653347380024</v>
      </c>
      <c r="DK287" s="23" t="n">
        <v>0.003084983131174058</v>
      </c>
      <c r="DL287" s="23" t="n">
        <v>0.003594018702404494</v>
      </c>
      <c r="DM287" s="23" t="n">
        <v>0.01020872503578305</v>
      </c>
      <c r="DN287" s="23" t="n">
        <v>0.003529723202204494</v>
      </c>
      <c r="DO287" s="23" t="n">
        <v>0.007123741904608988</v>
      </c>
      <c r="DP287" s="23" t="n">
        <v>2.16500432890105</v>
      </c>
      <c r="DQ287" s="23" t="n">
        <v>3.309167214764605</v>
      </c>
      <c r="DR287" s="23" t="n">
        <v>0.01869031704165697</v>
      </c>
      <c r="DS287" s="23" t="n">
        <v>0.008481592005873926</v>
      </c>
      <c r="DT287" s="23" t="n">
        <v>6.05848273619051</v>
      </c>
      <c r="DU287" s="23" t="n">
        <v>5.05848273619051</v>
      </c>
      <c r="DV287" s="23" t="n">
        <v>-0.0001304157129215492</v>
      </c>
      <c r="DW287" s="23" t="n">
        <v>-0.001173537584661574</v>
      </c>
      <c r="DX287" s="23" t="n">
        <v>-0.002237401527655132</v>
      </c>
      <c r="DY287" s="23" t="n">
        <v>-0.0009334482300720093</v>
      </c>
      <c r="DZ287" s="23" t="n">
        <v>-0.002106985814733583</v>
      </c>
      <c r="EA287" s="23" t="n">
        <v>9.998437062315553</v>
      </c>
      <c r="EB287" s="23" t="n">
        <v>17.15591992355267</v>
      </c>
      <c r="EC287" s="23" t="n">
        <v>-0.003684723665503335</v>
      </c>
      <c r="ED287" s="23" t="n">
        <v>-0.001447322137848202</v>
      </c>
      <c r="EE287" s="23" t="n">
        <v>28.25367881644643</v>
      </c>
      <c r="EF287" s="23" t="n">
        <v>27.25367881644643</v>
      </c>
      <c r="EG287" s="23" t="n">
        <v>0.009548479882745969</v>
      </c>
      <c r="EH287" s="23" t="n">
        <v>0.002807583506356896</v>
      </c>
      <c r="EI287" s="23" t="n">
        <v>0.01474026781788579</v>
      </c>
      <c r="EJ287" s="23" t="n">
        <v>0.002384204428782925</v>
      </c>
      <c r="EK287" s="23" t="n">
        <v>0.005191787935139821</v>
      </c>
      <c r="EL287" s="23" t="n">
        <v>1.294034604547911</v>
      </c>
      <c r="EM287" s="23" t="n">
        <v>1.54372926359947</v>
      </c>
      <c r="EN287" s="23" t="n">
        <v>0.01989417389035835</v>
      </c>
      <c r="EO287" s="23" t="n">
        <v>0.005153906072472557</v>
      </c>
      <c r="EP287" s="23" t="n">
        <v>2.083491208512359</v>
      </c>
      <c r="EQ287" s="23" t="n">
        <v>1.083491208512359</v>
      </c>
      <c r="ER287" s="23" t="n">
        <v>-0.02427005793762103</v>
      </c>
      <c r="ES287" s="23" t="n">
        <v>-0.003928012211185003</v>
      </c>
      <c r="ET287" s="23" t="n">
        <v>-0.03018652767463882</v>
      </c>
      <c r="EU287" s="23" t="n">
        <v>-0.001988457525832781</v>
      </c>
      <c r="EV287" s="23" t="n">
        <v>-0.005916469737017784</v>
      </c>
      <c r="EW287" s="23" t="n">
        <v>1.161846017066823</v>
      </c>
      <c r="EX287" s="23" t="n">
        <v>1.24377649827719</v>
      </c>
      <c r="EY287" s="23" t="n">
        <v>-0.02939539723225798</v>
      </c>
      <c r="EZ287" s="23" t="n">
        <v>0.0007911304423808413</v>
      </c>
      <c r="FA287" s="23" t="n">
        <v>1.211179524491046</v>
      </c>
      <c r="FB287" s="23" t="n">
        <v>0.2111795244910459</v>
      </c>
      <c r="FC287" s="23" t="n">
        <v>0.01480941526758307</v>
      </c>
      <c r="FD287" s="23" t="n">
        <v>0.002846716256906663</v>
      </c>
      <c r="FE287" s="23" t="n">
        <v>0.0204992622721905</v>
      </c>
      <c r="FF287" s="23" t="n">
        <v>0.002843130747700762</v>
      </c>
      <c r="FG287" s="23" t="n">
        <v>0.005689847004607425</v>
      </c>
      <c r="FH287" s="23" t="n">
        <v>1.19222340689831</v>
      </c>
      <c r="FI287" s="23" t="n">
        <v>1.384204703683484</v>
      </c>
      <c r="FJ287" s="23" t="n">
        <v>0.03188030797692958</v>
      </c>
      <c r="FK287" s="23" t="n">
        <v>0.01138104570473908</v>
      </c>
      <c r="FL287" s="23" t="n">
        <v>2.152705383764454</v>
      </c>
      <c r="FM287" s="23" t="n">
        <v>1.152705383764454</v>
      </c>
    </row>
    <row r="288">
      <c r="A288" s="2" t="inlineStr">
        <is>
          <t>Vic|2204</t>
        </is>
      </c>
      <c r="B288" s="2" t="inlineStr">
        <is>
          <t>Vic</t>
        </is>
      </c>
      <c r="C288" s="2" t="inlineStr">
        <is>
          <t>2204</t>
        </is>
      </c>
      <c r="D288" s="2" t="inlineStr">
        <is>
          <t>Other fabricated metal product manufacturing</t>
        </is>
      </c>
      <c r="E288" s="23" t="n">
        <v>1</v>
      </c>
      <c r="F288" s="23" t="n">
        <v>0.3595681590303866</v>
      </c>
      <c r="G288" s="23" t="n">
        <v>1.644696749594222</v>
      </c>
      <c r="H288" s="23" t="n">
        <v>0.2851285905638349</v>
      </c>
      <c r="I288" s="23" t="n">
        <v>0.6446967495942215</v>
      </c>
      <c r="J288" s="23" t="n">
        <v>1.359568159030387</v>
      </c>
      <c r="K288" s="23" t="n">
        <v>1.644696749594222</v>
      </c>
      <c r="L288" s="23" t="n">
        <v>2.358898697185095</v>
      </c>
      <c r="M288" s="23" t="n">
        <v>0.7142019475908739</v>
      </c>
      <c r="N288" s="23" t="n">
        <v>2.358898697185095</v>
      </c>
      <c r="O288" s="23" t="n">
        <v>1.358898697185095</v>
      </c>
      <c r="P288" s="23" t="n">
        <v>0.2450881868758242</v>
      </c>
      <c r="Q288" s="23" t="n">
        <v>0.08765860137774062</v>
      </c>
      <c r="R288" s="23" t="n">
        <v>0.4037134356163779</v>
      </c>
      <c r="S288" s="23" t="n">
        <v>0.07096664736281311</v>
      </c>
      <c r="T288" s="23" t="n">
        <v>0.1586252487405537</v>
      </c>
      <c r="U288" s="23" t="n">
        <v>1.357661470734832</v>
      </c>
      <c r="V288" s="23" t="n">
        <v>1.647217031398263</v>
      </c>
      <c r="W288" s="23" t="n">
        <v>0.5731776676858175</v>
      </c>
      <c r="X288" s="23" t="n">
        <v>0.1694642320694396</v>
      </c>
      <c r="Y288" s="23" t="n">
        <v>2.338658892508036</v>
      </c>
      <c r="Z288" s="23" t="n">
        <v>1.338658892508036</v>
      </c>
      <c r="AA288" s="23" t="n">
        <v>0.3420931144678532</v>
      </c>
      <c r="AB288" s="23" t="n">
        <v>0.1368558352199227</v>
      </c>
      <c r="AC288" s="23" t="n">
        <v>0.5995967543661296</v>
      </c>
      <c r="AD288" s="23" t="n">
        <v>0.1206478046783537</v>
      </c>
      <c r="AE288" s="23" t="n">
        <v>0.2575036398982764</v>
      </c>
      <c r="AF288" s="23" t="n">
        <v>1.400054340271684</v>
      </c>
      <c r="AG288" s="23" t="n">
        <v>1.752729677996703</v>
      </c>
      <c r="AH288" s="23" t="n">
        <v>0.9565711774406773</v>
      </c>
      <c r="AI288" s="23" t="n">
        <v>0.3569744230745477</v>
      </c>
      <c r="AJ288" s="23" t="n">
        <v>2.796230432549578</v>
      </c>
      <c r="AK288" s="23" t="n">
        <v>1.796230432549578</v>
      </c>
      <c r="AL288" s="23" t="n">
        <v>0.3308512027057821</v>
      </c>
      <c r="AM288" s="23" t="n">
        <v>0.1362366013295709</v>
      </c>
      <c r="AN288" s="23" t="n">
        <v>0.5882155306548846</v>
      </c>
      <c r="AO288" s="23" t="n">
        <v>0.1211277266195316</v>
      </c>
      <c r="AP288" s="23" t="n">
        <v>0.2573643279491025</v>
      </c>
      <c r="AQ288" s="23" t="n">
        <v>1.41177604982359</v>
      </c>
      <c r="AR288" s="23" t="n">
        <v>1.777885423550871</v>
      </c>
      <c r="AS288" s="23" t="n">
        <v>0.9511720947255325</v>
      </c>
      <c r="AT288" s="23" t="n">
        <v>0.3629565640706479</v>
      </c>
      <c r="AU288" s="23" t="n">
        <v>2.874924095625509</v>
      </c>
      <c r="AV288" s="23" t="n">
        <v>1.874924095625509</v>
      </c>
      <c r="AW288" s="23" t="n">
        <v>0.3353457961117917</v>
      </c>
      <c r="AX288" s="23" t="n">
        <v>0.1391467974063106</v>
      </c>
      <c r="AY288" s="23" t="n">
        <v>0.5987056980720815</v>
      </c>
      <c r="AZ288" s="23" t="n">
        <v>0.1242131045539792</v>
      </c>
      <c r="BA288" s="23" t="n">
        <v>0.2633599019602899</v>
      </c>
      <c r="BB288" s="23" t="n">
        <v>1.414935266878742</v>
      </c>
      <c r="BC288" s="23" t="n">
        <v>1.785338313507576</v>
      </c>
      <c r="BD288" s="23" t="n">
        <v>0.9713769714979603</v>
      </c>
      <c r="BE288" s="23" t="n">
        <v>0.3726712734258788</v>
      </c>
      <c r="BF288" s="23" t="n">
        <v>2.896642757299214</v>
      </c>
      <c r="BG288" s="23" t="n">
        <v>1.896642757299214</v>
      </c>
      <c r="BH288" s="23" t="n">
        <v>1.748044629484146</v>
      </c>
      <c r="BI288" s="23" t="n">
        <v>0.889844513165861</v>
      </c>
      <c r="BJ288" s="23" t="n">
        <v>3.370632164292132</v>
      </c>
      <c r="BK288" s="23" t="n">
        <v>0.7327430216421256</v>
      </c>
      <c r="BL288" s="23" t="n">
        <v>1.622587534807987</v>
      </c>
      <c r="BM288" s="23" t="n">
        <v>1.509051369831706</v>
      </c>
      <c r="BN288" s="23" t="n">
        <v>1.928230039119092</v>
      </c>
      <c r="BO288" s="23" t="n">
        <v>5.44004949860756</v>
      </c>
      <c r="BP288" s="23" t="n">
        <v>2.069417334315427</v>
      </c>
      <c r="BQ288" s="23" t="n">
        <v>3.112077006988625</v>
      </c>
      <c r="BR288" s="23" t="n">
        <v>2.112077006988625</v>
      </c>
      <c r="CD288" s="23" t="n">
        <v>0.09700492759202903</v>
      </c>
      <c r="CE288" s="23" t="n">
        <v>0.04919723384218206</v>
      </c>
      <c r="CF288" s="23" t="n">
        <v>0.1958833187497512</v>
      </c>
      <c r="CG288" s="23" t="n">
        <v>0.04968115731554009</v>
      </c>
      <c r="CH288" s="23" t="n">
        <v>0.09887839115772215</v>
      </c>
      <c r="CI288" s="23" t="n">
        <v>1.507162213955661</v>
      </c>
      <c r="CJ288" s="23" t="n">
        <v>2.019313076275592</v>
      </c>
      <c r="CK288" s="23" t="n">
        <v>0.3833935097548596</v>
      </c>
      <c r="CL288" s="23" t="n">
        <v>0.1875101910051084</v>
      </c>
      <c r="CM288" s="23" t="n">
        <v>3.952309632839346</v>
      </c>
      <c r="CN288" s="23" t="n">
        <v>2.952309632839346</v>
      </c>
      <c r="CO288" s="23" t="n">
        <v>0</v>
      </c>
      <c r="CP288" s="23" t="n">
        <v>7.081314549497271e-05</v>
      </c>
      <c r="CQ288" s="23" t="n">
        <v>0.0002724366379208661</v>
      </c>
      <c r="CR288" s="23" t="n">
        <v>0.0002016234924258934</v>
      </c>
      <c r="CS288" s="23" t="n">
        <v>0.0002724366379208661</v>
      </c>
      <c r="CV288" s="23" t="n">
        <v>0.002786513322977308</v>
      </c>
      <c r="CW288" s="23" t="n">
        <v>0.002514076685056442</v>
      </c>
      <c r="CZ288" s="23" t="n">
        <v>0.0008638127157548687</v>
      </c>
      <c r="DA288" s="23" t="n">
        <v>9.846732656394859e-05</v>
      </c>
      <c r="DB288" s="23" t="n">
        <v>0.001013935952790376</v>
      </c>
      <c r="DC288" s="23" t="n">
        <v>5.165591047155825e-05</v>
      </c>
      <c r="DD288" s="23" t="n">
        <v>0.0001501232370355068</v>
      </c>
      <c r="DE288" s="23" t="n">
        <v>1.113991522430762</v>
      </c>
      <c r="DF288" s="23" t="n">
        <v>1.173791418321872</v>
      </c>
      <c r="DG288" s="23" t="n">
        <v>0.001136396091976771</v>
      </c>
      <c r="DH288" s="23" t="n">
        <v>0.0001224601391863951</v>
      </c>
      <c r="DI288" s="23" t="n">
        <v>1.315558420535285</v>
      </c>
      <c r="DJ288" s="23" t="n">
        <v>0.3155584205352855</v>
      </c>
      <c r="DK288" s="23" t="n">
        <v>0.00385477288508806</v>
      </c>
      <c r="DL288" s="23" t="n">
        <v>0.003980275686562308</v>
      </c>
      <c r="DM288" s="23" t="n">
        <v>0.01159608087411937</v>
      </c>
      <c r="DN288" s="23" t="n">
        <v>0.003761032302468999</v>
      </c>
      <c r="DO288" s="23" t="n">
        <v>0.007741307989031307</v>
      </c>
      <c r="DP288" s="23" t="n">
        <v>2.032557768048994</v>
      </c>
      <c r="DQ288" s="23" t="n">
        <v>3.008239712118464</v>
      </c>
      <c r="DR288" s="23" t="n">
        <v>0.02013060864762748</v>
      </c>
      <c r="DS288" s="23" t="n">
        <v>0.008534527773508117</v>
      </c>
      <c r="DT288" s="23" t="n">
        <v>5.222255434425577</v>
      </c>
      <c r="DU288" s="23" t="n">
        <v>4.222255434425577</v>
      </c>
      <c r="DV288" s="23" t="n">
        <v>-0.0002239921948333689</v>
      </c>
      <c r="DW288" s="23" t="n">
        <v>-0.001239360081881517</v>
      </c>
      <c r="DX288" s="23" t="n">
        <v>-0.002392286047633193</v>
      </c>
      <c r="DY288" s="23" t="n">
        <v>-0.0009289337709183071</v>
      </c>
      <c r="DZ288" s="23" t="n">
        <v>-0.002168293852799824</v>
      </c>
      <c r="EA288" s="23" t="n">
        <v>6.533050304737158</v>
      </c>
      <c r="EB288" s="23" t="n">
        <v>10.68022057381441</v>
      </c>
      <c r="EC288" s="23" t="n">
        <v>-0.00384864129015418</v>
      </c>
      <c r="ED288" s="23" t="n">
        <v>-0.001456355242520987</v>
      </c>
      <c r="EE288" s="23" t="n">
        <v>17.18203303029036</v>
      </c>
      <c r="EF288" s="23" t="n">
        <v>16.18203303029037</v>
      </c>
      <c r="EG288" s="23" t="n">
        <v>0.008844725759740503</v>
      </c>
      <c r="EH288" s="23" t="n">
        <v>0.003317041693346925</v>
      </c>
      <c r="EI288" s="23" t="n">
        <v>0.01474029628260084</v>
      </c>
      <c r="EJ288" s="23" t="n">
        <v>0.002578528829513411</v>
      </c>
      <c r="EK288" s="23" t="n">
        <v>0.005895570522860336</v>
      </c>
      <c r="EL288" s="23" t="n">
        <v>1.375030473917627</v>
      </c>
      <c r="EM288" s="23" t="n">
        <v>1.666563405469941</v>
      </c>
      <c r="EN288" s="23" t="n">
        <v>0.01992636919050616</v>
      </c>
      <c r="EO288" s="23" t="n">
        <v>0.005186072907905324</v>
      </c>
      <c r="EP288" s="23" t="n">
        <v>2.252909782823022</v>
      </c>
      <c r="EQ288" s="23" t="n">
        <v>1.252909782823022</v>
      </c>
      <c r="ER288" s="23" t="n">
        <v>-0.02008663752181157</v>
      </c>
      <c r="ES288" s="23" t="n">
        <v>-0.003936275583698708</v>
      </c>
      <c r="ET288" s="23" t="n">
        <v>-0.02612151999384584</v>
      </c>
      <c r="EU288" s="23" t="n">
        <v>-0.002098606888335563</v>
      </c>
      <c r="EV288" s="23" t="n">
        <v>-0.006034882472034271</v>
      </c>
      <c r="EW288" s="23" t="n">
        <v>1.195964883591114</v>
      </c>
      <c r="EX288" s="23" t="n">
        <v>1.300442643298618</v>
      </c>
      <c r="EY288" s="23" t="n">
        <v>-0.02532545190565075</v>
      </c>
      <c r="EZ288" s="23" t="n">
        <v>0.0007960680881950906</v>
      </c>
      <c r="FA288" s="23" t="n">
        <v>1.260810918609473</v>
      </c>
      <c r="FB288" s="23" t="n">
        <v>0.2608109186094729</v>
      </c>
      <c r="FC288" s="23" t="n">
        <v>0.00592452048590668</v>
      </c>
      <c r="FD288" s="23" t="n">
        <v>0.003004692926258103</v>
      </c>
      <c r="FE288" s="23" t="n">
        <v>0.01196346168785399</v>
      </c>
      <c r="FF288" s="23" t="n">
        <v>0.003034248275689208</v>
      </c>
      <c r="FG288" s="23" t="n">
        <v>0.00603894120194731</v>
      </c>
      <c r="FH288" s="23" t="n">
        <v>1.507162213955662</v>
      </c>
      <c r="FI288" s="23" t="n">
        <v>2.019313076275593</v>
      </c>
      <c r="FJ288" s="23" t="n">
        <v>0.023415539386403</v>
      </c>
      <c r="FK288" s="23" t="n">
        <v>0.01145207769854901</v>
      </c>
      <c r="FL288" s="23" t="n">
        <v>3.952309632839344</v>
      </c>
      <c r="FM288" s="23" t="n">
        <v>2.952309632839344</v>
      </c>
    </row>
    <row r="289">
      <c r="A289" s="2" t="inlineStr">
        <is>
          <t>Vic|2301</t>
        </is>
      </c>
      <c r="B289" s="2" t="inlineStr">
        <is>
          <t>Vic</t>
        </is>
      </c>
      <c r="C289" s="2" t="inlineStr">
        <is>
          <t>2301</t>
        </is>
      </c>
      <c r="D289" s="2" t="inlineStr">
        <is>
          <t>Motor vehicles and parts; other transport equipment manufacturing</t>
        </is>
      </c>
      <c r="E289" s="23" t="n">
        <v>1</v>
      </c>
      <c r="F289" s="23" t="n">
        <v>0.3730324891635478</v>
      </c>
      <c r="G289" s="23" t="n">
        <v>1.675606628184379</v>
      </c>
      <c r="H289" s="23" t="n">
        <v>0.3025741390208315</v>
      </c>
      <c r="I289" s="23" t="n">
        <v>0.6756066281843793</v>
      </c>
      <c r="J289" s="23" t="n">
        <v>1.373032489163548</v>
      </c>
      <c r="K289" s="23" t="n">
        <v>1.675606628184379</v>
      </c>
      <c r="L289" s="23" t="n">
        <v>2.359250877712985</v>
      </c>
      <c r="M289" s="23" t="n">
        <v>0.6836442495286055</v>
      </c>
      <c r="N289" s="23" t="n">
        <v>2.359250877712985</v>
      </c>
      <c r="O289" s="23" t="n">
        <v>1.359250877712985</v>
      </c>
      <c r="P289" s="23" t="n">
        <v>0.2083043349689051</v>
      </c>
      <c r="Q289" s="23" t="n">
        <v>0.1026821260014288</v>
      </c>
      <c r="R289" s="23" t="n">
        <v>0.3864402353529809</v>
      </c>
      <c r="S289" s="23" t="n">
        <v>0.07545377438264697</v>
      </c>
      <c r="T289" s="23" t="n">
        <v>0.1781359003840758</v>
      </c>
      <c r="U289" s="23" t="n">
        <v>1.492942818577236</v>
      </c>
      <c r="V289" s="23" t="n">
        <v>1.855171354982446</v>
      </c>
      <c r="W289" s="23" t="n">
        <v>0.5486538055425425</v>
      </c>
      <c r="X289" s="23" t="n">
        <v>0.1622135701895616</v>
      </c>
      <c r="Y289" s="23" t="n">
        <v>2.63390488548615</v>
      </c>
      <c r="Z289" s="23" t="n">
        <v>1.633904885486149</v>
      </c>
      <c r="AA289" s="23" t="n">
        <v>0.3634617101626911</v>
      </c>
      <c r="AB289" s="23" t="n">
        <v>0.1658843424770896</v>
      </c>
      <c r="AC289" s="23" t="n">
        <v>0.6588215448476928</v>
      </c>
      <c r="AD289" s="23" t="n">
        <v>0.1294754922079121</v>
      </c>
      <c r="AE289" s="23" t="n">
        <v>0.2953598346850017</v>
      </c>
      <c r="AF289" s="23" t="n">
        <v>1.456401149939115</v>
      </c>
      <c r="AG289" s="23" t="n">
        <v>1.812629849105134</v>
      </c>
      <c r="AH289" s="23" t="n">
        <v>1.000522533464299</v>
      </c>
      <c r="AI289" s="23" t="n">
        <v>0.3417009886166058</v>
      </c>
      <c r="AJ289" s="23" t="n">
        <v>2.752759109113445</v>
      </c>
      <c r="AK289" s="23" t="n">
        <v>1.752759109113445</v>
      </c>
      <c r="AL289" s="23" t="n">
        <v>0.3483419694524504</v>
      </c>
      <c r="AM289" s="23" t="n">
        <v>0.1658004691125172</v>
      </c>
      <c r="AN289" s="23" t="n">
        <v>0.6442303073948475</v>
      </c>
      <c r="AO289" s="23" t="n">
        <v>0.1300878688298799</v>
      </c>
      <c r="AP289" s="23" t="n">
        <v>0.2958883379423971</v>
      </c>
      <c r="AQ289" s="23" t="n">
        <v>1.475970407393443</v>
      </c>
      <c r="AR289" s="23" t="n">
        <v>1.84941914523678</v>
      </c>
      <c r="AS289" s="23" t="n">
        <v>0.9916574863497021</v>
      </c>
      <c r="AT289" s="23" t="n">
        <v>0.3474271789548545</v>
      </c>
      <c r="AU289" s="23" t="n">
        <v>2.846793017529476</v>
      </c>
      <c r="AV289" s="23" t="n">
        <v>1.846793017529476</v>
      </c>
      <c r="AW289" s="23" t="n">
        <v>0.3544189862417443</v>
      </c>
      <c r="AX289" s="23" t="n">
        <v>0.1692095308935914</v>
      </c>
      <c r="AY289" s="23" t="n">
        <v>0.6570703006321763</v>
      </c>
      <c r="AZ289" s="23" t="n">
        <v>0.1334417834968406</v>
      </c>
      <c r="BA289" s="23" t="n">
        <v>0.302651314390432</v>
      </c>
      <c r="BB289" s="23" t="n">
        <v>1.477427952401444</v>
      </c>
      <c r="BC289" s="23" t="n">
        <v>1.853936516211346</v>
      </c>
      <c r="BD289" s="23" t="n">
        <v>1.013796537380065</v>
      </c>
      <c r="BE289" s="23" t="n">
        <v>0.3567262367478883</v>
      </c>
      <c r="BF289" s="23" t="n">
        <v>2.860446467979478</v>
      </c>
      <c r="BG289" s="23" t="n">
        <v>1.860446467979478</v>
      </c>
      <c r="BH289" s="23" t="n">
        <v>3.323897260110281</v>
      </c>
      <c r="BI289" s="23" t="n">
        <v>0.9799459606477161</v>
      </c>
      <c r="BJ289" s="23" t="n">
        <v>5.079420680945081</v>
      </c>
      <c r="BK289" s="23" t="n">
        <v>0.7755774601870848</v>
      </c>
      <c r="BL289" s="23" t="n">
        <v>1.755523420834801</v>
      </c>
      <c r="BM289" s="23" t="n">
        <v>1.29481836650246</v>
      </c>
      <c r="BN289" s="23" t="n">
        <v>1.528152130904478</v>
      </c>
      <c r="BO289" s="23" t="n">
        <v>7.06029634958718</v>
      </c>
      <c r="BP289" s="23" t="n">
        <v>1.980875668642098</v>
      </c>
      <c r="BQ289" s="23" t="n">
        <v>2.124101859078801</v>
      </c>
      <c r="BR289" s="23" t="n">
        <v>1.124101859078801</v>
      </c>
      <c r="CD289" s="23" t="n">
        <v>0.1551573751937861</v>
      </c>
      <c r="CE289" s="23" t="n">
        <v>0.06320221647566082</v>
      </c>
      <c r="CF289" s="23" t="n">
        <v>0.2723813094947117</v>
      </c>
      <c r="CG289" s="23" t="n">
        <v>0.05402171782526485</v>
      </c>
      <c r="CH289" s="23" t="n">
        <v>0.1172239343009257</v>
      </c>
      <c r="CI289" s="23" t="n">
        <v>1.40734265062633</v>
      </c>
      <c r="CJ289" s="23" t="n">
        <v>1.755516353344578</v>
      </c>
      <c r="CK289" s="23" t="n">
        <v>0.451868727921756</v>
      </c>
      <c r="CL289" s="23" t="n">
        <v>0.1794874184270443</v>
      </c>
      <c r="CM289" s="23" t="n">
        <v>2.912325162483498</v>
      </c>
      <c r="CN289" s="23" t="n">
        <v>1.912325162483498</v>
      </c>
      <c r="CO289" s="23" t="n">
        <v>0</v>
      </c>
      <c r="CP289" s="23" t="n">
        <v>4.738678204511024e-05</v>
      </c>
      <c r="CQ289" s="23" t="n">
        <v>0.0002734197217895416</v>
      </c>
      <c r="CR289" s="23" t="n">
        <v>0.0002260329397444313</v>
      </c>
      <c r="CS289" s="23" t="n">
        <v>0.0002734197217895416</v>
      </c>
      <c r="CV289" s="23" t="n">
        <v>0.002679929637381854</v>
      </c>
      <c r="CW289" s="23" t="n">
        <v>0.002406509915592313</v>
      </c>
      <c r="CZ289" s="23" t="n">
        <v>0.002306662177302526</v>
      </c>
      <c r="DA289" s="23" t="n">
        <v>7.479732089352645e-05</v>
      </c>
      <c r="DB289" s="23" t="n">
        <v>0.002432913133729673</v>
      </c>
      <c r="DC289" s="23" t="n">
        <v>5.145363553362116e-05</v>
      </c>
      <c r="DD289" s="23" t="n">
        <v>0.0001262509564271476</v>
      </c>
      <c r="DE289" s="23" t="n">
        <v>1.032426647312957</v>
      </c>
      <c r="DF289" s="23" t="n">
        <v>1.054733180120372</v>
      </c>
      <c r="DG289" s="23" t="n">
        <v>0.002550133718514765</v>
      </c>
      <c r="DH289" s="23" t="n">
        <v>0.0001172205847850918</v>
      </c>
      <c r="DI289" s="23" t="n">
        <v>1.105551451620437</v>
      </c>
      <c r="DJ289" s="23" t="n">
        <v>0.105551451620437</v>
      </c>
      <c r="DK289" s="23" t="n">
        <v>0.004015006279651632</v>
      </c>
      <c r="DL289" s="23" t="n">
        <v>0.004498430939218743</v>
      </c>
      <c r="DM289" s="23" t="n">
        <v>0.01241751919474853</v>
      </c>
      <c r="DN289" s="23" t="n">
        <v>0.003904081975878152</v>
      </c>
      <c r="DO289" s="23" t="n">
        <v>0.008402512915096895</v>
      </c>
      <c r="DP289" s="23" t="n">
        <v>2.120404459145468</v>
      </c>
      <c r="DQ289" s="23" t="n">
        <v>3.092777029436166</v>
      </c>
      <c r="DR289" s="23" t="n">
        <v>0.02058689041318618</v>
      </c>
      <c r="DS289" s="23" t="n">
        <v>0.008169371218437653</v>
      </c>
      <c r="DT289" s="23" t="n">
        <v>5.12748647929199</v>
      </c>
      <c r="DU289" s="23" t="n">
        <v>4.127486479291989</v>
      </c>
      <c r="DV289" s="23" t="n">
        <v>-0.0002446516676603332</v>
      </c>
      <c r="DW289" s="23" t="n">
        <v>-0.001211553261083174</v>
      </c>
      <c r="DX289" s="23" t="n">
        <v>-0.002283858812938611</v>
      </c>
      <c r="DY289" s="23" t="n">
        <v>-0.0008276538841951037</v>
      </c>
      <c r="DZ289" s="23" t="n">
        <v>-0.002039207145278278</v>
      </c>
      <c r="EA289" s="23" t="n">
        <v>5.952156151926407</v>
      </c>
      <c r="EB289" s="23" t="n">
        <v>9.335145085172481</v>
      </c>
      <c r="EC289" s="23" t="n">
        <v>-0.003677902738720024</v>
      </c>
      <c r="ED289" s="23" t="n">
        <v>-0.001394043925781414</v>
      </c>
      <c r="EE289" s="23" t="n">
        <v>15.03322161623811</v>
      </c>
      <c r="EF289" s="23" t="n">
        <v>14.03322161623812</v>
      </c>
      <c r="EG289" s="23" t="n">
        <v>0.009978822545283733</v>
      </c>
      <c r="EH289" s="23" t="n">
        <v>0.003672934357626795</v>
      </c>
      <c r="EI289" s="23" t="n">
        <v>0.01639331876454414</v>
      </c>
      <c r="EJ289" s="23" t="n">
        <v>0.002741561861633609</v>
      </c>
      <c r="EK289" s="23" t="n">
        <v>0.006414496219260404</v>
      </c>
      <c r="EL289" s="23" t="n">
        <v>1.368072920523346</v>
      </c>
      <c r="EM289" s="23" t="n">
        <v>1.642810931866112</v>
      </c>
      <c r="EN289" s="23" t="n">
        <v>0.02135750142056309</v>
      </c>
      <c r="EO289" s="23" t="n">
        <v>0.004964182656018955</v>
      </c>
      <c r="EP289" s="23" t="n">
        <v>2.140282716086302</v>
      </c>
      <c r="EQ289" s="23" t="n">
        <v>1.140282716086302</v>
      </c>
      <c r="ER289" s="23" t="n">
        <v>-0.02509856325552441</v>
      </c>
      <c r="ES289" s="23" t="n">
        <v>-0.003756807722199211</v>
      </c>
      <c r="ET289" s="23" t="n">
        <v>-0.03098455621738952</v>
      </c>
      <c r="EU289" s="23" t="n">
        <v>-0.0021291852396659</v>
      </c>
      <c r="EV289" s="23" t="n">
        <v>-0.005885992961865111</v>
      </c>
      <c r="EW289" s="23" t="n">
        <v>1.149682182360471</v>
      </c>
      <c r="EX289" s="23" t="n">
        <v>1.234515135465754</v>
      </c>
      <c r="EY289" s="23" t="n">
        <v>-0.03022254853515962</v>
      </c>
      <c r="EZ289" s="23" t="n">
        <v>0.0007620076822299066</v>
      </c>
      <c r="FA289" s="23" t="n">
        <v>1.204154525797702</v>
      </c>
      <c r="FB289" s="23" t="n">
        <v>0.2041545257977016</v>
      </c>
      <c r="FC289" s="23" t="n">
        <v>0.009476147971998783</v>
      </c>
      <c r="FD289" s="23" t="n">
        <v>0.003860039232641307</v>
      </c>
      <c r="FE289" s="23" t="n">
        <v>0.01663553273155692</v>
      </c>
      <c r="FF289" s="23" t="n">
        <v>0.003299345526916831</v>
      </c>
      <c r="FG289" s="23" t="n">
        <v>0.007159384759558138</v>
      </c>
      <c r="FH289" s="23" t="n">
        <v>1.40734265062633</v>
      </c>
      <c r="FI289" s="23" t="n">
        <v>1.755516353344578</v>
      </c>
      <c r="FJ289" s="23" t="n">
        <v>0.02759762418226902</v>
      </c>
      <c r="FK289" s="23" t="n">
        <v>0.0109620914507121</v>
      </c>
      <c r="FL289" s="23" t="n">
        <v>2.912325162483497</v>
      </c>
      <c r="FM289" s="23" t="n">
        <v>1.912325162483497</v>
      </c>
    </row>
    <row r="290">
      <c r="A290" s="2" t="inlineStr">
        <is>
          <t>Vic|2302</t>
        </is>
      </c>
      <c r="B290" s="2" t="inlineStr">
        <is>
          <t>Vic</t>
        </is>
      </c>
      <c r="C290" s="2" t="inlineStr">
        <is>
          <t>2302</t>
        </is>
      </c>
      <c r="D290" s="2" t="inlineStr">
        <is>
          <t>Ships and boat manufacturing</t>
        </is>
      </c>
      <c r="E290" s="23" t="n">
        <v>1</v>
      </c>
      <c r="F290" s="23" t="n">
        <v>0.3703353926494705</v>
      </c>
      <c r="G290" s="23" t="n">
        <v>1.680410828822577</v>
      </c>
      <c r="H290" s="23" t="n">
        <v>0.310075436173107</v>
      </c>
      <c r="I290" s="23" t="n">
        <v>0.6804108288225774</v>
      </c>
      <c r="J290" s="23" t="n">
        <v>1.370335392649471</v>
      </c>
      <c r="K290" s="23" t="n">
        <v>1.680410828822577</v>
      </c>
      <c r="L290" s="23" t="n">
        <v>2.428660587451363</v>
      </c>
      <c r="M290" s="23" t="n">
        <v>0.748249758628786</v>
      </c>
      <c r="N290" s="23" t="n">
        <v>2.428660587451363</v>
      </c>
      <c r="O290" s="23" t="n">
        <v>1.428660587451363</v>
      </c>
      <c r="P290" s="23" t="n">
        <v>0.2360659631840484</v>
      </c>
      <c r="Q290" s="23" t="n">
        <v>0.1047457270933634</v>
      </c>
      <c r="R290" s="23" t="n">
        <v>0.4229594749413896</v>
      </c>
      <c r="S290" s="23" t="n">
        <v>0.08214778466397778</v>
      </c>
      <c r="T290" s="23" t="n">
        <v>0.1868935117573412</v>
      </c>
      <c r="U290" s="23" t="n">
        <v>1.443713806431716</v>
      </c>
      <c r="V290" s="23" t="n">
        <v>1.791700375761625</v>
      </c>
      <c r="W290" s="23" t="n">
        <v>0.6005024950492104</v>
      </c>
      <c r="X290" s="23" t="n">
        <v>0.1775430201078207</v>
      </c>
      <c r="Y290" s="23" t="n">
        <v>2.543791095292419</v>
      </c>
      <c r="Z290" s="23" t="n">
        <v>1.543791095292419</v>
      </c>
      <c r="AA290" s="23" t="n">
        <v>0.4299193985098577</v>
      </c>
      <c r="AB290" s="23" t="n">
        <v>0.1559282323054518</v>
      </c>
      <c r="AC290" s="23" t="n">
        <v>0.7218608043138126</v>
      </c>
      <c r="AD290" s="23" t="n">
        <v>0.1360131734985031</v>
      </c>
      <c r="AE290" s="23" t="n">
        <v>0.2919414058039549</v>
      </c>
      <c r="AF290" s="23" t="n">
        <v>1.362691780938274</v>
      </c>
      <c r="AG290" s="23" t="n">
        <v>1.679060788640504</v>
      </c>
      <c r="AH290" s="23" t="n">
        <v>1.095853099914765</v>
      </c>
      <c r="AI290" s="23" t="n">
        <v>0.373992295600952</v>
      </c>
      <c r="AJ290" s="23" t="n">
        <v>2.548973374342022</v>
      </c>
      <c r="AK290" s="23" t="n">
        <v>1.548973374342022</v>
      </c>
      <c r="AL290" s="23" t="n">
        <v>0.4282452146858072</v>
      </c>
      <c r="AM290" s="23" t="n">
        <v>0.1555678677241088</v>
      </c>
      <c r="AN290" s="23" t="n">
        <v>0.7200859369623558</v>
      </c>
      <c r="AO290" s="23" t="n">
        <v>0.1362728545524398</v>
      </c>
      <c r="AP290" s="23" t="n">
        <v>0.2918407222765486</v>
      </c>
      <c r="AQ290" s="23" t="n">
        <v>1.363268198661006</v>
      </c>
      <c r="AR290" s="23" t="n">
        <v>1.681480404843904</v>
      </c>
      <c r="AS290" s="23" t="n">
        <v>1.100345557332603</v>
      </c>
      <c r="AT290" s="23" t="n">
        <v>0.3802596203702475</v>
      </c>
      <c r="AU290" s="23" t="n">
        <v>2.569428728211007</v>
      </c>
      <c r="AV290" s="23" t="n">
        <v>1.569428728211007</v>
      </c>
      <c r="AW290" s="23" t="n">
        <v>0.4320206270479672</v>
      </c>
      <c r="AX290" s="23" t="n">
        <v>0.159420390629318</v>
      </c>
      <c r="AY290" s="23" t="n">
        <v>0.7312519977012433</v>
      </c>
      <c r="AZ290" s="23" t="n">
        <v>0.1398109800239581</v>
      </c>
      <c r="BA290" s="23" t="n">
        <v>0.299231370653276</v>
      </c>
      <c r="BB290" s="23" t="n">
        <v>1.369011062547292</v>
      </c>
      <c r="BC290" s="23" t="n">
        <v>1.692632138187357</v>
      </c>
      <c r="BD290" s="23" t="n">
        <v>1.121689452162701</v>
      </c>
      <c r="BE290" s="23" t="n">
        <v>0.3904374544614579</v>
      </c>
      <c r="BF290" s="23" t="n">
        <v>2.596379390093705</v>
      </c>
      <c r="BG290" s="23" t="n">
        <v>1.596379390093705</v>
      </c>
      <c r="BH290" s="23" t="n">
        <v>3.346881051984407</v>
      </c>
      <c r="BI290" s="23" t="n">
        <v>1.058253855979611</v>
      </c>
      <c r="BJ290" s="23" t="n">
        <v>5.23856214250968</v>
      </c>
      <c r="BK290" s="23" t="n">
        <v>0.8334272345456626</v>
      </c>
      <c r="BL290" s="23" t="n">
        <v>1.891681090525274</v>
      </c>
      <c r="BM290" s="23" t="n">
        <v>1.316191056551639</v>
      </c>
      <c r="BN290" s="23" t="n">
        <v>1.565207146935704</v>
      </c>
      <c r="BO290" s="23" t="n">
        <v>7.406633828854003</v>
      </c>
      <c r="BP290" s="23" t="n">
        <v>2.168071686344323</v>
      </c>
      <c r="BQ290" s="23" t="n">
        <v>2.212995835170933</v>
      </c>
      <c r="BR290" s="23" t="n">
        <v>1.212995835170933</v>
      </c>
      <c r="CD290" s="23" t="n">
        <v>0.1938534353258093</v>
      </c>
      <c r="CE290" s="23" t="n">
        <v>0.05118250521208836</v>
      </c>
      <c r="CF290" s="23" t="n">
        <v>0.2989013293724228</v>
      </c>
      <c r="CG290" s="23" t="n">
        <v>0.05386538883452513</v>
      </c>
      <c r="CH290" s="23" t="n">
        <v>0.1050478940466135</v>
      </c>
      <c r="CI290" s="23" t="n">
        <v>1.26402681554787</v>
      </c>
      <c r="CJ290" s="23" t="n">
        <v>1.541893383885922</v>
      </c>
      <c r="CK290" s="23" t="n">
        <v>0.4953506048655536</v>
      </c>
      <c r="CL290" s="23" t="n">
        <v>0.1964492754931308</v>
      </c>
      <c r="CM290" s="23" t="n">
        <v>2.555284119845584</v>
      </c>
      <c r="CN290" s="23" t="n">
        <v>1.555284119845584</v>
      </c>
      <c r="CO290" s="23" t="n">
        <v>0</v>
      </c>
      <c r="CP290" s="23" t="n">
        <v>2.613109068177835e-05</v>
      </c>
      <c r="CQ290" s="23" t="n">
        <v>0.0002743978247812717</v>
      </c>
      <c r="CR290" s="23" t="n">
        <v>0.0002482667340994933</v>
      </c>
      <c r="CS290" s="23" t="n">
        <v>0.0002743978247812717</v>
      </c>
      <c r="CV290" s="23" t="n">
        <v>0.002908326896402001</v>
      </c>
      <c r="CW290" s="23" t="n">
        <v>0.002633929071620729</v>
      </c>
      <c r="CZ290" s="23" t="n">
        <v>0.0009305736788751761</v>
      </c>
      <c r="DA290" s="23" t="n">
        <v>6.943607161222052e-05</v>
      </c>
      <c r="DB290" s="23" t="n">
        <v>0.001050094813011425</v>
      </c>
      <c r="DC290" s="23" t="n">
        <v>5.008506252402795e-05</v>
      </c>
      <c r="DD290" s="23" t="n">
        <v>0.0001195211341362485</v>
      </c>
      <c r="DE290" s="23" t="n">
        <v>1.074616414786361</v>
      </c>
      <c r="DF290" s="23" t="n">
        <v>1.128438120322422</v>
      </c>
      <c r="DG290" s="23" t="n">
        <v>0.001178392936388088</v>
      </c>
      <c r="DH290" s="23" t="n">
        <v>0.0001282981233766639</v>
      </c>
      <c r="DI290" s="23" t="n">
        <v>1.266308045390304</v>
      </c>
      <c r="DJ290" s="23" t="n">
        <v>0.2663080453903038</v>
      </c>
      <c r="DK290" s="23" t="n">
        <v>0.003041019591447773</v>
      </c>
      <c r="DL290" s="23" t="n">
        <v>0.004482416016813462</v>
      </c>
      <c r="DM290" s="23" t="n">
        <v>0.01155728248608953</v>
      </c>
      <c r="DN290" s="23" t="n">
        <v>0.004033846877828297</v>
      </c>
      <c r="DO290" s="23" t="n">
        <v>0.008516262894641758</v>
      </c>
      <c r="DP290" s="23" t="n">
        <v>2.473984590372029</v>
      </c>
      <c r="DQ290" s="23" t="n">
        <v>3.800463015296565</v>
      </c>
      <c r="DR290" s="23" t="n">
        <v>0.02049867275823744</v>
      </c>
      <c r="DS290" s="23" t="n">
        <v>0.008941390272147905</v>
      </c>
      <c r="DT290" s="23" t="n">
        <v>6.740723675666422</v>
      </c>
      <c r="DU290" s="23" t="n">
        <v>5.740723675666421</v>
      </c>
      <c r="DV290" s="23" t="n">
        <v>-0.0001961809081628801</v>
      </c>
      <c r="DW290" s="23" t="n">
        <v>-0.0007254602738982997</v>
      </c>
      <c r="DX290" s="23" t="n">
        <v>-0.001715714384994389</v>
      </c>
      <c r="DY290" s="23" t="n">
        <v>-0.0007940732029332095</v>
      </c>
      <c r="DZ290" s="23" t="n">
        <v>-0.001519533476831509</v>
      </c>
      <c r="EA290" s="23" t="n">
        <v>4.697914749665564</v>
      </c>
      <c r="EB290" s="23" t="n">
        <v>8.745572650575712</v>
      </c>
      <c r="EC290" s="23" t="n">
        <v>-0.00324149776092875</v>
      </c>
      <c r="ED290" s="23" t="n">
        <v>-0.001525783375934361</v>
      </c>
      <c r="EE290" s="23" t="n">
        <v>16.52300313666344</v>
      </c>
      <c r="EF290" s="23" t="n">
        <v>15.52300313666344</v>
      </c>
      <c r="EG290" s="23" t="n">
        <v>0.01135017216261061</v>
      </c>
      <c r="EH290" s="23" t="n">
        <v>0.003685106080600109</v>
      </c>
      <c r="EI290" s="23" t="n">
        <v>0.01794839736111632</v>
      </c>
      <c r="EJ290" s="23" t="n">
        <v>0.002913119117905592</v>
      </c>
      <c r="EK290" s="23" t="n">
        <v>0.006598225198505701</v>
      </c>
      <c r="EL290" s="23" t="n">
        <v>1.324674025010781</v>
      </c>
      <c r="EM290" s="23" t="n">
        <v>1.58133260923049</v>
      </c>
      <c r="EN290" s="23" t="n">
        <v>0.02338170346544853</v>
      </c>
      <c r="EO290" s="23" t="n">
        <v>0.005433306104332215</v>
      </c>
      <c r="EP290" s="23" t="n">
        <v>2.060030731733904</v>
      </c>
      <c r="EQ290" s="23" t="n">
        <v>1.060030731733904</v>
      </c>
      <c r="ER290" s="23" t="n">
        <v>-0.01302435598666121</v>
      </c>
      <c r="ES290" s="23" t="n">
        <v>-0.004045470661943065</v>
      </c>
      <c r="ET290" s="23" t="n">
        <v>-0.01972326471257334</v>
      </c>
      <c r="EU290" s="23" t="n">
        <v>-0.002653438063969074</v>
      </c>
      <c r="EV290" s="23" t="n">
        <v>-0.006698908725912139</v>
      </c>
      <c r="EW290" s="23" t="n">
        <v>1.310608114987505</v>
      </c>
      <c r="EX290" s="23" t="n">
        <v>1.514337041522266</v>
      </c>
      <c r="EY290" s="23" t="n">
        <v>-0.01888924604760984</v>
      </c>
      <c r="EZ290" s="23" t="n">
        <v>0.0008340186649635067</v>
      </c>
      <c r="FA290" s="23" t="n">
        <v>1.450301732151295</v>
      </c>
      <c r="FB290" s="23" t="n">
        <v>0.4503017321512952</v>
      </c>
      <c r="FC290" s="23" t="n">
        <v>0.01183948771841066</v>
      </c>
      <c r="FD290" s="23" t="n">
        <v>0.003125942240010082</v>
      </c>
      <c r="FE290" s="23" t="n">
        <v>0.01825522778161602</v>
      </c>
      <c r="FF290" s="23" t="n">
        <v>0.003289797823195275</v>
      </c>
      <c r="FG290" s="23" t="n">
        <v>0.006415740063205357</v>
      </c>
      <c r="FH290" s="23" t="n">
        <v>1.26402681554787</v>
      </c>
      <c r="FI290" s="23" t="n">
        <v>1.541893383885921</v>
      </c>
      <c r="FJ290" s="23" t="n">
        <v>0.03025325495396159</v>
      </c>
      <c r="FK290" s="23" t="n">
        <v>0.01199802717234558</v>
      </c>
      <c r="FL290" s="23" t="n">
        <v>2.555284119845585</v>
      </c>
      <c r="FM290" s="23" t="n">
        <v>1.555284119845585</v>
      </c>
    </row>
    <row r="291">
      <c r="A291" s="2" t="inlineStr">
        <is>
          <t>Vic|2303</t>
        </is>
      </c>
      <c r="B291" s="2" t="inlineStr">
        <is>
          <t>Vic</t>
        </is>
      </c>
      <c r="C291" s="2" t="inlineStr">
        <is>
          <t>2303</t>
        </is>
      </c>
      <c r="D291" s="2" t="inlineStr">
        <is>
          <t>Railway rolling stock manufacturing</t>
        </is>
      </c>
      <c r="E291" s="23" t="n">
        <v>1</v>
      </c>
      <c r="F291" s="23" t="n">
        <v>0.4571286340892005</v>
      </c>
      <c r="G291" s="23" t="n">
        <v>1.816960204688314</v>
      </c>
      <c r="H291" s="23" t="n">
        <v>0.3598315705991137</v>
      </c>
      <c r="I291" s="23" t="n">
        <v>0.8169602046883142</v>
      </c>
      <c r="J291" s="23" t="n">
        <v>1.4571286340892</v>
      </c>
      <c r="K291" s="23" t="n">
        <v>1.816960204688314</v>
      </c>
      <c r="L291" s="23" t="n">
        <v>2.463753011844305</v>
      </c>
      <c r="M291" s="23" t="n">
        <v>0.646792807155991</v>
      </c>
      <c r="N291" s="23" t="n">
        <v>2.463753011844305</v>
      </c>
      <c r="O291" s="23" t="n">
        <v>1.463753011844305</v>
      </c>
      <c r="P291" s="23" t="n">
        <v>0.1696181194190292</v>
      </c>
      <c r="Q291" s="23" t="n">
        <v>0.1065478563765537</v>
      </c>
      <c r="R291" s="23" t="n">
        <v>0.3656094010800524</v>
      </c>
      <c r="S291" s="23" t="n">
        <v>0.08944342528446947</v>
      </c>
      <c r="T291" s="23" t="n">
        <v>0.1959912816610231</v>
      </c>
      <c r="U291" s="23" t="n">
        <v>1.628163174674369</v>
      </c>
      <c r="V291" s="23" t="n">
        <v>2.155485524378684</v>
      </c>
      <c r="W291" s="23" t="n">
        <v>0.5190789438927743</v>
      </c>
      <c r="X291" s="23" t="n">
        <v>0.153469542812722</v>
      </c>
      <c r="Y291" s="23" t="n">
        <v>3.060280031819169</v>
      </c>
      <c r="Z291" s="23" t="n">
        <v>2.060280031819169</v>
      </c>
      <c r="AA291" s="23" t="n">
        <v>0.2799922666156139</v>
      </c>
      <c r="AB291" s="23" t="n">
        <v>0.1739614950643875</v>
      </c>
      <c r="AC291" s="23" t="n">
        <v>0.6034253915157757</v>
      </c>
      <c r="AD291" s="23" t="n">
        <v>0.1494716298357743</v>
      </c>
      <c r="AE291" s="23" t="n">
        <v>0.3234331249001618</v>
      </c>
      <c r="AF291" s="23" t="n">
        <v>1.621308213855812</v>
      </c>
      <c r="AG291" s="23" t="n">
        <v>2.155150207574074</v>
      </c>
      <c r="AH291" s="23" t="n">
        <v>0.9267071887190791</v>
      </c>
      <c r="AI291" s="23" t="n">
        <v>0.3232817972033034</v>
      </c>
      <c r="AJ291" s="23" t="n">
        <v>3.309759944160547</v>
      </c>
      <c r="AK291" s="23" t="n">
        <v>2.309759944160546</v>
      </c>
      <c r="AL291" s="23" t="n">
        <v>0.2847753399192497</v>
      </c>
      <c r="AM291" s="23" t="n">
        <v>0.1743362723581845</v>
      </c>
      <c r="AN291" s="23" t="n">
        <v>0.6091336812996725</v>
      </c>
      <c r="AO291" s="23" t="n">
        <v>0.1500220690222382</v>
      </c>
      <c r="AP291" s="23" t="n">
        <v>0.3243583413804227</v>
      </c>
      <c r="AQ291" s="23" t="n">
        <v>1.612188795587493</v>
      </c>
      <c r="AR291" s="23" t="n">
        <v>2.138997293348494</v>
      </c>
      <c r="AS291" s="23" t="n">
        <v>0.9378330019089568</v>
      </c>
      <c r="AT291" s="23" t="n">
        <v>0.3286993206092843</v>
      </c>
      <c r="AU291" s="23" t="n">
        <v>3.2932381089419</v>
      </c>
      <c r="AV291" s="23" t="n">
        <v>2.2932381089419</v>
      </c>
      <c r="AW291" s="23" t="n">
        <v>0.2880869704843828</v>
      </c>
      <c r="AX291" s="23" t="n">
        <v>0.1774496143687047</v>
      </c>
      <c r="AY291" s="23" t="n">
        <v>0.619149170364976</v>
      </c>
      <c r="AZ291" s="23" t="n">
        <v>0.1536125855118885</v>
      </c>
      <c r="BA291" s="23" t="n">
        <v>0.3310621998805932</v>
      </c>
      <c r="BB291" s="23" t="n">
        <v>1.615958486669304</v>
      </c>
      <c r="BC291" s="23" t="n">
        <v>2.149174498672928</v>
      </c>
      <c r="BD291" s="23" t="n">
        <v>0.9566462885100538</v>
      </c>
      <c r="BE291" s="23" t="n">
        <v>0.3374971181450779</v>
      </c>
      <c r="BF291" s="23" t="n">
        <v>3.320685718280042</v>
      </c>
      <c r="BG291" s="23" t="n">
        <v>2.320685718280042</v>
      </c>
      <c r="BH291" s="23" t="n">
        <v>1.415400728640162</v>
      </c>
      <c r="BI291" s="23" t="n">
        <v>0.914789486540764</v>
      </c>
      <c r="BJ291" s="23" t="n">
        <v>3.215334532948416</v>
      </c>
      <c r="BK291" s="23" t="n">
        <v>0.8851443177674896</v>
      </c>
      <c r="BL291" s="23" t="n">
        <v>1.799933804308254</v>
      </c>
      <c r="BM291" s="23" t="n">
        <v>1.646311301125048</v>
      </c>
      <c r="BN291" s="23" t="n">
        <v>2.271677884493905</v>
      </c>
      <c r="BO291" s="23" t="n">
        <v>5.089432260284612</v>
      </c>
      <c r="BP291" s="23" t="n">
        <v>1.874097727336196</v>
      </c>
      <c r="BQ291" s="23" t="n">
        <v>3.595753596350239</v>
      </c>
      <c r="BR291" s="23" t="n">
        <v>2.595753596350239</v>
      </c>
      <c r="CD291" s="23" t="n">
        <v>0.1103741471965847</v>
      </c>
      <c r="CE291" s="23" t="n">
        <v>0.0674136386878339</v>
      </c>
      <c r="CF291" s="23" t="n">
        <v>0.2378159904357234</v>
      </c>
      <c r="CG291" s="23" t="n">
        <v>0.06002820455130481</v>
      </c>
      <c r="CH291" s="23" t="n">
        <v>0.1274418432391387</v>
      </c>
      <c r="CI291" s="23" t="n">
        <v>1.610773812528446</v>
      </c>
      <c r="CJ291" s="23" t="n">
        <v>2.154634907503794</v>
      </c>
      <c r="CK291" s="23" t="n">
        <v>0.4076282448263048</v>
      </c>
      <c r="CL291" s="23" t="n">
        <v>0.1698122543905814</v>
      </c>
      <c r="CM291" s="23" t="n">
        <v>3.693149665748159</v>
      </c>
      <c r="CN291" s="23" t="n">
        <v>2.693149665748159</v>
      </c>
      <c r="CO291" s="23" t="n">
        <v>0</v>
      </c>
      <c r="CP291" s="23" t="n">
        <v>0.000136813066314775</v>
      </c>
      <c r="CQ291" s="23" t="n">
        <v>0.0003567184039956929</v>
      </c>
      <c r="CR291" s="23" t="n">
        <v>0.0002199053376809179</v>
      </c>
      <c r="CS291" s="23" t="n">
        <v>0.0003567184039956929</v>
      </c>
      <c r="CV291" s="23" t="n">
        <v>0.002633506813797925</v>
      </c>
      <c r="CW291" s="23" t="n">
        <v>0.002276788409802232</v>
      </c>
      <c r="CZ291" s="23" t="n">
        <v>0.0008777104684907121</v>
      </c>
      <c r="DA291" s="23" t="n">
        <v>0.0002079157262752606</v>
      </c>
      <c r="DB291" s="23" t="n">
        <v>0.001170175142536409</v>
      </c>
      <c r="DC291" s="23" t="n">
        <v>8.454894777043621e-05</v>
      </c>
      <c r="DD291" s="23" t="n">
        <v>0.0002924646740456968</v>
      </c>
      <c r="DE291" s="23" t="n">
        <v>1.23688418190202</v>
      </c>
      <c r="DF291" s="23" t="n">
        <v>1.333213154616478</v>
      </c>
      <c r="DG291" s="23" t="n">
        <v>0.001281077020438394</v>
      </c>
      <c r="DH291" s="23" t="n">
        <v>0.0001109018779019851</v>
      </c>
      <c r="DI291" s="23" t="n">
        <v>1.459566755129742</v>
      </c>
      <c r="DJ291" s="23" t="n">
        <v>0.4595667551297417</v>
      </c>
      <c r="DK291" s="23" t="n">
        <v>0.002573945806124864</v>
      </c>
      <c r="DL291" s="23" t="n">
        <v>0.003460183663315915</v>
      </c>
      <c r="DM291" s="23" t="n">
        <v>0.01027859181173848</v>
      </c>
      <c r="DN291" s="23" t="n">
        <v>0.0042444623422977</v>
      </c>
      <c r="DO291" s="23" t="n">
        <v>0.007704646005613614</v>
      </c>
      <c r="DP291" s="23" t="n">
        <v>2.344311001063889</v>
      </c>
      <c r="DQ291" s="23" t="n">
        <v>3.993320988841307</v>
      </c>
      <c r="DR291" s="23" t="n">
        <v>0.01800759786527589</v>
      </c>
      <c r="DS291" s="23" t="n">
        <v>0.007729006053537411</v>
      </c>
      <c r="DT291" s="23" t="n">
        <v>6.996106065025025</v>
      </c>
      <c r="DU291" s="23" t="n">
        <v>5.996106065025025</v>
      </c>
      <c r="DV291" s="23" t="n">
        <v>-0.0001400257094825454</v>
      </c>
      <c r="DW291" s="23" t="n">
        <v>-0.0006915704453857133</v>
      </c>
      <c r="DX291" s="23" t="n">
        <v>-0.001789996292966792</v>
      </c>
      <c r="DY291" s="23" t="n">
        <v>-0.000958400138098533</v>
      </c>
      <c r="DZ291" s="23" t="n">
        <v>-0.001649970583484246</v>
      </c>
      <c r="EA291" s="23" t="n">
        <v>5.938881923479341</v>
      </c>
      <c r="EB291" s="23" t="n">
        <v>12.78334028502044</v>
      </c>
      <c r="EC291" s="23" t="n">
        <v>-0.003108895098415149</v>
      </c>
      <c r="ED291" s="23" t="n">
        <v>-0.001318898805448358</v>
      </c>
      <c r="EE291" s="23" t="n">
        <v>22.20231634536143</v>
      </c>
      <c r="EF291" s="23" t="n">
        <v>21.20231634536143</v>
      </c>
      <c r="EG291" s="23" t="n">
        <v>0.008112127492965941</v>
      </c>
      <c r="EH291" s="23" t="n">
        <v>0.004299411991877889</v>
      </c>
      <c r="EI291" s="23" t="n">
        <v>0.01572240081022228</v>
      </c>
      <c r="EJ291" s="23" t="n">
        <v>0.003310861325378446</v>
      </c>
      <c r="EK291" s="23" t="n">
        <v>0.007610273317256335</v>
      </c>
      <c r="EL291" s="23" t="n">
        <v>1.529998079493441</v>
      </c>
      <c r="EM291" s="23" t="n">
        <v>1.938135319477564</v>
      </c>
      <c r="EN291" s="23" t="n">
        <v>0.02041899211123229</v>
      </c>
      <c r="EO291" s="23" t="n">
        <v>0.004696591301010015</v>
      </c>
      <c r="EP291" s="23" t="n">
        <v>2.517094575860363</v>
      </c>
      <c r="EQ291" s="23" t="n">
        <v>1.517094575860362</v>
      </c>
      <c r="ER291" s="23" t="n">
        <v>-0.003329054189330022</v>
      </c>
      <c r="ES291" s="23" t="n">
        <v>-0.003924634698080888</v>
      </c>
      <c r="ET291" s="23" t="n">
        <v>-0.01001411102632547</v>
      </c>
      <c r="EU291" s="23" t="n">
        <v>-0.002760422138914555</v>
      </c>
      <c r="EV291" s="23" t="n">
        <v>-0.006685056836995443</v>
      </c>
      <c r="EW291" s="23" t="n">
        <v>2.178903819186772</v>
      </c>
      <c r="EX291" s="23" t="n">
        <v>3.008094929311085</v>
      </c>
      <c r="EY291" s="23" t="n">
        <v>-0.009293178921354561</v>
      </c>
      <c r="EZ291" s="23" t="n">
        <v>0.000720932104970904</v>
      </c>
      <c r="FA291" s="23" t="n">
        <v>2.791537293427125</v>
      </c>
      <c r="FB291" s="23" t="n">
        <v>1.791537293427125</v>
      </c>
      <c r="FC291" s="23" t="n">
        <v>0.006741037928823503</v>
      </c>
      <c r="FD291" s="23" t="n">
        <v>0.00411724943618639</v>
      </c>
      <c r="FE291" s="23" t="n">
        <v>0.01452447563425019</v>
      </c>
      <c r="FF291" s="23" t="n">
        <v>0.003666188269240301</v>
      </c>
      <c r="FG291" s="23" t="n">
        <v>0.007783437705426691</v>
      </c>
      <c r="FH291" s="23" t="n">
        <v>1.610773812528446</v>
      </c>
      <c r="FI291" s="23" t="n">
        <v>2.154634907503794</v>
      </c>
      <c r="FJ291" s="23" t="n">
        <v>0.02489566197363017</v>
      </c>
      <c r="FK291" s="23" t="n">
        <v>0.01037118633937997</v>
      </c>
      <c r="FL291" s="23" t="n">
        <v>3.693149665748157</v>
      </c>
      <c r="FM291" s="23" t="n">
        <v>2.693149665748157</v>
      </c>
    </row>
    <row r="292">
      <c r="A292" s="2" t="inlineStr">
        <is>
          <t>Vic|2304</t>
        </is>
      </c>
      <c r="B292" s="2" t="inlineStr">
        <is>
          <t>Vic</t>
        </is>
      </c>
      <c r="C292" s="2" t="inlineStr">
        <is>
          <t>2304</t>
        </is>
      </c>
      <c r="D292" s="2" t="inlineStr">
        <is>
          <t>Aircraft manufacturing</t>
        </is>
      </c>
      <c r="E292" s="23" t="n">
        <v>1</v>
      </c>
      <c r="F292" s="23" t="n">
        <v>0.3357433257933877</v>
      </c>
      <c r="G292" s="23" t="n">
        <v>1.616563073591098</v>
      </c>
      <c r="H292" s="23" t="n">
        <v>0.2808197477977106</v>
      </c>
      <c r="I292" s="23" t="n">
        <v>0.6165630735910983</v>
      </c>
      <c r="J292" s="23" t="n">
        <v>1.335743325793388</v>
      </c>
      <c r="K292" s="23" t="n">
        <v>1.616563073591098</v>
      </c>
      <c r="L292" s="23" t="n">
        <v>2.345203113339359</v>
      </c>
      <c r="M292" s="23" t="n">
        <v>0.7286400397482606</v>
      </c>
      <c r="N292" s="23" t="n">
        <v>2.345203113339359</v>
      </c>
      <c r="O292" s="23" t="n">
        <v>1.345203113339359</v>
      </c>
      <c r="P292" s="23" t="n">
        <v>0.2456610264498549</v>
      </c>
      <c r="Q292" s="23" t="n">
        <v>0.09301013483130398</v>
      </c>
      <c r="R292" s="23" t="n">
        <v>0.4118747852294206</v>
      </c>
      <c r="S292" s="23" t="n">
        <v>0.07320362394826167</v>
      </c>
      <c r="T292" s="23" t="n">
        <v>0.1662137587795657</v>
      </c>
      <c r="U292" s="23" t="n">
        <v>1.378611683649744</v>
      </c>
      <c r="V292" s="23" t="n">
        <v>1.676597998394726</v>
      </c>
      <c r="W292" s="23" t="n">
        <v>0.584764855338441</v>
      </c>
      <c r="X292" s="23" t="n">
        <v>0.1728900701090205</v>
      </c>
      <c r="Y292" s="23" t="n">
        <v>2.380372921944967</v>
      </c>
      <c r="Z292" s="23" t="n">
        <v>1.380372921944967</v>
      </c>
      <c r="AA292" s="23" t="n">
        <v>0.4106549520606174</v>
      </c>
      <c r="AB292" s="23" t="n">
        <v>0.1377335439981634</v>
      </c>
      <c r="AC292" s="23" t="n">
        <v>0.6705008868635272</v>
      </c>
      <c r="AD292" s="23" t="n">
        <v>0.1221123908047463</v>
      </c>
      <c r="AE292" s="23" t="n">
        <v>0.2598459348029097</v>
      </c>
      <c r="AF292" s="23" t="n">
        <v>1.335399690925515</v>
      </c>
      <c r="AG292" s="23" t="n">
        <v>1.632759774353223</v>
      </c>
      <c r="AH292" s="23" t="n">
        <v>1.034691797705388</v>
      </c>
      <c r="AI292" s="23" t="n">
        <v>0.3641909108418613</v>
      </c>
      <c r="AJ292" s="23" t="n">
        <v>2.519613589251581</v>
      </c>
      <c r="AK292" s="23" t="n">
        <v>1.519613589251582</v>
      </c>
      <c r="AL292" s="23" t="n">
        <v>0.4083719793971524</v>
      </c>
      <c r="AM292" s="23" t="n">
        <v>0.1382376383363274</v>
      </c>
      <c r="AN292" s="23" t="n">
        <v>0.6692059427865192</v>
      </c>
      <c r="AO292" s="23" t="n">
        <v>0.1225963250530395</v>
      </c>
      <c r="AP292" s="23" t="n">
        <v>0.2608339633893669</v>
      </c>
      <c r="AQ292" s="23" t="n">
        <v>1.338509117448256</v>
      </c>
      <c r="AR292" s="23" t="n">
        <v>1.638716602873722</v>
      </c>
      <c r="AS292" s="23" t="n">
        <v>1.039499927790922</v>
      </c>
      <c r="AT292" s="23" t="n">
        <v>0.3702939850044024</v>
      </c>
      <c r="AU292" s="23" t="n">
        <v>2.545473196582817</v>
      </c>
      <c r="AV292" s="23" t="n">
        <v>1.545473196582817</v>
      </c>
      <c r="AW292" s="23" t="n">
        <v>0.4100567827407779</v>
      </c>
      <c r="AX292" s="23" t="n">
        <v>0.1411668364057994</v>
      </c>
      <c r="AY292" s="23" t="n">
        <v>0.6769692250979489</v>
      </c>
      <c r="AZ292" s="23" t="n">
        <v>0.1257456059513715</v>
      </c>
      <c r="BA292" s="23" t="n">
        <v>0.2669124423571709</v>
      </c>
      <c r="BB292" s="23" t="n">
        <v>1.344261678741794</v>
      </c>
      <c r="BC292" s="23" t="n">
        <v>1.650915808715942</v>
      </c>
      <c r="BD292" s="23" t="n">
        <v>1.057174309105391</v>
      </c>
      <c r="BE292" s="23" t="n">
        <v>0.3802050840074425</v>
      </c>
      <c r="BF292" s="23" t="n">
        <v>2.578116869667038</v>
      </c>
      <c r="BG292" s="23" t="n">
        <v>1.578116869667038</v>
      </c>
      <c r="BH292" s="23" t="n">
        <v>2.281998114205155</v>
      </c>
      <c r="BI292" s="23" t="n">
        <v>0.9170084671074696</v>
      </c>
      <c r="BJ292" s="23" t="n">
        <v>3.945119642763716</v>
      </c>
      <c r="BK292" s="23" t="n">
        <v>0.7461130614510907</v>
      </c>
      <c r="BL292" s="23" t="n">
        <v>1.66312152855856</v>
      </c>
      <c r="BM292" s="23" t="n">
        <v>1.401844533261971</v>
      </c>
      <c r="BN292" s="23" t="n">
        <v>1.728800570958335</v>
      </c>
      <c r="BO292" s="23" t="n">
        <v>6.056371696636722</v>
      </c>
      <c r="BP292" s="23" t="n">
        <v>2.111252053873006</v>
      </c>
      <c r="BQ292" s="23" t="n">
        <v>2.653977520374167</v>
      </c>
      <c r="BR292" s="23" t="n">
        <v>1.653977520374166</v>
      </c>
      <c r="CD292" s="23" t="n">
        <v>0.1649939256107625</v>
      </c>
      <c r="CE292" s="23" t="n">
        <v>0.04472340916685943</v>
      </c>
      <c r="CF292" s="23" t="n">
        <v>0.2586261016341066</v>
      </c>
      <c r="CG292" s="23" t="n">
        <v>0.04890876685648463</v>
      </c>
      <c r="CH292" s="23" t="n">
        <v>0.09363217602334406</v>
      </c>
      <c r="CI292" s="23" t="n">
        <v>1.271060943615382</v>
      </c>
      <c r="CJ292" s="23" t="n">
        <v>1.567488625273587</v>
      </c>
      <c r="CK292" s="23" t="n">
        <v>0.4499269423669472</v>
      </c>
      <c r="CL292" s="23" t="n">
        <v>0.1913008407328406</v>
      </c>
      <c r="CM292" s="23" t="n">
        <v>2.726930344262314</v>
      </c>
      <c r="CN292" s="23" t="n">
        <v>1.726930344262314</v>
      </c>
      <c r="CO292" s="23" t="n">
        <v>0</v>
      </c>
      <c r="CP292" s="23" t="n">
        <v>0.0001022887159965441</v>
      </c>
      <c r="CQ292" s="23" t="n">
        <v>0.0003256203269854575</v>
      </c>
      <c r="CR292" s="23" t="n">
        <v>0.0002233316109889134</v>
      </c>
      <c r="CS292" s="23" t="n">
        <v>0.0003256203269854575</v>
      </c>
      <c r="CV292" s="23" t="n">
        <v>0.002890520831540048</v>
      </c>
      <c r="CW292" s="23" t="n">
        <v>0.002564900504554591</v>
      </c>
      <c r="CZ292" s="23" t="n">
        <v>0.0009691207372492688</v>
      </c>
      <c r="DA292" s="23" t="n">
        <v>5.358503161876184e-05</v>
      </c>
      <c r="DB292" s="23" t="n">
        <v>0.001067596666783831</v>
      </c>
      <c r="DC292" s="23" t="n">
        <v>4.489089791580076e-05</v>
      </c>
      <c r="DD292" s="23" t="n">
        <v>9.84759295345626e-05</v>
      </c>
      <c r="DE292" s="23" t="n">
        <v>1.055292420809048</v>
      </c>
      <c r="DF292" s="23" t="n">
        <v>1.101613685219526</v>
      </c>
      <c r="DG292" s="23" t="n">
        <v>0.001192532423379481</v>
      </c>
      <c r="DH292" s="23" t="n">
        <v>0.0001249357565956495</v>
      </c>
      <c r="DI292" s="23" t="n">
        <v>1.230530291575783</v>
      </c>
      <c r="DJ292" s="23" t="n">
        <v>0.2305302915757834</v>
      </c>
      <c r="DK292" s="23" t="n">
        <v>0.0008770195241982275</v>
      </c>
      <c r="DL292" s="23" t="n">
        <v>0.003609489323893834</v>
      </c>
      <c r="DM292" s="23" t="n">
        <v>0.00812770455473116</v>
      </c>
      <c r="DN292" s="23" t="n">
        <v>0.003641195706639098</v>
      </c>
      <c r="DO292" s="23" t="n">
        <v>0.007250685030532932</v>
      </c>
      <c r="DP292" s="23" t="n">
        <v>5.115631664179465</v>
      </c>
      <c r="DQ292" s="23" t="n">
        <v>9.267415753556364</v>
      </c>
      <c r="DR292" s="23" t="n">
        <v>0.01683476377950364</v>
      </c>
      <c r="DS292" s="23" t="n">
        <v>0.008707059224772478</v>
      </c>
      <c r="DT292" s="23" t="n">
        <v>19.19542645860023</v>
      </c>
      <c r="DU292" s="23" t="n">
        <v>18.19542645860023</v>
      </c>
      <c r="DV292" s="23" t="n">
        <v>-0.0001613369178218859</v>
      </c>
      <c r="DW292" s="23" t="n">
        <v>-0.0008361650020371485</v>
      </c>
      <c r="DX292" s="23" t="n">
        <v>-0.001757639237070574</v>
      </c>
      <c r="DY292" s="23" t="n">
        <v>-0.0007601373172115393</v>
      </c>
      <c r="DZ292" s="23" t="n">
        <v>-0.001596302319248688</v>
      </c>
      <c r="EA292" s="23" t="n">
        <v>6.182725772412888</v>
      </c>
      <c r="EB292" s="23" t="n">
        <v>10.8942160343672</v>
      </c>
      <c r="EC292" s="23" t="n">
        <v>-0.003243435719952694</v>
      </c>
      <c r="ED292" s="23" t="n">
        <v>-0.00148579648288212</v>
      </c>
      <c r="EE292" s="23" t="n">
        <v>20.10349375543054</v>
      </c>
      <c r="EF292" s="23" t="n">
        <v>19.10349375543054</v>
      </c>
      <c r="EG292" s="23" t="n">
        <v>0.01178906046849215</v>
      </c>
      <c r="EH292" s="23" t="n">
        <v>0.003412385413186711</v>
      </c>
      <c r="EI292" s="23" t="n">
        <v>0.01781917052817512</v>
      </c>
      <c r="EJ292" s="23" t="n">
        <v>0.002617724646496255</v>
      </c>
      <c r="EK292" s="23" t="n">
        <v>0.006030110059682967</v>
      </c>
      <c r="EL292" s="23" t="n">
        <v>1.289453550798791</v>
      </c>
      <c r="EM292" s="23" t="n">
        <v>1.511500477565557</v>
      </c>
      <c r="EN292" s="23" t="n">
        <v>0.02311008352904272</v>
      </c>
      <c r="EO292" s="23" t="n">
        <v>0.005290913000867595</v>
      </c>
      <c r="EP292" s="23" t="n">
        <v>1.960299006931682</v>
      </c>
      <c r="EQ292" s="23" t="n">
        <v>0.9602990069316818</v>
      </c>
      <c r="ER292" s="23" t="n">
        <v>-0.01407203313195723</v>
      </c>
      <c r="ES292" s="23" t="n">
        <v>-0.002908291075022789</v>
      </c>
      <c r="ET292" s="23" t="n">
        <v>-0.01911411460518333</v>
      </c>
      <c r="EU292" s="23" t="n">
        <v>-0.002133790398203312</v>
      </c>
      <c r="EV292" s="23" t="n">
        <v>-0.005042081473226101</v>
      </c>
      <c r="EW292" s="23" t="n">
        <v>1.206671704632228</v>
      </c>
      <c r="EX292" s="23" t="n">
        <v>1.358305116676826</v>
      </c>
      <c r="EY292" s="23" t="n">
        <v>-0.01830195344350993</v>
      </c>
      <c r="EZ292" s="23" t="n">
        <v>0.0008121611616734026</v>
      </c>
      <c r="FA292" s="23" t="n">
        <v>1.300590559437119</v>
      </c>
      <c r="FB292" s="23" t="n">
        <v>0.300590559437119</v>
      </c>
      <c r="FC292" s="23" t="n">
        <v>0.0100769096642411</v>
      </c>
      <c r="FD292" s="23" t="n">
        <v>0.002731456642316157</v>
      </c>
      <c r="FE292" s="23" t="n">
        <v>0.0157954412766074</v>
      </c>
      <c r="FF292" s="23" t="n">
        <v>0.002987074970050141</v>
      </c>
      <c r="FG292" s="23" t="n">
        <v>0.005718531612366299</v>
      </c>
      <c r="FH292" s="23" t="n">
        <v>1.271060943615382</v>
      </c>
      <c r="FI292" s="23" t="n">
        <v>1.567488625273586</v>
      </c>
      <c r="FJ292" s="23" t="n">
        <v>0.02747903073980922</v>
      </c>
      <c r="FK292" s="23" t="n">
        <v>0.01168358946320182</v>
      </c>
      <c r="FL292" s="23" t="n">
        <v>2.726930344262313</v>
      </c>
      <c r="FM292" s="23" t="n">
        <v>1.726930344262313</v>
      </c>
    </row>
    <row r="293">
      <c r="A293" s="2" t="inlineStr">
        <is>
          <t>Vic|2401</t>
        </is>
      </c>
      <c r="B293" s="2" t="inlineStr">
        <is>
          <t>Vic</t>
        </is>
      </c>
      <c r="C293" s="2" t="inlineStr">
        <is>
          <t>2401</t>
        </is>
      </c>
      <c r="D293" s="2" t="inlineStr">
        <is>
          <t>Professional, scientific, computer and electronic equipment manufacturing</t>
        </is>
      </c>
      <c r="E293" s="23" t="n">
        <v>1</v>
      </c>
      <c r="F293" s="23" t="n">
        <v>0.1648595448964167</v>
      </c>
      <c r="G293" s="23" t="n">
        <v>1.298611842832893</v>
      </c>
      <c r="H293" s="23" t="n">
        <v>0.1337522979364759</v>
      </c>
      <c r="I293" s="23" t="n">
        <v>0.2986118428328925</v>
      </c>
      <c r="J293" s="23" t="n">
        <v>1.164859544896417</v>
      </c>
      <c r="K293" s="23" t="n">
        <v>1.298611842832893</v>
      </c>
      <c r="L293" s="23" t="n">
        <v>1.84835661312509</v>
      </c>
      <c r="M293" s="23" t="n">
        <v>0.5497447702921971</v>
      </c>
      <c r="N293" s="23" t="n">
        <v>1.84835661312509</v>
      </c>
      <c r="O293" s="23" t="n">
        <v>0.8483566131250897</v>
      </c>
      <c r="P293" s="23" t="n">
        <v>0.2300965838922263</v>
      </c>
      <c r="Q293" s="23" t="n">
        <v>0.0469851698134873</v>
      </c>
      <c r="R293" s="23" t="n">
        <v>0.3107515327778635</v>
      </c>
      <c r="S293" s="23" t="n">
        <v>0.03366977907214996</v>
      </c>
      <c r="T293" s="23" t="n">
        <v>0.08065494888563726</v>
      </c>
      <c r="U293" s="23" t="n">
        <v>1.204197598324599</v>
      </c>
      <c r="V293" s="23" t="n">
        <v>1.350526494228245</v>
      </c>
      <c r="W293" s="23" t="n">
        <v>0.4411937356394062</v>
      </c>
      <c r="X293" s="23" t="n">
        <v>0.1304422028615426</v>
      </c>
      <c r="Y293" s="23" t="n">
        <v>1.917428447551636</v>
      </c>
      <c r="Z293" s="23" t="n">
        <v>0.9174284475516358</v>
      </c>
      <c r="AA293" s="23" t="n">
        <v>0.5795736928060427</v>
      </c>
      <c r="AB293" s="23" t="n">
        <v>0.07063510708977576</v>
      </c>
      <c r="AC293" s="23" t="n">
        <v>0.7074012883539207</v>
      </c>
      <c r="AD293" s="23" t="n">
        <v>0.05719248845810228</v>
      </c>
      <c r="AE293" s="23" t="n">
        <v>0.127827595547878</v>
      </c>
      <c r="AF293" s="23" t="n">
        <v>1.121874246478979</v>
      </c>
      <c r="AG293" s="23" t="n">
        <v>1.220554516422222</v>
      </c>
      <c r="AH293" s="23" t="n">
        <v>0.9821762632406095</v>
      </c>
      <c r="AI293" s="23" t="n">
        <v>0.2747749748866888</v>
      </c>
      <c r="AJ293" s="23" t="n">
        <v>1.694652941346149</v>
      </c>
      <c r="AK293" s="23" t="n">
        <v>0.6946529413461489</v>
      </c>
      <c r="AL293" s="23" t="n">
        <v>0.5703676902866827</v>
      </c>
      <c r="AM293" s="23" t="n">
        <v>0.07066185842398966</v>
      </c>
      <c r="AN293" s="23" t="n">
        <v>0.6983741414921307</v>
      </c>
      <c r="AO293" s="23" t="n">
        <v>0.05734459278145841</v>
      </c>
      <c r="AP293" s="23" t="n">
        <v>0.1280064512054481</v>
      </c>
      <c r="AQ293" s="23" t="n">
        <v>1.123888255992328</v>
      </c>
      <c r="AR293" s="23" t="n">
        <v>1.224427949523418</v>
      </c>
      <c r="AS293" s="23" t="n">
        <v>0.9777537674006352</v>
      </c>
      <c r="AT293" s="23" t="n">
        <v>0.2793796259085045</v>
      </c>
      <c r="AU293" s="23" t="n">
        <v>1.714251673178032</v>
      </c>
      <c r="AV293" s="23" t="n">
        <v>0.714251673178032</v>
      </c>
      <c r="AW293" s="23" t="n">
        <v>0.5712138864916065</v>
      </c>
      <c r="AX293" s="23" t="n">
        <v>0.07202958356906071</v>
      </c>
      <c r="AY293" s="23" t="n">
        <v>0.7021030076567143</v>
      </c>
      <c r="AZ293" s="23" t="n">
        <v>0.05885953759604705</v>
      </c>
      <c r="BA293" s="23" t="n">
        <v>0.1308891211651078</v>
      </c>
      <c r="BB293" s="23" t="n">
        <v>1.126099146523671</v>
      </c>
      <c r="BC293" s="23" t="n">
        <v>1.229142050395568</v>
      </c>
      <c r="BD293" s="23" t="n">
        <v>0.9889603654321811</v>
      </c>
      <c r="BE293" s="23" t="n">
        <v>0.2868573577754668</v>
      </c>
      <c r="BF293" s="23" t="n">
        <v>1.731331098244778</v>
      </c>
      <c r="BG293" s="23" t="n">
        <v>0.731331098244778</v>
      </c>
      <c r="BH293" s="23" t="n">
        <v>2.399565169289761</v>
      </c>
      <c r="BI293" s="23" t="n">
        <v>0.4536586190456142</v>
      </c>
      <c r="BJ293" s="23" t="n">
        <v>3.204473491143317</v>
      </c>
      <c r="BK293" s="23" t="n">
        <v>0.3512497028079418</v>
      </c>
      <c r="BL293" s="23" t="n">
        <v>0.804908321853556</v>
      </c>
      <c r="BM293" s="23" t="n">
        <v>1.189058678152047</v>
      </c>
      <c r="BN293" s="23" t="n">
        <v>1.335439242140607</v>
      </c>
      <c r="BO293" s="23" t="n">
        <v>4.797372195675582</v>
      </c>
      <c r="BP293" s="23" t="n">
        <v>1.592898704532264</v>
      </c>
      <c r="BQ293" s="23" t="n">
        <v>1.999267307707896</v>
      </c>
      <c r="BR293" s="23" t="n">
        <v>0.9992673077078956</v>
      </c>
      <c r="CD293" s="23" t="n">
        <v>0.3494771089138163</v>
      </c>
      <c r="CE293" s="23" t="n">
        <v>0.02364993727628847</v>
      </c>
      <c r="CF293" s="23" t="n">
        <v>0.3966497555760571</v>
      </c>
      <c r="CG293" s="23" t="n">
        <v>0.02352270938595227</v>
      </c>
      <c r="CH293" s="23" t="n">
        <v>0.04717264666224075</v>
      </c>
      <c r="CI293" s="23" t="n">
        <v>1.067672350128434</v>
      </c>
      <c r="CJ293" s="23" t="n">
        <v>1.134980648114134</v>
      </c>
      <c r="CK293" s="23" t="n">
        <v>0.5409825276012034</v>
      </c>
      <c r="CL293" s="23" t="n">
        <v>0.1443327720251463</v>
      </c>
      <c r="CM293" s="23" t="n">
        <v>1.547977002793089</v>
      </c>
      <c r="CN293" s="23" t="n">
        <v>0.547977002793089</v>
      </c>
      <c r="CO293" s="23" t="n">
        <v>0</v>
      </c>
      <c r="CP293" s="23" t="n">
        <v>4.681592212635992e-05</v>
      </c>
      <c r="CQ293" s="23" t="n">
        <v>0.0001385301164564029</v>
      </c>
      <c r="CR293" s="23" t="n">
        <v>9.171419433004294e-05</v>
      </c>
      <c r="CS293" s="23" t="n">
        <v>0.0001385301164564029</v>
      </c>
      <c r="CV293" s="23" t="n">
        <v>0.002073697773707106</v>
      </c>
      <c r="CW293" s="23" t="n">
        <v>0.001935167657250703</v>
      </c>
      <c r="CZ293" s="23" t="n">
        <v>0.0002226120771641287</v>
      </c>
      <c r="DA293" s="23" t="n">
        <v>3.700435467801486e-05</v>
      </c>
      <c r="DB293" s="23" t="n">
        <v>0.0002836872417742826</v>
      </c>
      <c r="DC293" s="23" t="n">
        <v>2.407080993213902e-05</v>
      </c>
      <c r="DD293" s="23" t="n">
        <v>6.107516461015388e-05</v>
      </c>
      <c r="DE293" s="23" t="n">
        <v>1.166227974463093</v>
      </c>
      <c r="DF293" s="23" t="n">
        <v>1.27435692343468</v>
      </c>
      <c r="DG293" s="23" t="n">
        <v>0.0003779488456722602</v>
      </c>
      <c r="DH293" s="23" t="n">
        <v>9.426160389797763e-05</v>
      </c>
      <c r="DI293" s="23" t="n">
        <v>1.697791290063764</v>
      </c>
      <c r="DJ293" s="23" t="n">
        <v>0.6977912900637638</v>
      </c>
      <c r="DK293" s="23" t="n">
        <v>0.0007303870909294405</v>
      </c>
      <c r="DL293" s="23" t="n">
        <v>0.001900194218976035</v>
      </c>
      <c r="DM293" s="23" t="n">
        <v>0.004445492940010396</v>
      </c>
      <c r="DN293" s="23" t="n">
        <v>0.00181491163010492</v>
      </c>
      <c r="DO293" s="23" t="n">
        <v>0.003715105849080955</v>
      </c>
      <c r="DP293" s="23" t="n">
        <v>3.601626237065578</v>
      </c>
      <c r="DQ293" s="23" t="n">
        <v>6.08648892514429</v>
      </c>
      <c r="DR293" s="23" t="n">
        <v>0.01101480015938424</v>
      </c>
      <c r="DS293" s="23" t="n">
        <v>0.006569307219373841</v>
      </c>
      <c r="DT293" s="23" t="n">
        <v>15.08077058887714</v>
      </c>
      <c r="DU293" s="23" t="n">
        <v>14.08077058887714</v>
      </c>
      <c r="DV293" s="23" t="n">
        <v>-0.0001068029631696388</v>
      </c>
      <c r="DW293" s="23" t="n">
        <v>-0.0006162893507093527</v>
      </c>
      <c r="DX293" s="23" t="n">
        <v>-0.0011388441336575</v>
      </c>
      <c r="DY293" s="23" t="n">
        <v>-0.0004157518197785081</v>
      </c>
      <c r="DZ293" s="23" t="n">
        <v>-0.001032041170487861</v>
      </c>
      <c r="EA293" s="23" t="n">
        <v>6.770339440212713</v>
      </c>
      <c r="EB293" s="23" t="n">
        <v>10.66303873843495</v>
      </c>
      <c r="EC293" s="23" t="n">
        <v>-0.002259848747218381</v>
      </c>
      <c r="ED293" s="23" t="n">
        <v>-0.001121004613560882</v>
      </c>
      <c r="EE293" s="23" t="n">
        <v>21.15904540615588</v>
      </c>
      <c r="EF293" s="23" t="n">
        <v>20.15904540615588</v>
      </c>
      <c r="EG293" s="23" t="n">
        <v>0.01080001148013204</v>
      </c>
      <c r="EH293" s="23" t="n">
        <v>0.001746617458884533</v>
      </c>
      <c r="EI293" s="23" t="n">
        <v>0.0137589647515642</v>
      </c>
      <c r="EJ293" s="23" t="n">
        <v>0.001212335812547631</v>
      </c>
      <c r="EK293" s="23" t="n">
        <v>0.002958953271432163</v>
      </c>
      <c r="EL293" s="23" t="n">
        <v>1.16172366687736</v>
      </c>
      <c r="EM293" s="23" t="n">
        <v>1.273976863531629</v>
      </c>
      <c r="EN293" s="23" t="n">
        <v>0.01775085593737231</v>
      </c>
      <c r="EO293" s="23" t="n">
        <v>0.003991891185808108</v>
      </c>
      <c r="EP293" s="23" t="n">
        <v>1.643596024877123</v>
      </c>
      <c r="EQ293" s="23" t="n">
        <v>0.6435960248771229</v>
      </c>
      <c r="ER293" s="23" t="n">
        <v>-0.02000601399949202</v>
      </c>
      <c r="ES293" s="23" t="n">
        <v>-0.001719866124670645</v>
      </c>
      <c r="ET293" s="23" t="n">
        <v>-0.02278611161335364</v>
      </c>
      <c r="EU293" s="23" t="n">
        <v>-0.001060231489190982</v>
      </c>
      <c r="EV293" s="23" t="n">
        <v>-0.002780097613861627</v>
      </c>
      <c r="EW293" s="23" t="n">
        <v>1.08596745582175</v>
      </c>
      <c r="EX293" s="23" t="n">
        <v>1.138963094494096</v>
      </c>
      <c r="EY293" s="23" t="n">
        <v>-0.0221733517773465</v>
      </c>
      <c r="EZ293" s="23" t="n">
        <v>0.0006127598360071394</v>
      </c>
      <c r="FA293" s="23" t="n">
        <v>1.108334312767627</v>
      </c>
      <c r="FB293" s="23" t="n">
        <v>0.1083343127676268</v>
      </c>
      <c r="FC293" s="23" t="n">
        <v>0.02134411459821015</v>
      </c>
      <c r="FD293" s="23" t="n">
        <v>0.001444406396271486</v>
      </c>
      <c r="FE293" s="23" t="n">
        <v>0.02422515702009889</v>
      </c>
      <c r="FF293" s="23" t="n">
        <v>0.001436636025617257</v>
      </c>
      <c r="FG293" s="23" t="n">
        <v>0.002881042421888743</v>
      </c>
      <c r="FH293" s="23" t="n">
        <v>1.067672350128434</v>
      </c>
      <c r="FI293" s="23" t="n">
        <v>1.134980648114133</v>
      </c>
      <c r="FJ293" s="23" t="n">
        <v>0.03304019854300957</v>
      </c>
      <c r="FK293" s="23" t="n">
        <v>0.008815041522910683</v>
      </c>
      <c r="FL293" s="23" t="n">
        <v>1.547977002793089</v>
      </c>
      <c r="FM293" s="23" t="n">
        <v>0.5479770027930895</v>
      </c>
    </row>
    <row r="294">
      <c r="A294" s="2" t="inlineStr">
        <is>
          <t>Vic|2403</t>
        </is>
      </c>
      <c r="B294" s="2" t="inlineStr">
        <is>
          <t>Vic</t>
        </is>
      </c>
      <c r="C294" s="2" t="inlineStr">
        <is>
          <t>2403</t>
        </is>
      </c>
      <c r="D294" s="2" t="inlineStr">
        <is>
          <t>Electrical equipment manufacturing</t>
        </is>
      </c>
      <c r="E294" s="23" t="n">
        <v>1</v>
      </c>
      <c r="F294" s="23" t="n">
        <v>0.3497983089227827</v>
      </c>
      <c r="G294" s="23" t="n">
        <v>1.630901881600696</v>
      </c>
      <c r="H294" s="23" t="n">
        <v>0.2811035726779137</v>
      </c>
      <c r="I294" s="23" t="n">
        <v>0.6309018816006964</v>
      </c>
      <c r="J294" s="23" t="n">
        <v>1.349798308922783</v>
      </c>
      <c r="K294" s="23" t="n">
        <v>1.630901881600696</v>
      </c>
      <c r="L294" s="23" t="n">
        <v>2.322088994911463</v>
      </c>
      <c r="M294" s="23" t="n">
        <v>0.691187113310767</v>
      </c>
      <c r="N294" s="23" t="n">
        <v>2.322088994911463</v>
      </c>
      <c r="O294" s="23" t="n">
        <v>1.322088994911463</v>
      </c>
      <c r="P294" s="23" t="n">
        <v>0.218848160785087</v>
      </c>
      <c r="Q294" s="23" t="n">
        <v>0.09809103592772429</v>
      </c>
      <c r="R294" s="23" t="n">
        <v>0.3907039530061659</v>
      </c>
      <c r="S294" s="23" t="n">
        <v>0.0737647562933547</v>
      </c>
      <c r="T294" s="23" t="n">
        <v>0.171855792221079</v>
      </c>
      <c r="U294" s="23" t="n">
        <v>1.448215034459675</v>
      </c>
      <c r="V294" s="23" t="n">
        <v>1.785274098738461</v>
      </c>
      <c r="W294" s="23" t="n">
        <v>0.5547072769520144</v>
      </c>
      <c r="X294" s="23" t="n">
        <v>0.1640033239458484</v>
      </c>
      <c r="Y294" s="23" t="n">
        <v>2.534667300662159</v>
      </c>
      <c r="Z294" s="23" t="n">
        <v>1.534667300662159</v>
      </c>
      <c r="AA294" s="23" t="n">
        <v>0.392116141406474</v>
      </c>
      <c r="AB294" s="23" t="n">
        <v>0.1487400409600723</v>
      </c>
      <c r="AC294" s="23" t="n">
        <v>0.6632549224372398</v>
      </c>
      <c r="AD294" s="23" t="n">
        <v>0.1223987400706935</v>
      </c>
      <c r="AE294" s="23" t="n">
        <v>0.2711387810307658</v>
      </c>
      <c r="AF294" s="23" t="n">
        <v>1.37932649348879</v>
      </c>
      <c r="AG294" s="23" t="n">
        <v>1.691475694058967</v>
      </c>
      <c r="AH294" s="23" t="n">
        <v>1.008726006411397</v>
      </c>
      <c r="AI294" s="23" t="n">
        <v>0.3454710839741569</v>
      </c>
      <c r="AJ294" s="23" t="n">
        <v>2.572518445155602</v>
      </c>
      <c r="AK294" s="23" t="n">
        <v>1.572518445155602</v>
      </c>
      <c r="AL294" s="23" t="n">
        <v>0.3854985274541585</v>
      </c>
      <c r="AM294" s="23" t="n">
        <v>0.1485124258018344</v>
      </c>
      <c r="AN294" s="23" t="n">
        <v>0.6567461891486615</v>
      </c>
      <c r="AO294" s="23" t="n">
        <v>0.1227352358926686</v>
      </c>
      <c r="AP294" s="23" t="n">
        <v>0.271247661694503</v>
      </c>
      <c r="AQ294" s="23" t="n">
        <v>1.385247712313233</v>
      </c>
      <c r="AR294" s="23" t="n">
        <v>1.703628269310986</v>
      </c>
      <c r="AS294" s="23" t="n">
        <v>1.00800664233479</v>
      </c>
      <c r="AT294" s="23" t="n">
        <v>0.351260453186129</v>
      </c>
      <c r="AU294" s="23" t="n">
        <v>2.614813210809625</v>
      </c>
      <c r="AV294" s="23" t="n">
        <v>1.614813210809625</v>
      </c>
      <c r="AW294" s="23" t="n">
        <v>0.3871056385121281</v>
      </c>
      <c r="AX294" s="23" t="n">
        <v>0.1519291187749209</v>
      </c>
      <c r="AY294" s="23" t="n">
        <v>0.6649063496466687</v>
      </c>
      <c r="AZ294" s="23" t="n">
        <v>0.1258715923596197</v>
      </c>
      <c r="BA294" s="23" t="n">
        <v>0.2778007111345406</v>
      </c>
      <c r="BB294" s="23" t="n">
        <v>1.392474569367868</v>
      </c>
      <c r="BC294" s="23" t="n">
        <v>1.717635403613055</v>
      </c>
      <c r="BD294" s="23" t="n">
        <v>1.025568460079105</v>
      </c>
      <c r="BE294" s="23" t="n">
        <v>0.3606621104324359</v>
      </c>
      <c r="BF294" s="23" t="n">
        <v>2.649324520358216</v>
      </c>
      <c r="BG294" s="23" t="n">
        <v>1.649324520358216</v>
      </c>
      <c r="BH294" s="23" t="n">
        <v>2.648947443830329</v>
      </c>
      <c r="BI294" s="23" t="n">
        <v>0.9398290975020053</v>
      </c>
      <c r="BJ294" s="23" t="n">
        <v>4.336912305644142</v>
      </c>
      <c r="BK294" s="23" t="n">
        <v>0.7481357643118075</v>
      </c>
      <c r="BL294" s="23" t="n">
        <v>1.687964861813813</v>
      </c>
      <c r="BM294" s="23" t="n">
        <v>1.354793410375492</v>
      </c>
      <c r="BN294" s="23" t="n">
        <v>1.637220970821923</v>
      </c>
      <c r="BO294" s="23" t="n">
        <v>6.339643603655263</v>
      </c>
      <c r="BP294" s="23" t="n">
        <v>2.002731298011121</v>
      </c>
      <c r="BQ294" s="23" t="n">
        <v>2.393268925897698</v>
      </c>
      <c r="BR294" s="23" t="n">
        <v>1.393268925897698</v>
      </c>
      <c r="CD294" s="23" t="n">
        <v>0.173267980621387</v>
      </c>
      <c r="CE294" s="23" t="n">
        <v>0.05064900503234807</v>
      </c>
      <c r="CF294" s="23" t="n">
        <v>0.2725509694310739</v>
      </c>
      <c r="CG294" s="23" t="n">
        <v>0.0486339837773388</v>
      </c>
      <c r="CH294" s="23" t="n">
        <v>0.09928298880968686</v>
      </c>
      <c r="CI294" s="23" t="n">
        <v>1.29231601159491</v>
      </c>
      <c r="CJ294" s="23" t="n">
        <v>1.573002515834897</v>
      </c>
      <c r="CK294" s="23" t="n">
        <v>0.4540187294593824</v>
      </c>
      <c r="CL294" s="23" t="n">
        <v>0.1814677600283086</v>
      </c>
      <c r="CM294" s="23" t="n">
        <v>2.620326778387706</v>
      </c>
      <c r="CN294" s="23" t="n">
        <v>1.620326778387706</v>
      </c>
      <c r="CO294" s="23" t="n">
        <v>0</v>
      </c>
      <c r="CP294" s="23" t="n">
        <v>0.0001490976663778678</v>
      </c>
      <c r="CQ294" s="23" t="n">
        <v>0.0003611969867706625</v>
      </c>
      <c r="CR294" s="23" t="n">
        <v>0.0002120993203927947</v>
      </c>
      <c r="CS294" s="23" t="n">
        <v>0.0003611969867706625</v>
      </c>
      <c r="CV294" s="23" t="n">
        <v>0.002794258689343189</v>
      </c>
      <c r="CW294" s="23" t="n">
        <v>0.002433061702572527</v>
      </c>
      <c r="CZ294" s="23" t="n">
        <v>0.0006118621586754565</v>
      </c>
      <c r="DA294" s="23" t="n">
        <v>7.186530083332829e-05</v>
      </c>
      <c r="DB294" s="23" t="n">
        <v>0.0007304363412242499</v>
      </c>
      <c r="DC294" s="23" t="n">
        <v>4.670888171546515e-05</v>
      </c>
      <c r="DD294" s="23" t="n">
        <v>0.0001185741825487934</v>
      </c>
      <c r="DE294" s="23" t="n">
        <v>1.117453416287257</v>
      </c>
      <c r="DF294" s="23" t="n">
        <v>1.193792312316682</v>
      </c>
      <c r="DG294" s="23" t="n">
        <v>0.0008489502578908082</v>
      </c>
      <c r="DH294" s="23" t="n">
        <v>0.0001185139166665583</v>
      </c>
      <c r="DI294" s="23" t="n">
        <v>1.387486128785271</v>
      </c>
      <c r="DJ294" s="23" t="n">
        <v>0.3874861287852708</v>
      </c>
      <c r="DK294" s="23" t="n">
        <v>0.001172527237912339</v>
      </c>
      <c r="DL294" s="23" t="n">
        <v>0.004062942990209911</v>
      </c>
      <c r="DM294" s="23" t="n">
        <v>0.008865990214092649</v>
      </c>
      <c r="DN294" s="23" t="n">
        <v>0.003630519985970399</v>
      </c>
      <c r="DO294" s="23" t="n">
        <v>0.00769346297618031</v>
      </c>
      <c r="DP294" s="23" t="n">
        <v>4.465116083310696</v>
      </c>
      <c r="DQ294" s="23" t="n">
        <v>7.561436465969327</v>
      </c>
      <c r="DR294" s="23" t="n">
        <v>0.0171254966956135</v>
      </c>
      <c r="DS294" s="23" t="n">
        <v>0.008259506481520849</v>
      </c>
      <c r="DT294" s="23" t="n">
        <v>14.60562803308954</v>
      </c>
      <c r="DU294" s="23" t="n">
        <v>13.60562803308954</v>
      </c>
      <c r="DV294" s="23" t="n">
        <v>-0.0001772783386181138</v>
      </c>
      <c r="DW294" s="23" t="n">
        <v>-0.0008672129843344927</v>
      </c>
      <c r="DX294" s="23" t="n">
        <v>-0.001797463044080411</v>
      </c>
      <c r="DY294" s="23" t="n">
        <v>-0.0007529717211278046</v>
      </c>
      <c r="DZ294" s="23" t="n">
        <v>-0.001620184705462297</v>
      </c>
      <c r="EA294" s="23" t="n">
        <v>5.891815836578941</v>
      </c>
      <c r="EB294" s="23" t="n">
        <v>10.13921417637175</v>
      </c>
      <c r="EC294" s="23" t="n">
        <v>-0.003206887898533087</v>
      </c>
      <c r="ED294" s="23" t="n">
        <v>-0.001409424854452676</v>
      </c>
      <c r="EE294" s="23" t="n">
        <v>18.08956426109815</v>
      </c>
      <c r="EF294" s="23" t="n">
        <v>17.08956426109815</v>
      </c>
      <c r="EG294" s="23" t="n">
        <v>0.01015281093391909</v>
      </c>
      <c r="EH294" s="23" t="n">
        <v>0.003613653286339773</v>
      </c>
      <c r="EI294" s="23" t="n">
        <v>0.01640252214073514</v>
      </c>
      <c r="EJ294" s="23" t="n">
        <v>0.002636057920476274</v>
      </c>
      <c r="EK294" s="23" t="n">
        <v>0.006249711206816047</v>
      </c>
      <c r="EL294" s="23" t="n">
        <v>1.355926384314621</v>
      </c>
      <c r="EM294" s="23" t="n">
        <v>1.615564620231098</v>
      </c>
      <c r="EN294" s="23" t="n">
        <v>0.0214214761980932</v>
      </c>
      <c r="EO294" s="23" t="n">
        <v>0.005018954057358062</v>
      </c>
      <c r="EP294" s="23" t="n">
        <v>2.10990594994014</v>
      </c>
      <c r="EQ294" s="23" t="n">
        <v>1.10990594994014</v>
      </c>
      <c r="ER294" s="23" t="n">
        <v>-0.01677042488623459</v>
      </c>
      <c r="ES294" s="23" t="n">
        <v>-0.003841268444577843</v>
      </c>
      <c r="ET294" s="23" t="n">
        <v>-0.02291125542931347</v>
      </c>
      <c r="EU294" s="23" t="n">
        <v>-0.002299562098501041</v>
      </c>
      <c r="EV294" s="23" t="n">
        <v>-0.006140830543078884</v>
      </c>
      <c r="EW294" s="23" t="n">
        <v>1.229050156488928</v>
      </c>
      <c r="EX294" s="23" t="n">
        <v>1.366170242241111</v>
      </c>
      <c r="EY294" s="23" t="n">
        <v>-0.02214084027470008</v>
      </c>
      <c r="EZ294" s="23" t="n">
        <v>0.0007704151546133881</v>
      </c>
      <c r="FA294" s="23" t="n">
        <v>1.320231325377666</v>
      </c>
      <c r="FB294" s="23" t="n">
        <v>0.320231325377666</v>
      </c>
      <c r="FC294" s="23" t="n">
        <v>0.01058224284296502</v>
      </c>
      <c r="FD294" s="23" t="n">
        <v>0.00309335902158432</v>
      </c>
      <c r="FE294" s="23" t="n">
        <v>0.0166458946151598</v>
      </c>
      <c r="FF294" s="23" t="n">
        <v>0.002970292750610464</v>
      </c>
      <c r="FG294" s="23" t="n">
        <v>0.006063651772194784</v>
      </c>
      <c r="FH294" s="23" t="n">
        <v>1.29231601159491</v>
      </c>
      <c r="FI294" s="23" t="n">
        <v>1.573002515834897</v>
      </c>
      <c r="FJ294" s="23" t="n">
        <v>0.0277289342968229</v>
      </c>
      <c r="FK294" s="23" t="n">
        <v>0.0110830396816631</v>
      </c>
      <c r="FL294" s="23" t="n">
        <v>2.620326778387707</v>
      </c>
      <c r="FM294" s="23" t="n">
        <v>1.620326778387707</v>
      </c>
    </row>
    <row r="295">
      <c r="A295" s="2" t="inlineStr">
        <is>
          <t>Vic|2404</t>
        </is>
      </c>
      <c r="B295" s="2" t="inlineStr">
        <is>
          <t>Vic</t>
        </is>
      </c>
      <c r="C295" s="2" t="inlineStr">
        <is>
          <t>2404</t>
        </is>
      </c>
      <c r="D295" s="2" t="inlineStr">
        <is>
          <t>Domestic appliance manufacturing</t>
        </is>
      </c>
      <c r="E295" s="23" t="n">
        <v>1</v>
      </c>
      <c r="F295" s="23" t="n">
        <v>0.3148214803205364</v>
      </c>
      <c r="G295" s="23" t="n">
        <v>1.549286977768417</v>
      </c>
      <c r="H295" s="23" t="n">
        <v>0.2344654974478803</v>
      </c>
      <c r="I295" s="23" t="n">
        <v>0.5492869777684166</v>
      </c>
      <c r="J295" s="23" t="n">
        <v>1.314821480320536</v>
      </c>
      <c r="K295" s="23" t="n">
        <v>1.549286977768417</v>
      </c>
      <c r="L295" s="23" t="n">
        <v>2.193196044749282</v>
      </c>
      <c r="M295" s="23" t="n">
        <v>0.6439090669808649</v>
      </c>
      <c r="N295" s="23" t="n">
        <v>2.193196044749282</v>
      </c>
      <c r="O295" s="23" t="n">
        <v>1.193196044749282</v>
      </c>
      <c r="P295" s="23" t="n">
        <v>0.224980905295002</v>
      </c>
      <c r="Q295" s="23" t="n">
        <v>0.08027548898225639</v>
      </c>
      <c r="R295" s="23" t="n">
        <v>0.3639793234004097</v>
      </c>
      <c r="S295" s="23" t="n">
        <v>0.05872292912315127</v>
      </c>
      <c r="T295" s="23" t="n">
        <v>0.1389984181054077</v>
      </c>
      <c r="U295" s="23" t="n">
        <v>1.35681023185944</v>
      </c>
      <c r="V295" s="23" t="n">
        <v>1.617823178918889</v>
      </c>
      <c r="W295" s="23" t="n">
        <v>0.5167646188291614</v>
      </c>
      <c r="X295" s="23" t="n">
        <v>0.1527852954287517</v>
      </c>
      <c r="Y295" s="23" t="n">
        <v>2.296926568730637</v>
      </c>
      <c r="Z295" s="23" t="n">
        <v>1.296926568730637</v>
      </c>
      <c r="AA295" s="23" t="n">
        <v>0.4511799362490208</v>
      </c>
      <c r="AB295" s="23" t="n">
        <v>0.1274763157500567</v>
      </c>
      <c r="AC295" s="23" t="n">
        <v>0.6781337103888483</v>
      </c>
      <c r="AD295" s="23" t="n">
        <v>0.09947745838977085</v>
      </c>
      <c r="AE295" s="23" t="n">
        <v>0.2269537741398275</v>
      </c>
      <c r="AF295" s="23" t="n">
        <v>1.282539859395916</v>
      </c>
      <c r="AG295" s="23" t="n">
        <v>1.503022754129218</v>
      </c>
      <c r="AH295" s="23" t="n">
        <v>0.9999741484796695</v>
      </c>
      <c r="AI295" s="23" t="n">
        <v>0.3218404380908212</v>
      </c>
      <c r="AJ295" s="23" t="n">
        <v>2.216353317466119</v>
      </c>
      <c r="AK295" s="23" t="n">
        <v>1.21635331746612</v>
      </c>
      <c r="AL295" s="23" t="n">
        <v>0.4417652074851526</v>
      </c>
      <c r="AM295" s="23" t="n">
        <v>0.1269578731619771</v>
      </c>
      <c r="AN295" s="23" t="n">
        <v>0.6686053437090493</v>
      </c>
      <c r="AO295" s="23" t="n">
        <v>0.09988226306191963</v>
      </c>
      <c r="AP295" s="23" t="n">
        <v>0.2268401362238967</v>
      </c>
      <c r="AQ295" s="23" t="n">
        <v>1.287387668858562</v>
      </c>
      <c r="AR295" s="23" t="n">
        <v>1.513485743966201</v>
      </c>
      <c r="AS295" s="23" t="n">
        <v>0.9958391510567595</v>
      </c>
      <c r="AT295" s="23" t="n">
        <v>0.3272338073477101</v>
      </c>
      <c r="AU295" s="23" t="n">
        <v>2.254227209801779</v>
      </c>
      <c r="AV295" s="23" t="n">
        <v>1.254227209801779</v>
      </c>
      <c r="AW295" s="23" t="n">
        <v>0.4443501813353141</v>
      </c>
      <c r="AX295" s="23" t="n">
        <v>0.1294556072454249</v>
      </c>
      <c r="AY295" s="23" t="n">
        <v>0.6761900823579795</v>
      </c>
      <c r="AZ295" s="23" t="n">
        <v>0.1023842937772405</v>
      </c>
      <c r="BA295" s="23" t="n">
        <v>0.2318399010226654</v>
      </c>
      <c r="BB295" s="23" t="n">
        <v>1.291336906528087</v>
      </c>
      <c r="BC295" s="23" t="n">
        <v>1.521750436392227</v>
      </c>
      <c r="BD295" s="23" t="n">
        <v>1.012182462064694</v>
      </c>
      <c r="BE295" s="23" t="n">
        <v>0.3359923797067147</v>
      </c>
      <c r="BF295" s="23" t="n">
        <v>2.27789366265811</v>
      </c>
      <c r="BG295" s="23" t="n">
        <v>1.27789366265811</v>
      </c>
      <c r="BH295" s="23" t="n">
        <v>3.087493422409879</v>
      </c>
      <c r="BI295" s="23" t="n">
        <v>0.801922054636479</v>
      </c>
      <c r="BJ295" s="23" t="n">
        <v>4.494128777952171</v>
      </c>
      <c r="BK295" s="23" t="n">
        <v>0.6047133009058131</v>
      </c>
      <c r="BL295" s="23" t="n">
        <v>1.406635355542292</v>
      </c>
      <c r="BM295" s="23" t="n">
        <v>1.259732392890591</v>
      </c>
      <c r="BN295" s="23" t="n">
        <v>1.455591369145127</v>
      </c>
      <c r="BO295" s="23" t="n">
        <v>6.359870798717981</v>
      </c>
      <c r="BP295" s="23" t="n">
        <v>1.86574202076581</v>
      </c>
      <c r="BQ295" s="23" t="n">
        <v>2.05988157012944</v>
      </c>
      <c r="BR295" s="23" t="n">
        <v>1.05988157012944</v>
      </c>
      <c r="CD295" s="23" t="n">
        <v>0.2261990309540187</v>
      </c>
      <c r="CE295" s="23" t="n">
        <v>0.0472008267678003</v>
      </c>
      <c r="CF295" s="23" t="n">
        <v>0.3141543869884387</v>
      </c>
      <c r="CG295" s="23" t="n">
        <v>0.04075452926661963</v>
      </c>
      <c r="CH295" s="23" t="n">
        <v>0.08795535603441992</v>
      </c>
      <c r="CI295" s="23" t="n">
        <v>1.208669447294826</v>
      </c>
      <c r="CJ295" s="23" t="n">
        <v>1.388840551895641</v>
      </c>
      <c r="CK295" s="23" t="n">
        <v>0.4832095296505079</v>
      </c>
      <c r="CL295" s="23" t="n">
        <v>0.1690551426620692</v>
      </c>
      <c r="CM295" s="23" t="n">
        <v>2.13621396878899</v>
      </c>
      <c r="CN295" s="23" t="n">
        <v>1.13621396878899</v>
      </c>
      <c r="CO295" s="23" t="n">
        <v>0</v>
      </c>
      <c r="CP295" s="23" t="n">
        <v>0.0001012845465227772</v>
      </c>
      <c r="CQ295" s="23" t="n">
        <v>0.0002578491379373045</v>
      </c>
      <c r="CR295" s="23" t="n">
        <v>0.0001565645914145273</v>
      </c>
      <c r="CS295" s="23" t="n">
        <v>0.0002578491379373045</v>
      </c>
      <c r="CV295" s="23" t="n">
        <v>0.002524486435768333</v>
      </c>
      <c r="CW295" s="23" t="n">
        <v>0.002266637297831029</v>
      </c>
      <c r="CZ295" s="23" t="n">
        <v>0.0005882606097807573</v>
      </c>
      <c r="DA295" s="23" t="n">
        <v>9.189001967719029e-05</v>
      </c>
      <c r="DB295" s="23" t="n">
        <v>0.0007244901833472182</v>
      </c>
      <c r="DC295" s="23" t="n">
        <v>4.433955388927061e-05</v>
      </c>
      <c r="DD295" s="23" t="n">
        <v>0.0001362295735664609</v>
      </c>
      <c r="DE295" s="23" t="n">
        <v>1.156206310858443</v>
      </c>
      <c r="DF295" s="23" t="n">
        <v>1.231580308627554</v>
      </c>
      <c r="DG295" s="23" t="n">
        <v>0.0008348976027498738</v>
      </c>
      <c r="DH295" s="23" t="n">
        <v>0.0001104074194026556</v>
      </c>
      <c r="DI295" s="23" t="n">
        <v>1.419264844302659</v>
      </c>
      <c r="DJ295" s="23" t="n">
        <v>0.4192648443026591</v>
      </c>
      <c r="DK295" s="23" t="n">
        <v>0.002182424592327768</v>
      </c>
      <c r="DL295" s="23" t="n">
        <v>0.003367090214022009</v>
      </c>
      <c r="DM295" s="23" t="n">
        <v>0.008579776403204894</v>
      </c>
      <c r="DN295" s="23" t="n">
        <v>0.003030261596855118</v>
      </c>
      <c r="DO295" s="23" t="n">
        <v>0.006397351810877127</v>
      </c>
      <c r="DP295" s="23" t="n">
        <v>2.542820872647279</v>
      </c>
      <c r="DQ295" s="23" t="n">
        <v>3.931304858535217</v>
      </c>
      <c r="DR295" s="23" t="n">
        <v>0.01627432251064552</v>
      </c>
      <c r="DS295" s="23" t="n">
        <v>0.007694546107440626</v>
      </c>
      <c r="DT295" s="23" t="n">
        <v>7.456991901510501</v>
      </c>
      <c r="DU295" s="23" t="n">
        <v>6.456991901510501</v>
      </c>
      <c r="DV295" s="23" t="n">
        <v>-0.0001857113519470272</v>
      </c>
      <c r="DW295" s="23" t="n">
        <v>-0.001062530696774087</v>
      </c>
      <c r="DX295" s="23" t="n">
        <v>-0.001977377075559041</v>
      </c>
      <c r="DY295" s="23" t="n">
        <v>-0.0007291350268379265</v>
      </c>
      <c r="DZ295" s="23" t="n">
        <v>-0.001791665723612013</v>
      </c>
      <c r="EA295" s="23" t="n">
        <v>6.721409518773875</v>
      </c>
      <c r="EB295" s="23" t="n">
        <v>10.64758322433123</v>
      </c>
      <c r="EC295" s="23" t="n">
        <v>-0.003290395541229158</v>
      </c>
      <c r="ED295" s="23" t="n">
        <v>-0.001313018465670117</v>
      </c>
      <c r="EE295" s="23" t="n">
        <v>17.71779434446053</v>
      </c>
      <c r="EF295" s="23" t="n">
        <v>16.71779434446053</v>
      </c>
      <c r="EG295" s="23" t="n">
        <v>0.01047213405953322</v>
      </c>
      <c r="EH295" s="23" t="n">
        <v>0.00312392576960108</v>
      </c>
      <c r="EI295" s="23" t="n">
        <v>0.01573221100146327</v>
      </c>
      <c r="EJ295" s="23" t="n">
        <v>0.002136151172328968</v>
      </c>
      <c r="EK295" s="23" t="n">
        <v>0.005260076941930049</v>
      </c>
      <c r="EL295" s="23" t="n">
        <v>1.298308420408087</v>
      </c>
      <c r="EM295" s="23" t="n">
        <v>1.502292743009872</v>
      </c>
      <c r="EN295" s="23" t="n">
        <v>0.02040786244527169</v>
      </c>
      <c r="EO295" s="23" t="n">
        <v>0.004675651443808423</v>
      </c>
      <c r="EP295" s="23" t="n">
        <v>1.948777806820909</v>
      </c>
      <c r="EQ295" s="23" t="n">
        <v>0.948777806820909</v>
      </c>
      <c r="ER295" s="23" t="n">
        <v>-0.01988686282340135</v>
      </c>
      <c r="ES295" s="23" t="n">
        <v>-0.003642368357680704</v>
      </c>
      <c r="ET295" s="23" t="n">
        <v>-0.02526057768126207</v>
      </c>
      <c r="EU295" s="23" t="n">
        <v>-0.001731346500180014</v>
      </c>
      <c r="EV295" s="23" t="n">
        <v>-0.005373714857860718</v>
      </c>
      <c r="EW295" s="23" t="n">
        <v>1.183154497017732</v>
      </c>
      <c r="EX295" s="23" t="n">
        <v>1.270214307082027</v>
      </c>
      <c r="EY295" s="23" t="n">
        <v>-0.02454285986818134</v>
      </c>
      <c r="EZ295" s="23" t="n">
        <v>0.0007177178130807343</v>
      </c>
      <c r="FA295" s="23" t="n">
        <v>1.234124260127201</v>
      </c>
      <c r="FB295" s="23" t="n">
        <v>0.2341242601272011</v>
      </c>
      <c r="FC295" s="23" t="n">
        <v>0.01381497647640574</v>
      </c>
      <c r="FD295" s="23" t="n">
        <v>0.002882763505722607</v>
      </c>
      <c r="FE295" s="23" t="n">
        <v>0.01918679955391666</v>
      </c>
      <c r="FF295" s="23" t="n">
        <v>0.002489059571788305</v>
      </c>
      <c r="FG295" s="23" t="n">
        <v>0.005371823077510912</v>
      </c>
      <c r="FH295" s="23" t="n">
        <v>1.208669447294826</v>
      </c>
      <c r="FI295" s="23" t="n">
        <v>1.388840551895641</v>
      </c>
      <c r="FJ295" s="23" t="n">
        <v>0.02951174572738926</v>
      </c>
      <c r="FK295" s="23" t="n">
        <v>0.0103249461734726</v>
      </c>
      <c r="FL295" s="23" t="n">
        <v>2.13621396878899</v>
      </c>
      <c r="FM295" s="23" t="n">
        <v>1.13621396878899</v>
      </c>
    </row>
    <row r="296">
      <c r="A296" s="2" t="inlineStr">
        <is>
          <t>Vic|2405</t>
        </is>
      </c>
      <c r="B296" s="2" t="inlineStr">
        <is>
          <t>Vic</t>
        </is>
      </c>
      <c r="C296" s="2" t="inlineStr">
        <is>
          <t>2405</t>
        </is>
      </c>
      <c r="D296" s="2" t="inlineStr">
        <is>
          <t>Specialised and other machinery and equipment manufacturing</t>
        </is>
      </c>
      <c r="E296" s="23" t="n">
        <v>1</v>
      </c>
      <c r="F296" s="23" t="n">
        <v>0.379286380601062</v>
      </c>
      <c r="G296" s="23" t="n">
        <v>1.682950182734412</v>
      </c>
      <c r="H296" s="23" t="n">
        <v>0.3036638021333495</v>
      </c>
      <c r="I296" s="23" t="n">
        <v>0.6829501827344115</v>
      </c>
      <c r="J296" s="23" t="n">
        <v>1.379286380601062</v>
      </c>
      <c r="K296" s="23" t="n">
        <v>1.682950182734412</v>
      </c>
      <c r="L296" s="23" t="n">
        <v>2.480694328485709</v>
      </c>
      <c r="M296" s="23" t="n">
        <v>0.7977441457512975</v>
      </c>
      <c r="N296" s="23" t="n">
        <v>2.480694328485709</v>
      </c>
      <c r="O296" s="23" t="n">
        <v>1.480694328485709</v>
      </c>
      <c r="P296" s="23" t="n">
        <v>0.2660079583015276</v>
      </c>
      <c r="Q296" s="23" t="n">
        <v>0.106970650668264</v>
      </c>
      <c r="R296" s="23" t="n">
        <v>0.450936924647816</v>
      </c>
      <c r="S296" s="23" t="n">
        <v>0.0779583156780244</v>
      </c>
      <c r="T296" s="23" t="n">
        <v>0.1849289663462884</v>
      </c>
      <c r="U296" s="23" t="n">
        <v>1.402133272069288</v>
      </c>
      <c r="V296" s="23" t="n">
        <v>1.695200878676969</v>
      </c>
      <c r="W296" s="23" t="n">
        <v>0.6402238616320272</v>
      </c>
      <c r="X296" s="23" t="n">
        <v>0.1892869369842112</v>
      </c>
      <c r="Y296" s="23" t="n">
        <v>2.406784615467464</v>
      </c>
      <c r="Z296" s="23" t="n">
        <v>1.406784615467464</v>
      </c>
      <c r="AA296" s="23" t="n">
        <v>0.3898750183668737</v>
      </c>
      <c r="AB296" s="23" t="n">
        <v>0.1623849920648459</v>
      </c>
      <c r="AC296" s="23" t="n">
        <v>0.6827227140374791</v>
      </c>
      <c r="AD296" s="23" t="n">
        <v>0.1304627036057596</v>
      </c>
      <c r="AE296" s="23" t="n">
        <v>0.2928476956706054</v>
      </c>
      <c r="AF296" s="23" t="n">
        <v>1.416505250182614</v>
      </c>
      <c r="AG296" s="23" t="n">
        <v>1.751132239498953</v>
      </c>
      <c r="AH296" s="23" t="n">
        <v>1.08145343320068</v>
      </c>
      <c r="AI296" s="23" t="n">
        <v>0.3987307191632005</v>
      </c>
      <c r="AJ296" s="23" t="n">
        <v>2.773846443741693</v>
      </c>
      <c r="AK296" s="23" t="n">
        <v>1.773846443741693</v>
      </c>
      <c r="AL296" s="23" t="n">
        <v>0.3793488873502633</v>
      </c>
      <c r="AM296" s="23" t="n">
        <v>0.1622082376589548</v>
      </c>
      <c r="AN296" s="23" t="n">
        <v>0.6724533550876323</v>
      </c>
      <c r="AO296" s="23" t="n">
        <v>0.1308962300784142</v>
      </c>
      <c r="AP296" s="23" t="n">
        <v>0.293104467737369</v>
      </c>
      <c r="AQ296" s="23" t="n">
        <v>1.42759645030719</v>
      </c>
      <c r="AR296" s="23" t="n">
        <v>1.772651449658102</v>
      </c>
      <c r="AS296" s="23" t="n">
        <v>1.07786596300064</v>
      </c>
      <c r="AT296" s="23" t="n">
        <v>0.4054126079130077</v>
      </c>
      <c r="AU296" s="23" t="n">
        <v>2.841357913369643</v>
      </c>
      <c r="AV296" s="23" t="n">
        <v>1.841357913369643</v>
      </c>
      <c r="AW296" s="23" t="n">
        <v>0.381408401919395</v>
      </c>
      <c r="AX296" s="23" t="n">
        <v>0.1654634532777658</v>
      </c>
      <c r="AY296" s="23" t="n">
        <v>0.6811295682776061</v>
      </c>
      <c r="AZ296" s="23" t="n">
        <v>0.1342577130804453</v>
      </c>
      <c r="BA296" s="23" t="n">
        <v>0.2997211663582111</v>
      </c>
      <c r="BB296" s="23" t="n">
        <v>1.43382225573713</v>
      </c>
      <c r="BC296" s="23" t="n">
        <v>1.785827383062088</v>
      </c>
      <c r="BD296" s="23" t="n">
        <v>1.097393242253863</v>
      </c>
      <c r="BE296" s="23" t="n">
        <v>0.4162636739762572</v>
      </c>
      <c r="BF296" s="23" t="n">
        <v>2.877213078504183</v>
      </c>
      <c r="BG296" s="23" t="n">
        <v>1.877213078504183</v>
      </c>
      <c r="BH296" s="23" t="n">
        <v>2.313782087835467</v>
      </c>
      <c r="BI296" s="23" t="n">
        <v>0.986255901371079</v>
      </c>
      <c r="BJ296" s="23" t="n">
        <v>4.097468742505196</v>
      </c>
      <c r="BK296" s="23" t="n">
        <v>0.7974307532986504</v>
      </c>
      <c r="BL296" s="23" t="n">
        <v>1.783686654669729</v>
      </c>
      <c r="BM296" s="23" t="n">
        <v>1.426252716950418</v>
      </c>
      <c r="BN296" s="23" t="n">
        <v>1.770896561109763</v>
      </c>
      <c r="BO296" s="23" t="n">
        <v>6.408951606889754</v>
      </c>
      <c r="BP296" s="23" t="n">
        <v>2.311482864384558</v>
      </c>
      <c r="BQ296" s="23" t="n">
        <v>2.769902853248078</v>
      </c>
      <c r="BR296" s="23" t="n">
        <v>1.769902853248078</v>
      </c>
      <c r="CD296" s="23" t="n">
        <v>0.1238670600653461</v>
      </c>
      <c r="CE296" s="23" t="n">
        <v>0.05541434139658186</v>
      </c>
      <c r="CF296" s="23" t="n">
        <v>0.2317857893896632</v>
      </c>
      <c r="CG296" s="23" t="n">
        <v>0.0525043879277353</v>
      </c>
      <c r="CH296" s="23" t="n">
        <v>0.1079187293243172</v>
      </c>
      <c r="CI296" s="23" t="n">
        <v>1.447369473105667</v>
      </c>
      <c r="CJ296" s="23" t="n">
        <v>1.871246393249219</v>
      </c>
      <c r="CK296" s="23" t="n">
        <v>0.4412295715686523</v>
      </c>
      <c r="CL296" s="23" t="n">
        <v>0.209443782178989</v>
      </c>
      <c r="CM296" s="23" t="n">
        <v>3.562121934079017</v>
      </c>
      <c r="CN296" s="23" t="n">
        <v>2.562121934079016</v>
      </c>
      <c r="CO296" s="23" t="n">
        <v>0</v>
      </c>
      <c r="CP296" s="23" t="n">
        <v>0.0001009235401042422</v>
      </c>
      <c r="CQ296" s="23" t="n">
        <v>0.000319800877891265</v>
      </c>
      <c r="CR296" s="23" t="n">
        <v>0.0002188773377870228</v>
      </c>
      <c r="CS296" s="23" t="n">
        <v>0.000319800877891265</v>
      </c>
      <c r="CV296" s="23" t="n">
        <v>0.003127956140193205</v>
      </c>
      <c r="CW296" s="23" t="n">
        <v>0.00280815526230194</v>
      </c>
      <c r="CZ296" s="23" t="n">
        <v>0.0007312628045841104</v>
      </c>
      <c r="DA296" s="23" t="n">
        <v>8.206326831345971e-05</v>
      </c>
      <c r="DB296" s="23" t="n">
        <v>0.0008656072514437416</v>
      </c>
      <c r="DC296" s="23" t="n">
        <v>5.228117854617151e-05</v>
      </c>
      <c r="DD296" s="23" t="n">
        <v>0.0001343444468596312</v>
      </c>
      <c r="DE296" s="23" t="n">
        <v>1.112221307851329</v>
      </c>
      <c r="DF296" s="23" t="n">
        <v>1.183715684727103</v>
      </c>
      <c r="DG296" s="23" t="n">
        <v>0.001002391895413653</v>
      </c>
      <c r="DH296" s="23" t="n">
        <v>0.0001367846439699112</v>
      </c>
      <c r="DI296" s="23" t="n">
        <v>1.37076833271144</v>
      </c>
      <c r="DJ296" s="23" t="n">
        <v>0.3707683327114403</v>
      </c>
      <c r="DK296" s="23" t="n">
        <v>0.001605377961466354</v>
      </c>
      <c r="DL296" s="23" t="n">
        <v>0.004208341773476398</v>
      </c>
      <c r="DM296" s="23" t="n">
        <v>0.009770423520362817</v>
      </c>
      <c r="DN296" s="23" t="n">
        <v>0.003956703785420066</v>
      </c>
      <c r="DO296" s="23" t="n">
        <v>0.008165045558896463</v>
      </c>
      <c r="DP296" s="23" t="n">
        <v>3.621402482461198</v>
      </c>
      <c r="DQ296" s="23" t="n">
        <v>6.086058084065451</v>
      </c>
      <c r="DR296" s="23" t="n">
        <v>0.01930325886341076</v>
      </c>
      <c r="DS296" s="23" t="n">
        <v>0.009532835343047939</v>
      </c>
      <c r="DT296" s="23" t="n">
        <v>12.02412100249535</v>
      </c>
      <c r="DU296" s="23" t="n">
        <v>11.02412100249535</v>
      </c>
      <c r="DV296" s="23" t="n">
        <v>-0.0002771261969188295</v>
      </c>
      <c r="DW296" s="23" t="n">
        <v>-0.00113611296308297</v>
      </c>
      <c r="DX296" s="23" t="n">
        <v>-0.002279618459724262</v>
      </c>
      <c r="DY296" s="23" t="n">
        <v>-0.0008663792997224624</v>
      </c>
      <c r="DZ296" s="23" t="n">
        <v>-0.002002492262805432</v>
      </c>
      <c r="EA296" s="23" t="n">
        <v>5.099623116524556</v>
      </c>
      <c r="EB296" s="23" t="n">
        <v>8.225921926796273</v>
      </c>
      <c r="EC296" s="23" t="n">
        <v>-0.003906327645794501</v>
      </c>
      <c r="ED296" s="23" t="n">
        <v>-0.00162670918607024</v>
      </c>
      <c r="EE296" s="23" t="n">
        <v>14.0958440206166</v>
      </c>
      <c r="EF296" s="23" t="n">
        <v>13.0958440206166</v>
      </c>
      <c r="EG296" s="23" t="n">
        <v>0.01230008956771287</v>
      </c>
      <c r="EH296" s="23" t="n">
        <v>0.003936427572787976</v>
      </c>
      <c r="EI296" s="23" t="n">
        <v>0.01904471675440178</v>
      </c>
      <c r="EJ296" s="23" t="n">
        <v>0.002808199613900927</v>
      </c>
      <c r="EK296" s="23" t="n">
        <v>0.006744627186688903</v>
      </c>
      <c r="EL296" s="23" t="n">
        <v>1.320032431562198</v>
      </c>
      <c r="EM296" s="23" t="n">
        <v>1.548339680744538</v>
      </c>
      <c r="EN296" s="23" t="n">
        <v>0.02483741910655331</v>
      </c>
      <c r="EO296" s="23" t="n">
        <v>0.005792702352151534</v>
      </c>
      <c r="EP296" s="23" t="n">
        <v>2.019287662079332</v>
      </c>
      <c r="EQ296" s="23" t="n">
        <v>1.019287662079332</v>
      </c>
      <c r="ER296" s="23" t="n">
        <v>-0.02282622058432325</v>
      </c>
      <c r="ES296" s="23" t="n">
        <v>-0.004113181978679097</v>
      </c>
      <c r="ET296" s="23" t="n">
        <v>-0.02931407570424858</v>
      </c>
      <c r="EU296" s="23" t="n">
        <v>-0.002374673141246237</v>
      </c>
      <c r="EV296" s="23" t="n">
        <v>-0.006487855119925334</v>
      </c>
      <c r="EW296" s="23" t="n">
        <v>1.180195488932757</v>
      </c>
      <c r="EX296" s="23" t="n">
        <v>1.284228179428929</v>
      </c>
      <c r="EY296" s="23" t="n">
        <v>-0.02842488930659278</v>
      </c>
      <c r="EZ296" s="23" t="n">
        <v>0.0008891863976558043</v>
      </c>
      <c r="FA296" s="23" t="n">
        <v>1.245273574816613</v>
      </c>
      <c r="FB296" s="23" t="n">
        <v>0.2452735748166134</v>
      </c>
      <c r="FC296" s="23" t="n">
        <v>0.007565109867124703</v>
      </c>
      <c r="FD296" s="23" t="n">
        <v>0.003384399215242058</v>
      </c>
      <c r="FE296" s="23" t="n">
        <v>0.01415618455339118</v>
      </c>
      <c r="FF296" s="23" t="n">
        <v>0.003206675471024419</v>
      </c>
      <c r="FG296" s="23" t="n">
        <v>0.006591074686266477</v>
      </c>
      <c r="FH296" s="23" t="n">
        <v>1.447369473105667</v>
      </c>
      <c r="FI296" s="23" t="n">
        <v>1.871246393249219</v>
      </c>
      <c r="FJ296" s="23" t="n">
        <v>0.02694784379140251</v>
      </c>
      <c r="FK296" s="23" t="n">
        <v>0.01279165923801132</v>
      </c>
      <c r="FL296" s="23" t="n">
        <v>3.562121934079017</v>
      </c>
      <c r="FM296" s="23" t="n">
        <v>2.562121934079018</v>
      </c>
    </row>
    <row r="297">
      <c r="A297" s="2" t="inlineStr">
        <is>
          <t>Vic|2501</t>
        </is>
      </c>
      <c r="B297" s="2" t="inlineStr">
        <is>
          <t>Vic</t>
        </is>
      </c>
      <c r="C297" s="2" t="inlineStr">
        <is>
          <t>2501</t>
        </is>
      </c>
      <c r="D297" s="2" t="inlineStr">
        <is>
          <t>Furniture manufacturing</t>
        </is>
      </c>
      <c r="E297" s="23" t="n">
        <v>1</v>
      </c>
      <c r="F297" s="23" t="n">
        <v>0.3639179888957024</v>
      </c>
      <c r="G297" s="23" t="n">
        <v>1.674505921797953</v>
      </c>
      <c r="H297" s="23" t="n">
        <v>0.3105879329022506</v>
      </c>
      <c r="I297" s="23" t="n">
        <v>0.674505921797953</v>
      </c>
      <c r="J297" s="23" t="n">
        <v>1.363917988895702</v>
      </c>
      <c r="K297" s="23" t="n">
        <v>1.674505921797953</v>
      </c>
      <c r="L297" s="23" t="n">
        <v>2.377358561306856</v>
      </c>
      <c r="M297" s="23" t="n">
        <v>0.7028526395089028</v>
      </c>
      <c r="N297" s="23" t="n">
        <v>2.377358561306856</v>
      </c>
      <c r="O297" s="23" t="n">
        <v>1.377358561306856</v>
      </c>
      <c r="P297" s="23" t="n">
        <v>0.2336673314733225</v>
      </c>
      <c r="Q297" s="23" t="n">
        <v>0.08862584724284261</v>
      </c>
      <c r="R297" s="23" t="n">
        <v>0.3972980678438643</v>
      </c>
      <c r="S297" s="23" t="n">
        <v>0.07500488912769926</v>
      </c>
      <c r="T297" s="23" t="n">
        <v>0.1636307363705419</v>
      </c>
      <c r="U297" s="23" t="n">
        <v>1.379282147333295</v>
      </c>
      <c r="V297" s="23" t="n">
        <v>1.700272200391964</v>
      </c>
      <c r="W297" s="23" t="n">
        <v>0.5640693616132639</v>
      </c>
      <c r="X297" s="23" t="n">
        <v>0.1667712937693996</v>
      </c>
      <c r="Y297" s="23" t="n">
        <v>2.413984693781052</v>
      </c>
      <c r="Z297" s="23" t="n">
        <v>1.413984693781052</v>
      </c>
      <c r="AA297" s="23" t="n">
        <v>0.4444419694609194</v>
      </c>
      <c r="AB297" s="23" t="n">
        <v>0.1439839664189888</v>
      </c>
      <c r="AC297" s="23" t="n">
        <v>0.7199781926391678</v>
      </c>
      <c r="AD297" s="23" t="n">
        <v>0.1315522567592597</v>
      </c>
      <c r="AE297" s="23" t="n">
        <v>0.2755362231782484</v>
      </c>
      <c r="AF297" s="23" t="n">
        <v>1.323965728514866</v>
      </c>
      <c r="AG297" s="23" t="n">
        <v>1.619959954530075</v>
      </c>
      <c r="AH297" s="23" t="n">
        <v>1.071279972676935</v>
      </c>
      <c r="AI297" s="23" t="n">
        <v>0.3513017800377668</v>
      </c>
      <c r="AJ297" s="23" t="n">
        <v>2.410393361311784</v>
      </c>
      <c r="AK297" s="23" t="n">
        <v>1.410393361311784</v>
      </c>
      <c r="AL297" s="23" t="n">
        <v>0.413377843181638</v>
      </c>
      <c r="AM297" s="23" t="n">
        <v>0.1422268100443322</v>
      </c>
      <c r="AN297" s="23" t="n">
        <v>0.6874359256462389</v>
      </c>
      <c r="AO297" s="23" t="n">
        <v>0.1318312724202687</v>
      </c>
      <c r="AP297" s="23" t="n">
        <v>0.2740580824646009</v>
      </c>
      <c r="AQ297" s="23" t="n">
        <v>1.344060070926051</v>
      </c>
      <c r="AR297" s="23" t="n">
        <v>1.662972355642631</v>
      </c>
      <c r="AS297" s="23" t="n">
        <v>1.044624785106298</v>
      </c>
      <c r="AT297" s="23" t="n">
        <v>0.3571888594600595</v>
      </c>
      <c r="AU297" s="23" t="n">
        <v>2.527045903249562</v>
      </c>
      <c r="AV297" s="23" t="n">
        <v>1.527045903249563</v>
      </c>
      <c r="AW297" s="23" t="n">
        <v>0.415748979844995</v>
      </c>
      <c r="AX297" s="23" t="n">
        <v>0.1451146829394085</v>
      </c>
      <c r="AY297" s="23" t="n">
        <v>0.6971098265722845</v>
      </c>
      <c r="AZ297" s="23" t="n">
        <v>0.136246163787881</v>
      </c>
      <c r="BA297" s="23" t="n">
        <v>0.2813608467272895</v>
      </c>
      <c r="BB297" s="23" t="n">
        <v>1.349043990423048</v>
      </c>
      <c r="BC297" s="23" t="n">
        <v>1.676756553515032</v>
      </c>
      <c r="BD297" s="23" t="n">
        <v>1.063859019962288</v>
      </c>
      <c r="BE297" s="23" t="n">
        <v>0.3667491933900032</v>
      </c>
      <c r="BF297" s="23" t="n">
        <v>2.558897487515014</v>
      </c>
      <c r="BG297" s="23" t="n">
        <v>1.558897487515014</v>
      </c>
      <c r="BH297" s="23" t="n">
        <v>5.807880210787079</v>
      </c>
      <c r="BI297" s="23" t="n">
        <v>0.9461239166892564</v>
      </c>
      <c r="BJ297" s="23" t="n">
        <v>7.536944195754333</v>
      </c>
      <c r="BK297" s="23" t="n">
        <v>0.7829400682779971</v>
      </c>
      <c r="BL297" s="23" t="n">
        <v>1.729063984967254</v>
      </c>
      <c r="BM297" s="23" t="n">
        <v>1.162903483259177</v>
      </c>
      <c r="BN297" s="23" t="n">
        <v>1.297709994389318</v>
      </c>
      <c r="BO297" s="23" t="n">
        <v>9.573476636719162</v>
      </c>
      <c r="BP297" s="23" t="n">
        <v>2.036532440964829</v>
      </c>
      <c r="BQ297" s="23" t="n">
        <v>1.648359864402536</v>
      </c>
      <c r="BR297" s="23" t="n">
        <v>0.648359864402536</v>
      </c>
      <c r="CD297" s="23" t="n">
        <v>0.2107746379875969</v>
      </c>
      <c r="CE297" s="23" t="n">
        <v>0.05535811917614613</v>
      </c>
      <c r="CF297" s="23" t="n">
        <v>0.3226801247953032</v>
      </c>
      <c r="CG297" s="23" t="n">
        <v>0.0565473676315601</v>
      </c>
      <c r="CH297" s="23" t="n">
        <v>0.1119054868077062</v>
      </c>
      <c r="CI297" s="23" t="n">
        <v>1.262641272710447</v>
      </c>
      <c r="CJ297" s="23" t="n">
        <v>1.530924820349075</v>
      </c>
      <c r="CK297" s="23" t="n">
        <v>0.5072106110636706</v>
      </c>
      <c r="CL297" s="23" t="n">
        <v>0.1845304862683674</v>
      </c>
      <c r="CM297" s="23" t="n">
        <v>2.406411966384293</v>
      </c>
      <c r="CN297" s="23" t="n">
        <v>1.406411966384293</v>
      </c>
      <c r="CO297" s="23" t="n">
        <v>0</v>
      </c>
      <c r="CP297" s="23" t="n">
        <v>6.451951881408639e-05</v>
      </c>
      <c r="CQ297" s="23" t="n">
        <v>0.000238798664488253</v>
      </c>
      <c r="CR297" s="23" t="n">
        <v>0.0001742791456741666</v>
      </c>
      <c r="CS297" s="23" t="n">
        <v>0.000238798664488253</v>
      </c>
      <c r="CV297" s="23" t="n">
        <v>0.002712924421188013</v>
      </c>
      <c r="CW297" s="23" t="n">
        <v>0.00247412575669976</v>
      </c>
      <c r="CZ297" s="23" t="n">
        <v>0.001199946677891313</v>
      </c>
      <c r="DA297" s="23" t="n">
        <v>0.0001036872613239782</v>
      </c>
      <c r="DB297" s="23" t="n">
        <v>0.001364489323740009</v>
      </c>
      <c r="DC297" s="23" t="n">
        <v>6.085538452471784e-05</v>
      </c>
      <c r="DD297" s="23" t="n">
        <v>0.0001645426458486961</v>
      </c>
      <c r="DE297" s="23" t="n">
        <v>1.086409890734636</v>
      </c>
      <c r="DF297" s="23" t="n">
        <v>1.137124964700806</v>
      </c>
      <c r="DG297" s="23" t="n">
        <v>0.001485003461725938</v>
      </c>
      <c r="DH297" s="23" t="n">
        <v>0.0001205141379859286</v>
      </c>
      <c r="DI297" s="23" t="n">
        <v>1.237557875767913</v>
      </c>
      <c r="DJ297" s="23" t="n">
        <v>0.2375578757679132</v>
      </c>
      <c r="DK297" s="23" t="n">
        <v>0.001313377092182048</v>
      </c>
      <c r="DL297" s="23" t="n">
        <v>0.004133112019475454</v>
      </c>
      <c r="DM297" s="23" t="n">
        <v>0.01181153617445485</v>
      </c>
      <c r="DN297" s="23" t="n">
        <v>0.006365047062797349</v>
      </c>
      <c r="DO297" s="23" t="n">
        <v>0.0104981590822728</v>
      </c>
      <c r="DP297" s="23" t="n">
        <v>4.146934756269193</v>
      </c>
      <c r="DQ297" s="23" t="n">
        <v>8.993255817208702</v>
      </c>
      <c r="DR297" s="23" t="n">
        <v>0.02021044266414763</v>
      </c>
      <c r="DS297" s="23" t="n">
        <v>0.008398906489692781</v>
      </c>
      <c r="DT297" s="23" t="n">
        <v>15.38814921049823</v>
      </c>
      <c r="DU297" s="23" t="n">
        <v>14.38814921049823</v>
      </c>
      <c r="DV297" s="23" t="n">
        <v>-0.0001421871067163725</v>
      </c>
      <c r="DW297" s="23" t="n">
        <v>-0.0014134459045372</v>
      </c>
      <c r="DX297" s="23" t="n">
        <v>-0.003740923236637792</v>
      </c>
      <c r="DY297" s="23" t="n">
        <v>-0.00218529022538422</v>
      </c>
      <c r="DZ297" s="23" t="n">
        <v>-0.00359873612992142</v>
      </c>
      <c r="EA297" s="23" t="n">
        <v>10.94074594510646</v>
      </c>
      <c r="EB297" s="23" t="n">
        <v>26.30986256791899</v>
      </c>
      <c r="EC297" s="23" t="n">
        <v>-0.00517413569107214</v>
      </c>
      <c r="ED297" s="23" t="n">
        <v>-0.001433212454434348</v>
      </c>
      <c r="EE297" s="23" t="n">
        <v>36.38962639132421</v>
      </c>
      <c r="EF297" s="23" t="n">
        <v>35.38962639132421</v>
      </c>
      <c r="EG297" s="23" t="n">
        <v>0.004875398214156156</v>
      </c>
      <c r="EH297" s="23" t="n">
        <v>0.003321923709873411</v>
      </c>
      <c r="EI297" s="23" t="n">
        <v>0.01085654606449495</v>
      </c>
      <c r="EJ297" s="23" t="n">
        <v>0.002659224140465382</v>
      </c>
      <c r="EK297" s="23" t="n">
        <v>0.005981147850338793</v>
      </c>
      <c r="EL297" s="23" t="n">
        <v>1.681364590943137</v>
      </c>
      <c r="EM297" s="23" t="n">
        <v>2.226801911887319</v>
      </c>
      <c r="EN297" s="23" t="n">
        <v>0.01596020763291019</v>
      </c>
      <c r="EO297" s="23" t="n">
        <v>0.005103661568415237</v>
      </c>
      <c r="EP297" s="23" t="n">
        <v>3.273621339600177</v>
      </c>
      <c r="EQ297" s="23" t="n">
        <v>2.273621339600177</v>
      </c>
      <c r="ER297" s="23" t="n">
        <v>-0.03593952449343759</v>
      </c>
      <c r="ES297" s="23" t="n">
        <v>-0.005079080084530004</v>
      </c>
      <c r="ET297" s="23" t="n">
        <v>-0.0433988130574236</v>
      </c>
      <c r="EU297" s="23" t="n">
        <v>-0.002380208479456008</v>
      </c>
      <c r="EV297" s="23" t="n">
        <v>-0.007459288563986012</v>
      </c>
      <c r="EW297" s="23" t="n">
        <v>1.141322962841576</v>
      </c>
      <c r="EX297" s="23" t="n">
        <v>1.207551120086412</v>
      </c>
      <c r="EY297" s="23" t="n">
        <v>-0.04261539520354619</v>
      </c>
      <c r="EZ297" s="23" t="n">
        <v>0.0007834178538774147</v>
      </c>
      <c r="FA297" s="23" t="n">
        <v>1.185752894736478</v>
      </c>
      <c r="FB297" s="23" t="n">
        <v>0.1857528947364783</v>
      </c>
      <c r="FC297" s="23" t="n">
        <v>0.01287294049554749</v>
      </c>
      <c r="FD297" s="23" t="n">
        <v>0.003380965475276442</v>
      </c>
      <c r="FE297" s="23" t="n">
        <v>0.01970750411551038</v>
      </c>
      <c r="FF297" s="23" t="n">
        <v>0.003453598144686448</v>
      </c>
      <c r="FG297" s="23" t="n">
        <v>0.00683456361996289</v>
      </c>
      <c r="FH297" s="23" t="n">
        <v>1.262641272710447</v>
      </c>
      <c r="FI297" s="23" t="n">
        <v>1.530924820349076</v>
      </c>
      <c r="FJ297" s="23" t="n">
        <v>0.03097759805103842</v>
      </c>
      <c r="FK297" s="23" t="n">
        <v>0.01127009393552804</v>
      </c>
      <c r="FL297" s="23" t="n">
        <v>2.406411966384292</v>
      </c>
      <c r="FM297" s="23" t="n">
        <v>1.406411966384292</v>
      </c>
    </row>
    <row r="298">
      <c r="A298" s="2" t="inlineStr">
        <is>
          <t>Vic|2502</t>
        </is>
      </c>
      <c r="B298" s="2" t="inlineStr">
        <is>
          <t>Vic</t>
        </is>
      </c>
      <c r="C298" s="2" t="inlineStr">
        <is>
          <t>2502</t>
        </is>
      </c>
      <c r="D298" s="2" t="inlineStr">
        <is>
          <t>Other manufactured products</t>
        </is>
      </c>
      <c r="E298" s="23" t="n">
        <v>1</v>
      </c>
      <c r="F298" s="23" t="n">
        <v>0.287537242826031</v>
      </c>
      <c r="G298" s="23" t="n">
        <v>1.517305736609657</v>
      </c>
      <c r="H298" s="23" t="n">
        <v>0.2297684937836261</v>
      </c>
      <c r="I298" s="23" t="n">
        <v>0.5173057366096572</v>
      </c>
      <c r="J298" s="23" t="n">
        <v>1.287537242826031</v>
      </c>
      <c r="K298" s="23" t="n">
        <v>1.517305736609657</v>
      </c>
      <c r="L298" s="23" t="n">
        <v>2.148507403691761</v>
      </c>
      <c r="M298" s="23" t="n">
        <v>0.6312016670821037</v>
      </c>
      <c r="N298" s="23" t="n">
        <v>2.148507403691761</v>
      </c>
      <c r="O298" s="23" t="n">
        <v>1.148507403691761</v>
      </c>
      <c r="P298" s="23" t="n">
        <v>0.2381726605567005</v>
      </c>
      <c r="Q298" s="23" t="n">
        <v>0.06438957187836979</v>
      </c>
      <c r="R298" s="23" t="n">
        <v>0.3567962737207158</v>
      </c>
      <c r="S298" s="23" t="n">
        <v>0.05423404128564556</v>
      </c>
      <c r="T298" s="23" t="n">
        <v>0.1186236131640153</v>
      </c>
      <c r="U298" s="23" t="n">
        <v>1.270348291562376</v>
      </c>
      <c r="V298" s="23" t="n">
        <v>1.498057219862039</v>
      </c>
      <c r="W298" s="23" t="n">
        <v>0.5065663858771354</v>
      </c>
      <c r="X298" s="23" t="n">
        <v>0.1497701121564196</v>
      </c>
      <c r="Y298" s="23" t="n">
        <v>2.126887211542653</v>
      </c>
      <c r="Z298" s="23" t="n">
        <v>1.126887211542653</v>
      </c>
      <c r="AA298" s="23" t="n">
        <v>0.5268760566710536</v>
      </c>
      <c r="AB298" s="23" t="n">
        <v>0.1038210762480008</v>
      </c>
      <c r="AC298" s="23" t="n">
        <v>0.7260914835070932</v>
      </c>
      <c r="AD298" s="23" t="n">
        <v>0.09539435058803873</v>
      </c>
      <c r="AE298" s="23" t="n">
        <v>0.1992154268360395</v>
      </c>
      <c r="AF298" s="23" t="n">
        <v>1.197050283332233</v>
      </c>
      <c r="AG298" s="23" t="n">
        <v>1.378106813383658</v>
      </c>
      <c r="AH298" s="23" t="n">
        <v>1.041580473295457</v>
      </c>
      <c r="AI298" s="23" t="n">
        <v>0.3154889897883636</v>
      </c>
      <c r="AJ298" s="23" t="n">
        <v>1.976898475661327</v>
      </c>
      <c r="AK298" s="23" t="n">
        <v>0.9768984756613268</v>
      </c>
      <c r="AL298" s="23" t="n">
        <v>0.4989874850691309</v>
      </c>
      <c r="AM298" s="23" t="n">
        <v>0.1047056908349044</v>
      </c>
      <c r="AN298" s="23" t="n">
        <v>0.6995456739189347</v>
      </c>
      <c r="AO298" s="23" t="n">
        <v>0.0958524980148994</v>
      </c>
      <c r="AP298" s="23" t="n">
        <v>0.2005581888498038</v>
      </c>
      <c r="AQ298" s="23" t="n">
        <v>1.20983630645646</v>
      </c>
      <c r="AR298" s="23" t="n">
        <v>1.401930298556522</v>
      </c>
      <c r="AS298" s="23" t="n">
        <v>1.020321596040928</v>
      </c>
      <c r="AT298" s="23" t="n">
        <v>0.3207759221219928</v>
      </c>
      <c r="AU298" s="23" t="n">
        <v>2.044783940622418</v>
      </c>
      <c r="AV298" s="23" t="n">
        <v>1.044783940622418</v>
      </c>
      <c r="AW298" s="23" t="n">
        <v>0.502065735335867</v>
      </c>
      <c r="AX298" s="23" t="n">
        <v>0.1072930662707242</v>
      </c>
      <c r="AY298" s="23" t="n">
        <v>0.7076859862054946</v>
      </c>
      <c r="AZ298" s="23" t="n">
        <v>0.09832718459890348</v>
      </c>
      <c r="BA298" s="23" t="n">
        <v>0.2056202508696277</v>
      </c>
      <c r="BB298" s="23" t="n">
        <v>1.213703223939288</v>
      </c>
      <c r="BC298" s="23" t="n">
        <v>1.409548464270468</v>
      </c>
      <c r="BD298" s="23" t="n">
        <v>1.037047632240623</v>
      </c>
      <c r="BE298" s="23" t="n">
        <v>0.3293616460351282</v>
      </c>
      <c r="BF298" s="23" t="n">
        <v>2.065561457897279</v>
      </c>
      <c r="BG298" s="23" t="n">
        <v>1.065561457897279</v>
      </c>
      <c r="BH298" s="23" t="n">
        <v>3.239437442499653</v>
      </c>
      <c r="BI298" s="23" t="n">
        <v>0.7082706518599703</v>
      </c>
      <c r="BJ298" s="23" t="n">
        <v>4.523231200164187</v>
      </c>
      <c r="BK298" s="23" t="n">
        <v>0.5755231058045632</v>
      </c>
      <c r="BL298" s="23" t="n">
        <v>1.283793757664534</v>
      </c>
      <c r="BM298" s="23" t="n">
        <v>1.218640015259392</v>
      </c>
      <c r="BN298" s="23" t="n">
        <v>1.396301450622833</v>
      </c>
      <c r="BO298" s="23" t="n">
        <v>6.352153223850347</v>
      </c>
      <c r="BP298" s="23" t="n">
        <v>1.82892202368616</v>
      </c>
      <c r="BQ298" s="23" t="n">
        <v>1.960881584102709</v>
      </c>
      <c r="BR298" s="23" t="n">
        <v>0.9608815841027086</v>
      </c>
      <c r="CD298" s="23" t="n">
        <v>0.2887033961143531</v>
      </c>
      <c r="CE298" s="23" t="n">
        <v>0.03943150436963101</v>
      </c>
      <c r="CF298" s="23" t="n">
        <v>0.3692952097863775</v>
      </c>
      <c r="CG298" s="23" t="n">
        <v>0.04116030930239332</v>
      </c>
      <c r="CH298" s="23" t="n">
        <v>0.08059181367202434</v>
      </c>
      <c r="CI298" s="23" t="n">
        <v>1.136581366552448</v>
      </c>
      <c r="CJ298" s="23" t="n">
        <v>1.279150902818277</v>
      </c>
      <c r="CK298" s="23" t="n">
        <v>0.5350140874183215</v>
      </c>
      <c r="CL298" s="23" t="n">
        <v>0.165718877631944</v>
      </c>
      <c r="CM298" s="23" t="n">
        <v>1.853161738375972</v>
      </c>
      <c r="CN298" s="23" t="n">
        <v>0.8531617383759719</v>
      </c>
      <c r="CO298" s="23" t="n">
        <v>0</v>
      </c>
      <c r="CP298" s="23" t="n">
        <v>0.0001260568908243212</v>
      </c>
      <c r="CQ298" s="23" t="n">
        <v>0.0002752531946915543</v>
      </c>
      <c r="CR298" s="23" t="n">
        <v>0.0001491963038672331</v>
      </c>
      <c r="CS298" s="23" t="n">
        <v>0.0002752531946915543</v>
      </c>
      <c r="CV298" s="23" t="n">
        <v>0.002497158917761518</v>
      </c>
      <c r="CW298" s="23" t="n">
        <v>0.002221905723069964</v>
      </c>
      <c r="CZ298" s="23" t="n">
        <v>0.0007115471794702723</v>
      </c>
      <c r="DA298" s="23" t="n">
        <v>7.449430280753761e-05</v>
      </c>
      <c r="DB298" s="23" t="n">
        <v>0.0008326022943033338</v>
      </c>
      <c r="DC298" s="23" t="n">
        <v>4.656081202552386e-05</v>
      </c>
      <c r="DD298" s="23" t="n">
        <v>0.0001210551148330615</v>
      </c>
      <c r="DE298" s="23" t="n">
        <v>1.104693413110002</v>
      </c>
      <c r="DF298" s="23" t="n">
        <v>1.170129428273728</v>
      </c>
      <c r="DG298" s="23" t="n">
        <v>0.0009408308482386667</v>
      </c>
      <c r="DH298" s="23" t="n">
        <v>0.000108228553935333</v>
      </c>
      <c r="DI298" s="23" t="n">
        <v>1.322232559391339</v>
      </c>
      <c r="DJ298" s="23" t="n">
        <v>0.3222325593913393</v>
      </c>
      <c r="DK298" s="23" t="n">
        <v>0.002512868981164525</v>
      </c>
      <c r="DL298" s="23" t="n">
        <v>0.003375734624271345</v>
      </c>
      <c r="DM298" s="23" t="n">
        <v>0.008903729188965426</v>
      </c>
      <c r="DN298" s="23" t="n">
        <v>0.003015125583529557</v>
      </c>
      <c r="DO298" s="23" t="n">
        <v>0.006390860207800901</v>
      </c>
      <c r="DP298" s="23" t="n">
        <v>2.343378683717504</v>
      </c>
      <c r="DQ298" s="23" t="n">
        <v>3.543252455939514</v>
      </c>
      <c r="DR298" s="23" t="n">
        <v>0.01644642516811831</v>
      </c>
      <c r="DS298" s="23" t="n">
        <v>0.007542695979152882</v>
      </c>
      <c r="DT298" s="23" t="n">
        <v>6.544879693845651</v>
      </c>
      <c r="DU298" s="23" t="n">
        <v>5.544879693845651</v>
      </c>
      <c r="DV298" s="23" t="n">
        <v>-0.0001461658938988412</v>
      </c>
      <c r="DW298" s="23" t="n">
        <v>-0.0009889103820834313</v>
      </c>
      <c r="DX298" s="23" t="n">
        <v>-0.001871272391400524</v>
      </c>
      <c r="DY298" s="23" t="n">
        <v>-0.0007361961154182515</v>
      </c>
      <c r="DZ298" s="23" t="n">
        <v>-0.001725106497501683</v>
      </c>
      <c r="EA298" s="23" t="n">
        <v>7.765671222644037</v>
      </c>
      <c r="EB298" s="23" t="n">
        <v>12.80238735238467</v>
      </c>
      <c r="EC298" s="23" t="n">
        <v>-0.003158378734422705</v>
      </c>
      <c r="ED298" s="23" t="n">
        <v>-0.001287106343022181</v>
      </c>
      <c r="EE298" s="23" t="n">
        <v>21.60817855777329</v>
      </c>
      <c r="EF298" s="23" t="n">
        <v>20.60817855777329</v>
      </c>
      <c r="EG298" s="23" t="n">
        <v>0.004996674685800399</v>
      </c>
      <c r="EH298" s="23" t="n">
        <v>0.002405856031738533</v>
      </c>
      <c r="EI298" s="23" t="n">
        <v>0.009350434686533697</v>
      </c>
      <c r="EJ298" s="23" t="n">
        <v>0.001947903968994765</v>
      </c>
      <c r="EK298" s="23" t="n">
        <v>0.004353760000733299</v>
      </c>
      <c r="EL298" s="23" t="n">
        <v>1.481491428404479</v>
      </c>
      <c r="EM298" s="23" t="n">
        <v>1.871331490342139</v>
      </c>
      <c r="EN298" s="23" t="n">
        <v>0.01393381320590221</v>
      </c>
      <c r="EO298" s="23" t="n">
        <v>0.004583378519368511</v>
      </c>
      <c r="EP298" s="23" t="n">
        <v>2.788617246886107</v>
      </c>
      <c r="EQ298" s="23" t="n">
        <v>1.788617246886106</v>
      </c>
      <c r="ER298" s="23" t="n">
        <v>-0.03288524628772316</v>
      </c>
      <c r="ES298" s="23" t="n">
        <v>-0.001521241444834958</v>
      </c>
      <c r="ET298" s="23" t="n">
        <v>-0.03589624427469237</v>
      </c>
      <c r="EU298" s="23" t="n">
        <v>-0.001489756542134244</v>
      </c>
      <c r="EV298" s="23" t="n">
        <v>-0.003010997986969202</v>
      </c>
      <c r="EW298" s="23" t="n">
        <v>1.046259086263948</v>
      </c>
      <c r="EX298" s="23" t="n">
        <v>1.091560755258606</v>
      </c>
      <c r="EY298" s="23" t="n">
        <v>-0.03519269046043214</v>
      </c>
      <c r="EZ298" s="23" t="n">
        <v>0.0007035538142602243</v>
      </c>
      <c r="FA298" s="23" t="n">
        <v>1.070166546800971</v>
      </c>
      <c r="FB298" s="23" t="n">
        <v>0.07016654680097077</v>
      </c>
      <c r="FC298" s="23" t="n">
        <v>0.01763239483899026</v>
      </c>
      <c r="FD298" s="23" t="n">
        <v>0.002408256582701618</v>
      </c>
      <c r="FE298" s="23" t="n">
        <v>0.02255449377714272</v>
      </c>
      <c r="FF298" s="23" t="n">
        <v>0.002513842355450844</v>
      </c>
      <c r="FG298" s="23" t="n">
        <v>0.004922098938152462</v>
      </c>
      <c r="FH298" s="23" t="n">
        <v>1.136581366552448</v>
      </c>
      <c r="FI298" s="23" t="n">
        <v>1.279150902818277</v>
      </c>
      <c r="FJ298" s="23" t="n">
        <v>0.03267567947155471</v>
      </c>
      <c r="FK298" s="23" t="n">
        <v>0.01012118569441199</v>
      </c>
      <c r="FL298" s="23" t="n">
        <v>1.853161738375972</v>
      </c>
      <c r="FM298" s="23" t="n">
        <v>0.8531617383759724</v>
      </c>
    </row>
    <row r="299">
      <c r="A299" s="2" t="inlineStr">
        <is>
          <t>Vic|2601</t>
        </is>
      </c>
      <c r="B299" s="2" t="inlineStr">
        <is>
          <t>Vic</t>
        </is>
      </c>
      <c r="C299" s="2" t="inlineStr">
        <is>
          <t>2601</t>
        </is>
      </c>
      <c r="D299" s="2" t="inlineStr">
        <is>
          <t>Electricity generation</t>
        </is>
      </c>
      <c r="E299" s="23" t="n">
        <v>1</v>
      </c>
      <c r="F299" s="23" t="n">
        <v>0.5186770265816713</v>
      </c>
      <c r="G299" s="23" t="n">
        <v>2.033548001346752</v>
      </c>
      <c r="H299" s="23" t="n">
        <v>0.5148709747650809</v>
      </c>
      <c r="I299" s="23" t="n">
        <v>1.033548001346752</v>
      </c>
      <c r="J299" s="23" t="n">
        <v>1.518677026581671</v>
      </c>
      <c r="K299" s="23" t="n">
        <v>2.033548001346752</v>
      </c>
      <c r="L299" s="23" t="n">
        <v>2.50052367041521</v>
      </c>
      <c r="M299" s="23" t="n">
        <v>0.4669756690684577</v>
      </c>
      <c r="N299" s="23" t="n">
        <v>2.50052367041521</v>
      </c>
      <c r="O299" s="23" t="n">
        <v>1.50052367041521</v>
      </c>
      <c r="P299" s="23" t="n">
        <v>0.07098157721269781</v>
      </c>
      <c r="Q299" s="23" t="n">
        <v>0.08983900205397724</v>
      </c>
      <c r="R299" s="23" t="n">
        <v>0.2639650484639647</v>
      </c>
      <c r="S299" s="23" t="n">
        <v>0.1031444691972897</v>
      </c>
      <c r="T299" s="23" t="n">
        <v>0.1929834712512669</v>
      </c>
      <c r="U299" s="23" t="n">
        <v>2.265666467015417</v>
      </c>
      <c r="V299" s="23" t="n">
        <v>3.71878251835667</v>
      </c>
      <c r="W299" s="23" t="n">
        <v>0.3747679851133773</v>
      </c>
      <c r="X299" s="23" t="n">
        <v>0.1108029366494125</v>
      </c>
      <c r="Y299" s="23" t="n">
        <v>5.279792304281673</v>
      </c>
      <c r="Z299" s="23" t="n">
        <v>4.279792304281673</v>
      </c>
      <c r="AA299" s="23" t="n">
        <v>0.2403344624499462</v>
      </c>
      <c r="AB299" s="23" t="n">
        <v>0.2234382643525937</v>
      </c>
      <c r="AC299" s="23" t="n">
        <v>0.6639294509835688</v>
      </c>
      <c r="AD299" s="23" t="n">
        <v>0.2001567241810289</v>
      </c>
      <c r="AE299" s="23" t="n">
        <v>0.4235949885336226</v>
      </c>
      <c r="AF299" s="23" t="n">
        <v>1.929697148194585</v>
      </c>
      <c r="AG299" s="23" t="n">
        <v>2.762522878390125</v>
      </c>
      <c r="AH299" s="23" t="n">
        <v>0.8973345412635175</v>
      </c>
      <c r="AI299" s="23" t="n">
        <v>0.2334050902799487</v>
      </c>
      <c r="AJ299" s="23" t="n">
        <v>3.733690674721287</v>
      </c>
      <c r="AK299" s="23" t="n">
        <v>2.733690674721287</v>
      </c>
      <c r="AL299" s="23" t="n">
        <v>0.2124527989063275</v>
      </c>
      <c r="AM299" s="23" t="n">
        <v>0.2327140051209275</v>
      </c>
      <c r="AN299" s="23" t="n">
        <v>0.6526671348653439</v>
      </c>
      <c r="AO299" s="23" t="n">
        <v>0.2075003308380889</v>
      </c>
      <c r="AP299" s="23" t="n">
        <v>0.4402143359590164</v>
      </c>
      <c r="AQ299" s="23" t="n">
        <v>2.095368036189221</v>
      </c>
      <c r="AR299" s="23" t="n">
        <v>3.072057126218945</v>
      </c>
      <c r="AS299" s="23" t="n">
        <v>0.8899836038576285</v>
      </c>
      <c r="AT299" s="23" t="n">
        <v>0.2373164689922846</v>
      </c>
      <c r="AU299" s="23" t="n">
        <v>4.189088627869906</v>
      </c>
      <c r="AV299" s="23" t="n">
        <v>3.189088627869906</v>
      </c>
      <c r="AW299" s="23" t="n">
        <v>0.2266985073015055</v>
      </c>
      <c r="AX299" s="23" t="n">
        <v>0.2364344902723742</v>
      </c>
      <c r="AY299" s="23" t="n">
        <v>0.6747353501815714</v>
      </c>
      <c r="AZ299" s="23" t="n">
        <v>0.2116023526076917</v>
      </c>
      <c r="BA299" s="23" t="n">
        <v>0.4480368428800658</v>
      </c>
      <c r="BB299" s="23" t="n">
        <v>2.042946833160749</v>
      </c>
      <c r="BC299" s="23" t="n">
        <v>2.976355504997586</v>
      </c>
      <c r="BD299" s="23" t="n">
        <v>0.9184037101428834</v>
      </c>
      <c r="BE299" s="23" t="n">
        <v>0.243668359961312</v>
      </c>
      <c r="BF299" s="23" t="n">
        <v>4.051211986682473</v>
      </c>
      <c r="BG299" s="23" t="n">
        <v>3.051211986682473</v>
      </c>
      <c r="BH299" s="23" t="n">
        <v>0.7123053823945201</v>
      </c>
      <c r="BI299" s="23" t="n">
        <v>0.8538577169383859</v>
      </c>
      <c r="BJ299" s="23" t="n">
        <v>2.61478753151499</v>
      </c>
      <c r="BK299" s="23" t="n">
        <v>1.048624432182084</v>
      </c>
      <c r="BL299" s="23" t="n">
        <v>1.90248214912047</v>
      </c>
      <c r="BM299" s="23" t="n">
        <v>2.198724224247775</v>
      </c>
      <c r="BN299" s="23" t="n">
        <v>3.670879928949847</v>
      </c>
      <c r="BO299" s="23" t="n">
        <v>3.967860772960958</v>
      </c>
      <c r="BP299" s="23" t="n">
        <v>1.353073241445968</v>
      </c>
      <c r="BQ299" s="23" t="n">
        <v>5.570448954944585</v>
      </c>
      <c r="BR299" s="23" t="n">
        <v>4.570448954944585</v>
      </c>
      <c r="CD299" s="23" t="n">
        <v>0.1693528852372484</v>
      </c>
      <c r="CE299" s="23" t="n">
        <v>0.1335992622986165</v>
      </c>
      <c r="CF299" s="23" t="n">
        <v>0.3999644025196039</v>
      </c>
      <c r="CG299" s="23" t="n">
        <v>0.09701225498373903</v>
      </c>
      <c r="CH299" s="23" t="n">
        <v>0.2306115172823555</v>
      </c>
      <c r="CI299" s="23" t="n">
        <v>1.788880934100743</v>
      </c>
      <c r="CJ299" s="23" t="n">
        <v>2.361721809222731</v>
      </c>
      <c r="CK299" s="23" t="n">
        <v>0.5225665561501405</v>
      </c>
      <c r="CL299" s="23" t="n">
        <v>0.1226021536305366</v>
      </c>
      <c r="CM299" s="23" t="n">
        <v>3.085666685973911</v>
      </c>
      <c r="CN299" s="23" t="n">
        <v>2.085666685973911</v>
      </c>
      <c r="CO299" s="23" t="n">
        <v>0</v>
      </c>
      <c r="CP299" s="23" t="n">
        <v>0.001071172261529769</v>
      </c>
      <c r="CQ299" s="23" t="n">
        <v>0.001563158431496254</v>
      </c>
      <c r="CR299" s="23" t="n">
        <v>0.0004919861699664849</v>
      </c>
      <c r="CS299" s="23" t="n">
        <v>0.001563158431496254</v>
      </c>
      <c r="CV299" s="23" t="n">
        <v>0.003206968905625853</v>
      </c>
      <c r="CW299" s="23" t="n">
        <v>0.001643810474129599</v>
      </c>
      <c r="CZ299" s="23" t="n">
        <v>0.0001634017169438178</v>
      </c>
      <c r="DA299" s="23" t="n">
        <v>5.937503501713391e-05</v>
      </c>
      <c r="DB299" s="23" t="n">
        <v>0.0003006667448550028</v>
      </c>
      <c r="DC299" s="23" t="n">
        <v>7.788999289405101e-05</v>
      </c>
      <c r="DD299" s="23" t="n">
        <v>0.0001372650279111849</v>
      </c>
      <c r="DE299" s="23" t="n">
        <v>1.363368489191266</v>
      </c>
      <c r="DF299" s="23" t="n">
        <v>1.840046423492481</v>
      </c>
      <c r="DG299" s="23" t="n">
        <v>0.0003807364024969078</v>
      </c>
      <c r="DH299" s="23" t="n">
        <v>8.006965764190501e-05</v>
      </c>
      <c r="DI299" s="23" t="n">
        <v>2.330063659170826</v>
      </c>
      <c r="DJ299" s="23" t="n">
        <v>1.330063659170826</v>
      </c>
      <c r="DK299" s="23" t="n">
        <v>0.01436381282368109</v>
      </c>
      <c r="DL299" s="23" t="n">
        <v>0.003434128915262766</v>
      </c>
      <c r="DM299" s="23" t="n">
        <v>0.02213565767097085</v>
      </c>
      <c r="DN299" s="23" t="n">
        <v>0.004337715932026994</v>
      </c>
      <c r="DO299" s="23" t="n">
        <v>0.007771844847289761</v>
      </c>
      <c r="DP299" s="23" t="n">
        <v>1.239081987311965</v>
      </c>
      <c r="DQ299" s="23" t="n">
        <v>1.541071158660367</v>
      </c>
      <c r="DR299" s="23" t="n">
        <v>0.02771589562840121</v>
      </c>
      <c r="DS299" s="23" t="n">
        <v>0.005580237957430362</v>
      </c>
      <c r="DT299" s="23" t="n">
        <v>1.929563965266035</v>
      </c>
      <c r="DU299" s="23" t="n">
        <v>0.9295639652660355</v>
      </c>
      <c r="DV299" s="23" t="n">
        <v>-0.0002815061454468636</v>
      </c>
      <c r="DW299" s="23" t="n">
        <v>-0.0008441910603630161</v>
      </c>
      <c r="DX299" s="23" t="n">
        <v>-0.001931267531094569</v>
      </c>
      <c r="DY299" s="23" t="n">
        <v>-0.0008055703252846895</v>
      </c>
      <c r="DZ299" s="23" t="n">
        <v>-0.001649761385647706</v>
      </c>
      <c r="EA299" s="23" t="n">
        <v>3.998837055663368</v>
      </c>
      <c r="EB299" s="23" t="n">
        <v>6.86048088942737</v>
      </c>
      <c r="EC299" s="23" t="n">
        <v>-0.00288349465126923</v>
      </c>
      <c r="ED299" s="23" t="n">
        <v>-0.000952227120174661</v>
      </c>
      <c r="EE299" s="23" t="n">
        <v>10.24309663539303</v>
      </c>
      <c r="EF299" s="23" t="n">
        <v>9.243096635393034</v>
      </c>
      <c r="EG299" s="23" t="n">
        <v>0.00427198497746898</v>
      </c>
      <c r="EH299" s="23" t="n">
        <v>0.003589072848011485</v>
      </c>
      <c r="EI299" s="23" t="n">
        <v>0.0118575232112039</v>
      </c>
      <c r="EJ299" s="23" t="n">
        <v>0.003996465385723432</v>
      </c>
      <c r="EK299" s="23" t="n">
        <v>0.007585538233734916</v>
      </c>
      <c r="EL299" s="23" t="n">
        <v>1.84014172965044</v>
      </c>
      <c r="EM299" s="23" t="n">
        <v>2.775647216397543</v>
      </c>
      <c r="EN299" s="23" t="n">
        <v>0.01524839868301677</v>
      </c>
      <c r="EO299" s="23" t="n">
        <v>0.003390875471812873</v>
      </c>
      <c r="EP299" s="23" t="n">
        <v>3.5693942660002</v>
      </c>
      <c r="EQ299" s="23" t="n">
        <v>2.5693942660002</v>
      </c>
      <c r="ER299" s="23" t="n">
        <v>-0.03215364852108771</v>
      </c>
      <c r="ES299" s="23" t="n">
        <v>0.005686667920322373</v>
      </c>
      <c r="ET299" s="23" t="n">
        <v>-0.02311983932942888</v>
      </c>
      <c r="EU299" s="23" t="n">
        <v>0.003347141271336458</v>
      </c>
      <c r="EV299" s="23" t="n">
        <v>0.009033809191658831</v>
      </c>
      <c r="EW299" s="23" t="n">
        <v>0.8231408197239944</v>
      </c>
      <c r="EX299" s="23" t="n">
        <v>0.7190424848447889</v>
      </c>
      <c r="EY299" s="23" t="n">
        <v>-0.0225993360889058</v>
      </c>
      <c r="EZ299" s="23" t="n">
        <v>0.0005205032405230792</v>
      </c>
      <c r="FA299" s="23" t="n">
        <v>0.7028544855208021</v>
      </c>
      <c r="FB299" s="23" t="n">
        <v>-0.2971455144791979</v>
      </c>
      <c r="FC299" s="23" t="n">
        <v>0.01034313063100442</v>
      </c>
      <c r="FD299" s="23" t="n">
        <v>0.008159498553712775</v>
      </c>
      <c r="FE299" s="23" t="n">
        <v>0.02442759718688282</v>
      </c>
      <c r="FF299" s="23" t="n">
        <v>0.005924968002165625</v>
      </c>
      <c r="FG299" s="23" t="n">
        <v>0.0140844665558784</v>
      </c>
      <c r="FH299" s="23" t="n">
        <v>1.788880934100743</v>
      </c>
      <c r="FI299" s="23" t="n">
        <v>2.361721809222732</v>
      </c>
      <c r="FJ299" s="23" t="n">
        <v>0.03191545361676665</v>
      </c>
      <c r="FK299" s="23" t="n">
        <v>0.007487856429883834</v>
      </c>
      <c r="FL299" s="23" t="n">
        <v>3.08566668597391</v>
      </c>
      <c r="FM299" s="23" t="n">
        <v>2.08566668597391</v>
      </c>
    </row>
    <row r="300">
      <c r="A300" s="2" t="inlineStr">
        <is>
          <t>Vic|2605</t>
        </is>
      </c>
      <c r="B300" s="2" t="inlineStr">
        <is>
          <t>Vic</t>
        </is>
      </c>
      <c r="C300" s="2" t="inlineStr">
        <is>
          <t>2605</t>
        </is>
      </c>
      <c r="D300" s="2" t="inlineStr">
        <is>
          <t>Electricity transmission, distribution, on selling and electricity market operation</t>
        </is>
      </c>
      <c r="E300" s="23" t="n">
        <v>1</v>
      </c>
      <c r="F300" s="23" t="n">
        <v>0.6600599256816563</v>
      </c>
      <c r="G300" s="23" t="n">
        <v>2.51154171392061</v>
      </c>
      <c r="H300" s="23" t="n">
        <v>0.8514817882389533</v>
      </c>
      <c r="I300" s="23" t="n">
        <v>1.51154171392061</v>
      </c>
      <c r="J300" s="23" t="n">
        <v>1.660059925681656</v>
      </c>
      <c r="K300" s="23" t="n">
        <v>2.51154171392061</v>
      </c>
      <c r="L300" s="23" t="n">
        <v>3.078941700374612</v>
      </c>
      <c r="M300" s="23" t="n">
        <v>0.5673999864540029</v>
      </c>
      <c r="N300" s="23" t="n">
        <v>3.078941700374612</v>
      </c>
      <c r="O300" s="23" t="n">
        <v>2.078941700374612</v>
      </c>
      <c r="P300" s="23" t="n">
        <v>0.08627022220146338</v>
      </c>
      <c r="Q300" s="23" t="n">
        <v>0.0864720220621407</v>
      </c>
      <c r="R300" s="23" t="n">
        <v>0.3207314103142889</v>
      </c>
      <c r="S300" s="23" t="n">
        <v>0.1479891660506849</v>
      </c>
      <c r="T300" s="23" t="n">
        <v>0.2344611881128255</v>
      </c>
      <c r="U300" s="23" t="n">
        <v>2.0023391600894</v>
      </c>
      <c r="V300" s="23" t="n">
        <v>3.717753381523671</v>
      </c>
      <c r="W300" s="23" t="n">
        <v>0.4553628031647039</v>
      </c>
      <c r="X300" s="23" t="n">
        <v>0.134631392850415</v>
      </c>
      <c r="Y300" s="23" t="n">
        <v>5.278331173198018</v>
      </c>
      <c r="Z300" s="23" t="n">
        <v>4.278331173198017</v>
      </c>
      <c r="AA300" s="23" t="n">
        <v>0.2579933187890394</v>
      </c>
      <c r="AB300" s="23" t="n">
        <v>0.2123593685828623</v>
      </c>
      <c r="AC300" s="23" t="n">
        <v>0.7770044226014631</v>
      </c>
      <c r="AD300" s="23" t="n">
        <v>0.3066517352295614</v>
      </c>
      <c r="AE300" s="23" t="n">
        <v>0.5190111038124237</v>
      </c>
      <c r="AF300" s="23" t="n">
        <v>1.8231196434839</v>
      </c>
      <c r="AG300" s="23" t="n">
        <v>3.011723040924242</v>
      </c>
      <c r="AH300" s="23" t="n">
        <v>1.060603877209716</v>
      </c>
      <c r="AI300" s="23" t="n">
        <v>0.2835994546082533</v>
      </c>
      <c r="AJ300" s="23" t="n">
        <v>4.110974199595339</v>
      </c>
      <c r="AK300" s="23" t="n">
        <v>3.110974199595339</v>
      </c>
      <c r="AL300" s="23" t="n">
        <v>0.3060866532571643</v>
      </c>
      <c r="AM300" s="23" t="n">
        <v>0.2335854250071797</v>
      </c>
      <c r="AN300" s="23" t="n">
        <v>0.8641278093108234</v>
      </c>
      <c r="AO300" s="23" t="n">
        <v>0.3244557310464794</v>
      </c>
      <c r="AP300" s="23" t="n">
        <v>0.5580411560536591</v>
      </c>
      <c r="AQ300" s="23" t="n">
        <v>1.763134957115979</v>
      </c>
      <c r="AR300" s="23" t="n">
        <v>2.823147628671057</v>
      </c>
      <c r="AS300" s="23" t="n">
        <v>1.152479794672603</v>
      </c>
      <c r="AT300" s="23" t="n">
        <v>0.2883519853617792</v>
      </c>
      <c r="AU300" s="23" t="n">
        <v>3.765207605129799</v>
      </c>
      <c r="AV300" s="23" t="n">
        <v>2.765207605129799</v>
      </c>
      <c r="AW300" s="23" t="n">
        <v>0.3068720171012396</v>
      </c>
      <c r="AX300" s="23" t="n">
        <v>0.2362144686588733</v>
      </c>
      <c r="AY300" s="23" t="n">
        <v>0.8730634955703904</v>
      </c>
      <c r="AZ300" s="23" t="n">
        <v>0.3299770098102776</v>
      </c>
      <c r="BA300" s="23" t="n">
        <v>0.5661914784691509</v>
      </c>
      <c r="BB300" s="23" t="n">
        <v>1.769749131544126</v>
      </c>
      <c r="BC300" s="23" t="n">
        <v>2.845041082003771</v>
      </c>
      <c r="BD300" s="23" t="n">
        <v>1.169133362373344</v>
      </c>
      <c r="BE300" s="23" t="n">
        <v>0.2960698668029538</v>
      </c>
      <c r="BF300" s="23" t="n">
        <v>3.809840250072843</v>
      </c>
      <c r="BG300" s="23" t="n">
        <v>2.809840250072843</v>
      </c>
      <c r="BH300" s="23" t="n">
        <v>0.9177475084349213</v>
      </c>
      <c r="BI300" s="23" t="n">
        <v>0.8782713501111427</v>
      </c>
      <c r="BJ300" s="23" t="n">
        <v>3.310551421496751</v>
      </c>
      <c r="BK300" s="23" t="n">
        <v>1.514532562950687</v>
      </c>
      <c r="BL300" s="23" t="n">
        <v>2.392803913061829</v>
      </c>
      <c r="BM300" s="23" t="n">
        <v>1.956985818037143</v>
      </c>
      <c r="BN300" s="23" t="n">
        <v>3.607257324122179</v>
      </c>
      <c r="BO300" s="23" t="n">
        <v>4.954606539827066</v>
      </c>
      <c r="BP300" s="23" t="n">
        <v>1.644055118330315</v>
      </c>
      <c r="BQ300" s="23" t="n">
        <v>5.398659755858551</v>
      </c>
      <c r="BR300" s="23" t="n">
        <v>4.398659755858551</v>
      </c>
      <c r="CD300" s="23" t="n">
        <v>0.171723096587576</v>
      </c>
      <c r="CE300" s="23" t="n">
        <v>0.1258873465207216</v>
      </c>
      <c r="CF300" s="23" t="n">
        <v>0.456273012287174</v>
      </c>
      <c r="CG300" s="23" t="n">
        <v>0.1586625691788764</v>
      </c>
      <c r="CH300" s="23" t="n">
        <v>0.284549915699598</v>
      </c>
      <c r="CI300" s="23" t="n">
        <v>1.733083370975208</v>
      </c>
      <c r="CJ300" s="23" t="n">
        <v>2.657027629678702</v>
      </c>
      <c r="CK300" s="23" t="n">
        <v>0.6052410740450131</v>
      </c>
      <c r="CL300" s="23" t="n">
        <v>0.1489680617578391</v>
      </c>
      <c r="CM300" s="23" t="n">
        <v>3.524517587163063</v>
      </c>
      <c r="CN300" s="23" t="n">
        <v>2.524517587163063</v>
      </c>
      <c r="CO300" s="23" t="n">
        <v>0</v>
      </c>
      <c r="CP300" s="23" t="n">
        <v>0.0004869915586047017</v>
      </c>
      <c r="CQ300" s="23" t="n">
        <v>0.001174053012802037</v>
      </c>
      <c r="CR300" s="23" t="n">
        <v>0.0006870614541973354</v>
      </c>
      <c r="CS300" s="23" t="n">
        <v>0.001174053012802037</v>
      </c>
      <c r="CV300" s="23" t="n">
        <v>0.003171369152665757</v>
      </c>
      <c r="CW300" s="23" t="n">
        <v>0.001997316139863719</v>
      </c>
      <c r="CZ300" s="23" t="n">
        <v>9.24278782682178e-05</v>
      </c>
      <c r="DA300" s="23" t="n">
        <v>8.052781282917671e-05</v>
      </c>
      <c r="DB300" s="23" t="n">
        <v>0.00029746696412401</v>
      </c>
      <c r="DC300" s="23" t="n">
        <v>0.0001245112730266155</v>
      </c>
      <c r="DD300" s="23" t="n">
        <v>0.0002050390858557922</v>
      </c>
      <c r="DE300" s="23" t="n">
        <v>1.871250258450074</v>
      </c>
      <c r="DF300" s="23" t="n">
        <v>3.218368415433992</v>
      </c>
      <c r="DG300" s="23" t="n">
        <v>0.0003947558073565116</v>
      </c>
      <c r="DH300" s="23" t="n">
        <v>9.728884323250152e-05</v>
      </c>
      <c r="DI300" s="23" t="n">
        <v>4.270960393691652</v>
      </c>
      <c r="DJ300" s="23" t="n">
        <v>3.270960393691652</v>
      </c>
      <c r="DK300" s="23" t="n">
        <v>0.0008776950913701233</v>
      </c>
      <c r="DL300" s="23" t="n">
        <v>0.002414059418283267</v>
      </c>
      <c r="DM300" s="23" t="n">
        <v>0.009003603122664856</v>
      </c>
      <c r="DN300" s="23" t="n">
        <v>0.005711848613011467</v>
      </c>
      <c r="DO300" s="23" t="n">
        <v>0.008125908031294734</v>
      </c>
      <c r="DP300" s="23" t="n">
        <v>3.750453365889066</v>
      </c>
      <c r="DQ300" s="23" t="n">
        <v>10.25823570302736</v>
      </c>
      <c r="DR300" s="23" t="n">
        <v>0.01578388558956989</v>
      </c>
      <c r="DS300" s="23" t="n">
        <v>0.006780282466905031</v>
      </c>
      <c r="DT300" s="23" t="n">
        <v>17.98333583583167</v>
      </c>
      <c r="DU300" s="23" t="n">
        <v>16.98333583583167</v>
      </c>
      <c r="DV300" s="23" t="n">
        <v>-0.0001847591255631146</v>
      </c>
      <c r="DW300" s="23" t="n">
        <v>-0.0003525351380235349</v>
      </c>
      <c r="DX300" s="23" t="n">
        <v>-0.001539436840023913</v>
      </c>
      <c r="DY300" s="23" t="n">
        <v>-0.001002142576437264</v>
      </c>
      <c r="DZ300" s="23" t="n">
        <v>-0.001354677714460799</v>
      </c>
      <c r="EA300" s="23" t="n">
        <v>2.908079706207027</v>
      </c>
      <c r="EB300" s="23" t="n">
        <v>8.332128847936305</v>
      </c>
      <c r="EC300" s="23" t="n">
        <v>-0.002696442848850971</v>
      </c>
      <c r="ED300" s="23" t="n">
        <v>-0.001157006008827058</v>
      </c>
      <c r="EE300" s="23" t="n">
        <v>14.59436896896253</v>
      </c>
      <c r="EF300" s="23" t="n">
        <v>13.59436896896253</v>
      </c>
      <c r="EG300" s="23" t="n">
        <v>0.005195078496844164</v>
      </c>
      <c r="EH300" s="23" t="n">
        <v>0.003976212004972169</v>
      </c>
      <c r="EI300" s="23" t="n">
        <v>0.01517885255551702</v>
      </c>
      <c r="EJ300" s="23" t="n">
        <v>0.006007562053700692</v>
      </c>
      <c r="EK300" s="23" t="n">
        <v>0.009983774058672861</v>
      </c>
      <c r="EL300" s="23" t="n">
        <v>1.765380543794975</v>
      </c>
      <c r="EM300" s="23" t="n">
        <v>2.921775400455964</v>
      </c>
      <c r="EN300" s="23" t="n">
        <v>0.01929894450936954</v>
      </c>
      <c r="EO300" s="23" t="n">
        <v>0.004120091953852514</v>
      </c>
      <c r="EP300" s="23" t="n">
        <v>3.714851377335877</v>
      </c>
      <c r="EQ300" s="23" t="n">
        <v>2.714851377335877</v>
      </c>
      <c r="ER300" s="23" t="n">
        <v>0.04289825597128073</v>
      </c>
      <c r="ES300" s="23" t="n">
        <v>0.01724984441934524</v>
      </c>
      <c r="ET300" s="23" t="n">
        <v>0.07194453415384312</v>
      </c>
      <c r="EU300" s="23" t="n">
        <v>0.01179643376321716</v>
      </c>
      <c r="EV300" s="23" t="n">
        <v>0.0290462781825624</v>
      </c>
      <c r="EW300" s="23" t="n">
        <v>1.402110622653134</v>
      </c>
      <c r="EX300" s="23" t="n">
        <v>1.67709694776422</v>
      </c>
      <c r="EY300" s="23" t="n">
        <v>0.07257697295351594</v>
      </c>
      <c r="EZ300" s="23" t="n">
        <v>0.0006324387996728131</v>
      </c>
      <c r="FA300" s="23" t="n">
        <v>1.691839710269442</v>
      </c>
      <c r="FB300" s="23" t="n">
        <v>0.6918397102694418</v>
      </c>
      <c r="FC300" s="23" t="n">
        <v>0.01048788993395449</v>
      </c>
      <c r="FD300" s="23" t="n">
        <v>0.007688497707200316</v>
      </c>
      <c r="FE300" s="23" t="n">
        <v>0.02786661333154625</v>
      </c>
      <c r="FF300" s="23" t="n">
        <v>0.00969022569039144</v>
      </c>
      <c r="FG300" s="23" t="n">
        <v>0.01737872339759176</v>
      </c>
      <c r="FH300" s="23" t="n">
        <v>1.733083370975208</v>
      </c>
      <c r="FI300" s="23" t="n">
        <v>2.657027629678704</v>
      </c>
      <c r="FJ300" s="23" t="n">
        <v>0.0369647525244531</v>
      </c>
      <c r="FK300" s="23" t="n">
        <v>0.009098139192906852</v>
      </c>
      <c r="FL300" s="23" t="n">
        <v>3.524517587163066</v>
      </c>
      <c r="FM300" s="23" t="n">
        <v>2.524517587163066</v>
      </c>
    </row>
    <row r="301">
      <c r="A301" s="2" t="inlineStr">
        <is>
          <t>Vic|2701</t>
        </is>
      </c>
      <c r="B301" s="2" t="inlineStr">
        <is>
          <t>Vic</t>
        </is>
      </c>
      <c r="C301" s="2" t="inlineStr">
        <is>
          <t>2701</t>
        </is>
      </c>
      <c r="D301" s="2" t="inlineStr">
        <is>
          <t>Gas supply</t>
        </is>
      </c>
      <c r="E301" s="23" t="n">
        <v>1</v>
      </c>
      <c r="F301" s="23" t="n">
        <v>0.6380800934775865</v>
      </c>
      <c r="G301" s="23" t="n">
        <v>2.39387421790222</v>
      </c>
      <c r="H301" s="23" t="n">
        <v>0.7557941244246331</v>
      </c>
      <c r="I301" s="23" t="n">
        <v>1.39387421790222</v>
      </c>
      <c r="J301" s="23" t="n">
        <v>1.638080093477587</v>
      </c>
      <c r="K301" s="23" t="n">
        <v>2.39387421790222</v>
      </c>
      <c r="L301" s="23" t="n">
        <v>2.835605062337029</v>
      </c>
      <c r="M301" s="23" t="n">
        <v>0.4417308444348098</v>
      </c>
      <c r="N301" s="23" t="n">
        <v>2.835605062337029</v>
      </c>
      <c r="O301" s="23" t="n">
        <v>1.835605062337029</v>
      </c>
      <c r="P301" s="23" t="n">
        <v>0.04619375272652234</v>
      </c>
      <c r="Q301" s="23" t="n">
        <v>0.07215492355657489</v>
      </c>
      <c r="R301" s="23" t="n">
        <v>0.2496950301326515</v>
      </c>
      <c r="S301" s="23" t="n">
        <v>0.1313463538495543</v>
      </c>
      <c r="T301" s="23" t="n">
        <v>0.2035012774061292</v>
      </c>
      <c r="U301" s="23" t="n">
        <v>2.562006100343236</v>
      </c>
      <c r="V301" s="23" t="n">
        <v>5.405385260879402</v>
      </c>
      <c r="W301" s="23" t="n">
        <v>0.3545079315620551</v>
      </c>
      <c r="X301" s="23" t="n">
        <v>0.1048129014294035</v>
      </c>
      <c r="Y301" s="23" t="n">
        <v>7.674369598435176</v>
      </c>
      <c r="Z301" s="23" t="n">
        <v>6.674369598435177</v>
      </c>
      <c r="AA301" s="23" t="n">
        <v>0.2992118038940169</v>
      </c>
      <c r="AB301" s="23" t="n">
        <v>0.22593474733789</v>
      </c>
      <c r="AC301" s="23" t="n">
        <v>0.8174408354749486</v>
      </c>
      <c r="AD301" s="23" t="n">
        <v>0.2922942842430417</v>
      </c>
      <c r="AE301" s="23" t="n">
        <v>0.5182290315809317</v>
      </c>
      <c r="AF301" s="23" t="n">
        <v>1.755099713305154</v>
      </c>
      <c r="AG301" s="23" t="n">
        <v>2.731980573080908</v>
      </c>
      <c r="AH301" s="23" t="n">
        <v>1.038227986613717</v>
      </c>
      <c r="AI301" s="23" t="n">
        <v>0.2207871511387686</v>
      </c>
      <c r="AJ301" s="23" t="n">
        <v>3.469876432353135</v>
      </c>
      <c r="AK301" s="23" t="n">
        <v>2.469876432353135</v>
      </c>
      <c r="AL301" s="23" t="n">
        <v>0.3167942871813251</v>
      </c>
      <c r="AM301" s="23" t="n">
        <v>0.2324075123987607</v>
      </c>
      <c r="AN301" s="23" t="n">
        <v>0.845735183134758</v>
      </c>
      <c r="AO301" s="23" t="n">
        <v>0.2965333835546723</v>
      </c>
      <c r="AP301" s="23" t="n">
        <v>0.528940895953433</v>
      </c>
      <c r="AQ301" s="23" t="n">
        <v>1.733622801303031</v>
      </c>
      <c r="AR301" s="23" t="n">
        <v>2.66966677543235</v>
      </c>
      <c r="AS301" s="23" t="n">
        <v>1.070222262847859</v>
      </c>
      <c r="AT301" s="23" t="n">
        <v>0.2244870797131014</v>
      </c>
      <c r="AU301" s="23" t="n">
        <v>3.378287760079749</v>
      </c>
      <c r="AV301" s="23" t="n">
        <v>2.378287760079748</v>
      </c>
      <c r="AW301" s="23" t="n">
        <v>0.3179519596201921</v>
      </c>
      <c r="AX301" s="23" t="n">
        <v>0.2358306752011197</v>
      </c>
      <c r="AY301" s="23" t="n">
        <v>0.8563599290519711</v>
      </c>
      <c r="AZ301" s="23" t="n">
        <v>0.3025772942306593</v>
      </c>
      <c r="BA301" s="23" t="n">
        <v>0.5384079694317789</v>
      </c>
      <c r="BB301" s="23" t="n">
        <v>1.741717948468787</v>
      </c>
      <c r="BC301" s="23" t="n">
        <v>2.693362639044374</v>
      </c>
      <c r="BD301" s="23" t="n">
        <v>1.086855514876544</v>
      </c>
      <c r="BE301" s="23" t="n">
        <v>0.2304955858245729</v>
      </c>
      <c r="BF301" s="23" t="n">
        <v>3.418301042002828</v>
      </c>
      <c r="BG301" s="23" t="n">
        <v>2.418301042002829</v>
      </c>
      <c r="BH301" s="23" t="n">
        <v>0.9607499832827319</v>
      </c>
      <c r="BI301" s="23" t="n">
        <v>0.9531550811347217</v>
      </c>
      <c r="BJ301" s="23" t="n">
        <v>3.418069022659683</v>
      </c>
      <c r="BK301" s="23" t="n">
        <v>1.504163958242229</v>
      </c>
      <c r="BL301" s="23" t="n">
        <v>2.457319039376951</v>
      </c>
      <c r="BM301" s="23" t="n">
        <v>1.992094819380522</v>
      </c>
      <c r="BN301" s="23" t="n">
        <v>3.557709166937144</v>
      </c>
      <c r="BO301" s="23" t="n">
        <v>4.697994777075069</v>
      </c>
      <c r="BP301" s="23" t="n">
        <v>1.279925754415386</v>
      </c>
      <c r="BQ301" s="23" t="n">
        <v>4.889924391174859</v>
      </c>
      <c r="BR301" s="23" t="n">
        <v>3.889924391174859</v>
      </c>
      <c r="CD301" s="23" t="n">
        <v>0.2530180511674946</v>
      </c>
      <c r="CE301" s="23" t="n">
        <v>0.1537798237813151</v>
      </c>
      <c r="CF301" s="23" t="n">
        <v>0.5677458053422967</v>
      </c>
      <c r="CG301" s="23" t="n">
        <v>0.160947930393487</v>
      </c>
      <c r="CH301" s="23" t="n">
        <v>0.3147277541748021</v>
      </c>
      <c r="CI301" s="23" t="n">
        <v>1.60778202611131</v>
      </c>
      <c r="CJ301" s="23" t="n">
        <v>2.243894468092541</v>
      </c>
      <c r="CK301" s="23" t="n">
        <v>0.683720055051662</v>
      </c>
      <c r="CL301" s="23" t="n">
        <v>0.1159742497093653</v>
      </c>
      <c r="CM301" s="23" t="n">
        <v>2.702258008457461</v>
      </c>
      <c r="CN301" s="23" t="n">
        <v>1.702258008457461</v>
      </c>
      <c r="CO301" s="23" t="n">
        <v>0</v>
      </c>
      <c r="CP301" s="23" t="n">
        <v>0.0004868653518759089</v>
      </c>
      <c r="CQ301" s="23" t="n">
        <v>0.001114570507027599</v>
      </c>
      <c r="CR301" s="23" t="n">
        <v>0.0006277051551516899</v>
      </c>
      <c r="CS301" s="23" t="n">
        <v>0.001114570507027599</v>
      </c>
      <c r="CV301" s="23" t="n">
        <v>0.002669516164638745</v>
      </c>
      <c r="CW301" s="23" t="n">
        <v>0.001554945657611146</v>
      </c>
      <c r="CZ301" s="23" t="n">
        <v>0.0001665982098265989</v>
      </c>
      <c r="DA301" s="23" t="n">
        <v>0.0001137203665473379</v>
      </c>
      <c r="DB301" s="23" t="n">
        <v>0.0004228675074871192</v>
      </c>
      <c r="DC301" s="23" t="n">
        <v>0.0001425489311131824</v>
      </c>
      <c r="DD301" s="23" t="n">
        <v>0.0002562692976605203</v>
      </c>
      <c r="DE301" s="23" t="n">
        <v>1.682602572174707</v>
      </c>
      <c r="DF301" s="23" t="n">
        <v>2.538247607385783</v>
      </c>
      <c r="DG301" s="23" t="n">
        <v>0.0004986085788673923</v>
      </c>
      <c r="DH301" s="23" t="n">
        <v>7.574107138027305e-05</v>
      </c>
      <c r="DI301" s="23" t="n">
        <v>2.992880772166526</v>
      </c>
      <c r="DJ301" s="23" t="n">
        <v>1.992880772166526</v>
      </c>
      <c r="DK301" s="23" t="n">
        <v>0.001068788733958507</v>
      </c>
      <c r="DL301" s="23" t="n">
        <v>0.003569164177752408</v>
      </c>
      <c r="DM301" s="23" t="n">
        <v>0.01130796921454382</v>
      </c>
      <c r="DN301" s="23" t="n">
        <v>0.0066700163028329</v>
      </c>
      <c r="DO301" s="23" t="n">
        <v>0.01023918048058531</v>
      </c>
      <c r="DP301" s="23" t="n">
        <v>4.339447792018895</v>
      </c>
      <c r="DQ301" s="23" t="n">
        <v>10.58017254042539</v>
      </c>
      <c r="DR301" s="23" t="n">
        <v>0.01658653807445916</v>
      </c>
      <c r="DS301" s="23" t="n">
        <v>0.005278568859915339</v>
      </c>
      <c r="DT301" s="23" t="n">
        <v>15.51900534451468</v>
      </c>
      <c r="DU301" s="23" t="n">
        <v>14.51900534451468</v>
      </c>
      <c r="DV301" s="23" t="n">
        <v>-7.771450491808896e-05</v>
      </c>
      <c r="DW301" s="23" t="n">
        <v>-0.0007465870938166049</v>
      </c>
      <c r="DX301" s="23" t="n">
        <v>-0.002220661311845476</v>
      </c>
      <c r="DY301" s="23" t="n">
        <v>-0.001396359713110782</v>
      </c>
      <c r="DZ301" s="23" t="n">
        <v>-0.002142946806927387</v>
      </c>
      <c r="EA301" s="23" t="n">
        <v>10.60679212462985</v>
      </c>
      <c r="EB301" s="23" t="n">
        <v>28.57460539941742</v>
      </c>
      <c r="EC301" s="23" t="n">
        <v>-0.003121410789280923</v>
      </c>
      <c r="ED301" s="23" t="n">
        <v>-0.0009007494774354468</v>
      </c>
      <c r="EE301" s="23" t="n">
        <v>40.16509907089916</v>
      </c>
      <c r="EF301" s="23" t="n">
        <v>39.16509907089916</v>
      </c>
      <c r="EG301" s="23" t="n">
        <v>0.002909918210668236</v>
      </c>
      <c r="EH301" s="23" t="n">
        <v>0.003069267949709283</v>
      </c>
      <c r="EI301" s="23" t="n">
        <v>0.01096351448029521</v>
      </c>
      <c r="EJ301" s="23" t="n">
        <v>0.004984328319917688</v>
      </c>
      <c r="EK301" s="23" t="n">
        <v>0.008053596269626971</v>
      </c>
      <c r="EL301" s="23" t="n">
        <v>2.054760899621455</v>
      </c>
      <c r="EM301" s="23" t="n">
        <v>3.767636643566534</v>
      </c>
      <c r="EN301" s="23" t="n">
        <v>0.01417107835300226</v>
      </c>
      <c r="EO301" s="23" t="n">
        <v>0.003207563872707053</v>
      </c>
      <c r="EP301" s="23" t="n">
        <v>4.869923251123955</v>
      </c>
      <c r="EQ301" s="23" t="n">
        <v>3.869923251123956</v>
      </c>
      <c r="ER301" s="23" t="n">
        <v>0.01467256507664001</v>
      </c>
      <c r="ES301" s="23" t="n">
        <v>0.003403497111161406</v>
      </c>
      <c r="ET301" s="23" t="n">
        <v>0.01733083317951482</v>
      </c>
      <c r="EU301" s="23" t="n">
        <v>-0.0007452290082865911</v>
      </c>
      <c r="EV301" s="23" t="n">
        <v>0.002658268102874815</v>
      </c>
      <c r="EW301" s="23" t="n">
        <v>1.231963333839975</v>
      </c>
      <c r="EX301" s="23" t="n">
        <v>1.181172691277206</v>
      </c>
      <c r="EY301" s="23" t="n">
        <v>0.01782319788114044</v>
      </c>
      <c r="EZ301" s="23" t="n">
        <v>0.0004923647016256243</v>
      </c>
      <c r="FA301" s="23" t="n">
        <v>1.214729516484921</v>
      </c>
      <c r="FB301" s="23" t="n">
        <v>0.2147295164849205</v>
      </c>
      <c r="FC301" s="23" t="n">
        <v>0.01545293280100527</v>
      </c>
      <c r="FD301" s="23" t="n">
        <v>0.009392014807156906</v>
      </c>
      <c r="FE301" s="23" t="n">
        <v>0.03467475042798153</v>
      </c>
      <c r="FF301" s="23" t="n">
        <v>0.009829802819819352</v>
      </c>
      <c r="FG301" s="23" t="n">
        <v>0.01922181762697626</v>
      </c>
      <c r="FH301" s="23" t="n">
        <v>1.60778202611131</v>
      </c>
      <c r="FI301" s="23" t="n">
        <v>2.243894468092543</v>
      </c>
      <c r="FJ301" s="23" t="n">
        <v>0.04175781141567148</v>
      </c>
      <c r="FK301" s="23" t="n">
        <v>0.007083060987689946</v>
      </c>
      <c r="FL301" s="23" t="n">
        <v>2.702258008457461</v>
      </c>
      <c r="FM301" s="23" t="n">
        <v>1.702258008457461</v>
      </c>
    </row>
    <row r="302">
      <c r="A302" s="2" t="inlineStr">
        <is>
          <t>Vic|2801</t>
        </is>
      </c>
      <c r="B302" s="2" t="inlineStr">
        <is>
          <t>Vic</t>
        </is>
      </c>
      <c r="C302" s="2" t="inlineStr">
        <is>
          <t>2801</t>
        </is>
      </c>
      <c r="D302" s="2" t="inlineStr">
        <is>
          <t>Water supply, sewerage and drainage services</t>
        </is>
      </c>
      <c r="E302" s="23" t="n">
        <v>1</v>
      </c>
      <c r="F302" s="23" t="n">
        <v>0.3561358276883462</v>
      </c>
      <c r="G302" s="23" t="n">
        <v>1.628568569942055</v>
      </c>
      <c r="H302" s="23" t="n">
        <v>0.2724327422537089</v>
      </c>
      <c r="I302" s="23" t="n">
        <v>0.6285685699420551</v>
      </c>
      <c r="J302" s="23" t="n">
        <v>1.356135827688346</v>
      </c>
      <c r="K302" s="23" t="n">
        <v>1.628568569942055</v>
      </c>
      <c r="L302" s="23" t="n">
        <v>2.132173658954255</v>
      </c>
      <c r="M302" s="23" t="n">
        <v>0.5036050890121995</v>
      </c>
      <c r="N302" s="23" t="n">
        <v>2.132173658954255</v>
      </c>
      <c r="O302" s="23" t="n">
        <v>1.132173658954255</v>
      </c>
      <c r="P302" s="23" t="n">
        <v>0.1370122228086328</v>
      </c>
      <c r="Q302" s="23" t="n">
        <v>0.08045219475122496</v>
      </c>
      <c r="R302" s="23" t="n">
        <v>0.2846703812063429</v>
      </c>
      <c r="S302" s="23" t="n">
        <v>0.06720596364648514</v>
      </c>
      <c r="T302" s="23" t="n">
        <v>0.1476581583977101</v>
      </c>
      <c r="U302" s="23" t="n">
        <v>1.587189909790705</v>
      </c>
      <c r="V302" s="23" t="n">
        <v>2.077700626782376</v>
      </c>
      <c r="W302" s="23" t="n">
        <v>0.4041646642499425</v>
      </c>
      <c r="X302" s="23" t="n">
        <v>0.1194942830435996</v>
      </c>
      <c r="Y302" s="23" t="n">
        <v>2.949843860386427</v>
      </c>
      <c r="Z302" s="23" t="n">
        <v>1.949843860386426</v>
      </c>
      <c r="AA302" s="23" t="n">
        <v>0.5356369767858217</v>
      </c>
      <c r="AB302" s="23" t="n">
        <v>0.1729863945082014</v>
      </c>
      <c r="AC302" s="23" t="n">
        <v>0.8252982102330012</v>
      </c>
      <c r="AD302" s="23" t="n">
        <v>0.1166748389389781</v>
      </c>
      <c r="AE302" s="23" t="n">
        <v>0.2896612334471795</v>
      </c>
      <c r="AF302" s="23" t="n">
        <v>1.322954541985198</v>
      </c>
      <c r="AG302" s="23" t="n">
        <v>1.540779008920071</v>
      </c>
      <c r="AH302" s="23" t="n">
        <v>1.077011520052367</v>
      </c>
      <c r="AI302" s="23" t="n">
        <v>0.2517133098193659</v>
      </c>
      <c r="AJ302" s="23" t="n">
        <v>2.010711669898432</v>
      </c>
      <c r="AK302" s="23" t="n">
        <v>1.010711669898432</v>
      </c>
      <c r="AL302" s="23" t="n">
        <v>0.557474870578306</v>
      </c>
      <c r="AM302" s="23" t="n">
        <v>0.1741035017931206</v>
      </c>
      <c r="AN302" s="23" t="n">
        <v>0.8488792554894339</v>
      </c>
      <c r="AO302" s="23" t="n">
        <v>0.1173008831180073</v>
      </c>
      <c r="AP302" s="23" t="n">
        <v>0.2914043849111279</v>
      </c>
      <c r="AQ302" s="23" t="n">
        <v>1.312307354074115</v>
      </c>
      <c r="AR302" s="23" t="n">
        <v>1.522722010068067</v>
      </c>
      <c r="AS302" s="23" t="n">
        <v>1.104810751298052</v>
      </c>
      <c r="AT302" s="23" t="n">
        <v>0.2559314958086184</v>
      </c>
      <c r="AU302" s="23" t="n">
        <v>1.981812651307418</v>
      </c>
      <c r="AV302" s="23" t="n">
        <v>0.9818126513074178</v>
      </c>
      <c r="AW302" s="23" t="n">
        <v>0.5681610578403793</v>
      </c>
      <c r="AX302" s="23" t="n">
        <v>0.1778329731548378</v>
      </c>
      <c r="AY302" s="23" t="n">
        <v>0.8662057519119882</v>
      </c>
      <c r="AZ302" s="23" t="n">
        <v>0.1202117209167712</v>
      </c>
      <c r="BA302" s="23" t="n">
        <v>0.2980446940716089</v>
      </c>
      <c r="BB302" s="23" t="n">
        <v>1.312997469116933</v>
      </c>
      <c r="BC302" s="23" t="n">
        <v>1.524577828696141</v>
      </c>
      <c r="BD302" s="23" t="n">
        <v>1.128987378955996</v>
      </c>
      <c r="BE302" s="23" t="n">
        <v>0.2627816270440079</v>
      </c>
      <c r="BF302" s="23" t="n">
        <v>1.987090391670555</v>
      </c>
      <c r="BG302" s="23" t="n">
        <v>0.9870903916705549</v>
      </c>
      <c r="BH302" s="23" t="n">
        <v>1.455434299885475</v>
      </c>
      <c r="BI302" s="23" t="n">
        <v>0.7931291550438931</v>
      </c>
      <c r="BJ302" s="23" t="n">
        <v>2.937571412631589</v>
      </c>
      <c r="BK302" s="23" t="n">
        <v>0.6890079577022209</v>
      </c>
      <c r="BL302" s="23" t="n">
        <v>1.482137112746114</v>
      </c>
      <c r="BM302" s="23" t="n">
        <v>1.544943289509051</v>
      </c>
      <c r="BN302" s="23" t="n">
        <v>2.018346972352335</v>
      </c>
      <c r="BO302" s="23" t="n">
        <v>4.396779280051613</v>
      </c>
      <c r="BP302" s="23" t="n">
        <v>1.459207867420024</v>
      </c>
      <c r="BQ302" s="23" t="n">
        <v>3.020939715655723</v>
      </c>
      <c r="BR302" s="23" t="n">
        <v>2.020939715655723</v>
      </c>
      <c r="CD302" s="23" t="n">
        <v>0.3986247539771889</v>
      </c>
      <c r="CE302" s="23" t="n">
        <v>0.09253419975697647</v>
      </c>
      <c r="CF302" s="23" t="n">
        <v>0.5406278290266581</v>
      </c>
      <c r="CG302" s="23" t="n">
        <v>0.04946887529249272</v>
      </c>
      <c r="CH302" s="23" t="n">
        <v>0.1420030750494692</v>
      </c>
      <c r="CI302" s="23" t="n">
        <v>1.232133601422735</v>
      </c>
      <c r="CJ302" s="23" t="n">
        <v>1.356232455793739</v>
      </c>
      <c r="CK302" s="23" t="n">
        <v>0.6728468558024241</v>
      </c>
      <c r="CL302" s="23" t="n">
        <v>0.132219026775766</v>
      </c>
      <c r="CM302" s="23" t="n">
        <v>1.687920404062331</v>
      </c>
      <c r="CN302" s="23" t="n">
        <v>0.6879204040623313</v>
      </c>
      <c r="CO302" s="23" t="n">
        <v>0</v>
      </c>
      <c r="CP302" s="23" t="n">
        <v>0.0009488570847608311</v>
      </c>
      <c r="CQ302" s="23" t="n">
        <v>0.001227364202503652</v>
      </c>
      <c r="CR302" s="23" t="n">
        <v>0.0002785071177428211</v>
      </c>
      <c r="CS302" s="23" t="n">
        <v>0.001227364202503652</v>
      </c>
      <c r="CV302" s="23" t="n">
        <v>0.00300011463679205</v>
      </c>
      <c r="CW302" s="23" t="n">
        <v>0.001772750434288398</v>
      </c>
      <c r="CZ302" s="23" t="n">
        <v>0.0002347220747361985</v>
      </c>
      <c r="DA302" s="23" t="n">
        <v>7.084120150058928e-05</v>
      </c>
      <c r="DB302" s="23" t="n">
        <v>0.0003557779873926689</v>
      </c>
      <c r="DC302" s="23" t="n">
        <v>5.021471115588112e-05</v>
      </c>
      <c r="DD302" s="23" t="n">
        <v>0.0001210559126564704</v>
      </c>
      <c r="DE302" s="23" t="n">
        <v>1.301808858754367</v>
      </c>
      <c r="DF302" s="23" t="n">
        <v>1.515741490409557</v>
      </c>
      <c r="DG302" s="23" t="n">
        <v>0.0004421282829966495</v>
      </c>
      <c r="DH302" s="23" t="n">
        <v>8.635029560398054e-05</v>
      </c>
      <c r="DI302" s="23" t="n">
        <v>1.883624637748931</v>
      </c>
      <c r="DJ302" s="23" t="n">
        <v>0.8836246377489311</v>
      </c>
      <c r="DK302" s="23" t="n">
        <v>0.01096600081714959</v>
      </c>
      <c r="DL302" s="23" t="n">
        <v>0.003175771175826713</v>
      </c>
      <c r="DM302" s="23" t="n">
        <v>0.0173526598609877</v>
      </c>
      <c r="DN302" s="23" t="n">
        <v>0.003210887868011396</v>
      </c>
      <c r="DO302" s="23" t="n">
        <v>0.00638665904383811</v>
      </c>
      <c r="DP302" s="23" t="n">
        <v>1.289601581176263</v>
      </c>
      <c r="DQ302" s="23" t="n">
        <v>1.582405486770536</v>
      </c>
      <c r="DR302" s="23" t="n">
        <v>0.0233706098729593</v>
      </c>
      <c r="DS302" s="23" t="n">
        <v>0.006017950011971591</v>
      </c>
      <c r="DT302" s="23" t="n">
        <v>2.131188047734803</v>
      </c>
      <c r="DU302" s="23" t="n">
        <v>1.131188047734803</v>
      </c>
      <c r="DV302" s="23" t="n">
        <v>-0.0005145356298124651</v>
      </c>
      <c r="DW302" s="23" t="n">
        <v>-0.0004659981003710173</v>
      </c>
      <c r="DX302" s="23" t="n">
        <v>-0.001609305628329443</v>
      </c>
      <c r="DY302" s="23" t="n">
        <v>-0.0006287718981459604</v>
      </c>
      <c r="DZ302" s="23" t="n">
        <v>-0.001094769998516978</v>
      </c>
      <c r="EA302" s="23" t="n">
        <v>1.905667311204205</v>
      </c>
      <c r="EB302" s="23" t="n">
        <v>3.127685499478419</v>
      </c>
      <c r="EC302" s="23" t="n">
        <v>-0.002636225134803967</v>
      </c>
      <c r="ED302" s="23" t="n">
        <v>-0.001026919506474525</v>
      </c>
      <c r="EE302" s="23" t="n">
        <v>5.123503567216138</v>
      </c>
      <c r="EF302" s="23" t="n">
        <v>4.123503567216138</v>
      </c>
      <c r="EG302" s="23" t="n">
        <v>0.008504426674781027</v>
      </c>
      <c r="EH302" s="23" t="n">
        <v>0.002842938727657777</v>
      </c>
      <c r="EI302" s="23" t="n">
        <v>0.01375932247328164</v>
      </c>
      <c r="EJ302" s="23" t="n">
        <v>0.002411957070842833</v>
      </c>
      <c r="EK302" s="23" t="n">
        <v>0.00525489579850061</v>
      </c>
      <c r="EL302" s="23" t="n">
        <v>1.334289286788516</v>
      </c>
      <c r="EM302" s="23" t="n">
        <v>1.617901241253975</v>
      </c>
      <c r="EN302" s="23" t="n">
        <v>0.01741617711673261</v>
      </c>
      <c r="EO302" s="23" t="n">
        <v>0.003656854643450971</v>
      </c>
      <c r="EP302" s="23" t="n">
        <v>2.047895499925754</v>
      </c>
      <c r="EQ302" s="23" t="n">
        <v>1.047895499925754</v>
      </c>
      <c r="ER302" s="23" t="n">
        <v>0.01333346711770333</v>
      </c>
      <c r="ES302" s="23" t="n">
        <v>-0.001725831442738601</v>
      </c>
      <c r="ET302" s="23" t="n">
        <v>0.009821722783151248</v>
      </c>
      <c r="EU302" s="23" t="n">
        <v>-0.001785912891813484</v>
      </c>
      <c r="EV302" s="23" t="n">
        <v>-0.003511744334552085</v>
      </c>
      <c r="EW302" s="23" t="n">
        <v>0.8705639405337302</v>
      </c>
      <c r="EX302" s="23" t="n">
        <v>0.736621817599909</v>
      </c>
      <c r="EY302" s="23" t="n">
        <v>0.0103830541289528</v>
      </c>
      <c r="EZ302" s="23" t="n">
        <v>0.0005613313458015506</v>
      </c>
      <c r="FA302" s="23" t="n">
        <v>0.7787212461166111</v>
      </c>
      <c r="FB302" s="23" t="n">
        <v>-0.2212787538833889</v>
      </c>
      <c r="FC302" s="23" t="n">
        <v>0.024345778918157</v>
      </c>
      <c r="FD302" s="23" t="n">
        <v>0.005651473339713473</v>
      </c>
      <c r="FE302" s="23" t="n">
        <v>0.03301853553038352</v>
      </c>
      <c r="FF302" s="23" t="n">
        <v>0.003021283272513053</v>
      </c>
      <c r="FG302" s="23" t="n">
        <v>0.008672756612226527</v>
      </c>
      <c r="FH302" s="23" t="n">
        <v>1.232133601422735</v>
      </c>
      <c r="FI302" s="23" t="n">
        <v>1.35623245579374</v>
      </c>
      <c r="FJ302" s="23" t="n">
        <v>0.04109373698874776</v>
      </c>
      <c r="FK302" s="23" t="n">
        <v>0.00807520145836424</v>
      </c>
      <c r="FL302" s="23" t="n">
        <v>1.687920404062332</v>
      </c>
      <c r="FM302" s="23" t="n">
        <v>0.687920404062332</v>
      </c>
    </row>
    <row r="303">
      <c r="A303" s="2" t="inlineStr">
        <is>
          <t>Vic|2901</t>
        </is>
      </c>
      <c r="B303" s="2" t="inlineStr">
        <is>
          <t>Vic</t>
        </is>
      </c>
      <c r="C303" s="2" t="inlineStr">
        <is>
          <t>2901</t>
        </is>
      </c>
      <c r="D303" s="2" t="inlineStr">
        <is>
          <t>Waste collection, treatment and disposal services</t>
        </is>
      </c>
      <c r="E303" s="23" t="n">
        <v>1</v>
      </c>
      <c r="F303" s="23" t="n">
        <v>0.6687525578546651</v>
      </c>
      <c r="G303" s="23" t="n">
        <v>2.245690371377607</v>
      </c>
      <c r="H303" s="23" t="n">
        <v>0.5769378135229419</v>
      </c>
      <c r="I303" s="23" t="n">
        <v>1.245690371377607</v>
      </c>
      <c r="J303" s="23" t="n">
        <v>1.668752557854665</v>
      </c>
      <c r="K303" s="23" t="n">
        <v>2.245690371377607</v>
      </c>
      <c r="L303" s="23" t="n">
        <v>3.155155700843188</v>
      </c>
      <c r="M303" s="23" t="n">
        <v>0.909465329465581</v>
      </c>
      <c r="N303" s="23" t="n">
        <v>3.155155700843188</v>
      </c>
      <c r="O303" s="23" t="n">
        <v>2.155155700843188</v>
      </c>
      <c r="P303" s="23" t="n">
        <v>0.1586642040609567</v>
      </c>
      <c r="Q303" s="23" t="n">
        <v>0.1943888771638087</v>
      </c>
      <c r="R303" s="23" t="n">
        <v>0.5140890107777453</v>
      </c>
      <c r="S303" s="23" t="n">
        <v>0.1610359295529799</v>
      </c>
      <c r="T303" s="23" t="n">
        <v>0.3554248067167886</v>
      </c>
      <c r="U303" s="23" t="n">
        <v>2.225158997357255</v>
      </c>
      <c r="V303" s="23" t="n">
        <v>3.240107079100456</v>
      </c>
      <c r="W303" s="23" t="n">
        <v>0.7298848990017189</v>
      </c>
      <c r="X303" s="23" t="n">
        <v>0.2157958882239737</v>
      </c>
      <c r="Y303" s="23" t="n">
        <v>4.60018630743773</v>
      </c>
      <c r="Z303" s="23" t="n">
        <v>3.60018630743773</v>
      </c>
      <c r="AA303" s="23" t="n">
        <v>0.2341861436126258</v>
      </c>
      <c r="AB303" s="23" t="n">
        <v>0.2931343207811796</v>
      </c>
      <c r="AC303" s="23" t="n">
        <v>0.7859822000793333</v>
      </c>
      <c r="AD303" s="23" t="n">
        <v>0.2586617356855279</v>
      </c>
      <c r="AE303" s="23" t="n">
        <v>0.5517960564667075</v>
      </c>
      <c r="AF303" s="23" t="n">
        <v>2.251715051365557</v>
      </c>
      <c r="AG303" s="23" t="n">
        <v>3.356228459782188</v>
      </c>
      <c r="AH303" s="23" t="n">
        <v>1.240553715023251</v>
      </c>
      <c r="AI303" s="23" t="n">
        <v>0.4545715149439173</v>
      </c>
      <c r="AJ303" s="23" t="n">
        <v>5.297297679043245</v>
      </c>
      <c r="AK303" s="23" t="n">
        <v>4.297297679043245</v>
      </c>
      <c r="AL303" s="23" t="n">
        <v>0.2375339352449856</v>
      </c>
      <c r="AM303" s="23" t="n">
        <v>0.2948548434255474</v>
      </c>
      <c r="AN303" s="23" t="n">
        <v>0.7914731712306082</v>
      </c>
      <c r="AO303" s="23" t="n">
        <v>0.2590843925600751</v>
      </c>
      <c r="AP303" s="23" t="n">
        <v>0.5539392359856226</v>
      </c>
      <c r="AQ303" s="23" t="n">
        <v>2.241316711742441</v>
      </c>
      <c r="AR303" s="23" t="n">
        <v>3.332042516006421</v>
      </c>
      <c r="AS303" s="23" t="n">
        <v>1.253662349288271</v>
      </c>
      <c r="AT303" s="23" t="n">
        <v>0.4621891780576626</v>
      </c>
      <c r="AU303" s="23" t="n">
        <v>5.277824189605918</v>
      </c>
      <c r="AV303" s="23" t="n">
        <v>4.277824189605917</v>
      </c>
      <c r="AW303" s="23" t="n">
        <v>0.2450810330596654</v>
      </c>
      <c r="AX303" s="23" t="n">
        <v>0.30136075359695</v>
      </c>
      <c r="AY303" s="23" t="n">
        <v>0.812094277489415</v>
      </c>
      <c r="AZ303" s="23" t="n">
        <v>0.2656524908327995</v>
      </c>
      <c r="BA303" s="23" t="n">
        <v>0.5670132444297495</v>
      </c>
      <c r="BB303" s="23" t="n">
        <v>2.229637193195539</v>
      </c>
      <c r="BC303" s="23" t="n">
        <v>3.313574564914247</v>
      </c>
      <c r="BD303" s="23" t="n">
        <v>1.286654174185159</v>
      </c>
      <c r="BE303" s="23" t="n">
        <v>0.4745598966957444</v>
      </c>
      <c r="BF303" s="23" t="n">
        <v>5.249913296521487</v>
      </c>
      <c r="BG303" s="23" t="n">
        <v>4.249913296521487</v>
      </c>
      <c r="BH303" s="23" t="n">
        <v>2.031870005311598</v>
      </c>
      <c r="BI303" s="23" t="n">
        <v>1.947386993358911</v>
      </c>
      <c r="BJ303" s="23" t="n">
        <v>5.582360804102228</v>
      </c>
      <c r="BK303" s="23" t="n">
        <v>1.603103805431719</v>
      </c>
      <c r="BL303" s="23" t="n">
        <v>3.55049079879063</v>
      </c>
      <c r="BM303" s="23" t="n">
        <v>1.958421054628575</v>
      </c>
      <c r="BN303" s="23" t="n">
        <v>2.747400566723825</v>
      </c>
      <c r="BO303" s="23" t="n">
        <v>8.21755848747944</v>
      </c>
      <c r="BP303" s="23" t="n">
        <v>2.635197683377212</v>
      </c>
      <c r="BQ303" s="23" t="n">
        <v>4.044332789990289</v>
      </c>
      <c r="BR303" s="23" t="n">
        <v>3.044332789990289</v>
      </c>
      <c r="CD303" s="23" t="n">
        <v>0.07552193955166905</v>
      </c>
      <c r="CE303" s="23" t="n">
        <v>0.09874544361737073</v>
      </c>
      <c r="CF303" s="23" t="n">
        <v>0.2718931893015882</v>
      </c>
      <c r="CG303" s="23" t="n">
        <v>0.09762580613254845</v>
      </c>
      <c r="CH303" s="23" t="n">
        <v>0.1963712497499192</v>
      </c>
      <c r="CI303" s="23" t="n">
        <v>2.30750672193493</v>
      </c>
      <c r="CJ303" s="23" t="n">
        <v>3.600188116402518</v>
      </c>
      <c r="CK303" s="23" t="n">
        <v>0.5106688160215312</v>
      </c>
      <c r="CL303" s="23" t="n">
        <v>0.238775626719943</v>
      </c>
      <c r="CM303" s="23" t="n">
        <v>6.761860448143712</v>
      </c>
      <c r="CN303" s="23" t="n">
        <v>5.761860448143712</v>
      </c>
      <c r="CO303" s="23" t="n">
        <v>0</v>
      </c>
      <c r="CP303" s="23" t="n">
        <v>9.10435742557978e-05</v>
      </c>
      <c r="CQ303" s="23" t="n">
        <v>0.0005409955523440401</v>
      </c>
      <c r="CR303" s="23" t="n">
        <v>0.0004499519780882423</v>
      </c>
      <c r="CS303" s="23" t="n">
        <v>0.0005409955523440401</v>
      </c>
      <c r="CV303" s="23" t="n">
        <v>0.003742422807463179</v>
      </c>
      <c r="CW303" s="23" t="n">
        <v>0.003201427255119139</v>
      </c>
      <c r="CZ303" s="23" t="n">
        <v>0.0001012043924669002</v>
      </c>
      <c r="DA303" s="23" t="n">
        <v>9.835036279877155e-05</v>
      </c>
      <c r="DB303" s="23" t="n">
        <v>0.0002861083102888973</v>
      </c>
      <c r="DC303" s="23" t="n">
        <v>8.655355502322544e-05</v>
      </c>
      <c r="DD303" s="23" t="n">
        <v>0.000184903917821997</v>
      </c>
      <c r="DE303" s="23" t="n">
        <v>1.971799349825037</v>
      </c>
      <c r="DF303" s="23" t="n">
        <v>2.827034512187516</v>
      </c>
      <c r="DG303" s="23" t="n">
        <v>0.0004420491491612027</v>
      </c>
      <c r="DH303" s="23" t="n">
        <v>0.0001559408388723055</v>
      </c>
      <c r="DI303" s="23" t="n">
        <v>4.367885013546014</v>
      </c>
      <c r="DJ303" s="23" t="n">
        <v>3.367885013546014</v>
      </c>
      <c r="DK303" s="23" t="n">
        <v>0.01191603190375196</v>
      </c>
      <c r="DL303" s="23" t="n">
        <v>0.007743845618362635</v>
      </c>
      <c r="DM303" s="23" t="n">
        <v>0.02696616331253082</v>
      </c>
      <c r="DN303" s="23" t="n">
        <v>0.007306285790416221</v>
      </c>
      <c r="DO303" s="23" t="n">
        <v>0.01505013140877886</v>
      </c>
      <c r="DP303" s="23" t="n">
        <v>1.649867815134362</v>
      </c>
      <c r="DQ303" s="23" t="n">
        <v>2.263015367056887</v>
      </c>
      <c r="DR303" s="23" t="n">
        <v>0.03783403778353833</v>
      </c>
      <c r="DS303" s="23" t="n">
        <v>0.01086787447100752</v>
      </c>
      <c r="DT303" s="23" t="n">
        <v>3.175053414520119</v>
      </c>
      <c r="DU303" s="23" t="n">
        <v>2.175053414520119</v>
      </c>
      <c r="DV303" s="23" t="n">
        <v>-0.004470138481539118</v>
      </c>
      <c r="DW303" s="23" t="n">
        <v>-0.001427329384014625</v>
      </c>
      <c r="DX303" s="23" t="n">
        <v>-0.007172160916356906</v>
      </c>
      <c r="DY303" s="23" t="n">
        <v>-0.001274693050803163</v>
      </c>
      <c r="DZ303" s="23" t="n">
        <v>-0.002702022434817789</v>
      </c>
      <c r="EA303" s="23" t="n">
        <v>1.319303169221545</v>
      </c>
      <c r="EB303" s="23" t="n">
        <v>1.60446056559023</v>
      </c>
      <c r="EC303" s="23" t="n">
        <v>-0.009026684843274298</v>
      </c>
      <c r="ED303" s="23" t="n">
        <v>-0.001854523926917391</v>
      </c>
      <c r="EE303" s="23" t="n">
        <v>2.019330023119622</v>
      </c>
      <c r="EF303" s="23" t="n">
        <v>1.019330023119622</v>
      </c>
      <c r="EG303" s="23" t="n">
        <v>0.007193978872833781</v>
      </c>
      <c r="EH303" s="23" t="n">
        <v>0.006946135402797856</v>
      </c>
      <c r="EI303" s="23" t="n">
        <v>0.01983712308083491</v>
      </c>
      <c r="EJ303" s="23" t="n">
        <v>0.005697008805203273</v>
      </c>
      <c r="EK303" s="23" t="n">
        <v>0.01264314420800113</v>
      </c>
      <c r="EL303" s="23" t="n">
        <v>1.965548485140561</v>
      </c>
      <c r="EM303" s="23" t="n">
        <v>2.757461959715329</v>
      </c>
      <c r="EN303" s="23" t="n">
        <v>0.0264410724564007</v>
      </c>
      <c r="EO303" s="23" t="n">
        <v>0.006603949375565792</v>
      </c>
      <c r="EP303" s="23" t="n">
        <v>3.675444830154929</v>
      </c>
      <c r="EQ303" s="23" t="n">
        <v>2.675444830154929</v>
      </c>
      <c r="ER303" s="23" t="n">
        <v>-0.003846187240473923</v>
      </c>
      <c r="ES303" s="23" t="n">
        <v>-0.005225612758429891</v>
      </c>
      <c r="ET303" s="23" t="n">
        <v>-0.01434615192956026</v>
      </c>
      <c r="EU303" s="23" t="n">
        <v>-0.005274351930656444</v>
      </c>
      <c r="EV303" s="23" t="n">
        <v>-0.01049996468908634</v>
      </c>
      <c r="EW303" s="23" t="n">
        <v>2.358647520703126</v>
      </c>
      <c r="EX303" s="23" t="n">
        <v>3.729967116159572</v>
      </c>
      <c r="EY303" s="23" t="n">
        <v>-0.0133324381913808</v>
      </c>
      <c r="EZ303" s="23" t="n">
        <v>0.001013713738179463</v>
      </c>
      <c r="FA303" s="23" t="n">
        <v>3.466403832627241</v>
      </c>
      <c r="FB303" s="23" t="n">
        <v>2.466403832627241</v>
      </c>
      <c r="FC303" s="23" t="n">
        <v>0.004612459275172276</v>
      </c>
      <c r="FD303" s="23" t="n">
        <v>0.006030821506938865</v>
      </c>
      <c r="FE303" s="23" t="n">
        <v>0.0166057210698658</v>
      </c>
      <c r="FF303" s="23" t="n">
        <v>0.005962440287754663</v>
      </c>
      <c r="FG303" s="23" t="n">
        <v>0.01199326179469353</v>
      </c>
      <c r="FH303" s="23" t="n">
        <v>2.30750672193493</v>
      </c>
      <c r="FI303" s="23" t="n">
        <v>3.600188116402519</v>
      </c>
      <c r="FJ303" s="23" t="n">
        <v>0.03118880594146104</v>
      </c>
      <c r="FK303" s="23" t="n">
        <v>0.01458308487159524</v>
      </c>
      <c r="FL303" s="23" t="n">
        <v>6.761860448143715</v>
      </c>
      <c r="FM303" s="23" t="n">
        <v>5.761860448143715</v>
      </c>
    </row>
    <row r="304">
      <c r="A304" s="2" t="inlineStr">
        <is>
          <t>Vic|3001</t>
        </is>
      </c>
      <c r="B304" s="2" t="inlineStr">
        <is>
          <t>Vic</t>
        </is>
      </c>
      <c r="C304" s="2" t="inlineStr">
        <is>
          <t>3001</t>
        </is>
      </c>
      <c r="D304" s="2" t="inlineStr">
        <is>
          <t>Residential building construction</t>
        </is>
      </c>
      <c r="E304" s="23" t="n">
        <v>1</v>
      </c>
      <c r="F304" s="23" t="n">
        <v>0.6639370551031603</v>
      </c>
      <c r="G304" s="23" t="n">
        <v>2.296451378130001</v>
      </c>
      <c r="H304" s="23" t="n">
        <v>0.6325143230268411</v>
      </c>
      <c r="I304" s="23" t="n">
        <v>1.296451378130001</v>
      </c>
      <c r="J304" s="23" t="n">
        <v>1.66393705510316</v>
      </c>
      <c r="K304" s="23" t="n">
        <v>2.296451378130001</v>
      </c>
      <c r="L304" s="23" t="n">
        <v>2.937276328562262</v>
      </c>
      <c r="M304" s="23" t="n">
        <v>0.6408249504322607</v>
      </c>
      <c r="N304" s="23" t="n">
        <v>2.937276328562262</v>
      </c>
      <c r="O304" s="23" t="n">
        <v>1.937276328562262</v>
      </c>
      <c r="P304" s="23" t="n">
        <v>0.08173584325974451</v>
      </c>
      <c r="Q304" s="23" t="n">
        <v>0.1339685540503729</v>
      </c>
      <c r="R304" s="23" t="n">
        <v>0.3622359799498942</v>
      </c>
      <c r="S304" s="23" t="n">
        <v>0.1465315826397768</v>
      </c>
      <c r="T304" s="23" t="n">
        <v>0.2805001366901497</v>
      </c>
      <c r="U304" s="23" t="n">
        <v>2.639042905872281</v>
      </c>
      <c r="V304" s="23" t="n">
        <v>4.431788619330218</v>
      </c>
      <c r="W304" s="23" t="n">
        <v>0.5142894831393713</v>
      </c>
      <c r="X304" s="23" t="n">
        <v>0.1520535031894771</v>
      </c>
      <c r="Y304" s="23" t="n">
        <v>6.292092460648321</v>
      </c>
      <c r="Z304" s="23" t="n">
        <v>5.292092460648322</v>
      </c>
      <c r="AA304" s="23" t="n">
        <v>0.2077315806586213</v>
      </c>
      <c r="AB304" s="23" t="n">
        <v>0.2424630779041544</v>
      </c>
      <c r="AC304" s="23" t="n">
        <v>0.7043814959664347</v>
      </c>
      <c r="AD304" s="23" t="n">
        <v>0.2541868374036591</v>
      </c>
      <c r="AE304" s="23" t="n">
        <v>0.4966499153078134</v>
      </c>
      <c r="AF304" s="23" t="n">
        <v>2.167194112399354</v>
      </c>
      <c r="AG304" s="23" t="n">
        <v>3.390825283922478</v>
      </c>
      <c r="AH304" s="23" t="n">
        <v>1.024680422263083</v>
      </c>
      <c r="AI304" s="23" t="n">
        <v>0.3202989262966487</v>
      </c>
      <c r="AJ304" s="23" t="n">
        <v>4.932713740560261</v>
      </c>
      <c r="AK304" s="23" t="n">
        <v>3.93271374056026</v>
      </c>
      <c r="AL304" s="23" t="n">
        <v>0.2023418684391591</v>
      </c>
      <c r="AM304" s="23" t="n">
        <v>0.2378971901014824</v>
      </c>
      <c r="AN304" s="23" t="n">
        <v>0.6932885083201538</v>
      </c>
      <c r="AO304" s="23" t="n">
        <v>0.2530494497795122</v>
      </c>
      <c r="AP304" s="23" t="n">
        <v>0.4909466398809946</v>
      </c>
      <c r="AQ304" s="23" t="n">
        <v>2.175719053780579</v>
      </c>
      <c r="AR304" s="23" t="n">
        <v>3.426322558292548</v>
      </c>
      <c r="AS304" s="23" t="n">
        <v>1.018954971376168</v>
      </c>
      <c r="AT304" s="23" t="n">
        <v>0.3256664630560141</v>
      </c>
      <c r="AU304" s="23" t="n">
        <v>5.035808847848763</v>
      </c>
      <c r="AV304" s="23" t="n">
        <v>4.035808847848763</v>
      </c>
      <c r="AW304" s="23" t="n">
        <v>0.207562598013902</v>
      </c>
      <c r="AX304" s="23" t="n">
        <v>0.2440784779590102</v>
      </c>
      <c r="AY304" s="23" t="n">
        <v>0.7119819244294687</v>
      </c>
      <c r="AZ304" s="23" t="n">
        <v>0.2603408484565566</v>
      </c>
      <c r="BA304" s="23" t="n">
        <v>0.5044193264155667</v>
      </c>
      <c r="BB304" s="23" t="n">
        <v>2.175927071131873</v>
      </c>
      <c r="BC304" s="23" t="n">
        <v>3.430203375955922</v>
      </c>
      <c r="BD304" s="23" t="n">
        <v>1.046365009110541</v>
      </c>
      <c r="BE304" s="23" t="n">
        <v>0.3343830846810727</v>
      </c>
      <c r="BF304" s="23" t="n">
        <v>5.041202119856191</v>
      </c>
      <c r="BG304" s="23" t="n">
        <v>4.041202119856192</v>
      </c>
      <c r="BH304" s="23" t="n">
        <v>1.835588005624347</v>
      </c>
      <c r="BI304" s="23" t="n">
        <v>1.634782229167494</v>
      </c>
      <c r="BJ304" s="23" t="n">
        <v>5.094332960119849</v>
      </c>
      <c r="BK304" s="23" t="n">
        <v>1.623962725328008</v>
      </c>
      <c r="BL304" s="23" t="n">
        <v>3.258744954495502</v>
      </c>
      <c r="BM304" s="23" t="n">
        <v>1.890604113863475</v>
      </c>
      <c r="BN304" s="23" t="n">
        <v>2.775313929111828</v>
      </c>
      <c r="BO304" s="23" t="n">
        <v>6.951138678949969</v>
      </c>
      <c r="BP304" s="23" t="n">
        <v>1.856805718830119</v>
      </c>
      <c r="BQ304" s="23" t="n">
        <v>3.786873011618774</v>
      </c>
      <c r="BR304" s="23" t="n">
        <v>2.786873011618774</v>
      </c>
      <c r="CD304" s="23" t="n">
        <v>0.1259957373988768</v>
      </c>
      <c r="CE304" s="23" t="n">
        <v>0.1084945238537814</v>
      </c>
      <c r="CF304" s="23" t="n">
        <v>0.3421455160165408</v>
      </c>
      <c r="CG304" s="23" t="n">
        <v>0.1076552547638826</v>
      </c>
      <c r="CH304" s="23" t="n">
        <v>0.216149778617664</v>
      </c>
      <c r="CI304" s="23" t="n">
        <v>1.861096780681634</v>
      </c>
      <c r="CJ304" s="23" t="n">
        <v>2.715532470224591</v>
      </c>
      <c r="CK304" s="23" t="n">
        <v>0.510390939123712</v>
      </c>
      <c r="CL304" s="23" t="n">
        <v>0.1682454231071712</v>
      </c>
      <c r="CM304" s="23" t="n">
        <v>4.050858780308721</v>
      </c>
      <c r="CN304" s="23" t="n">
        <v>3.050858780308721</v>
      </c>
      <c r="CO304" s="23" t="n">
        <v>0</v>
      </c>
      <c r="CP304" s="23" t="n">
        <v>0.0001780848431395422</v>
      </c>
      <c r="CQ304" s="23" t="n">
        <v>0.0005056899310795993</v>
      </c>
      <c r="CR304" s="23" t="n">
        <v>0.0003276050879400571</v>
      </c>
      <c r="CS304" s="23" t="n">
        <v>0.0005056899310795993</v>
      </c>
      <c r="CV304" s="23" t="n">
        <v>0.002761470768024468</v>
      </c>
      <c r="CW304" s="23" t="n">
        <v>0.002255780836944869</v>
      </c>
      <c r="CZ304" s="23" t="n">
        <v>0.0004112136145821195</v>
      </c>
      <c r="DA304" s="23" t="n">
        <v>0.0002321022844214716</v>
      </c>
      <c r="DB304" s="23" t="n">
        <v>0.0008016391581773541</v>
      </c>
      <c r="DC304" s="23" t="n">
        <v>0.000158323259173763</v>
      </c>
      <c r="DD304" s="23" t="n">
        <v>0.0003904255435952345</v>
      </c>
      <c r="DE304" s="23" t="n">
        <v>1.564432392777989</v>
      </c>
      <c r="DF304" s="23" t="n">
        <v>1.949447026436588</v>
      </c>
      <c r="DG304" s="23" t="n">
        <v>0.0009115177616854514</v>
      </c>
      <c r="DH304" s="23" t="n">
        <v>0.0001098786035080973</v>
      </c>
      <c r="DI304" s="23" t="n">
        <v>2.216652682114495</v>
      </c>
      <c r="DJ304" s="23" t="n">
        <v>1.216652682114495</v>
      </c>
      <c r="DK304" s="23" t="n">
        <v>0.005347359218791578</v>
      </c>
      <c r="DL304" s="23" t="n">
        <v>0.007312481481215693</v>
      </c>
      <c r="DM304" s="23" t="n">
        <v>0.02179163057404487</v>
      </c>
      <c r="DN304" s="23" t="n">
        <v>0.009131789874037599</v>
      </c>
      <c r="DO304" s="23" t="n">
        <v>0.01644427135525329</v>
      </c>
      <c r="DP304" s="23" t="n">
        <v>2.367493968895586</v>
      </c>
      <c r="DQ304" s="23" t="n">
        <v>4.075213518004396</v>
      </c>
      <c r="DR304" s="23" t="n">
        <v>0.02944932228976958</v>
      </c>
      <c r="DS304" s="23" t="n">
        <v>0.007657691715724706</v>
      </c>
      <c r="DT304" s="23" t="n">
        <v>5.507264630040074</v>
      </c>
      <c r="DU304" s="23" t="n">
        <v>4.507264630040074</v>
      </c>
      <c r="DV304" s="23" t="n">
        <v>-0.0005378432586307745</v>
      </c>
      <c r="DW304" s="23" t="n">
        <v>-0.001541380751248892</v>
      </c>
      <c r="DX304" s="23" t="n">
        <v>-0.004405543553986564</v>
      </c>
      <c r="DY304" s="23" t="n">
        <v>-0.002326319544106897</v>
      </c>
      <c r="DZ304" s="23" t="n">
        <v>-0.003867700295355789</v>
      </c>
      <c r="EA304" s="23" t="n">
        <v>3.865854924300611</v>
      </c>
      <c r="EB304" s="23" t="n">
        <v>8.191129075786998</v>
      </c>
      <c r="EC304" s="23" t="n">
        <v>-0.00571227308510637</v>
      </c>
      <c r="ED304" s="23" t="n">
        <v>-0.001306729531119807</v>
      </c>
      <c r="EE304" s="23" t="n">
        <v>10.62070220913153</v>
      </c>
      <c r="EF304" s="23" t="n">
        <v>9.620702209131535</v>
      </c>
      <c r="EG304" s="23" t="n">
        <v>0.004332781338081525</v>
      </c>
      <c r="EH304" s="23" t="n">
        <v>0.004397525092474906</v>
      </c>
      <c r="EI304" s="23" t="n">
        <v>0.01381547919742706</v>
      </c>
      <c r="EJ304" s="23" t="n">
        <v>0.005085172766870629</v>
      </c>
      <c r="EK304" s="23" t="n">
        <v>0.009482697859345536</v>
      </c>
      <c r="EL304" s="23" t="n">
        <v>2.01494276986109</v>
      </c>
      <c r="EM304" s="23" t="n">
        <v>3.188593681384415</v>
      </c>
      <c r="EN304" s="23" t="n">
        <v>0.01846873578032604</v>
      </c>
      <c r="EO304" s="23" t="n">
        <v>0.004653256582898982</v>
      </c>
      <c r="EP304" s="23" t="n">
        <v>4.262558929065102</v>
      </c>
      <c r="EQ304" s="23" t="n">
        <v>3.262558929065101</v>
      </c>
      <c r="ER304" s="23" t="n">
        <v>-0.009722493557543732</v>
      </c>
      <c r="ES304" s="23" t="n">
        <v>-0.008963412895146794</v>
      </c>
      <c r="ET304" s="23" t="n">
        <v>-0.02490846684370867</v>
      </c>
      <c r="EU304" s="23" t="n">
        <v>-0.006222560391018143</v>
      </c>
      <c r="EV304" s="23" t="n">
        <v>-0.01518597328616494</v>
      </c>
      <c r="EW304" s="23" t="n">
        <v>1.921925310836749</v>
      </c>
      <c r="EX304" s="23" t="n">
        <v>2.561942231824064</v>
      </c>
      <c r="EY304" s="23" t="n">
        <v>-0.02419418666724158</v>
      </c>
      <c r="EZ304" s="23" t="n">
        <v>0.0007142801764670921</v>
      </c>
      <c r="FA304" s="23" t="n">
        <v>2.488475464040723</v>
      </c>
      <c r="FB304" s="23" t="n">
        <v>1.488475464040723</v>
      </c>
      <c r="FC304" s="23" t="n">
        <v>0.007695117618106462</v>
      </c>
      <c r="FD304" s="23" t="n">
        <v>0.006626241007917998</v>
      </c>
      <c r="FE304" s="23" t="n">
        <v>0.02089634175416541</v>
      </c>
      <c r="FF304" s="23" t="n">
        <v>0.006574983128140945</v>
      </c>
      <c r="FG304" s="23" t="n">
        <v>0.01320122413605894</v>
      </c>
      <c r="FH304" s="23" t="n">
        <v>1.861096780681634</v>
      </c>
      <c r="FI304" s="23" t="n">
        <v>2.71553247022459</v>
      </c>
      <c r="FJ304" s="23" t="n">
        <v>0.03117183476881491</v>
      </c>
      <c r="FK304" s="23" t="n">
        <v>0.0102754930146495</v>
      </c>
      <c r="FL304" s="23" t="n">
        <v>4.050858780308722</v>
      </c>
      <c r="FM304" s="23" t="n">
        <v>3.050858780308722</v>
      </c>
    </row>
    <row r="305">
      <c r="A305" s="2" t="inlineStr">
        <is>
          <t>Vic|3002</t>
        </is>
      </c>
      <c r="B305" s="2" t="inlineStr">
        <is>
          <t>Vic</t>
        </is>
      </c>
      <c r="C305" s="2" t="inlineStr">
        <is>
          <t>3002</t>
        </is>
      </c>
      <c r="D305" s="2" t="inlineStr">
        <is>
          <t>Non-residential building construction</t>
        </is>
      </c>
      <c r="E305" s="23" t="n">
        <v>1</v>
      </c>
      <c r="F305" s="23" t="n">
        <v>0.6586171715547546</v>
      </c>
      <c r="G305" s="23" t="n">
        <v>2.313973103979408</v>
      </c>
      <c r="H305" s="23" t="n">
        <v>0.655355932424653</v>
      </c>
      <c r="I305" s="23" t="n">
        <v>1.313973103979408</v>
      </c>
      <c r="J305" s="23" t="n">
        <v>1.658617171554755</v>
      </c>
      <c r="K305" s="23" t="n">
        <v>2.313973103979408</v>
      </c>
      <c r="L305" s="23" t="n">
        <v>2.97902586180319</v>
      </c>
      <c r="M305" s="23" t="n">
        <v>0.6650527578237821</v>
      </c>
      <c r="N305" s="23" t="n">
        <v>2.97902586180319</v>
      </c>
      <c r="O305" s="23" t="n">
        <v>1.97902586180319</v>
      </c>
      <c r="P305" s="23" t="n">
        <v>0.1020691530157115</v>
      </c>
      <c r="Q305" s="23" t="n">
        <v>0.1245035890725419</v>
      </c>
      <c r="R305" s="23" t="n">
        <v>0.3759311139277229</v>
      </c>
      <c r="S305" s="23" t="n">
        <v>0.1493583718394695</v>
      </c>
      <c r="T305" s="23" t="n">
        <v>0.2738619609120114</v>
      </c>
      <c r="U305" s="23" t="n">
        <v>2.2197964359847</v>
      </c>
      <c r="V305" s="23" t="n">
        <v>3.683102120675537</v>
      </c>
      <c r="W305" s="23" t="n">
        <v>0.5337333367730063</v>
      </c>
      <c r="X305" s="23" t="n">
        <v>0.1578022228452833</v>
      </c>
      <c r="Y305" s="23" t="n">
        <v>5.229134572037142</v>
      </c>
      <c r="Z305" s="23" t="n">
        <v>4.229134572037142</v>
      </c>
      <c r="AA305" s="23" t="n">
        <v>0.2130527275772026</v>
      </c>
      <c r="AB305" s="23" t="n">
        <v>0.2306562148478761</v>
      </c>
      <c r="AC305" s="23" t="n">
        <v>0.7032073175033408</v>
      </c>
      <c r="AD305" s="23" t="n">
        <v>0.2594983750782621</v>
      </c>
      <c r="AE305" s="23" t="n">
        <v>0.4901545899261381</v>
      </c>
      <c r="AF305" s="23" t="n">
        <v>2.082625026540881</v>
      </c>
      <c r="AG305" s="23" t="n">
        <v>3.300625744153047</v>
      </c>
      <c r="AH305" s="23" t="n">
        <v>1.035615854527212</v>
      </c>
      <c r="AI305" s="23" t="n">
        <v>0.3324085370238713</v>
      </c>
      <c r="AJ305" s="23" t="n">
        <v>4.860842976778799</v>
      </c>
      <c r="AK305" s="23" t="n">
        <v>3.860842976778799</v>
      </c>
      <c r="AL305" s="23" t="n">
        <v>0.2135551323592343</v>
      </c>
      <c r="AM305" s="23" t="n">
        <v>0.2254142725376464</v>
      </c>
      <c r="AN305" s="23" t="n">
        <v>0.6969671161762815</v>
      </c>
      <c r="AO305" s="23" t="n">
        <v>0.2579977112794008</v>
      </c>
      <c r="AP305" s="23" t="n">
        <v>0.4834119838170472</v>
      </c>
      <c r="AQ305" s="23" t="n">
        <v>2.055531983930328</v>
      </c>
      <c r="AR305" s="23" t="n">
        <v>3.263640206051663</v>
      </c>
      <c r="AS305" s="23" t="n">
        <v>1.034946121581774</v>
      </c>
      <c r="AT305" s="23" t="n">
        <v>0.3379790054054924</v>
      </c>
      <c r="AU305" s="23" t="n">
        <v>4.846271359289212</v>
      </c>
      <c r="AV305" s="23" t="n">
        <v>3.846271359289212</v>
      </c>
      <c r="AW305" s="23" t="n">
        <v>0.2166551855749501</v>
      </c>
      <c r="AX305" s="23" t="n">
        <v>0.2318569400200485</v>
      </c>
      <c r="AY305" s="23" t="n">
        <v>0.7137756532125202</v>
      </c>
      <c r="AZ305" s="23" t="n">
        <v>0.2652635276175216</v>
      </c>
      <c r="BA305" s="23" t="n">
        <v>0.4971204676375701</v>
      </c>
      <c r="BB305" s="23" t="n">
        <v>2.070165661646901</v>
      </c>
      <c r="BC305" s="23" t="n">
        <v>3.29452374434673</v>
      </c>
      <c r="BD305" s="23" t="n">
        <v>1.060800831440623</v>
      </c>
      <c r="BE305" s="23" t="n">
        <v>0.3470251782281025</v>
      </c>
      <c r="BF305" s="23" t="n">
        <v>4.896263288716195</v>
      </c>
      <c r="BG305" s="23" t="n">
        <v>3.896263288716195</v>
      </c>
      <c r="BH305" s="23" t="n">
        <v>1.788789757410726</v>
      </c>
      <c r="BI305" s="23" t="n">
        <v>1.603228063256276</v>
      </c>
      <c r="BJ305" s="23" t="n">
        <v>5.07633867458136</v>
      </c>
      <c r="BK305" s="23" t="n">
        <v>1.684320853914358</v>
      </c>
      <c r="BL305" s="23" t="n">
        <v>3.287548917170634</v>
      </c>
      <c r="BM305" s="23" t="n">
        <v>1.896264111874695</v>
      </c>
      <c r="BN305" s="23" t="n">
        <v>2.83786210959155</v>
      </c>
      <c r="BO305" s="23" t="n">
        <v>7.00334504850293</v>
      </c>
      <c r="BP305" s="23" t="n">
        <v>1.92700637392157</v>
      </c>
      <c r="BQ305" s="23" t="n">
        <v>3.915130338536975</v>
      </c>
      <c r="BR305" s="23" t="n">
        <v>2.915130338536975</v>
      </c>
      <c r="CD305" s="23" t="n">
        <v>0.1109835745614911</v>
      </c>
      <c r="CE305" s="23" t="n">
        <v>0.106152625775334</v>
      </c>
      <c r="CF305" s="23" t="n">
        <v>0.3272762035756182</v>
      </c>
      <c r="CG305" s="23" t="n">
        <v>0.1101400032387931</v>
      </c>
      <c r="CH305" s="23" t="n">
        <v>0.2162926290141271</v>
      </c>
      <c r="CI305" s="23" t="n">
        <v>1.956471497649587</v>
      </c>
      <c r="CJ305" s="23" t="n">
        <v>2.948870631250834</v>
      </c>
      <c r="CK305" s="23" t="n">
        <v>0.501882517754206</v>
      </c>
      <c r="CL305" s="23" t="n">
        <v>0.1746063141785878</v>
      </c>
      <c r="CM305" s="23" t="n">
        <v>4.522133295284476</v>
      </c>
      <c r="CN305" s="23" t="n">
        <v>3.522133295284476</v>
      </c>
      <c r="CO305" s="23" t="n">
        <v>0</v>
      </c>
      <c r="CP305" s="23" t="n">
        <v>0.0001603548605328043</v>
      </c>
      <c r="CQ305" s="23" t="n">
        <v>0.0004801377780239255</v>
      </c>
      <c r="CR305" s="23" t="n">
        <v>0.0003197829174911213</v>
      </c>
      <c r="CS305" s="23" t="n">
        <v>0.0004801377780239255</v>
      </c>
      <c r="CV305" s="23" t="n">
        <v>0.002821203408574475</v>
      </c>
      <c r="CW305" s="23" t="n">
        <v>0.00234106563055055</v>
      </c>
      <c r="CZ305" s="23" t="n">
        <v>0.0003751418876260796</v>
      </c>
      <c r="DA305" s="23" t="n">
        <v>0.000234314473428784</v>
      </c>
      <c r="DB305" s="23" t="n">
        <v>0.0007822982302881928</v>
      </c>
      <c r="DC305" s="23" t="n">
        <v>0.0001728418692333292</v>
      </c>
      <c r="DD305" s="23" t="n">
        <v>0.0004071563426621132</v>
      </c>
      <c r="DE305" s="23" t="n">
        <v>1.624602266922364</v>
      </c>
      <c r="DF305" s="23" t="n">
        <v>2.085339590411039</v>
      </c>
      <c r="DG305" s="23" t="n">
        <v>0.0008963310379053039</v>
      </c>
      <c r="DH305" s="23" t="n">
        <v>0.0001140328076171111</v>
      </c>
      <c r="DI305" s="23" t="n">
        <v>2.389312064236123</v>
      </c>
      <c r="DJ305" s="23" t="n">
        <v>1.389312064236123</v>
      </c>
      <c r="DK305" s="23" t="n">
        <v>0.003950952036962507</v>
      </c>
      <c r="DL305" s="23" t="n">
        <v>0.007568123156388326</v>
      </c>
      <c r="DM305" s="23" t="n">
        <v>0.02035341316745567</v>
      </c>
      <c r="DN305" s="23" t="n">
        <v>0.008834337974104836</v>
      </c>
      <c r="DO305" s="23" t="n">
        <v>0.01640246113049316</v>
      </c>
      <c r="DP305" s="23" t="n">
        <v>2.915518863703216</v>
      </c>
      <c r="DQ305" s="23" t="n">
        <v>5.15152119718046</v>
      </c>
      <c r="DR305" s="23" t="n">
        <v>0.02830062088880262</v>
      </c>
      <c r="DS305" s="23" t="n">
        <v>0.007947207721346949</v>
      </c>
      <c r="DT305" s="23" t="n">
        <v>7.162987711326444</v>
      </c>
      <c r="DU305" s="23" t="n">
        <v>6.162987711326444</v>
      </c>
      <c r="DV305" s="23" t="n">
        <v>-0.001226040708872722</v>
      </c>
      <c r="DW305" s="23" t="n">
        <v>-0.001520125007947897</v>
      </c>
      <c r="DX305" s="23" t="n">
        <v>-0.004807312139529537</v>
      </c>
      <c r="DY305" s="23" t="n">
        <v>-0.002061146422708918</v>
      </c>
      <c r="DZ305" s="23" t="n">
        <v>-0.003581271430656815</v>
      </c>
      <c r="EA305" s="23" t="n">
        <v>2.239865036247915</v>
      </c>
      <c r="EB305" s="23" t="n">
        <v>3.921005317963382</v>
      </c>
      <c r="EC305" s="23" t="n">
        <v>-0.006163445476433486</v>
      </c>
      <c r="ED305" s="23" t="n">
        <v>-0.001356133336903948</v>
      </c>
      <c r="EE305" s="23" t="n">
        <v>5.027113236803075</v>
      </c>
      <c r="EF305" s="23" t="n">
        <v>4.027113236803075</v>
      </c>
      <c r="EG305" s="23" t="n">
        <v>0.005400970994273956</v>
      </c>
      <c r="EH305" s="23" t="n">
        <v>0.003906825632238131</v>
      </c>
      <c r="EI305" s="23" t="n">
        <v>0.01445593237313659</v>
      </c>
      <c r="EJ305" s="23" t="n">
        <v>0.005148135746624507</v>
      </c>
      <c r="EK305" s="23" t="n">
        <v>0.009054961378862638</v>
      </c>
      <c r="EL305" s="23" t="n">
        <v>1.723356158805537</v>
      </c>
      <c r="EM305" s="23" t="n">
        <v>2.676543234255951</v>
      </c>
      <c r="EN305" s="23" t="n">
        <v>0.01928511563329395</v>
      </c>
      <c r="EO305" s="23" t="n">
        <v>0.004829183260157357</v>
      </c>
      <c r="EP305" s="23" t="n">
        <v>3.570675653274161</v>
      </c>
      <c r="EQ305" s="23" t="n">
        <v>2.570675653274161</v>
      </c>
      <c r="ER305" s="23" t="n">
        <v>-0.004898566212242308</v>
      </c>
      <c r="ES305" s="23" t="n">
        <v>-0.009148767942467575</v>
      </c>
      <c r="ET305" s="23" t="n">
        <v>-0.02069613370019565</v>
      </c>
      <c r="EU305" s="23" t="n">
        <v>-0.006648799545485765</v>
      </c>
      <c r="EV305" s="23" t="n">
        <v>-0.01579756748795334</v>
      </c>
      <c r="EW305" s="23" t="n">
        <v>2.86764198871158</v>
      </c>
      <c r="EX305" s="23" t="n">
        <v>4.224937012890153</v>
      </c>
      <c r="EY305" s="23" t="n">
        <v>-0.01995484857873172</v>
      </c>
      <c r="EZ305" s="23" t="n">
        <v>0.0007412851214639235</v>
      </c>
      <c r="FA305" s="23" t="n">
        <v>4.073610055297678</v>
      </c>
      <c r="FB305" s="23" t="n">
        <v>3.073610055297678</v>
      </c>
      <c r="FC305" s="23" t="n">
        <v>0.006778258356668623</v>
      </c>
      <c r="FD305" s="23" t="n">
        <v>0.006483210921858667</v>
      </c>
      <c r="FE305" s="23" t="n">
        <v>0.01998820699901063</v>
      </c>
      <c r="FF305" s="23" t="n">
        <v>0.006726737720483334</v>
      </c>
      <c r="FG305" s="23" t="n">
        <v>0.013209948642342</v>
      </c>
      <c r="FH305" s="23" t="n">
        <v>1.956471497649587</v>
      </c>
      <c r="FI305" s="23" t="n">
        <v>2.948870631250831</v>
      </c>
      <c r="FJ305" s="23" t="n">
        <v>0.03065218779873142</v>
      </c>
      <c r="FK305" s="23" t="n">
        <v>0.01066398079972079</v>
      </c>
      <c r="FL305" s="23" t="n">
        <v>4.522133295284475</v>
      </c>
      <c r="FM305" s="23" t="n">
        <v>3.522133295284475</v>
      </c>
    </row>
    <row r="306">
      <c r="A306" s="2" t="inlineStr">
        <is>
          <t>Vic|3101</t>
        </is>
      </c>
      <c r="B306" s="2" t="inlineStr">
        <is>
          <t>Vic</t>
        </is>
      </c>
      <c r="C306" s="2" t="inlineStr">
        <is>
          <t>3101</t>
        </is>
      </c>
      <c r="D306" s="2" t="inlineStr">
        <is>
          <t>Heavy and civil engineering construction</t>
        </is>
      </c>
      <c r="E306" s="23" t="n">
        <v>1</v>
      </c>
      <c r="F306" s="23" t="n">
        <v>0.5405045721942012</v>
      </c>
      <c r="G306" s="23" t="n">
        <v>2.050304472577037</v>
      </c>
      <c r="H306" s="23" t="n">
        <v>0.5097999003828355</v>
      </c>
      <c r="I306" s="23" t="n">
        <v>1.050304472577037</v>
      </c>
      <c r="J306" s="23" t="n">
        <v>1.540504572194201</v>
      </c>
      <c r="K306" s="23" t="n">
        <v>2.050304472577037</v>
      </c>
      <c r="L306" s="23" t="n">
        <v>2.796995065091526</v>
      </c>
      <c r="M306" s="23" t="n">
        <v>0.7466905925144891</v>
      </c>
      <c r="N306" s="23" t="n">
        <v>2.796995065091526</v>
      </c>
      <c r="O306" s="23" t="n">
        <v>1.796995065091526</v>
      </c>
      <c r="P306" s="23" t="n">
        <v>0.1767143836894454</v>
      </c>
      <c r="Q306" s="23" t="n">
        <v>0.1224861015795412</v>
      </c>
      <c r="R306" s="23" t="n">
        <v>0.4220781327512397</v>
      </c>
      <c r="S306" s="23" t="n">
        <v>0.1228776474822531</v>
      </c>
      <c r="T306" s="23" t="n">
        <v>0.2453637490617943</v>
      </c>
      <c r="U306" s="23" t="n">
        <v>1.693130344130878</v>
      </c>
      <c r="V306" s="23" t="n">
        <v>2.388476387372021</v>
      </c>
      <c r="W306" s="23" t="n">
        <v>0.5992511974296201</v>
      </c>
      <c r="X306" s="23" t="n">
        <v>0.1771730646783803</v>
      </c>
      <c r="Y306" s="23" t="n">
        <v>3.391071993792724</v>
      </c>
      <c r="Z306" s="23" t="n">
        <v>2.391071993792725</v>
      </c>
      <c r="AA306" s="23" t="n">
        <v>0.3553943404178106</v>
      </c>
      <c r="AB306" s="23" t="n">
        <v>0.2045117739550333</v>
      </c>
      <c r="AC306" s="23" t="n">
        <v>0.7695518025384879</v>
      </c>
      <c r="AD306" s="23" t="n">
        <v>0.209645688165644</v>
      </c>
      <c r="AE306" s="23" t="n">
        <v>0.4141574621206773</v>
      </c>
      <c r="AF306" s="23" t="n">
        <v>1.575450283520565</v>
      </c>
      <c r="AG306" s="23" t="n">
        <v>2.165346250685318</v>
      </c>
      <c r="AH306" s="23" t="n">
        <v>1.142764791353725</v>
      </c>
      <c r="AI306" s="23" t="n">
        <v>0.373212988815237</v>
      </c>
      <c r="AJ306" s="23" t="n">
        <v>3.21548393260923</v>
      </c>
      <c r="AK306" s="23" t="n">
        <v>2.21548393260923</v>
      </c>
      <c r="AL306" s="23" t="n">
        <v>0.3569027164118125</v>
      </c>
      <c r="AM306" s="23" t="n">
        <v>0.2017730493860952</v>
      </c>
      <c r="AN306" s="23" t="n">
        <v>0.7677523382748024</v>
      </c>
      <c r="AO306" s="23" t="n">
        <v>0.2090765724768946</v>
      </c>
      <c r="AP306" s="23" t="n">
        <v>0.4108496218629898</v>
      </c>
      <c r="AQ306" s="23" t="n">
        <v>1.565344672673433</v>
      </c>
      <c r="AR306" s="23" t="n">
        <v>2.151152969620244</v>
      </c>
      <c r="AS306" s="23" t="n">
        <v>1.147219592315653</v>
      </c>
      <c r="AT306" s="23" t="n">
        <v>0.3794672540408508</v>
      </c>
      <c r="AU306" s="23" t="n">
        <v>3.214376185895802</v>
      </c>
      <c r="AV306" s="23" t="n">
        <v>2.214376185895802</v>
      </c>
      <c r="AW306" s="23" t="n">
        <v>0.3630581373935906</v>
      </c>
      <c r="AX306" s="23" t="n">
        <v>0.2074304316163673</v>
      </c>
      <c r="AY306" s="23" t="n">
        <v>0.7852865955720816</v>
      </c>
      <c r="AZ306" s="23" t="n">
        <v>0.2147980265621237</v>
      </c>
      <c r="BA306" s="23" t="n">
        <v>0.422228458178491</v>
      </c>
      <c r="BB306" s="23" t="n">
        <v>1.571342190827946</v>
      </c>
      <c r="BC306" s="23" t="n">
        <v>2.162977536351855</v>
      </c>
      <c r="BD306" s="23" t="n">
        <v>1.174910475633109</v>
      </c>
      <c r="BE306" s="23" t="n">
        <v>0.3896238800610277</v>
      </c>
      <c r="BF306" s="23" t="n">
        <v>3.2361496813371</v>
      </c>
      <c r="BG306" s="23" t="n">
        <v>2.2361496813371</v>
      </c>
      <c r="BH306" s="23" t="n">
        <v>1.430086467273455</v>
      </c>
      <c r="BI306" s="23" t="n">
        <v>1.37454607072104</v>
      </c>
      <c r="BJ306" s="23" t="n">
        <v>4.133428779052243</v>
      </c>
      <c r="BK306" s="23" t="n">
        <v>1.328796241057749</v>
      </c>
      <c r="BL306" s="23" t="n">
        <v>2.703342311778789</v>
      </c>
      <c r="BM306" s="23" t="n">
        <v>1.961162910199195</v>
      </c>
      <c r="BN306" s="23" t="n">
        <v>2.890334866906945</v>
      </c>
      <c r="BO306" s="23" t="n">
        <v>6.296982744050544</v>
      </c>
      <c r="BP306" s="23" t="n">
        <v>2.1635539649983</v>
      </c>
      <c r="BQ306" s="23" t="n">
        <v>4.403218188656884</v>
      </c>
      <c r="BR306" s="23" t="n">
        <v>3.403218188656884</v>
      </c>
      <c r="CD306" s="23" t="n">
        <v>0.1786799567283652</v>
      </c>
      <c r="CE306" s="23" t="n">
        <v>0.08202567237549208</v>
      </c>
      <c r="CF306" s="23" t="n">
        <v>0.3474736697872485</v>
      </c>
      <c r="CG306" s="23" t="n">
        <v>0.0867680406833912</v>
      </c>
      <c r="CH306" s="23" t="n">
        <v>0.1687937130588833</v>
      </c>
      <c r="CI306" s="23" t="n">
        <v>1.459064765166638</v>
      </c>
      <c r="CJ306" s="23" t="n">
        <v>1.944670662280765</v>
      </c>
      <c r="CK306" s="23" t="n">
        <v>0.5435135939241044</v>
      </c>
      <c r="CL306" s="23" t="n">
        <v>0.1960399241368559</v>
      </c>
      <c r="CM306" s="23" t="n">
        <v>3.041827431995467</v>
      </c>
      <c r="CN306" s="23" t="n">
        <v>2.041827431995467</v>
      </c>
      <c r="CO306" s="23" t="n">
        <v>0</v>
      </c>
      <c r="CP306" s="23" t="n">
        <v>0.0001528437935152753</v>
      </c>
      <c r="CQ306" s="23" t="n">
        <v>0.0004642028144758119</v>
      </c>
      <c r="CR306" s="23" t="n">
        <v>0.0003113590209605366</v>
      </c>
      <c r="CS306" s="23" t="n">
        <v>0.0004642028144758119</v>
      </c>
      <c r="CV306" s="23" t="n">
        <v>0.003092643434000738</v>
      </c>
      <c r="CW306" s="23" t="n">
        <v>0.002628440619524926</v>
      </c>
      <c r="CZ306" s="23" t="n">
        <v>0.0002415516440378574</v>
      </c>
      <c r="DA306" s="23" t="n">
        <v>0.0001510362136055065</v>
      </c>
      <c r="DB306" s="23" t="n">
        <v>0.0005086275708680451</v>
      </c>
      <c r="DC306" s="23" t="n">
        <v>0.0001160397132246813</v>
      </c>
      <c r="DD306" s="23" t="n">
        <v>0.0002670759268301878</v>
      </c>
      <c r="DE306" s="23" t="n">
        <v>1.625275038831179</v>
      </c>
      <c r="DF306" s="23" t="n">
        <v>2.10566801519401</v>
      </c>
      <c r="DG306" s="23" t="n">
        <v>0.000636658352913569</v>
      </c>
      <c r="DH306" s="23" t="n">
        <v>0.0001280307820455239</v>
      </c>
      <c r="DI306" s="23" t="n">
        <v>2.635702834685688</v>
      </c>
      <c r="DJ306" s="23" t="n">
        <v>1.635702834685689</v>
      </c>
      <c r="DK306" s="23" t="n">
        <v>0.009387956871166924</v>
      </c>
      <c r="DL306" s="23" t="n">
        <v>0.006489889345739278</v>
      </c>
      <c r="DM306" s="23" t="n">
        <v>0.02264805367002929</v>
      </c>
      <c r="DN306" s="23" t="n">
        <v>0.006770207453123091</v>
      </c>
      <c r="DO306" s="23" t="n">
        <v>0.01326009679886237</v>
      </c>
      <c r="DP306" s="23" t="n">
        <v>1.691299441912816</v>
      </c>
      <c r="DQ306" s="23" t="n">
        <v>2.412458214373341</v>
      </c>
      <c r="DR306" s="23" t="n">
        <v>0.03157081231207474</v>
      </c>
      <c r="DS306" s="23" t="n">
        <v>0.008922758642045444</v>
      </c>
      <c r="DT306" s="23" t="n">
        <v>3.362905554992231</v>
      </c>
      <c r="DU306" s="23" t="n">
        <v>2.362905554992231</v>
      </c>
      <c r="DV306" s="23" t="n">
        <v>-0.0034740875334268</v>
      </c>
      <c r="DW306" s="23" t="n">
        <v>-0.001136387122587983</v>
      </c>
      <c r="DX306" s="23" t="n">
        <v>-0.006086626758093971</v>
      </c>
      <c r="DY306" s="23" t="n">
        <v>-0.001476152102079189</v>
      </c>
      <c r="DZ306" s="23" t="n">
        <v>-0.002612539224667171</v>
      </c>
      <c r="EA306" s="23" t="n">
        <v>1.327103768012162</v>
      </c>
      <c r="EB306" s="23" t="n">
        <v>1.75200731113709</v>
      </c>
      <c r="EC306" s="23" t="n">
        <v>-0.007609230781532614</v>
      </c>
      <c r="ED306" s="23" t="n">
        <v>-0.001522604023438644</v>
      </c>
      <c r="EE306" s="23" t="n">
        <v>2.190281824599554</v>
      </c>
      <c r="EF306" s="23" t="n">
        <v>1.190281824599554</v>
      </c>
      <c r="EG306" s="23" t="n">
        <v>0.007410789585218648</v>
      </c>
      <c r="EH306" s="23" t="n">
        <v>0.004098714413018161</v>
      </c>
      <c r="EI306" s="23" t="n">
        <v>0.01578361544173026</v>
      </c>
      <c r="EJ306" s="23" t="n">
        <v>0.004274111443493447</v>
      </c>
      <c r="EK306" s="23" t="n">
        <v>0.008372825856511609</v>
      </c>
      <c r="EL306" s="23" t="n">
        <v>1.553073915523569</v>
      </c>
      <c r="EM306" s="23" t="n">
        <v>2.129815623589126</v>
      </c>
      <c r="EN306" s="23" t="n">
        <v>0.02120559988953161</v>
      </c>
      <c r="EO306" s="23" t="n">
        <v>0.005421984447801353</v>
      </c>
      <c r="EP306" s="23" t="n">
        <v>2.861449464417085</v>
      </c>
      <c r="EQ306" s="23" t="n">
        <v>1.861449464417085</v>
      </c>
      <c r="ER306" s="23" t="n">
        <v>-0.005902413591216661</v>
      </c>
      <c r="ES306" s="23" t="n">
        <v>-0.006837438981956211</v>
      </c>
      <c r="ET306" s="23" t="n">
        <v>-0.01758307970541621</v>
      </c>
      <c r="EU306" s="23" t="n">
        <v>-0.004843227132243341</v>
      </c>
      <c r="EV306" s="23" t="n">
        <v>-0.01168066611419955</v>
      </c>
      <c r="EW306" s="23" t="n">
        <v>2.158414075240501</v>
      </c>
      <c r="EX306" s="23" t="n">
        <v>2.978964356476386</v>
      </c>
      <c r="EY306" s="23" t="n">
        <v>-0.0167507989276035</v>
      </c>
      <c r="EZ306" s="23" t="n">
        <v>0.0008322807778127113</v>
      </c>
      <c r="FA306" s="23" t="n">
        <v>2.837957501407601</v>
      </c>
      <c r="FB306" s="23" t="n">
        <v>1.837957501407601</v>
      </c>
      <c r="FC306" s="23" t="n">
        <v>0.01091277618916654</v>
      </c>
      <c r="FD306" s="23" t="n">
        <v>0.00500967103859582</v>
      </c>
      <c r="FE306" s="23" t="n">
        <v>0.02122175569910825</v>
      </c>
      <c r="FF306" s="23" t="n">
        <v>0.00529930847134589</v>
      </c>
      <c r="FG306" s="23" t="n">
        <v>0.01030897950994171</v>
      </c>
      <c r="FH306" s="23" t="n">
        <v>1.459064765166638</v>
      </c>
      <c r="FI306" s="23" t="n">
        <v>1.944670662280764</v>
      </c>
      <c r="FJ306" s="23" t="n">
        <v>0.03319478197143374</v>
      </c>
      <c r="FK306" s="23" t="n">
        <v>0.01197302627232549</v>
      </c>
      <c r="FL306" s="23" t="n">
        <v>3.041827431995467</v>
      </c>
      <c r="FM306" s="23" t="n">
        <v>2.041827431995467</v>
      </c>
    </row>
    <row r="307">
      <c r="A307" s="2" t="inlineStr">
        <is>
          <t>Vic|3201</t>
        </is>
      </c>
      <c r="B307" s="2" t="inlineStr">
        <is>
          <t>Vic</t>
        </is>
      </c>
      <c r="C307" s="2" t="inlineStr">
        <is>
          <t>3201</t>
        </is>
      </c>
      <c r="D307" s="2" t="inlineStr">
        <is>
          <t>Construction services</t>
        </is>
      </c>
      <c r="E307" s="23" t="n">
        <v>1</v>
      </c>
      <c r="F307" s="23" t="n">
        <v>0.5593336895112542</v>
      </c>
      <c r="G307" s="23" t="n">
        <v>2.096638755750797</v>
      </c>
      <c r="H307" s="23" t="n">
        <v>0.5373050662395424</v>
      </c>
      <c r="I307" s="23" t="n">
        <v>1.096638755750797</v>
      </c>
      <c r="J307" s="23" t="n">
        <v>1.559333689511254</v>
      </c>
      <c r="K307" s="23" t="n">
        <v>2.096638755750797</v>
      </c>
      <c r="L307" s="23" t="n">
        <v>2.797639280807935</v>
      </c>
      <c r="M307" s="23" t="n">
        <v>0.7010005250571387</v>
      </c>
      <c r="N307" s="23" t="n">
        <v>2.797639280807935</v>
      </c>
      <c r="O307" s="23" t="n">
        <v>1.797639280807935</v>
      </c>
      <c r="P307" s="23" t="n">
        <v>0.1607123383588865</v>
      </c>
      <c r="Q307" s="23" t="n">
        <v>0.1114465438466943</v>
      </c>
      <c r="R307" s="23" t="n">
        <v>0.3962511321823203</v>
      </c>
      <c r="S307" s="23" t="n">
        <v>0.1240922499767395</v>
      </c>
      <c r="T307" s="23" t="n">
        <v>0.2355387938234338</v>
      </c>
      <c r="U307" s="23" t="n">
        <v>1.693453564205028</v>
      </c>
      <c r="V307" s="23" t="n">
        <v>2.46559247552887</v>
      </c>
      <c r="W307" s="23" t="n">
        <v>0.5625829603995298</v>
      </c>
      <c r="X307" s="23" t="n">
        <v>0.1663318282172095</v>
      </c>
      <c r="Y307" s="23" t="n">
        <v>3.500558613883314</v>
      </c>
      <c r="Z307" s="23" t="n">
        <v>2.500558613883314</v>
      </c>
      <c r="AA307" s="23" t="n">
        <v>0.3162972809428701</v>
      </c>
      <c r="AB307" s="23" t="n">
        <v>0.200128138459487</v>
      </c>
      <c r="AC307" s="23" t="n">
        <v>0.7324790889886584</v>
      </c>
      <c r="AD307" s="23" t="n">
        <v>0.2160536695863013</v>
      </c>
      <c r="AE307" s="23" t="n">
        <v>0.4161818080457883</v>
      </c>
      <c r="AF307" s="23" t="n">
        <v>1.632721653069266</v>
      </c>
      <c r="AG307" s="23" t="n">
        <v>2.315793189259061</v>
      </c>
      <c r="AH307" s="23" t="n">
        <v>1.082855139980016</v>
      </c>
      <c r="AI307" s="23" t="n">
        <v>0.3503760509913575</v>
      </c>
      <c r="AJ307" s="23" t="n">
        <v>3.423536037844101</v>
      </c>
      <c r="AK307" s="23" t="n">
        <v>2.423536037844101</v>
      </c>
      <c r="AL307" s="23" t="n">
        <v>0.3019262161469398</v>
      </c>
      <c r="AM307" s="23" t="n">
        <v>0.196894709632858</v>
      </c>
      <c r="AN307" s="23" t="n">
        <v>0.7139720040079178</v>
      </c>
      <c r="AO307" s="23" t="n">
        <v>0.2151510782281201</v>
      </c>
      <c r="AP307" s="23" t="n">
        <v>0.4120457878609781</v>
      </c>
      <c r="AQ307" s="23" t="n">
        <v>1.652128563546249</v>
      </c>
      <c r="AR307" s="23" t="n">
        <v>2.364723451707307</v>
      </c>
      <c r="AS307" s="23" t="n">
        <v>1.070219621148567</v>
      </c>
      <c r="AT307" s="23" t="n">
        <v>0.356247617140649</v>
      </c>
      <c r="AU307" s="23" t="n">
        <v>3.544639597072015</v>
      </c>
      <c r="AV307" s="23" t="n">
        <v>2.544639597072015</v>
      </c>
      <c r="AW307" s="23" t="n">
        <v>0.31287188674745</v>
      </c>
      <c r="AX307" s="23" t="n">
        <v>0.2027391504678015</v>
      </c>
      <c r="AY307" s="23" t="n">
        <v>0.7368607810716729</v>
      </c>
      <c r="AZ307" s="23" t="n">
        <v>0.2212497438564213</v>
      </c>
      <c r="BA307" s="23" t="n">
        <v>0.4239888943242228</v>
      </c>
      <c r="BB307" s="23" t="n">
        <v>1.647994144106186</v>
      </c>
      <c r="BC307" s="23" t="n">
        <v>2.355151780276335</v>
      </c>
      <c r="BD307" s="23" t="n">
        <v>1.102643539332792</v>
      </c>
      <c r="BE307" s="23" t="n">
        <v>0.3657827582611192</v>
      </c>
      <c r="BF307" s="23" t="n">
        <v>3.524265317653309</v>
      </c>
      <c r="BG307" s="23" t="n">
        <v>2.524265317653309</v>
      </c>
      <c r="BH307" s="23" t="n">
        <v>2.437689786778102</v>
      </c>
      <c r="BI307" s="23" t="n">
        <v>1.403559996291917</v>
      </c>
      <c r="BJ307" s="23" t="n">
        <v>5.222732718752821</v>
      </c>
      <c r="BK307" s="23" t="n">
        <v>1.381482935682802</v>
      </c>
      <c r="BL307" s="23" t="n">
        <v>2.785042931974719</v>
      </c>
      <c r="BM307" s="23" t="n">
        <v>1.57577465512829</v>
      </c>
      <c r="BN307" s="23" t="n">
        <v>2.142492759776343</v>
      </c>
      <c r="BO307" s="23" t="n">
        <v>7.253898613512408</v>
      </c>
      <c r="BP307" s="23" t="n">
        <v>2.031165894759586</v>
      </c>
      <c r="BQ307" s="23" t="n">
        <v>2.975726711765033</v>
      </c>
      <c r="BR307" s="23" t="n">
        <v>1.975726711765033</v>
      </c>
      <c r="CD307" s="23" t="n">
        <v>0.1555849425839836</v>
      </c>
      <c r="CE307" s="23" t="n">
        <v>0.08868159461279262</v>
      </c>
      <c r="CF307" s="23" t="n">
        <v>0.336227956806338</v>
      </c>
      <c r="CG307" s="23" t="n">
        <v>0.09196141960956181</v>
      </c>
      <c r="CH307" s="23" t="n">
        <v>0.1806430142223544</v>
      </c>
      <c r="CI307" s="23" t="n">
        <v>1.569988285112635</v>
      </c>
      <c r="CJ307" s="23" t="n">
        <v>2.161057177013416</v>
      </c>
      <c r="CK307" s="23" t="n">
        <v>0.5202721795804859</v>
      </c>
      <c r="CL307" s="23" t="n">
        <v>0.1840442227741478</v>
      </c>
      <c r="CM307" s="23" t="n">
        <v>3.3439751362806</v>
      </c>
      <c r="CN307" s="23" t="n">
        <v>2.3439751362806</v>
      </c>
      <c r="CO307" s="23" t="n">
        <v>0</v>
      </c>
      <c r="CP307" s="23" t="n">
        <v>0.0001359004398517084</v>
      </c>
      <c r="CQ307" s="23" t="n">
        <v>0.0004259162359587995</v>
      </c>
      <c r="CR307" s="23" t="n">
        <v>0.0002900157961070912</v>
      </c>
      <c r="CS307" s="23" t="n">
        <v>0.0004259162359587995</v>
      </c>
      <c r="CV307" s="23" t="n">
        <v>0.002893522327209666</v>
      </c>
      <c r="CW307" s="23" t="n">
        <v>0.002467606091250866</v>
      </c>
      <c r="CZ307" s="23" t="n">
        <v>0.0004197236308478925</v>
      </c>
      <c r="DA307" s="23" t="n">
        <v>0.0001941231125271155</v>
      </c>
      <c r="DB307" s="23" t="n">
        <v>0.0007481240656890046</v>
      </c>
      <c r="DC307" s="23" t="n">
        <v>0.0001342773223139965</v>
      </c>
      <c r="DD307" s="23" t="n">
        <v>0.000328400434841112</v>
      </c>
      <c r="DE307" s="23" t="n">
        <v>1.462502223510654</v>
      </c>
      <c r="DF307" s="23" t="n">
        <v>1.782420647076038</v>
      </c>
      <c r="DG307" s="23" t="n">
        <v>0.0008683206321612768</v>
      </c>
      <c r="DH307" s="23" t="n">
        <v>0.0001201965664722722</v>
      </c>
      <c r="DI307" s="23" t="n">
        <v>2.06879138638719</v>
      </c>
      <c r="DJ307" s="23" t="n">
        <v>1.06879138638719</v>
      </c>
      <c r="DK307" s="23" t="n">
        <v>0.01248328714164509</v>
      </c>
      <c r="DL307" s="23" t="n">
        <v>0.006882893849433544</v>
      </c>
      <c r="DM307" s="23" t="n">
        <v>0.02682592758356606</v>
      </c>
      <c r="DN307" s="23" t="n">
        <v>0.00745974659248742</v>
      </c>
      <c r="DO307" s="23" t="n">
        <v>0.01434264044192096</v>
      </c>
      <c r="DP307" s="23" t="n">
        <v>1.551368703718409</v>
      </c>
      <c r="DQ307" s="23" t="n">
        <v>2.148947410980634</v>
      </c>
      <c r="DR307" s="23" t="n">
        <v>0.03520270178661131</v>
      </c>
      <c r="DS307" s="23" t="n">
        <v>0.008376774203045258</v>
      </c>
      <c r="DT307" s="23" t="n">
        <v>2.819986545785101</v>
      </c>
      <c r="DU307" s="23" t="n">
        <v>1.819986545785101</v>
      </c>
      <c r="DV307" s="23" t="n">
        <v>-0.001957340171982757</v>
      </c>
      <c r="DW307" s="23" t="n">
        <v>-0.001368476566868873</v>
      </c>
      <c r="DX307" s="23" t="n">
        <v>-0.005111190821459176</v>
      </c>
      <c r="DY307" s="23" t="n">
        <v>-0.001785374082607545</v>
      </c>
      <c r="DZ307" s="23" t="n">
        <v>-0.003153850649476419</v>
      </c>
      <c r="EA307" s="23" t="n">
        <v>1.699151116631212</v>
      </c>
      <c r="EB307" s="23" t="n">
        <v>2.611294089101341</v>
      </c>
      <c r="EC307" s="23" t="n">
        <v>-0.006540626561757311</v>
      </c>
      <c r="ED307" s="23" t="n">
        <v>-0.001429435740298135</v>
      </c>
      <c r="EE307" s="23" t="n">
        <v>3.341589088794796</v>
      </c>
      <c r="EF307" s="23" t="n">
        <v>2.341589088794796</v>
      </c>
      <c r="EG307" s="23" t="n">
        <v>0.00399074628999514</v>
      </c>
      <c r="EH307" s="23" t="n">
        <v>0.003669897025641721</v>
      </c>
      <c r="EI307" s="23" t="n">
        <v>0.0119621736677863</v>
      </c>
      <c r="EJ307" s="23" t="n">
        <v>0.004301530352149439</v>
      </c>
      <c r="EK307" s="23" t="n">
        <v>0.007971427377791159</v>
      </c>
      <c r="EL307" s="23" t="n">
        <v>1.919601688246183</v>
      </c>
      <c r="EM307" s="23" t="n">
        <v>2.997477864672992</v>
      </c>
      <c r="EN307" s="23" t="n">
        <v>0.0170523863781957</v>
      </c>
      <c r="EO307" s="23" t="n">
        <v>0.005090212710409398</v>
      </c>
      <c r="EP307" s="23" t="n">
        <v>4.272981828222526</v>
      </c>
      <c r="EQ307" s="23" t="n">
        <v>3.272981828222526</v>
      </c>
      <c r="ER307" s="23" t="n">
        <v>-0.01836181108592548</v>
      </c>
      <c r="ES307" s="23" t="n">
        <v>-0.006903325852270787</v>
      </c>
      <c r="ET307" s="23" t="n">
        <v>-0.0304692586485267</v>
      </c>
      <c r="EU307" s="23" t="n">
        <v>-0.005204121710330436</v>
      </c>
      <c r="EV307" s="23" t="n">
        <v>-0.01210744756260122</v>
      </c>
      <c r="EW307" s="23" t="n">
        <v>1.375961054166506</v>
      </c>
      <c r="EX307" s="23" t="n">
        <v>1.659381991566274</v>
      </c>
      <c r="EY307" s="23" t="n">
        <v>-0.02968790520964522</v>
      </c>
      <c r="EZ307" s="23" t="n">
        <v>0.0007813534388814818</v>
      </c>
      <c r="FA307" s="23" t="n">
        <v>1.616828812295172</v>
      </c>
      <c r="FB307" s="23" t="n">
        <v>0.6168288122951723</v>
      </c>
      <c r="FC307" s="23" t="n">
        <v>0.009502261405874889</v>
      </c>
      <c r="FD307" s="23" t="n">
        <v>0.005416177683426608</v>
      </c>
      <c r="FE307" s="23" t="n">
        <v>0.02053493020902353</v>
      </c>
      <c r="FF307" s="23" t="n">
        <v>0.00561649111972203</v>
      </c>
      <c r="FG307" s="23" t="n">
        <v>0.01103266880314864</v>
      </c>
      <c r="FH307" s="23" t="n">
        <v>1.569988285112635</v>
      </c>
      <c r="FI307" s="23" t="n">
        <v>2.161057177013417</v>
      </c>
      <c r="FJ307" s="23" t="n">
        <v>0.03177532587968436</v>
      </c>
      <c r="FK307" s="23" t="n">
        <v>0.01124039567066083</v>
      </c>
      <c r="FL307" s="23" t="n">
        <v>3.343975136280599</v>
      </c>
      <c r="FM307" s="23" t="n">
        <v>2.3439751362806</v>
      </c>
    </row>
    <row r="308">
      <c r="A308" s="2" t="inlineStr">
        <is>
          <t>Vic|3301</t>
        </is>
      </c>
      <c r="B308" s="2" t="inlineStr">
        <is>
          <t>Vic</t>
        </is>
      </c>
      <c r="C308" s="2" t="inlineStr">
        <is>
          <t>3301</t>
        </is>
      </c>
      <c r="D308" s="2" t="inlineStr">
        <is>
          <t>Wholesale trade</t>
        </is>
      </c>
      <c r="E308" s="23" t="n">
        <v>1</v>
      </c>
      <c r="F308" s="23" t="n">
        <v>0.4379766665734834</v>
      </c>
      <c r="G308" s="23" t="n">
        <v>1.826447140869663</v>
      </c>
      <c r="H308" s="23" t="n">
        <v>0.3884704742961798</v>
      </c>
      <c r="I308" s="23" t="n">
        <v>0.8264471408696632</v>
      </c>
      <c r="J308" s="23" t="n">
        <v>1.437976666573483</v>
      </c>
      <c r="K308" s="23" t="n">
        <v>1.826447140869663</v>
      </c>
      <c r="L308" s="23" t="n">
        <v>2.754341620029256</v>
      </c>
      <c r="M308" s="23" t="n">
        <v>0.9278944791595924</v>
      </c>
      <c r="N308" s="23" t="n">
        <v>2.754341620029256</v>
      </c>
      <c r="O308" s="23" t="n">
        <v>1.754341620029256</v>
      </c>
      <c r="P308" s="23" t="n">
        <v>0.3230909776590747</v>
      </c>
      <c r="Q308" s="23" t="n">
        <v>0.10337654111347</v>
      </c>
      <c r="R308" s="23" t="n">
        <v>0.5245063659299605</v>
      </c>
      <c r="S308" s="23" t="n">
        <v>0.09803884715741575</v>
      </c>
      <c r="T308" s="23" t="n">
        <v>0.2014153882708858</v>
      </c>
      <c r="U308" s="23" t="n">
        <v>1.319961089172081</v>
      </c>
      <c r="V308" s="23" t="n">
        <v>1.623401463359398</v>
      </c>
      <c r="W308" s="23" t="n">
        <v>0.7446750813509517</v>
      </c>
      <c r="X308" s="23" t="n">
        <v>0.2201687154209913</v>
      </c>
      <c r="Y308" s="23" t="n">
        <v>2.304846414302328</v>
      </c>
      <c r="Z308" s="23" t="n">
        <v>1.304846414302328</v>
      </c>
      <c r="AA308" s="23" t="n">
        <v>0.4704772352817229</v>
      </c>
      <c r="AB308" s="23" t="n">
        <v>0.1828322302008623</v>
      </c>
      <c r="AC308" s="23" t="n">
        <v>0.8230750724064406</v>
      </c>
      <c r="AD308" s="23" t="n">
        <v>0.1697656069238554</v>
      </c>
      <c r="AE308" s="23" t="n">
        <v>0.3525978371247177</v>
      </c>
      <c r="AF308" s="23" t="n">
        <v>1.388610152606814</v>
      </c>
      <c r="AG308" s="23" t="n">
        <v>1.749447179763291</v>
      </c>
      <c r="AH308" s="23" t="n">
        <v>1.286857896703357</v>
      </c>
      <c r="AI308" s="23" t="n">
        <v>0.4637828242969169</v>
      </c>
      <c r="AJ308" s="23" t="n">
        <v>2.73521820015964</v>
      </c>
      <c r="AK308" s="23" t="n">
        <v>1.73521820015964</v>
      </c>
      <c r="AL308" s="23" t="n">
        <v>0.4785234367774789</v>
      </c>
      <c r="AM308" s="23" t="n">
        <v>0.1842253663082097</v>
      </c>
      <c r="AN308" s="23" t="n">
        <v>0.8328426902082355</v>
      </c>
      <c r="AO308" s="23" t="n">
        <v>0.1700938871225469</v>
      </c>
      <c r="AP308" s="23" t="n">
        <v>0.3543192534307567</v>
      </c>
      <c r="AQ308" s="23" t="n">
        <v>1.384987133647704</v>
      </c>
      <c r="AR308" s="23" t="n">
        <v>1.740442841873847</v>
      </c>
      <c r="AS308" s="23" t="n">
        <v>1.304397539802142</v>
      </c>
      <c r="AT308" s="23" t="n">
        <v>0.4715548495939068</v>
      </c>
      <c r="AU308" s="23" t="n">
        <v>2.725880154557003</v>
      </c>
      <c r="AV308" s="23" t="n">
        <v>1.725880154557003</v>
      </c>
      <c r="AW308" s="23" t="n">
        <v>0.4803343293054738</v>
      </c>
      <c r="AX308" s="23" t="n">
        <v>0.1894835943917144</v>
      </c>
      <c r="AY308" s="23" t="n">
        <v>0.8444229276203609</v>
      </c>
      <c r="AZ308" s="23" t="n">
        <v>0.1746050039231727</v>
      </c>
      <c r="BA308" s="23" t="n">
        <v>0.364088598314887</v>
      </c>
      <c r="BB308" s="23" t="n">
        <v>1.394482723451586</v>
      </c>
      <c r="BC308" s="23" t="n">
        <v>1.757989958455251</v>
      </c>
      <c r="BD308" s="23" t="n">
        <v>1.328599172616177</v>
      </c>
      <c r="BE308" s="23" t="n">
        <v>0.4841762449958164</v>
      </c>
      <c r="BF308" s="23" t="n">
        <v>2.765988378422231</v>
      </c>
      <c r="BG308" s="23" t="n">
        <v>1.765988378422231</v>
      </c>
      <c r="BH308" s="23" t="n">
        <v>1.999391505234901</v>
      </c>
      <c r="BI308" s="23" t="n">
        <v>1.125446549961056</v>
      </c>
      <c r="BJ308" s="23" t="n">
        <v>4.151016058628833</v>
      </c>
      <c r="BK308" s="23" t="n">
        <v>1.026178003432876</v>
      </c>
      <c r="BL308" s="23" t="n">
        <v>2.151624553393932</v>
      </c>
      <c r="BM308" s="23" t="n">
        <v>1.5628945341692</v>
      </c>
      <c r="BN308" s="23" t="n">
        <v>2.076139689380717</v>
      </c>
      <c r="BO308" s="23" t="n">
        <v>6.839612646842591</v>
      </c>
      <c r="BP308" s="23" t="n">
        <v>2.688596588213758</v>
      </c>
      <c r="BQ308" s="23" t="n">
        <v>3.420847107199762</v>
      </c>
      <c r="BR308" s="23" t="n">
        <v>2.420847107199763</v>
      </c>
      <c r="CD308" s="23" t="n">
        <v>0.1473862576226483</v>
      </c>
      <c r="CE308" s="23" t="n">
        <v>0.07945568908739234</v>
      </c>
      <c r="CF308" s="23" t="n">
        <v>0.2985687064764803</v>
      </c>
      <c r="CG308" s="23" t="n">
        <v>0.07172675976643966</v>
      </c>
      <c r="CH308" s="23" t="n">
        <v>0.151182448853832</v>
      </c>
      <c r="CI308" s="23" t="n">
        <v>1.539098355362425</v>
      </c>
      <c r="CJ308" s="23" t="n">
        <v>2.025756751629471</v>
      </c>
      <c r="CK308" s="23" t="n">
        <v>0.542182815352405</v>
      </c>
      <c r="CL308" s="23" t="n">
        <v>0.2436141088759247</v>
      </c>
      <c r="CM308" s="23" t="n">
        <v>3.678652434072591</v>
      </c>
      <c r="CN308" s="23" t="n">
        <v>2.678652434072591</v>
      </c>
      <c r="CO308" s="23" t="n">
        <v>0</v>
      </c>
      <c r="CP308" s="23" t="n">
        <v>0.0002175411302571973</v>
      </c>
      <c r="CQ308" s="23" t="n">
        <v>0.000582523413856497</v>
      </c>
      <c r="CR308" s="23" t="n">
        <v>0.0003649822835992997</v>
      </c>
      <c r="CS308" s="23" t="n">
        <v>0.000582523413856497</v>
      </c>
      <c r="CV308" s="23" t="n">
        <v>0.003848823490629814</v>
      </c>
      <c r="CW308" s="23" t="n">
        <v>0.003266300076773317</v>
      </c>
      <c r="CZ308" s="23" t="n">
        <v>0.0001168892204945582</v>
      </c>
      <c r="DA308" s="23" t="n">
        <v>6.657194900600484e-05</v>
      </c>
      <c r="DB308" s="23" t="n">
        <v>0.0002506918998189457</v>
      </c>
      <c r="DC308" s="23" t="n">
        <v>6.723073031838268e-05</v>
      </c>
      <c r="DD308" s="23" t="n">
        <v>0.0001338026793243875</v>
      </c>
      <c r="DE308" s="23" t="n">
        <v>1.569530267413359</v>
      </c>
      <c r="DF308" s="23" t="n">
        <v>2.14469648063584</v>
      </c>
      <c r="DG308" s="23" t="n">
        <v>0.0004097926799994879</v>
      </c>
      <c r="DH308" s="23" t="n">
        <v>0.0001591007801805422</v>
      </c>
      <c r="DI308" s="23" t="n">
        <v>3.505820966772259</v>
      </c>
      <c r="DJ308" s="23" t="n">
        <v>2.50582096677226</v>
      </c>
      <c r="DK308" s="23" t="n">
        <v>0.005643597881787396</v>
      </c>
      <c r="DL308" s="23" t="n">
        <v>0.006807513153052611</v>
      </c>
      <c r="DM308" s="23" t="n">
        <v>0.01763618075794307</v>
      </c>
      <c r="DN308" s="23" t="n">
        <v>0.00518506972310306</v>
      </c>
      <c r="DO308" s="23" t="n">
        <v>0.01199258287615567</v>
      </c>
      <c r="DP308" s="23" t="n">
        <v>2.206236393103293</v>
      </c>
      <c r="DQ308" s="23" t="n">
        <v>3.124988903773115</v>
      </c>
      <c r="DR308" s="23" t="n">
        <v>0.02872427878117726</v>
      </c>
      <c r="DS308" s="23" t="n">
        <v>0.01108809802323419</v>
      </c>
      <c r="DT308" s="23" t="n">
        <v>5.089710390932376</v>
      </c>
      <c r="DU308" s="23" t="n">
        <v>4.089710390932376</v>
      </c>
      <c r="DV308" s="23" t="n">
        <v>-0.003949594574287072</v>
      </c>
      <c r="DW308" s="23" t="n">
        <v>-0.00183339814881105</v>
      </c>
      <c r="DX308" s="23" t="n">
        <v>-0.006889158659493398</v>
      </c>
      <c r="DY308" s="23" t="n">
        <v>-0.001106165936395276</v>
      </c>
      <c r="DZ308" s="23" t="n">
        <v>-0.002939564085206326</v>
      </c>
      <c r="EA308" s="23" t="n">
        <v>1.464199075203052</v>
      </c>
      <c r="EB308" s="23" t="n">
        <v>1.744269830717229</v>
      </c>
      <c r="EC308" s="23" t="n">
        <v>-0.008781262137772432</v>
      </c>
      <c r="ED308" s="23" t="n">
        <v>-0.001892103478279034</v>
      </c>
      <c r="EE308" s="23" t="n">
        <v>2.223332540241174</v>
      </c>
      <c r="EF308" s="23" t="n">
        <v>1.223332540241174</v>
      </c>
      <c r="EG308" s="23" t="n">
        <v>0.01204932138908088</v>
      </c>
      <c r="EH308" s="23" t="n">
        <v>0.003889431093127804</v>
      </c>
      <c r="EI308" s="23" t="n">
        <v>0.0194178743556972</v>
      </c>
      <c r="EJ308" s="23" t="n">
        <v>0.003479121873488512</v>
      </c>
      <c r="EK308" s="23" t="n">
        <v>0.007368552966616315</v>
      </c>
      <c r="EL308" s="23" t="n">
        <v>1.32279254304333</v>
      </c>
      <c r="EM308" s="23" t="n">
        <v>1.611532610732229</v>
      </c>
      <c r="EN308" s="23" t="n">
        <v>0.02615564430437433</v>
      </c>
      <c r="EO308" s="23" t="n">
        <v>0.006737769948677131</v>
      </c>
      <c r="EP308" s="23" t="n">
        <v>2.170715134885241</v>
      </c>
      <c r="EQ308" s="23" t="n">
        <v>1.170715134885241</v>
      </c>
      <c r="ER308" s="23" t="n">
        <v>-0.004003119893324925</v>
      </c>
      <c r="ES308" s="23" t="n">
        <v>-0.002496294985780508</v>
      </c>
      <c r="ET308" s="23" t="n">
        <v>-0.009650256553902101</v>
      </c>
      <c r="EU308" s="23" t="n">
        <v>-0.003150841674796667</v>
      </c>
      <c r="EV308" s="23" t="n">
        <v>-0.005647136660577176</v>
      </c>
      <c r="EW308" s="23" t="n">
        <v>1.623587364930788</v>
      </c>
      <c r="EX308" s="23" t="n">
        <v>2.410683869347405</v>
      </c>
      <c r="EY308" s="23" t="n">
        <v>-0.008616001205589184</v>
      </c>
      <c r="EZ308" s="23" t="n">
        <v>0.001034255348312916</v>
      </c>
      <c r="FA308" s="23" t="n">
        <v>2.15232154798963</v>
      </c>
      <c r="FB308" s="23" t="n">
        <v>1.15232154798963</v>
      </c>
      <c r="FC308" s="23" t="n">
        <v>0.009001531409815208</v>
      </c>
      <c r="FD308" s="23" t="n">
        <v>0.004852710778774588</v>
      </c>
      <c r="FE308" s="23" t="n">
        <v>0.0182349130284379</v>
      </c>
      <c r="FF308" s="23" t="n">
        <v>0.004380670839848107</v>
      </c>
      <c r="FG308" s="23" t="n">
        <v>0.009233381618622695</v>
      </c>
      <c r="FH308" s="23" t="n">
        <v>1.539098355362425</v>
      </c>
      <c r="FI308" s="23" t="n">
        <v>2.025756751629471</v>
      </c>
      <c r="FJ308" s="23" t="n">
        <v>0.03311350543109762</v>
      </c>
      <c r="FK308" s="23" t="n">
        <v>0.01487859240265972</v>
      </c>
      <c r="FL308" s="23" t="n">
        <v>3.678652434072594</v>
      </c>
      <c r="FM308" s="23" t="n">
        <v>2.678652434072594</v>
      </c>
    </row>
    <row r="309">
      <c r="A309" s="2" t="inlineStr">
        <is>
          <t>Vic|3901</t>
        </is>
      </c>
      <c r="B309" s="2" t="inlineStr">
        <is>
          <t>Vic</t>
        </is>
      </c>
      <c r="C309" s="2" t="inlineStr">
        <is>
          <t>3901</t>
        </is>
      </c>
      <c r="D309" s="2" t="inlineStr">
        <is>
          <t>Retail trade</t>
        </is>
      </c>
      <c r="E309" s="23" t="n">
        <v>1</v>
      </c>
      <c r="F309" s="23" t="n">
        <v>0.4123395912487288</v>
      </c>
      <c r="G309" s="23" t="n">
        <v>1.769447517059772</v>
      </c>
      <c r="H309" s="23" t="n">
        <v>0.3571079258110433</v>
      </c>
      <c r="I309" s="23" t="n">
        <v>0.7694475170597721</v>
      </c>
      <c r="J309" s="23" t="n">
        <v>1.412339591248729</v>
      </c>
      <c r="K309" s="23" t="n">
        <v>1.769447517059772</v>
      </c>
      <c r="L309" s="23" t="n">
        <v>2.727261219107534</v>
      </c>
      <c r="M309" s="23" t="n">
        <v>0.9578137020477617</v>
      </c>
      <c r="N309" s="23" t="n">
        <v>2.727261219107534</v>
      </c>
      <c r="O309" s="23" t="n">
        <v>1.727261219107534</v>
      </c>
      <c r="P309" s="23" t="n">
        <v>0.3507445775355758</v>
      </c>
      <c r="Q309" s="23" t="n">
        <v>0.1009871904732526</v>
      </c>
      <c r="R309" s="23" t="n">
        <v>0.5414186584599632</v>
      </c>
      <c r="S309" s="23" t="n">
        <v>0.0896868904511348</v>
      </c>
      <c r="T309" s="23" t="n">
        <v>0.1906740809243874</v>
      </c>
      <c r="U309" s="23" t="n">
        <v>1.287922314245926</v>
      </c>
      <c r="V309" s="23" t="n">
        <v>1.54362659649399</v>
      </c>
      <c r="W309" s="23" t="n">
        <v>0.7686865398072886</v>
      </c>
      <c r="X309" s="23" t="n">
        <v>0.2272678813473255</v>
      </c>
      <c r="Y309" s="23" t="n">
        <v>2.191584956803278</v>
      </c>
      <c r="Z309" s="23" t="n">
        <v>1.191584956803277</v>
      </c>
      <c r="AA309" s="23" t="n">
        <v>0.5077191082598482</v>
      </c>
      <c r="AB309" s="23" t="n">
        <v>0.1767442978519903</v>
      </c>
      <c r="AC309" s="23" t="n">
        <v>0.8406910166788051</v>
      </c>
      <c r="AD309" s="23" t="n">
        <v>0.1562276105669665</v>
      </c>
      <c r="AE309" s="23" t="n">
        <v>0.3329719084189569</v>
      </c>
      <c r="AF309" s="23" t="n">
        <v>1.348114331284009</v>
      </c>
      <c r="AG309" s="23" t="n">
        <v>1.655819138972692</v>
      </c>
      <c r="AH309" s="23" t="n">
        <v>1.319428150979173</v>
      </c>
      <c r="AI309" s="23" t="n">
        <v>0.4787371343003683</v>
      </c>
      <c r="AJ309" s="23" t="n">
        <v>2.598736446026956</v>
      </c>
      <c r="AK309" s="23" t="n">
        <v>1.598736446026956</v>
      </c>
      <c r="AL309" s="23" t="n">
        <v>0.519072700108808</v>
      </c>
      <c r="AM309" s="23" t="n">
        <v>0.1781709786899377</v>
      </c>
      <c r="AN309" s="23" t="n">
        <v>0.8539850860652817</v>
      </c>
      <c r="AO309" s="23" t="n">
        <v>0.156741407266536</v>
      </c>
      <c r="AP309" s="23" t="n">
        <v>0.3349123859564737</v>
      </c>
      <c r="AQ309" s="23" t="n">
        <v>1.343248602079419</v>
      </c>
      <c r="AR309" s="23" t="n">
        <v>1.645212868806757</v>
      </c>
      <c r="AS309" s="23" t="n">
        <v>1.340744848465411</v>
      </c>
      <c r="AT309" s="23" t="n">
        <v>0.4867597624001295</v>
      </c>
      <c r="AU309" s="23" t="n">
        <v>2.582961593211055</v>
      </c>
      <c r="AV309" s="23" t="n">
        <v>1.582961593211055</v>
      </c>
      <c r="AW309" s="23" t="n">
        <v>0.5225978286967919</v>
      </c>
      <c r="AX309" s="23" t="n">
        <v>0.1832058859231522</v>
      </c>
      <c r="AY309" s="23" t="n">
        <v>0.8667054633419978</v>
      </c>
      <c r="AZ309" s="23" t="n">
        <v>0.1609017487220537</v>
      </c>
      <c r="BA309" s="23" t="n">
        <v>0.3441076346452059</v>
      </c>
      <c r="BB309" s="23" t="n">
        <v>1.350567637029826</v>
      </c>
      <c r="BC309" s="23" t="n">
        <v>1.658455921072828</v>
      </c>
      <c r="BD309" s="23" t="n">
        <v>1.366493588046708</v>
      </c>
      <c r="BE309" s="23" t="n">
        <v>0.4997881247047101</v>
      </c>
      <c r="BF309" s="23" t="n">
        <v>2.614809157271756</v>
      </c>
      <c r="BG309" s="23" t="n">
        <v>1.614809157271756</v>
      </c>
      <c r="BH309" s="23" t="n">
        <v>5.628268517940268</v>
      </c>
      <c r="BI309" s="23" t="n">
        <v>1.100265474999503</v>
      </c>
      <c r="BJ309" s="23" t="n">
        <v>7.666168432931181</v>
      </c>
      <c r="BK309" s="23" t="n">
        <v>0.9376344399914107</v>
      </c>
      <c r="BL309" s="23" t="n">
        <v>2.037899914990914</v>
      </c>
      <c r="BM309" s="23" t="n">
        <v>1.195489158253977</v>
      </c>
      <c r="BN309" s="23" t="n">
        <v>1.362082922748808</v>
      </c>
      <c r="BO309" s="23" t="n">
        <v>10.44145668963293</v>
      </c>
      <c r="BP309" s="23" t="n">
        <v>2.775288256701748</v>
      </c>
      <c r="BQ309" s="23" t="n">
        <v>1.855180977302431</v>
      </c>
      <c r="BR309" s="23" t="n">
        <v>0.8551809773024307</v>
      </c>
      <c r="CD309" s="23" t="n">
        <v>0.1569745307242724</v>
      </c>
      <c r="CE309" s="23" t="n">
        <v>0.0757571073787377</v>
      </c>
      <c r="CF309" s="23" t="n">
        <v>0.2992723582188414</v>
      </c>
      <c r="CG309" s="23" t="n">
        <v>0.0665407201158312</v>
      </c>
      <c r="CH309" s="23" t="n">
        <v>0.1422978274945689</v>
      </c>
      <c r="CI309" s="23" t="n">
        <v>1.482607637233877</v>
      </c>
      <c r="CJ309" s="23" t="n">
        <v>1.906502646244674</v>
      </c>
      <c r="CK309" s="23" t="n">
        <v>0.5507416111718852</v>
      </c>
      <c r="CL309" s="23" t="n">
        <v>0.2514692529530439</v>
      </c>
      <c r="CM309" s="23" t="n">
        <v>3.50847751307675</v>
      </c>
      <c r="CN309" s="23" t="n">
        <v>2.50847751307675</v>
      </c>
      <c r="CO309" s="23" t="n">
        <v>0</v>
      </c>
      <c r="CP309" s="23" t="n">
        <v>0.000164050270349184</v>
      </c>
      <c r="CQ309" s="23" t="n">
        <v>0.0004975128846777832</v>
      </c>
      <c r="CR309" s="23" t="n">
        <v>0.0003334626143285991</v>
      </c>
      <c r="CS309" s="23" t="n">
        <v>0.0004975128846777832</v>
      </c>
      <c r="CV309" s="23" t="n">
        <v>0.003869132221573368</v>
      </c>
      <c r="CW309" s="23" t="n">
        <v>0.003371619336895585</v>
      </c>
      <c r="CZ309" s="23" t="n">
        <v>9.406532129194108e-05</v>
      </c>
      <c r="DA309" s="23" t="n">
        <v>5.874218564669967e-05</v>
      </c>
      <c r="DB309" s="23" t="n">
        <v>0.0002114545082208825</v>
      </c>
      <c r="DC309" s="23" t="n">
        <v>5.864700128224176e-05</v>
      </c>
      <c r="DD309" s="23" t="n">
        <v>0.0001173891869289414</v>
      </c>
      <c r="DE309" s="23" t="n">
        <v>1.624482910810324</v>
      </c>
      <c r="DF309" s="23" t="n">
        <v>2.247953925173044</v>
      </c>
      <c r="DG309" s="23" t="n">
        <v>0.0003756853671019843</v>
      </c>
      <c r="DH309" s="23" t="n">
        <v>0.0001642308588811018</v>
      </c>
      <c r="DI309" s="23" t="n">
        <v>3.993877466659657</v>
      </c>
      <c r="DJ309" s="23" t="n">
        <v>2.993877466659657</v>
      </c>
      <c r="DK309" s="23" t="n">
        <v>0.003778731973015047</v>
      </c>
      <c r="DL309" s="23" t="n">
        <v>0.006086590215544331</v>
      </c>
      <c r="DM309" s="23" t="n">
        <v>0.01455643167562692</v>
      </c>
      <c r="DN309" s="23" t="n">
        <v>0.004691109487067539</v>
      </c>
      <c r="DO309" s="23" t="n">
        <v>0.01077769970261187</v>
      </c>
      <c r="DP309" s="23" t="n">
        <v>2.610749388686556</v>
      </c>
      <c r="DQ309" s="23" t="n">
        <v>3.852200097699004</v>
      </c>
      <c r="DR309" s="23" t="n">
        <v>0.02600205664143273</v>
      </c>
      <c r="DS309" s="23" t="n">
        <v>0.01144562496580582</v>
      </c>
      <c r="DT309" s="23" t="n">
        <v>6.881159295531011</v>
      </c>
      <c r="DU309" s="23" t="n">
        <v>5.881159295531011</v>
      </c>
      <c r="DV309" s="23" t="n">
        <v>-0.0003476687063231248</v>
      </c>
      <c r="DW309" s="23" t="n">
        <v>-0.001274475438325702</v>
      </c>
      <c r="DX309" s="23" t="n">
        <v>-0.002545021791809671</v>
      </c>
      <c r="DY309" s="23" t="n">
        <v>-0.0009228776471608439</v>
      </c>
      <c r="DZ309" s="23" t="n">
        <v>-0.002197353085486546</v>
      </c>
      <c r="EA309" s="23" t="n">
        <v>4.665775536154235</v>
      </c>
      <c r="EB309" s="23" t="n">
        <v>7.320249839927545</v>
      </c>
      <c r="EC309" s="23" t="n">
        <v>-0.004498134648811797</v>
      </c>
      <c r="ED309" s="23" t="n">
        <v>-0.001953112857002126</v>
      </c>
      <c r="EE309" s="23" t="n">
        <v>12.93799115940913</v>
      </c>
      <c r="EF309" s="23" t="n">
        <v>11.93799115940913</v>
      </c>
      <c r="EG309" s="23" t="n">
        <v>0.01504471146872325</v>
      </c>
      <c r="EH309" s="23" t="n">
        <v>0.003698397366675969</v>
      </c>
      <c r="EI309" s="23" t="n">
        <v>0.02193314340574425</v>
      </c>
      <c r="EJ309" s="23" t="n">
        <v>0.003190034570345037</v>
      </c>
      <c r="EK309" s="23" t="n">
        <v>0.006888431937021006</v>
      </c>
      <c r="EL309" s="23" t="n">
        <v>1.245827071816209</v>
      </c>
      <c r="EM309" s="23" t="n">
        <v>1.457864010974322</v>
      </c>
      <c r="EN309" s="23" t="n">
        <v>0.02888816741228179</v>
      </c>
      <c r="EO309" s="23" t="n">
        <v>0.006955024006537538</v>
      </c>
      <c r="EP309" s="23" t="n">
        <v>1.920154299558219</v>
      </c>
      <c r="EQ309" s="23" t="n">
        <v>0.9201542995582191</v>
      </c>
      <c r="ER309" s="23" t="n">
        <v>-0.003691119619763453</v>
      </c>
      <c r="ES309" s="23" t="n">
        <v>-0.002271716528728644</v>
      </c>
      <c r="ET309" s="23" t="n">
        <v>-0.008639074019267395</v>
      </c>
      <c r="EU309" s="23" t="n">
        <v>-0.002676237870775298</v>
      </c>
      <c r="EV309" s="23" t="n">
        <v>-0.004947954399503942</v>
      </c>
      <c r="EW309" s="23" t="n">
        <v>1.61545459447186</v>
      </c>
      <c r="EX309" s="23" t="n">
        <v>2.340502316156591</v>
      </c>
      <c r="EY309" s="23" t="n">
        <v>-0.007571469926043864</v>
      </c>
      <c r="EZ309" s="23" t="n">
        <v>0.001067604093223531</v>
      </c>
      <c r="FA309" s="23" t="n">
        <v>2.051266473593474</v>
      </c>
      <c r="FB309" s="23" t="n">
        <v>1.051266473593474</v>
      </c>
      <c r="FC309" s="23" t="n">
        <v>0.009587129706985715</v>
      </c>
      <c r="FD309" s="23" t="n">
        <v>0.004626822015743085</v>
      </c>
      <c r="FE309" s="23" t="n">
        <v>0.01827788815625919</v>
      </c>
      <c r="FF309" s="23" t="n">
        <v>0.004063936433530393</v>
      </c>
      <c r="FG309" s="23" t="n">
        <v>0.008690758449273478</v>
      </c>
      <c r="FH309" s="23" t="n">
        <v>1.482607637233877</v>
      </c>
      <c r="FI309" s="23" t="n">
        <v>1.906502646244674</v>
      </c>
      <c r="FJ309" s="23" t="n">
        <v>0.03363622899190945</v>
      </c>
      <c r="FK309" s="23" t="n">
        <v>0.01535834083565026</v>
      </c>
      <c r="FL309" s="23" t="n">
        <v>3.508477513076748</v>
      </c>
      <c r="FM309" s="23" t="n">
        <v>2.508477513076749</v>
      </c>
    </row>
    <row r="310">
      <c r="A310" s="2" t="inlineStr">
        <is>
          <t>Vic|4401</t>
        </is>
      </c>
      <c r="B310" s="2" t="inlineStr">
        <is>
          <t>Vic</t>
        </is>
      </c>
      <c r="C310" s="2" t="inlineStr">
        <is>
          <t>4401</t>
        </is>
      </c>
      <c r="D310" s="2" t="inlineStr">
        <is>
          <t>Accommodation</t>
        </is>
      </c>
      <c r="E310" s="23" t="n">
        <v>1</v>
      </c>
      <c r="F310" s="23" t="n">
        <v>0.6631961494784346</v>
      </c>
      <c r="G310" s="23" t="n">
        <v>2.240265293278452</v>
      </c>
      <c r="H310" s="23" t="n">
        <v>0.5770691438000171</v>
      </c>
      <c r="I310" s="23" t="n">
        <v>1.240265293278452</v>
      </c>
      <c r="J310" s="23" t="n">
        <v>1.663196149478435</v>
      </c>
      <c r="K310" s="23" t="n">
        <v>2.240265293278452</v>
      </c>
      <c r="L310" s="23" t="n">
        <v>3.076791840637468</v>
      </c>
      <c r="M310" s="23" t="n">
        <v>0.836526547359016</v>
      </c>
      <c r="N310" s="23" t="n">
        <v>3.076791840637468</v>
      </c>
      <c r="O310" s="23" t="n">
        <v>2.076791840637468</v>
      </c>
      <c r="P310" s="23" t="n">
        <v>0.1831619822783738</v>
      </c>
      <c r="Q310" s="23" t="n">
        <v>0.1547732138125528</v>
      </c>
      <c r="R310" s="23" t="n">
        <v>0.4728592627866577</v>
      </c>
      <c r="S310" s="23" t="n">
        <v>0.1349240666957311</v>
      </c>
      <c r="T310" s="23" t="n">
        <v>0.2896972805082839</v>
      </c>
      <c r="U310" s="23" t="n">
        <v>1.845007309307916</v>
      </c>
      <c r="V310" s="23" t="n">
        <v>2.581645256863377</v>
      </c>
      <c r="W310" s="23" t="n">
        <v>0.6713484008127873</v>
      </c>
      <c r="X310" s="23" t="n">
        <v>0.1984891380261296</v>
      </c>
      <c r="Y310" s="23" t="n">
        <v>3.665326136252755</v>
      </c>
      <c r="Z310" s="23" t="n">
        <v>2.665326136252755</v>
      </c>
      <c r="AA310" s="23" t="n">
        <v>0.2258999789562323</v>
      </c>
      <c r="AB310" s="23" t="n">
        <v>0.2809155078264938</v>
      </c>
      <c r="AC310" s="23" t="n">
        <v>0.752509109227144</v>
      </c>
      <c r="AD310" s="23" t="n">
        <v>0.2456936224444179</v>
      </c>
      <c r="AE310" s="23" t="n">
        <v>0.5266091302709117</v>
      </c>
      <c r="AF310" s="23" t="n">
        <v>2.243539327114858</v>
      </c>
      <c r="AG310" s="23" t="n">
        <v>3.331160599058494</v>
      </c>
      <c r="AH310" s="23" t="n">
        <v>1.170624157271077</v>
      </c>
      <c r="AI310" s="23" t="n">
        <v>0.4181150480439327</v>
      </c>
      <c r="AJ310" s="23" t="n">
        <v>5.182046331654962</v>
      </c>
      <c r="AK310" s="23" t="n">
        <v>4.182046331654962</v>
      </c>
      <c r="AL310" s="23" t="n">
        <v>0.1842277648006873</v>
      </c>
      <c r="AM310" s="23" t="n">
        <v>0.2802724183211998</v>
      </c>
      <c r="AN310" s="23" t="n">
        <v>0.7106210082133018</v>
      </c>
      <c r="AO310" s="23" t="n">
        <v>0.2461208250914148</v>
      </c>
      <c r="AP310" s="23" t="n">
        <v>0.5263932434126145</v>
      </c>
      <c r="AQ310" s="23" t="n">
        <v>2.521336475120465</v>
      </c>
      <c r="AR310" s="23" t="n">
        <v>3.857295934638896</v>
      </c>
      <c r="AS310" s="23" t="n">
        <v>1.135742785614614</v>
      </c>
      <c r="AT310" s="23" t="n">
        <v>0.4251217774013123</v>
      </c>
      <c r="AU310" s="23" t="n">
        <v>6.164883924219315</v>
      </c>
      <c r="AV310" s="23" t="n">
        <v>5.164883924219316</v>
      </c>
      <c r="AW310" s="23" t="n">
        <v>0.2188965541337439</v>
      </c>
      <c r="AX310" s="23" t="n">
        <v>0.2881431870456886</v>
      </c>
      <c r="AY310" s="23" t="n">
        <v>0.7599536407882616</v>
      </c>
      <c r="AZ310" s="23" t="n">
        <v>0.2529138996088291</v>
      </c>
      <c r="BA310" s="23" t="n">
        <v>0.5410570866545177</v>
      </c>
      <c r="BB310" s="23" t="n">
        <v>2.316344097722231</v>
      </c>
      <c r="BC310" s="23" t="n">
        <v>3.471747848181916</v>
      </c>
      <c r="BD310" s="23" t="n">
        <v>1.196454009781125</v>
      </c>
      <c r="BE310" s="23" t="n">
        <v>0.4365003689928638</v>
      </c>
      <c r="BF310" s="23" t="n">
        <v>5.465842139525424</v>
      </c>
      <c r="BG310" s="23" t="n">
        <v>4.465842139525424</v>
      </c>
      <c r="BH310" s="23" t="n">
        <v>4.825182439855111</v>
      </c>
      <c r="BI310" s="23" t="n">
        <v>1.837479610134721</v>
      </c>
      <c r="BJ310" s="23" t="n">
        <v>8.132325452306416</v>
      </c>
      <c r="BK310" s="23" t="n">
        <v>1.469663402316584</v>
      </c>
      <c r="BL310" s="23" t="n">
        <v>3.307143012451305</v>
      </c>
      <c r="BM310" s="23" t="n">
        <v>1.38081039070305</v>
      </c>
      <c r="BN310" s="23" t="n">
        <v>1.685392325300473</v>
      </c>
      <c r="BO310" s="23" t="n">
        <v>10.55618125885968</v>
      </c>
      <c r="BP310" s="23" t="n">
        <v>2.423855806553261</v>
      </c>
      <c r="BQ310" s="23" t="n">
        <v>2.187726866380757</v>
      </c>
      <c r="BR310" s="23" t="n">
        <v>1.187726866380757</v>
      </c>
      <c r="CD310" s="23" t="n">
        <v>0.04273799667785853</v>
      </c>
      <c r="CE310" s="23" t="n">
        <v>0.126142294013941</v>
      </c>
      <c r="CF310" s="23" t="n">
        <v>0.2796498464404862</v>
      </c>
      <c r="CG310" s="23" t="n">
        <v>0.1107695557486867</v>
      </c>
      <c r="CH310" s="23" t="n">
        <v>0.2369118497626277</v>
      </c>
      <c r="CI310" s="23" t="n">
        <v>3.951525663796313</v>
      </c>
      <c r="CJ310" s="23" t="n">
        <v>6.543354115270585</v>
      </c>
      <c r="CK310" s="23" t="n">
        <v>0.4992757564582893</v>
      </c>
      <c r="CL310" s="23" t="n">
        <v>0.2196259100178031</v>
      </c>
      <c r="CM310" s="23" t="n">
        <v>11.68224519791194</v>
      </c>
      <c r="CN310" s="23" t="n">
        <v>10.68224519791194</v>
      </c>
      <c r="CO310" s="23" t="n">
        <v>0</v>
      </c>
      <c r="CP310" s="23" t="n">
        <v>0.0005301065463471232</v>
      </c>
      <c r="CQ310" s="23" t="n">
        <v>0.0009687661392337461</v>
      </c>
      <c r="CR310" s="23" t="n">
        <v>0.0004386595928866229</v>
      </c>
      <c r="CS310" s="23" t="n">
        <v>0.0009687661392337461</v>
      </c>
      <c r="CV310" s="23" t="n">
        <v>0.003913440115887211</v>
      </c>
      <c r="CW310" s="23" t="n">
        <v>0.002944673976653465</v>
      </c>
      <c r="CZ310" s="23" t="n">
        <v>0.0002269134761927362</v>
      </c>
      <c r="DA310" s="23" t="n">
        <v>0.0001270595125670395</v>
      </c>
      <c r="DB310" s="23" t="n">
        <v>0.0004592669159321962</v>
      </c>
      <c r="DC310" s="23" t="n">
        <v>0.0001052939271724204</v>
      </c>
      <c r="DD310" s="23" t="n">
        <v>0.00023235343973946</v>
      </c>
      <c r="DE310" s="23" t="n">
        <v>1.559946966125174</v>
      </c>
      <c r="DF310" s="23" t="n">
        <v>2.023973735002425</v>
      </c>
      <c r="DG310" s="23" t="n">
        <v>0.0006027013573646941</v>
      </c>
      <c r="DH310" s="23" t="n">
        <v>0.0001434344414324979</v>
      </c>
      <c r="DI310" s="23" t="n">
        <v>2.656084457728595</v>
      </c>
      <c r="DJ310" s="23" t="n">
        <v>1.656084457728595</v>
      </c>
      <c r="DK310" s="23" t="n">
        <v>0.0347901423125949</v>
      </c>
      <c r="DL310" s="23" t="n">
        <v>0.00891863986033105</v>
      </c>
      <c r="DM310" s="23" t="n">
        <v>0.05176944746770366</v>
      </c>
      <c r="DN310" s="23" t="n">
        <v>0.008060665294777716</v>
      </c>
      <c r="DO310" s="23" t="n">
        <v>0.01697930515510877</v>
      </c>
      <c r="DP310" s="23" t="n">
        <v>1.256355371593357</v>
      </c>
      <c r="DQ310" s="23" t="n">
        <v>1.48804931588227</v>
      </c>
      <c r="DR310" s="23" t="n">
        <v>0.06176572243698184</v>
      </c>
      <c r="DS310" s="23" t="n">
        <v>0.009996274969278178</v>
      </c>
      <c r="DT310" s="23" t="n">
        <v>1.775379987871481</v>
      </c>
      <c r="DU310" s="23" t="n">
        <v>0.7753799878714814</v>
      </c>
      <c r="DV310" s="23" t="n">
        <v>-0.0003482664557311112</v>
      </c>
      <c r="DW310" s="23" t="n">
        <v>-0.001705037194756392</v>
      </c>
      <c r="DX310" s="23" t="n">
        <v>-0.003864847947909992</v>
      </c>
      <c r="DY310" s="23" t="n">
        <v>-0.001811544297422489</v>
      </c>
      <c r="DZ310" s="23" t="n">
        <v>-0.003516581492178881</v>
      </c>
      <c r="EA310" s="23" t="n">
        <v>5.895783578056719</v>
      </c>
      <c r="EB310" s="23" t="n">
        <v>11.09738788881222</v>
      </c>
      <c r="EC310" s="23" t="n">
        <v>-0.005570639743723144</v>
      </c>
      <c r="ED310" s="23" t="n">
        <v>-0.001705791795813152</v>
      </c>
      <c r="EE310" s="23" t="n">
        <v>15.99533820169035</v>
      </c>
      <c r="EF310" s="23" t="n">
        <v>14.99533820169035</v>
      </c>
      <c r="EG310" s="23" t="n">
        <v>0.00831945351822547</v>
      </c>
      <c r="EH310" s="23" t="n">
        <v>0.005777093046618584</v>
      </c>
      <c r="EI310" s="23" t="n">
        <v>0.01886470802724618</v>
      </c>
      <c r="EJ310" s="23" t="n">
        <v>0.004768161462402123</v>
      </c>
      <c r="EK310" s="23" t="n">
        <v>0.01054525450902071</v>
      </c>
      <c r="EL310" s="23" t="n">
        <v>1.694407755745335</v>
      </c>
      <c r="EM310" s="23" t="n">
        <v>2.267541730465729</v>
      </c>
      <c r="EN310" s="23" t="n">
        <v>0.02493902311226655</v>
      </c>
      <c r="EO310" s="23" t="n">
        <v>0.006074315085020369</v>
      </c>
      <c r="EP310" s="23" t="n">
        <v>2.997675635500877</v>
      </c>
      <c r="EQ310" s="23" t="n">
        <v>1.997675635500878</v>
      </c>
      <c r="ER310" s="23" t="n">
        <v>-0.04999166767377051</v>
      </c>
      <c r="ES310" s="23" t="n">
        <v>-0.006420182551912615</v>
      </c>
      <c r="ET310" s="23" t="n">
        <v>-0.0607528090410883</v>
      </c>
      <c r="EU310" s="23" t="n">
        <v>-0.004340958815405175</v>
      </c>
      <c r="EV310" s="23" t="n">
        <v>-0.01076114136731779</v>
      </c>
      <c r="EW310" s="23" t="n">
        <v>1.128425052626943</v>
      </c>
      <c r="EX310" s="23" t="n">
        <v>1.215258699460509</v>
      </c>
      <c r="EY310" s="23" t="n">
        <v>-0.05982039476872902</v>
      </c>
      <c r="EZ310" s="23" t="n">
        <v>0.0009324142723592735</v>
      </c>
      <c r="FA310" s="23" t="n">
        <v>1.196607305823395</v>
      </c>
      <c r="FB310" s="23" t="n">
        <v>0.1966073058233948</v>
      </c>
      <c r="FC310" s="23" t="n">
        <v>0.002610198709796164</v>
      </c>
      <c r="FD310" s="23" t="n">
        <v>0.007704068479571396</v>
      </c>
      <c r="FE310" s="23" t="n">
        <v>0.01707945446941869</v>
      </c>
      <c r="FF310" s="23" t="n">
        <v>0.006765187280051132</v>
      </c>
      <c r="FG310" s="23" t="n">
        <v>0.01446925575962253</v>
      </c>
      <c r="FH310" s="23" t="n">
        <v>3.95152566379631</v>
      </c>
      <c r="FI310" s="23" t="n">
        <v>6.543354115270581</v>
      </c>
      <c r="FJ310" s="23" t="n">
        <v>0.03049298134311219</v>
      </c>
      <c r="FK310" s="23" t="n">
        <v>0.01341352687369349</v>
      </c>
      <c r="FL310" s="23" t="n">
        <v>11.68224519791194</v>
      </c>
      <c r="FM310" s="23" t="n">
        <v>10.68224519791194</v>
      </c>
    </row>
    <row r="311">
      <c r="A311" s="2" t="inlineStr">
        <is>
          <t>Vic|4501</t>
        </is>
      </c>
      <c r="B311" s="2" t="inlineStr">
        <is>
          <t>Vic</t>
        </is>
      </c>
      <c r="C311" s="2" t="inlineStr">
        <is>
          <t>4501</t>
        </is>
      </c>
      <c r="D311" s="2" t="inlineStr">
        <is>
          <t>Food and beverage services</t>
        </is>
      </c>
      <c r="E311" s="23" t="n">
        <v>1</v>
      </c>
      <c r="F311" s="23" t="n">
        <v>0.4251943677127623</v>
      </c>
      <c r="G311" s="23" t="n">
        <v>1.820202469631322</v>
      </c>
      <c r="H311" s="23" t="n">
        <v>0.3950081019185595</v>
      </c>
      <c r="I311" s="23" t="n">
        <v>0.8202024696313217</v>
      </c>
      <c r="J311" s="23" t="n">
        <v>1.425194367712762</v>
      </c>
      <c r="K311" s="23" t="n">
        <v>1.820202469631322</v>
      </c>
      <c r="L311" s="23" t="n">
        <v>2.772572842927656</v>
      </c>
      <c r="M311" s="23" t="n">
        <v>0.9523703732963347</v>
      </c>
      <c r="N311" s="23" t="n">
        <v>2.772572842927656</v>
      </c>
      <c r="O311" s="23" t="n">
        <v>1.772572842927656</v>
      </c>
      <c r="P311" s="23" t="n">
        <v>0.3600093820924999</v>
      </c>
      <c r="Q311" s="23" t="n">
        <v>0.09298545814410829</v>
      </c>
      <c r="R311" s="23" t="n">
        <v>0.5383417346867359</v>
      </c>
      <c r="S311" s="23" t="n">
        <v>0.08534689445012762</v>
      </c>
      <c r="T311" s="23" t="n">
        <v>0.1783323525942359</v>
      </c>
      <c r="U311" s="23" t="n">
        <v>1.258286207997259</v>
      </c>
      <c r="V311" s="23" t="n">
        <v>1.495354736472994</v>
      </c>
      <c r="W311" s="23" t="n">
        <v>0.7643180352285565</v>
      </c>
      <c r="X311" s="23" t="n">
        <v>0.2259763005418206</v>
      </c>
      <c r="Y311" s="23" t="n">
        <v>2.123050323816768</v>
      </c>
      <c r="Z311" s="23" t="n">
        <v>1.123050323816768</v>
      </c>
      <c r="AA311" s="23" t="n">
        <v>0.4720478259987863</v>
      </c>
      <c r="AB311" s="23" t="n">
        <v>0.1634107793819852</v>
      </c>
      <c r="AC311" s="23" t="n">
        <v>0.8084145910075418</v>
      </c>
      <c r="AD311" s="23" t="n">
        <v>0.1729559856267703</v>
      </c>
      <c r="AE311" s="23" t="n">
        <v>0.3363667650087555</v>
      </c>
      <c r="AF311" s="23" t="n">
        <v>1.346174201811503</v>
      </c>
      <c r="AG311" s="23" t="n">
        <v>1.712569249306574</v>
      </c>
      <c r="AH311" s="23" t="n">
        <v>1.284431025445357</v>
      </c>
      <c r="AI311" s="23" t="n">
        <v>0.4760164344378151</v>
      </c>
      <c r="AJ311" s="23" t="n">
        <v>2.720976466161417</v>
      </c>
      <c r="AK311" s="23" t="n">
        <v>1.720976466161417</v>
      </c>
      <c r="AL311" s="23" t="n">
        <v>0.4178495993674435</v>
      </c>
      <c r="AM311" s="23" t="n">
        <v>0.1656401086078148</v>
      </c>
      <c r="AN311" s="23" t="n">
        <v>0.7562395472067442</v>
      </c>
      <c r="AO311" s="23" t="n">
        <v>0.172749839231486</v>
      </c>
      <c r="AP311" s="23" t="n">
        <v>0.3383899478393008</v>
      </c>
      <c r="AQ311" s="23" t="n">
        <v>1.396410835043439</v>
      </c>
      <c r="AR311" s="23" t="n">
        <v>1.809836717210136</v>
      </c>
      <c r="AS311" s="23" t="n">
        <v>1.24023301653334</v>
      </c>
      <c r="AT311" s="23" t="n">
        <v>0.4839934693265955</v>
      </c>
      <c r="AU311" s="23" t="n">
        <v>2.968132597017806</v>
      </c>
      <c r="AV311" s="23" t="n">
        <v>1.968132597017806</v>
      </c>
      <c r="AW311" s="23" t="n">
        <v>0.468944842477482</v>
      </c>
      <c r="AX311" s="23" t="n">
        <v>0.1702533952424344</v>
      </c>
      <c r="AY311" s="23" t="n">
        <v>0.8171530204293199</v>
      </c>
      <c r="AZ311" s="23" t="n">
        <v>0.1779547827094035</v>
      </c>
      <c r="BA311" s="23" t="n">
        <v>0.3482081779518379</v>
      </c>
      <c r="BB311" s="23" t="n">
        <v>1.363056333753387</v>
      </c>
      <c r="BC311" s="23" t="n">
        <v>1.74253546773693</v>
      </c>
      <c r="BD311" s="23" t="n">
        <v>1.314100810877994</v>
      </c>
      <c r="BE311" s="23" t="n">
        <v>0.4969477904486744</v>
      </c>
      <c r="BF311" s="23" t="n">
        <v>2.802250268785279</v>
      </c>
      <c r="BG311" s="23" t="n">
        <v>1.802250268785279</v>
      </c>
      <c r="BH311" s="23" t="n">
        <v>7.79095801712265</v>
      </c>
      <c r="BI311" s="23" t="n">
        <v>1.02885555886198</v>
      </c>
      <c r="BJ311" s="23" t="n">
        <v>9.808734429019305</v>
      </c>
      <c r="BK311" s="23" t="n">
        <v>0.9889208530346754</v>
      </c>
      <c r="BL311" s="23" t="n">
        <v>2.017776411896655</v>
      </c>
      <c r="BM311" s="23" t="n">
        <v>1.132057643822596</v>
      </c>
      <c r="BN311" s="23" t="n">
        <v>1.258989511618734</v>
      </c>
      <c r="BO311" s="23" t="n">
        <v>12.56825050964035</v>
      </c>
      <c r="BP311" s="23" t="n">
        <v>2.759516080621049</v>
      </c>
      <c r="BQ311" s="23" t="n">
        <v>1.613184217142278</v>
      </c>
      <c r="BR311" s="23" t="n">
        <v>0.6131842171422777</v>
      </c>
      <c r="CD311" s="23" t="n">
        <v>0.1120384439062863</v>
      </c>
      <c r="CE311" s="23" t="n">
        <v>0.07042532123787698</v>
      </c>
      <c r="CF311" s="23" t="n">
        <v>0.270072856320806</v>
      </c>
      <c r="CG311" s="23" t="n">
        <v>0.08760909117664273</v>
      </c>
      <c r="CH311" s="23" t="n">
        <v>0.1580344124145197</v>
      </c>
      <c r="CI311" s="23" t="n">
        <v>1.628581750892432</v>
      </c>
      <c r="CJ311" s="23" t="n">
        <v>2.41053737364209</v>
      </c>
      <c r="CK311" s="23" t="n">
        <v>0.5201129902168007</v>
      </c>
      <c r="CL311" s="23" t="n">
        <v>0.2500401338959947</v>
      </c>
      <c r="CM311" s="23" t="n">
        <v>4.642272527917696</v>
      </c>
      <c r="CN311" s="23" t="n">
        <v>3.642272527917696</v>
      </c>
      <c r="CO311" s="23" t="n">
        <v>0</v>
      </c>
      <c r="CP311" s="23" t="n">
        <v>0.0001611541764886883</v>
      </c>
      <c r="CQ311" s="23" t="n">
        <v>0.0004940029981901396</v>
      </c>
      <c r="CR311" s="23" t="n">
        <v>0.0003328488217014513</v>
      </c>
      <c r="CS311" s="23" t="n">
        <v>0.0004940029981901396</v>
      </c>
      <c r="CV311" s="23" t="n">
        <v>0.003846461163726251</v>
      </c>
      <c r="CW311" s="23" t="n">
        <v>0.003352458165536112</v>
      </c>
      <c r="CZ311" s="23" t="n">
        <v>0.0001831805090622338</v>
      </c>
      <c r="DA311" s="23" t="n">
        <v>6.339673240660544e-05</v>
      </c>
      <c r="DB311" s="23" t="n">
        <v>0.0003078345279902228</v>
      </c>
      <c r="DC311" s="23" t="n">
        <v>6.125728652138348e-05</v>
      </c>
      <c r="DD311" s="23" t="n">
        <v>0.0001246540189279889</v>
      </c>
      <c r="DE311" s="23" t="n">
        <v>1.346088853727702</v>
      </c>
      <c r="DF311" s="23" t="n">
        <v>1.680498266797801</v>
      </c>
      <c r="DG311" s="23" t="n">
        <v>0.0004711320503006452</v>
      </c>
      <c r="DH311" s="23" t="n">
        <v>0.0001632975223104224</v>
      </c>
      <c r="DI311" s="23" t="n">
        <v>2.571955131648763</v>
      </c>
      <c r="DJ311" s="23" t="n">
        <v>1.571955131648764</v>
      </c>
      <c r="DK311" s="23" t="n">
        <v>0.05112297140702299</v>
      </c>
      <c r="DL311" s="23" t="n">
        <v>0.00536406912104299</v>
      </c>
      <c r="DM311" s="23" t="n">
        <v>0.06287480552883923</v>
      </c>
      <c r="DN311" s="23" t="n">
        <v>0.00638776500077325</v>
      </c>
      <c r="DO311" s="23" t="n">
        <v>0.01175183412181624</v>
      </c>
      <c r="DP311" s="23" t="n">
        <v>1.104924830725041</v>
      </c>
      <c r="DQ311" s="23" t="n">
        <v>1.229873847281925</v>
      </c>
      <c r="DR311" s="23" t="n">
        <v>0.07425538412986528</v>
      </c>
      <c r="DS311" s="23" t="n">
        <v>0.01138057860102605</v>
      </c>
      <c r="DT311" s="23" t="n">
        <v>1.452485684735932</v>
      </c>
      <c r="DU311" s="23" t="n">
        <v>0.4524856847359324</v>
      </c>
      <c r="DV311" s="23" t="n">
        <v>-0.0002109088060466549</v>
      </c>
      <c r="DW311" s="23" t="n">
        <v>-0.000975333395318733</v>
      </c>
      <c r="DX311" s="23" t="n">
        <v>-0.002763169832443435</v>
      </c>
      <c r="DY311" s="23" t="n">
        <v>-0.001576927631078047</v>
      </c>
      <c r="DZ311" s="23" t="n">
        <v>-0.00255226102639678</v>
      </c>
      <c r="EA311" s="23" t="n">
        <v>5.624431827199196</v>
      </c>
      <c r="EB311" s="23" t="n">
        <v>13.10125396960522</v>
      </c>
      <c r="EC311" s="23" t="n">
        <v>-0.004705182999237986</v>
      </c>
      <c r="ED311" s="23" t="n">
        <v>-0.001942013166794552</v>
      </c>
      <c r="EE311" s="23" t="n">
        <v>22.30908745553829</v>
      </c>
      <c r="EF311" s="23" t="n">
        <v>21.30908745553829</v>
      </c>
      <c r="EG311" s="23" t="n">
        <v>0.00856907768663112</v>
      </c>
      <c r="EH311" s="23" t="n">
        <v>0.003527526719234589</v>
      </c>
      <c r="EI311" s="23" t="n">
        <v>0.01508617412688316</v>
      </c>
      <c r="EJ311" s="23" t="n">
        <v>0.002989569721017449</v>
      </c>
      <c r="EK311" s="23" t="n">
        <v>0.006517096440252038</v>
      </c>
      <c r="EL311" s="23" t="n">
        <v>1.411657689221092</v>
      </c>
      <c r="EM311" s="23" t="n">
        <v>1.760536510296733</v>
      </c>
      <c r="EN311" s="23" t="n">
        <v>0.02200167219840773</v>
      </c>
      <c r="EO311" s="23" t="n">
        <v>0.006915498071524577</v>
      </c>
      <c r="EP311" s="23" t="n">
        <v>2.567565962522806</v>
      </c>
      <c r="EQ311" s="23" t="n">
        <v>1.567565962522806</v>
      </c>
      <c r="ER311" s="23" t="n">
        <v>-0.06276730431797388</v>
      </c>
      <c r="ES311" s="23" t="n">
        <v>-0.001298197493405051</v>
      </c>
      <c r="ET311" s="23" t="n">
        <v>-0.06726121792768096</v>
      </c>
      <c r="EU311" s="23" t="n">
        <v>-0.003195716116302028</v>
      </c>
      <c r="EV311" s="23" t="n">
        <v>-0.004493913609707079</v>
      </c>
      <c r="EW311" s="23" t="n">
        <v>1.020682702682729</v>
      </c>
      <c r="EX311" s="23" t="n">
        <v>1.071596409285658</v>
      </c>
      <c r="EY311" s="23" t="n">
        <v>-0.0661996811104249</v>
      </c>
      <c r="EZ311" s="23" t="n">
        <v>0.001061536817256056</v>
      </c>
      <c r="FA311" s="23" t="n">
        <v>1.05468415172114</v>
      </c>
      <c r="FB311" s="23" t="n">
        <v>0.05468415172113957</v>
      </c>
      <c r="FC311" s="23" t="n">
        <v>0.006842683898734671</v>
      </c>
      <c r="FD311" s="23" t="n">
        <v>0.004301186225870095</v>
      </c>
      <c r="FE311" s="23" t="n">
        <v>0.01649454527391889</v>
      </c>
      <c r="FF311" s="23" t="n">
        <v>0.005350675149314119</v>
      </c>
      <c r="FG311" s="23" t="n">
        <v>0.009651861375184215</v>
      </c>
      <c r="FH311" s="23" t="n">
        <v>1.628581750892433</v>
      </c>
      <c r="FI311" s="23" t="n">
        <v>2.410537373642089</v>
      </c>
      <c r="FJ311" s="23" t="n">
        <v>0.0317656034803207</v>
      </c>
      <c r="FK311" s="23" t="n">
        <v>0.01527105820640181</v>
      </c>
      <c r="FL311" s="23" t="n">
        <v>4.642272527917693</v>
      </c>
      <c r="FM311" s="23" t="n">
        <v>3.642272527917693</v>
      </c>
    </row>
    <row r="312">
      <c r="A312" s="2" t="inlineStr">
        <is>
          <t>Vic|4601</t>
        </is>
      </c>
      <c r="B312" s="2" t="inlineStr">
        <is>
          <t>Vic</t>
        </is>
      </c>
      <c r="C312" s="2" t="inlineStr">
        <is>
          <t>4601</t>
        </is>
      </c>
      <c r="D312" s="2" t="inlineStr">
        <is>
          <t>Road transport</t>
        </is>
      </c>
      <c r="E312" s="23" t="n">
        <v>1</v>
      </c>
      <c r="F312" s="23" t="n">
        <v>0.452665098987265</v>
      </c>
      <c r="G312" s="23" t="n">
        <v>1.821769333101671</v>
      </c>
      <c r="H312" s="23" t="n">
        <v>0.3691042341144058</v>
      </c>
      <c r="I312" s="23" t="n">
        <v>0.8217693331016709</v>
      </c>
      <c r="J312" s="23" t="n">
        <v>1.452665098987265</v>
      </c>
      <c r="K312" s="23" t="n">
        <v>1.821769333101671</v>
      </c>
      <c r="L312" s="23" t="n">
        <v>2.64705673242901</v>
      </c>
      <c r="M312" s="23" t="n">
        <v>0.8252873993273391</v>
      </c>
      <c r="N312" s="23" t="n">
        <v>2.64705673242901</v>
      </c>
      <c r="O312" s="23" t="n">
        <v>1.64705673242901</v>
      </c>
      <c r="P312" s="23" t="n">
        <v>0.2492795018853495</v>
      </c>
      <c r="Q312" s="23" t="n">
        <v>0.1217219427597817</v>
      </c>
      <c r="R312" s="23" t="n">
        <v>0.4665061646460341</v>
      </c>
      <c r="S312" s="23" t="n">
        <v>0.09550472000090296</v>
      </c>
      <c r="T312" s="23" t="n">
        <v>0.2172266627606846</v>
      </c>
      <c r="U312" s="23" t="n">
        <v>1.488295033643661</v>
      </c>
      <c r="V312" s="23" t="n">
        <v>1.871418071352666</v>
      </c>
      <c r="W312" s="23" t="n">
        <v>0.6623285029011358</v>
      </c>
      <c r="X312" s="23" t="n">
        <v>0.1958223382551016</v>
      </c>
      <c r="Y312" s="23" t="n">
        <v>2.656971383093339</v>
      </c>
      <c r="Z312" s="23" t="n">
        <v>1.656971383093339</v>
      </c>
      <c r="AA312" s="23" t="n">
        <v>0.375387439216648</v>
      </c>
      <c r="AB312" s="23" t="n">
        <v>0.1882137951177485</v>
      </c>
      <c r="AC312" s="23" t="n">
        <v>0.7231187980804595</v>
      </c>
      <c r="AD312" s="23" t="n">
        <v>0.159517563746063</v>
      </c>
      <c r="AE312" s="23" t="n">
        <v>0.3477313588638116</v>
      </c>
      <c r="AF312" s="23" t="n">
        <v>1.501385436631843</v>
      </c>
      <c r="AG312" s="23" t="n">
        <v>1.926326569662137</v>
      </c>
      <c r="AH312" s="23" t="n">
        <v>1.135616263593302</v>
      </c>
      <c r="AI312" s="23" t="n">
        <v>0.4124974655128427</v>
      </c>
      <c r="AJ312" s="23" t="n">
        <v>3.02518450261172</v>
      </c>
      <c r="AK312" s="23" t="n">
        <v>2.02518450261172</v>
      </c>
      <c r="AL312" s="23" t="n">
        <v>0.3791969410847577</v>
      </c>
      <c r="AM312" s="23" t="n">
        <v>0.1887986326703231</v>
      </c>
      <c r="AN312" s="23" t="n">
        <v>0.7277644793401146</v>
      </c>
      <c r="AO312" s="23" t="n">
        <v>0.1597689055850338</v>
      </c>
      <c r="AP312" s="23" t="n">
        <v>0.3485675382553569</v>
      </c>
      <c r="AQ312" s="23" t="n">
        <v>1.497890705896077</v>
      </c>
      <c r="AR312" s="23" t="n">
        <v>1.919225606773673</v>
      </c>
      <c r="AS312" s="23" t="n">
        <v>1.147174535334871</v>
      </c>
      <c r="AT312" s="23" t="n">
        <v>0.4194100559947562</v>
      </c>
      <c r="AU312" s="23" t="n">
        <v>3.025273706199164</v>
      </c>
      <c r="AV312" s="23" t="n">
        <v>2.025273706199164</v>
      </c>
      <c r="AW312" s="23" t="n">
        <v>0.4165196059439445</v>
      </c>
      <c r="AX312" s="23" t="n">
        <v>0.1941911111979591</v>
      </c>
      <c r="AY312" s="23" t="n">
        <v>0.7746540066607537</v>
      </c>
      <c r="AZ312" s="23" t="n">
        <v>0.16394328951885</v>
      </c>
      <c r="BA312" s="23" t="n">
        <v>0.3581344007168091</v>
      </c>
      <c r="BB312" s="23" t="n">
        <v>1.466223218371366</v>
      </c>
      <c r="BC312" s="23" t="n">
        <v>1.85982603365136</v>
      </c>
      <c r="BD312" s="23" t="n">
        <v>1.205289777239519</v>
      </c>
      <c r="BE312" s="23" t="n">
        <v>0.4306357705787653</v>
      </c>
      <c r="BF312" s="23" t="n">
        <v>2.893716790372955</v>
      </c>
      <c r="BG312" s="23" t="n">
        <v>1.893716790372955</v>
      </c>
      <c r="BH312" s="23" t="n">
        <v>3.624193465808322</v>
      </c>
      <c r="BI312" s="23" t="n">
        <v>1.457770929906331</v>
      </c>
      <c r="BJ312" s="23" t="n">
        <v>6.080206446800727</v>
      </c>
      <c r="BK312" s="23" t="n">
        <v>0.9982420510860743</v>
      </c>
      <c r="BL312" s="23" t="n">
        <v>2.456012980992405</v>
      </c>
      <c r="BM312" s="23" t="n">
        <v>1.402233198547307</v>
      </c>
      <c r="BN312" s="23" t="n">
        <v>1.677671598981438</v>
      </c>
      <c r="BO312" s="23" t="n">
        <v>8.471496551400708</v>
      </c>
      <c r="BP312" s="23" t="n">
        <v>2.391290104599982</v>
      </c>
      <c r="BQ312" s="23" t="n">
        <v>2.337484637981728</v>
      </c>
      <c r="BR312" s="23" t="n">
        <v>1.337484637981728</v>
      </c>
      <c r="CD312" s="23" t="n">
        <v>0.1261079373312985</v>
      </c>
      <c r="CE312" s="23" t="n">
        <v>0.06649185235796688</v>
      </c>
      <c r="CF312" s="23" t="n">
        <v>0.2566126334344254</v>
      </c>
      <c r="CG312" s="23" t="n">
        <v>0.06401284374516004</v>
      </c>
      <c r="CH312" s="23" t="n">
        <v>0.1305046961031269</v>
      </c>
      <c r="CI312" s="23" t="n">
        <v>1.527261437821205</v>
      </c>
      <c r="CJ312" s="23" t="n">
        <v>2.034865043905029</v>
      </c>
      <c r="CK312" s="23" t="n">
        <v>0.4732877606921656</v>
      </c>
      <c r="CL312" s="23" t="n">
        <v>0.2166751272577402</v>
      </c>
      <c r="CM312" s="23" t="n">
        <v>3.7530370467387</v>
      </c>
      <c r="CN312" s="23" t="n">
        <v>2.7530370467387</v>
      </c>
      <c r="CO312" s="23" t="n">
        <v>0</v>
      </c>
      <c r="CP312" s="23" t="n">
        <v>0.000171330718163531</v>
      </c>
      <c r="CQ312" s="23" t="n">
        <v>0.0004482964076487116</v>
      </c>
      <c r="CR312" s="23" t="n">
        <v>0.0002769656894851806</v>
      </c>
      <c r="CS312" s="23" t="n">
        <v>0.0004482964076487116</v>
      </c>
      <c r="CV312" s="23" t="n">
        <v>0.003353407232561063</v>
      </c>
      <c r="CW312" s="23" t="n">
        <v>0.002905110824912352</v>
      </c>
      <c r="CZ312" s="23" t="n">
        <v>0.0002001392336133295</v>
      </c>
      <c r="DA312" s="23" t="n">
        <v>0.0001929215224162415</v>
      </c>
      <c r="DB312" s="23" t="n">
        <v>0.0004667810896220298</v>
      </c>
      <c r="DC312" s="23" t="n">
        <v>7.37203335924588e-05</v>
      </c>
      <c r="DD312" s="23" t="n">
        <v>0.0002666418560087003</v>
      </c>
      <c r="DE312" s="23" t="n">
        <v>1.963936550236658</v>
      </c>
      <c r="DF312" s="23" t="n">
        <v>2.332281788006914</v>
      </c>
      <c r="DG312" s="23" t="n">
        <v>0.0006082884183703095</v>
      </c>
      <c r="DH312" s="23" t="n">
        <v>0.0001415073287482798</v>
      </c>
      <c r="DI312" s="23" t="n">
        <v>3.03932621000002</v>
      </c>
      <c r="DJ312" s="23" t="n">
        <v>2.03932621000002</v>
      </c>
      <c r="DK312" s="23" t="n">
        <v>0.07778749950032057</v>
      </c>
      <c r="DL312" s="23" t="n">
        <v>0.008016786024209448</v>
      </c>
      <c r="DM312" s="23" t="n">
        <v>0.09071519840901035</v>
      </c>
      <c r="DN312" s="23" t="n">
        <v>0.004910912884480329</v>
      </c>
      <c r="DO312" s="23" t="n">
        <v>0.01292769890868978</v>
      </c>
      <c r="DP312" s="23" t="n">
        <v>1.103060081320347</v>
      </c>
      <c r="DQ312" s="23" t="n">
        <v>1.166192498688513</v>
      </c>
      <c r="DR312" s="23" t="n">
        <v>0.1005771684784622</v>
      </c>
      <c r="DS312" s="23" t="n">
        <v>0.009861970069451803</v>
      </c>
      <c r="DT312" s="23" t="n">
        <v>1.292973409924915</v>
      </c>
      <c r="DU312" s="23" t="n">
        <v>0.2929734099249156</v>
      </c>
      <c r="DV312" s="23" t="n">
        <v>-0.04066497387474702</v>
      </c>
      <c r="DW312" s="23" t="n">
        <v>-0.002988559737153241</v>
      </c>
      <c r="DX312" s="23" t="n">
        <v>-0.04474074858564167</v>
      </c>
      <c r="DY312" s="23" t="n">
        <v>-0.001087214973741412</v>
      </c>
      <c r="DZ312" s="23" t="n">
        <v>-0.004075774710894653</v>
      </c>
      <c r="EA312" s="23" t="n">
        <v>1.073492233054381</v>
      </c>
      <c r="EB312" s="23" t="n">
        <v>1.100228140400349</v>
      </c>
      <c r="EC312" s="23" t="n">
        <v>-0.04642362222474488</v>
      </c>
      <c r="ED312" s="23" t="n">
        <v>-0.001682873639103209</v>
      </c>
      <c r="EE312" s="23" t="n">
        <v>1.141612001712707</v>
      </c>
      <c r="EF312" s="23" t="n">
        <v>0.141612001712707</v>
      </c>
      <c r="EG312" s="23" t="n">
        <v>0.01038115556567811</v>
      </c>
      <c r="EH312" s="23" t="n">
        <v>0.004098318204443625</v>
      </c>
      <c r="EI312" s="23" t="n">
        <v>0.01785722642876722</v>
      </c>
      <c r="EJ312" s="23" t="n">
        <v>0.00337775265864549</v>
      </c>
      <c r="EK312" s="23" t="n">
        <v>0.007476070863089115</v>
      </c>
      <c r="EL312" s="23" t="n">
        <v>1.394784393559555</v>
      </c>
      <c r="EM312" s="23" t="n">
        <v>1.720157868340428</v>
      </c>
      <c r="EN312" s="23" t="n">
        <v>0.02384993008537909</v>
      </c>
      <c r="EO312" s="23" t="n">
        <v>0.005992703656611871</v>
      </c>
      <c r="EP312" s="23" t="n">
        <v>2.297425362185216</v>
      </c>
      <c r="EQ312" s="23" t="n">
        <v>1.297425362185216</v>
      </c>
      <c r="ER312" s="23" t="n">
        <v>-0.00657165369756841</v>
      </c>
      <c r="ES312" s="23" t="n">
        <v>-0.003513480651868976</v>
      </c>
      <c r="ET312" s="23" t="n">
        <v>-0.01321154516911235</v>
      </c>
      <c r="EU312" s="23" t="n">
        <v>-0.003126410819674962</v>
      </c>
      <c r="EV312" s="23" t="n">
        <v>-0.006639891471543939</v>
      </c>
      <c r="EW312" s="23" t="n">
        <v>1.534641783265148</v>
      </c>
      <c r="EX312" s="23" t="n">
        <v>2.010383653356655</v>
      </c>
      <c r="EY312" s="23" t="n">
        <v>-0.01229165834381013</v>
      </c>
      <c r="EZ312" s="23" t="n">
        <v>0.0009198868253022172</v>
      </c>
      <c r="FA312" s="23" t="n">
        <v>1.870405671004574</v>
      </c>
      <c r="FB312" s="23" t="n">
        <v>0.8704056710045739</v>
      </c>
      <c r="FC312" s="23" t="n">
        <v>0.007701970164823936</v>
      </c>
      <c r="FD312" s="23" t="n">
        <v>0.004060951863161091</v>
      </c>
      <c r="FE312" s="23" t="n">
        <v>0.01567246985759968</v>
      </c>
      <c r="FF312" s="23" t="n">
        <v>0.003909547829614654</v>
      </c>
      <c r="FG312" s="23" t="n">
        <v>0.007970499692775745</v>
      </c>
      <c r="FH312" s="23" t="n">
        <v>1.527261437821205</v>
      </c>
      <c r="FI312" s="23" t="n">
        <v>2.034865043905029</v>
      </c>
      <c r="FJ312" s="23" t="n">
        <v>0.02890577936146041</v>
      </c>
      <c r="FK312" s="23" t="n">
        <v>0.01323330950386073</v>
      </c>
      <c r="FL312" s="23" t="n">
        <v>3.753037046738701</v>
      </c>
      <c r="FM312" s="23" t="n">
        <v>2.753037046738701</v>
      </c>
    </row>
    <row r="313">
      <c r="A313" s="2" t="inlineStr">
        <is>
          <t>Vic|4701</t>
        </is>
      </c>
      <c r="B313" s="2" t="inlineStr">
        <is>
          <t>Vic</t>
        </is>
      </c>
      <c r="C313" s="2" t="inlineStr">
        <is>
          <t>4701</t>
        </is>
      </c>
      <c r="D313" s="2" t="inlineStr">
        <is>
          <t>Rail transport</t>
        </is>
      </c>
      <c r="E313" s="23" t="n">
        <v>1</v>
      </c>
      <c r="F313" s="23" t="n">
        <v>0.4899185333295646</v>
      </c>
      <c r="G313" s="23" t="n">
        <v>1.939702743444851</v>
      </c>
      <c r="H313" s="23" t="n">
        <v>0.4497842101152864</v>
      </c>
      <c r="I313" s="23" t="n">
        <v>0.9397027434448511</v>
      </c>
      <c r="J313" s="23" t="n">
        <v>1.489918533329565</v>
      </c>
      <c r="K313" s="23" t="n">
        <v>1.939702743444851</v>
      </c>
      <c r="L313" s="23" t="n">
        <v>2.856632166241103</v>
      </c>
      <c r="M313" s="23" t="n">
        <v>0.9169294227962519</v>
      </c>
      <c r="N313" s="23" t="n">
        <v>2.856632166241103</v>
      </c>
      <c r="O313" s="23" t="n">
        <v>1.856632166241103</v>
      </c>
      <c r="P313" s="23" t="n">
        <v>0.3124068735410119</v>
      </c>
      <c r="Q313" s="23" t="n">
        <v>0.1000860965214776</v>
      </c>
      <c r="R313" s="23" t="n">
        <v>0.5183082022437598</v>
      </c>
      <c r="S313" s="23" t="n">
        <v>0.1058152321812704</v>
      </c>
      <c r="T313" s="23" t="n">
        <v>0.205901328702748</v>
      </c>
      <c r="U313" s="23" t="n">
        <v>1.320370980916777</v>
      </c>
      <c r="V313" s="23" t="n">
        <v>1.659080660962851</v>
      </c>
      <c r="W313" s="23" t="n">
        <v>0.7358751537484253</v>
      </c>
      <c r="X313" s="23" t="n">
        <v>0.2175669515046654</v>
      </c>
      <c r="Y313" s="23" t="n">
        <v>2.355502442720172</v>
      </c>
      <c r="Z313" s="23" t="n">
        <v>1.355502442720172</v>
      </c>
      <c r="AA313" s="23" t="n">
        <v>0.4138055689038966</v>
      </c>
      <c r="AB313" s="23" t="n">
        <v>0.1831343977914095</v>
      </c>
      <c r="AC313" s="23" t="n">
        <v>0.7809216767945119</v>
      </c>
      <c r="AD313" s="23" t="n">
        <v>0.1839817100992057</v>
      </c>
      <c r="AE313" s="23" t="n">
        <v>0.3671161078906152</v>
      </c>
      <c r="AF313" s="23" t="n">
        <v>1.442561462564418</v>
      </c>
      <c r="AG313" s="23" t="n">
        <v>1.887170534855405</v>
      </c>
      <c r="AH313" s="23" t="n">
        <v>1.239223915827713</v>
      </c>
      <c r="AI313" s="23" t="n">
        <v>0.4583022390332013</v>
      </c>
      <c r="AJ313" s="23" t="n">
        <v>2.994700914997869</v>
      </c>
      <c r="AK313" s="23" t="n">
        <v>1.994700914997869</v>
      </c>
      <c r="AL313" s="23" t="n">
        <v>0.42298645191152</v>
      </c>
      <c r="AM313" s="23" t="n">
        <v>0.1839393178897668</v>
      </c>
      <c r="AN313" s="23" t="n">
        <v>0.7911946459320179</v>
      </c>
      <c r="AO313" s="23" t="n">
        <v>0.1842688761307312</v>
      </c>
      <c r="AP313" s="23" t="n">
        <v>0.368208194020498</v>
      </c>
      <c r="AQ313" s="23" t="n">
        <v>1.434858651047866</v>
      </c>
      <c r="AR313" s="23" t="n">
        <v>1.870496424546287</v>
      </c>
      <c r="AS313" s="23" t="n">
        <v>1.257177067172986</v>
      </c>
      <c r="AT313" s="23" t="n">
        <v>0.4659824212409686</v>
      </c>
      <c r="AU313" s="23" t="n">
        <v>2.972144997769248</v>
      </c>
      <c r="AV313" s="23" t="n">
        <v>1.972144997769248</v>
      </c>
      <c r="AW313" s="23" t="n">
        <v>0.427776814344726</v>
      </c>
      <c r="AX313" s="23" t="n">
        <v>0.1888879253148847</v>
      </c>
      <c r="AY313" s="23" t="n">
        <v>0.8056806231367318</v>
      </c>
      <c r="AZ313" s="23" t="n">
        <v>0.1890158834771211</v>
      </c>
      <c r="BA313" s="23" t="n">
        <v>0.3779038087920058</v>
      </c>
      <c r="BB313" s="23" t="n">
        <v>1.441557183514552</v>
      </c>
      <c r="BC313" s="23" t="n">
        <v>1.883413490679442</v>
      </c>
      <c r="BD313" s="23" t="n">
        <v>1.284135291018543</v>
      </c>
      <c r="BE313" s="23" t="n">
        <v>0.4784546678818115</v>
      </c>
      <c r="BF313" s="23" t="n">
        <v>3.001881467057999</v>
      </c>
      <c r="BG313" s="23" t="n">
        <v>2.001881467057999</v>
      </c>
      <c r="BH313" s="23" t="n">
        <v>3.037235803940736</v>
      </c>
      <c r="BI313" s="23" t="n">
        <v>1.055650648000988</v>
      </c>
      <c r="BJ313" s="23" t="n">
        <v>5.219227334876938</v>
      </c>
      <c r="BK313" s="23" t="n">
        <v>1.126340882935214</v>
      </c>
      <c r="BL313" s="23" t="n">
        <v>2.181991530936202</v>
      </c>
      <c r="BM313" s="23" t="n">
        <v>1.347569538931191</v>
      </c>
      <c r="BN313" s="23" t="n">
        <v>1.718413607565512</v>
      </c>
      <c r="BO313" s="23" t="n">
        <v>7.876052408343944</v>
      </c>
      <c r="BP313" s="23" t="n">
        <v>2.656825073467006</v>
      </c>
      <c r="BQ313" s="23" t="n">
        <v>2.593164613075142</v>
      </c>
      <c r="BR313" s="23" t="n">
        <v>1.593164613075141</v>
      </c>
      <c r="CD313" s="23" t="n">
        <v>0.1013986953628848</v>
      </c>
      <c r="CE313" s="23" t="n">
        <v>0.0830483012699319</v>
      </c>
      <c r="CF313" s="23" t="n">
        <v>0.2626134745507522</v>
      </c>
      <c r="CG313" s="23" t="n">
        <v>0.07816647791793552</v>
      </c>
      <c r="CH313" s="23" t="n">
        <v>0.1612147791878674</v>
      </c>
      <c r="CI313" s="23" t="n">
        <v>1.819027315615052</v>
      </c>
      <c r="CJ313" s="23" t="n">
        <v>2.589909797270205</v>
      </c>
      <c r="CK313" s="23" t="n">
        <v>0.5033487620792875</v>
      </c>
      <c r="CL313" s="23" t="n">
        <v>0.2407352875285353</v>
      </c>
      <c r="CM313" s="23" t="n">
        <v>4.964055605231481</v>
      </c>
      <c r="CN313" s="23" t="n">
        <v>3.964055605231481</v>
      </c>
      <c r="CO313" s="23" t="n">
        <v>0</v>
      </c>
      <c r="CP313" s="23" t="n">
        <v>0.0002746565921147369</v>
      </c>
      <c r="CQ313" s="23" t="n">
        <v>0.0005979159209203856</v>
      </c>
      <c r="CR313" s="23" t="n">
        <v>0.0003232593288056487</v>
      </c>
      <c r="CS313" s="23" t="n">
        <v>0.0005979159209203856</v>
      </c>
      <c r="CV313" s="23" t="n">
        <v>0.00382561768156422</v>
      </c>
      <c r="CW313" s="23" t="n">
        <v>0.003227701760643834</v>
      </c>
      <c r="CZ313" s="23" t="n">
        <v>0.0001313189374910488</v>
      </c>
      <c r="DA313" s="23" t="n">
        <v>0.000149087211116482</v>
      </c>
      <c r="DB313" s="23" t="n">
        <v>0.0003878285590277794</v>
      </c>
      <c r="DC313" s="23" t="n">
        <v>0.0001074224104202486</v>
      </c>
      <c r="DD313" s="23" t="n">
        <v>0.0002565096215367306</v>
      </c>
      <c r="DE313" s="23" t="n">
        <v>2.13530625487009</v>
      </c>
      <c r="DF313" s="23" t="n">
        <v>2.953333056431525</v>
      </c>
      <c r="DG313" s="23" t="n">
        <v>0.0005450492234609893</v>
      </c>
      <c r="DH313" s="23" t="n">
        <v>0.00015722066443321</v>
      </c>
      <c r="DI313" s="23" t="n">
        <v>4.15057594795223</v>
      </c>
      <c r="DJ313" s="23" t="n">
        <v>3.15057594795223</v>
      </c>
      <c r="DK313" s="23" t="n">
        <v>0.03183361757270241</v>
      </c>
      <c r="DL313" s="23" t="n">
        <v>0.007364657698336846</v>
      </c>
      <c r="DM313" s="23" t="n">
        <v>0.04479477967558615</v>
      </c>
      <c r="DN313" s="23" t="n">
        <v>0.005596504404546889</v>
      </c>
      <c r="DO313" s="23" t="n">
        <v>0.01296116210288373</v>
      </c>
      <c r="DP313" s="23" t="n">
        <v>1.231348437905848</v>
      </c>
      <c r="DQ313" s="23" t="n">
        <v>1.407153289232137</v>
      </c>
      <c r="DR313" s="23" t="n">
        <v>0.05575184812324065</v>
      </c>
      <c r="DS313" s="23" t="n">
        <v>0.0109570684476545</v>
      </c>
      <c r="DT313" s="23" t="n">
        <v>1.75135131896063</v>
      </c>
      <c r="DU313" s="23" t="n">
        <v>0.7513513189606295</v>
      </c>
      <c r="DV313" s="23" t="n">
        <v>-0.02717457407698742</v>
      </c>
      <c r="DW313" s="23" t="n">
        <v>-0.002839794076450065</v>
      </c>
      <c r="DX313" s="23" t="n">
        <v>-0.03129454695082054</v>
      </c>
      <c r="DY313" s="23" t="n">
        <v>-0.001280178797383059</v>
      </c>
      <c r="DZ313" s="23" t="n">
        <v>-0.004119972873833123</v>
      </c>
      <c r="EA313" s="23" t="n">
        <v>1.104501879897169</v>
      </c>
      <c r="EB313" s="23" t="n">
        <v>1.151611313655219</v>
      </c>
      <c r="EC313" s="23" t="n">
        <v>-0.03316429118270835</v>
      </c>
      <c r="ED313" s="23" t="n">
        <v>-0.001869744231887807</v>
      </c>
      <c r="EE313" s="23" t="n">
        <v>1.220416227638073</v>
      </c>
      <c r="EF313" s="23" t="n">
        <v>0.2204162276380728</v>
      </c>
      <c r="EG313" s="23" t="n">
        <v>0.0212605499002286</v>
      </c>
      <c r="EH313" s="23" t="n">
        <v>0.004068874839712471</v>
      </c>
      <c r="EI313" s="23" t="n">
        <v>0.02911292159298567</v>
      </c>
      <c r="EJ313" s="23" t="n">
        <v>0.003783496853044597</v>
      </c>
      <c r="EK313" s="23" t="n">
        <v>0.007852371692757067</v>
      </c>
      <c r="EL313" s="23" t="n">
        <v>1.191381448683447</v>
      </c>
      <c r="EM313" s="23" t="n">
        <v>1.369340009059344</v>
      </c>
      <c r="EN313" s="23" t="n">
        <v>0.03577107038978638</v>
      </c>
      <c r="EO313" s="23" t="n">
        <v>0.006658148796800711</v>
      </c>
      <c r="EP313" s="23" t="n">
        <v>1.682509180508156</v>
      </c>
      <c r="EQ313" s="23" t="n">
        <v>0.6825091805081559</v>
      </c>
      <c r="ER313" s="23" t="n">
        <v>-0.01207966689260524</v>
      </c>
      <c r="ES313" s="23" t="n">
        <v>-0.003263954741355227</v>
      </c>
      <c r="ET313" s="23" t="n">
        <v>-0.01883995245547977</v>
      </c>
      <c r="EU313" s="23" t="n">
        <v>-0.003496330821519298</v>
      </c>
      <c r="EV313" s="23" t="n">
        <v>-0.006760285562874524</v>
      </c>
      <c r="EW313" s="23" t="n">
        <v>1.270202379781955</v>
      </c>
      <c r="EX313" s="23" t="n">
        <v>1.559641720502487</v>
      </c>
      <c r="EY313" s="23" t="n">
        <v>-0.01781791904451321</v>
      </c>
      <c r="EZ313" s="23" t="n">
        <v>0.001022033410966555</v>
      </c>
      <c r="FA313" s="23" t="n">
        <v>1.475033972618958</v>
      </c>
      <c r="FB313" s="23" t="n">
        <v>0.4750339726189579</v>
      </c>
      <c r="FC313" s="23" t="n">
        <v>0.006192867340184322</v>
      </c>
      <c r="FD313" s="23" t="n">
        <v>0.005072127513591292</v>
      </c>
      <c r="FE313" s="23" t="n">
        <v>0.01603896779753805</v>
      </c>
      <c r="FF313" s="23" t="n">
        <v>0.004773972943762436</v>
      </c>
      <c r="FG313" s="23" t="n">
        <v>0.009846100457353728</v>
      </c>
      <c r="FH313" s="23" t="n">
        <v>1.819027315615052</v>
      </c>
      <c r="FI313" s="23" t="n">
        <v>2.589909797270205</v>
      </c>
      <c r="FJ313" s="23" t="n">
        <v>0.03074173783249696</v>
      </c>
      <c r="FK313" s="23" t="n">
        <v>0.01470277003495891</v>
      </c>
      <c r="FL313" s="23" t="n">
        <v>4.964055605231481</v>
      </c>
      <c r="FM313" s="23" t="n">
        <v>3.964055605231481</v>
      </c>
    </row>
    <row r="314">
      <c r="A314" s="2" t="inlineStr">
        <is>
          <t>Vic|4801</t>
        </is>
      </c>
      <c r="B314" s="2" t="inlineStr">
        <is>
          <t>Vic</t>
        </is>
      </c>
      <c r="C314" s="2" t="inlineStr">
        <is>
          <t>4801</t>
        </is>
      </c>
      <c r="D314" s="2" t="inlineStr">
        <is>
          <t>Water, pipeline and other transport</t>
        </is>
      </c>
      <c r="E314" s="23" t="n">
        <v>1</v>
      </c>
      <c r="F314" s="23" t="n">
        <v>0.5078830938804662</v>
      </c>
      <c r="G314" s="23" t="n">
        <v>1.883789337905432</v>
      </c>
      <c r="H314" s="23" t="n">
        <v>0.3759062440249659</v>
      </c>
      <c r="I314" s="23" t="n">
        <v>0.883789337905432</v>
      </c>
      <c r="J314" s="23" t="n">
        <v>1.507883093880466</v>
      </c>
      <c r="K314" s="23" t="n">
        <v>1.883789337905432</v>
      </c>
      <c r="L314" s="23" t="n">
        <v>2.58560137912231</v>
      </c>
      <c r="M314" s="23" t="n">
        <v>0.7018120412168776</v>
      </c>
      <c r="N314" s="23" t="n">
        <v>2.58560137912231</v>
      </c>
      <c r="O314" s="23" t="n">
        <v>1.58560137912231</v>
      </c>
      <c r="P314" s="23" t="n">
        <v>0.1861387459968675</v>
      </c>
      <c r="Q314" s="23" t="n">
        <v>0.1128493701685753</v>
      </c>
      <c r="R314" s="23" t="n">
        <v>0.3967098539458386</v>
      </c>
      <c r="S314" s="23" t="n">
        <v>0.09772173778039583</v>
      </c>
      <c r="T314" s="23" t="n">
        <v>0.2105711079489712</v>
      </c>
      <c r="U314" s="23" t="n">
        <v>1.606264802979142</v>
      </c>
      <c r="V314" s="23" t="n">
        <v>2.131258872628888</v>
      </c>
      <c r="W314" s="23" t="n">
        <v>0.563234236892542</v>
      </c>
      <c r="X314" s="23" t="n">
        <v>0.1665243829467034</v>
      </c>
      <c r="Y314" s="23" t="n">
        <v>3.02588391189667</v>
      </c>
      <c r="Z314" s="23" t="n">
        <v>2.02588391189667</v>
      </c>
      <c r="AA314" s="23" t="n">
        <v>0.3951320522359294</v>
      </c>
      <c r="AB314" s="23" t="n">
        <v>0.2324215231452658</v>
      </c>
      <c r="AC314" s="23" t="n">
        <v>0.7936824993254132</v>
      </c>
      <c r="AD314" s="23" t="n">
        <v>0.166128923944218</v>
      </c>
      <c r="AE314" s="23" t="n">
        <v>0.3985504470894838</v>
      </c>
      <c r="AF314" s="23" t="n">
        <v>1.588212274428421</v>
      </c>
      <c r="AG314" s="23" t="n">
        <v>2.008651271984165</v>
      </c>
      <c r="AH314" s="23" t="n">
        <v>1.144464164602641</v>
      </c>
      <c r="AI314" s="23" t="n">
        <v>0.3507816652772273</v>
      </c>
      <c r="AJ314" s="23" t="n">
        <v>2.89640933487039</v>
      </c>
      <c r="AK314" s="23" t="n">
        <v>1.89640933487039</v>
      </c>
      <c r="AL314" s="23" t="n">
        <v>0.3909121421576441</v>
      </c>
      <c r="AM314" s="23" t="n">
        <v>0.2323250245505281</v>
      </c>
      <c r="AN314" s="23" t="n">
        <v>0.7895223387674282</v>
      </c>
      <c r="AO314" s="23" t="n">
        <v>0.1662851720592559</v>
      </c>
      <c r="AP314" s="23" t="n">
        <v>0.398610196609784</v>
      </c>
      <c r="AQ314" s="23" t="n">
        <v>1.59431519130669</v>
      </c>
      <c r="AR314" s="23" t="n">
        <v>2.019692543725172</v>
      </c>
      <c r="AS314" s="23" t="n">
        <v>1.146182367436805</v>
      </c>
      <c r="AT314" s="23" t="n">
        <v>0.3566600286693768</v>
      </c>
      <c r="AU314" s="23" t="n">
        <v>2.932071541984953</v>
      </c>
      <c r="AV314" s="23" t="n">
        <v>1.932071541984953</v>
      </c>
      <c r="AW314" s="23" t="n">
        <v>0.3999800142137065</v>
      </c>
      <c r="AX314" s="23" t="n">
        <v>0.2386057934044969</v>
      </c>
      <c r="AY314" s="23" t="n">
        <v>0.8091781939466877</v>
      </c>
      <c r="AZ314" s="23" t="n">
        <v>0.1705923863284842</v>
      </c>
      <c r="BA314" s="23" t="n">
        <v>0.4091981797329811</v>
      </c>
      <c r="BB314" s="23" t="n">
        <v>1.596544289527955</v>
      </c>
      <c r="BC314" s="23" t="n">
        <v>2.023046565307509</v>
      </c>
      <c r="BD314" s="23" t="n">
        <v>1.175384402132125</v>
      </c>
      <c r="BE314" s="23" t="n">
        <v>0.3662062081854377</v>
      </c>
      <c r="BF314" s="23" t="n">
        <v>2.938607831300605</v>
      </c>
      <c r="BG314" s="23" t="n">
        <v>1.938607831300605</v>
      </c>
      <c r="BH314" s="23" t="n">
        <v>1.819361574880542</v>
      </c>
      <c r="BI314" s="23" t="n">
        <v>1.188057074958743</v>
      </c>
      <c r="BJ314" s="23" t="n">
        <v>4.012809220016407</v>
      </c>
      <c r="BK314" s="23" t="n">
        <v>1.005390570177122</v>
      </c>
      <c r="BL314" s="23" t="n">
        <v>2.193447645135865</v>
      </c>
      <c r="BM314" s="23" t="n">
        <v>1.653007676627858</v>
      </c>
      <c r="BN314" s="23" t="n">
        <v>2.205613922718955</v>
      </c>
      <c r="BO314" s="23" t="n">
        <v>6.046326502382405</v>
      </c>
      <c r="BP314" s="23" t="n">
        <v>2.033517282365998</v>
      </c>
      <c r="BQ314" s="23" t="n">
        <v>3.323323184276552</v>
      </c>
      <c r="BR314" s="23" t="n">
        <v>2.323323184276552</v>
      </c>
      <c r="CD314" s="23" t="n">
        <v>0.2089933062390619</v>
      </c>
      <c r="CE314" s="23" t="n">
        <v>0.1195721529766906</v>
      </c>
      <c r="CF314" s="23" t="n">
        <v>0.3969726453795747</v>
      </c>
      <c r="CG314" s="23" t="n">
        <v>0.06840718616382223</v>
      </c>
      <c r="CH314" s="23" t="n">
        <v>0.1879793391405128</v>
      </c>
      <c r="CI314" s="23" t="n">
        <v>1.572133888536674</v>
      </c>
      <c r="CJ314" s="23" t="n">
        <v>1.899451482553648</v>
      </c>
      <c r="CK314" s="23" t="n">
        <v>0.5812299277100987</v>
      </c>
      <c r="CL314" s="23" t="n">
        <v>0.184257282330524</v>
      </c>
      <c r="CM314" s="23" t="n">
        <v>2.781093510455522</v>
      </c>
      <c r="CN314" s="23" t="n">
        <v>1.781093510455522</v>
      </c>
      <c r="CO314" s="23" t="n">
        <v>0</v>
      </c>
      <c r="CP314" s="23" t="n">
        <v>0.001045032797290498</v>
      </c>
      <c r="CQ314" s="23" t="n">
        <v>0.001448947506642069</v>
      </c>
      <c r="CR314" s="23" t="n">
        <v>0.0004039147093515716</v>
      </c>
      <c r="CS314" s="23" t="n">
        <v>0.001448947506642069</v>
      </c>
      <c r="CV314" s="23" t="n">
        <v>0.003919410232299539</v>
      </c>
      <c r="CW314" s="23" t="n">
        <v>0.00247046272565747</v>
      </c>
      <c r="CZ314" s="23" t="n">
        <v>0.0001930197931919695</v>
      </c>
      <c r="DA314" s="23" t="n">
        <v>9.972276874507794e-05</v>
      </c>
      <c r="DB314" s="23" t="n">
        <v>0.0003638550230757406</v>
      </c>
      <c r="DC314" s="23" t="n">
        <v>7.11124611386932e-05</v>
      </c>
      <c r="DD314" s="23" t="n">
        <v>0.0001708352298837711</v>
      </c>
      <c r="DE314" s="23" t="n">
        <v>1.516645298888585</v>
      </c>
      <c r="DF314" s="23" t="n">
        <v>1.885065863239556</v>
      </c>
      <c r="DG314" s="23" t="n">
        <v>0.0004841907356007629</v>
      </c>
      <c r="DH314" s="23" t="n">
        <v>0.0001203357125250223</v>
      </c>
      <c r="DI314" s="23" t="n">
        <v>2.508503027558458</v>
      </c>
      <c r="DJ314" s="23" t="n">
        <v>1.508503027558459</v>
      </c>
      <c r="DK314" s="23" t="n">
        <v>0.01505248432815753</v>
      </c>
      <c r="DL314" s="23" t="n">
        <v>0.008254771476974778</v>
      </c>
      <c r="DM314" s="23" t="n">
        <v>0.02835929581506485</v>
      </c>
      <c r="DN314" s="23" t="n">
        <v>0.005052040009932545</v>
      </c>
      <c r="DO314" s="23" t="n">
        <v>0.01330681148690732</v>
      </c>
      <c r="DP314" s="23" t="n">
        <v>1.5483992739679</v>
      </c>
      <c r="DQ314" s="23" t="n">
        <v>1.884027592841621</v>
      </c>
      <c r="DR314" s="23" t="n">
        <v>0.03674576742544328</v>
      </c>
      <c r="DS314" s="23" t="n">
        <v>0.008386471610378431</v>
      </c>
      <c r="DT314" s="23" t="n">
        <v>2.441176261961342</v>
      </c>
      <c r="DU314" s="23" t="n">
        <v>1.441176261961342</v>
      </c>
      <c r="DV314" s="23" t="n">
        <v>-0.00617763206528704</v>
      </c>
      <c r="DW314" s="23" t="n">
        <v>-0.003118758189041431</v>
      </c>
      <c r="DX314" s="23" t="n">
        <v>-0.01051624316552323</v>
      </c>
      <c r="DY314" s="23" t="n">
        <v>-0.001219852911194761</v>
      </c>
      <c r="DZ314" s="23" t="n">
        <v>-0.004338611100236192</v>
      </c>
      <c r="EA314" s="23" t="n">
        <v>1.504846866255787</v>
      </c>
      <c r="EB314" s="23" t="n">
        <v>1.70230972877382</v>
      </c>
      <c r="EC314" s="23" t="n">
        <v>-0.01194733369802351</v>
      </c>
      <c r="ED314" s="23" t="n">
        <v>-0.001431090532500274</v>
      </c>
      <c r="EE314" s="23" t="n">
        <v>1.933966537948611</v>
      </c>
      <c r="EF314" s="23" t="n">
        <v>0.9339665379486112</v>
      </c>
      <c r="EG314" s="23" t="n">
        <v>0.008402436581227591</v>
      </c>
      <c r="EH314" s="23" t="n">
        <v>0.004345692854165654</v>
      </c>
      <c r="EI314" s="23" t="n">
        <v>0.01624529205910936</v>
      </c>
      <c r="EJ314" s="23" t="n">
        <v>0.003497162623716112</v>
      </c>
      <c r="EK314" s="23" t="n">
        <v>0.007842855477881766</v>
      </c>
      <c r="EL314" s="23" t="n">
        <v>1.517194365248128</v>
      </c>
      <c r="EM314" s="23" t="n">
        <v>1.933402519860011</v>
      </c>
      <c r="EN314" s="23" t="n">
        <v>0.02134139747533474</v>
      </c>
      <c r="EO314" s="23" t="n">
        <v>0.005096105416225384</v>
      </c>
      <c r="EP314" s="23" t="n">
        <v>2.539905808157469</v>
      </c>
      <c r="EQ314" s="23" t="n">
        <v>1.539905808157469</v>
      </c>
      <c r="ER314" s="23" t="n">
        <v>-0.01262234665951287</v>
      </c>
      <c r="ES314" s="23" t="n">
        <v>-0.004442191448903435</v>
      </c>
      <c r="ET314" s="23" t="n">
        <v>-0.02040545261709469</v>
      </c>
      <c r="EU314" s="23" t="n">
        <v>-0.00334091450867839</v>
      </c>
      <c r="EV314" s="23" t="n">
        <v>-0.007783105957581825</v>
      </c>
      <c r="EW314" s="23" t="n">
        <v>1.351930712151339</v>
      </c>
      <c r="EX314" s="23" t="n">
        <v>1.616613231083783</v>
      </c>
      <c r="EY314" s="23" t="n">
        <v>-0.0196231946411701</v>
      </c>
      <c r="EZ314" s="23" t="n">
        <v>0.0007822579759245891</v>
      </c>
      <c r="FA314" s="23" t="n">
        <v>1.55463917847487</v>
      </c>
      <c r="FB314" s="23" t="n">
        <v>0.55463917847487</v>
      </c>
      <c r="FC314" s="23" t="n">
        <v>0.01276414667755943</v>
      </c>
      <c r="FD314" s="23" t="n">
        <v>0.007302800872484557</v>
      </c>
      <c r="FE314" s="23" t="n">
        <v>0.02424487733022249</v>
      </c>
      <c r="FF314" s="23" t="n">
        <v>0.004177929780178499</v>
      </c>
      <c r="FG314" s="23" t="n">
        <v>0.01148073065266306</v>
      </c>
      <c r="FH314" s="23" t="n">
        <v>1.572133888536675</v>
      </c>
      <c r="FI314" s="23" t="n">
        <v>1.899451482553648</v>
      </c>
      <c r="FJ314" s="23" t="n">
        <v>0.03549828549146295</v>
      </c>
      <c r="FK314" s="23" t="n">
        <v>0.01125340816124046</v>
      </c>
      <c r="FL314" s="23" t="n">
        <v>2.781093510455522</v>
      </c>
      <c r="FM314" s="23" t="n">
        <v>1.781093510455521</v>
      </c>
    </row>
    <row r="315">
      <c r="A315" s="2" t="inlineStr">
        <is>
          <t>Vic|4901</t>
        </is>
      </c>
      <c r="B315" s="2" t="inlineStr">
        <is>
          <t>Vic</t>
        </is>
      </c>
      <c r="C315" s="2" t="inlineStr">
        <is>
          <t>4901</t>
        </is>
      </c>
      <c r="D315" s="2" t="inlineStr">
        <is>
          <t>Air and space transport</t>
        </is>
      </c>
      <c r="E315" s="23" t="n">
        <v>1</v>
      </c>
      <c r="F315" s="23" t="n">
        <v>0.6022410114054549</v>
      </c>
      <c r="G315" s="23" t="n">
        <v>2.1151438207217</v>
      </c>
      <c r="H315" s="23" t="n">
        <v>0.5129028093162448</v>
      </c>
      <c r="I315" s="23" t="n">
        <v>1.1151438207217</v>
      </c>
      <c r="J315" s="23" t="n">
        <v>1.602241011405455</v>
      </c>
      <c r="K315" s="23" t="n">
        <v>2.1151438207217</v>
      </c>
      <c r="L315" s="23" t="n">
        <v>3.148095807973289</v>
      </c>
      <c r="M315" s="23" t="n">
        <v>1.03295198725159</v>
      </c>
      <c r="N315" s="23" t="n">
        <v>3.148095807973289</v>
      </c>
      <c r="O315" s="23" t="n">
        <v>2.148095807973289</v>
      </c>
      <c r="P315" s="23" t="n">
        <v>0.2992479675482367</v>
      </c>
      <c r="Q315" s="23" t="n">
        <v>0.1513616071188998</v>
      </c>
      <c r="R315" s="23" t="n">
        <v>0.5838917087901726</v>
      </c>
      <c r="S315" s="23" t="n">
        <v>0.1332821341230361</v>
      </c>
      <c r="T315" s="23" t="n">
        <v>0.2846437412419359</v>
      </c>
      <c r="U315" s="23" t="n">
        <v>1.505806633739296</v>
      </c>
      <c r="V315" s="23" t="n">
        <v>1.95119690728076</v>
      </c>
      <c r="W315" s="23" t="n">
        <v>0.8289882334841482</v>
      </c>
      <c r="X315" s="23" t="n">
        <v>0.2450965246939756</v>
      </c>
      <c r="Y315" s="23" t="n">
        <v>2.770238475723385</v>
      </c>
      <c r="Z315" s="23" t="n">
        <v>1.770238475723384</v>
      </c>
      <c r="AA315" s="23" t="n">
        <v>0.198571079024815</v>
      </c>
      <c r="AB315" s="23" t="n">
        <v>0.2573891904943175</v>
      </c>
      <c r="AC315" s="23" t="n">
        <v>0.6802472526775141</v>
      </c>
      <c r="AD315" s="23" t="n">
        <v>0.2242869831583816</v>
      </c>
      <c r="AE315" s="23" t="n">
        <v>0.4816761736526991</v>
      </c>
      <c r="AF315" s="23" t="n">
        <v>2.296206838167768</v>
      </c>
      <c r="AG315" s="23" t="n">
        <v>3.425711619326524</v>
      </c>
      <c r="AH315" s="23" t="n">
        <v>1.196540215692609</v>
      </c>
      <c r="AI315" s="23" t="n">
        <v>0.5162929630150945</v>
      </c>
      <c r="AJ315" s="23" t="n">
        <v>6.025752700588789</v>
      </c>
      <c r="AK315" s="23" t="n">
        <v>5.025752700588789</v>
      </c>
      <c r="AL315" s="23" t="n">
        <v>0.1414774394749322</v>
      </c>
      <c r="AM315" s="23" t="n">
        <v>0.2554035398313172</v>
      </c>
      <c r="AN315" s="23" t="n">
        <v>0.6212417797009232</v>
      </c>
      <c r="AO315" s="23" t="n">
        <v>0.2243608003946738</v>
      </c>
      <c r="AP315" s="23" t="n">
        <v>0.479764340225991</v>
      </c>
      <c r="AQ315" s="23" t="n">
        <v>2.805259840573882</v>
      </c>
      <c r="AR315" s="23" t="n">
        <v>4.39110137988466</v>
      </c>
      <c r="AS315" s="23" t="n">
        <v>1.14618672756538</v>
      </c>
      <c r="AT315" s="23" t="n">
        <v>0.5249449478644569</v>
      </c>
      <c r="AU315" s="23" t="n">
        <v>8.101551256647307</v>
      </c>
      <c r="AV315" s="23" t="n">
        <v>7.101551256647308</v>
      </c>
      <c r="AW315" s="23" t="n">
        <v>0.127059021744215</v>
      </c>
      <c r="AX315" s="23" t="n">
        <v>0.2601844470152754</v>
      </c>
      <c r="AY315" s="23" t="n">
        <v>0.6173126318696328</v>
      </c>
      <c r="AZ315" s="23" t="n">
        <v>0.2300691631101424</v>
      </c>
      <c r="BA315" s="23" t="n">
        <v>0.4902536101254178</v>
      </c>
      <c r="BB315" s="23" t="n">
        <v>3.047744768089414</v>
      </c>
      <c r="BC315" s="23" t="n">
        <v>4.858471467790431</v>
      </c>
      <c r="BD315" s="23" t="n">
        <v>1.156307987140434</v>
      </c>
      <c r="BE315" s="23" t="n">
        <v>0.538995355270801</v>
      </c>
      <c r="BF315" s="23" t="n">
        <v>9.100557923924676</v>
      </c>
      <c r="BG315" s="23" t="n">
        <v>8.100557923924674</v>
      </c>
      <c r="BH315" s="23" t="n">
        <v>2.830561148056228</v>
      </c>
      <c r="BI315" s="23" t="n">
        <v>1.37457687125762</v>
      </c>
      <c r="BJ315" s="23" t="n">
        <v>5.566372447495806</v>
      </c>
      <c r="BK315" s="23" t="n">
        <v>1.361234428181959</v>
      </c>
      <c r="BL315" s="23" t="n">
        <v>2.735811299439578</v>
      </c>
      <c r="BM315" s="23" t="n">
        <v>1.485619917521144</v>
      </c>
      <c r="BN315" s="23" t="n">
        <v>1.966526125506345</v>
      </c>
      <c r="BO315" s="23" t="n">
        <v>8.559375694188885</v>
      </c>
      <c r="BP315" s="23" t="n">
        <v>2.993003246693079</v>
      </c>
      <c r="BQ315" s="23" t="n">
        <v>3.023914781020254</v>
      </c>
      <c r="BR315" s="23" t="n">
        <v>2.023914781020253</v>
      </c>
      <c r="CD315" s="23" t="n">
        <v>-0.1006768885234218</v>
      </c>
      <c r="CE315" s="23" t="n">
        <v>0.1060275833754177</v>
      </c>
      <c r="CF315" s="23" t="n">
        <v>0.09635554388734167</v>
      </c>
      <c r="CG315" s="23" t="n">
        <v>0.09100484903534571</v>
      </c>
      <c r="CH315" s="23" t="n">
        <v>0.1970324324107634</v>
      </c>
      <c r="CI315" s="23" t="n">
        <v>-0.05314720121441936</v>
      </c>
      <c r="CJ315" s="23" t="n">
        <v>-0.9570770938647478</v>
      </c>
      <c r="CK315" s="23" t="n">
        <v>0.367551982208461</v>
      </c>
      <c r="CL315" s="23" t="n">
        <v>0.2711964383211193</v>
      </c>
      <c r="CM315" s="23" t="n">
        <v>-3.650807922246749</v>
      </c>
      <c r="CN315" s="23" t="n">
        <v>-4.65080792224675</v>
      </c>
      <c r="CO315" s="23" t="n">
        <v>0</v>
      </c>
      <c r="CP315" s="23" t="n">
        <v>0.0001577447936422552</v>
      </c>
      <c r="CQ315" s="23" t="n">
        <v>0.0006081865719182822</v>
      </c>
      <c r="CR315" s="23" t="n">
        <v>0.000450441778276027</v>
      </c>
      <c r="CS315" s="23" t="n">
        <v>0.0006081865719182822</v>
      </c>
      <c r="CV315" s="23" t="n">
        <v>0.004244301702508165</v>
      </c>
      <c r="CW315" s="23" t="n">
        <v>0.003636115130589883</v>
      </c>
      <c r="CZ315" s="23" t="n">
        <v>6.868317366474668e-05</v>
      </c>
      <c r="DA315" s="23" t="n">
        <v>0.0001374269204886541</v>
      </c>
      <c r="DB315" s="23" t="n">
        <v>0.0002910134982582301</v>
      </c>
      <c r="DC315" s="23" t="n">
        <v>8.490340410482929e-05</v>
      </c>
      <c r="DD315" s="23" t="n">
        <v>0.0002223303245934834</v>
      </c>
      <c r="DE315" s="23" t="n">
        <v>3.000881921377955</v>
      </c>
      <c r="DF315" s="23" t="n">
        <v>4.237042098239556</v>
      </c>
      <c r="DG315" s="23" t="n">
        <v>0.0004681278908447855</v>
      </c>
      <c r="DH315" s="23" t="n">
        <v>0.0001771143925865554</v>
      </c>
      <c r="DI315" s="23" t="n">
        <v>6.815758006899784</v>
      </c>
      <c r="DJ315" s="23" t="n">
        <v>5.815758006899783</v>
      </c>
      <c r="DK315" s="23" t="n">
        <v>0.02642662152768196</v>
      </c>
      <c r="DL315" s="23" t="n">
        <v>0.007361686736955412</v>
      </c>
      <c r="DM315" s="23" t="n">
        <v>0.04060869365806621</v>
      </c>
      <c r="DN315" s="23" t="n">
        <v>0.00682038539342883</v>
      </c>
      <c r="DO315" s="23" t="n">
        <v>0.01418207213038424</v>
      </c>
      <c r="DP315" s="23" t="n">
        <v>1.278570861933449</v>
      </c>
      <c r="DQ315" s="23" t="n">
        <v>1.536658540159153</v>
      </c>
      <c r="DR315" s="23" t="n">
        <v>0.05295220161633504</v>
      </c>
      <c r="DS315" s="23" t="n">
        <v>0.01234350795826884</v>
      </c>
      <c r="DT315" s="23" t="n">
        <v>2.003744654263409</v>
      </c>
      <c r="DU315" s="23" t="n">
        <v>1.003744654263408</v>
      </c>
      <c r="DV315" s="23" t="n">
        <v>-0.04091372243206384</v>
      </c>
      <c r="DW315" s="23" t="n">
        <v>-0.002875951267128128</v>
      </c>
      <c r="DX315" s="23" t="n">
        <v>-0.04543704155953331</v>
      </c>
      <c r="DY315" s="23" t="n">
        <v>-0.001647367860341343</v>
      </c>
      <c r="DZ315" s="23" t="n">
        <v>-0.00452331912746947</v>
      </c>
      <c r="EA315" s="23" t="n">
        <v>1.07029307274359</v>
      </c>
      <c r="EB315" s="23" t="n">
        <v>1.110557506347175</v>
      </c>
      <c r="EC315" s="23" t="n">
        <v>-0.04754337163463422</v>
      </c>
      <c r="ED315" s="23" t="n">
        <v>-0.002106330075100915</v>
      </c>
      <c r="EE315" s="23" t="n">
        <v>1.162039746287538</v>
      </c>
      <c r="EF315" s="23" t="n">
        <v>0.1620397462875382</v>
      </c>
      <c r="EG315" s="23" t="n">
        <v>0.01297316735846712</v>
      </c>
      <c r="EH315" s="23" t="n">
        <v>0.006138218476087746</v>
      </c>
      <c r="EI315" s="23" t="n">
        <v>0.02386133131741868</v>
      </c>
      <c r="EJ315" s="23" t="n">
        <v>0.004749945482863813</v>
      </c>
      <c r="EK315" s="23" t="n">
        <v>0.01088816395895156</v>
      </c>
      <c r="EL315" s="23" t="n">
        <v>1.47314725128259</v>
      </c>
      <c r="EM315" s="23" t="n">
        <v>1.839283396112611</v>
      </c>
      <c r="EN315" s="23" t="n">
        <v>0.03136196098431102</v>
      </c>
      <c r="EO315" s="23" t="n">
        <v>0.007500629666892342</v>
      </c>
      <c r="EP315" s="23" t="n">
        <v>2.417448269781411</v>
      </c>
      <c r="EQ315" s="23" t="n">
        <v>1.417448269781411</v>
      </c>
      <c r="ER315" s="23" t="n">
        <v>-0.0700668069083499</v>
      </c>
      <c r="ES315" s="23" t="n">
        <v>-0.008123869139087954</v>
      </c>
      <c r="ET315" s="23" t="n">
        <v>-0.0828668042940095</v>
      </c>
      <c r="EU315" s="23" t="n">
        <v>-0.004676128246571641</v>
      </c>
      <c r="EV315" s="23" t="n">
        <v>-0.01279999738565959</v>
      </c>
      <c r="EW315" s="23" t="n">
        <v>1.115944617680584</v>
      </c>
      <c r="EX315" s="23" t="n">
        <v>1.182682755936095</v>
      </c>
      <c r="EY315" s="23" t="n">
        <v>-0.08171544911153981</v>
      </c>
      <c r="EZ315" s="23" t="n">
        <v>0.001151355182469685</v>
      </c>
      <c r="FA315" s="23" t="n">
        <v>1.166250507439661</v>
      </c>
      <c r="FB315" s="23" t="n">
        <v>0.1662505074396609</v>
      </c>
      <c r="FC315" s="23" t="n">
        <v>-0.006148783400188499</v>
      </c>
      <c r="FD315" s="23" t="n">
        <v>0.006475574028782198</v>
      </c>
      <c r="FE315" s="23" t="n">
        <v>0.005884859747456212</v>
      </c>
      <c r="FF315" s="23" t="n">
        <v>0.005558069118862514</v>
      </c>
      <c r="FG315" s="23" t="n">
        <v>0.01203364314764471</v>
      </c>
      <c r="FH315" s="23" t="n">
        <v>-0.05314720121441927</v>
      </c>
      <c r="FI315" s="23" t="n">
        <v>-0.9570770938647482</v>
      </c>
      <c r="FJ315" s="23" t="n">
        <v>0.02244802714958748</v>
      </c>
      <c r="FK315" s="23" t="n">
        <v>0.01656316740213126</v>
      </c>
      <c r="FL315" s="23" t="n">
        <v>-3.650807922246749</v>
      </c>
      <c r="FM315" s="23" t="n">
        <v>-4.650807922246749</v>
      </c>
    </row>
    <row r="316">
      <c r="A316" s="2" t="inlineStr">
        <is>
          <t>Vic|5101</t>
        </is>
      </c>
      <c r="B316" s="2" t="inlineStr">
        <is>
          <t>Vic</t>
        </is>
      </c>
      <c r="C316" s="2" t="inlineStr">
        <is>
          <t>5101</t>
        </is>
      </c>
      <c r="D316" s="2" t="inlineStr">
        <is>
          <t>Postal and courier pick-up and delivery service</t>
        </is>
      </c>
      <c r="E316" s="23" t="n">
        <v>1</v>
      </c>
      <c r="F316" s="23" t="n">
        <v>0.5452717807519842</v>
      </c>
      <c r="G316" s="23" t="n">
        <v>2.011170388571087</v>
      </c>
      <c r="H316" s="23" t="n">
        <v>0.4658986078191025</v>
      </c>
      <c r="I316" s="23" t="n">
        <v>1.011170388571087</v>
      </c>
      <c r="J316" s="23" t="n">
        <v>1.545271780751984</v>
      </c>
      <c r="K316" s="23" t="n">
        <v>2.011170388571087</v>
      </c>
      <c r="L316" s="23" t="n">
        <v>2.825324988890535</v>
      </c>
      <c r="M316" s="23" t="n">
        <v>0.8141546003194482</v>
      </c>
      <c r="N316" s="23" t="n">
        <v>2.825324988890535</v>
      </c>
      <c r="O316" s="23" t="n">
        <v>1.825324988890535</v>
      </c>
      <c r="P316" s="23" t="n">
        <v>0.2037930697085901</v>
      </c>
      <c r="Q316" s="23" t="n">
        <v>0.1376331848630642</v>
      </c>
      <c r="R316" s="23" t="n">
        <v>0.4602131818970185</v>
      </c>
      <c r="S316" s="23" t="n">
        <v>0.1187869273253642</v>
      </c>
      <c r="T316" s="23" t="n">
        <v>0.2564201121884284</v>
      </c>
      <c r="U316" s="23" t="n">
        <v>1.675357533305083</v>
      </c>
      <c r="V316" s="23" t="n">
        <v>2.25823764544639</v>
      </c>
      <c r="W316" s="23" t="n">
        <v>0.6533939546383051</v>
      </c>
      <c r="X316" s="23" t="n">
        <v>0.1931807727412865</v>
      </c>
      <c r="Y316" s="23" t="n">
        <v>3.206163759997398</v>
      </c>
      <c r="Z316" s="23" t="n">
        <v>2.206163759997398</v>
      </c>
      <c r="AA316" s="23" t="n">
        <v>0.2893816980836407</v>
      </c>
      <c r="AB316" s="23" t="n">
        <v>0.2196198862312776</v>
      </c>
      <c r="AC316" s="23" t="n">
        <v>0.7103363897057811</v>
      </c>
      <c r="AD316" s="23" t="n">
        <v>0.2013348053908628</v>
      </c>
      <c r="AE316" s="23" t="n">
        <v>0.4209546916221404</v>
      </c>
      <c r="AF316" s="23" t="n">
        <v>1.758928044467416</v>
      </c>
      <c r="AG316" s="23" t="n">
        <v>2.454669367170798</v>
      </c>
      <c r="AH316" s="23" t="n">
        <v>1.117269428355252</v>
      </c>
      <c r="AI316" s="23" t="n">
        <v>0.4069330386494707</v>
      </c>
      <c r="AJ316" s="23" t="n">
        <v>3.860884899612155</v>
      </c>
      <c r="AK316" s="23" t="n">
        <v>2.860884899612155</v>
      </c>
      <c r="AL316" s="23" t="n">
        <v>0.2845453993500672</v>
      </c>
      <c r="AM316" s="23" t="n">
        <v>0.2201917706297977</v>
      </c>
      <c r="AN316" s="23" t="n">
        <v>0.7066349407259779</v>
      </c>
      <c r="AO316" s="23" t="n">
        <v>0.201897770746113</v>
      </c>
      <c r="AP316" s="23" t="n">
        <v>0.4220895413759107</v>
      </c>
      <c r="AQ316" s="23" t="n">
        <v>1.773837043694046</v>
      </c>
      <c r="AR316" s="23" t="n">
        <v>2.483382062546115</v>
      </c>
      <c r="AS316" s="23" t="n">
        <v>1.120387321759158</v>
      </c>
      <c r="AT316" s="23" t="n">
        <v>0.4137523810331799</v>
      </c>
      <c r="AU316" s="23" t="n">
        <v>3.937464194881537</v>
      </c>
      <c r="AV316" s="23" t="n">
        <v>2.937464194881537</v>
      </c>
      <c r="AW316" s="23" t="n">
        <v>0.3096109216674803</v>
      </c>
      <c r="AX316" s="23" t="n">
        <v>0.2281684860175714</v>
      </c>
      <c r="AY316" s="23" t="n">
        <v>0.7451012073087923</v>
      </c>
      <c r="AZ316" s="23" t="n">
        <v>0.2073217996237406</v>
      </c>
      <c r="BA316" s="23" t="n">
        <v>0.435490285641312</v>
      </c>
      <c r="BB316" s="23" t="n">
        <v>1.736952316761689</v>
      </c>
      <c r="BC316" s="23" t="n">
        <v>2.406572750392265</v>
      </c>
      <c r="BD316" s="23" t="n">
        <v>1.169927872497885</v>
      </c>
      <c r="BE316" s="23" t="n">
        <v>0.4248266651890923</v>
      </c>
      <c r="BF316" s="23" t="n">
        <v>3.778703497269964</v>
      </c>
      <c r="BG316" s="23" t="n">
        <v>2.778703497269964</v>
      </c>
      <c r="BH316" s="23" t="n">
        <v>5.409553941949264</v>
      </c>
      <c r="BI316" s="23" t="n">
        <v>1.735124727474417</v>
      </c>
      <c r="BJ316" s="23" t="n">
        <v>8.406240181642426</v>
      </c>
      <c r="BK316" s="23" t="n">
        <v>1.261561512218745</v>
      </c>
      <c r="BL316" s="23" t="n">
        <v>2.996686239693162</v>
      </c>
      <c r="BM316" s="23" t="n">
        <v>1.320751904148531</v>
      </c>
      <c r="BN316" s="23" t="n">
        <v>1.553961800150447</v>
      </c>
      <c r="BO316" s="23" t="n">
        <v>10.76527273314543</v>
      </c>
      <c r="BP316" s="23" t="n">
        <v>2.359032551503004</v>
      </c>
      <c r="BQ316" s="23" t="n">
        <v>1.990048134960699</v>
      </c>
      <c r="BR316" s="23" t="n">
        <v>0.9900481349606989</v>
      </c>
      <c r="CD316" s="23" t="n">
        <v>0.08558862837505053</v>
      </c>
      <c r="CE316" s="23" t="n">
        <v>0.08198670136821336</v>
      </c>
      <c r="CF316" s="23" t="n">
        <v>0.2501232078087626</v>
      </c>
      <c r="CG316" s="23" t="n">
        <v>0.08254787806549872</v>
      </c>
      <c r="CH316" s="23" t="n">
        <v>0.1645345794337121</v>
      </c>
      <c r="CI316" s="23" t="n">
        <v>1.957915822753304</v>
      </c>
      <c r="CJ316" s="23" t="n">
        <v>2.922388319073409</v>
      </c>
      <c r="CK316" s="23" t="n">
        <v>0.4638754737169465</v>
      </c>
      <c r="CL316" s="23" t="n">
        <v>0.2137522659081839</v>
      </c>
      <c r="CM316" s="23" t="n">
        <v>5.419826004036866</v>
      </c>
      <c r="CN316" s="23" t="n">
        <v>4.419826004036866</v>
      </c>
      <c r="CO316" s="23" t="n">
        <v>0</v>
      </c>
      <c r="CP316" s="23" t="n">
        <v>0.000108625490411141</v>
      </c>
      <c r="CQ316" s="23" t="n">
        <v>0.0004845103881268167</v>
      </c>
      <c r="CR316" s="23" t="n">
        <v>0.0003758848977156757</v>
      </c>
      <c r="CS316" s="23" t="n">
        <v>0.0004845103881268167</v>
      </c>
      <c r="CV316" s="23" t="n">
        <v>0.003350432422642317</v>
      </c>
      <c r="CW316" s="23" t="n">
        <v>0.002865922034515501</v>
      </c>
      <c r="CZ316" s="23" t="n">
        <v>0.0002614535650663845</v>
      </c>
      <c r="DA316" s="23" t="n">
        <v>0.0001566388566050873</v>
      </c>
      <c r="DB316" s="23" t="n">
        <v>0.0005095964178381684</v>
      </c>
      <c r="DC316" s="23" t="n">
        <v>9.150399616669668e-05</v>
      </c>
      <c r="DD316" s="23" t="n">
        <v>0.0002481428527717839</v>
      </c>
      <c r="DE316" s="23" t="n">
        <v>1.59910774812084</v>
      </c>
      <c r="DF316" s="23" t="n">
        <v>1.949089574314196</v>
      </c>
      <c r="DG316" s="23" t="n">
        <v>0.0006491948689634742</v>
      </c>
      <c r="DH316" s="23" t="n">
        <v>0.0001395984511253057</v>
      </c>
      <c r="DI316" s="23" t="n">
        <v>2.483021674608415</v>
      </c>
      <c r="DJ316" s="23" t="n">
        <v>1.483021674608415</v>
      </c>
      <c r="DK316" s="23" t="n">
        <v>0.02646612260973728</v>
      </c>
      <c r="DL316" s="23" t="n">
        <v>0.01149247210615573</v>
      </c>
      <c r="DM316" s="23" t="n">
        <v>0.04441856010451471</v>
      </c>
      <c r="DN316" s="23" t="n">
        <v>0.006459965388621699</v>
      </c>
      <c r="DO316" s="23" t="n">
        <v>0.01795243749477743</v>
      </c>
      <c r="DP316" s="23" t="n">
        <v>1.43423331311582</v>
      </c>
      <c r="DQ316" s="23" t="n">
        <v>1.678317627387264</v>
      </c>
      <c r="DR316" s="23" t="n">
        <v>0.05414749611735247</v>
      </c>
      <c r="DS316" s="23" t="n">
        <v>0.009728936012837766</v>
      </c>
      <c r="DT316" s="23" t="n">
        <v>2.045917224664818</v>
      </c>
      <c r="DU316" s="23" t="n">
        <v>1.045917224664817</v>
      </c>
      <c r="DV316" s="23" t="n">
        <v>-0.001662053857390574</v>
      </c>
      <c r="DW316" s="23" t="n">
        <v>-0.003781021065398347</v>
      </c>
      <c r="DX316" s="23" t="n">
        <v>-0.006946400327665048</v>
      </c>
      <c r="DY316" s="23" t="n">
        <v>-0.001503325404876127</v>
      </c>
      <c r="DZ316" s="23" t="n">
        <v>-0.005284346470274474</v>
      </c>
      <c r="EA316" s="23" t="n">
        <v>3.274908871686357</v>
      </c>
      <c r="EB316" s="23" t="n">
        <v>4.179407482360953</v>
      </c>
      <c r="EC316" s="23" t="n">
        <v>-0.008606572670231979</v>
      </c>
      <c r="ED316" s="23" t="n">
        <v>-0.001660172342566931</v>
      </c>
      <c r="EE316" s="23" t="n">
        <v>5.17827544033038</v>
      </c>
      <c r="EF316" s="23" t="n">
        <v>4.17827544033038</v>
      </c>
      <c r="EG316" s="23" t="n">
        <v>0.01024573388768583</v>
      </c>
      <c r="EH316" s="23" t="n">
        <v>0.005070909797947655</v>
      </c>
      <c r="EI316" s="23" t="n">
        <v>0.01954533435372122</v>
      </c>
      <c r="EJ316" s="23" t="n">
        <v>0.004228690668087734</v>
      </c>
      <c r="EK316" s="23" t="n">
        <v>0.009299600466035389</v>
      </c>
      <c r="EL316" s="23" t="n">
        <v>1.494928899533717</v>
      </c>
      <c r="EM316" s="23" t="n">
        <v>1.907655866136873</v>
      </c>
      <c r="EN316" s="23" t="n">
        <v>0.02545719881979498</v>
      </c>
      <c r="EO316" s="23" t="n">
        <v>0.005911864466073766</v>
      </c>
      <c r="EP316" s="23" t="n">
        <v>2.484663285115335</v>
      </c>
      <c r="EQ316" s="23" t="n">
        <v>1.484663285115335</v>
      </c>
      <c r="ER316" s="23" t="n">
        <v>-0.01508203262125933</v>
      </c>
      <c r="ES316" s="23" t="n">
        <v>-0.004499025399427491</v>
      </c>
      <c r="ET316" s="23" t="n">
        <v>-0.02324678333352462</v>
      </c>
      <c r="EU316" s="23" t="n">
        <v>-0.003665725312837801</v>
      </c>
      <c r="EV316" s="23" t="n">
        <v>-0.008164750712265292</v>
      </c>
      <c r="EW316" s="23" t="n">
        <v>1.29830365126553</v>
      </c>
      <c r="EX316" s="23" t="n">
        <v>1.541356123362074</v>
      </c>
      <c r="EY316" s="23" t="n">
        <v>-0.02233930541588832</v>
      </c>
      <c r="EZ316" s="23" t="n">
        <v>0.0009074779176362971</v>
      </c>
      <c r="FA316" s="23" t="n">
        <v>1.481186652812254</v>
      </c>
      <c r="FB316" s="23" t="n">
        <v>0.4811866528122536</v>
      </c>
      <c r="FC316" s="23" t="n">
        <v>0.005227276538994161</v>
      </c>
      <c r="FD316" s="23" t="n">
        <v>0.005007290906609637</v>
      </c>
      <c r="FE316" s="23" t="n">
        <v>0.01527613189812301</v>
      </c>
      <c r="FF316" s="23" t="n">
        <v>0.005041564452519211</v>
      </c>
      <c r="FG316" s="23" t="n">
        <v>0.01004885535912885</v>
      </c>
      <c r="FH316" s="23" t="n">
        <v>1.957915822753304</v>
      </c>
      <c r="FI316" s="23" t="n">
        <v>2.922388319073408</v>
      </c>
      <c r="FJ316" s="23" t="n">
        <v>0.02833092931633238</v>
      </c>
      <c r="FK316" s="23" t="n">
        <v>0.01305479741820937</v>
      </c>
      <c r="FL316" s="23" t="n">
        <v>5.419826004036866</v>
      </c>
      <c r="FM316" s="23" t="n">
        <v>4.419826004036866</v>
      </c>
    </row>
    <row r="317">
      <c r="A317" s="2" t="inlineStr">
        <is>
          <t>Vic|5201</t>
        </is>
      </c>
      <c r="B317" s="2" t="inlineStr">
        <is>
          <t>Vic</t>
        </is>
      </c>
      <c r="C317" s="2" t="inlineStr">
        <is>
          <t>5201</t>
        </is>
      </c>
      <c r="D317" s="2" t="inlineStr">
        <is>
          <t>Transport support services and storage</t>
        </is>
      </c>
      <c r="E317" s="23" t="n">
        <v>1</v>
      </c>
      <c r="F317" s="23" t="n">
        <v>0.5496311262574174</v>
      </c>
      <c r="G317" s="23" t="n">
        <v>2.021473520374089</v>
      </c>
      <c r="H317" s="23" t="n">
        <v>0.4718423941166712</v>
      </c>
      <c r="I317" s="23" t="n">
        <v>1.021473520374089</v>
      </c>
      <c r="J317" s="23" t="n">
        <v>1.549631126257417</v>
      </c>
      <c r="K317" s="23" t="n">
        <v>2.021473520374089</v>
      </c>
      <c r="L317" s="23" t="n">
        <v>2.739550497839019</v>
      </c>
      <c r="M317" s="23" t="n">
        <v>0.7180769774649307</v>
      </c>
      <c r="N317" s="23" t="n">
        <v>2.739550497839019</v>
      </c>
      <c r="O317" s="23" t="n">
        <v>1.739550497839019</v>
      </c>
      <c r="P317" s="23" t="n">
        <v>0.145429065670702</v>
      </c>
      <c r="Q317" s="23" t="n">
        <v>0.1387701520290968</v>
      </c>
      <c r="R317" s="23" t="n">
        <v>0.4059038547672194</v>
      </c>
      <c r="S317" s="23" t="n">
        <v>0.1217046370674205</v>
      </c>
      <c r="T317" s="23" t="n">
        <v>0.2604747890965173</v>
      </c>
      <c r="U317" s="23" t="n">
        <v>1.954211947859976</v>
      </c>
      <c r="V317" s="23" t="n">
        <v>2.791077924452295</v>
      </c>
      <c r="W317" s="23" t="n">
        <v>0.5762875452112379</v>
      </c>
      <c r="X317" s="23" t="n">
        <v>0.1703836904440186</v>
      </c>
      <c r="Y317" s="23" t="n">
        <v>3.962671028335818</v>
      </c>
      <c r="Z317" s="23" t="n">
        <v>2.962671028335818</v>
      </c>
      <c r="AA317" s="23" t="n">
        <v>0.399887709097591</v>
      </c>
      <c r="AB317" s="23" t="n">
        <v>0.2458809194015078</v>
      </c>
      <c r="AC317" s="23" t="n">
        <v>0.8521363567200977</v>
      </c>
      <c r="AD317" s="23" t="n">
        <v>0.2063677282209989</v>
      </c>
      <c r="AE317" s="23" t="n">
        <v>0.4522486476225067</v>
      </c>
      <c r="AF317" s="23" t="n">
        <v>1.614874910650233</v>
      </c>
      <c r="AG317" s="23" t="n">
        <v>2.130939104487798</v>
      </c>
      <c r="AH317" s="23" t="n">
        <v>1.211047608108197</v>
      </c>
      <c r="AI317" s="23" t="n">
        <v>0.3589112513880997</v>
      </c>
      <c r="AJ317" s="23" t="n">
        <v>3.028469194117307</v>
      </c>
      <c r="AK317" s="23" t="n">
        <v>2.028469194117307</v>
      </c>
      <c r="AL317" s="23" t="n">
        <v>0.3967313494745047</v>
      </c>
      <c r="AM317" s="23" t="n">
        <v>0.2451933095469511</v>
      </c>
      <c r="AN317" s="23" t="n">
        <v>0.848598733517394</v>
      </c>
      <c r="AO317" s="23" t="n">
        <v>0.2066740744959382</v>
      </c>
      <c r="AP317" s="23" t="n">
        <v>0.4518673840428893</v>
      </c>
      <c r="AQ317" s="23" t="n">
        <v>1.618033613607104</v>
      </c>
      <c r="AR317" s="23" t="n">
        <v>2.138975744269808</v>
      </c>
      <c r="AS317" s="23" t="n">
        <v>1.213524583073055</v>
      </c>
      <c r="AT317" s="23" t="n">
        <v>0.3649258495556605</v>
      </c>
      <c r="AU317" s="23" t="n">
        <v>3.058806884508731</v>
      </c>
      <c r="AV317" s="23" t="n">
        <v>2.058806884508731</v>
      </c>
      <c r="AW317" s="23" t="n">
        <v>0.4039205908562656</v>
      </c>
      <c r="AX317" s="23" t="n">
        <v>0.2514340137818448</v>
      </c>
      <c r="AY317" s="23" t="n">
        <v>0.8673544886362018</v>
      </c>
      <c r="AZ317" s="23" t="n">
        <v>0.2119998839980914</v>
      </c>
      <c r="BA317" s="23" t="n">
        <v>0.4634338977799362</v>
      </c>
      <c r="BB317" s="23" t="n">
        <v>1.622483773973576</v>
      </c>
      <c r="BC317" s="23" t="n">
        <v>2.147339126231493</v>
      </c>
      <c r="BD317" s="23" t="n">
        <v>1.242047756432998</v>
      </c>
      <c r="BE317" s="23" t="n">
        <v>0.3746932677967963</v>
      </c>
      <c r="BF317" s="23" t="n">
        <v>3.074980044468638</v>
      </c>
      <c r="BG317" s="23" t="n">
        <v>2.074980044468638</v>
      </c>
      <c r="BH317" s="23" t="n">
        <v>1.705548066996549</v>
      </c>
      <c r="BI317" s="23" t="n">
        <v>1.395771245150149</v>
      </c>
      <c r="BJ317" s="23" t="n">
        <v>4.348094841309329</v>
      </c>
      <c r="BK317" s="23" t="n">
        <v>1.246775529162631</v>
      </c>
      <c r="BL317" s="23" t="n">
        <v>2.64254677431278</v>
      </c>
      <c r="BM317" s="23" t="n">
        <v>1.818371098510338</v>
      </c>
      <c r="BN317" s="23" t="n">
        <v>2.549382761733755</v>
      </c>
      <c r="BO317" s="23" t="n">
        <v>6.42874016795859</v>
      </c>
      <c r="BP317" s="23" t="n">
        <v>2.080645326649261</v>
      </c>
      <c r="BQ317" s="23" t="n">
        <v>3.769310459411167</v>
      </c>
      <c r="BR317" s="23" t="n">
        <v>2.769310459411167</v>
      </c>
      <c r="CD317" s="23" t="n">
        <v>0.254458643426889</v>
      </c>
      <c r="CE317" s="23" t="n">
        <v>0.107110767372411</v>
      </c>
      <c r="CF317" s="23" t="n">
        <v>0.4462325019528782</v>
      </c>
      <c r="CG317" s="23" t="n">
        <v>0.08466309115357824</v>
      </c>
      <c r="CH317" s="23" t="n">
        <v>0.1917738585259892</v>
      </c>
      <c r="CI317" s="23" t="n">
        <v>1.420935857905672</v>
      </c>
      <c r="CJ317" s="23" t="n">
        <v>1.753654330398447</v>
      </c>
      <c r="CK317" s="23" t="n">
        <v>0.6347600628969593</v>
      </c>
      <c r="CL317" s="23" t="n">
        <v>0.1885275609440811</v>
      </c>
      <c r="CM317" s="23" t="n">
        <v>2.494550997947682</v>
      </c>
      <c r="CN317" s="23" t="n">
        <v>1.494550997947682</v>
      </c>
      <c r="CO317" s="23" t="n">
        <v>0</v>
      </c>
      <c r="CP317" s="23" t="n">
        <v>0.0006396335049302271</v>
      </c>
      <c r="CQ317" s="23" t="n">
        <v>0.001081832378881536</v>
      </c>
      <c r="CR317" s="23" t="n">
        <v>0.0004421988739513091</v>
      </c>
      <c r="CS317" s="23" t="n">
        <v>0.001081832378881536</v>
      </c>
      <c r="CV317" s="23" t="n">
        <v>0.003609549634778092</v>
      </c>
      <c r="CW317" s="23" t="n">
        <v>0.002527717255896555</v>
      </c>
      <c r="CZ317" s="23" t="n">
        <v>8.723862840004192e-06</v>
      </c>
      <c r="DA317" s="23" t="n">
        <v>6.522265167883713e-05</v>
      </c>
      <c r="DB317" s="23" t="n">
        <v>0.0001550797494638843</v>
      </c>
      <c r="DC317" s="23" t="n">
        <v>8.113323494504295e-05</v>
      </c>
      <c r="DD317" s="23" t="n">
        <v>0.0001463558866238801</v>
      </c>
      <c r="DE317" s="23" t="n">
        <v>8.476349969620314</v>
      </c>
      <c r="DF317" s="23" t="n">
        <v>17.77650019355529</v>
      </c>
      <c r="DG317" s="23" t="n">
        <v>0.0002782043179469629</v>
      </c>
      <c r="DH317" s="23" t="n">
        <v>0.0001231245684830786</v>
      </c>
      <c r="DI317" s="23" t="n">
        <v>31.89003805415505</v>
      </c>
      <c r="DJ317" s="23" t="n">
        <v>30.89003805415505</v>
      </c>
      <c r="DK317" s="23" t="n">
        <v>0.01070794929253339</v>
      </c>
      <c r="DL317" s="23" t="n">
        <v>0.008176262121562475</v>
      </c>
      <c r="DM317" s="23" t="n">
        <v>0.02504822076616618</v>
      </c>
      <c r="DN317" s="23" t="n">
        <v>0.006164009352070312</v>
      </c>
      <c r="DO317" s="23" t="n">
        <v>0.01434027147363279</v>
      </c>
      <c r="DP317" s="23" t="n">
        <v>1.763569372453393</v>
      </c>
      <c r="DQ317" s="23" t="n">
        <v>2.339217349827403</v>
      </c>
      <c r="DR317" s="23" t="n">
        <v>0.03362905414020487</v>
      </c>
      <c r="DS317" s="23" t="n">
        <v>0.008580833374038685</v>
      </c>
      <c r="DT317" s="23" t="n">
        <v>3.14056905028998</v>
      </c>
      <c r="DU317" s="23" t="n">
        <v>2.14056905028998</v>
      </c>
      <c r="DV317" s="23" t="n">
        <v>-0.003527431773612542</v>
      </c>
      <c r="DW317" s="23" t="n">
        <v>-0.002640414043277795</v>
      </c>
      <c r="DX317" s="23" t="n">
        <v>-0.0075293777757033</v>
      </c>
      <c r="DY317" s="23" t="n">
        <v>-0.001361531958812964</v>
      </c>
      <c r="DZ317" s="23" t="n">
        <v>-0.004001946002090759</v>
      </c>
      <c r="EA317" s="23" t="n">
        <v>1.748537239764576</v>
      </c>
      <c r="EB317" s="23" t="n">
        <v>2.134521164102418</v>
      </c>
      <c r="EC317" s="23" t="n">
        <v>-0.008993634732985843</v>
      </c>
      <c r="ED317" s="23" t="n">
        <v>-0.001464256957282542</v>
      </c>
      <c r="EE317" s="23" t="n">
        <v>2.54962684190351</v>
      </c>
      <c r="EF317" s="23" t="n">
        <v>1.54962684190351</v>
      </c>
      <c r="EG317" s="23" t="n">
        <v>0.006537622243337368</v>
      </c>
      <c r="EH317" s="23" t="n">
        <v>0.004962805199042888</v>
      </c>
      <c r="EI317" s="23" t="n">
        <v>0.01583302552230699</v>
      </c>
      <c r="EJ317" s="23" t="n">
        <v>0.004332598079926735</v>
      </c>
      <c r="EK317" s="23" t="n">
        <v>0.009295403278969622</v>
      </c>
      <c r="EL317" s="23" t="n">
        <v>1.759114707813011</v>
      </c>
      <c r="EM317" s="23" t="n">
        <v>2.421832423622023</v>
      </c>
      <c r="EN317" s="23" t="n">
        <v>0.02104723639247207</v>
      </c>
      <c r="EO317" s="23" t="n">
        <v>0.005214210870165079</v>
      </c>
      <c r="EP317" s="23" t="n">
        <v>3.219402346766328</v>
      </c>
      <c r="EQ317" s="23" t="n">
        <v>2.219402346766328</v>
      </c>
      <c r="ER317" s="23" t="n">
        <v>-0.009693981866423604</v>
      </c>
      <c r="ES317" s="23" t="n">
        <v>-0.005650415053599603</v>
      </c>
      <c r="ET317" s="23" t="n">
        <v>-0.01937064872501123</v>
      </c>
      <c r="EU317" s="23" t="n">
        <v>-0.004026251804988026</v>
      </c>
      <c r="EV317" s="23" t="n">
        <v>-0.009676666858587629</v>
      </c>
      <c r="EW317" s="23" t="n">
        <v>1.582878648986395</v>
      </c>
      <c r="EX317" s="23" t="n">
        <v>1.998213839465086</v>
      </c>
      <c r="EY317" s="23" t="n">
        <v>-0.01857026142761494</v>
      </c>
      <c r="EZ317" s="23" t="n">
        <v>0.0008003872973962878</v>
      </c>
      <c r="FA317" s="23" t="n">
        <v>1.915648459374111</v>
      </c>
      <c r="FB317" s="23" t="n">
        <v>0.9156484593741109</v>
      </c>
      <c r="FC317" s="23" t="n">
        <v>0.01554091614952665</v>
      </c>
      <c r="FD317" s="23" t="n">
        <v>0.006541728872041109</v>
      </c>
      <c r="FE317" s="23" t="n">
        <v>0.02725339490397658</v>
      </c>
      <c r="FF317" s="23" t="n">
        <v>0.005170749882408819</v>
      </c>
      <c r="FG317" s="23" t="n">
        <v>0.01171247875444993</v>
      </c>
      <c r="FH317" s="23" t="n">
        <v>1.420935857905672</v>
      </c>
      <c r="FI317" s="23" t="n">
        <v>1.753654330398448</v>
      </c>
      <c r="FJ317" s="23" t="n">
        <v>0.03876760788982296</v>
      </c>
      <c r="FK317" s="23" t="n">
        <v>0.01151421298584638</v>
      </c>
      <c r="FL317" s="23" t="n">
        <v>2.494550997947683</v>
      </c>
      <c r="FM317" s="23" t="n">
        <v>1.494550997947683</v>
      </c>
    </row>
    <row r="318">
      <c r="A318" s="2" t="inlineStr">
        <is>
          <t>Vic|5401</t>
        </is>
      </c>
      <c r="B318" s="2" t="inlineStr">
        <is>
          <t>Vic</t>
        </is>
      </c>
      <c r="C318" s="2" t="inlineStr">
        <is>
          <t>5401</t>
        </is>
      </c>
      <c r="D318" s="2" t="inlineStr">
        <is>
          <t>Publishing (except internet and music publishing)</t>
        </is>
      </c>
      <c r="E318" s="23" t="n">
        <v>1</v>
      </c>
      <c r="F318" s="23" t="n">
        <v>0.2569470648833086</v>
      </c>
      <c r="G318" s="23" t="n">
        <v>1.470578968277364</v>
      </c>
      <c r="H318" s="23" t="n">
        <v>0.2136319033940552</v>
      </c>
      <c r="I318" s="23" t="n">
        <v>0.4705789682773638</v>
      </c>
      <c r="J318" s="23" t="n">
        <v>1.256947064883309</v>
      </c>
      <c r="K318" s="23" t="n">
        <v>1.470578968277364</v>
      </c>
      <c r="L318" s="23" t="n">
        <v>2.133466050292671</v>
      </c>
      <c r="M318" s="23" t="n">
        <v>0.662887082015307</v>
      </c>
      <c r="N318" s="23" t="n">
        <v>2.133466050292671</v>
      </c>
      <c r="O318" s="23" t="n">
        <v>1.133466050292671</v>
      </c>
      <c r="P318" s="23" t="n">
        <v>0.2458181511591034</v>
      </c>
      <c r="Q318" s="23" t="n">
        <v>0.07368278810587041</v>
      </c>
      <c r="R318" s="23" t="n">
        <v>0.3747069329743951</v>
      </c>
      <c r="S318" s="23" t="n">
        <v>0.05520599370942127</v>
      </c>
      <c r="T318" s="23" t="n">
        <v>0.1288887818152917</v>
      </c>
      <c r="U318" s="23" t="n">
        <v>1.299745107342297</v>
      </c>
      <c r="V318" s="23" t="n">
        <v>1.524325731063975</v>
      </c>
      <c r="W318" s="23" t="n">
        <v>0.5319952891338862</v>
      </c>
      <c r="X318" s="23" t="n">
        <v>0.157288356159491</v>
      </c>
      <c r="Y318" s="23" t="n">
        <v>2.164182289328005</v>
      </c>
      <c r="Z318" s="23" t="n">
        <v>1.164182289328005</v>
      </c>
      <c r="AA318" s="23" t="n">
        <v>0.6393463322366935</v>
      </c>
      <c r="AB318" s="23" t="n">
        <v>0.1130885574699344</v>
      </c>
      <c r="AC318" s="23" t="n">
        <v>0.8451802243760912</v>
      </c>
      <c r="AD318" s="23" t="n">
        <v>0.0927453346694633</v>
      </c>
      <c r="AE318" s="23" t="n">
        <v>0.2058338921393977</v>
      </c>
      <c r="AF318" s="23" t="n">
        <v>1.176881530037569</v>
      </c>
      <c r="AG318" s="23" t="n">
        <v>1.321944276147338</v>
      </c>
      <c r="AH318" s="23" t="n">
        <v>1.176506307235696</v>
      </c>
      <c r="AI318" s="23" t="n">
        <v>0.3313260828596049</v>
      </c>
      <c r="AJ318" s="23" t="n">
        <v>1.840170574092133</v>
      </c>
      <c r="AK318" s="23" t="n">
        <v>0.8401705740921334</v>
      </c>
      <c r="AL318" s="23" t="n">
        <v>0.6347362935694434</v>
      </c>
      <c r="AM318" s="23" t="n">
        <v>0.1123101339238937</v>
      </c>
      <c r="AN318" s="23" t="n">
        <v>0.8400918240079596</v>
      </c>
      <c r="AO318" s="23" t="n">
        <v>0.09304539651462244</v>
      </c>
      <c r="AP318" s="23" t="n">
        <v>0.2053555304385162</v>
      </c>
      <c r="AQ318" s="23" t="n">
        <v>1.176939833221631</v>
      </c>
      <c r="AR318" s="23" t="n">
        <v>1.323528893052102</v>
      </c>
      <c r="AS318" s="23" t="n">
        <v>1.176970235592633</v>
      </c>
      <c r="AT318" s="23" t="n">
        <v>0.3368784115846739</v>
      </c>
      <c r="AU318" s="23" t="n">
        <v>1.854266484391391</v>
      </c>
      <c r="AV318" s="23" t="n">
        <v>0.8542664843913906</v>
      </c>
      <c r="AW318" s="23" t="n">
        <v>0.6407543741381787</v>
      </c>
      <c r="AX318" s="23" t="n">
        <v>0.1147717350643262</v>
      </c>
      <c r="AY318" s="23" t="n">
        <v>0.8509784345854932</v>
      </c>
      <c r="AZ318" s="23" t="n">
        <v>0.0954523253829883</v>
      </c>
      <c r="BA318" s="23" t="n">
        <v>0.2102240604473145</v>
      </c>
      <c r="BB318" s="23" t="n">
        <v>1.179119705922719</v>
      </c>
      <c r="BC318" s="23" t="n">
        <v>1.328088373536377</v>
      </c>
      <c r="BD318" s="23" t="n">
        <v>1.196873561062695</v>
      </c>
      <c r="BE318" s="23" t="n">
        <v>0.3458951264772019</v>
      </c>
      <c r="BF318" s="23" t="n">
        <v>1.867913211942568</v>
      </c>
      <c r="BG318" s="23" t="n">
        <v>0.8679132119425675</v>
      </c>
      <c r="BH318" s="23" t="n">
        <v>2.076365590788643</v>
      </c>
      <c r="BI318" s="23" t="n">
        <v>0.7656673556674682</v>
      </c>
      <c r="BJ318" s="23" t="n">
        <v>3.408710708211259</v>
      </c>
      <c r="BK318" s="23" t="n">
        <v>0.5666777617551475</v>
      </c>
      <c r="BL318" s="23" t="n">
        <v>1.332345117422616</v>
      </c>
      <c r="BM318" s="23" t="n">
        <v>1.368753633302434</v>
      </c>
      <c r="BN318" s="23" t="n">
        <v>1.641671738027871</v>
      </c>
      <c r="BO318" s="23" t="n">
        <v>5.329441984348955</v>
      </c>
      <c r="BP318" s="23" t="n">
        <v>1.920731276137696</v>
      </c>
      <c r="BQ318" s="23" t="n">
        <v>2.566716578232608</v>
      </c>
      <c r="BR318" s="23" t="n">
        <v>1.566716578232608</v>
      </c>
      <c r="CD318" s="23" t="n">
        <v>0.39352818107759</v>
      </c>
      <c r="CE318" s="23" t="n">
        <v>0.03940576936406402</v>
      </c>
      <c r="CF318" s="23" t="n">
        <v>0.4704732914016961</v>
      </c>
      <c r="CG318" s="23" t="n">
        <v>0.03753934096004215</v>
      </c>
      <c r="CH318" s="23" t="n">
        <v>0.07694511032410617</v>
      </c>
      <c r="CI318" s="23" t="n">
        <v>1.100134555182706</v>
      </c>
      <c r="CJ318" s="23" t="n">
        <v>1.19552630287724</v>
      </c>
      <c r="CK318" s="23" t="n">
        <v>0.6445110181018094</v>
      </c>
      <c r="CL318" s="23" t="n">
        <v>0.1740377267001133</v>
      </c>
      <c r="CM318" s="23" t="n">
        <v>1.637776019844267</v>
      </c>
      <c r="CN318" s="23" t="n">
        <v>0.6377760198442674</v>
      </c>
      <c r="CO318" s="23" t="n">
        <v>0</v>
      </c>
      <c r="CP318" s="23" t="n">
        <v>3.838444080871705e-05</v>
      </c>
      <c r="CQ318" s="23" t="n">
        <v>0.0001917493008076213</v>
      </c>
      <c r="CR318" s="23" t="n">
        <v>0.0001533648599989042</v>
      </c>
      <c r="CS318" s="23" t="n">
        <v>0.0001917493008076213</v>
      </c>
      <c r="CV318" s="23" t="n">
        <v>0.002525191492251288</v>
      </c>
      <c r="CW318" s="23" t="n">
        <v>0.002333442191443667</v>
      </c>
      <c r="CZ318" s="23" t="n">
        <v>5.305788319091675e-05</v>
      </c>
      <c r="DA318" s="23" t="n">
        <v>3.605147262354036e-05</v>
      </c>
      <c r="DB318" s="23" t="n">
        <v>0.0001244562351556671</v>
      </c>
      <c r="DC318" s="23" t="n">
        <v>3.534687934121003e-05</v>
      </c>
      <c r="DD318" s="23" t="n">
        <v>7.139835196475039e-05</v>
      </c>
      <c r="DE318" s="23" t="n">
        <v>1.679474386375674</v>
      </c>
      <c r="DF318" s="23" t="n">
        <v>2.345669063121867</v>
      </c>
      <c r="DG318" s="23" t="n">
        <v>0.0002381177066796279</v>
      </c>
      <c r="DH318" s="23" t="n">
        <v>0.0001136614715239607</v>
      </c>
      <c r="DI318" s="23" t="n">
        <v>4.487885538569554</v>
      </c>
      <c r="DJ318" s="23" t="n">
        <v>3.487885538569554</v>
      </c>
      <c r="DK318" s="23" t="n">
        <v>0.006053643762122877</v>
      </c>
      <c r="DL318" s="23" t="n">
        <v>0.003144080079592869</v>
      </c>
      <c r="DM318" s="23" t="n">
        <v>0.01200300203077059</v>
      </c>
      <c r="DN318" s="23" t="n">
        <v>0.002805278189054847</v>
      </c>
      <c r="DO318" s="23" t="n">
        <v>0.005949358268647716</v>
      </c>
      <c r="DP318" s="23" t="n">
        <v>1.519369854444542</v>
      </c>
      <c r="DQ318" s="23" t="n">
        <v>1.982773103675564</v>
      </c>
      <c r="DR318" s="23" t="n">
        <v>0.01992433048869887</v>
      </c>
      <c r="DS318" s="23" t="n">
        <v>0.007921328457928277</v>
      </c>
      <c r="DT318" s="23" t="n">
        <v>3.29129550261343</v>
      </c>
      <c r="DU318" s="23" t="n">
        <v>2.29129550261343</v>
      </c>
      <c r="DV318" s="23" t="n">
        <v>-8.86210765784555e-05</v>
      </c>
      <c r="DW318" s="23" t="n">
        <v>-0.0007569148525927123</v>
      </c>
      <c r="DX318" s="23" t="n">
        <v>-0.001432596989200398</v>
      </c>
      <c r="DY318" s="23" t="n">
        <v>-0.0005870610600292298</v>
      </c>
      <c r="DZ318" s="23" t="n">
        <v>-0.001343975912621942</v>
      </c>
      <c r="EA318" s="23" t="n">
        <v>9.541025248351863</v>
      </c>
      <c r="EB318" s="23" t="n">
        <v>16.16542073862228</v>
      </c>
      <c r="EC318" s="23" t="n">
        <v>-0.002784314217568214</v>
      </c>
      <c r="ED318" s="23" t="n">
        <v>-0.001351717228367817</v>
      </c>
      <c r="EE318" s="23" t="n">
        <v>31.4181944641948</v>
      </c>
      <c r="EF318" s="23" t="n">
        <v>30.4181944641948</v>
      </c>
      <c r="EG318" s="23" t="n">
        <v>0.02594592916023389</v>
      </c>
      <c r="EH318" s="23" t="n">
        <v>0.002701964173411728</v>
      </c>
      <c r="EI318" s="23" t="n">
        <v>0.03062804184746187</v>
      </c>
      <c r="EJ318" s="23" t="n">
        <v>0.00198014851381625</v>
      </c>
      <c r="EK318" s="23" t="n">
        <v>0.004682112687227978</v>
      </c>
      <c r="EL318" s="23" t="n">
        <v>1.104138269889093</v>
      </c>
      <c r="EM318" s="23" t="n">
        <v>1.180456543233149</v>
      </c>
      <c r="EN318" s="23" t="n">
        <v>0.03544149936971618</v>
      </c>
      <c r="EO318" s="23" t="n">
        <v>0.004813457522254316</v>
      </c>
      <c r="EP318" s="23" t="n">
        <v>1.365975338591293</v>
      </c>
      <c r="EQ318" s="23" t="n">
        <v>0.3659753385912928</v>
      </c>
      <c r="ER318" s="23" t="n">
        <v>-0.03055596782748398</v>
      </c>
      <c r="ES318" s="23" t="n">
        <v>-0.003480387719452402</v>
      </c>
      <c r="ET318" s="23" t="n">
        <v>-0.03571644221559345</v>
      </c>
      <c r="EU318" s="23" t="n">
        <v>-0.001680086668657061</v>
      </c>
      <c r="EV318" s="23" t="n">
        <v>-0.005160474388109463</v>
      </c>
      <c r="EW318" s="23" t="n">
        <v>1.113902061263526</v>
      </c>
      <c r="EX318" s="23" t="n">
        <v>1.168885974001707</v>
      </c>
      <c r="EY318" s="23" t="n">
        <v>-0.0349775710127786</v>
      </c>
      <c r="EZ318" s="23" t="n">
        <v>0.0007388712028148434</v>
      </c>
      <c r="FA318" s="23" t="n">
        <v>1.144705060898694</v>
      </c>
      <c r="FB318" s="23" t="n">
        <v>0.1447050608986945</v>
      </c>
      <c r="FC318" s="23" t="n">
        <v>0.02403450864250069</v>
      </c>
      <c r="FD318" s="23" t="n">
        <v>0.00240668483195172</v>
      </c>
      <c r="FE318" s="23" t="n">
        <v>0.02873388725883992</v>
      </c>
      <c r="FF318" s="23" t="n">
        <v>0.002292693784387514</v>
      </c>
      <c r="FG318" s="23" t="n">
        <v>0.004699378616339234</v>
      </c>
      <c r="FH318" s="23" t="n">
        <v>1.100134555182706</v>
      </c>
      <c r="FI318" s="23" t="n">
        <v>1.19552630287724</v>
      </c>
      <c r="FJ318" s="23" t="n">
        <v>0.03936314190342741</v>
      </c>
      <c r="FK318" s="23" t="n">
        <v>0.01062925464458749</v>
      </c>
      <c r="FL318" s="23" t="n">
        <v>1.637776019844267</v>
      </c>
      <c r="FM318" s="23" t="n">
        <v>0.6377760198442668</v>
      </c>
    </row>
    <row r="319">
      <c r="A319" s="2" t="inlineStr">
        <is>
          <t>Vic|5501</t>
        </is>
      </c>
      <c r="B319" s="2" t="inlineStr">
        <is>
          <t>Vic</t>
        </is>
      </c>
      <c r="C319" s="2" t="inlineStr">
        <is>
          <t>5501</t>
        </is>
      </c>
      <c r="D319" s="2" t="inlineStr">
        <is>
          <t>Motion picture and sound recording</t>
        </is>
      </c>
      <c r="E319" s="23" t="n">
        <v>1</v>
      </c>
      <c r="F319" s="23" t="n">
        <v>0.5472957465649699</v>
      </c>
      <c r="G319" s="23" t="n">
        <v>2.040100070972872</v>
      </c>
      <c r="H319" s="23" t="n">
        <v>0.4928043244079019</v>
      </c>
      <c r="I319" s="23" t="n">
        <v>1.040100070972872</v>
      </c>
      <c r="J319" s="23" t="n">
        <v>1.54729574656497</v>
      </c>
      <c r="K319" s="23" t="n">
        <v>2.040100070972872</v>
      </c>
      <c r="L319" s="23" t="n">
        <v>2.995438942437414</v>
      </c>
      <c r="M319" s="23" t="n">
        <v>0.9553388714645421</v>
      </c>
      <c r="N319" s="23" t="n">
        <v>2.995438942437414</v>
      </c>
      <c r="O319" s="23" t="n">
        <v>1.995438942437414</v>
      </c>
      <c r="P319" s="23" t="n">
        <v>0.2574554706318961</v>
      </c>
      <c r="Q319" s="23" t="n">
        <v>0.1525805112541685</v>
      </c>
      <c r="R319" s="23" t="n">
        <v>0.540019723101849</v>
      </c>
      <c r="S319" s="23" t="n">
        <v>0.1299837412157843</v>
      </c>
      <c r="T319" s="23" t="n">
        <v>0.2825642524699529</v>
      </c>
      <c r="U319" s="23" t="n">
        <v>1.592648161173955</v>
      </c>
      <c r="V319" s="23" t="n">
        <v>2.097526697632138</v>
      </c>
      <c r="W319" s="23" t="n">
        <v>0.7667003822136395</v>
      </c>
      <c r="X319" s="23" t="n">
        <v>0.2266806591117905</v>
      </c>
      <c r="Y319" s="23" t="n">
        <v>2.977992195434254</v>
      </c>
      <c r="Z319" s="23" t="n">
        <v>1.977992195434254</v>
      </c>
      <c r="AA319" s="23" t="n">
        <v>0.3355417151758636</v>
      </c>
      <c r="AB319" s="23" t="n">
        <v>0.2235312867834047</v>
      </c>
      <c r="AC319" s="23" t="n">
        <v>0.7703635031926327</v>
      </c>
      <c r="AD319" s="23" t="n">
        <v>0.2112905012333644</v>
      </c>
      <c r="AE319" s="23" t="n">
        <v>0.4348217880167691</v>
      </c>
      <c r="AF319" s="23" t="n">
        <v>1.666180318790609</v>
      </c>
      <c r="AG319" s="23" t="n">
        <v>2.295879970658405</v>
      </c>
      <c r="AH319" s="23" t="n">
        <v>1.24786366072105</v>
      </c>
      <c r="AI319" s="23" t="n">
        <v>0.4775001575284176</v>
      </c>
      <c r="AJ319" s="23" t="n">
        <v>3.718952381426023</v>
      </c>
      <c r="AK319" s="23" t="n">
        <v>2.718952381426023</v>
      </c>
      <c r="AL319" s="23" t="n">
        <v>0.2792886226629218</v>
      </c>
      <c r="AM319" s="23" t="n">
        <v>0.211495968032983</v>
      </c>
      <c r="AN319" s="23" t="n">
        <v>0.6995894772733999</v>
      </c>
      <c r="AO319" s="23" t="n">
        <v>0.2088048865774952</v>
      </c>
      <c r="AP319" s="23" t="n">
        <v>0.4203008546104782</v>
      </c>
      <c r="AQ319" s="23" t="n">
        <v>1.757266679954382</v>
      </c>
      <c r="AR319" s="23" t="n">
        <v>2.504897874474989</v>
      </c>
      <c r="AS319" s="23" t="n">
        <v>1.185091533770917</v>
      </c>
      <c r="AT319" s="23" t="n">
        <v>0.4855020564975172</v>
      </c>
      <c r="AU319" s="23" t="n">
        <v>4.24325030669518</v>
      </c>
      <c r="AV319" s="23" t="n">
        <v>3.24325030669518</v>
      </c>
      <c r="AW319" s="23" t="n">
        <v>0.2835082248946481</v>
      </c>
      <c r="AX319" s="23" t="n">
        <v>0.2155212627315843</v>
      </c>
      <c r="AY319" s="23" t="n">
        <v>0.7128321270615029</v>
      </c>
      <c r="AZ319" s="23" t="n">
        <v>0.2138026394352706</v>
      </c>
      <c r="BA319" s="23" t="n">
        <v>0.4293239021668548</v>
      </c>
      <c r="BB319" s="23" t="n">
        <v>1.760194039561541</v>
      </c>
      <c r="BC319" s="23" t="n">
        <v>2.51432609169061</v>
      </c>
      <c r="BD319" s="23" t="n">
        <v>1.211328882752067</v>
      </c>
      <c r="BE319" s="23" t="n">
        <v>0.4984967556905638</v>
      </c>
      <c r="BF319" s="23" t="n">
        <v>4.272641060774155</v>
      </c>
      <c r="BG319" s="23" t="n">
        <v>3.272641060774155</v>
      </c>
      <c r="BH319" s="23" t="n">
        <v>3.996762578137845</v>
      </c>
      <c r="BI319" s="23" t="n">
        <v>1.955549589644558</v>
      </c>
      <c r="BJ319" s="23" t="n">
        <v>7.3985845969939</v>
      </c>
      <c r="BK319" s="23" t="n">
        <v>1.446272429211497</v>
      </c>
      <c r="BL319" s="23" t="n">
        <v>3.401822018856055</v>
      </c>
      <c r="BM319" s="23" t="n">
        <v>1.489283401606427</v>
      </c>
      <c r="BN319" s="23" t="n">
        <v>1.851144383072416</v>
      </c>
      <c r="BO319" s="23" t="n">
        <v>10.16670197251045</v>
      </c>
      <c r="BP319" s="23" t="n">
        <v>2.76811737551655</v>
      </c>
      <c r="BQ319" s="23" t="n">
        <v>2.543734278368689</v>
      </c>
      <c r="BR319" s="23" t="n">
        <v>1.543734278368688</v>
      </c>
      <c r="CD319" s="23" t="n">
        <v>0.07808624454396754</v>
      </c>
      <c r="CE319" s="23" t="n">
        <v>0.07095077552923612</v>
      </c>
      <c r="CF319" s="23" t="n">
        <v>0.2303437800907838</v>
      </c>
      <c r="CG319" s="23" t="n">
        <v>0.08130676001758014</v>
      </c>
      <c r="CH319" s="23" t="n">
        <v>0.1522575355468163</v>
      </c>
      <c r="CI319" s="23" t="n">
        <v>1.908620666080135</v>
      </c>
      <c r="CJ319" s="23" t="n">
        <v>2.949863723579197</v>
      </c>
      <c r="CK319" s="23" t="n">
        <v>0.4811632785074109</v>
      </c>
      <c r="CL319" s="23" t="n">
        <v>0.2508194984166271</v>
      </c>
      <c r="CM319" s="23" t="n">
        <v>6.161946720801578</v>
      </c>
      <c r="CN319" s="23" t="n">
        <v>5.161946720801578</v>
      </c>
      <c r="CO319" s="23" t="n">
        <v>0</v>
      </c>
      <c r="CP319" s="23" t="n">
        <v>0.00011517656527732</v>
      </c>
      <c r="CQ319" s="23" t="n">
        <v>0.0004294560398491269</v>
      </c>
      <c r="CR319" s="23" t="n">
        <v>0.0003142794745718069</v>
      </c>
      <c r="CS319" s="23" t="n">
        <v>0.0004294560398491269</v>
      </c>
      <c r="CV319" s="23" t="n">
        <v>0.003792363675677917</v>
      </c>
      <c r="CW319" s="23" t="n">
        <v>0.00336290763582879</v>
      </c>
      <c r="CZ319" s="23" t="n">
        <v>0.0001323026045376853</v>
      </c>
      <c r="DA319" s="23" t="n">
        <v>0.0001033180780278754</v>
      </c>
      <c r="DB319" s="23" t="n">
        <v>0.00032218567646778</v>
      </c>
      <c r="DC319" s="23" t="n">
        <v>8.656499390221932e-05</v>
      </c>
      <c r="DD319" s="23" t="n">
        <v>0.0001898830719300947</v>
      </c>
      <c r="DE319" s="23" t="n">
        <v>1.780922479862791</v>
      </c>
      <c r="DF319" s="23" t="n">
        <v>2.435217942939348</v>
      </c>
      <c r="DG319" s="23" t="n">
        <v>0.0004859921902477432</v>
      </c>
      <c r="DH319" s="23" t="n">
        <v>0.0001638065137799631</v>
      </c>
      <c r="DI319" s="23" t="n">
        <v>3.673338041575079</v>
      </c>
      <c r="DJ319" s="23" t="n">
        <v>2.673338041575079</v>
      </c>
      <c r="DK319" s="23" t="n">
        <v>0.0053828808170506</v>
      </c>
      <c r="DL319" s="23" t="n">
        <v>0.004938142119147171</v>
      </c>
      <c r="DM319" s="23" t="n">
        <v>0.01611644672409653</v>
      </c>
      <c r="DN319" s="23" t="n">
        <v>0.005795423787898761</v>
      </c>
      <c r="DO319" s="23" t="n">
        <v>0.01073356590704593</v>
      </c>
      <c r="DP319" s="23" t="n">
        <v>1.917379055375944</v>
      </c>
      <c r="DQ319" s="23" t="n">
        <v>2.994018866820665</v>
      </c>
      <c r="DR319" s="23" t="n">
        <v>0.02753249810722248</v>
      </c>
      <c r="DS319" s="23" t="n">
        <v>0.01141605138312594</v>
      </c>
      <c r="DT319" s="23" t="n">
        <v>5.114825879111353</v>
      </c>
      <c r="DU319" s="23" t="n">
        <v>4.114825879111353</v>
      </c>
      <c r="DV319" s="23" t="n">
        <v>-0.00129558118986202</v>
      </c>
      <c r="DW319" s="23" t="n">
        <v>-0.001131342063851011</v>
      </c>
      <c r="DX319" s="23" t="n">
        <v>-0.003625438652310471</v>
      </c>
      <c r="DY319" s="23" t="n">
        <v>-0.00119851539859744</v>
      </c>
      <c r="DZ319" s="23" t="n">
        <v>-0.002329857462448451</v>
      </c>
      <c r="EA319" s="23" t="n">
        <v>1.873231313254478</v>
      </c>
      <c r="EB319" s="23" t="n">
        <v>2.798310658320519</v>
      </c>
      <c r="EC319" s="23" t="n">
        <v>-0.005573504991998581</v>
      </c>
      <c r="ED319" s="23" t="n">
        <v>-0.00194806633968811</v>
      </c>
      <c r="EE319" s="23" t="n">
        <v>4.301934171020314</v>
      </c>
      <c r="EF319" s="23" t="n">
        <v>3.301934171020314</v>
      </c>
      <c r="EG319" s="23" t="n">
        <v>0.01116300982643845</v>
      </c>
      <c r="EH319" s="23" t="n">
        <v>0.00559022179976743</v>
      </c>
      <c r="EI319" s="23" t="n">
        <v>0.02141628659684176</v>
      </c>
      <c r="EJ319" s="23" t="n">
        <v>0.004663054970635885</v>
      </c>
      <c r="EK319" s="23" t="n">
        <v>0.01025327677040331</v>
      </c>
      <c r="EL319" s="23" t="n">
        <v>1.500780872424528</v>
      </c>
      <c r="EM319" s="23" t="n">
        <v>1.918504680173216</v>
      </c>
      <c r="EN319" s="23" t="n">
        <v>0.02835333998332906</v>
      </c>
      <c r="EO319" s="23" t="n">
        <v>0.006937053386487296</v>
      </c>
      <c r="EP319" s="23" t="n">
        <v>2.539936847155421</v>
      </c>
      <c r="EQ319" s="23" t="n">
        <v>1.539936847155421</v>
      </c>
      <c r="ER319" s="23" t="n">
        <v>-0.06741610233938032</v>
      </c>
      <c r="ES319" s="23" t="n">
        <v>-0.01762554055018916</v>
      </c>
      <c r="ET319" s="23" t="n">
        <v>-0.09219031251607473</v>
      </c>
      <c r="EU319" s="23" t="n">
        <v>-0.00714866962650525</v>
      </c>
      <c r="EV319" s="23" t="n">
        <v>-0.02477421017669441</v>
      </c>
      <c r="EW319" s="23" t="n">
        <v>1.261444075503805</v>
      </c>
      <c r="EX319" s="23" t="n">
        <v>1.367482089842249</v>
      </c>
      <c r="EY319" s="23" t="n">
        <v>-0.09112546693346241</v>
      </c>
      <c r="EZ319" s="23" t="n">
        <v>0.001064845582612328</v>
      </c>
      <c r="FA319" s="23" t="n">
        <v>1.351686967524857</v>
      </c>
      <c r="FB319" s="23" t="n">
        <v>0.3516869675248571</v>
      </c>
      <c r="FC319" s="23" t="n">
        <v>0.004769072736324259</v>
      </c>
      <c r="FD319" s="23" t="n">
        <v>0.004333278046263561</v>
      </c>
      <c r="FE319" s="23" t="n">
        <v>0.0140681146599935</v>
      </c>
      <c r="FF319" s="23" t="n">
        <v>0.004965763877405682</v>
      </c>
      <c r="FG319" s="23" t="n">
        <v>0.009299041923669243</v>
      </c>
      <c r="FH319" s="23" t="n">
        <v>1.908620666080135</v>
      </c>
      <c r="FI319" s="23" t="n">
        <v>2.949863723579195</v>
      </c>
      <c r="FJ319" s="23" t="n">
        <v>0.02938677210885748</v>
      </c>
      <c r="FK319" s="23" t="n">
        <v>0.01531865744886397</v>
      </c>
      <c r="FL319" s="23" t="n">
        <v>6.161946720801579</v>
      </c>
      <c r="FM319" s="23" t="n">
        <v>5.161946720801579</v>
      </c>
    </row>
    <row r="320">
      <c r="A320" s="2" t="inlineStr">
        <is>
          <t>Vic|5601</t>
        </is>
      </c>
      <c r="B320" s="2" t="inlineStr">
        <is>
          <t>Vic</t>
        </is>
      </c>
      <c r="C320" s="2" t="inlineStr">
        <is>
          <t>5601</t>
        </is>
      </c>
      <c r="D320" s="2" t="inlineStr">
        <is>
          <t>Broadcasting (except internet)</t>
        </is>
      </c>
      <c r="E320" s="23" t="n">
        <v>1</v>
      </c>
      <c r="F320" s="23" t="n">
        <v>0.3345112965962809</v>
      </c>
      <c r="G320" s="23" t="n">
        <v>1.626813271196613</v>
      </c>
      <c r="H320" s="23" t="n">
        <v>0.2923019746003326</v>
      </c>
      <c r="I320" s="23" t="n">
        <v>0.6268132711966135</v>
      </c>
      <c r="J320" s="23" t="n">
        <v>1.334511296596281</v>
      </c>
      <c r="K320" s="23" t="n">
        <v>1.626813271196613</v>
      </c>
      <c r="L320" s="23" t="n">
        <v>2.311057714153511</v>
      </c>
      <c r="M320" s="23" t="n">
        <v>0.6842444429568979</v>
      </c>
      <c r="N320" s="23" t="n">
        <v>2.311057714153511</v>
      </c>
      <c r="O320" s="23" t="n">
        <v>1.311057714153511</v>
      </c>
      <c r="P320" s="23" t="n">
        <v>0.2063450022172787</v>
      </c>
      <c r="Q320" s="23" t="n">
        <v>0.1033995621313052</v>
      </c>
      <c r="R320" s="23" t="n">
        <v>0.3867795037514869</v>
      </c>
      <c r="S320" s="23" t="n">
        <v>0.07703493940290304</v>
      </c>
      <c r="T320" s="23" t="n">
        <v>0.1804345015342082</v>
      </c>
      <c r="U320" s="23" t="n">
        <v>1.50110039506761</v>
      </c>
      <c r="V320" s="23" t="n">
        <v>1.874431169135916</v>
      </c>
      <c r="W320" s="23" t="n">
        <v>0.5491354864880338</v>
      </c>
      <c r="X320" s="23" t="n">
        <v>0.1623559827365469</v>
      </c>
      <c r="Y320" s="23" t="n">
        <v>2.661249269850506</v>
      </c>
      <c r="Z320" s="23" t="n">
        <v>1.661249269850505</v>
      </c>
      <c r="AA320" s="23" t="n">
        <v>0.4523034810310567</v>
      </c>
      <c r="AB320" s="23" t="n">
        <v>0.1480464107882979</v>
      </c>
      <c r="AC320" s="23" t="n">
        <v>0.7263712832852198</v>
      </c>
      <c r="AD320" s="23" t="n">
        <v>0.1260213914658652</v>
      </c>
      <c r="AE320" s="23" t="n">
        <v>0.2740678022541631</v>
      </c>
      <c r="AF320" s="23" t="n">
        <v>1.327316540767752</v>
      </c>
      <c r="AG320" s="23" t="n">
        <v>1.605937857540709</v>
      </c>
      <c r="AH320" s="23" t="n">
        <v>1.068372262266623</v>
      </c>
      <c r="AI320" s="23" t="n">
        <v>0.3420009789814034</v>
      </c>
      <c r="AJ320" s="23" t="n">
        <v>2.362069511008837</v>
      </c>
      <c r="AK320" s="23" t="n">
        <v>1.362069511008838</v>
      </c>
      <c r="AL320" s="23" t="n">
        <v>0.4528382812729264</v>
      </c>
      <c r="AM320" s="23" t="n">
        <v>0.143351848618717</v>
      </c>
      <c r="AN320" s="23" t="n">
        <v>0.7210589057864153</v>
      </c>
      <c r="AO320" s="23" t="n">
        <v>0.1248687758947719</v>
      </c>
      <c r="AP320" s="23" t="n">
        <v>0.2682206245134889</v>
      </c>
      <c r="AQ320" s="23" t="n">
        <v>1.316563008356439</v>
      </c>
      <c r="AR320" s="23" t="n">
        <v>1.592309960543799</v>
      </c>
      <c r="AS320" s="23" t="n">
        <v>1.068791102314024</v>
      </c>
      <c r="AT320" s="23" t="n">
        <v>0.3477321965276082</v>
      </c>
      <c r="AU320" s="23" t="n">
        <v>2.36020483804871</v>
      </c>
      <c r="AV320" s="23" t="n">
        <v>1.36020483804871</v>
      </c>
      <c r="AW320" s="23" t="n">
        <v>0.4533015422926279</v>
      </c>
      <c r="AX320" s="23" t="n">
        <v>0.1459656683009934</v>
      </c>
      <c r="AY320" s="23" t="n">
        <v>0.727186192513844</v>
      </c>
      <c r="AZ320" s="23" t="n">
        <v>0.1279189819202227</v>
      </c>
      <c r="BA320" s="23" t="n">
        <v>0.2738846502212161</v>
      </c>
      <c r="BB320" s="23" t="n">
        <v>1.322005673227482</v>
      </c>
      <c r="BC320" s="23" t="n">
        <v>1.604199687554583</v>
      </c>
      <c r="BD320" s="23" t="n">
        <v>1.084225610778497</v>
      </c>
      <c r="BE320" s="23" t="n">
        <v>0.3570394182646527</v>
      </c>
      <c r="BF320" s="23" t="n">
        <v>2.391841874825515</v>
      </c>
      <c r="BG320" s="23" t="n">
        <v>1.391841874825515</v>
      </c>
      <c r="BH320" s="23" t="n">
        <v>2.712512560565449</v>
      </c>
      <c r="BI320" s="23" t="n">
        <v>1.121440939217939</v>
      </c>
      <c r="BJ320" s="23" t="n">
        <v>4.673732156964255</v>
      </c>
      <c r="BK320" s="23" t="n">
        <v>0.839778657180867</v>
      </c>
      <c r="BL320" s="23" t="n">
        <v>1.961219596398806</v>
      </c>
      <c r="BM320" s="23" t="n">
        <v>1.413432533187667</v>
      </c>
      <c r="BN320" s="23" t="n">
        <v>1.723026917888251</v>
      </c>
      <c r="BO320" s="23" t="n">
        <v>6.656346900511752</v>
      </c>
      <c r="BP320" s="23" t="n">
        <v>1.982614743547497</v>
      </c>
      <c r="BQ320" s="23" t="n">
        <v>2.453941411104166</v>
      </c>
      <c r="BR320" s="23" t="n">
        <v>1.453941411104166</v>
      </c>
      <c r="CD320" s="23" t="n">
        <v>0.2459584788137781</v>
      </c>
      <c r="CE320" s="23" t="n">
        <v>0.04464684865699275</v>
      </c>
      <c r="CF320" s="23" t="n">
        <v>0.339591779533733</v>
      </c>
      <c r="CG320" s="23" t="n">
        <v>0.04898645206296218</v>
      </c>
      <c r="CH320" s="23" t="n">
        <v>0.09363330071995493</v>
      </c>
      <c r="CI320" s="23" t="n">
        <v>1.181521892932165</v>
      </c>
      <c r="CJ320" s="23" t="n">
        <v>1.38068742810386</v>
      </c>
      <c r="CK320" s="23" t="n">
        <v>0.5192367757785896</v>
      </c>
      <c r="CL320" s="23" t="n">
        <v>0.1796449962448566</v>
      </c>
      <c r="CM320" s="23" t="n">
        <v>2.111074919160311</v>
      </c>
      <c r="CN320" s="23" t="n">
        <v>1.111074919160311</v>
      </c>
      <c r="CO320" s="23" t="n">
        <v>0</v>
      </c>
      <c r="CP320" s="23" t="n">
        <v>0.0001618766911333384</v>
      </c>
      <c r="CQ320" s="23" t="n">
        <v>0.0003756723420367935</v>
      </c>
      <c r="CR320" s="23" t="n">
        <v>0.0002137956509034552</v>
      </c>
      <c r="CS320" s="23" t="n">
        <v>0.0003756723420367935</v>
      </c>
      <c r="CV320" s="23" t="n">
        <v>0.002784295010625197</v>
      </c>
      <c r="CW320" s="23" t="n">
        <v>0.002408622668588404</v>
      </c>
      <c r="CZ320" s="23" t="n">
        <v>8.434941970508709e-06</v>
      </c>
      <c r="DA320" s="23" t="n">
        <v>3.576231993518344e-05</v>
      </c>
      <c r="DB320" s="23" t="n">
        <v>9.370683939932147e-05</v>
      </c>
      <c r="DC320" s="23" t="n">
        <v>4.950957749362932e-05</v>
      </c>
      <c r="DD320" s="23" t="n">
        <v>8.527189742881276e-05</v>
      </c>
      <c r="DE320" s="23" t="n">
        <v>5.239782568774046</v>
      </c>
      <c r="DF320" s="23" t="n">
        <v>11.1093638494433</v>
      </c>
      <c r="DG320" s="23" t="n">
        <v>0.0002110303359322918</v>
      </c>
      <c r="DH320" s="23" t="n">
        <v>0.0001173234965329703</v>
      </c>
      <c r="DI320" s="23" t="n">
        <v>25.01858775912416</v>
      </c>
      <c r="DJ320" s="23" t="n">
        <v>24.01858775912416</v>
      </c>
      <c r="DK320" s="23" t="n">
        <v>0.0007425617685265921</v>
      </c>
      <c r="DL320" s="23" t="n">
        <v>0.002978290538890089</v>
      </c>
      <c r="DM320" s="23" t="n">
        <v>0.007157982655742128</v>
      </c>
      <c r="DN320" s="23" t="n">
        <v>0.003437130348325447</v>
      </c>
      <c r="DO320" s="23" t="n">
        <v>0.006415420887215536</v>
      </c>
      <c r="DP320" s="23" t="n">
        <v>5.010832048086291</v>
      </c>
      <c r="DQ320" s="23" t="n">
        <v>9.639578765205163</v>
      </c>
      <c r="DR320" s="23" t="n">
        <v>0.01533452602975915</v>
      </c>
      <c r="DS320" s="23" t="n">
        <v>0.008176543374017024</v>
      </c>
      <c r="DT320" s="23" t="n">
        <v>20.65084236720976</v>
      </c>
      <c r="DU320" s="23" t="n">
        <v>19.65084236720976</v>
      </c>
      <c r="DV320" s="23" t="n">
        <v>-0.0002877356907956281</v>
      </c>
      <c r="DW320" s="23" t="n">
        <v>-0.000562109867682175</v>
      </c>
      <c r="DX320" s="23" t="n">
        <v>-0.001500075109749861</v>
      </c>
      <c r="DY320" s="23" t="n">
        <v>-0.0006502295512720578</v>
      </c>
      <c r="DZ320" s="23" t="n">
        <v>-0.001212339418954233</v>
      </c>
      <c r="EA320" s="23" t="n">
        <v>2.953563237594423</v>
      </c>
      <c r="EB320" s="23" t="n">
        <v>5.213378658733474</v>
      </c>
      <c r="EC320" s="23" t="n">
        <v>-0.002895342911843523</v>
      </c>
      <c r="ED320" s="23" t="n">
        <v>-0.001395267802093662</v>
      </c>
      <c r="EE320" s="23" t="n">
        <v>10.06250876920242</v>
      </c>
      <c r="EF320" s="23" t="n">
        <v>9.062508769202417</v>
      </c>
      <c r="EG320" s="23" t="n">
        <v>0.00891146024661759</v>
      </c>
      <c r="EH320" s="23" t="n">
        <v>0.002669109663765324</v>
      </c>
      <c r="EI320" s="23" t="n">
        <v>0.01431160150821842</v>
      </c>
      <c r="EJ320" s="23" t="n">
        <v>0.002731031597835508</v>
      </c>
      <c r="EK320" s="23" t="n">
        <v>0.005400141261600832</v>
      </c>
      <c r="EL320" s="23" t="n">
        <v>1.299514287209933</v>
      </c>
      <c r="EM320" s="23" t="n">
        <v>1.605977147645415</v>
      </c>
      <c r="EN320" s="23" t="n">
        <v>0.01928014238096929</v>
      </c>
      <c r="EO320" s="23" t="n">
        <v>0.004968540872750865</v>
      </c>
      <c r="EP320" s="23" t="n">
        <v>2.163522234000562</v>
      </c>
      <c r="EQ320" s="23" t="n">
        <v>1.163522234000562</v>
      </c>
      <c r="ER320" s="23" t="n">
        <v>-0.008376660004747885</v>
      </c>
      <c r="ES320" s="23" t="n">
        <v>-0.007363671833346295</v>
      </c>
      <c r="ET320" s="23" t="n">
        <v>-0.01962397900702289</v>
      </c>
      <c r="EU320" s="23" t="n">
        <v>-0.003883647168928712</v>
      </c>
      <c r="EV320" s="23" t="n">
        <v>-0.01124731900227501</v>
      </c>
      <c r="EW320" s="23" t="n">
        <v>1.87907015793557</v>
      </c>
      <c r="EX320" s="23" t="n">
        <v>2.342697327562541</v>
      </c>
      <c r="EY320" s="23" t="n">
        <v>-0.01886130233356913</v>
      </c>
      <c r="EZ320" s="23" t="n">
        <v>0.0007626766734537653</v>
      </c>
      <c r="FA320" s="23" t="n">
        <v>2.251649502651242</v>
      </c>
      <c r="FB320" s="23" t="n">
        <v>1.251649502651242</v>
      </c>
      <c r="FC320" s="23" t="n">
        <v>0.01502177345611885</v>
      </c>
      <c r="FD320" s="23" t="n">
        <v>0.00272678075295284</v>
      </c>
      <c r="FE320" s="23" t="n">
        <v>0.02074037375868757</v>
      </c>
      <c r="FF320" s="23" t="n">
        <v>0.002991819549615881</v>
      </c>
      <c r="FG320" s="23" t="n">
        <v>0.005718600302568721</v>
      </c>
      <c r="FH320" s="23" t="n">
        <v>1.181521892932165</v>
      </c>
      <c r="FI320" s="23" t="n">
        <v>1.38068742810386</v>
      </c>
      <c r="FJ320" s="23" t="n">
        <v>0.03171208918452059</v>
      </c>
      <c r="FK320" s="23" t="n">
        <v>0.01097171542583302</v>
      </c>
      <c r="FL320" s="23" t="n">
        <v>2.11107491916031</v>
      </c>
      <c r="FM320" s="23" t="n">
        <v>1.11107491916031</v>
      </c>
    </row>
    <row r="321">
      <c r="A321" s="2" t="inlineStr">
        <is>
          <t>Vic|5701</t>
        </is>
      </c>
      <c r="B321" s="2" t="inlineStr">
        <is>
          <t>Vic</t>
        </is>
      </c>
      <c r="C321" s="2" t="inlineStr">
        <is>
          <t>5701</t>
        </is>
      </c>
      <c r="D321" s="2" t="inlineStr">
        <is>
          <t>Internet service providers, internet publishing and broadcasting, websearch portals and data processing</t>
        </is>
      </c>
      <c r="E321" s="23" t="n">
        <v>1</v>
      </c>
      <c r="F321" s="23" t="n">
        <v>0.4054326220946694</v>
      </c>
      <c r="G321" s="23" t="n">
        <v>1.773334531679363</v>
      </c>
      <c r="H321" s="23" t="n">
        <v>0.3679019095846931</v>
      </c>
      <c r="I321" s="23" t="n">
        <v>0.7733345316793625</v>
      </c>
      <c r="J321" s="23" t="n">
        <v>1.405432622094669</v>
      </c>
      <c r="K321" s="23" t="n">
        <v>1.773334531679363</v>
      </c>
      <c r="L321" s="23" t="n">
        <v>2.343729965129795</v>
      </c>
      <c r="M321" s="23" t="n">
        <v>0.5703954334504324</v>
      </c>
      <c r="N321" s="23" t="n">
        <v>2.343729965129795</v>
      </c>
      <c r="O321" s="23" t="n">
        <v>1.343729965129795</v>
      </c>
      <c r="P321" s="23" t="n">
        <v>0.1507865567013459</v>
      </c>
      <c r="Q321" s="23" t="n">
        <v>0.08164606099068872</v>
      </c>
      <c r="R321" s="23" t="n">
        <v>0.3224246319614902</v>
      </c>
      <c r="S321" s="23" t="n">
        <v>0.08999201426945555</v>
      </c>
      <c r="T321" s="23" t="n">
        <v>0.1716380752601443</v>
      </c>
      <c r="U321" s="23" t="n">
        <v>1.541467772570736</v>
      </c>
      <c r="V321" s="23" t="n">
        <v>2.138284997117467</v>
      </c>
      <c r="W321" s="23" t="n">
        <v>0.4577667777392339</v>
      </c>
      <c r="X321" s="23" t="n">
        <v>0.1353421457777437</v>
      </c>
      <c r="Y321" s="23" t="n">
        <v>3.035859348163946</v>
      </c>
      <c r="Z321" s="23" t="n">
        <v>2.035859348163946</v>
      </c>
      <c r="AA321" s="23" t="n">
        <v>0.4871022969546024</v>
      </c>
      <c r="AB321" s="23" t="n">
        <v>0.1658136529284829</v>
      </c>
      <c r="AC321" s="23" t="n">
        <v>0.810142186777146</v>
      </c>
      <c r="AD321" s="23" t="n">
        <v>0.1572262368940607</v>
      </c>
      <c r="AE321" s="23" t="n">
        <v>0.3230398898225436</v>
      </c>
      <c r="AF321" s="23" t="n">
        <v>1.340408275561749</v>
      </c>
      <c r="AG321" s="23" t="n">
        <v>1.66318695650218</v>
      </c>
      <c r="AH321" s="23" t="n">
        <v>1.095238834115002</v>
      </c>
      <c r="AI321" s="23" t="n">
        <v>0.2850966473378557</v>
      </c>
      <c r="AJ321" s="23" t="n">
        <v>2.248478073214829</v>
      </c>
      <c r="AK321" s="23" t="n">
        <v>1.248478073214829</v>
      </c>
      <c r="AL321" s="23" t="n">
        <v>0.4825073258748967</v>
      </c>
      <c r="AM321" s="23" t="n">
        <v>0.1663301361895983</v>
      </c>
      <c r="AN321" s="23" t="n">
        <v>0.8065551956164732</v>
      </c>
      <c r="AO321" s="23" t="n">
        <v>0.1577177335519782</v>
      </c>
      <c r="AP321" s="23" t="n">
        <v>0.3240478697415765</v>
      </c>
      <c r="AQ321" s="23" t="n">
        <v>1.344720436913582</v>
      </c>
      <c r="AR321" s="23" t="n">
        <v>1.671591605690138</v>
      </c>
      <c r="AS321" s="23" t="n">
        <v>1.09642946351101</v>
      </c>
      <c r="AT321" s="23" t="n">
        <v>0.289874267894537</v>
      </c>
      <c r="AU321" s="23" t="n">
        <v>2.272358168910558</v>
      </c>
      <c r="AV321" s="23" t="n">
        <v>1.272358168910558</v>
      </c>
      <c r="AW321" s="23" t="n">
        <v>0.4826332002000316</v>
      </c>
      <c r="AX321" s="23" t="n">
        <v>0.171031322742266</v>
      </c>
      <c r="AY321" s="23" t="n">
        <v>0.8156107220485646</v>
      </c>
      <c r="AZ321" s="23" t="n">
        <v>0.161946199106267</v>
      </c>
      <c r="BA321" s="23" t="n">
        <v>0.332977521848533</v>
      </c>
      <c r="BB321" s="23" t="n">
        <v>1.35437123403732</v>
      </c>
      <c r="BC321" s="23" t="n">
        <v>1.689918392913143</v>
      </c>
      <c r="BD321" s="23" t="n">
        <v>1.11324361601828</v>
      </c>
      <c r="BE321" s="23" t="n">
        <v>0.2976328939697154</v>
      </c>
      <c r="BF321" s="23" t="n">
        <v>2.306603887915059</v>
      </c>
      <c r="BG321" s="23" t="n">
        <v>1.306603887915059</v>
      </c>
      <c r="BH321" s="23" t="n">
        <v>1.404426205636335</v>
      </c>
      <c r="BI321" s="23" t="n">
        <v>0.7918450372864854</v>
      </c>
      <c r="BJ321" s="23" t="n">
        <v>3.11919977348012</v>
      </c>
      <c r="BK321" s="23" t="n">
        <v>0.922928530557299</v>
      </c>
      <c r="BL321" s="23" t="n">
        <v>1.714773567843784</v>
      </c>
      <c r="BM321" s="23" t="n">
        <v>1.563821035315776</v>
      </c>
      <c r="BN321" s="23" t="n">
        <v>2.220978048516855</v>
      </c>
      <c r="BO321" s="23" t="n">
        <v>4.771934271584376</v>
      </c>
      <c r="BP321" s="23" t="n">
        <v>1.652734498104257</v>
      </c>
      <c r="BQ321" s="23" t="n">
        <v>3.397782135104954</v>
      </c>
      <c r="BR321" s="23" t="n">
        <v>2.397782135104954</v>
      </c>
      <c r="CD321" s="23" t="n">
        <v>0.3363157402532565</v>
      </c>
      <c r="CE321" s="23" t="n">
        <v>0.08416759193779415</v>
      </c>
      <c r="CF321" s="23" t="n">
        <v>0.4877175548156562</v>
      </c>
      <c r="CG321" s="23" t="n">
        <v>0.06723422262460556</v>
      </c>
      <c r="CH321" s="23" t="n">
        <v>0.1514018145623997</v>
      </c>
      <c r="CI321" s="23" t="n">
        <v>1.250263612028427</v>
      </c>
      <c r="CJ321" s="23" t="n">
        <v>1.450177605271729</v>
      </c>
      <c r="CK321" s="23" t="n">
        <v>0.6374720563757676</v>
      </c>
      <c r="CL321" s="23" t="n">
        <v>0.1497545015601114</v>
      </c>
      <c r="CM321" s="23" t="n">
        <v>1.895457096048287</v>
      </c>
      <c r="CN321" s="23" t="n">
        <v>0.8954570960482873</v>
      </c>
      <c r="CO321" s="23" t="n">
        <v>0</v>
      </c>
      <c r="CP321" s="23" t="n">
        <v>0.000117763236317074</v>
      </c>
      <c r="CQ321" s="23" t="n">
        <v>0.0003941058110337361</v>
      </c>
      <c r="CR321" s="23" t="n">
        <v>0.0002763425747166621</v>
      </c>
      <c r="CS321" s="23" t="n">
        <v>0.0003941058110337361</v>
      </c>
      <c r="CV321" s="23" t="n">
        <v>0.002401966284304053</v>
      </c>
      <c r="CW321" s="23" t="n">
        <v>0.002007860473270316</v>
      </c>
      <c r="CZ321" s="23" t="n">
        <v>0.0001704373676580271</v>
      </c>
      <c r="DA321" s="23" t="n">
        <v>6.055584370858777e-05</v>
      </c>
      <c r="DB321" s="23" t="n">
        <v>0.0002886446826677805</v>
      </c>
      <c r="DC321" s="23" t="n">
        <v>5.765147130116568e-05</v>
      </c>
      <c r="DD321" s="23" t="n">
        <v>0.0001182073150097534</v>
      </c>
      <c r="DE321" s="23" t="n">
        <v>1.355296755287195</v>
      </c>
      <c r="DF321" s="23" t="n">
        <v>1.693552808483464</v>
      </c>
      <c r="DG321" s="23" t="n">
        <v>0.000386447138131872</v>
      </c>
      <c r="DH321" s="23" t="n">
        <v>9.780245546409149e-05</v>
      </c>
      <c r="DI321" s="23" t="n">
        <v>2.267385042623143</v>
      </c>
      <c r="DJ321" s="23" t="n">
        <v>1.267385042623143</v>
      </c>
      <c r="DK321" s="23" t="n">
        <v>0.0001759742801007501</v>
      </c>
      <c r="DL321" s="23" t="n">
        <v>0.004841702626172527</v>
      </c>
      <c r="DM321" s="23" t="n">
        <v>0.009600387257576653</v>
      </c>
      <c r="DN321" s="23" t="n">
        <v>0.004582710351303376</v>
      </c>
      <c r="DO321" s="23" t="n">
        <v>0.009424412977475902</v>
      </c>
      <c r="DP321" s="23" t="n">
        <v>28.51369474789453</v>
      </c>
      <c r="DQ321" s="23" t="n">
        <v>54.55562740236908</v>
      </c>
      <c r="DR321" s="23" t="n">
        <v>0.01641646453807932</v>
      </c>
      <c r="DS321" s="23" t="n">
        <v>0.006816077280502663</v>
      </c>
      <c r="DT321" s="23" t="n">
        <v>93.28899955539208</v>
      </c>
      <c r="DU321" s="23" t="n">
        <v>92.28899955539208</v>
      </c>
      <c r="DV321" s="23" t="n">
        <v>-0.0002205373226238798</v>
      </c>
      <c r="DW321" s="23" t="n">
        <v>-0.0003188351535304712</v>
      </c>
      <c r="DX321" s="23" t="n">
        <v>-0.001227611319186741</v>
      </c>
      <c r="DY321" s="23" t="n">
        <v>-0.0006882388430323895</v>
      </c>
      <c r="DZ321" s="23" t="n">
        <v>-0.001007073996562861</v>
      </c>
      <c r="EA321" s="23" t="n">
        <v>2.445719707381392</v>
      </c>
      <c r="EB321" s="23" t="n">
        <v>5.566456074559302</v>
      </c>
      <c r="EC321" s="23" t="n">
        <v>-0.002390725453245962</v>
      </c>
      <c r="ED321" s="23" t="n">
        <v>-0.001163114134059221</v>
      </c>
      <c r="EE321" s="23" t="n">
        <v>10.84045741011954</v>
      </c>
      <c r="EF321" s="23" t="n">
        <v>9.840457410119541</v>
      </c>
      <c r="EG321" s="23" t="n">
        <v>0.008784975354444882</v>
      </c>
      <c r="EH321" s="23" t="n">
        <v>0.003485751863972415</v>
      </c>
      <c r="EI321" s="23" t="n">
        <v>0.01558817723220362</v>
      </c>
      <c r="EJ321" s="23" t="n">
        <v>0.003317450013786327</v>
      </c>
      <c r="EK321" s="23" t="n">
        <v>0.006803201877758742</v>
      </c>
      <c r="EL321" s="23" t="n">
        <v>1.396785616730131</v>
      </c>
      <c r="EM321" s="23" t="n">
        <v>1.774413314013063</v>
      </c>
      <c r="EN321" s="23" t="n">
        <v>0.01973002018599061</v>
      </c>
      <c r="EO321" s="23" t="n">
        <v>0.004141842953786981</v>
      </c>
      <c r="EP321" s="23" t="n">
        <v>2.245882246671065</v>
      </c>
      <c r="EQ321" s="23" t="n">
        <v>1.245882246671065</v>
      </c>
      <c r="ER321" s="23" t="n">
        <v>-0.01337994643415059</v>
      </c>
      <c r="ES321" s="23" t="n">
        <v>-0.002969268602857032</v>
      </c>
      <c r="ET321" s="23" t="n">
        <v>-0.01917516839287653</v>
      </c>
      <c r="EU321" s="23" t="n">
        <v>-0.002825953355868906</v>
      </c>
      <c r="EV321" s="23" t="n">
        <v>-0.005795221958725939</v>
      </c>
      <c r="EW321" s="23" t="n">
        <v>1.221919319144534</v>
      </c>
      <c r="EX321" s="23" t="n">
        <v>1.433127440924156</v>
      </c>
      <c r="EY321" s="23" t="n">
        <v>-0.01853939078998179</v>
      </c>
      <c r="EZ321" s="23" t="n">
        <v>0.0006357776028947451</v>
      </c>
      <c r="FA321" s="23" t="n">
        <v>1.385610240012798</v>
      </c>
      <c r="FB321" s="23" t="n">
        <v>0.3856102400127981</v>
      </c>
      <c r="FC321" s="23" t="n">
        <v>0.02054029153285007</v>
      </c>
      <c r="FD321" s="23" t="n">
        <v>0.005140487551127973</v>
      </c>
      <c r="FE321" s="23" t="n">
        <v>0.02978707078669167</v>
      </c>
      <c r="FF321" s="23" t="n">
        <v>0.004106291702713624</v>
      </c>
      <c r="FG321" s="23" t="n">
        <v>0.009246779253841597</v>
      </c>
      <c r="FH321" s="23" t="n">
        <v>1.250263612028427</v>
      </c>
      <c r="FI321" s="23" t="n">
        <v>1.450177605271728</v>
      </c>
      <c r="FJ321" s="23" t="n">
        <v>0.03893324134084122</v>
      </c>
      <c r="FK321" s="23" t="n">
        <v>0.009146170554149555</v>
      </c>
      <c r="FL321" s="23" t="n">
        <v>1.895457096048287</v>
      </c>
      <c r="FM321" s="23" t="n">
        <v>0.8954570960482874</v>
      </c>
    </row>
    <row r="322">
      <c r="A322" s="2" t="inlineStr">
        <is>
          <t>Vic|5801</t>
        </is>
      </c>
      <c r="B322" s="2" t="inlineStr">
        <is>
          <t>Vic</t>
        </is>
      </c>
      <c r="C322" s="2" t="inlineStr">
        <is>
          <t>5801</t>
        </is>
      </c>
      <c r="D322" s="2" t="inlineStr">
        <is>
          <t>Telecommunication services</t>
        </is>
      </c>
      <c r="E322" s="23" t="n">
        <v>1</v>
      </c>
      <c r="F322" s="23" t="n">
        <v>0.5403063200957642</v>
      </c>
      <c r="G322" s="23" t="n">
        <v>2.024467968191432</v>
      </c>
      <c r="H322" s="23" t="n">
        <v>0.4841616480956678</v>
      </c>
      <c r="I322" s="23" t="n">
        <v>1.024467968191432</v>
      </c>
      <c r="J322" s="23" t="n">
        <v>1.540306320095764</v>
      </c>
      <c r="K322" s="23" t="n">
        <v>2.024467968191432</v>
      </c>
      <c r="L322" s="23" t="n">
        <v>2.703410038095429</v>
      </c>
      <c r="M322" s="23" t="n">
        <v>0.6789420699039974</v>
      </c>
      <c r="N322" s="23" t="n">
        <v>2.703410038095429</v>
      </c>
      <c r="O322" s="23" t="n">
        <v>1.703410038095429</v>
      </c>
      <c r="P322" s="23" t="n">
        <v>0.1406592683569775</v>
      </c>
      <c r="Q322" s="23" t="n">
        <v>0.1191772945509848</v>
      </c>
      <c r="R322" s="23" t="n">
        <v>0.3837822573153395</v>
      </c>
      <c r="S322" s="23" t="n">
        <v>0.1239456944073772</v>
      </c>
      <c r="T322" s="23" t="n">
        <v>0.243122988958362</v>
      </c>
      <c r="U322" s="23" t="n">
        <v>1.84727651396939</v>
      </c>
      <c r="V322" s="23" t="n">
        <v>2.728453388093439</v>
      </c>
      <c r="W322" s="23" t="n">
        <v>0.5448801048975557</v>
      </c>
      <c r="X322" s="23" t="n">
        <v>0.1610978475822162</v>
      </c>
      <c r="Y322" s="23" t="n">
        <v>3.873758986963524</v>
      </c>
      <c r="Z322" s="23" t="n">
        <v>2.873758986963524</v>
      </c>
      <c r="AA322" s="23" t="n">
        <v>0.3576653494830994</v>
      </c>
      <c r="AB322" s="23" t="n">
        <v>0.2238148690956455</v>
      </c>
      <c r="AC322" s="23" t="n">
        <v>0.7923647113867051</v>
      </c>
      <c r="AD322" s="23" t="n">
        <v>0.2108844928079601</v>
      </c>
      <c r="AE322" s="23" t="n">
        <v>0.4346993619036057</v>
      </c>
      <c r="AF322" s="23" t="n">
        <v>1.625766151009888</v>
      </c>
      <c r="AG322" s="23" t="n">
        <v>2.215380138254479</v>
      </c>
      <c r="AH322" s="23" t="n">
        <v>1.131715443378626</v>
      </c>
      <c r="AI322" s="23" t="n">
        <v>0.3393507319919206</v>
      </c>
      <c r="AJ322" s="23" t="n">
        <v>3.164174122581875</v>
      </c>
      <c r="AK322" s="23" t="n">
        <v>2.164174122581875</v>
      </c>
      <c r="AL322" s="23" t="n">
        <v>0.3606541123777207</v>
      </c>
      <c r="AM322" s="23" t="n">
        <v>0.2251549631082002</v>
      </c>
      <c r="AN322" s="23" t="n">
        <v>0.7972762550288715</v>
      </c>
      <c r="AO322" s="23" t="n">
        <v>0.2114671795429506</v>
      </c>
      <c r="AP322" s="23" t="n">
        <v>0.4366221426511508</v>
      </c>
      <c r="AQ322" s="23" t="n">
        <v>1.624296120246068</v>
      </c>
      <c r="AR322" s="23" t="n">
        <v>2.210639578660529</v>
      </c>
      <c r="AS322" s="23" t="n">
        <v>1.142313791998083</v>
      </c>
      <c r="AT322" s="23" t="n">
        <v>0.3450375369692111</v>
      </c>
      <c r="AU322" s="23" t="n">
        <v>3.167338878980293</v>
      </c>
      <c r="AV322" s="23" t="n">
        <v>2.167338878980293</v>
      </c>
      <c r="AW322" s="23" t="n">
        <v>0.3772157486636261</v>
      </c>
      <c r="AX322" s="23" t="n">
        <v>0.2316679287155072</v>
      </c>
      <c r="AY322" s="23" t="n">
        <v>0.8258376838781729</v>
      </c>
      <c r="AZ322" s="23" t="n">
        <v>0.2169540064990396</v>
      </c>
      <c r="BA322" s="23" t="n">
        <v>0.4486219352145469</v>
      </c>
      <c r="BB322" s="23" t="n">
        <v>1.614152324064529</v>
      </c>
      <c r="BC322" s="23" t="n">
        <v>2.189297999364803</v>
      </c>
      <c r="BD322" s="23" t="n">
        <v>1.180110318707876</v>
      </c>
      <c r="BE322" s="23" t="n">
        <v>0.3542726348297032</v>
      </c>
      <c r="BF322" s="23" t="n">
        <v>3.128475740709898</v>
      </c>
      <c r="BG322" s="23" t="n">
        <v>2.128475740709898</v>
      </c>
      <c r="BH322" s="23" t="n">
        <v>1.177829800108279</v>
      </c>
      <c r="BI322" s="23" t="n">
        <v>1.238249004422402</v>
      </c>
      <c r="BJ322" s="23" t="n">
        <v>3.680082289531843</v>
      </c>
      <c r="BK322" s="23" t="n">
        <v>1.264003485001161</v>
      </c>
      <c r="BL322" s="23" t="n">
        <v>2.502252489423563</v>
      </c>
      <c r="BM322" s="23" t="n">
        <v>2.051297058631535</v>
      </c>
      <c r="BN322" s="23" t="n">
        <v>3.124460163254087</v>
      </c>
      <c r="BO322" s="23" t="n">
        <v>5.647333279527994</v>
      </c>
      <c r="BP322" s="23" t="n">
        <v>1.967250989996152</v>
      </c>
      <c r="BQ322" s="23" t="n">
        <v>4.794693833530811</v>
      </c>
      <c r="BR322" s="23" t="n">
        <v>3.794693833530811</v>
      </c>
      <c r="CD322" s="23" t="n">
        <v>0.2170060811261218</v>
      </c>
      <c r="CE322" s="23" t="n">
        <v>0.1046375745446607</v>
      </c>
      <c r="CF322" s="23" t="n">
        <v>0.4085824540713652</v>
      </c>
      <c r="CG322" s="23" t="n">
        <v>0.08693879840058265</v>
      </c>
      <c r="CH322" s="23" t="n">
        <v>0.1915763729452434</v>
      </c>
      <c r="CI322" s="23" t="n">
        <v>1.48218729171855</v>
      </c>
      <c r="CJ322" s="23" t="n">
        <v>1.882815688625339</v>
      </c>
      <c r="CK322" s="23" t="n">
        <v>0.5868353384810701</v>
      </c>
      <c r="CL322" s="23" t="n">
        <v>0.1782528844097049</v>
      </c>
      <c r="CM322" s="23" t="n">
        <v>2.70423453313277</v>
      </c>
      <c r="CN322" s="23" t="n">
        <v>1.70423453313277</v>
      </c>
      <c r="CO322" s="23" t="n">
        <v>0</v>
      </c>
      <c r="CP322" s="23" t="n">
        <v>0.0003731054757629908</v>
      </c>
      <c r="CQ322" s="23" t="n">
        <v>0.0007868915897630887</v>
      </c>
      <c r="CR322" s="23" t="n">
        <v>0.0004137861140000979</v>
      </c>
      <c r="CS322" s="23" t="n">
        <v>0.0007868915897630887</v>
      </c>
      <c r="CV322" s="23" t="n">
        <v>0.003176849267990244</v>
      </c>
      <c r="CW322" s="23" t="n">
        <v>0.002389957678227155</v>
      </c>
      <c r="CZ322" s="23" t="n">
        <v>6.766414405655374e-05</v>
      </c>
      <c r="DA322" s="23" t="n">
        <v>7.020992083553218e-05</v>
      </c>
      <c r="DB322" s="23" t="n">
        <v>0.0002124708097625433</v>
      </c>
      <c r="DC322" s="23" t="n">
        <v>7.459674487045738e-05</v>
      </c>
      <c r="DD322" s="23" t="n">
        <v>0.0001448066657059896</v>
      </c>
      <c r="DE322" s="23" t="n">
        <v>2.03762371954119</v>
      </c>
      <c r="DF322" s="23" t="n">
        <v>3.140079767874697</v>
      </c>
      <c r="DG322" s="23" t="n">
        <v>0.0003288851385954442</v>
      </c>
      <c r="DH322" s="23" t="n">
        <v>0.0001164143288329009</v>
      </c>
      <c r="DI322" s="23" t="n">
        <v>4.860552707510225</v>
      </c>
      <c r="DJ322" s="23" t="n">
        <v>3.860552707510225</v>
      </c>
      <c r="DK322" s="23" t="n">
        <v>0.01668357043436857</v>
      </c>
      <c r="DL322" s="23" t="n">
        <v>0.006710259668496526</v>
      </c>
      <c r="DM322" s="23" t="n">
        <v>0.02939297268639918</v>
      </c>
      <c r="DN322" s="23" t="n">
        <v>0.005999142583534084</v>
      </c>
      <c r="DO322" s="23" t="n">
        <v>0.01270940225203061</v>
      </c>
      <c r="DP322" s="23" t="n">
        <v>1.402207650628143</v>
      </c>
      <c r="DQ322" s="23" t="n">
        <v>1.761791506322227</v>
      </c>
      <c r="DR322" s="23" t="n">
        <v>0.03750615407962335</v>
      </c>
      <c r="DS322" s="23" t="n">
        <v>0.008113181393224166</v>
      </c>
      <c r="DT322" s="23" t="n">
        <v>2.248089174147024</v>
      </c>
      <c r="DU322" s="23" t="n">
        <v>1.248089174147024</v>
      </c>
      <c r="DV322" s="23" t="n">
        <v>-0.0001895982925197441</v>
      </c>
      <c r="DW322" s="23" t="n">
        <v>-0.000640609457787998</v>
      </c>
      <c r="DX322" s="23" t="n">
        <v>-0.001830906236623257</v>
      </c>
      <c r="DY322" s="23" t="n">
        <v>-0.001000698486315515</v>
      </c>
      <c r="DZ322" s="23" t="n">
        <v>-0.001641307944103513</v>
      </c>
      <c r="EA322" s="23" t="n">
        <v>4.378772294171833</v>
      </c>
      <c r="EB322" s="23" t="n">
        <v>9.656765429111621</v>
      </c>
      <c r="EC322" s="23" t="n">
        <v>-0.003215361776415699</v>
      </c>
      <c r="ED322" s="23" t="n">
        <v>-0.001384455539792442</v>
      </c>
      <c r="EE322" s="23" t="n">
        <v>16.95881188424132</v>
      </c>
      <c r="EF322" s="23" t="n">
        <v>15.95881188424132</v>
      </c>
      <c r="EG322" s="23" t="n">
        <v>0.00699537544613994</v>
      </c>
      <c r="EH322" s="23" t="n">
        <v>0.004689355196490951</v>
      </c>
      <c r="EI322" s="23" t="n">
        <v>0.01616043549618334</v>
      </c>
      <c r="EJ322" s="23" t="n">
        <v>0.004475704853552451</v>
      </c>
      <c r="EK322" s="23" t="n">
        <v>0.009165060050043403</v>
      </c>
      <c r="EL322" s="23" t="n">
        <v>1.670350752807491</v>
      </c>
      <c r="EM322" s="23" t="n">
        <v>2.310159850691173</v>
      </c>
      <c r="EN322" s="23" t="n">
        <v>0.02109047396309506</v>
      </c>
      <c r="EO322" s="23" t="n">
        <v>0.004930038466911715</v>
      </c>
      <c r="EP322" s="23" t="n">
        <v>3.014916658223515</v>
      </c>
      <c r="EQ322" s="23" t="n">
        <v>2.014916658223515</v>
      </c>
      <c r="ER322" s="23" t="n">
        <v>-0.004006612551518609</v>
      </c>
      <c r="ES322" s="23" t="n">
        <v>-0.003349261183936302</v>
      </c>
      <c r="ET322" s="23" t="n">
        <v>-0.01124889185401672</v>
      </c>
      <c r="EU322" s="23" t="n">
        <v>-0.003893018118561807</v>
      </c>
      <c r="EV322" s="23" t="n">
        <v>-0.00724227930249811</v>
      </c>
      <c r="EW322" s="23" t="n">
        <v>1.83593338284403</v>
      </c>
      <c r="EX322" s="23" t="n">
        <v>2.807581643938369</v>
      </c>
      <c r="EY322" s="23" t="n">
        <v>-0.01049212534363847</v>
      </c>
      <c r="EZ322" s="23" t="n">
        <v>0.0007567665103782456</v>
      </c>
      <c r="FA322" s="23" t="n">
        <v>2.618702260008068</v>
      </c>
      <c r="FB322" s="23" t="n">
        <v>1.618702260008068</v>
      </c>
      <c r="FC322" s="23" t="n">
        <v>0.01325352232213489</v>
      </c>
      <c r="FD322" s="23" t="n">
        <v>0.006390680034241576</v>
      </c>
      <c r="FE322" s="23" t="n">
        <v>0.02495393975766172</v>
      </c>
      <c r="FF322" s="23" t="n">
        <v>0.005309737401285253</v>
      </c>
      <c r="FG322" s="23" t="n">
        <v>0.01170041743552683</v>
      </c>
      <c r="FH322" s="23" t="n">
        <v>1.48218729171855</v>
      </c>
      <c r="FI322" s="23" t="n">
        <v>1.88281568862534</v>
      </c>
      <c r="FJ322" s="23" t="n">
        <v>0.03584063274916319</v>
      </c>
      <c r="FK322" s="23" t="n">
        <v>0.01088669299150147</v>
      </c>
      <c r="FL322" s="23" t="n">
        <v>2.70423453313277</v>
      </c>
      <c r="FM322" s="23" t="n">
        <v>1.70423453313277</v>
      </c>
    </row>
    <row r="323">
      <c r="A323" s="2" t="inlineStr">
        <is>
          <t>Vic|6001</t>
        </is>
      </c>
      <c r="B323" s="2" t="inlineStr">
        <is>
          <t>Vic</t>
        </is>
      </c>
      <c r="C323" s="2" t="inlineStr">
        <is>
          <t>6001</t>
        </is>
      </c>
      <c r="D323" s="2" t="inlineStr">
        <is>
          <t>Library and other information services</t>
        </is>
      </c>
      <c r="E323" s="23" t="n">
        <v>1</v>
      </c>
      <c r="F323" s="23" t="n">
        <v>0.2006951072937041</v>
      </c>
      <c r="G323" s="23" t="n">
        <v>1.334792961840233</v>
      </c>
      <c r="H323" s="23" t="n">
        <v>0.1340978545465285</v>
      </c>
      <c r="I323" s="23" t="n">
        <v>0.3347929618402326</v>
      </c>
      <c r="J323" s="23" t="n">
        <v>1.200695107293704</v>
      </c>
      <c r="K323" s="23" t="n">
        <v>1.334792961840233</v>
      </c>
      <c r="L323" s="23" t="n">
        <v>2.07160751687081</v>
      </c>
      <c r="M323" s="23" t="n">
        <v>0.7368145550305774</v>
      </c>
      <c r="N323" s="23" t="n">
        <v>2.07160751687081</v>
      </c>
      <c r="O323" s="23" t="n">
        <v>1.07160751687081</v>
      </c>
      <c r="P323" s="23" t="n">
        <v>0.3035198608969535</v>
      </c>
      <c r="Q323" s="23" t="n">
        <v>0.07825382043412929</v>
      </c>
      <c r="R323" s="23" t="n">
        <v>0.416495553431264</v>
      </c>
      <c r="S323" s="23" t="n">
        <v>0.03472187210018121</v>
      </c>
      <c r="T323" s="23" t="n">
        <v>0.1129756925343105</v>
      </c>
      <c r="U323" s="23" t="n">
        <v>1.257821086906391</v>
      </c>
      <c r="V323" s="23" t="n">
        <v>1.372218451209248</v>
      </c>
      <c r="W323" s="23" t="n">
        <v>0.591325254144108</v>
      </c>
      <c r="X323" s="23" t="n">
        <v>0.174829700712844</v>
      </c>
      <c r="Y323" s="23" t="n">
        <v>1.948225899934983</v>
      </c>
      <c r="Z323" s="23" t="n">
        <v>0.9482258999349827</v>
      </c>
      <c r="AA323" s="23" t="n">
        <v>0.7377949113731828</v>
      </c>
      <c r="AB323" s="23" t="n">
        <v>0.1111724065060711</v>
      </c>
      <c r="AC323" s="23" t="n">
        <v>0.9075016719198888</v>
      </c>
      <c r="AD323" s="23" t="n">
        <v>0.05853435404063502</v>
      </c>
      <c r="AE323" s="23" t="n">
        <v>0.1697067605467061</v>
      </c>
      <c r="AF323" s="23" t="n">
        <v>1.150681991421108</v>
      </c>
      <c r="AG323" s="23" t="n">
        <v>1.230018881847325</v>
      </c>
      <c r="AH323" s="23" t="n">
        <v>1.27577839194592</v>
      </c>
      <c r="AI323" s="23" t="n">
        <v>0.3682767200260307</v>
      </c>
      <c r="AJ323" s="23" t="n">
        <v>1.729177542809888</v>
      </c>
      <c r="AK323" s="23" t="n">
        <v>0.7291775428098884</v>
      </c>
      <c r="AL323" s="23" t="n">
        <v>0.7413473147283658</v>
      </c>
      <c r="AM323" s="23" t="n">
        <v>0.1106972402401055</v>
      </c>
      <c r="AN323" s="23" t="n">
        <v>0.9106275352548101</v>
      </c>
      <c r="AO323" s="23" t="n">
        <v>0.05858298028633881</v>
      </c>
      <c r="AP323" s="23" t="n">
        <v>0.1692802205264443</v>
      </c>
      <c r="AQ323" s="23" t="n">
        <v>1.149319000744834</v>
      </c>
      <c r="AR323" s="23" t="n">
        <v>1.228341314743238</v>
      </c>
      <c r="AS323" s="23" t="n">
        <v>1.28507579901723</v>
      </c>
      <c r="AT323" s="23" t="n">
        <v>0.3744482637624196</v>
      </c>
      <c r="AU323" s="23" t="n">
        <v>1.733432864039022</v>
      </c>
      <c r="AV323" s="23" t="n">
        <v>0.7334328640390224</v>
      </c>
      <c r="AW323" s="23" t="n">
        <v>0.7421984698712342</v>
      </c>
      <c r="AX323" s="23" t="n">
        <v>0.111835207921486</v>
      </c>
      <c r="AY323" s="23" t="n">
        <v>0.9141447520266618</v>
      </c>
      <c r="AZ323" s="23" t="n">
        <v>0.06011107423394157</v>
      </c>
      <c r="BA323" s="23" t="n">
        <v>0.1719462821554276</v>
      </c>
      <c r="BB323" s="23" t="n">
        <v>1.150681000381055</v>
      </c>
      <c r="BC323" s="23" t="n">
        <v>1.231671566481751</v>
      </c>
      <c r="BD323" s="23" t="n">
        <v>1.298615306088024</v>
      </c>
      <c r="BE323" s="23" t="n">
        <v>0.3844705540613623</v>
      </c>
      <c r="BF323" s="23" t="n">
        <v>1.749687393337424</v>
      </c>
      <c r="BG323" s="23" t="n">
        <v>0.7496873933374237</v>
      </c>
      <c r="BH323" s="23" t="n">
        <v>4.005532970385906</v>
      </c>
      <c r="BI323" s="23" t="n">
        <v>0.3876815624452488</v>
      </c>
      <c r="BJ323" s="23" t="n">
        <v>4.742411684934659</v>
      </c>
      <c r="BK323" s="23" t="n">
        <v>0.3491971521035047</v>
      </c>
      <c r="BL323" s="23" t="n">
        <v>0.7368787145487534</v>
      </c>
      <c r="BM323" s="23" t="n">
        <v>1.096786511385999</v>
      </c>
      <c r="BN323" s="23" t="n">
        <v>1.183965210122278</v>
      </c>
      <c r="BO323" s="23" t="n">
        <v>6.87734959360253</v>
      </c>
      <c r="BP323" s="23" t="n">
        <v>2.134937908667871</v>
      </c>
      <c r="BQ323" s="23" t="n">
        <v>1.71696242284081</v>
      </c>
      <c r="BR323" s="23" t="n">
        <v>0.7169624228408099</v>
      </c>
      <c r="CD323" s="23" t="n">
        <v>0.4342750504762293</v>
      </c>
      <c r="CE323" s="23" t="n">
        <v>0.03291858607194176</v>
      </c>
      <c r="CF323" s="23" t="n">
        <v>0.4910061184886247</v>
      </c>
      <c r="CG323" s="23" t="n">
        <v>0.02381248194045359</v>
      </c>
      <c r="CH323" s="23" t="n">
        <v>0.05673106801239536</v>
      </c>
      <c r="CI323" s="23" t="n">
        <v>1.075801237109622</v>
      </c>
      <c r="CJ323" s="23" t="n">
        <v>1.130633956406622</v>
      </c>
      <c r="CK323" s="23" t="n">
        <v>0.6844531378018121</v>
      </c>
      <c r="CL323" s="23" t="n">
        <v>0.1934470193131874</v>
      </c>
      <c r="CM323" s="23" t="n">
        <v>1.576082109831628</v>
      </c>
      <c r="CN323" s="23" t="n">
        <v>0.5760821098316276</v>
      </c>
      <c r="CO323" s="23" t="n">
        <v>0</v>
      </c>
      <c r="CP323" s="23" t="n">
        <v>7.423921799333173e-06</v>
      </c>
      <c r="CQ323" s="23" t="n">
        <v>9.698688615520089e-05</v>
      </c>
      <c r="CR323" s="23" t="n">
        <v>8.956296435586772e-05</v>
      </c>
      <c r="CS323" s="23" t="n">
        <v>9.698688615520089e-05</v>
      </c>
      <c r="CV323" s="23" t="n">
        <v>0.002690662666879553</v>
      </c>
      <c r="CW323" s="23" t="n">
        <v>0.002593675780724353</v>
      </c>
      <c r="CZ323" s="23" t="n">
        <v>1.083216148020742e-05</v>
      </c>
      <c r="DA323" s="23" t="n">
        <v>1.78583967756755e-05</v>
      </c>
      <c r="DB323" s="23" t="n">
        <v>4.902322046158298e-05</v>
      </c>
      <c r="DC323" s="23" t="n">
        <v>2.033266220570006e-05</v>
      </c>
      <c r="DD323" s="23" t="n">
        <v>3.819105898137556e-05</v>
      </c>
      <c r="DE323" s="23" t="n">
        <v>2.648645730430297</v>
      </c>
      <c r="DF323" s="23" t="n">
        <v>4.525709901127161</v>
      </c>
      <c r="DG323" s="23" t="n">
        <v>0.0001753606146229524</v>
      </c>
      <c r="DH323" s="23" t="n">
        <v>0.0001263373941613694</v>
      </c>
      <c r="DI323" s="23" t="n">
        <v>16.18888482629918</v>
      </c>
      <c r="DJ323" s="23" t="n">
        <v>15.18888482629918</v>
      </c>
      <c r="DK323" s="23" t="n">
        <v>0.0009649448120209836</v>
      </c>
      <c r="DL323" s="23" t="n">
        <v>0.001331472675114469</v>
      </c>
      <c r="DM323" s="23" t="n">
        <v>0.003977166747778225</v>
      </c>
      <c r="DN323" s="23" t="n">
        <v>0.001680749260642773</v>
      </c>
      <c r="DO323" s="23" t="n">
        <v>0.003012221935757242</v>
      </c>
      <c r="DP323" s="23" t="n">
        <v>2.379843342880748</v>
      </c>
      <c r="DQ323" s="23" t="n">
        <v>4.121652034636504</v>
      </c>
      <c r="DR323" s="23" t="n">
        <v>0.01278190930700146</v>
      </c>
      <c r="DS323" s="23" t="n">
        <v>0.008804742559223235</v>
      </c>
      <c r="DT323" s="23" t="n">
        <v>13.24625942102428</v>
      </c>
      <c r="DU323" s="23" t="n">
        <v>12.24625942102428</v>
      </c>
      <c r="DV323" s="23" t="n">
        <v>-0.000124621830632867</v>
      </c>
      <c r="DW323" s="23" t="n">
        <v>-0.0002187873123089648</v>
      </c>
      <c r="DX323" s="23" t="n">
        <v>-0.000605960082542993</v>
      </c>
      <c r="DY323" s="23" t="n">
        <v>-0.0002625509396011612</v>
      </c>
      <c r="DZ323" s="23" t="n">
        <v>-0.0004813382519101259</v>
      </c>
      <c r="EA323" s="23" t="n">
        <v>2.755609841372873</v>
      </c>
      <c r="EB323" s="23" t="n">
        <v>4.862391119322721</v>
      </c>
      <c r="EC323" s="23" t="n">
        <v>-0.002108425517710427</v>
      </c>
      <c r="ED323" s="23" t="n">
        <v>-0.001502465435167434</v>
      </c>
      <c r="EE323" s="23" t="n">
        <v>16.91858887807384</v>
      </c>
      <c r="EF323" s="23" t="n">
        <v>15.91858887807385</v>
      </c>
      <c r="EG323" s="23" t="n">
        <v>0.0005908536947779899</v>
      </c>
      <c r="EH323" s="23" t="n">
        <v>0.003267270600751878</v>
      </c>
      <c r="EI323" s="23" t="n">
        <v>0.005123840698986096</v>
      </c>
      <c r="EJ323" s="23" t="n">
        <v>0.001265716403456227</v>
      </c>
      <c r="EK323" s="23" t="n">
        <v>0.004532987004208106</v>
      </c>
      <c r="EL323" s="23" t="n">
        <v>6.529745569213268</v>
      </c>
      <c r="EM323" s="23" t="n">
        <v>8.671927998878557</v>
      </c>
      <c r="EN323" s="23" t="n">
        <v>0.0104741117461092</v>
      </c>
      <c r="EO323" s="23" t="n">
        <v>0.005350271047123104</v>
      </c>
      <c r="EP323" s="23" t="n">
        <v>17.72708174405982</v>
      </c>
      <c r="EQ323" s="23" t="n">
        <v>16.72708174405982</v>
      </c>
      <c r="ER323" s="23" t="n">
        <v>0.002961549660405064</v>
      </c>
      <c r="ES323" s="23" t="n">
        <v>-0.003742436866717403</v>
      </c>
      <c r="ET323" s="23" t="n">
        <v>-0.001997977364064935</v>
      </c>
      <c r="EU323" s="23" t="n">
        <v>-0.001217090157752596</v>
      </c>
      <c r="EV323" s="23" t="n">
        <v>-0.004959527024469999</v>
      </c>
      <c r="EW323" s="23" t="n">
        <v>-0.2636752024632719</v>
      </c>
      <c r="EX323" s="23" t="n">
        <v>-0.6746391562421624</v>
      </c>
      <c r="EY323" s="23" t="n">
        <v>-0.001176704674798174</v>
      </c>
      <c r="EZ323" s="23" t="n">
        <v>0.0008212726892667616</v>
      </c>
      <c r="FA323" s="23" t="n">
        <v>-0.39732734876282</v>
      </c>
      <c r="FB323" s="23" t="n">
        <v>-1.39732734876282</v>
      </c>
      <c r="FC323" s="23" t="n">
        <v>0.02652310039223197</v>
      </c>
      <c r="FD323" s="23" t="n">
        <v>0.002010483821713887</v>
      </c>
      <c r="FE323" s="23" t="n">
        <v>0.02998791793263927</v>
      </c>
      <c r="FF323" s="23" t="n">
        <v>0.001454333718693418</v>
      </c>
      <c r="FG323" s="23" t="n">
        <v>0.003464817540407304</v>
      </c>
      <c r="FH323" s="23" t="n">
        <v>1.075801237109622</v>
      </c>
      <c r="FI323" s="23" t="n">
        <v>1.130633956406623</v>
      </c>
      <c r="FJ323" s="23" t="n">
        <v>0.04180258402546499</v>
      </c>
      <c r="FK323" s="23" t="n">
        <v>0.01181466609282572</v>
      </c>
      <c r="FL323" s="23" t="n">
        <v>1.576082109831626</v>
      </c>
      <c r="FM323" s="23" t="n">
        <v>0.5760821098316261</v>
      </c>
    </row>
    <row r="324">
      <c r="A324" s="2" t="inlineStr">
        <is>
          <t>Vic|6201</t>
        </is>
      </c>
      <c r="B324" s="2" t="inlineStr">
        <is>
          <t>Vic</t>
        </is>
      </c>
      <c r="C324" s="2" t="inlineStr">
        <is>
          <t>6201</t>
        </is>
      </c>
      <c r="D324" s="2" t="inlineStr">
        <is>
          <t>Finance</t>
        </is>
      </c>
      <c r="E324" s="23" t="n">
        <v>1</v>
      </c>
      <c r="F324" s="23" t="n">
        <v>0.227178456021379</v>
      </c>
      <c r="G324" s="23" t="n">
        <v>1.382213437004265</v>
      </c>
      <c r="H324" s="23" t="n">
        <v>0.1550349809828863</v>
      </c>
      <c r="I324" s="23" t="n">
        <v>0.3822134370042654</v>
      </c>
      <c r="J324" s="23" t="n">
        <v>1.227178456021379</v>
      </c>
      <c r="K324" s="23" t="n">
        <v>1.382213437004265</v>
      </c>
      <c r="L324" s="23" t="n">
        <v>1.856657719586421</v>
      </c>
      <c r="M324" s="23" t="n">
        <v>0.474444282582156</v>
      </c>
      <c r="N324" s="23" t="n">
        <v>1.856657719586421</v>
      </c>
      <c r="O324" s="23" t="n">
        <v>0.8566577195864213</v>
      </c>
      <c r="P324" s="23" t="n">
        <v>0.1598625698865848</v>
      </c>
      <c r="Q324" s="23" t="n">
        <v>0.06590349381608852</v>
      </c>
      <c r="R324" s="23" t="n">
        <v>0.2681867950316931</v>
      </c>
      <c r="S324" s="23" t="n">
        <v>0.0424207313290197</v>
      </c>
      <c r="T324" s="23" t="n">
        <v>0.1083242251451082</v>
      </c>
      <c r="U324" s="23" t="n">
        <v>1.412250934429767</v>
      </c>
      <c r="V324" s="23" t="n">
        <v>1.677608430928887</v>
      </c>
      <c r="W324" s="23" t="n">
        <v>0.3807618675006617</v>
      </c>
      <c r="X324" s="23" t="n">
        <v>0.1125750724689686</v>
      </c>
      <c r="Y324" s="23" t="n">
        <v>2.381807497344718</v>
      </c>
      <c r="Z324" s="23" t="n">
        <v>1.381807497344718</v>
      </c>
      <c r="AA324" s="23" t="n">
        <v>0.7308719290005028</v>
      </c>
      <c r="AB324" s="23" t="n">
        <v>0.1226733784682871</v>
      </c>
      <c r="AC324" s="23" t="n">
        <v>0.9237470928017958</v>
      </c>
      <c r="AD324" s="23" t="n">
        <v>0.07020178533300589</v>
      </c>
      <c r="AE324" s="23" t="n">
        <v>0.192875163801293</v>
      </c>
      <c r="AF324" s="23" t="n">
        <v>1.167845245658905</v>
      </c>
      <c r="AG324" s="23" t="n">
        <v>1.263897348014251</v>
      </c>
      <c r="AH324" s="23" t="n">
        <v>1.160885166461604</v>
      </c>
      <c r="AI324" s="23" t="n">
        <v>0.2371380736598082</v>
      </c>
      <c r="AJ324" s="23" t="n">
        <v>1.588356482713958</v>
      </c>
      <c r="AK324" s="23" t="n">
        <v>0.5883564827139577</v>
      </c>
      <c r="AL324" s="23" t="n">
        <v>0.7377060930822643</v>
      </c>
      <c r="AM324" s="23" t="n">
        <v>0.1233153857645854</v>
      </c>
      <c r="AN324" s="23" t="n">
        <v>0.9314552778338931</v>
      </c>
      <c r="AO324" s="23" t="n">
        <v>0.07043379898704343</v>
      </c>
      <c r="AP324" s="23" t="n">
        <v>0.1937491847516288</v>
      </c>
      <c r="AQ324" s="23" t="n">
        <v>1.167160589997776</v>
      </c>
      <c r="AR324" s="23" t="n">
        <v>1.262637365433856</v>
      </c>
      <c r="AS324" s="23" t="n">
        <v>1.17256728716102</v>
      </c>
      <c r="AT324" s="23" t="n">
        <v>0.2411120093271273</v>
      </c>
      <c r="AU324" s="23" t="n">
        <v>1.589477568582673</v>
      </c>
      <c r="AV324" s="23" t="n">
        <v>0.5894775685826729</v>
      </c>
      <c r="AW324" s="23" t="n">
        <v>0.7549256122231119</v>
      </c>
      <c r="AX324" s="23" t="n">
        <v>0.1260016619277785</v>
      </c>
      <c r="AY324" s="23" t="n">
        <v>0.9530799096270731</v>
      </c>
      <c r="AZ324" s="23" t="n">
        <v>0.0721526354761827</v>
      </c>
      <c r="BA324" s="23" t="n">
        <v>0.1981542974039612</v>
      </c>
      <c r="BB324" s="23" t="n">
        <v>1.166906063177175</v>
      </c>
      <c r="BC324" s="23" t="n">
        <v>1.262481884566659</v>
      </c>
      <c r="BD324" s="23" t="n">
        <v>1.20064539941037</v>
      </c>
      <c r="BE324" s="23" t="n">
        <v>0.2475654897832972</v>
      </c>
      <c r="BF324" s="23" t="n">
        <v>1.590415505806855</v>
      </c>
      <c r="BG324" s="23" t="n">
        <v>0.5904155058068551</v>
      </c>
      <c r="BH324" s="23" t="n">
        <v>1.617543281696014</v>
      </c>
      <c r="BI324" s="23" t="n">
        <v>0.5845177654709648</v>
      </c>
      <c r="BJ324" s="23" t="n">
        <v>2.614044239758167</v>
      </c>
      <c r="BK324" s="23" t="n">
        <v>0.4119831925911883</v>
      </c>
      <c r="BL324" s="23" t="n">
        <v>0.9965009580621531</v>
      </c>
      <c r="BM324" s="23" t="n">
        <v>1.36136143748691</v>
      </c>
      <c r="BN324" s="23" t="n">
        <v>1.616058296144824</v>
      </c>
      <c r="BO324" s="23" t="n">
        <v>3.988757968633056</v>
      </c>
      <c r="BP324" s="23" t="n">
        <v>1.374713728874889</v>
      </c>
      <c r="BQ324" s="23" t="n">
        <v>2.465935850848327</v>
      </c>
      <c r="BR324" s="23" t="n">
        <v>1.465935850848327</v>
      </c>
      <c r="CD324" s="23" t="n">
        <v>0.5710093591139179</v>
      </c>
      <c r="CE324" s="23" t="n">
        <v>0.0567698846521986</v>
      </c>
      <c r="CF324" s="23" t="n">
        <v>0.6555602977701032</v>
      </c>
      <c r="CG324" s="23" t="n">
        <v>0.02778105400398664</v>
      </c>
      <c r="CH324" s="23" t="n">
        <v>0.08455093865618524</v>
      </c>
      <c r="CI324" s="23" t="n">
        <v>1.09942023496829</v>
      </c>
      <c r="CJ324" s="23" t="n">
        <v>1.148072772024945</v>
      </c>
      <c r="CK324" s="23" t="n">
        <v>0.7801232989609419</v>
      </c>
      <c r="CL324" s="23" t="n">
        <v>0.1245630011908387</v>
      </c>
      <c r="CM324" s="23" t="n">
        <v>1.366218060193485</v>
      </c>
      <c r="CN324" s="23" t="n">
        <v>0.3662180601934848</v>
      </c>
      <c r="CO324" s="23" t="n">
        <v>0.01247901538686243</v>
      </c>
      <c r="CP324" s="23" t="n">
        <v>0.0009980671706264494</v>
      </c>
      <c r="CQ324" s="23" t="n">
        <v>0.01364733603059458</v>
      </c>
      <c r="CR324" s="23" t="n">
        <v>0.0001702534731057054</v>
      </c>
      <c r="CS324" s="23" t="n">
        <v>0.001168320643732155</v>
      </c>
      <c r="CT324" s="23" t="n">
        <v>1.079979640996131</v>
      </c>
      <c r="CU324" s="23" t="n">
        <v>1.093622822595614</v>
      </c>
      <c r="CV324" s="23" t="n">
        <v>0.01531743692183636</v>
      </c>
      <c r="CW324" s="23" t="n">
        <v>0.001670100891241777</v>
      </c>
      <c r="CX324" s="23" t="n">
        <v>1.227455568166231</v>
      </c>
      <c r="CY324" s="23" t="n">
        <v>0.227455568166231</v>
      </c>
      <c r="CZ324" s="23" t="n">
        <v>5.969157742417516e-06</v>
      </c>
      <c r="DA324" s="23" t="n">
        <v>1.634880669245687e-05</v>
      </c>
      <c r="DB324" s="23" t="n">
        <v>4.4617398685458e-05</v>
      </c>
      <c r="DC324" s="23" t="n">
        <v>2.229943425058362e-05</v>
      </c>
      <c r="DD324" s="23" t="n">
        <v>3.864824094304049e-05</v>
      </c>
      <c r="DE324" s="23" t="n">
        <v>3.738879989094673</v>
      </c>
      <c r="DF324" s="23" t="n">
        <v>7.474655656760698</v>
      </c>
      <c r="DG324" s="23" t="n">
        <v>0.0001259676569382992</v>
      </c>
      <c r="DH324" s="23" t="n">
        <v>8.135025825284124e-05</v>
      </c>
      <c r="DI324" s="23" t="n">
        <v>21.10308729875887</v>
      </c>
      <c r="DJ324" s="23" t="n">
        <v>20.10308729875887</v>
      </c>
      <c r="DK324" s="23" t="n">
        <v>0.004847392732162414</v>
      </c>
      <c r="DL324" s="23" t="n">
        <v>0.001869867038449539</v>
      </c>
      <c r="DM324" s="23" t="n">
        <v>0.008557963898360497</v>
      </c>
      <c r="DN324" s="23" t="n">
        <v>0.001840704127748544</v>
      </c>
      <c r="DO324" s="23" t="n">
        <v>0.003710571166198083</v>
      </c>
      <c r="DP324" s="23" t="n">
        <v>1.385746965795238</v>
      </c>
      <c r="DQ324" s="23" t="n">
        <v>1.765477726114179</v>
      </c>
      <c r="DR324" s="23" t="n">
        <v>0.014227449847451</v>
      </c>
      <c r="DS324" s="23" t="n">
        <v>0.005669485949090506</v>
      </c>
      <c r="DT324" s="23" t="n">
        <v>2.935072653191886</v>
      </c>
      <c r="DU324" s="23" t="n">
        <v>1.935072653191886</v>
      </c>
      <c r="DV324" s="23" t="n">
        <v>-0.0001128581359196641</v>
      </c>
      <c r="DW324" s="23" t="n">
        <v>-0.0001980068525754007</v>
      </c>
      <c r="DX324" s="23" t="n">
        <v>-0.0006252855344605737</v>
      </c>
      <c r="DY324" s="23" t="n">
        <v>-0.0003144205459655088</v>
      </c>
      <c r="DZ324" s="23" t="n">
        <v>-0.0005124273985409096</v>
      </c>
      <c r="EA324" s="23" t="n">
        <v>2.75447566063246</v>
      </c>
      <c r="EB324" s="23" t="n">
        <v>5.540455983657847</v>
      </c>
      <c r="EC324" s="23" t="n">
        <v>-0.001592742176875729</v>
      </c>
      <c r="ED324" s="23" t="n">
        <v>-0.000967456642415155</v>
      </c>
      <c r="EE324" s="23" t="n">
        <v>14.11278118229324</v>
      </c>
      <c r="EF324" s="23" t="n">
        <v>13.11278118229324</v>
      </c>
      <c r="EG324" s="23" t="n">
        <v>0.005446200701750211</v>
      </c>
      <c r="EH324" s="23" t="n">
        <v>0.002541046731819323</v>
      </c>
      <c r="EI324" s="23" t="n">
        <v>0.009518168711158374</v>
      </c>
      <c r="EJ324" s="23" t="n">
        <v>0.00153092127758884</v>
      </c>
      <c r="EK324" s="23" t="n">
        <v>0.004071968009408163</v>
      </c>
      <c r="EL324" s="23" t="n">
        <v>1.466572363189392</v>
      </c>
      <c r="EM324" s="23" t="n">
        <v>1.747671309303673</v>
      </c>
      <c r="EN324" s="23" t="n">
        <v>0.01296327642685362</v>
      </c>
      <c r="EO324" s="23" t="n">
        <v>0.003445107715695242</v>
      </c>
      <c r="EP324" s="23" t="n">
        <v>2.38024214250637</v>
      </c>
      <c r="EQ324" s="23" t="n">
        <v>1.38024214250637</v>
      </c>
      <c r="ER324" s="23" t="n">
        <v>0.001387963380011345</v>
      </c>
      <c r="ES324" s="23" t="n">
        <v>-0.001899039435520991</v>
      </c>
      <c r="ET324" s="23" t="n">
        <v>-0.001809983679061322</v>
      </c>
      <c r="EU324" s="23" t="n">
        <v>-0.001298907623551676</v>
      </c>
      <c r="EV324" s="23" t="n">
        <v>-0.003197947059072667</v>
      </c>
      <c r="EW324" s="23" t="n">
        <v>-0.3682201294860311</v>
      </c>
      <c r="EX324" s="23" t="n">
        <v>-1.304057228834473</v>
      </c>
      <c r="EY324" s="23" t="n">
        <v>-0.001281155727437434</v>
      </c>
      <c r="EZ324" s="23" t="n">
        <v>0.0005288279516238879</v>
      </c>
      <c r="FA324" s="23" t="n">
        <v>-0.9230472113947005</v>
      </c>
      <c r="FB324" s="23" t="n">
        <v>-1.923047211394701</v>
      </c>
      <c r="FC324" s="23" t="n">
        <v>0.0348740701085048</v>
      </c>
      <c r="FD324" s="23" t="n">
        <v>0.003467188244488175</v>
      </c>
      <c r="FE324" s="23" t="n">
        <v>0.04003797034126335</v>
      </c>
      <c r="FF324" s="23" t="n">
        <v>0.00169671198827038</v>
      </c>
      <c r="FG324" s="23" t="n">
        <v>0.005163900232758555</v>
      </c>
      <c r="FH324" s="23" t="n">
        <v>1.09942023496829</v>
      </c>
      <c r="FI324" s="23" t="n">
        <v>1.148072772024944</v>
      </c>
      <c r="FJ324" s="23" t="n">
        <v>0.04764558441469303</v>
      </c>
      <c r="FK324" s="23" t="n">
        <v>0.007607614073429685</v>
      </c>
      <c r="FL324" s="23" t="n">
        <v>1.366218060193485</v>
      </c>
      <c r="FM324" s="23" t="n">
        <v>0.3662180601934854</v>
      </c>
    </row>
    <row r="325">
      <c r="A325" s="2" t="inlineStr">
        <is>
          <t>Vic|6301</t>
        </is>
      </c>
      <c r="B325" s="2" t="inlineStr">
        <is>
          <t>Vic</t>
        </is>
      </c>
      <c r="C325" s="2" t="inlineStr">
        <is>
          <t>6301</t>
        </is>
      </c>
      <c r="D325" s="2" t="inlineStr">
        <is>
          <t>Insurance and superannuation funds</t>
        </is>
      </c>
      <c r="E325" s="23" t="n">
        <v>1</v>
      </c>
      <c r="F325" s="23" t="n">
        <v>0.6558099608103116</v>
      </c>
      <c r="G325" s="23" t="n">
        <v>2.071349660868654</v>
      </c>
      <c r="H325" s="23" t="n">
        <v>0.4155397000583425</v>
      </c>
      <c r="I325" s="23" t="n">
        <v>1.071349660868654</v>
      </c>
      <c r="J325" s="23" t="n">
        <v>1.655809960810312</v>
      </c>
      <c r="K325" s="23" t="n">
        <v>2.071349660868654</v>
      </c>
      <c r="L325" s="23" t="n">
        <v>2.866880939863547</v>
      </c>
      <c r="M325" s="23" t="n">
        <v>0.7955312789948925</v>
      </c>
      <c r="N325" s="23" t="n">
        <v>2.866880939863547</v>
      </c>
      <c r="O325" s="23" t="n">
        <v>1.866880939863547</v>
      </c>
      <c r="P325" s="23" t="n">
        <v>0.1303640106577487</v>
      </c>
      <c r="Q325" s="23" t="n">
        <v>0.2023182934370191</v>
      </c>
      <c r="R325" s="23" t="n">
        <v>0.4496860682985676</v>
      </c>
      <c r="S325" s="23" t="n">
        <v>0.1170037642037998</v>
      </c>
      <c r="T325" s="23" t="n">
        <v>0.3193220576408189</v>
      </c>
      <c r="U325" s="23" t="n">
        <v>2.551948980521746</v>
      </c>
      <c r="V325" s="23" t="n">
        <v>3.449464818009868</v>
      </c>
      <c r="W325" s="23" t="n">
        <v>0.6384479412349823</v>
      </c>
      <c r="X325" s="23" t="n">
        <v>0.1887618729364147</v>
      </c>
      <c r="Y325" s="23" t="n">
        <v>4.89742481850403</v>
      </c>
      <c r="Z325" s="23" t="n">
        <v>3.897424818504029</v>
      </c>
      <c r="AA325" s="23" t="n">
        <v>0.2563226813466085</v>
      </c>
      <c r="AB325" s="23" t="n">
        <v>0.3776327701607952</v>
      </c>
      <c r="AC325" s="23" t="n">
        <v>0.8248876407999031</v>
      </c>
      <c r="AD325" s="23" t="n">
        <v>0.1909321892924993</v>
      </c>
      <c r="AE325" s="23" t="n">
        <v>0.5685649594532945</v>
      </c>
      <c r="AF325" s="23" t="n">
        <v>2.473270988649447</v>
      </c>
      <c r="AG325" s="23" t="n">
        <v>3.218160938650845</v>
      </c>
      <c r="AH325" s="23" t="n">
        <v>1.22251231868672</v>
      </c>
      <c r="AI325" s="23" t="n">
        <v>0.3976246778868173</v>
      </c>
      <c r="AJ325" s="23" t="n">
        <v>4.769427006085335</v>
      </c>
      <c r="AK325" s="23" t="n">
        <v>3.769427006085335</v>
      </c>
      <c r="AL325" s="23" t="n">
        <v>0.2616928567010005</v>
      </c>
      <c r="AM325" s="23" t="n">
        <v>0.3811852740798448</v>
      </c>
      <c r="AN325" s="23" t="n">
        <v>0.8343337047523345</v>
      </c>
      <c r="AO325" s="23" t="n">
        <v>0.1914555739714893</v>
      </c>
      <c r="AP325" s="23" t="n">
        <v>0.5726408480513341</v>
      </c>
      <c r="AQ325" s="23" t="n">
        <v>2.456613217820353</v>
      </c>
      <c r="AR325" s="23" t="n">
        <v>3.188217344830356</v>
      </c>
      <c r="AS325" s="23" t="n">
        <v>1.238621736461986</v>
      </c>
      <c r="AT325" s="23" t="n">
        <v>0.4042880317096518</v>
      </c>
      <c r="AU325" s="23" t="n">
        <v>4.733112520060816</v>
      </c>
      <c r="AV325" s="23" t="n">
        <v>3.733112520060816</v>
      </c>
      <c r="AW325" s="23" t="n">
        <v>0.3037752038793754</v>
      </c>
      <c r="AX325" s="23" t="n">
        <v>0.3880563436878782</v>
      </c>
      <c r="AY325" s="23" t="n">
        <v>0.8879885461872566</v>
      </c>
      <c r="AZ325" s="23" t="n">
        <v>0.196156998620003</v>
      </c>
      <c r="BA325" s="23" t="n">
        <v>0.5842133423078812</v>
      </c>
      <c r="BB325" s="23" t="n">
        <v>2.277445751767052</v>
      </c>
      <c r="BC325" s="23" t="n">
        <v>2.923176529378164</v>
      </c>
      <c r="BD325" s="23" t="n">
        <v>1.303097544129917</v>
      </c>
      <c r="BE325" s="23" t="n">
        <v>0.4151089979426604</v>
      </c>
      <c r="BF325" s="23" t="n">
        <v>4.289677127983618</v>
      </c>
      <c r="BG325" s="23" t="n">
        <v>3.289677127983618</v>
      </c>
      <c r="BH325" s="23" t="n">
        <v>1.789048038561556</v>
      </c>
      <c r="BI325" s="23" t="n">
        <v>1.698135997162667</v>
      </c>
      <c r="BJ325" s="23" t="n">
        <v>4.622120033225955</v>
      </c>
      <c r="BK325" s="23" t="n">
        <v>1.134935997501733</v>
      </c>
      <c r="BL325" s="23" t="n">
        <v>2.833071994664399</v>
      </c>
      <c r="BM325" s="23" t="n">
        <v>1.949184125054582</v>
      </c>
      <c r="BN325" s="23" t="n">
        <v>2.583563958932186</v>
      </c>
      <c r="BO325" s="23" t="n">
        <v>6.927191062919107</v>
      </c>
      <c r="BP325" s="23" t="n">
        <v>2.305071029693152</v>
      </c>
      <c r="BQ325" s="23" t="n">
        <v>3.871998355331341</v>
      </c>
      <c r="BR325" s="23" t="n">
        <v>2.871998355331341</v>
      </c>
      <c r="CD325" s="23" t="n">
        <v>0.1259586706888598</v>
      </c>
      <c r="CE325" s="23" t="n">
        <v>0.175314476723776</v>
      </c>
      <c r="CF325" s="23" t="n">
        <v>0.3752015725013357</v>
      </c>
      <c r="CG325" s="23" t="n">
        <v>0.07392842508869996</v>
      </c>
      <c r="CH325" s="23" t="n">
        <v>0.2492429018124759</v>
      </c>
      <c r="CI325" s="23" t="n">
        <v>2.391841274324288</v>
      </c>
      <c r="CJ325" s="23" t="n">
        <v>2.978767324626266</v>
      </c>
      <c r="CK325" s="23" t="n">
        <v>0.584064377451738</v>
      </c>
      <c r="CL325" s="23" t="n">
        <v>0.2088628049504023</v>
      </c>
      <c r="CM325" s="23" t="n">
        <v>4.636952535760562</v>
      </c>
      <c r="CN325" s="23" t="n">
        <v>3.636952535760562</v>
      </c>
      <c r="CO325" s="23" t="n">
        <v>0.0342960590803427</v>
      </c>
      <c r="CP325" s="23" t="n">
        <v>0.002454965501477478</v>
      </c>
      <c r="CQ325" s="23" t="n">
        <v>0.03724189150213942</v>
      </c>
      <c r="CR325" s="23" t="n">
        <v>0.00049086692031924</v>
      </c>
      <c r="CS325" s="23" t="n">
        <v>0.002945832421796718</v>
      </c>
      <c r="CT325" s="23" t="n">
        <v>1.071581562643289</v>
      </c>
      <c r="CU325" s="23" t="n">
        <v>1.08589419603272</v>
      </c>
      <c r="CV325" s="23" t="n">
        <v>0.04004225720752654</v>
      </c>
      <c r="CW325" s="23" t="n">
        <v>0.002800365705387123</v>
      </c>
      <c r="CX325" s="23" t="n">
        <v>1.167546892595521</v>
      </c>
      <c r="CY325" s="23" t="n">
        <v>0.1675468925955216</v>
      </c>
      <c r="CZ325" s="23" t="n">
        <v>5.649854463338036e-07</v>
      </c>
      <c r="DA325" s="23" t="n">
        <v>3.032888235392517e-05</v>
      </c>
      <c r="DB325" s="23" t="n">
        <v>8.876278031845783e-05</v>
      </c>
      <c r="DC325" s="23" t="n">
        <v>5.786891251819886e-05</v>
      </c>
      <c r="DD325" s="23" t="n">
        <v>8.819779487212402e-05</v>
      </c>
      <c r="DE325" s="23" t="n">
        <v>54.68082054277609</v>
      </c>
      <c r="DF325" s="23" t="n">
        <v>157.1063129049437</v>
      </c>
      <c r="DG325" s="23" t="n">
        <v>0.0002251679966322221</v>
      </c>
      <c r="DH325" s="23" t="n">
        <v>0.0001364052163137643</v>
      </c>
      <c r="DI325" s="23" t="n">
        <v>398.5376934810261</v>
      </c>
      <c r="DJ325" s="23" t="n">
        <v>397.5376934810261</v>
      </c>
      <c r="DK325" s="23" t="n">
        <v>0.00794829980729885</v>
      </c>
      <c r="DL325" s="23" t="n">
        <v>0.004865104042139541</v>
      </c>
      <c r="DM325" s="23" t="n">
        <v>0.01780643165977084</v>
      </c>
      <c r="DN325" s="23" t="n">
        <v>0.004993027810332452</v>
      </c>
      <c r="DO325" s="23" t="n">
        <v>0.009858131852471993</v>
      </c>
      <c r="DP325" s="23" t="n">
        <v>1.612093675388536</v>
      </c>
      <c r="DQ325" s="23" t="n">
        <v>2.240281832778799</v>
      </c>
      <c r="DR325" s="23" t="n">
        <v>0.02731282381982925</v>
      </c>
      <c r="DS325" s="23" t="n">
        <v>0.00950639216005841</v>
      </c>
      <c r="DT325" s="23" t="n">
        <v>3.436310215015812</v>
      </c>
      <c r="DU325" s="23" t="n">
        <v>2.436310215015812</v>
      </c>
      <c r="DV325" s="23" t="n">
        <v>-0.0001625766947129313</v>
      </c>
      <c r="DW325" s="23" t="n">
        <v>-0.0004793288179374728</v>
      </c>
      <c r="DX325" s="23" t="n">
        <v>-0.001482244507306508</v>
      </c>
      <c r="DY325" s="23" t="n">
        <v>-0.0008403389946561039</v>
      </c>
      <c r="DZ325" s="23" t="n">
        <v>-0.001319667812593577</v>
      </c>
      <c r="EA325" s="23" t="n">
        <v>3.948324289553582</v>
      </c>
      <c r="EB325" s="23" t="n">
        <v>9.11720163781021</v>
      </c>
      <c r="EC325" s="23" t="n">
        <v>-0.003104441356057362</v>
      </c>
      <c r="ED325" s="23" t="n">
        <v>-0.001622196848750854</v>
      </c>
      <c r="EE325" s="23" t="n">
        <v>19.0952421657914</v>
      </c>
      <c r="EF325" s="23" t="n">
        <v>18.0952421657914</v>
      </c>
      <c r="EG325" s="23" t="n">
        <v>0.004433764371897498</v>
      </c>
      <c r="EH325" s="23" t="n">
        <v>0.007200915040165581</v>
      </c>
      <c r="EI325" s="23" t="n">
        <v>0.01582770199128157</v>
      </c>
      <c r="EJ325" s="23" t="n">
        <v>0.004193022579218487</v>
      </c>
      <c r="EK325" s="23" t="n">
        <v>0.01139393761938407</v>
      </c>
      <c r="EL325" s="23" t="n">
        <v>2.624108643618298</v>
      </c>
      <c r="EM325" s="23" t="n">
        <v>3.56981126277305</v>
      </c>
      <c r="EN325" s="23" t="n">
        <v>0.02160433593536881</v>
      </c>
      <c r="EO325" s="23" t="n">
        <v>0.005776633944087239</v>
      </c>
      <c r="EP325" s="23" t="n">
        <v>4.872684726392642</v>
      </c>
      <c r="EQ325" s="23" t="n">
        <v>3.872684726392642</v>
      </c>
      <c r="ER325" s="23" t="n">
        <v>0.0009364109824944424</v>
      </c>
      <c r="ES325" s="23" t="n">
        <v>-0.003648411121115914</v>
      </c>
      <c r="ET325" s="23" t="n">
        <v>-0.006381638038850295</v>
      </c>
      <c r="EU325" s="23" t="n">
        <v>-0.003669637900228822</v>
      </c>
      <c r="EV325" s="23" t="n">
        <v>-0.007318049021344737</v>
      </c>
      <c r="EW325" s="23" t="n">
        <v>-2.896164386493158</v>
      </c>
      <c r="EX325" s="23" t="n">
        <v>-6.814997002545482</v>
      </c>
      <c r="EY325" s="23" t="n">
        <v>-0.005494918160102991</v>
      </c>
      <c r="EZ325" s="23" t="n">
        <v>0.0008867198787473034</v>
      </c>
      <c r="FA325" s="23" t="n">
        <v>-5.868062488401671</v>
      </c>
      <c r="FB325" s="23" t="n">
        <v>-6.86806248840167</v>
      </c>
      <c r="FC325" s="23" t="n">
        <v>0.007692853789986672</v>
      </c>
      <c r="FD325" s="23" t="n">
        <v>0.01070723142224548</v>
      </c>
      <c r="FE325" s="23" t="n">
        <v>0.02291522150273962</v>
      </c>
      <c r="FF325" s="23" t="n">
        <v>0.004515136290507465</v>
      </c>
      <c r="FG325" s="23" t="n">
        <v>0.01522236771275294</v>
      </c>
      <c r="FH325" s="23" t="n">
        <v>2.391841274324288</v>
      </c>
      <c r="FI325" s="23" t="n">
        <v>2.978767324626264</v>
      </c>
      <c r="FJ325" s="23" t="n">
        <v>0.03567139788871394</v>
      </c>
      <c r="FK325" s="23" t="n">
        <v>0.01275617638597433</v>
      </c>
      <c r="FL325" s="23" t="n">
        <v>4.636952535760561</v>
      </c>
      <c r="FM325" s="23" t="n">
        <v>3.636952535760561</v>
      </c>
    </row>
    <row r="326">
      <c r="A326" s="2" t="inlineStr">
        <is>
          <t>Vic|6401</t>
        </is>
      </c>
      <c r="B326" s="2" t="inlineStr">
        <is>
          <t>Vic</t>
        </is>
      </c>
      <c r="C326" s="2" t="inlineStr">
        <is>
          <t>6401</t>
        </is>
      </c>
      <c r="D326" s="2" t="inlineStr">
        <is>
          <t>Auxiliary finance and insurance services</t>
        </is>
      </c>
      <c r="E326" s="23" t="n">
        <v>1</v>
      </c>
      <c r="F326" s="23" t="n">
        <v>0.4005129830513419</v>
      </c>
      <c r="G326" s="23" t="n">
        <v>1.719635640235317</v>
      </c>
      <c r="H326" s="23" t="n">
        <v>0.3191226571839755</v>
      </c>
      <c r="I326" s="23" t="n">
        <v>0.7196356402353175</v>
      </c>
      <c r="J326" s="23" t="n">
        <v>1.400512983051342</v>
      </c>
      <c r="K326" s="23" t="n">
        <v>1.719635640235317</v>
      </c>
      <c r="L326" s="23" t="n">
        <v>2.662656452706926</v>
      </c>
      <c r="M326" s="23" t="n">
        <v>0.9430208124716084</v>
      </c>
      <c r="N326" s="23" t="n">
        <v>2.662656452706926</v>
      </c>
      <c r="O326" s="23" t="n">
        <v>1.662656452706926</v>
      </c>
      <c r="P326" s="23" t="n">
        <v>0.3185224126626717</v>
      </c>
      <c r="Q326" s="23" t="n">
        <v>0.127095259225906</v>
      </c>
      <c r="R326" s="23" t="n">
        <v>0.5330567542483774</v>
      </c>
      <c r="S326" s="23" t="n">
        <v>0.08743908235979972</v>
      </c>
      <c r="T326" s="23" t="n">
        <v>0.2145343415857057</v>
      </c>
      <c r="U326" s="23" t="n">
        <v>1.399015121615649</v>
      </c>
      <c r="V326" s="23" t="n">
        <v>1.673529814722666</v>
      </c>
      <c r="W326" s="23" t="n">
        <v>0.7568146120224443</v>
      </c>
      <c r="X326" s="23" t="n">
        <v>0.2237578577740669</v>
      </c>
      <c r="Y326" s="23" t="n">
        <v>2.376016826244319</v>
      </c>
      <c r="Z326" s="23" t="n">
        <v>1.376016826244318</v>
      </c>
      <c r="AA326" s="23" t="n">
        <v>0.5392521859812549</v>
      </c>
      <c r="AB326" s="23" t="n">
        <v>0.1922876753826749</v>
      </c>
      <c r="AC326" s="23" t="n">
        <v>0.8741548799483727</v>
      </c>
      <c r="AD326" s="23" t="n">
        <v>0.1426150185844429</v>
      </c>
      <c r="AE326" s="23" t="n">
        <v>0.3349026939671178</v>
      </c>
      <c r="AF326" s="23" t="n">
        <v>1.356582097173657</v>
      </c>
      <c r="AG326" s="23" t="n">
        <v>1.621050229694868</v>
      </c>
      <c r="AH326" s="23" t="n">
        <v>1.345498190639234</v>
      </c>
      <c r="AI326" s="23" t="n">
        <v>0.4713433106908615</v>
      </c>
      <c r="AJ326" s="23" t="n">
        <v>2.495118658055854</v>
      </c>
      <c r="AK326" s="23" t="n">
        <v>1.495118658055854</v>
      </c>
      <c r="AL326" s="23" t="n">
        <v>0.549577014664295</v>
      </c>
      <c r="AM326" s="23" t="n">
        <v>0.1927828239522628</v>
      </c>
      <c r="AN326" s="23" t="n">
        <v>0.8852112347315306</v>
      </c>
      <c r="AO326" s="23" t="n">
        <v>0.1428513961149729</v>
      </c>
      <c r="AP326" s="23" t="n">
        <v>0.3356342200672356</v>
      </c>
      <c r="AQ326" s="23" t="n">
        <v>1.350784000801094</v>
      </c>
      <c r="AR326" s="23" t="n">
        <v>1.610713714568749</v>
      </c>
      <c r="AS326" s="23" t="n">
        <v>1.364453268579745</v>
      </c>
      <c r="AT326" s="23" t="n">
        <v>0.479242033848214</v>
      </c>
      <c r="AU326" s="23" t="n">
        <v>2.482733506264287</v>
      </c>
      <c r="AV326" s="23" t="n">
        <v>1.482733506264287</v>
      </c>
      <c r="AW326" s="23" t="n">
        <v>0.5546529483350676</v>
      </c>
      <c r="AX326" s="23" t="n">
        <v>0.1974140982563985</v>
      </c>
      <c r="AY326" s="23" t="n">
        <v>0.8986022935433357</v>
      </c>
      <c r="AZ326" s="23" t="n">
        <v>0.1465352469518696</v>
      </c>
      <c r="BA326" s="23" t="n">
        <v>0.343949345208268</v>
      </c>
      <c r="BB326" s="23" t="n">
        <v>1.355923643512555</v>
      </c>
      <c r="BC326" s="23" t="n">
        <v>1.620116320017264</v>
      </c>
      <c r="BD326" s="23" t="n">
        <v>1.390671474027031</v>
      </c>
      <c r="BE326" s="23" t="n">
        <v>0.4920691804836951</v>
      </c>
      <c r="BF326" s="23" t="n">
        <v>2.507282217107988</v>
      </c>
      <c r="BG326" s="23" t="n">
        <v>1.507282217107988</v>
      </c>
      <c r="BH326" s="23" t="n">
        <v>2.284028046054138</v>
      </c>
      <c r="BI326" s="23" t="n">
        <v>1.142713223031842</v>
      </c>
      <c r="BJ326" s="23" t="n">
        <v>4.30216749183607</v>
      </c>
      <c r="BK326" s="23" t="n">
        <v>0.8754262227500904</v>
      </c>
      <c r="BL326" s="23" t="n">
        <v>2.018139445781932</v>
      </c>
      <c r="BM326" s="23" t="n">
        <v>1.500306125840259</v>
      </c>
      <c r="BN326" s="23" t="n">
        <v>1.883587856667718</v>
      </c>
      <c r="BO326" s="23" t="n">
        <v>7.034592994919223</v>
      </c>
      <c r="BP326" s="23" t="n">
        <v>2.732425503083152</v>
      </c>
      <c r="BQ326" s="23" t="n">
        <v>3.079906574296278</v>
      </c>
      <c r="BR326" s="23" t="n">
        <v>2.079906574296278</v>
      </c>
      <c r="CD326" s="23" t="n">
        <v>0.2207297733185833</v>
      </c>
      <c r="CE326" s="23" t="n">
        <v>0.06519241615676895</v>
      </c>
      <c r="CF326" s="23" t="n">
        <v>0.3410981256999953</v>
      </c>
      <c r="CG326" s="23" t="n">
        <v>0.05517593622464308</v>
      </c>
      <c r="CH326" s="23" t="n">
        <v>0.120368352381412</v>
      </c>
      <c r="CI326" s="23" t="n">
        <v>1.295349445508085</v>
      </c>
      <c r="CJ326" s="23" t="n">
        <v>1.545319965547567</v>
      </c>
      <c r="CK326" s="23" t="n">
        <v>0.5886835786167904</v>
      </c>
      <c r="CL326" s="23" t="n">
        <v>0.2475854529167951</v>
      </c>
      <c r="CM326" s="23" t="n">
        <v>2.666987646325051</v>
      </c>
      <c r="CN326" s="23" t="n">
        <v>1.666987646325051</v>
      </c>
      <c r="CO326" s="23" t="n">
        <v>0</v>
      </c>
      <c r="CP326" s="23" t="n">
        <v>0.0003968574111555283</v>
      </c>
      <c r="CQ326" s="23" t="n">
        <v>0.0006778180874421993</v>
      </c>
      <c r="CR326" s="23" t="n">
        <v>0.000280960676286671</v>
      </c>
      <c r="CS326" s="23" t="n">
        <v>0.0006778180874421993</v>
      </c>
      <c r="CV326" s="23" t="n">
        <v>0.003997364675287639</v>
      </c>
      <c r="CW326" s="23" t="n">
        <v>0.003319546587845439</v>
      </c>
      <c r="CZ326" s="23" t="n">
        <v>1.345444359122355e-06</v>
      </c>
      <c r="DA326" s="23" t="n">
        <v>3.653845013497227e-05</v>
      </c>
      <c r="DB326" s="23" t="n">
        <v>8.664824274096249e-05</v>
      </c>
      <c r="DC326" s="23" t="n">
        <v>4.876434824686786e-05</v>
      </c>
      <c r="DD326" s="23" t="n">
        <v>8.530279838184014e-05</v>
      </c>
      <c r="DE326" s="23" t="n">
        <v>28.15716178616753</v>
      </c>
      <c r="DF326" s="23" t="n">
        <v>64.40120853268425</v>
      </c>
      <c r="DG326" s="23" t="n">
        <v>0.0002483426491206736</v>
      </c>
      <c r="DH326" s="23" t="n">
        <v>0.0001616944063797111</v>
      </c>
      <c r="DI326" s="23" t="n">
        <v>184.5803934119355</v>
      </c>
      <c r="DJ326" s="23" t="n">
        <v>183.5803934119355</v>
      </c>
      <c r="DK326" s="23" t="n">
        <v>0.005348501204229349</v>
      </c>
      <c r="DL326" s="23" t="n">
        <v>0.004845836432613767</v>
      </c>
      <c r="DM326" s="23" t="n">
        <v>0.0142344814075429</v>
      </c>
      <c r="DN326" s="23" t="n">
        <v>0.004040143770699785</v>
      </c>
      <c r="DO326" s="23" t="n">
        <v>0.008885980203313552</v>
      </c>
      <c r="DP326" s="23" t="n">
        <v>1.906017638882067</v>
      </c>
      <c r="DQ326" s="23" t="n">
        <v>2.661396317212554</v>
      </c>
      <c r="DR326" s="23" t="n">
        <v>0.02550333518508189</v>
      </c>
      <c r="DS326" s="23" t="n">
        <v>0.01126885377753899</v>
      </c>
      <c r="DT326" s="23" t="n">
        <v>4.768314376542539</v>
      </c>
      <c r="DU326" s="23" t="n">
        <v>3.768314376542538</v>
      </c>
      <c r="DV326" s="23" t="n">
        <v>-0.0002739129778159024</v>
      </c>
      <c r="DW326" s="23" t="n">
        <v>-0.0006479579897686392</v>
      </c>
      <c r="DX326" s="23" t="n">
        <v>-0.001607888925920985</v>
      </c>
      <c r="DY326" s="23" t="n">
        <v>-0.0006860179583364433</v>
      </c>
      <c r="DZ326" s="23" t="n">
        <v>-0.001333975948105083</v>
      </c>
      <c r="EA326" s="23" t="n">
        <v>3.365561482100105</v>
      </c>
      <c r="EB326" s="23" t="n">
        <v>5.8700720891058</v>
      </c>
      <c r="EC326" s="23" t="n">
        <v>-0.003530837062203801</v>
      </c>
      <c r="ED326" s="23" t="n">
        <v>-0.001922948136282816</v>
      </c>
      <c r="EE326" s="23" t="n">
        <v>12.8903606187542</v>
      </c>
      <c r="EF326" s="23" t="n">
        <v>11.8903606187542</v>
      </c>
      <c r="EG326" s="23" t="n">
        <v>0.01077233598051295</v>
      </c>
      <c r="EH326" s="23" t="n">
        <v>0.004523833117060104</v>
      </c>
      <c r="EI326" s="23" t="n">
        <v>0.01839874918818091</v>
      </c>
      <c r="EJ326" s="23" t="n">
        <v>0.003102580090607857</v>
      </c>
      <c r="EK326" s="23" t="n">
        <v>0.007626413207667961</v>
      </c>
      <c r="EL326" s="23" t="n">
        <v>1.419949129440789</v>
      </c>
      <c r="EM326" s="23" t="n">
        <v>1.707962805974866</v>
      </c>
      <c r="EN326" s="23" t="n">
        <v>0.02524635679222989</v>
      </c>
      <c r="EO326" s="23" t="n">
        <v>0.006847607604048976</v>
      </c>
      <c r="EP326" s="23" t="n">
        <v>2.343628794896511</v>
      </c>
      <c r="EQ326" s="23" t="n">
        <v>1.343628794896511</v>
      </c>
      <c r="ER326" s="23" t="n">
        <v>-0.0004475072974728869</v>
      </c>
      <c r="ES326" s="23" t="n">
        <v>-0.004028684547472215</v>
      </c>
      <c r="ET326" s="23" t="n">
        <v>-0.00734239440502323</v>
      </c>
      <c r="EU326" s="23" t="n">
        <v>-0.002866202560078127</v>
      </c>
      <c r="EV326" s="23" t="n">
        <v>-0.006894887107550342</v>
      </c>
      <c r="EW326" s="23" t="n">
        <v>10.00250022786791</v>
      </c>
      <c r="EX326" s="23" t="n">
        <v>16.40731770517794</v>
      </c>
      <c r="EY326" s="23" t="n">
        <v>-0.00629127885171967</v>
      </c>
      <c r="EZ326" s="23" t="n">
        <v>0.00105111555330356</v>
      </c>
      <c r="FA326" s="23" t="n">
        <v>14.05849443628534</v>
      </c>
      <c r="FB326" s="23" t="n">
        <v>13.05849443628534</v>
      </c>
      <c r="FC326" s="23" t="n">
        <v>0.01348094469360689</v>
      </c>
      <c r="FD326" s="23" t="n">
        <v>0.003981589540181961</v>
      </c>
      <c r="FE326" s="23" t="n">
        <v>0.02083237298947324</v>
      </c>
      <c r="FF326" s="23" t="n">
        <v>0.003369838755684392</v>
      </c>
      <c r="FG326" s="23" t="n">
        <v>0.007351428295866352</v>
      </c>
      <c r="FH326" s="23" t="n">
        <v>1.295349445508085</v>
      </c>
      <c r="FI326" s="23" t="n">
        <v>1.545319965547566</v>
      </c>
      <c r="FJ326" s="23" t="n">
        <v>0.03595351295864083</v>
      </c>
      <c r="FK326" s="23" t="n">
        <v>0.01512113996916759</v>
      </c>
      <c r="FL326" s="23" t="n">
        <v>2.666987646325051</v>
      </c>
      <c r="FM326" s="23" t="n">
        <v>1.666987646325051</v>
      </c>
    </row>
    <row r="327">
      <c r="A327" s="2" t="inlineStr">
        <is>
          <t>Vic|6601</t>
        </is>
      </c>
      <c r="B327" s="2" t="inlineStr">
        <is>
          <t>Vic</t>
        </is>
      </c>
      <c r="C327" s="2" t="inlineStr">
        <is>
          <t>6601</t>
        </is>
      </c>
      <c r="D327" s="2" t="inlineStr">
        <is>
          <t>Rental and hiring services (except real estate)</t>
        </is>
      </c>
      <c r="E327" s="23" t="n">
        <v>1</v>
      </c>
      <c r="F327" s="23" t="n">
        <v>0.5951437711600835</v>
      </c>
      <c r="G327" s="23" t="n">
        <v>2.114456900041274</v>
      </c>
      <c r="H327" s="23" t="n">
        <v>0.5193131288811901</v>
      </c>
      <c r="I327" s="23" t="n">
        <v>1.114456900041274</v>
      </c>
      <c r="J327" s="23" t="n">
        <v>1.595143771160084</v>
      </c>
      <c r="K327" s="23" t="n">
        <v>2.114456900041274</v>
      </c>
      <c r="L327" s="23" t="n">
        <v>2.957336695013699</v>
      </c>
      <c r="M327" s="23" t="n">
        <v>0.8428797949724252</v>
      </c>
      <c r="N327" s="23" t="n">
        <v>2.957336695013699</v>
      </c>
      <c r="O327" s="23" t="n">
        <v>1.957336695013699</v>
      </c>
      <c r="P327" s="23" t="n">
        <v>0.2048208977313241</v>
      </c>
      <c r="Q327" s="23" t="n">
        <v>0.1421284722898562</v>
      </c>
      <c r="R327" s="23" t="n">
        <v>0.4764505319367672</v>
      </c>
      <c r="S327" s="23" t="n">
        <v>0.129501161915587</v>
      </c>
      <c r="T327" s="23" t="n">
        <v>0.2716296342054432</v>
      </c>
      <c r="U327" s="23" t="n">
        <v>1.693915874132603</v>
      </c>
      <c r="V327" s="23" t="n">
        <v>2.326181250126909</v>
      </c>
      <c r="W327" s="23" t="n">
        <v>0.6764471542698005</v>
      </c>
      <c r="X327" s="23" t="n">
        <v>0.1999966223330333</v>
      </c>
      <c r="Y327" s="23" t="n">
        <v>3.302627621313998</v>
      </c>
      <c r="Z327" s="23" t="n">
        <v>2.302627621313998</v>
      </c>
      <c r="AA327" s="23" t="n">
        <v>0.2870240391199951</v>
      </c>
      <c r="AB327" s="23" t="n">
        <v>0.2595975680421289</v>
      </c>
      <c r="AC327" s="23" t="n">
        <v>0.7754557637361661</v>
      </c>
      <c r="AD327" s="23" t="n">
        <v>0.2288341565740422</v>
      </c>
      <c r="AE327" s="23" t="n">
        <v>0.488431724616171</v>
      </c>
      <c r="AF327" s="23" t="n">
        <v>1.904445386658362</v>
      </c>
      <c r="AG327" s="23" t="n">
        <v>2.701710163767761</v>
      </c>
      <c r="AH327" s="23" t="n">
        <v>1.196746309843492</v>
      </c>
      <c r="AI327" s="23" t="n">
        <v>0.4212905461073262</v>
      </c>
      <c r="AJ327" s="23" t="n">
        <v>4.169498532292526</v>
      </c>
      <c r="AK327" s="23" t="n">
        <v>3.169498532292527</v>
      </c>
      <c r="AL327" s="23" t="n">
        <v>0.2787967720756198</v>
      </c>
      <c r="AM327" s="23" t="n">
        <v>0.2656259673643367</v>
      </c>
      <c r="AN327" s="23" t="n">
        <v>0.7748690691842798</v>
      </c>
      <c r="AO327" s="23" t="n">
        <v>0.2304463297443232</v>
      </c>
      <c r="AP327" s="23" t="n">
        <v>0.49607229710866</v>
      </c>
      <c r="AQ327" s="23" t="n">
        <v>1.952758403143525</v>
      </c>
      <c r="AR327" s="23" t="n">
        <v>2.779333000936278</v>
      </c>
      <c r="AS327" s="23" t="n">
        <v>1.203219559321858</v>
      </c>
      <c r="AT327" s="23" t="n">
        <v>0.4283504901375786</v>
      </c>
      <c r="AU327" s="23" t="n">
        <v>4.31575857340092</v>
      </c>
      <c r="AV327" s="23" t="n">
        <v>3.31575857340092</v>
      </c>
      <c r="AW327" s="23" t="n">
        <v>0.3061579016363234</v>
      </c>
      <c r="AX327" s="23" t="n">
        <v>0.2732368758931006</v>
      </c>
      <c r="AY327" s="23" t="n">
        <v>0.8157041049638434</v>
      </c>
      <c r="AZ327" s="23" t="n">
        <v>0.2363093274344194</v>
      </c>
      <c r="BA327" s="23" t="n">
        <v>0.50954620332752</v>
      </c>
      <c r="BB327" s="23" t="n">
        <v>1.892470435787319</v>
      </c>
      <c r="BC327" s="23" t="n">
        <v>2.664324848727229</v>
      </c>
      <c r="BD327" s="23" t="n">
        <v>1.255519604763148</v>
      </c>
      <c r="BE327" s="23" t="n">
        <v>0.4398154997993047</v>
      </c>
      <c r="BF327" s="23" t="n">
        <v>4.100889110007506</v>
      </c>
      <c r="BG327" s="23" t="n">
        <v>3.100889110007506</v>
      </c>
      <c r="BH327" s="23" t="n">
        <v>1.22989375508361</v>
      </c>
      <c r="BI327" s="23" t="n">
        <v>1.346611922694077</v>
      </c>
      <c r="BJ327" s="23" t="n">
        <v>3.923887018346926</v>
      </c>
      <c r="BK327" s="23" t="n">
        <v>1.347381340569239</v>
      </c>
      <c r="BL327" s="23" t="n">
        <v>2.693993263263316</v>
      </c>
      <c r="BM327" s="23" t="n">
        <v>2.094901016553688</v>
      </c>
      <c r="BN327" s="23" t="n">
        <v>3.19042763013312</v>
      </c>
      <c r="BO327" s="23" t="n">
        <v>6.366151512785639</v>
      </c>
      <c r="BP327" s="23" t="n">
        <v>2.442264494438713</v>
      </c>
      <c r="BQ327" s="23" t="n">
        <v>5.176180045204684</v>
      </c>
      <c r="BR327" s="23" t="n">
        <v>4.176180045204685</v>
      </c>
      <c r="CD327" s="23" t="n">
        <v>0.08220314138867098</v>
      </c>
      <c r="CE327" s="23" t="n">
        <v>0.1174690957522727</v>
      </c>
      <c r="CF327" s="23" t="n">
        <v>0.2990052317993986</v>
      </c>
      <c r="CG327" s="23" t="n">
        <v>0.09933299465845501</v>
      </c>
      <c r="CH327" s="23" t="n">
        <v>0.2168020904107277</v>
      </c>
      <c r="CI327" s="23" t="n">
        <v>2.429009813589216</v>
      </c>
      <c r="CJ327" s="23" t="n">
        <v>3.637394225430499</v>
      </c>
      <c r="CK327" s="23" t="n">
        <v>0.5202991555736916</v>
      </c>
      <c r="CL327" s="23" t="n">
        <v>0.2212939237742929</v>
      </c>
      <c r="CM327" s="23" t="n">
        <v>6.329431537337791</v>
      </c>
      <c r="CN327" s="23" t="n">
        <v>5.329431537337792</v>
      </c>
      <c r="CO327" s="23" t="n">
        <v>0</v>
      </c>
      <c r="CP327" s="23" t="n">
        <v>0.0006031528955693445</v>
      </c>
      <c r="CQ327" s="23" t="n">
        <v>0.001223342299866749</v>
      </c>
      <c r="CR327" s="23" t="n">
        <v>0.0006201894042974046</v>
      </c>
      <c r="CS327" s="23" t="n">
        <v>0.001223342299866749</v>
      </c>
      <c r="CV327" s="23" t="n">
        <v>0.004190380471623773</v>
      </c>
      <c r="CW327" s="23" t="n">
        <v>0.002967038171757024</v>
      </c>
      <c r="CZ327" s="23" t="n">
        <v>4.857978450245995e-05</v>
      </c>
      <c r="DA327" s="23" t="n">
        <v>6.647287892185569e-05</v>
      </c>
      <c r="DB327" s="23" t="n">
        <v>0.0001963227691789154</v>
      </c>
      <c r="DC327" s="23" t="n">
        <v>8.127010575459972e-05</v>
      </c>
      <c r="DD327" s="23" t="n">
        <v>0.0001477429846764554</v>
      </c>
      <c r="DE327" s="23" t="n">
        <v>2.368323873863411</v>
      </c>
      <c r="DF327" s="23" t="n">
        <v>4.041244134563299</v>
      </c>
      <c r="DG327" s="23" t="n">
        <v>0.0003408465657856022</v>
      </c>
      <c r="DH327" s="23" t="n">
        <v>0.0001445237966066869</v>
      </c>
      <c r="DI327" s="23" t="n">
        <v>7.016222267687142</v>
      </c>
      <c r="DJ327" s="23" t="n">
        <v>6.016222267687143</v>
      </c>
      <c r="DK327" s="23" t="n">
        <v>0.02792565939182569</v>
      </c>
      <c r="DL327" s="23" t="n">
        <v>0.007889889794696679</v>
      </c>
      <c r="DM327" s="23" t="n">
        <v>0.04202772920923404</v>
      </c>
      <c r="DN327" s="23" t="n">
        <v>0.006212180022711669</v>
      </c>
      <c r="DO327" s="23" t="n">
        <v>0.01410206981740835</v>
      </c>
      <c r="DP327" s="23" t="n">
        <v>1.282531906731133</v>
      </c>
      <c r="DQ327" s="23" t="n">
        <v>1.504986099684946</v>
      </c>
      <c r="DR327" s="23" t="n">
        <v>0.05209992383735871</v>
      </c>
      <c r="DS327" s="23" t="n">
        <v>0.01007219462812467</v>
      </c>
      <c r="DT327" s="23" t="n">
        <v>1.86566494657631</v>
      </c>
      <c r="DU327" s="23" t="n">
        <v>0.86566494657631</v>
      </c>
      <c r="DV327" s="23" t="n">
        <v>-0.0006131096156245192</v>
      </c>
      <c r="DW327" s="23" t="n">
        <v>-0.0009486070404240318</v>
      </c>
      <c r="DX327" s="23" t="n">
        <v>-0.002612358498715895</v>
      </c>
      <c r="DY327" s="23" t="n">
        <v>-0.001050641842667344</v>
      </c>
      <c r="DZ327" s="23" t="n">
        <v>-0.001999248883091376</v>
      </c>
      <c r="EA327" s="23" t="n">
        <v>2.547206268258853</v>
      </c>
      <c r="EB327" s="23" t="n">
        <v>4.260834330668461</v>
      </c>
      <c r="EC327" s="23" t="n">
        <v>-0.004331105433478238</v>
      </c>
      <c r="ED327" s="23" t="n">
        <v>-0.001718746934762342</v>
      </c>
      <c r="EE327" s="23" t="n">
        <v>7.064161649245271</v>
      </c>
      <c r="EF327" s="23" t="n">
        <v>6.064161649245272</v>
      </c>
      <c r="EG327" s="23" t="n">
        <v>0.007902361066871992</v>
      </c>
      <c r="EH327" s="23" t="n">
        <v>0.004853915816026151</v>
      </c>
      <c r="EI327" s="23" t="n">
        <v>0.0173640137014021</v>
      </c>
      <c r="EJ327" s="23" t="n">
        <v>0.004607736818503961</v>
      </c>
      <c r="EK327" s="23" t="n">
        <v>0.009461652634530112</v>
      </c>
      <c r="EL327" s="23" t="n">
        <v>1.614236147266742</v>
      </c>
      <c r="EM327" s="23" t="n">
        <v>2.197319706662725</v>
      </c>
      <c r="EN327" s="23" t="n">
        <v>0.02348446196407096</v>
      </c>
      <c r="EO327" s="23" t="n">
        <v>0.006120448262668859</v>
      </c>
      <c r="EP327" s="23" t="n">
        <v>2.971828516229374</v>
      </c>
      <c r="EQ327" s="23" t="n">
        <v>1.971828516229374</v>
      </c>
      <c r="ER327" s="23" t="n">
        <v>-0.01612962811124724</v>
      </c>
      <c r="ES327" s="23" t="n">
        <v>0.001174483506181784</v>
      </c>
      <c r="ET327" s="23" t="n">
        <v>-0.01795070825328848</v>
      </c>
      <c r="EU327" s="23" t="n">
        <v>-0.002995563648223024</v>
      </c>
      <c r="EV327" s="23" t="n">
        <v>-0.001821080142041239</v>
      </c>
      <c r="EW327" s="23" t="n">
        <v>0.9271847126244148</v>
      </c>
      <c r="EX327" s="23" t="n">
        <v>1.112902797850088</v>
      </c>
      <c r="EY327" s="23" t="n">
        <v>-0.01701121248570433</v>
      </c>
      <c r="EZ327" s="23" t="n">
        <v>0.0009394957675841475</v>
      </c>
      <c r="FA327" s="23" t="n">
        <v>1.054656212057509</v>
      </c>
      <c r="FB327" s="23" t="n">
        <v>0.05465621205750926</v>
      </c>
      <c r="FC327" s="23" t="n">
        <v>0.005020509857100114</v>
      </c>
      <c r="FD327" s="23" t="n">
        <v>0.007174357855017455</v>
      </c>
      <c r="FE327" s="23" t="n">
        <v>0.01826157356293285</v>
      </c>
      <c r="FF327" s="23" t="n">
        <v>0.006066705850815284</v>
      </c>
      <c r="FG327" s="23" t="n">
        <v>0.01324106370583274</v>
      </c>
      <c r="FH327" s="23" t="n">
        <v>2.429009813589216</v>
      </c>
      <c r="FI327" s="23" t="n">
        <v>3.637394225430499</v>
      </c>
      <c r="FJ327" s="23" t="n">
        <v>0.0317769734230447</v>
      </c>
      <c r="FK327" s="23" t="n">
        <v>0.01351539986011184</v>
      </c>
      <c r="FL327" s="23" t="n">
        <v>6.329431537337788</v>
      </c>
      <c r="FM327" s="23" t="n">
        <v>5.329431537337789</v>
      </c>
    </row>
    <row r="328">
      <c r="A328" s="2" t="inlineStr">
        <is>
          <t>Vic|6700</t>
        </is>
      </c>
      <c r="B328" s="2" t="inlineStr">
        <is>
          <t>Vic</t>
        </is>
      </c>
      <c r="C328" s="2" t="inlineStr">
        <is>
          <t>6700</t>
        </is>
      </c>
      <c r="D328" s="2" t="inlineStr">
        <is>
          <t>Imputed rent for owner-occupiers</t>
        </is>
      </c>
      <c r="E328" s="23" t="n">
        <v>1</v>
      </c>
      <c r="F328" s="23" t="n">
        <v>0.2180025004314589</v>
      </c>
      <c r="G328" s="23" t="n">
        <v>1.382413391259193</v>
      </c>
      <c r="H328" s="23" t="n">
        <v>0.164410890827734</v>
      </c>
      <c r="I328" s="23" t="n">
        <v>0.3824133912591929</v>
      </c>
      <c r="J328" s="23" t="n">
        <v>1.218002500431459</v>
      </c>
      <c r="K328" s="23" t="n">
        <v>1.382413391259193</v>
      </c>
      <c r="L328" s="23" t="n">
        <v>1.513644770992292</v>
      </c>
      <c r="M328" s="23" t="n">
        <v>0.1312313797330988</v>
      </c>
      <c r="N328" s="23" t="n">
        <v>1.513644770992292</v>
      </c>
      <c r="O328" s="23" t="n">
        <v>0.5136447709922918</v>
      </c>
      <c r="P328" s="23" t="n">
        <v>0</v>
      </c>
      <c r="Q328" s="23" t="n">
        <v>0.03443879899177853</v>
      </c>
      <c r="R328" s="23" t="n">
        <v>0.07418051904148014</v>
      </c>
      <c r="S328" s="23" t="n">
        <v>0.03974172004970161</v>
      </c>
      <c r="T328" s="23" t="n">
        <v>0.07418051904148014</v>
      </c>
      <c r="W328" s="23" t="n">
        <v>0.1053188057192171</v>
      </c>
      <c r="X328" s="23" t="n">
        <v>0.03113828667773692</v>
      </c>
      <c r="AA328" s="23" t="n">
        <v>0.6998794827357523</v>
      </c>
      <c r="AB328" s="23" t="n">
        <v>0.1113273326504145</v>
      </c>
      <c r="AC328" s="23" t="n">
        <v>0.8813072482890894</v>
      </c>
      <c r="AD328" s="23" t="n">
        <v>0.07010043290292257</v>
      </c>
      <c r="AE328" s="23" t="n">
        <v>0.1814277655533371</v>
      </c>
      <c r="AF328" s="23" t="n">
        <v>1.159066432716742</v>
      </c>
      <c r="AG328" s="23" t="n">
        <v>1.259227152715144</v>
      </c>
      <c r="AH328" s="23" t="n">
        <v>0.9468996850326749</v>
      </c>
      <c r="AI328" s="23" t="n">
        <v>0.0655924367435855</v>
      </c>
      <c r="AJ328" s="23" t="n">
        <v>1.352946769251397</v>
      </c>
      <c r="AK328" s="23" t="n">
        <v>0.3529467692513969</v>
      </c>
      <c r="AL328" s="23" t="n">
        <v>0.7565270235445242</v>
      </c>
      <c r="AM328" s="23" t="n">
        <v>0.1112349927747317</v>
      </c>
      <c r="AN328" s="23" t="n">
        <v>0.9376308039829181</v>
      </c>
      <c r="AO328" s="23" t="n">
        <v>0.06986878766366218</v>
      </c>
      <c r="AP328" s="23" t="n">
        <v>0.1811037804383939</v>
      </c>
      <c r="AQ328" s="23" t="n">
        <v>1.147033733512343</v>
      </c>
      <c r="AR328" s="23" t="n">
        <v>1.239388382439897</v>
      </c>
      <c r="AS328" s="23" t="n">
        <v>1.004322432095729</v>
      </c>
      <c r="AT328" s="23" t="n">
        <v>0.06669162811281126</v>
      </c>
      <c r="AU328" s="23" t="n">
        <v>1.327543367043546</v>
      </c>
      <c r="AV328" s="23" t="n">
        <v>0.3275433670435456</v>
      </c>
      <c r="AW328" s="23" t="n">
        <v>0.7753116770159236</v>
      </c>
      <c r="AX328" s="23" t="n">
        <v>0.1144748544365739</v>
      </c>
      <c r="AY328" s="23" t="n">
        <v>0.9614711755041043</v>
      </c>
      <c r="AZ328" s="23" t="n">
        <v>0.07168464405160675</v>
      </c>
      <c r="BA328" s="23" t="n">
        <v>0.1861594984881807</v>
      </c>
      <c r="BB328" s="23" t="n">
        <v>1.147650110052738</v>
      </c>
      <c r="BC328" s="23" t="n">
        <v>1.240109241234035</v>
      </c>
      <c r="BD328" s="23" t="n">
        <v>1.029947837551216</v>
      </c>
      <c r="BE328" s="23" t="n">
        <v>0.06847666204711178</v>
      </c>
      <c r="BF328" s="23" t="n">
        <v>1.328430704817132</v>
      </c>
      <c r="BG328" s="23" t="n">
        <v>0.3284307048171321</v>
      </c>
      <c r="BH328" s="23" t="n">
        <v>0</v>
      </c>
      <c r="BI328" s="23" t="n">
        <v>0.4364469675984584</v>
      </c>
      <c r="BJ328" s="23" t="n">
        <v>0.8602837149253894</v>
      </c>
      <c r="BK328" s="23" t="n">
        <v>0.423836747326931</v>
      </c>
      <c r="BL328" s="23" t="n">
        <v>0.8602837149253894</v>
      </c>
      <c r="BO328" s="23" t="n">
        <v>1.240529796501989</v>
      </c>
      <c r="BP328" s="23" t="n">
        <v>0.3802460815765992</v>
      </c>
      <c r="CD328" s="23" t="n">
        <v>0.6998794827357523</v>
      </c>
      <c r="CE328" s="23" t="n">
        <v>0.07688853365863593</v>
      </c>
      <c r="CF328" s="23" t="n">
        <v>0.8071267292476092</v>
      </c>
      <c r="CG328" s="23" t="n">
        <v>0.03035871285322098</v>
      </c>
      <c r="CH328" s="23" t="n">
        <v>0.1072472465118569</v>
      </c>
      <c r="CI328" s="23" t="n">
        <v>1.109859676637593</v>
      </c>
      <c r="CJ328" s="23" t="n">
        <v>1.15323673454841</v>
      </c>
      <c r="CK328" s="23" t="n">
        <v>0.841580879313458</v>
      </c>
      <c r="CL328" s="23" t="n">
        <v>0.03445415006584884</v>
      </c>
      <c r="CM328" s="23" t="n">
        <v>1.202465424509675</v>
      </c>
      <c r="CN328" s="23" t="n">
        <v>0.2024654245096749</v>
      </c>
      <c r="CO328" s="23" t="n">
        <v>0.009283650447862595</v>
      </c>
      <c r="CP328" s="23" t="n">
        <v>0.001647079834979287</v>
      </c>
      <c r="CQ328" s="23" t="n">
        <v>0.01113552609613134</v>
      </c>
      <c r="CR328" s="23" t="n">
        <v>0.0002047958132894547</v>
      </c>
      <c r="CS328" s="23" t="n">
        <v>0.001851875648268742</v>
      </c>
      <c r="CT328" s="23" t="n">
        <v>1.177417261047188</v>
      </c>
      <c r="CU328" s="23" t="n">
        <v>1.199477097793477</v>
      </c>
      <c r="CV328" s="23" t="n">
        <v>0.01159747632358125</v>
      </c>
      <c r="CW328" s="23" t="n">
        <v>0.0004619502274499105</v>
      </c>
      <c r="CX328" s="23" t="n">
        <v>1.249236643356318</v>
      </c>
      <c r="CY328" s="23" t="n">
        <v>0.2492366433563181</v>
      </c>
      <c r="CZ328" s="23" t="n">
        <v>9.331944149719865e-06</v>
      </c>
      <c r="DA328" s="23" t="n">
        <v>3.852673644365285e-05</v>
      </c>
      <c r="DB328" s="23" t="n">
        <v>8.458549211730077e-05</v>
      </c>
      <c r="DC328" s="23" t="n">
        <v>3.672681152392805e-05</v>
      </c>
      <c r="DD328" s="23" t="n">
        <v>7.52535479675809e-05</v>
      </c>
      <c r="DE328" s="23" t="n">
        <v>5.128479106340278</v>
      </c>
      <c r="DF328" s="23" t="n">
        <v>9.064080405993423</v>
      </c>
      <c r="DG328" s="23" t="n">
        <v>0.0001070869891825872</v>
      </c>
      <c r="DH328" s="23" t="n">
        <v>2.25014970652864e-05</v>
      </c>
      <c r="DI328" s="23" t="n">
        <v>11.47531398222114</v>
      </c>
      <c r="DJ328" s="23" t="n">
        <v>10.47531398222114</v>
      </c>
      <c r="DK328" s="23" t="n">
        <v>0.009491671079387044</v>
      </c>
      <c r="DL328" s="23" t="n">
        <v>0.00174387749758598</v>
      </c>
      <c r="DM328" s="23" t="n">
        <v>0.01319453301485193</v>
      </c>
      <c r="DN328" s="23" t="n">
        <v>0.001958984437878903</v>
      </c>
      <c r="DO328" s="23" t="n">
        <v>0.003702861935464883</v>
      </c>
      <c r="DP328" s="23" t="n">
        <v>1.183727131186956</v>
      </c>
      <c r="DQ328" s="23" t="n">
        <v>1.39011696723313</v>
      </c>
      <c r="DR328" s="23" t="n">
        <v>0.01476271391783864</v>
      </c>
      <c r="DS328" s="23" t="n">
        <v>0.00156818090298671</v>
      </c>
      <c r="DT328" s="23" t="n">
        <v>1.555333491264637</v>
      </c>
      <c r="DU328" s="23" t="n">
        <v>0.555333491264637</v>
      </c>
      <c r="DV328" s="23" t="n">
        <v>0</v>
      </c>
      <c r="DW328" s="23" t="n">
        <v>-0.0001896224071667306</v>
      </c>
      <c r="DX328" s="23" t="n">
        <v>-0.0005742730819141928</v>
      </c>
      <c r="DY328" s="23" t="n">
        <v>-0.0003846506747474623</v>
      </c>
      <c r="DZ328" s="23" t="n">
        <v>-0.0005742730819141928</v>
      </c>
      <c r="EC328" s="23" t="n">
        <v>-0.0008418717751160815</v>
      </c>
      <c r="ED328" s="23" t="n">
        <v>-0.0002675986932018887</v>
      </c>
      <c r="EG328" s="23" t="n">
        <v>0</v>
      </c>
      <c r="EH328" s="23" t="n">
        <v>0.001123942471283052</v>
      </c>
      <c r="EI328" s="23" t="n">
        <v>0.002521859047772869</v>
      </c>
      <c r="EJ328" s="23" t="n">
        <v>0.001397916576489817</v>
      </c>
      <c r="EK328" s="23" t="n">
        <v>0.002521859047772869</v>
      </c>
      <c r="EN328" s="23" t="n">
        <v>0.003474776503958137</v>
      </c>
      <c r="EO328" s="23" t="n">
        <v>0.0009529174561852677</v>
      </c>
      <c r="ER328" s="23" t="n">
        <v>0.05664754080877186</v>
      </c>
      <c r="ES328" s="23" t="n">
        <v>-0.001216282346965799</v>
      </c>
      <c r="ET328" s="23" t="n">
        <v>0.05380169664605577</v>
      </c>
      <c r="EU328" s="23" t="n">
        <v>-0.001629561815750285</v>
      </c>
      <c r="EV328" s="23" t="n">
        <v>-0.002845844162716084</v>
      </c>
      <c r="EW328" s="23" t="n">
        <v>0.9785289470716537</v>
      </c>
      <c r="EX328" s="23" t="n">
        <v>0.9497622646617097</v>
      </c>
      <c r="EY328" s="23" t="n">
        <v>0.05394797055909638</v>
      </c>
      <c r="EZ328" s="23" t="n">
        <v>0.0001462739130406038</v>
      </c>
      <c r="FA328" s="23" t="n">
        <v>0.9523444405329339</v>
      </c>
      <c r="FB328" s="23" t="n">
        <v>-0.04765555946706608</v>
      </c>
      <c r="FC328" s="23" t="n">
        <v>0.04274473922162334</v>
      </c>
      <c r="FD328" s="23" t="n">
        <v>0.0046959232288458</v>
      </c>
      <c r="FE328" s="23" t="n">
        <v>0.04929480347906826</v>
      </c>
      <c r="FF328" s="23" t="n">
        <v>0.001854141028599114</v>
      </c>
      <c r="FG328" s="23" t="n">
        <v>0.006550064257444914</v>
      </c>
      <c r="FH328" s="23" t="n">
        <v>1.109859676637593</v>
      </c>
      <c r="FI328" s="23" t="n">
        <v>1.15323673454841</v>
      </c>
      <c r="FJ328" s="23" t="n">
        <v>0.05139907099368465</v>
      </c>
      <c r="FK328" s="23" t="n">
        <v>0.002104267514616398</v>
      </c>
      <c r="FL328" s="23" t="n">
        <v>1.202465424509675</v>
      </c>
      <c r="FM328" s="23" t="n">
        <v>0.2024654245096747</v>
      </c>
    </row>
    <row r="329">
      <c r="A329" s="2" t="inlineStr">
        <is>
          <t>Vic|6701</t>
        </is>
      </c>
      <c r="B329" s="2" t="inlineStr">
        <is>
          <t>Vic</t>
        </is>
      </c>
      <c r="C329" s="2" t="inlineStr">
        <is>
          <t>6701</t>
        </is>
      </c>
      <c r="D329" s="2" t="inlineStr">
        <is>
          <t>Actual rent for housing</t>
        </is>
      </c>
      <c r="E329" s="23" t="n">
        <v>1</v>
      </c>
      <c r="F329" s="23" t="n">
        <v>0.2180025004314589</v>
      </c>
      <c r="G329" s="23" t="n">
        <v>1.382413391259193</v>
      </c>
      <c r="H329" s="23" t="n">
        <v>0.164410890827734</v>
      </c>
      <c r="I329" s="23" t="n">
        <v>0.3824133912591929</v>
      </c>
      <c r="J329" s="23" t="n">
        <v>1.218002500431459</v>
      </c>
      <c r="K329" s="23" t="n">
        <v>1.382413391259193</v>
      </c>
      <c r="L329" s="23" t="n">
        <v>1.513644770992292</v>
      </c>
      <c r="M329" s="23" t="n">
        <v>0.1312313797330988</v>
      </c>
      <c r="N329" s="23" t="n">
        <v>1.513644770992292</v>
      </c>
      <c r="O329" s="23" t="n">
        <v>0.5136447709922918</v>
      </c>
      <c r="P329" s="23" t="n">
        <v>0</v>
      </c>
      <c r="Q329" s="23" t="n">
        <v>0.03443879899177853</v>
      </c>
      <c r="R329" s="23" t="n">
        <v>0.07418051904148014</v>
      </c>
      <c r="S329" s="23" t="n">
        <v>0.03974172004970161</v>
      </c>
      <c r="T329" s="23" t="n">
        <v>0.07418051904148014</v>
      </c>
      <c r="W329" s="23" t="n">
        <v>0.1053188057192171</v>
      </c>
      <c r="X329" s="23" t="n">
        <v>0.03113828667773692</v>
      </c>
      <c r="AA329" s="23" t="n">
        <v>0.6998794827357523</v>
      </c>
      <c r="AB329" s="23" t="n">
        <v>0.1113273326504145</v>
      </c>
      <c r="AC329" s="23" t="n">
        <v>0.8813072482890894</v>
      </c>
      <c r="AD329" s="23" t="n">
        <v>0.07010043290292257</v>
      </c>
      <c r="AE329" s="23" t="n">
        <v>0.1814277655533371</v>
      </c>
      <c r="AF329" s="23" t="n">
        <v>1.159066432716742</v>
      </c>
      <c r="AG329" s="23" t="n">
        <v>1.259227152715144</v>
      </c>
      <c r="AH329" s="23" t="n">
        <v>0.9468996850326749</v>
      </c>
      <c r="AI329" s="23" t="n">
        <v>0.0655924367435855</v>
      </c>
      <c r="AJ329" s="23" t="n">
        <v>1.352946769251397</v>
      </c>
      <c r="AK329" s="23" t="n">
        <v>0.3529467692513969</v>
      </c>
      <c r="AL329" s="23" t="n">
        <v>0.7565270235445242</v>
      </c>
      <c r="AM329" s="23" t="n">
        <v>0.1112349927747317</v>
      </c>
      <c r="AN329" s="23" t="n">
        <v>0.9376308039829181</v>
      </c>
      <c r="AO329" s="23" t="n">
        <v>0.06986878766366218</v>
      </c>
      <c r="AP329" s="23" t="n">
        <v>0.1811037804383939</v>
      </c>
      <c r="AQ329" s="23" t="n">
        <v>1.147033733512343</v>
      </c>
      <c r="AR329" s="23" t="n">
        <v>1.239388382439897</v>
      </c>
      <c r="AS329" s="23" t="n">
        <v>1.004322432095729</v>
      </c>
      <c r="AT329" s="23" t="n">
        <v>0.06669162811281126</v>
      </c>
      <c r="AU329" s="23" t="n">
        <v>1.327543367043546</v>
      </c>
      <c r="AV329" s="23" t="n">
        <v>0.3275433670435456</v>
      </c>
      <c r="AW329" s="23" t="n">
        <v>0.7753116770159236</v>
      </c>
      <c r="AX329" s="23" t="n">
        <v>0.1144748544365739</v>
      </c>
      <c r="AY329" s="23" t="n">
        <v>0.9614711755041043</v>
      </c>
      <c r="AZ329" s="23" t="n">
        <v>0.07168464405160675</v>
      </c>
      <c r="BA329" s="23" t="n">
        <v>0.1861594984881807</v>
      </c>
      <c r="BB329" s="23" t="n">
        <v>1.147650110052738</v>
      </c>
      <c r="BC329" s="23" t="n">
        <v>1.240109241234035</v>
      </c>
      <c r="BD329" s="23" t="n">
        <v>1.029947837551216</v>
      </c>
      <c r="BE329" s="23" t="n">
        <v>0.06847666204711178</v>
      </c>
      <c r="BF329" s="23" t="n">
        <v>1.328430704817132</v>
      </c>
      <c r="BG329" s="23" t="n">
        <v>0.3284307048171321</v>
      </c>
      <c r="BH329" s="23" t="n">
        <v>0</v>
      </c>
      <c r="BI329" s="23" t="n">
        <v>0.4364469675984584</v>
      </c>
      <c r="BJ329" s="23" t="n">
        <v>0.8602837149253894</v>
      </c>
      <c r="BK329" s="23" t="n">
        <v>0.423836747326931</v>
      </c>
      <c r="BL329" s="23" t="n">
        <v>0.8602837149253894</v>
      </c>
      <c r="BO329" s="23" t="n">
        <v>1.240529796501989</v>
      </c>
      <c r="BP329" s="23" t="n">
        <v>0.3802460815765992</v>
      </c>
      <c r="CD329" s="23" t="n">
        <v>0.6998794827357523</v>
      </c>
      <c r="CE329" s="23" t="n">
        <v>0.07688853365863593</v>
      </c>
      <c r="CF329" s="23" t="n">
        <v>0.8071267292476092</v>
      </c>
      <c r="CG329" s="23" t="n">
        <v>0.03035871285322098</v>
      </c>
      <c r="CH329" s="23" t="n">
        <v>0.1072472465118569</v>
      </c>
      <c r="CI329" s="23" t="n">
        <v>1.109859676637593</v>
      </c>
      <c r="CJ329" s="23" t="n">
        <v>1.15323673454841</v>
      </c>
      <c r="CK329" s="23" t="n">
        <v>0.841580879313458</v>
      </c>
      <c r="CL329" s="23" t="n">
        <v>0.03445415006584884</v>
      </c>
      <c r="CM329" s="23" t="n">
        <v>1.202465424509675</v>
      </c>
      <c r="CN329" s="23" t="n">
        <v>0.2024654245096749</v>
      </c>
      <c r="CO329" s="23" t="n">
        <v>0.009283650447862595</v>
      </c>
      <c r="CP329" s="23" t="n">
        <v>0.001647079834979287</v>
      </c>
      <c r="CQ329" s="23" t="n">
        <v>0.01113552609613134</v>
      </c>
      <c r="CR329" s="23" t="n">
        <v>0.0002047958132894547</v>
      </c>
      <c r="CS329" s="23" t="n">
        <v>0.001851875648268742</v>
      </c>
      <c r="CT329" s="23" t="n">
        <v>1.177417261047188</v>
      </c>
      <c r="CU329" s="23" t="n">
        <v>1.199477097793477</v>
      </c>
      <c r="CV329" s="23" t="n">
        <v>0.01159747632358125</v>
      </c>
      <c r="CW329" s="23" t="n">
        <v>0.0004619502274499105</v>
      </c>
      <c r="CX329" s="23" t="n">
        <v>1.249236643356318</v>
      </c>
      <c r="CY329" s="23" t="n">
        <v>0.2492366433563181</v>
      </c>
      <c r="CZ329" s="23" t="n">
        <v>9.331944149719865e-06</v>
      </c>
      <c r="DA329" s="23" t="n">
        <v>3.852673644365285e-05</v>
      </c>
      <c r="DB329" s="23" t="n">
        <v>8.458549211730077e-05</v>
      </c>
      <c r="DC329" s="23" t="n">
        <v>3.672681152392805e-05</v>
      </c>
      <c r="DD329" s="23" t="n">
        <v>7.52535479675809e-05</v>
      </c>
      <c r="DE329" s="23" t="n">
        <v>5.128479106340278</v>
      </c>
      <c r="DF329" s="23" t="n">
        <v>9.064080405993423</v>
      </c>
      <c r="DG329" s="23" t="n">
        <v>0.0001070869891825872</v>
      </c>
      <c r="DH329" s="23" t="n">
        <v>2.25014970652864e-05</v>
      </c>
      <c r="DI329" s="23" t="n">
        <v>11.47531398222114</v>
      </c>
      <c r="DJ329" s="23" t="n">
        <v>10.47531398222114</v>
      </c>
      <c r="DK329" s="23" t="n">
        <v>0.009491671079387044</v>
      </c>
      <c r="DL329" s="23" t="n">
        <v>0.00174387749758598</v>
      </c>
      <c r="DM329" s="23" t="n">
        <v>0.01319453301485193</v>
      </c>
      <c r="DN329" s="23" t="n">
        <v>0.001958984437878903</v>
      </c>
      <c r="DO329" s="23" t="n">
        <v>0.003702861935464883</v>
      </c>
      <c r="DP329" s="23" t="n">
        <v>1.183727131186956</v>
      </c>
      <c r="DQ329" s="23" t="n">
        <v>1.39011696723313</v>
      </c>
      <c r="DR329" s="23" t="n">
        <v>0.01476271391783864</v>
      </c>
      <c r="DS329" s="23" t="n">
        <v>0.00156818090298671</v>
      </c>
      <c r="DT329" s="23" t="n">
        <v>1.555333491264637</v>
      </c>
      <c r="DU329" s="23" t="n">
        <v>0.555333491264637</v>
      </c>
      <c r="DV329" s="23" t="n">
        <v>0</v>
      </c>
      <c r="DW329" s="23" t="n">
        <v>-0.0001896224071667306</v>
      </c>
      <c r="DX329" s="23" t="n">
        <v>-0.0005742730819141928</v>
      </c>
      <c r="DY329" s="23" t="n">
        <v>-0.0003846506747474623</v>
      </c>
      <c r="DZ329" s="23" t="n">
        <v>-0.0005742730819141928</v>
      </c>
      <c r="EC329" s="23" t="n">
        <v>-0.0008418717751160815</v>
      </c>
      <c r="ED329" s="23" t="n">
        <v>-0.0002675986932018887</v>
      </c>
      <c r="EG329" s="23" t="n">
        <v>0</v>
      </c>
      <c r="EH329" s="23" t="n">
        <v>0.001123942471283052</v>
      </c>
      <c r="EI329" s="23" t="n">
        <v>0.002521859047772869</v>
      </c>
      <c r="EJ329" s="23" t="n">
        <v>0.001397916576489817</v>
      </c>
      <c r="EK329" s="23" t="n">
        <v>0.002521859047772869</v>
      </c>
      <c r="EN329" s="23" t="n">
        <v>0.003474776503958137</v>
      </c>
      <c r="EO329" s="23" t="n">
        <v>0.0009529174561852677</v>
      </c>
      <c r="ER329" s="23" t="n">
        <v>0.05664754080877186</v>
      </c>
      <c r="ES329" s="23" t="n">
        <v>-0.001216282346965799</v>
      </c>
      <c r="ET329" s="23" t="n">
        <v>0.05380169664605577</v>
      </c>
      <c r="EU329" s="23" t="n">
        <v>-0.001629561815750285</v>
      </c>
      <c r="EV329" s="23" t="n">
        <v>-0.002845844162716084</v>
      </c>
      <c r="EW329" s="23" t="n">
        <v>0.9785289470716537</v>
      </c>
      <c r="EX329" s="23" t="n">
        <v>0.9497622646617097</v>
      </c>
      <c r="EY329" s="23" t="n">
        <v>0.05394797055909638</v>
      </c>
      <c r="EZ329" s="23" t="n">
        <v>0.0001462739130406038</v>
      </c>
      <c r="FA329" s="23" t="n">
        <v>0.9523444405329339</v>
      </c>
      <c r="FB329" s="23" t="n">
        <v>-0.04765555946706608</v>
      </c>
      <c r="FC329" s="23" t="n">
        <v>0.04274473922162334</v>
      </c>
      <c r="FD329" s="23" t="n">
        <v>0.0046959232288458</v>
      </c>
      <c r="FE329" s="23" t="n">
        <v>0.04929480347906826</v>
      </c>
      <c r="FF329" s="23" t="n">
        <v>0.001854141028599114</v>
      </c>
      <c r="FG329" s="23" t="n">
        <v>0.006550064257444914</v>
      </c>
      <c r="FH329" s="23" t="n">
        <v>1.109859676637593</v>
      </c>
      <c r="FI329" s="23" t="n">
        <v>1.15323673454841</v>
      </c>
      <c r="FJ329" s="23" t="n">
        <v>0.05139907099368465</v>
      </c>
      <c r="FK329" s="23" t="n">
        <v>0.002104267514616398</v>
      </c>
      <c r="FL329" s="23" t="n">
        <v>1.202465424509675</v>
      </c>
      <c r="FM329" s="23" t="n">
        <v>0.2024654245096747</v>
      </c>
    </row>
    <row r="330">
      <c r="A330" s="2" t="inlineStr">
        <is>
          <t>Vic|6702</t>
        </is>
      </c>
      <c r="B330" s="2" t="inlineStr">
        <is>
          <t>Vic</t>
        </is>
      </c>
      <c r="C330" s="2" t="inlineStr">
        <is>
          <t>6702</t>
        </is>
      </c>
      <c r="D330" s="2" t="inlineStr">
        <is>
          <t>Non-residential property operators and real estate services</t>
        </is>
      </c>
      <c r="E330" s="23" t="n">
        <v>1</v>
      </c>
      <c r="F330" s="23" t="n">
        <v>0.5428087371887026</v>
      </c>
      <c r="G330" s="23" t="n">
        <v>1.980683315132365</v>
      </c>
      <c r="H330" s="23" t="n">
        <v>0.4378745779436622</v>
      </c>
      <c r="I330" s="23" t="n">
        <v>0.9806833151323648</v>
      </c>
      <c r="J330" s="23" t="n">
        <v>1.542808737188702</v>
      </c>
      <c r="K330" s="23" t="n">
        <v>1.980683315132365</v>
      </c>
      <c r="L330" s="23" t="n">
        <v>2.662558985171321</v>
      </c>
      <c r="M330" s="23" t="n">
        <v>0.6818756700389563</v>
      </c>
      <c r="N330" s="23" t="n">
        <v>2.662558985171321</v>
      </c>
      <c r="O330" s="23" t="n">
        <v>1.662558985171321</v>
      </c>
      <c r="P330" s="23" t="n">
        <v>0.1424552023613218</v>
      </c>
      <c r="Q330" s="23" t="n">
        <v>0.1291629560886864</v>
      </c>
      <c r="R330" s="23" t="n">
        <v>0.3854405190901847</v>
      </c>
      <c r="S330" s="23" t="n">
        <v>0.1138223606401766</v>
      </c>
      <c r="T330" s="23" t="n">
        <v>0.242985316728863</v>
      </c>
      <c r="U330" s="23" t="n">
        <v>1.906691745529089</v>
      </c>
      <c r="V330" s="23" t="n">
        <v>2.705696336119462</v>
      </c>
      <c r="W330" s="23" t="n">
        <v>0.5472344447155183</v>
      </c>
      <c r="X330" s="23" t="n">
        <v>0.1617939256253336</v>
      </c>
      <c r="Y330" s="23" t="n">
        <v>3.841449351407463</v>
      </c>
      <c r="Z330" s="23" t="n">
        <v>2.841449351407463</v>
      </c>
      <c r="AA330" s="23" t="n">
        <v>0.3748800822367541</v>
      </c>
      <c r="AB330" s="23" t="n">
        <v>0.2599420450345423</v>
      </c>
      <c r="AC330" s="23" t="n">
        <v>0.8281749158304427</v>
      </c>
      <c r="AD330" s="23" t="n">
        <v>0.1933527885591462</v>
      </c>
      <c r="AE330" s="23" t="n">
        <v>0.4532948335936886</v>
      </c>
      <c r="AF330" s="23" t="n">
        <v>1.693400522864741</v>
      </c>
      <c r="AG330" s="23" t="n">
        <v>2.209172893073076</v>
      </c>
      <c r="AH330" s="23" t="n">
        <v>1.168991928079987</v>
      </c>
      <c r="AI330" s="23" t="n">
        <v>0.3408170122495443</v>
      </c>
      <c r="AJ330" s="23" t="n">
        <v>3.118308983248981</v>
      </c>
      <c r="AK330" s="23" t="n">
        <v>2.11830898324898</v>
      </c>
      <c r="AL330" s="23" t="n">
        <v>0.4038108764687723</v>
      </c>
      <c r="AM330" s="23" t="n">
        <v>0.2615285839234602</v>
      </c>
      <c r="AN330" s="23" t="n">
        <v>0.8590755646373702</v>
      </c>
      <c r="AO330" s="23" t="n">
        <v>0.1937361042451378</v>
      </c>
      <c r="AP330" s="23" t="n">
        <v>0.4552646881685979</v>
      </c>
      <c r="AQ330" s="23" t="n">
        <v>1.647651163362572</v>
      </c>
      <c r="AR330" s="23" t="n">
        <v>2.127420569128243</v>
      </c>
      <c r="AS330" s="23" t="n">
        <v>1.205603953639307</v>
      </c>
      <c r="AT330" s="23" t="n">
        <v>0.3465283890019364</v>
      </c>
      <c r="AU330" s="23" t="n">
        <v>2.985565827701372</v>
      </c>
      <c r="AV330" s="23" t="n">
        <v>1.985565827701372</v>
      </c>
      <c r="AW330" s="23" t="n">
        <v>0.4203614963347099</v>
      </c>
      <c r="AX330" s="23" t="n">
        <v>0.2687765124334037</v>
      </c>
      <c r="AY330" s="23" t="n">
        <v>0.8878775964462863</v>
      </c>
      <c r="AZ330" s="23" t="n">
        <v>0.1987395876781727</v>
      </c>
      <c r="BA330" s="23" t="n">
        <v>0.4675161001115764</v>
      </c>
      <c r="BB330" s="23" t="n">
        <v>1.63939374746966</v>
      </c>
      <c r="BC330" s="23" t="n">
        <v>2.112176315357199</v>
      </c>
      <c r="BD330" s="23" t="n">
        <v>1.243680986690064</v>
      </c>
      <c r="BE330" s="23" t="n">
        <v>0.3558033902437779</v>
      </c>
      <c r="BF330" s="23" t="n">
        <v>2.95859872403678</v>
      </c>
      <c r="BG330" s="23" t="n">
        <v>1.95859872403678</v>
      </c>
      <c r="BH330" s="23" t="n">
        <v>1.480462816838672</v>
      </c>
      <c r="BI330" s="23" t="n">
        <v>1.466085418744206</v>
      </c>
      <c r="BJ330" s="23" t="n">
        <v>4.113376427626238</v>
      </c>
      <c r="BK330" s="23" t="n">
        <v>1.16682819204336</v>
      </c>
      <c r="BL330" s="23" t="n">
        <v>2.632913610787566</v>
      </c>
      <c r="BM330" s="23" t="n">
        <v>1.990288578726235</v>
      </c>
      <c r="BN330" s="23" t="n">
        <v>2.778439539879695</v>
      </c>
      <c r="BO330" s="23" t="n">
        <v>6.089127594626548</v>
      </c>
      <c r="BP330" s="23" t="n">
        <v>1.975751167000309</v>
      </c>
      <c r="BQ330" s="23" t="n">
        <v>4.112989212136415</v>
      </c>
      <c r="BR330" s="23" t="n">
        <v>3.112989212136414</v>
      </c>
      <c r="CD330" s="23" t="n">
        <v>0.2324248798754324</v>
      </c>
      <c r="CE330" s="23" t="n">
        <v>0.1307790889458559</v>
      </c>
      <c r="CF330" s="23" t="n">
        <v>0.4427343967402584</v>
      </c>
      <c r="CG330" s="23" t="n">
        <v>0.07953042791897008</v>
      </c>
      <c r="CH330" s="23" t="n">
        <v>0.210309516864826</v>
      </c>
      <c r="CI330" s="23" t="n">
        <v>1.562672503115616</v>
      </c>
      <c r="CJ330" s="23" t="n">
        <v>1.904849416196498</v>
      </c>
      <c r="CK330" s="23" t="n">
        <v>0.6217574833644687</v>
      </c>
      <c r="CL330" s="23" t="n">
        <v>0.1790230866242103</v>
      </c>
      <c r="CM330" s="23" t="n">
        <v>2.675090049299792</v>
      </c>
      <c r="CN330" s="23" t="n">
        <v>1.675090049299792</v>
      </c>
      <c r="CO330" s="23" t="n">
        <v>0</v>
      </c>
      <c r="CP330" s="23" t="n">
        <v>0.001257658605997302</v>
      </c>
      <c r="CQ330" s="23" t="n">
        <v>0.001729441697811711</v>
      </c>
      <c r="CR330" s="23" t="n">
        <v>0.0004717830918144091</v>
      </c>
      <c r="CS330" s="23" t="n">
        <v>0.001729441697811711</v>
      </c>
      <c r="CV330" s="23" t="n">
        <v>0.004129726001060629</v>
      </c>
      <c r="CW330" s="23" t="n">
        <v>0.002400284303248918</v>
      </c>
      <c r="CZ330" s="23" t="n">
        <v>1.368075210372527e-05</v>
      </c>
      <c r="DA330" s="23" t="n">
        <v>6.247566909464574e-05</v>
      </c>
      <c r="DB330" s="23" t="n">
        <v>0.0001499923885212797</v>
      </c>
      <c r="DC330" s="23" t="n">
        <v>7.383596732290865e-05</v>
      </c>
      <c r="DD330" s="23" t="n">
        <v>0.0001363116364175544</v>
      </c>
      <c r="DE330" s="23" t="n">
        <v>5.566683806633234</v>
      </c>
      <c r="DF330" s="23" t="n">
        <v>10.9637531170846</v>
      </c>
      <c r="DG330" s="23" t="n">
        <v>0.0002669097250567726</v>
      </c>
      <c r="DH330" s="23" t="n">
        <v>0.0001169173365354929</v>
      </c>
      <c r="DI330" s="23" t="n">
        <v>19.50987219365615</v>
      </c>
      <c r="DJ330" s="23" t="n">
        <v>18.50987219365615</v>
      </c>
      <c r="DK330" s="23" t="n">
        <v>0.01682224691572544</v>
      </c>
      <c r="DL330" s="23" t="n">
        <v>0.006565219166686544</v>
      </c>
      <c r="DM330" s="23" t="n">
        <v>0.02876431073739343</v>
      </c>
      <c r="DN330" s="23" t="n">
        <v>0.00537684465498145</v>
      </c>
      <c r="DO330" s="23" t="n">
        <v>0.01194206382166799</v>
      </c>
      <c r="DP330" s="23" t="n">
        <v>1.390270051294359</v>
      </c>
      <c r="DQ330" s="23" t="n">
        <v>1.709897071508595</v>
      </c>
      <c r="DR330" s="23" t="n">
        <v>0.03691254789028423</v>
      </c>
      <c r="DS330" s="23" t="n">
        <v>0.0081482371528908</v>
      </c>
      <c r="DT330" s="23" t="n">
        <v>2.194269771167036</v>
      </c>
      <c r="DU330" s="23" t="n">
        <v>1.194269771167036</v>
      </c>
      <c r="DV330" s="23" t="n">
        <v>-0.0002853078018915815</v>
      </c>
      <c r="DW330" s="23" t="n">
        <v>-0.000637424931835235</v>
      </c>
      <c r="DX330" s="23" t="n">
        <v>-0.001841713014810339</v>
      </c>
      <c r="DY330" s="23" t="n">
        <v>-0.0009189802810835226</v>
      </c>
      <c r="DZ330" s="23" t="n">
        <v>-0.001556405212918758</v>
      </c>
      <c r="EA330" s="23" t="n">
        <v>3.23416579430751</v>
      </c>
      <c r="EB330" s="23" t="n">
        <v>6.45517929267914</v>
      </c>
      <c r="EC330" s="23" t="n">
        <v>-0.003232150565643806</v>
      </c>
      <c r="ED330" s="23" t="n">
        <v>-0.001390437550833467</v>
      </c>
      <c r="EE330" s="23" t="n">
        <v>11.32864416680775</v>
      </c>
      <c r="EF330" s="23" t="n">
        <v>10.32864416680775</v>
      </c>
      <c r="EG330" s="23" t="n">
        <v>0.003763069169567748</v>
      </c>
      <c r="EH330" s="23" t="n">
        <v>0.004427871721761819</v>
      </c>
      <c r="EI330" s="23" t="n">
        <v>0.01220162804402909</v>
      </c>
      <c r="EJ330" s="23" t="n">
        <v>0.00401068715269952</v>
      </c>
      <c r="EK330" s="23" t="n">
        <v>0.008438558874461339</v>
      </c>
      <c r="EL330" s="23" t="n">
        <v>2.176664983351989</v>
      </c>
      <c r="EM330" s="23" t="n">
        <v>3.242467117719935</v>
      </c>
      <c r="EN330" s="23" t="n">
        <v>0.01715296841894295</v>
      </c>
      <c r="EO330" s="23" t="n">
        <v>0.004951340374913868</v>
      </c>
      <c r="EP330" s="23" t="n">
        <v>4.558238939018296</v>
      </c>
      <c r="EQ330" s="23" t="n">
        <v>3.558238939018296</v>
      </c>
      <c r="ER330" s="23" t="n">
        <v>0.02516772506245043</v>
      </c>
      <c r="ES330" s="23" t="n">
        <v>-0.002841332832843796</v>
      </c>
      <c r="ET330" s="23" t="n">
        <v>0.01869902076289839</v>
      </c>
      <c r="EU330" s="23" t="n">
        <v>-0.003627371466708239</v>
      </c>
      <c r="EV330" s="23" t="n">
        <v>-0.006468704299552035</v>
      </c>
      <c r="EW330" s="23" t="n">
        <v>0.8871041055243015</v>
      </c>
      <c r="EX330" s="23" t="n">
        <v>0.7429762013252772</v>
      </c>
      <c r="EY330" s="23" t="n">
        <v>0.01945905714037634</v>
      </c>
      <c r="EZ330" s="23" t="n">
        <v>0.0007600363774779469</v>
      </c>
      <c r="FA330" s="23" t="n">
        <v>0.7731750522580498</v>
      </c>
      <c r="FB330" s="23" t="n">
        <v>-0.2268249477419502</v>
      </c>
      <c r="FC330" s="23" t="n">
        <v>0.01419521663938181</v>
      </c>
      <c r="FD330" s="23" t="n">
        <v>0.00798725807874941</v>
      </c>
      <c r="FE330" s="23" t="n">
        <v>0.02703975012830923</v>
      </c>
      <c r="FF330" s="23" t="n">
        <v>0.004857275410178009</v>
      </c>
      <c r="FG330" s="23" t="n">
        <v>0.01284453348892742</v>
      </c>
      <c r="FH330" s="23" t="n">
        <v>1.562672503115616</v>
      </c>
      <c r="FI330" s="23" t="n">
        <v>1.904849416196496</v>
      </c>
      <c r="FJ330" s="23" t="n">
        <v>0.03797348277966513</v>
      </c>
      <c r="FK330" s="23" t="n">
        <v>0.01093373265135589</v>
      </c>
      <c r="FL330" s="23" t="n">
        <v>2.675090049299792</v>
      </c>
      <c r="FM330" s="23" t="n">
        <v>1.675090049299792</v>
      </c>
    </row>
    <row r="331">
      <c r="A331" s="2" t="inlineStr">
        <is>
          <t>Vic|6901</t>
        </is>
      </c>
      <c r="B331" s="2" t="inlineStr">
        <is>
          <t>Vic</t>
        </is>
      </c>
      <c r="C331" s="2" t="inlineStr">
        <is>
          <t>6901</t>
        </is>
      </c>
      <c r="D331" s="2" t="inlineStr">
        <is>
          <t>Professional, scientific and technical services</t>
        </is>
      </c>
      <c r="E331" s="23" t="n">
        <v>1</v>
      </c>
      <c r="F331" s="23" t="n">
        <v>0.4733911689510346</v>
      </c>
      <c r="G331" s="23" t="n">
        <v>1.861037274748544</v>
      </c>
      <c r="H331" s="23" t="n">
        <v>0.387646105797509</v>
      </c>
      <c r="I331" s="23" t="n">
        <v>0.8610372747485435</v>
      </c>
      <c r="J331" s="23" t="n">
        <v>1.473391168951035</v>
      </c>
      <c r="K331" s="23" t="n">
        <v>1.861037274748544</v>
      </c>
      <c r="L331" s="23" t="n">
        <v>2.907210114720052</v>
      </c>
      <c r="M331" s="23" t="n">
        <v>1.046172839971509</v>
      </c>
      <c r="N331" s="23" t="n">
        <v>2.907210114720052</v>
      </c>
      <c r="O331" s="23" t="n">
        <v>1.907210114720052</v>
      </c>
      <c r="P331" s="23" t="n">
        <v>0.3400826742189449</v>
      </c>
      <c r="Q331" s="23" t="n">
        <v>0.1466483557474444</v>
      </c>
      <c r="R331" s="23" t="n">
        <v>0.5913649954303737</v>
      </c>
      <c r="S331" s="23" t="n">
        <v>0.1046339654639844</v>
      </c>
      <c r="T331" s="23" t="n">
        <v>0.2512823212114287</v>
      </c>
      <c r="U331" s="23" t="n">
        <v>1.431213839647215</v>
      </c>
      <c r="V331" s="23" t="n">
        <v>1.738885983499569</v>
      </c>
      <c r="W331" s="23" t="n">
        <v>0.8395985343274636</v>
      </c>
      <c r="X331" s="23" t="n">
        <v>0.2482335388970899</v>
      </c>
      <c r="Y331" s="23" t="n">
        <v>2.468807140074801</v>
      </c>
      <c r="Z331" s="23" t="n">
        <v>1.4688071400748</v>
      </c>
      <c r="AA331" s="23" t="n">
        <v>0.4596446134221965</v>
      </c>
      <c r="AB331" s="23" t="n">
        <v>0.2211282812914132</v>
      </c>
      <c r="AC331" s="23" t="n">
        <v>0.8530836551154957</v>
      </c>
      <c r="AD331" s="23" t="n">
        <v>0.172310760401886</v>
      </c>
      <c r="AE331" s="23" t="n">
        <v>0.3934390416932991</v>
      </c>
      <c r="AF331" s="23" t="n">
        <v>1.481085331654481</v>
      </c>
      <c r="AG331" s="23" t="n">
        <v>1.855963564467826</v>
      </c>
      <c r="AH331" s="23" t="n">
        <v>1.375984701864004</v>
      </c>
      <c r="AI331" s="23" t="n">
        <v>0.522901046748508</v>
      </c>
      <c r="AJ331" s="23" t="n">
        <v>2.993583872590981</v>
      </c>
      <c r="AK331" s="23" t="n">
        <v>1.993583872590981</v>
      </c>
      <c r="AL331" s="23" t="n">
        <v>0.4575871584765722</v>
      </c>
      <c r="AM331" s="23" t="n">
        <v>0.2207443734684554</v>
      </c>
      <c r="AN331" s="23" t="n">
        <v>0.8508266589412029</v>
      </c>
      <c r="AO331" s="23" t="n">
        <v>0.1724951269961753</v>
      </c>
      <c r="AP331" s="23" t="n">
        <v>0.3932395004646307</v>
      </c>
      <c r="AQ331" s="23" t="n">
        <v>1.482409458786762</v>
      </c>
      <c r="AR331" s="23" t="n">
        <v>1.859376171686785</v>
      </c>
      <c r="AS331" s="23" t="n">
        <v>1.382490428132727</v>
      </c>
      <c r="AT331" s="23" t="n">
        <v>0.5316637691915246</v>
      </c>
      <c r="AU331" s="23" t="n">
        <v>3.021261419868952</v>
      </c>
      <c r="AV331" s="23" t="n">
        <v>2.021261419868952</v>
      </c>
      <c r="AW331" s="23" t="n">
        <v>0.4698484168420094</v>
      </c>
      <c r="AX331" s="23" t="n">
        <v>0.2263681977552094</v>
      </c>
      <c r="AY331" s="23" t="n">
        <v>0.8731485441969026</v>
      </c>
      <c r="AZ331" s="23" t="n">
        <v>0.1769319295996838</v>
      </c>
      <c r="BA331" s="23" t="n">
        <v>0.4033001273548932</v>
      </c>
      <c r="BB331" s="23" t="n">
        <v>1.481789848897858</v>
      </c>
      <c r="BC331" s="23" t="n">
        <v>1.858362214063831</v>
      </c>
      <c r="BD331" s="23" t="n">
        <v>1.419042553322581</v>
      </c>
      <c r="BE331" s="23" t="n">
        <v>0.545894009125678</v>
      </c>
      <c r="BF331" s="23" t="n">
        <v>3.020213546446291</v>
      </c>
      <c r="BG331" s="23" t="n">
        <v>2.020213546446291</v>
      </c>
      <c r="BH331" s="23" t="n">
        <v>3.370450598574325</v>
      </c>
      <c r="BI331" s="23" t="n">
        <v>1.398856991733933</v>
      </c>
      <c r="BJ331" s="23" t="n">
        <v>5.826398988043196</v>
      </c>
      <c r="BK331" s="23" t="n">
        <v>1.057091397734938</v>
      </c>
      <c r="BL331" s="23" t="n">
        <v>2.455948389468871</v>
      </c>
      <c r="BM331" s="23" t="n">
        <v>1.415035601567826</v>
      </c>
      <c r="BN331" s="23" t="n">
        <v>1.728670638432653</v>
      </c>
      <c r="BO331" s="23" t="n">
        <v>8.857709973724273</v>
      </c>
      <c r="BP331" s="23" t="n">
        <v>3.031310985681077</v>
      </c>
      <c r="BQ331" s="23" t="n">
        <v>2.62804919243469</v>
      </c>
      <c r="BR331" s="23" t="n">
        <v>1.62804919243469</v>
      </c>
      <c r="CD331" s="23" t="n">
        <v>0.1195619392032516</v>
      </c>
      <c r="CE331" s="23" t="n">
        <v>0.07447992554396882</v>
      </c>
      <c r="CF331" s="23" t="n">
        <v>0.2617186596851218</v>
      </c>
      <c r="CG331" s="23" t="n">
        <v>0.06767679493790141</v>
      </c>
      <c r="CH331" s="23" t="n">
        <v>0.1421567204818702</v>
      </c>
      <c r="CI331" s="23" t="n">
        <v>1.622940093145823</v>
      </c>
      <c r="CJ331" s="23" t="n">
        <v>2.188979715695379</v>
      </c>
      <c r="CK331" s="23" t="n">
        <v>0.5363861675365397</v>
      </c>
      <c r="CL331" s="23" t="n">
        <v>0.2746675078514179</v>
      </c>
      <c r="CM331" s="23" t="n">
        <v>4.486261858171268</v>
      </c>
      <c r="CN331" s="23" t="n">
        <v>3.486261858171268</v>
      </c>
      <c r="CO331" s="23" t="n">
        <v>0</v>
      </c>
      <c r="CP331" s="23" t="n">
        <v>0.0003894912742087266</v>
      </c>
      <c r="CQ331" s="23" t="n">
        <v>0.0007354477588980194</v>
      </c>
      <c r="CR331" s="23" t="n">
        <v>0.0003459564846892927</v>
      </c>
      <c r="CS331" s="23" t="n">
        <v>0.0007354477588980194</v>
      </c>
      <c r="CV331" s="23" t="n">
        <v>0.004418101879883874</v>
      </c>
      <c r="CW331" s="23" t="n">
        <v>0.003682654120985855</v>
      </c>
      <c r="CZ331" s="23" t="n">
        <v>4.840642402583835e-05</v>
      </c>
      <c r="DA331" s="23" t="n">
        <v>5.402301789555463e-05</v>
      </c>
      <c r="DB331" s="23" t="n">
        <v>0.0001632169833794362</v>
      </c>
      <c r="DC331" s="23" t="n">
        <v>6.078754145804324e-05</v>
      </c>
      <c r="DD331" s="23" t="n">
        <v>0.0001148105593535979</v>
      </c>
      <c r="DE331" s="23" t="n">
        <v>2.116029927488927</v>
      </c>
      <c r="DF331" s="23" t="n">
        <v>3.371804190541205</v>
      </c>
      <c r="DG331" s="23" t="n">
        <v>0.0003425982802634461</v>
      </c>
      <c r="DH331" s="23" t="n">
        <v>0.0001793812968840099</v>
      </c>
      <c r="DI331" s="23" t="n">
        <v>7.077537478921686</v>
      </c>
      <c r="DJ331" s="23" t="n">
        <v>6.077537478921686</v>
      </c>
      <c r="DK331" s="23" t="n">
        <v>0.01290482524630698</v>
      </c>
      <c r="DL331" s="23" t="n">
        <v>0.005854028598254468</v>
      </c>
      <c r="DM331" s="23" t="n">
        <v>0.02362827756286165</v>
      </c>
      <c r="DN331" s="23" t="n">
        <v>0.004869423718300203</v>
      </c>
      <c r="DO331" s="23" t="n">
        <v>0.01072345231655467</v>
      </c>
      <c r="DP331" s="23" t="n">
        <v>1.453630985815149</v>
      </c>
      <c r="DQ331" s="23" t="n">
        <v>1.830964551001838</v>
      </c>
      <c r="DR331" s="23" t="n">
        <v>0.03612977127727166</v>
      </c>
      <c r="DS331" s="23" t="n">
        <v>0.01250149371441001</v>
      </c>
      <c r="DT331" s="23" t="n">
        <v>2.799710231458659</v>
      </c>
      <c r="DU331" s="23" t="n">
        <v>1.799710231458659</v>
      </c>
      <c r="DV331" s="23" t="n">
        <v>-0.0006919733048955784</v>
      </c>
      <c r="DW331" s="23" t="n">
        <v>-0.0006737186036047838</v>
      </c>
      <c r="DX331" s="23" t="n">
        <v>-0.002205057049439916</v>
      </c>
      <c r="DY331" s="23" t="n">
        <v>-0.0008393651409395538</v>
      </c>
      <c r="DZ331" s="23" t="n">
        <v>-0.001513083744544338</v>
      </c>
      <c r="EA331" s="23" t="n">
        <v>1.973619356177982</v>
      </c>
      <c r="EB331" s="23" t="n">
        <v>3.186621555831071</v>
      </c>
      <c r="EC331" s="23" t="n">
        <v>-0.004338346247565098</v>
      </c>
      <c r="ED331" s="23" t="n">
        <v>-0.002133289198125183</v>
      </c>
      <c r="EE331" s="23" t="n">
        <v>6.269528342888563</v>
      </c>
      <c r="EF331" s="23" t="n">
        <v>5.269528342888563</v>
      </c>
      <c r="EG331" s="23" t="n">
        <v>0.01172637315171383</v>
      </c>
      <c r="EH331" s="23" t="n">
        <v>0.005069859586718389</v>
      </c>
      <c r="EI331" s="23" t="n">
        <v>0.02048814781751158</v>
      </c>
      <c r="EJ331" s="23" t="n">
        <v>0.00369191507907936</v>
      </c>
      <c r="EK331" s="23" t="n">
        <v>0.008761774665797748</v>
      </c>
      <c r="EL331" s="23" t="n">
        <v>1.432346772623164</v>
      </c>
      <c r="EM331" s="23" t="n">
        <v>1.747185387369086</v>
      </c>
      <c r="EN331" s="23" t="n">
        <v>0.02808477877135292</v>
      </c>
      <c r="EO331" s="23" t="n">
        <v>0.007596630953841343</v>
      </c>
      <c r="EP331" s="23" t="n">
        <v>2.395009813178961</v>
      </c>
      <c r="EQ331" s="23" t="n">
        <v>1.395009813178961</v>
      </c>
      <c r="ER331" s="23" t="n">
        <v>-0.01378382809733822</v>
      </c>
      <c r="ES331" s="23" t="n">
        <v>-0.005453767409676182</v>
      </c>
      <c r="ET331" s="23" t="n">
        <v>-0.02274514399180437</v>
      </c>
      <c r="EU331" s="23" t="n">
        <v>-0.003507548484789973</v>
      </c>
      <c r="EV331" s="23" t="n">
        <v>-0.008961315894466155</v>
      </c>
      <c r="EW331" s="23" t="n">
        <v>1.395664206718405</v>
      </c>
      <c r="EX331" s="23" t="n">
        <v>1.650132592425225</v>
      </c>
      <c r="EY331" s="23" t="n">
        <v>-0.02157905250262961</v>
      </c>
      <c r="EZ331" s="23" t="n">
        <v>0.001166091489174764</v>
      </c>
      <c r="FA331" s="23" t="n">
        <v>1.565534070088753</v>
      </c>
      <c r="FB331" s="23" t="n">
        <v>0.5655340700887528</v>
      </c>
      <c r="FC331" s="23" t="n">
        <v>0.007302177072111939</v>
      </c>
      <c r="FD331" s="23" t="n">
        <v>0.004548818865468708</v>
      </c>
      <c r="FE331" s="23" t="n">
        <v>0.01598431749126892</v>
      </c>
      <c r="FF331" s="23" t="n">
        <v>0.00413332155368827</v>
      </c>
      <c r="FG331" s="23" t="n">
        <v>0.008682140419156978</v>
      </c>
      <c r="FH331" s="23" t="n">
        <v>1.622940093145824</v>
      </c>
      <c r="FI331" s="23" t="n">
        <v>2.18897971569538</v>
      </c>
      <c r="FJ331" s="23" t="n">
        <v>0.03275947848022854</v>
      </c>
      <c r="FK331" s="23" t="n">
        <v>0.01677516098895962</v>
      </c>
      <c r="FL331" s="23" t="n">
        <v>4.486261858171268</v>
      </c>
      <c r="FM331" s="23" t="n">
        <v>3.486261858171269</v>
      </c>
    </row>
    <row r="332">
      <c r="A332" s="2" t="inlineStr">
        <is>
          <t>Vic|7001</t>
        </is>
      </c>
      <c r="B332" s="2" t="inlineStr">
        <is>
          <t>Vic</t>
        </is>
      </c>
      <c r="C332" s="2" t="inlineStr">
        <is>
          <t>7001</t>
        </is>
      </c>
      <c r="D332" s="2" t="inlineStr">
        <is>
          <t>Computer systems design and related services</t>
        </is>
      </c>
      <c r="E332" s="23" t="n">
        <v>1</v>
      </c>
      <c r="F332" s="23" t="n">
        <v>0.3945135134484982</v>
      </c>
      <c r="G332" s="23" t="n">
        <v>1.723281051429302</v>
      </c>
      <c r="H332" s="23" t="n">
        <v>0.328767537980804</v>
      </c>
      <c r="I332" s="23" t="n">
        <v>0.7232810514293022</v>
      </c>
      <c r="J332" s="23" t="n">
        <v>1.394513513448498</v>
      </c>
      <c r="K332" s="23" t="n">
        <v>1.723281051429302</v>
      </c>
      <c r="L332" s="23" t="n">
        <v>2.742599155232204</v>
      </c>
      <c r="M332" s="23" t="n">
        <v>1.019318103802902</v>
      </c>
      <c r="N332" s="23" t="n">
        <v>2.742599155232204</v>
      </c>
      <c r="O332" s="23" t="n">
        <v>1.742599155232204</v>
      </c>
      <c r="P332" s="23" t="n">
        <v>0.3596339644543144</v>
      </c>
      <c r="Q332" s="23" t="n">
        <v>0.1276945003826858</v>
      </c>
      <c r="R332" s="23" t="n">
        <v>0.5761849502936035</v>
      </c>
      <c r="S332" s="23" t="n">
        <v>0.0888564854566033</v>
      </c>
      <c r="T332" s="23" t="n">
        <v>0.2165509858392891</v>
      </c>
      <c r="U332" s="23" t="n">
        <v>1.355067966331938</v>
      </c>
      <c r="V332" s="23" t="n">
        <v>1.602142754141338</v>
      </c>
      <c r="W332" s="23" t="n">
        <v>0.8180464577819422</v>
      </c>
      <c r="X332" s="23" t="n">
        <v>0.2418615074883387</v>
      </c>
      <c r="Y332" s="23" t="n">
        <v>2.27466407135153</v>
      </c>
      <c r="Z332" s="23" t="n">
        <v>1.27466407135153</v>
      </c>
      <c r="AA332" s="23" t="n">
        <v>0.5079300531698687</v>
      </c>
      <c r="AB332" s="23" t="n">
        <v>0.1800343295222571</v>
      </c>
      <c r="AC332" s="23" t="n">
        <v>0.8331790867491941</v>
      </c>
      <c r="AD332" s="23" t="n">
        <v>0.1452147040570682</v>
      </c>
      <c r="AE332" s="23" t="n">
        <v>0.3252490335793253</v>
      </c>
      <c r="AF332" s="23" t="n">
        <v>1.354447090497415</v>
      </c>
      <c r="AG332" s="23" t="n">
        <v>1.640342172213526</v>
      </c>
      <c r="AH332" s="23" t="n">
        <v>1.342657523852147</v>
      </c>
      <c r="AI332" s="23" t="n">
        <v>0.5094784371029532</v>
      </c>
      <c r="AJ332" s="23" t="n">
        <v>2.643390591820559</v>
      </c>
      <c r="AK332" s="23" t="n">
        <v>1.643390591820559</v>
      </c>
      <c r="AL332" s="23" t="n">
        <v>0.5140272395040143</v>
      </c>
      <c r="AM332" s="23" t="n">
        <v>0.1806684385216209</v>
      </c>
      <c r="AN332" s="23" t="n">
        <v>0.840122934746625</v>
      </c>
      <c r="AO332" s="23" t="n">
        <v>0.1454272567209899</v>
      </c>
      <c r="AP332" s="23" t="n">
        <v>0.3260956952426107</v>
      </c>
      <c r="AQ332" s="23" t="n">
        <v>1.351476390037127</v>
      </c>
      <c r="AR332" s="23" t="n">
        <v>1.63439380286006</v>
      </c>
      <c r="AS332" s="23" t="n">
        <v>1.358139159568297</v>
      </c>
      <c r="AT332" s="23" t="n">
        <v>0.5180162248216722</v>
      </c>
      <c r="AU332" s="23" t="n">
        <v>2.642154063428171</v>
      </c>
      <c r="AV332" s="23" t="n">
        <v>1.642154063428171</v>
      </c>
      <c r="AW332" s="23" t="n">
        <v>0.5196258972772996</v>
      </c>
      <c r="AX332" s="23" t="n">
        <v>0.18443064413882</v>
      </c>
      <c r="AY332" s="23" t="n">
        <v>0.8531922551535381</v>
      </c>
      <c r="AZ332" s="23" t="n">
        <v>0.1491357137374186</v>
      </c>
      <c r="BA332" s="23" t="n">
        <v>0.3335663578762386</v>
      </c>
      <c r="BB332" s="23" t="n">
        <v>1.354929662099574</v>
      </c>
      <c r="BC332" s="23" t="n">
        <v>1.641935591786393</v>
      </c>
      <c r="BD332" s="23" t="n">
        <v>1.385073436732009</v>
      </c>
      <c r="BE332" s="23" t="n">
        <v>0.5318811815784711</v>
      </c>
      <c r="BF332" s="23" t="n">
        <v>2.665520413800434</v>
      </c>
      <c r="BG332" s="23" t="n">
        <v>1.665520413800434</v>
      </c>
      <c r="BH332" s="23" t="n">
        <v>3.627882972830092</v>
      </c>
      <c r="BI332" s="23" t="n">
        <v>1.107324219230659</v>
      </c>
      <c r="BJ332" s="23" t="n">
        <v>5.626370765406709</v>
      </c>
      <c r="BK332" s="23" t="n">
        <v>0.8911635733459584</v>
      </c>
      <c r="BL332" s="23" t="n">
        <v>1.998487792576618</v>
      </c>
      <c r="BM332" s="23" t="n">
        <v>1.305226003022595</v>
      </c>
      <c r="BN332" s="23" t="n">
        <v>1.550868869680658</v>
      </c>
      <c r="BO332" s="23" t="n">
        <v>8.579869506633345</v>
      </c>
      <c r="BP332" s="23" t="n">
        <v>2.953498741226636</v>
      </c>
      <c r="BQ332" s="23" t="n">
        <v>2.364979678476298</v>
      </c>
      <c r="BR332" s="23" t="n">
        <v>1.364979678476298</v>
      </c>
      <c r="CD332" s="23" t="n">
        <v>0.1482960887155544</v>
      </c>
      <c r="CE332" s="23" t="n">
        <v>0.05233982913957135</v>
      </c>
      <c r="CF332" s="23" t="n">
        <v>0.2569941364555907</v>
      </c>
      <c r="CG332" s="23" t="n">
        <v>0.05635821860046498</v>
      </c>
      <c r="CH332" s="23" t="n">
        <v>0.1086980477400363</v>
      </c>
      <c r="CI332" s="23" t="n">
        <v>1.352941399823187</v>
      </c>
      <c r="CJ332" s="23" t="n">
        <v>1.732979869405249</v>
      </c>
      <c r="CK332" s="23" t="n">
        <v>0.5246110660702047</v>
      </c>
      <c r="CL332" s="23" t="n">
        <v>0.267616929614614</v>
      </c>
      <c r="CM332" s="23" t="n">
        <v>3.537592060681096</v>
      </c>
      <c r="CN332" s="23" t="n">
        <v>2.537592060681096</v>
      </c>
      <c r="CO332" s="23" t="n">
        <v>0</v>
      </c>
      <c r="CP332" s="23" t="n">
        <v>6.83198974231923e-05</v>
      </c>
      <c r="CQ332" s="23" t="n">
        <v>0.0003225234256692211</v>
      </c>
      <c r="CR332" s="23" t="n">
        <v>0.0002542035282460288</v>
      </c>
      <c r="CS332" s="23" t="n">
        <v>0.0003225234256692211</v>
      </c>
      <c r="CV332" s="23" t="n">
        <v>0.003910645648061726</v>
      </c>
      <c r="CW332" s="23" t="n">
        <v>0.003588122222392505</v>
      </c>
      <c r="CZ332" s="23" t="n">
        <v>2.285604356947687e-06</v>
      </c>
      <c r="DA332" s="23" t="n">
        <v>4.820702524343514e-05</v>
      </c>
      <c r="DB332" s="23" t="n">
        <v>0.0001028164550892257</v>
      </c>
      <c r="DC332" s="23" t="n">
        <v>5.232382548884286e-05</v>
      </c>
      <c r="DD332" s="23" t="n">
        <v>0.000100530850732278</v>
      </c>
      <c r="DE332" s="23" t="n">
        <v>22.09158791936031</v>
      </c>
      <c r="DF332" s="23" t="n">
        <v>44.98436257206475</v>
      </c>
      <c r="DG332" s="23" t="n">
        <v>0.0002775931233522768</v>
      </c>
      <c r="DH332" s="23" t="n">
        <v>0.0001747766682630511</v>
      </c>
      <c r="DI332" s="23" t="n">
        <v>121.4528325991594</v>
      </c>
      <c r="DJ332" s="23" t="n">
        <v>120.4528325991594</v>
      </c>
      <c r="DK332" s="23" t="n">
        <v>0.006297249805913921</v>
      </c>
      <c r="DL332" s="23" t="n">
        <v>0.004341953744041746</v>
      </c>
      <c r="DM332" s="23" t="n">
        <v>0.01473730177462653</v>
      </c>
      <c r="DN332" s="23" t="n">
        <v>0.004098098224670865</v>
      </c>
      <c r="DO332" s="23" t="n">
        <v>0.008440051968712611</v>
      </c>
      <c r="DP332" s="23" t="n">
        <v>1.689500000454817</v>
      </c>
      <c r="DQ332" s="23" t="n">
        <v>2.340275871029656</v>
      </c>
      <c r="DR332" s="23" t="n">
        <v>0.02691788836682227</v>
      </c>
      <c r="DS332" s="23" t="n">
        <v>0.01218058659219574</v>
      </c>
      <c r="DT332" s="23" t="n">
        <v>4.274546698392518</v>
      </c>
      <c r="DU332" s="23" t="n">
        <v>3.274546698392518</v>
      </c>
      <c r="DV332" s="23" t="n">
        <v>-0.0007008776369856324</v>
      </c>
      <c r="DW332" s="23" t="n">
        <v>-0.0006962750495092581</v>
      </c>
      <c r="DX332" s="23" t="n">
        <v>-0.002093321248471809</v>
      </c>
      <c r="DY332" s="23" t="n">
        <v>-0.0006961685619769182</v>
      </c>
      <c r="DZ332" s="23" t="n">
        <v>-0.001392443611486176</v>
      </c>
      <c r="EA332" s="23" t="n">
        <v>1.993433108386552</v>
      </c>
      <c r="EB332" s="23" t="n">
        <v>2.986714282217455</v>
      </c>
      <c r="EC332" s="23" t="n">
        <v>-0.004171849974523803</v>
      </c>
      <c r="ED332" s="23" t="n">
        <v>-0.002078528726051994</v>
      </c>
      <c r="EE332" s="23" t="n">
        <v>5.952322851198809</v>
      </c>
      <c r="EF332" s="23" t="n">
        <v>4.952322851198809</v>
      </c>
      <c r="EG332" s="23" t="n">
        <v>0.01666593836405831</v>
      </c>
      <c r="EH332" s="23" t="n">
        <v>0.004589534883045979</v>
      </c>
      <c r="EI332" s="23" t="n">
        <v>0.02440003435330089</v>
      </c>
      <c r="EJ332" s="23" t="n">
        <v>0.003144561106196601</v>
      </c>
      <c r="EK332" s="23" t="n">
        <v>0.00773409598924258</v>
      </c>
      <c r="EL332" s="23" t="n">
        <v>1.275384126761428</v>
      </c>
      <c r="EM332" s="23" t="n">
        <v>1.464066038184918</v>
      </c>
      <c r="EN332" s="23" t="n">
        <v>0.0318016635710608</v>
      </c>
      <c r="EO332" s="23" t="n">
        <v>0.007401629217759907</v>
      </c>
      <c r="EP332" s="23" t="n">
        <v>1.908183198351683</v>
      </c>
      <c r="EQ332" s="23" t="n">
        <v>0.9081831983516828</v>
      </c>
      <c r="ER332" s="23" t="n">
        <v>-0.01056875202991268</v>
      </c>
      <c r="ES332" s="23" t="n">
        <v>-0.003955425883682273</v>
      </c>
      <c r="ET332" s="23" t="n">
        <v>-0.01745618635587011</v>
      </c>
      <c r="EU332" s="23" t="n">
        <v>-0.002932008442275151</v>
      </c>
      <c r="EV332" s="23" t="n">
        <v>-0.006887434325957424</v>
      </c>
      <c r="EW332" s="23" t="n">
        <v>1.37425666459836</v>
      </c>
      <c r="EX332" s="23" t="n">
        <v>1.651679054108182</v>
      </c>
      <c r="EY332" s="23" t="n">
        <v>-0.01632002785491083</v>
      </c>
      <c r="EZ332" s="23" t="n">
        <v>0.001136158500959276</v>
      </c>
      <c r="FA332" s="23" t="n">
        <v>1.544177383358067</v>
      </c>
      <c r="FB332" s="23" t="n">
        <v>0.5441773833580675</v>
      </c>
      <c r="FC332" s="23" t="n">
        <v>0.009057098823579045</v>
      </c>
      <c r="FD332" s="23" t="n">
        <v>0.003196625137130932</v>
      </c>
      <c r="FE332" s="23" t="n">
        <v>0.01569576993647645</v>
      </c>
      <c r="FF332" s="23" t="n">
        <v>0.003442045975766477</v>
      </c>
      <c r="FG332" s="23" t="n">
        <v>0.006638671112897409</v>
      </c>
      <c r="FH332" s="23" t="n">
        <v>1.352941399823187</v>
      </c>
      <c r="FI332" s="23" t="n">
        <v>1.73297986940525</v>
      </c>
      <c r="FJ332" s="23" t="n">
        <v>0.03204032089109733</v>
      </c>
      <c r="FK332" s="23" t="n">
        <v>0.01634455095462087</v>
      </c>
      <c r="FL332" s="23" t="n">
        <v>3.537592060681096</v>
      </c>
      <c r="FM332" s="23" t="n">
        <v>2.537592060681096</v>
      </c>
    </row>
    <row r="333">
      <c r="A333" s="2" t="inlineStr">
        <is>
          <t>Vic|7210</t>
        </is>
      </c>
      <c r="B333" s="2" t="inlineStr">
        <is>
          <t>Vic</t>
        </is>
      </c>
      <c r="C333" s="2" t="inlineStr">
        <is>
          <t>7210</t>
        </is>
      </c>
      <c r="D333" s="2" t="inlineStr">
        <is>
          <t>Employment, travel agency and other administrative services</t>
        </is>
      </c>
      <c r="E333" s="23" t="n">
        <v>1</v>
      </c>
      <c r="F333" s="23" t="n">
        <v>0.3045279291438792</v>
      </c>
      <c r="G333" s="23" t="n">
        <v>1.55598369895108</v>
      </c>
      <c r="H333" s="23" t="n">
        <v>0.2514557698072009</v>
      </c>
      <c r="I333" s="23" t="n">
        <v>0.55598369895108</v>
      </c>
      <c r="J333" s="23" t="n">
        <v>1.304527929143879</v>
      </c>
      <c r="K333" s="23" t="n">
        <v>1.55598369895108</v>
      </c>
      <c r="L333" s="23" t="n">
        <v>2.88479529476182</v>
      </c>
      <c r="M333" s="23" t="n">
        <v>1.32881159581074</v>
      </c>
      <c r="N333" s="23" t="n">
        <v>2.88479529476182</v>
      </c>
      <c r="O333" s="23" t="n">
        <v>1.88479529476182</v>
      </c>
      <c r="P333" s="23" t="n">
        <v>0.5927381339433059</v>
      </c>
      <c r="Q333" s="23" t="n">
        <v>0.09155522656158951</v>
      </c>
      <c r="R333" s="23" t="n">
        <v>0.7511308201289646</v>
      </c>
      <c r="S333" s="23" t="n">
        <v>0.0668374596240692</v>
      </c>
      <c r="T333" s="23" t="n">
        <v>0.1583926861856587</v>
      </c>
      <c r="U333" s="23" t="n">
        <v>1.154461508917101</v>
      </c>
      <c r="V333" s="23" t="n">
        <v>1.267222027933179</v>
      </c>
      <c r="W333" s="23" t="n">
        <v>1.066428247430339</v>
      </c>
      <c r="X333" s="23" t="n">
        <v>0.3152974273013747</v>
      </c>
      <c r="Y333" s="23" t="n">
        <v>1.799155793024008</v>
      </c>
      <c r="Z333" s="23" t="n">
        <v>0.7991557930240082</v>
      </c>
      <c r="AA333" s="23" t="n">
        <v>0.6368817554484967</v>
      </c>
      <c r="AB333" s="23" t="n">
        <v>0.1398842451920685</v>
      </c>
      <c r="AC333" s="23" t="n">
        <v>0.8881491537667487</v>
      </c>
      <c r="AD333" s="23" t="n">
        <v>0.1113831531261835</v>
      </c>
      <c r="AE333" s="23" t="n">
        <v>0.2512673983182521</v>
      </c>
      <c r="AF333" s="23" t="n">
        <v>1.219639272118199</v>
      </c>
      <c r="AG333" s="23" t="n">
        <v>1.394527549531243</v>
      </c>
      <c r="AH333" s="23" t="n">
        <v>1.55231949716805</v>
      </c>
      <c r="AI333" s="23" t="n">
        <v>0.6641703434013011</v>
      </c>
      <c r="AJ333" s="23" t="n">
        <v>2.437374730690621</v>
      </c>
      <c r="AK333" s="23" t="n">
        <v>1.437374730690621</v>
      </c>
      <c r="AL333" s="23" t="n">
        <v>0.6358218096406701</v>
      </c>
      <c r="AM333" s="23" t="n">
        <v>0.1398146952353106</v>
      </c>
      <c r="AN333" s="23" t="n">
        <v>0.8871571468576305</v>
      </c>
      <c r="AO333" s="23" t="n">
        <v>0.1115206419816497</v>
      </c>
      <c r="AP333" s="23" t="n">
        <v>0.2513353372169603</v>
      </c>
      <c r="AQ333" s="23" t="n">
        <v>1.21989603551713</v>
      </c>
      <c r="AR333" s="23" t="n">
        <v>1.39529209820437</v>
      </c>
      <c r="AS333" s="23" t="n">
        <v>1.562457589175922</v>
      </c>
      <c r="AT333" s="23" t="n">
        <v>0.6753004423182913</v>
      </c>
      <c r="AU333" s="23" t="n">
        <v>2.457382816199609</v>
      </c>
      <c r="AV333" s="23" t="n">
        <v>1.457382816199609</v>
      </c>
      <c r="AW333" s="23" t="n">
        <v>0.6425291472806756</v>
      </c>
      <c r="AX333" s="23" t="n">
        <v>0.1434255916258971</v>
      </c>
      <c r="AY333" s="23" t="n">
        <v>0.9003519561831332</v>
      </c>
      <c r="AZ333" s="23" t="n">
        <v>0.1143972172765606</v>
      </c>
      <c r="BA333" s="23" t="n">
        <v>0.2578228089024577</v>
      </c>
      <c r="BB333" s="23" t="n">
        <v>1.223220366317864</v>
      </c>
      <c r="BC333" s="23" t="n">
        <v>1.401262432986302</v>
      </c>
      <c r="BD333" s="23" t="n">
        <v>1.593727144005416</v>
      </c>
      <c r="BE333" s="23" t="n">
        <v>0.6933751878222827</v>
      </c>
      <c r="BF333" s="23" t="n">
        <v>2.480396649319987</v>
      </c>
      <c r="BG333" s="23" t="n">
        <v>1.480396649319987</v>
      </c>
      <c r="BH333" s="23" t="n">
        <v>1.711601296691365</v>
      </c>
      <c r="BI333" s="23" t="n">
        <v>0.8736911993184637</v>
      </c>
      <c r="BJ333" s="23" t="n">
        <v>3.267288285921271</v>
      </c>
      <c r="BK333" s="23" t="n">
        <v>0.6819957899114426</v>
      </c>
      <c r="BL333" s="23" t="n">
        <v>1.555686989229906</v>
      </c>
      <c r="BM333" s="23" t="n">
        <v>1.510452522446299</v>
      </c>
      <c r="BN333" s="23" t="n">
        <v>1.908907344389811</v>
      </c>
      <c r="BO333" s="23" t="n">
        <v>7.117551869891969</v>
      </c>
      <c r="BP333" s="23" t="n">
        <v>3.850263583970698</v>
      </c>
      <c r="BQ333" s="23" t="n">
        <v>4.158416965242228</v>
      </c>
      <c r="BR333" s="23" t="n">
        <v>3.158416965242229</v>
      </c>
      <c r="CD333" s="23" t="n">
        <v>0.04414362150519076</v>
      </c>
      <c r="CE333" s="23" t="n">
        <v>0.04832901863047901</v>
      </c>
      <c r="CF333" s="23" t="n">
        <v>0.1370183336377842</v>
      </c>
      <c r="CG333" s="23" t="n">
        <v>0.04454569350211441</v>
      </c>
      <c r="CH333" s="23" t="n">
        <v>0.09287471213259342</v>
      </c>
      <c r="CI333" s="23" t="n">
        <v>2.094813179856485</v>
      </c>
      <c r="CJ333" s="23" t="n">
        <v>3.103921449255641</v>
      </c>
      <c r="CK333" s="23" t="n">
        <v>0.4858912497377104</v>
      </c>
      <c r="CL333" s="23" t="n">
        <v>0.3488729160999262</v>
      </c>
      <c r="CM333" s="23" t="n">
        <v>11.00705454536791</v>
      </c>
      <c r="CN333" s="23" t="n">
        <v>10.00705454536791</v>
      </c>
      <c r="CO333" s="23" t="n">
        <v>0</v>
      </c>
      <c r="CP333" s="23" t="n">
        <v>0.0001795377498940732</v>
      </c>
      <c r="CQ333" s="23" t="n">
        <v>0.0004041586899766615</v>
      </c>
      <c r="CR333" s="23" t="n">
        <v>0.0002246209400825883</v>
      </c>
      <c r="CS333" s="23" t="n">
        <v>0.0004041586899766615</v>
      </c>
      <c r="CV333" s="23" t="n">
        <v>0.005081735197754751</v>
      </c>
      <c r="CW333" s="23" t="n">
        <v>0.00467757650777809</v>
      </c>
      <c r="CZ333" s="23" t="n">
        <v>2.508720100925713e-05</v>
      </c>
      <c r="DA333" s="23" t="n">
        <v>3.893381047627674e-05</v>
      </c>
      <c r="DB333" s="23" t="n">
        <v>0.0001039894294414629</v>
      </c>
      <c r="DC333" s="23" t="n">
        <v>3.996841795592905e-05</v>
      </c>
      <c r="DD333" s="23" t="n">
        <v>7.890222843220579e-05</v>
      </c>
      <c r="DE333" s="23" t="n">
        <v>2.551939192495418</v>
      </c>
      <c r="DF333" s="23" t="n">
        <v>4.145118835819548</v>
      </c>
      <c r="DG333" s="23" t="n">
        <v>0.0003318331836126504</v>
      </c>
      <c r="DH333" s="23" t="n">
        <v>0.0002278437541711874</v>
      </c>
      <c r="DI333" s="23" t="n">
        <v>13.22719037050823</v>
      </c>
      <c r="DJ333" s="23" t="n">
        <v>12.22719037050823</v>
      </c>
      <c r="DK333" s="23" t="n">
        <v>0.007849893792935278</v>
      </c>
      <c r="DL333" s="23" t="n">
        <v>0.003945871795161272</v>
      </c>
      <c r="DM333" s="23" t="n">
        <v>0.01498930120991803</v>
      </c>
      <c r="DN333" s="23" t="n">
        <v>0.003193535621821481</v>
      </c>
      <c r="DO333" s="23" t="n">
        <v>0.007139407416982753</v>
      </c>
      <c r="DP333" s="23" t="n">
        <v>1.502665628255055</v>
      </c>
      <c r="DQ333" s="23" t="n">
        <v>1.909490956859576</v>
      </c>
      <c r="DR333" s="23" t="n">
        <v>0.03086825464663267</v>
      </c>
      <c r="DS333" s="23" t="n">
        <v>0.01587895343671464</v>
      </c>
      <c r="DT333" s="23" t="n">
        <v>3.932314940924855</v>
      </c>
      <c r="DU333" s="23" t="n">
        <v>2.932314940924854</v>
      </c>
      <c r="DV333" s="23" t="n">
        <v>-0.001167643353939112</v>
      </c>
      <c r="DW333" s="23" t="n">
        <v>-0.0005534469649451754</v>
      </c>
      <c r="DX333" s="23" t="n">
        <v>-0.002302640003833672</v>
      </c>
      <c r="DY333" s="23" t="n">
        <v>-0.0005815496849493843</v>
      </c>
      <c r="DZ333" s="23" t="n">
        <v>-0.00113499664989456</v>
      </c>
      <c r="EA333" s="23" t="n">
        <v>1.473986310184604</v>
      </c>
      <c r="EB333" s="23" t="n">
        <v>1.972040517393931</v>
      </c>
      <c r="EC333" s="23" t="n">
        <v>-0.005012268198505346</v>
      </c>
      <c r="ED333" s="23" t="n">
        <v>-0.002709628194671675</v>
      </c>
      <c r="EE333" s="23" t="n">
        <v>4.292636258833806</v>
      </c>
      <c r="EF333" s="23" t="n">
        <v>3.292636258833805</v>
      </c>
      <c r="EG333" s="23" t="n">
        <v>0.02233832288997036</v>
      </c>
      <c r="EH333" s="23" t="n">
        <v>0.003241271918494288</v>
      </c>
      <c r="EI333" s="23" t="n">
        <v>0.02794725225262338</v>
      </c>
      <c r="EJ333" s="23" t="n">
        <v>0.002367657444158733</v>
      </c>
      <c r="EK333" s="23" t="n">
        <v>0.005608929362653021</v>
      </c>
      <c r="EL333" s="23" t="n">
        <v>1.145099161403454</v>
      </c>
      <c r="EM333" s="23" t="n">
        <v>1.25108999410029</v>
      </c>
      <c r="EN333" s="23" t="n">
        <v>0.03759622316342822</v>
      </c>
      <c r="EO333" s="23" t="n">
        <v>0.009648970910804841</v>
      </c>
      <c r="EP333" s="23" t="n">
        <v>1.683036965156792</v>
      </c>
      <c r="EQ333" s="23" t="n">
        <v>0.6830369651567924</v>
      </c>
      <c r="ER333" s="23" t="n">
        <v>-0.02339826869779697</v>
      </c>
      <c r="ES333" s="23" t="n">
        <v>-0.003310821875252171</v>
      </c>
      <c r="ET333" s="23" t="n">
        <v>-0.02893925916174152</v>
      </c>
      <c r="EU333" s="23" t="n">
        <v>-0.002230168588692377</v>
      </c>
      <c r="EV333" s="23" t="n">
        <v>-0.005540990463944549</v>
      </c>
      <c r="EW333" s="23" t="n">
        <v>1.141498583421426</v>
      </c>
      <c r="EX333" s="23" t="n">
        <v>1.236811985344294</v>
      </c>
      <c r="EY333" s="23" t="n">
        <v>-0.02745813115555676</v>
      </c>
      <c r="EZ333" s="23" t="n">
        <v>0.001481128006184759</v>
      </c>
      <c r="FA333" s="23" t="n">
        <v>1.173511233253854</v>
      </c>
      <c r="FB333" s="23" t="n">
        <v>0.1735112332538535</v>
      </c>
      <c r="FC333" s="23" t="n">
        <v>0.002696046442398494</v>
      </c>
      <c r="FD333" s="23" t="n">
        <v>0.002951667178643058</v>
      </c>
      <c r="FE333" s="23" t="n">
        <v>0.008368316380750045</v>
      </c>
      <c r="FF333" s="23" t="n">
        <v>0.002720602759708494</v>
      </c>
      <c r="FG333" s="23" t="n">
        <v>0.005672269938351552</v>
      </c>
      <c r="FH333" s="23" t="n">
        <v>2.094813179856485</v>
      </c>
      <c r="FI333" s="23" t="n">
        <v>3.10392144925564</v>
      </c>
      <c r="FJ333" s="23" t="n">
        <v>0.02967553024832531</v>
      </c>
      <c r="FK333" s="23" t="n">
        <v>0.02130721386757527</v>
      </c>
      <c r="FL333" s="23" t="n">
        <v>11.0070545453679</v>
      </c>
      <c r="FM333" s="23" t="n">
        <v>10.00705454536791</v>
      </c>
    </row>
    <row r="334">
      <c r="A334" s="2" t="inlineStr">
        <is>
          <t>Vic|7310</t>
        </is>
      </c>
      <c r="B334" s="2" t="inlineStr">
        <is>
          <t>Vic</t>
        </is>
      </c>
      <c r="C334" s="2" t="inlineStr">
        <is>
          <t>7310</t>
        </is>
      </c>
      <c r="D334" s="2" t="inlineStr">
        <is>
          <t>Building cleaning, pest control and other support services</t>
        </is>
      </c>
      <c r="E334" s="23" t="n">
        <v>1</v>
      </c>
      <c r="F334" s="23" t="n">
        <v>0.4807073022799083</v>
      </c>
      <c r="G334" s="23" t="n">
        <v>1.888777530354284</v>
      </c>
      <c r="H334" s="23" t="n">
        <v>0.4080702280743755</v>
      </c>
      <c r="I334" s="23" t="n">
        <v>0.8887775303542838</v>
      </c>
      <c r="J334" s="23" t="n">
        <v>1.480707302279908</v>
      </c>
      <c r="K334" s="23" t="n">
        <v>1.888777530354284</v>
      </c>
      <c r="L334" s="23" t="n">
        <v>2.815967801032259</v>
      </c>
      <c r="M334" s="23" t="n">
        <v>0.9271902706779755</v>
      </c>
      <c r="N334" s="23" t="n">
        <v>2.815967801032259</v>
      </c>
      <c r="O334" s="23" t="n">
        <v>1.815967801032259</v>
      </c>
      <c r="P334" s="23" t="n">
        <v>0.2854203469736622</v>
      </c>
      <c r="Q334" s="23" t="n">
        <v>0.1320233439668617</v>
      </c>
      <c r="R334" s="23" t="n">
        <v>0.5241083014518905</v>
      </c>
      <c r="S334" s="23" t="n">
        <v>0.1066646105113666</v>
      </c>
      <c r="T334" s="23" t="n">
        <v>0.2386879544782283</v>
      </c>
      <c r="U334" s="23" t="n">
        <v>1.462557576454227</v>
      </c>
      <c r="V334" s="23" t="n">
        <v>1.836268181329952</v>
      </c>
      <c r="W334" s="23" t="n">
        <v>0.7441099238679458</v>
      </c>
      <c r="X334" s="23" t="n">
        <v>0.2200016224160554</v>
      </c>
      <c r="Y334" s="23" t="n">
        <v>2.607066846347188</v>
      </c>
      <c r="Z334" s="23" t="n">
        <v>1.607066846347189</v>
      </c>
      <c r="AA334" s="23" t="n">
        <v>0.4334248011254901</v>
      </c>
      <c r="AB334" s="23" t="n">
        <v>0.2097865441552083</v>
      </c>
      <c r="AC334" s="23" t="n">
        <v>0.8241286033679077</v>
      </c>
      <c r="AD334" s="23" t="n">
        <v>0.1809172580872093</v>
      </c>
      <c r="AE334" s="23" t="n">
        <v>0.3907038022424176</v>
      </c>
      <c r="AF334" s="23" t="n">
        <v>1.484020627362458</v>
      </c>
      <c r="AG334" s="23" t="n">
        <v>1.901433884788924</v>
      </c>
      <c r="AH334" s="23" t="n">
        <v>1.287559448203976</v>
      </c>
      <c r="AI334" s="23" t="n">
        <v>0.4634308448360683</v>
      </c>
      <c r="AJ334" s="23" t="n">
        <v>2.970663987987127</v>
      </c>
      <c r="AK334" s="23" t="n">
        <v>1.970663987987127</v>
      </c>
      <c r="AL334" s="23" t="n">
        <v>0.4238278294812262</v>
      </c>
      <c r="AM334" s="23" t="n">
        <v>0.2116139187454436</v>
      </c>
      <c r="AN334" s="23" t="n">
        <v>0.8168761560598102</v>
      </c>
      <c r="AO334" s="23" t="n">
        <v>0.1814344078331404</v>
      </c>
      <c r="AP334" s="23" t="n">
        <v>0.393048326578584</v>
      </c>
      <c r="AQ334" s="23" t="n">
        <v>1.499292174854264</v>
      </c>
      <c r="AR334" s="23" t="n">
        <v>1.927377343436091</v>
      </c>
      <c r="AS334" s="23" t="n">
        <v>1.288073127756941</v>
      </c>
      <c r="AT334" s="23" t="n">
        <v>0.4711969716971308</v>
      </c>
      <c r="AU334" s="23" t="n">
        <v>3.039142402077675</v>
      </c>
      <c r="AV334" s="23" t="n">
        <v>2.039142402077675</v>
      </c>
      <c r="AW334" s="23" t="n">
        <v>0.4500266594574405</v>
      </c>
      <c r="AX334" s="23" t="n">
        <v>0.2176217251819587</v>
      </c>
      <c r="AY334" s="23" t="n">
        <v>0.8538160894921771</v>
      </c>
      <c r="AZ334" s="23" t="n">
        <v>0.1861677048527779</v>
      </c>
      <c r="BA334" s="23" t="n">
        <v>0.4037894300347367</v>
      </c>
      <c r="BB334" s="23" t="n">
        <v>1.483575185177534</v>
      </c>
      <c r="BC334" s="23" t="n">
        <v>1.897256688129436</v>
      </c>
      <c r="BD334" s="23" t="n">
        <v>1.337624877814866</v>
      </c>
      <c r="BE334" s="23" t="n">
        <v>0.4838087883226894</v>
      </c>
      <c r="BF334" s="23" t="n">
        <v>2.972323638398509</v>
      </c>
      <c r="BG334" s="23" t="n">
        <v>1.97232363839851</v>
      </c>
      <c r="BH334" s="23" t="n">
        <v>7.053692759030718</v>
      </c>
      <c r="BI334" s="23" t="n">
        <v>1.392392040039482</v>
      </c>
      <c r="BJ334" s="23" t="n">
        <v>9.544495228724351</v>
      </c>
      <c r="BK334" s="23" t="n">
        <v>1.098410429654151</v>
      </c>
      <c r="BL334" s="23" t="n">
        <v>2.490802469693633</v>
      </c>
      <c r="BM334" s="23" t="n">
        <v>1.197399020287186</v>
      </c>
      <c r="BN334" s="23" t="n">
        <v>1.353120351960993</v>
      </c>
      <c r="BO334" s="23" t="n">
        <v>12.23105135591199</v>
      </c>
      <c r="BP334" s="23" t="n">
        <v>2.686556127187641</v>
      </c>
      <c r="BQ334" s="23" t="n">
        <v>1.733992643818062</v>
      </c>
      <c r="BR334" s="23" t="n">
        <v>0.7339926438180616</v>
      </c>
      <c r="CD334" s="23" t="n">
        <v>0.1480044541518279</v>
      </c>
      <c r="CE334" s="23" t="n">
        <v>0.07776320018834662</v>
      </c>
      <c r="CF334" s="23" t="n">
        <v>0.3000203019160174</v>
      </c>
      <c r="CG334" s="23" t="n">
        <v>0.07425264757584285</v>
      </c>
      <c r="CH334" s="23" t="n">
        <v>0.1520158477641895</v>
      </c>
      <c r="CI334" s="23" t="n">
        <v>1.525411215723106</v>
      </c>
      <c r="CJ334" s="23" t="n">
        <v>2.027103195206859</v>
      </c>
      <c r="CK334" s="23" t="n">
        <v>0.5434495243360304</v>
      </c>
      <c r="CL334" s="23" t="n">
        <v>0.243429222420013</v>
      </c>
      <c r="CM334" s="23" t="n">
        <v>3.671845739037973</v>
      </c>
      <c r="CN334" s="23" t="n">
        <v>2.671845739037973</v>
      </c>
      <c r="CO334" s="23" t="n">
        <v>0</v>
      </c>
      <c r="CP334" s="23" t="n">
        <v>0.0002664923938951886</v>
      </c>
      <c r="CQ334" s="23" t="n">
        <v>0.0006637059284418556</v>
      </c>
      <c r="CR334" s="23" t="n">
        <v>0.0003972135345466671</v>
      </c>
      <c r="CS334" s="23" t="n">
        <v>0.0006637059284418556</v>
      </c>
      <c r="CV334" s="23" t="n">
        <v>0.00392752710673131</v>
      </c>
      <c r="CW334" s="23" t="n">
        <v>0.003263821178289454</v>
      </c>
      <c r="CZ334" s="23" t="n">
        <v>0.0001707931251376288</v>
      </c>
      <c r="DA334" s="23" t="n">
        <v>8.677391339032285e-05</v>
      </c>
      <c r="DB334" s="23" t="n">
        <v>0.000323236122335162</v>
      </c>
      <c r="DC334" s="23" t="n">
        <v>6.566908380721044e-05</v>
      </c>
      <c r="DD334" s="23" t="n">
        <v>0.0001524429971975333</v>
      </c>
      <c r="DE334" s="23" t="n">
        <v>1.508064439481382</v>
      </c>
      <c r="DF334" s="23" t="n">
        <v>1.892559329157374</v>
      </c>
      <c r="DG334" s="23" t="n">
        <v>0.0004822161558991961</v>
      </c>
      <c r="DH334" s="23" t="n">
        <v>0.0001589800335640341</v>
      </c>
      <c r="DI334" s="23" t="n">
        <v>2.823393245545545</v>
      </c>
      <c r="DJ334" s="23" t="n">
        <v>1.823393245545545</v>
      </c>
      <c r="DK334" s="23" t="n">
        <v>0.02657617277372785</v>
      </c>
      <c r="DL334" s="23" t="n">
        <v>0.006446839885911021</v>
      </c>
      <c r="DM334" s="23" t="n">
        <v>0.03820272404665095</v>
      </c>
      <c r="DN334" s="23" t="n">
        <v>0.005179711387012086</v>
      </c>
      <c r="DO334" s="23" t="n">
        <v>0.01162655127292311</v>
      </c>
      <c r="DP334" s="23" t="n">
        <v>1.242579695007255</v>
      </c>
      <c r="DQ334" s="23" t="n">
        <v>1.4374802712156</v>
      </c>
      <c r="DR334" s="23" t="n">
        <v>0.04928240696143443</v>
      </c>
      <c r="DS334" s="23" t="n">
        <v>0.01107968291478348</v>
      </c>
      <c r="DT334" s="23" t="n">
        <v>1.854383149185163</v>
      </c>
      <c r="DU334" s="23" t="n">
        <v>0.8543831491851629</v>
      </c>
      <c r="DV334" s="23" t="n">
        <v>-0.0005481359226512649</v>
      </c>
      <c r="DW334" s="23" t="n">
        <v>-0.0007922997566814575</v>
      </c>
      <c r="DX334" s="23" t="n">
        <v>-0.002249732665061173</v>
      </c>
      <c r="DY334" s="23" t="n">
        <v>-0.0009092969857284509</v>
      </c>
      <c r="DZ334" s="23" t="n">
        <v>-0.001701596742409908</v>
      </c>
      <c r="EA334" s="23" t="n">
        <v>2.445443956398995</v>
      </c>
      <c r="EB334" s="23" t="n">
        <v>4.104333564163242</v>
      </c>
      <c r="EC334" s="23" t="n">
        <v>-0.004140400166138677</v>
      </c>
      <c r="ED334" s="23" t="n">
        <v>-0.001890667501077504</v>
      </c>
      <c r="EE334" s="23" t="n">
        <v>7.553601205540552</v>
      </c>
      <c r="EF334" s="23" t="n">
        <v>6.553601205540552</v>
      </c>
      <c r="EG334" s="23" t="n">
        <v>0.01074156372418939</v>
      </c>
      <c r="EH334" s="23" t="n">
        <v>0.004473729673185895</v>
      </c>
      <c r="EI334" s="23" t="n">
        <v>0.01897363959254715</v>
      </c>
      <c r="EJ334" s="23" t="n">
        <v>0.003758346195171869</v>
      </c>
      <c r="EK334" s="23" t="n">
        <v>0.008232075868357764</v>
      </c>
      <c r="EL334" s="23" t="n">
        <v>1.416487746854893</v>
      </c>
      <c r="EM334" s="23" t="n">
        <v>1.766375928098774</v>
      </c>
      <c r="EN334" s="23" t="n">
        <v>0.02570629603440685</v>
      </c>
      <c r="EO334" s="23" t="n">
        <v>0.006732656441859702</v>
      </c>
      <c r="EP334" s="23" t="n">
        <v>2.3931614329595</v>
      </c>
      <c r="EQ334" s="23" t="n">
        <v>1.3931614329595</v>
      </c>
      <c r="ER334" s="23" t="n">
        <v>-0.02033853536845329</v>
      </c>
      <c r="ES334" s="23" t="n">
        <v>-0.002646355082950583</v>
      </c>
      <c r="ET334" s="23" t="n">
        <v>-0.02622608690064444</v>
      </c>
      <c r="EU334" s="23" t="n">
        <v>-0.003241196449240571</v>
      </c>
      <c r="EV334" s="23" t="n">
        <v>-0.005887551532191154</v>
      </c>
      <c r="EW334" s="23" t="n">
        <v>1.13011532222007</v>
      </c>
      <c r="EX334" s="23" t="n">
        <v>1.289477655373514</v>
      </c>
      <c r="EY334" s="23" t="n">
        <v>-0.02519261648144232</v>
      </c>
      <c r="EZ334" s="23" t="n">
        <v>0.001033470419202123</v>
      </c>
      <c r="FA334" s="23" t="n">
        <v>1.238664241306092</v>
      </c>
      <c r="FB334" s="23" t="n">
        <v>0.2386642413060925</v>
      </c>
      <c r="FC334" s="23" t="n">
        <v>0.009039287409354169</v>
      </c>
      <c r="FD334" s="23" t="n">
        <v>0.004749342987019339</v>
      </c>
      <c r="FE334" s="23" t="n">
        <v>0.01832356838989496</v>
      </c>
      <c r="FF334" s="23" t="n">
        <v>0.004534937993521455</v>
      </c>
      <c r="FG334" s="23" t="n">
        <v>0.009284280980540793</v>
      </c>
      <c r="FH334" s="23" t="n">
        <v>1.525411215723106</v>
      </c>
      <c r="FI334" s="23" t="n">
        <v>2.027103195206859</v>
      </c>
      <c r="FJ334" s="23" t="n">
        <v>0.0331908689579767</v>
      </c>
      <c r="FK334" s="23" t="n">
        <v>0.01486730056808173</v>
      </c>
      <c r="FL334" s="23" t="n">
        <v>3.671845739037972</v>
      </c>
      <c r="FM334" s="23" t="n">
        <v>2.671845739037972</v>
      </c>
    </row>
    <row r="335">
      <c r="A335" s="2" t="inlineStr">
        <is>
          <t>Vic|7501</t>
        </is>
      </c>
      <c r="B335" s="2" t="inlineStr">
        <is>
          <t>Vic</t>
        </is>
      </c>
      <c r="C335" s="2" t="inlineStr">
        <is>
          <t>7501</t>
        </is>
      </c>
      <c r="D335" s="2" t="inlineStr">
        <is>
          <t>Public administration and regulatory services</t>
        </is>
      </c>
      <c r="E335" s="23" t="n">
        <v>1</v>
      </c>
      <c r="F335" s="23" t="n">
        <v>0.3609717251399476</v>
      </c>
      <c r="G335" s="23" t="n">
        <v>1.673987884506137</v>
      </c>
      <c r="H335" s="23" t="n">
        <v>0.3130161593661897</v>
      </c>
      <c r="I335" s="23" t="n">
        <v>0.6739878845061373</v>
      </c>
      <c r="J335" s="23" t="n">
        <v>1.360971725139948</v>
      </c>
      <c r="K335" s="23" t="n">
        <v>1.673987884506137</v>
      </c>
      <c r="L335" s="23" t="n">
        <v>2.865456291287026</v>
      </c>
      <c r="M335" s="23" t="n">
        <v>1.191468406780889</v>
      </c>
      <c r="N335" s="23" t="n">
        <v>2.865456291287026</v>
      </c>
      <c r="O335" s="23" t="n">
        <v>1.865456291287026</v>
      </c>
      <c r="P335" s="23" t="n">
        <v>0.4956782066647127</v>
      </c>
      <c r="Q335" s="23" t="n">
        <v>0.09913131559612864</v>
      </c>
      <c r="R335" s="23" t="n">
        <v>0.6734955085916825</v>
      </c>
      <c r="S335" s="23" t="n">
        <v>0.07868598633084112</v>
      </c>
      <c r="T335" s="23" t="n">
        <v>0.1778173019269698</v>
      </c>
      <c r="U335" s="23" t="n">
        <v>1.199991273094609</v>
      </c>
      <c r="V335" s="23" t="n">
        <v>1.358735364065036</v>
      </c>
      <c r="W335" s="23" t="n">
        <v>0.9562044528492608</v>
      </c>
      <c r="X335" s="23" t="n">
        <v>0.2827089442575783</v>
      </c>
      <c r="Y335" s="23" t="n">
        <v>1.929083102691375</v>
      </c>
      <c r="Z335" s="23" t="n">
        <v>0.9290831026913753</v>
      </c>
      <c r="AA335" s="23" t="n">
        <v>0.5883007842835892</v>
      </c>
      <c r="AB335" s="23" t="n">
        <v>0.1604123808792459</v>
      </c>
      <c r="AC335" s="23" t="n">
        <v>0.882347102217788</v>
      </c>
      <c r="AD335" s="23" t="n">
        <v>0.1336339370549529</v>
      </c>
      <c r="AE335" s="23" t="n">
        <v>0.2940463179341988</v>
      </c>
      <c r="AF335" s="23" t="n">
        <v>1.272670690171848</v>
      </c>
      <c r="AG335" s="23" t="n">
        <v>1.499823093542664</v>
      </c>
      <c r="AH335" s="23" t="n">
        <v>1.477870187189552</v>
      </c>
      <c r="AI335" s="23" t="n">
        <v>0.5955230849717636</v>
      </c>
      <c r="AJ335" s="23" t="n">
        <v>2.512099637924581</v>
      </c>
      <c r="AK335" s="23" t="n">
        <v>1.512099637924581</v>
      </c>
      <c r="AL335" s="23" t="n">
        <v>0.5941727216194577</v>
      </c>
      <c r="AM335" s="23" t="n">
        <v>0.1606962012892435</v>
      </c>
      <c r="AN335" s="23" t="n">
        <v>0.8891905397393133</v>
      </c>
      <c r="AO335" s="23" t="n">
        <v>0.1343216168306121</v>
      </c>
      <c r="AP335" s="23" t="n">
        <v>0.2950178181198556</v>
      </c>
      <c r="AQ335" s="23" t="n">
        <v>1.270453683654906</v>
      </c>
      <c r="AR335" s="23" t="n">
        <v>1.496518617205725</v>
      </c>
      <c r="AS335" s="23" t="n">
        <v>1.494693339868399</v>
      </c>
      <c r="AT335" s="23" t="n">
        <v>0.605502800129086</v>
      </c>
      <c r="AU335" s="23" t="n">
        <v>2.515587278720087</v>
      </c>
      <c r="AV335" s="23" t="n">
        <v>1.515587278720087</v>
      </c>
      <c r="AW335" s="23" t="n">
        <v>0.5960973177803387</v>
      </c>
      <c r="AX335" s="23" t="n">
        <v>0.164393682694522</v>
      </c>
      <c r="AY335" s="23" t="n">
        <v>0.898190870853377</v>
      </c>
      <c r="AZ335" s="23" t="n">
        <v>0.1376998703785163</v>
      </c>
      <c r="BA335" s="23" t="n">
        <v>0.3020935530730383</v>
      </c>
      <c r="BB335" s="23" t="n">
        <v>1.275783295430128</v>
      </c>
      <c r="BC335" s="23" t="n">
        <v>1.506785627215923</v>
      </c>
      <c r="BD335" s="23" t="n">
        <v>1.51990024857142</v>
      </c>
      <c r="BE335" s="23" t="n">
        <v>0.6217093777180429</v>
      </c>
      <c r="BF335" s="23" t="n">
        <v>2.549751866408333</v>
      </c>
      <c r="BG335" s="23" t="n">
        <v>1.549751866408333</v>
      </c>
      <c r="BH335" s="23" t="n">
        <v>4.186759214378065</v>
      </c>
      <c r="BI335" s="23" t="n">
        <v>1.015128096681019</v>
      </c>
      <c r="BJ335" s="23" t="n">
        <v>6.009886290566476</v>
      </c>
      <c r="BK335" s="23" t="n">
        <v>0.8079989795073919</v>
      </c>
      <c r="BL335" s="23" t="n">
        <v>1.823127076188411</v>
      </c>
      <c r="BM335" s="23" t="n">
        <v>1.242461542377429</v>
      </c>
      <c r="BN335" s="23" t="n">
        <v>1.435450663111333</v>
      </c>
      <c r="BO335" s="23" t="n">
        <v>9.462194678409158</v>
      </c>
      <c r="BP335" s="23" t="n">
        <v>3.452308387842683</v>
      </c>
      <c r="BQ335" s="23" t="n">
        <v>2.260028388046373</v>
      </c>
      <c r="BR335" s="23" t="n">
        <v>1.260028388046373</v>
      </c>
      <c r="CD335" s="23" t="n">
        <v>0.0926225776188765</v>
      </c>
      <c r="CE335" s="23" t="n">
        <v>0.06128106528311721</v>
      </c>
      <c r="CF335" s="23" t="n">
        <v>0.2088515936261054</v>
      </c>
      <c r="CG335" s="23" t="n">
        <v>0.0549479507241117</v>
      </c>
      <c r="CH335" s="23" t="n">
        <v>0.1162290160072289</v>
      </c>
      <c r="CI335" s="23" t="n">
        <v>1.661621246768543</v>
      </c>
      <c r="CJ335" s="23" t="n">
        <v>2.254866998902667</v>
      </c>
      <c r="CK335" s="23" t="n">
        <v>0.5216657343402906</v>
      </c>
      <c r="CL335" s="23" t="n">
        <v>0.3128141407141852</v>
      </c>
      <c r="CM335" s="23" t="n">
        <v>5.632166019896806</v>
      </c>
      <c r="CN335" s="23" t="n">
        <v>4.632166019896806</v>
      </c>
      <c r="CO335" s="23" t="n">
        <v>0</v>
      </c>
      <c r="CP335" s="23" t="n">
        <v>0.0002946480067801991</v>
      </c>
      <c r="CQ335" s="23" t="n">
        <v>0.0005488242743423104</v>
      </c>
      <c r="CR335" s="23" t="n">
        <v>0.0002541762675621113</v>
      </c>
      <c r="CS335" s="23" t="n">
        <v>0.0005488242743423104</v>
      </c>
      <c r="CV335" s="23" t="n">
        <v>0.004742936251456522</v>
      </c>
      <c r="CW335" s="23" t="n">
        <v>0.004194111977114211</v>
      </c>
      <c r="CZ335" s="23" t="n">
        <v>3.883289227401195e-05</v>
      </c>
      <c r="DA335" s="23" t="n">
        <v>4.967392303289465e-05</v>
      </c>
      <c r="DB335" s="23" t="n">
        <v>0.000143518910901246</v>
      </c>
      <c r="DC335" s="23" t="n">
        <v>5.50120955943394e-05</v>
      </c>
      <c r="DD335" s="23" t="n">
        <v>0.0001046860186272341</v>
      </c>
      <c r="DE335" s="23" t="n">
        <v>2.279171344807037</v>
      </c>
      <c r="DF335" s="23" t="n">
        <v>3.695807922020087</v>
      </c>
      <c r="DG335" s="23" t="n">
        <v>0.0003478132108856555</v>
      </c>
      <c r="DH335" s="23" t="n">
        <v>0.0002042942999844095</v>
      </c>
      <c r="DI335" s="23" t="n">
        <v>8.956665098015936</v>
      </c>
      <c r="DJ335" s="23" t="n">
        <v>7.956665098015937</v>
      </c>
      <c r="DK335" s="23" t="n">
        <v>0.00286224345369328</v>
      </c>
      <c r="DL335" s="23" t="n">
        <v>0.003960428461672191</v>
      </c>
      <c r="DM335" s="23" t="n">
        <v>0.01060073490397555</v>
      </c>
      <c r="DN335" s="23" t="n">
        <v>0.003778062988610077</v>
      </c>
      <c r="DO335" s="23" t="n">
        <v>0.007738491450282268</v>
      </c>
      <c r="DP335" s="23" t="n">
        <v>2.383679804232542</v>
      </c>
      <c r="DQ335" s="23" t="n">
        <v>3.703645435994254</v>
      </c>
      <c r="DR335" s="23" t="n">
        <v>0.02483847290403208</v>
      </c>
      <c r="DS335" s="23" t="n">
        <v>0.01423773800005653</v>
      </c>
      <c r="DT335" s="23" t="n">
        <v>8.677973521777782</v>
      </c>
      <c r="DU335" s="23" t="n">
        <v>7.677973521777782</v>
      </c>
      <c r="DV335" s="23" t="n">
        <v>-0.000976480185086181</v>
      </c>
      <c r="DW335" s="23" t="n">
        <v>-0.0006072689862068216</v>
      </c>
      <c r="DX335" s="23" t="n">
        <v>-0.002292746975155447</v>
      </c>
      <c r="DY335" s="23" t="n">
        <v>-0.0007089978038624447</v>
      </c>
      <c r="DZ335" s="23" t="n">
        <v>-0.001316266790069266</v>
      </c>
      <c r="EA335" s="23" t="n">
        <v>1.621895861771354</v>
      </c>
      <c r="EB335" s="23" t="n">
        <v>2.347970814126758</v>
      </c>
      <c r="EC335" s="23" t="n">
        <v>-0.004722313663354226</v>
      </c>
      <c r="ED335" s="23" t="n">
        <v>-0.002429566688198779</v>
      </c>
      <c r="EE335" s="23" t="n">
        <v>4.836056824785902</v>
      </c>
      <c r="EF335" s="23" t="n">
        <v>3.836056824785902</v>
      </c>
      <c r="EG335" s="23" t="n">
        <v>0</v>
      </c>
      <c r="EH335" s="23" t="n">
        <v>0.003178119319310113</v>
      </c>
      <c r="EI335" s="23" t="n">
        <v>0.005979427819146764</v>
      </c>
      <c r="EJ335" s="23" t="n">
        <v>0.002801308499836651</v>
      </c>
      <c r="EK335" s="23" t="n">
        <v>0.005979427819146764</v>
      </c>
      <c r="EN335" s="23" t="n">
        <v>0.014631101265116</v>
      </c>
      <c r="EO335" s="23" t="n">
        <v>0.008651673445969239</v>
      </c>
      <c r="ER335" s="23" t="n">
        <v>0.005871937335868456</v>
      </c>
      <c r="ES335" s="23" t="n">
        <v>-0.002894298909312438</v>
      </c>
      <c r="ET335" s="23" t="n">
        <v>0.0008640097023784039</v>
      </c>
      <c r="EU335" s="23" t="n">
        <v>-0.002113628724177614</v>
      </c>
      <c r="EV335" s="23" t="n">
        <v>-0.005007927633490053</v>
      </c>
      <c r="EW335" s="23" t="n">
        <v>0.5070964242699342</v>
      </c>
      <c r="EX335" s="23" t="n">
        <v>0.1471421871450569</v>
      </c>
      <c r="EY335" s="23" t="n">
        <v>0.002192051413732379</v>
      </c>
      <c r="EZ335" s="23" t="n">
        <v>0.001328041711353975</v>
      </c>
      <c r="FA335" s="23" t="n">
        <v>0.3733097423132115</v>
      </c>
      <c r="FB335" s="23" t="n">
        <v>-0.6266902576867885</v>
      </c>
      <c r="FC335" s="23" t="n">
        <v>0.005656870967095142</v>
      </c>
      <c r="FD335" s="23" t="n">
        <v>0.00374270602205826</v>
      </c>
      <c r="FE335" s="23" t="n">
        <v>0.01275549166075346</v>
      </c>
      <c r="FF335" s="23" t="n">
        <v>0.003355914671600055</v>
      </c>
      <c r="FG335" s="23" t="n">
        <v>0.007098620693658316</v>
      </c>
      <c r="FH335" s="23" t="n">
        <v>1.661621246768543</v>
      </c>
      <c r="FI335" s="23" t="n">
        <v>2.254866998902668</v>
      </c>
      <c r="FJ335" s="23" t="n">
        <v>0.03186043643981405</v>
      </c>
      <c r="FK335" s="23" t="n">
        <v>0.01910494477906059</v>
      </c>
      <c r="FL335" s="23" t="n">
        <v>5.632166019896807</v>
      </c>
      <c r="FM335" s="23" t="n">
        <v>4.632166019896807</v>
      </c>
    </row>
    <row r="336">
      <c r="A336" s="2" t="inlineStr">
        <is>
          <t>Vic|7601</t>
        </is>
      </c>
      <c r="B336" s="2" t="inlineStr">
        <is>
          <t>Vic</t>
        </is>
      </c>
      <c r="C336" s="2" t="inlineStr">
        <is>
          <t>7601</t>
        </is>
      </c>
      <c r="D336" s="2" t="inlineStr">
        <is>
          <t>Defence</t>
        </is>
      </c>
      <c r="E336" s="23" t="n">
        <v>1</v>
      </c>
      <c r="F336" s="23" t="n">
        <v>0.3288286873836772</v>
      </c>
      <c r="G336" s="23" t="n">
        <v>1.641562400673862</v>
      </c>
      <c r="H336" s="23" t="n">
        <v>0.3127337132901851</v>
      </c>
      <c r="I336" s="23" t="n">
        <v>0.6415624006738623</v>
      </c>
      <c r="J336" s="23" t="n">
        <v>1.328828687383677</v>
      </c>
      <c r="K336" s="23" t="n">
        <v>1.641562400673862</v>
      </c>
      <c r="L336" s="23" t="n">
        <v>2.596283904338346</v>
      </c>
      <c r="M336" s="23" t="n">
        <v>0.9547215036644838</v>
      </c>
      <c r="N336" s="23" t="n">
        <v>2.596283904338346</v>
      </c>
      <c r="O336" s="23" t="n">
        <v>1.596283904338346</v>
      </c>
      <c r="P336" s="23" t="n">
        <v>0.392408317259574</v>
      </c>
      <c r="Q336" s="23" t="n">
        <v>0.07307657375345783</v>
      </c>
      <c r="R336" s="23" t="n">
        <v>0.5396707466303592</v>
      </c>
      <c r="S336" s="23" t="n">
        <v>0.07418585561732732</v>
      </c>
      <c r="T336" s="23" t="n">
        <v>0.1472624293707852</v>
      </c>
      <c r="U336" s="23" t="n">
        <v>1.186225853375882</v>
      </c>
      <c r="V336" s="23" t="n">
        <v>1.375278562898993</v>
      </c>
      <c r="W336" s="23" t="n">
        <v>0.7662049180988518</v>
      </c>
      <c r="X336" s="23" t="n">
        <v>0.2265341714684926</v>
      </c>
      <c r="Y336" s="23" t="n">
        <v>1.952570535328422</v>
      </c>
      <c r="Z336" s="23" t="n">
        <v>0.9525705353284223</v>
      </c>
      <c r="AA336" s="23" t="n">
        <v>0.5762845017776614</v>
      </c>
      <c r="AB336" s="23" t="n">
        <v>0.1232070696361707</v>
      </c>
      <c r="AC336" s="23" t="n">
        <v>0.8263308391416583</v>
      </c>
      <c r="AD336" s="23" t="n">
        <v>0.1268392677278262</v>
      </c>
      <c r="AE336" s="23" t="n">
        <v>0.2500463373639968</v>
      </c>
      <c r="AF336" s="23" t="n">
        <v>1.213795563226348</v>
      </c>
      <c r="AG336" s="23" t="n">
        <v>1.43389391280293</v>
      </c>
      <c r="AH336" s="23" t="n">
        <v>1.303522422162552</v>
      </c>
      <c r="AI336" s="23" t="n">
        <v>0.4771915830208934</v>
      </c>
      <c r="AJ336" s="23" t="n">
        <v>2.261942526897017</v>
      </c>
      <c r="AK336" s="23" t="n">
        <v>1.261942526897016</v>
      </c>
      <c r="AL336" s="23" t="n">
        <v>0.5762845017776614</v>
      </c>
      <c r="AM336" s="23" t="n">
        <v>0.1213767918053051</v>
      </c>
      <c r="AN336" s="23" t="n">
        <v>0.8239047995360275</v>
      </c>
      <c r="AO336" s="23" t="n">
        <v>0.126243505953061</v>
      </c>
      <c r="AP336" s="23" t="n">
        <v>0.247620297758366</v>
      </c>
      <c r="AQ336" s="23" t="n">
        <v>1.210619566257456</v>
      </c>
      <c r="AR336" s="23" t="n">
        <v>1.429684117817733</v>
      </c>
      <c r="AS336" s="23" t="n">
        <v>1.309093110465876</v>
      </c>
      <c r="AT336" s="23" t="n">
        <v>0.4851883109298482</v>
      </c>
      <c r="AU336" s="23" t="n">
        <v>2.27160908618525</v>
      </c>
      <c r="AV336" s="23" t="n">
        <v>1.27160908618525</v>
      </c>
      <c r="AW336" s="23" t="n">
        <v>0.5807265134977081</v>
      </c>
      <c r="AX336" s="23" t="n">
        <v>0.1240802701704372</v>
      </c>
      <c r="AY336" s="23" t="n">
        <v>0.83446930659399</v>
      </c>
      <c r="AZ336" s="23" t="n">
        <v>0.1296625229258447</v>
      </c>
      <c r="BA336" s="23" t="n">
        <v>0.2537427930962819</v>
      </c>
      <c r="BB336" s="23" t="n">
        <v>1.213663862913893</v>
      </c>
      <c r="BC336" s="23" t="n">
        <v>1.436940258794096</v>
      </c>
      <c r="BD336" s="23" t="n">
        <v>1.332643919163835</v>
      </c>
      <c r="BE336" s="23" t="n">
        <v>0.4981746125698453</v>
      </c>
      <c r="BF336" s="23" t="n">
        <v>2.294787457072243</v>
      </c>
      <c r="BG336" s="23" t="n">
        <v>1.294787457072243</v>
      </c>
      <c r="BH336" s="23" t="n">
        <v>1.978506870418432</v>
      </c>
      <c r="BI336" s="23" t="n">
        <v>0.9088597137942057</v>
      </c>
      <c r="BJ336" s="23" t="n">
        <v>3.700355339807115</v>
      </c>
      <c r="BK336" s="23" t="n">
        <v>0.8129887555944774</v>
      </c>
      <c r="BL336" s="23" t="n">
        <v>1.721848469388683</v>
      </c>
      <c r="BM336" s="23" t="n">
        <v>1.459366468412612</v>
      </c>
      <c r="BN336" s="23" t="n">
        <v>1.870276719850122</v>
      </c>
      <c r="BO336" s="23" t="n">
        <v>6.46668387726267</v>
      </c>
      <c r="BP336" s="23" t="n">
        <v>2.766328537455555</v>
      </c>
      <c r="BQ336" s="23" t="n">
        <v>3.26846672809129</v>
      </c>
      <c r="BR336" s="23" t="n">
        <v>2.268466728091289</v>
      </c>
      <c r="CD336" s="23" t="n">
        <v>0.1838761845180873</v>
      </c>
      <c r="CE336" s="23" t="n">
        <v>0.05013049588271287</v>
      </c>
      <c r="CF336" s="23" t="n">
        <v>0.2866600925112989</v>
      </c>
      <c r="CG336" s="23" t="n">
        <v>0.05265341211049866</v>
      </c>
      <c r="CH336" s="23" t="n">
        <v>0.1027839079932115</v>
      </c>
      <c r="CI336" s="23" t="n">
        <v>1.272631803917933</v>
      </c>
      <c r="CJ336" s="23" t="n">
        <v>1.558984341896114</v>
      </c>
      <c r="CK336" s="23" t="n">
        <v>0.5373175040636992</v>
      </c>
      <c r="CL336" s="23" t="n">
        <v>0.2506574115524003</v>
      </c>
      <c r="CM336" s="23" t="n">
        <v>2.922170184637722</v>
      </c>
      <c r="CN336" s="23" t="n">
        <v>1.922170184637722</v>
      </c>
      <c r="CO336" s="23" t="n">
        <v>0</v>
      </c>
      <c r="CP336" s="23" t="n">
        <v>4.054914851422252e-05</v>
      </c>
      <c r="CQ336" s="23" t="n">
        <v>0.0002056077911868385</v>
      </c>
      <c r="CR336" s="23" t="n">
        <v>0.000165058642672616</v>
      </c>
      <c r="CS336" s="23" t="n">
        <v>0.0002056077911868385</v>
      </c>
      <c r="CV336" s="23" t="n">
        <v>0.003566342218166969</v>
      </c>
      <c r="CW336" s="23" t="n">
        <v>0.003360734426980131</v>
      </c>
      <c r="CZ336" s="23" t="n">
        <v>0.0005597293533303944</v>
      </c>
      <c r="DA336" s="23" t="n">
        <v>0.0001323034924828504</v>
      </c>
      <c r="DB336" s="23" t="n">
        <v>0.0007673296199842711</v>
      </c>
      <c r="DC336" s="23" t="n">
        <v>7.529677417102642e-05</v>
      </c>
      <c r="DD336" s="23" t="n">
        <v>0.0002076002666538768</v>
      </c>
      <c r="DE336" s="23" t="n">
        <v>1.236370473864991</v>
      </c>
      <c r="DF336" s="23" t="n">
        <v>1.370894014077792</v>
      </c>
      <c r="DG336" s="23" t="n">
        <v>0.0009310302772246668</v>
      </c>
      <c r="DH336" s="23" t="n">
        <v>0.0001637006572403957</v>
      </c>
      <c r="DI336" s="23" t="n">
        <v>1.663357963424696</v>
      </c>
      <c r="DJ336" s="23" t="n">
        <v>0.663357963424696</v>
      </c>
      <c r="DK336" s="23" t="n">
        <v>0.005308074695559715</v>
      </c>
      <c r="DL336" s="23" t="n">
        <v>0.003313428082381422</v>
      </c>
      <c r="DM336" s="23" t="n">
        <v>0.01268675996122029</v>
      </c>
      <c r="DN336" s="23" t="n">
        <v>0.004065257183279158</v>
      </c>
      <c r="DO336" s="23" t="n">
        <v>0.00737868526566058</v>
      </c>
      <c r="DP336" s="23" t="n">
        <v>1.62422408734247</v>
      </c>
      <c r="DQ336" s="23" t="n">
        <v>2.390086931488165</v>
      </c>
      <c r="DR336" s="23" t="n">
        <v>0.02409543395948492</v>
      </c>
      <c r="DS336" s="23" t="n">
        <v>0.01140867399826463</v>
      </c>
      <c r="DT336" s="23" t="n">
        <v>4.539392405242737</v>
      </c>
      <c r="DU336" s="23" t="n">
        <v>3.539392405242736</v>
      </c>
      <c r="DV336" s="23" t="n">
        <v>-0.001425792328843471</v>
      </c>
      <c r="DW336" s="23" t="n">
        <v>-0.0007828023582464348</v>
      </c>
      <c r="DX336" s="23" t="n">
        <v>-0.003095190314429156</v>
      </c>
      <c r="DY336" s="23" t="n">
        <v>-0.0008865956273392499</v>
      </c>
      <c r="DZ336" s="23" t="n">
        <v>-0.001669397985585685</v>
      </c>
      <c r="EA336" s="23" t="n">
        <v>1.54902971660775</v>
      </c>
      <c r="EB336" s="23" t="n">
        <v>2.170856338482206</v>
      </c>
      <c r="EC336" s="23" t="n">
        <v>-0.005041997756917094</v>
      </c>
      <c r="ED336" s="23" t="n">
        <v>-0.001946807442487938</v>
      </c>
      <c r="EE336" s="23" t="n">
        <v>3.53627779790827</v>
      </c>
      <c r="EF336" s="23" t="n">
        <v>2.53627779790827</v>
      </c>
      <c r="EG336" s="23" t="n">
        <v>0</v>
      </c>
      <c r="EH336" s="23" t="n">
        <v>0.002513215748487722</v>
      </c>
      <c r="EI336" s="23" t="n">
        <v>0.00508731349714086</v>
      </c>
      <c r="EJ336" s="23" t="n">
        <v>0.002574097748653139</v>
      </c>
      <c r="EK336" s="23" t="n">
        <v>0.00508731349714086</v>
      </c>
      <c r="EN336" s="23" t="n">
        <v>0.01201988395770938</v>
      </c>
      <c r="EO336" s="23" t="n">
        <v>0.006932570460568522</v>
      </c>
      <c r="ER336" s="23" t="n">
        <v>0</v>
      </c>
      <c r="ES336" s="23" t="n">
        <v>-0.004343493579353335</v>
      </c>
      <c r="ET336" s="23" t="n">
        <v>-0.00751335310277142</v>
      </c>
      <c r="EU336" s="23" t="n">
        <v>-0.003169859523418085</v>
      </c>
      <c r="EV336" s="23" t="n">
        <v>-0.00751335310277142</v>
      </c>
      <c r="EY336" s="23" t="n">
        <v>-0.006449195654384972</v>
      </c>
      <c r="EZ336" s="23" t="n">
        <v>0.001064157448386448</v>
      </c>
      <c r="FC336" s="23" t="n">
        <v>0.01123013283025511</v>
      </c>
      <c r="FD336" s="23" t="n">
        <v>0.003061691371750456</v>
      </c>
      <c r="FE336" s="23" t="n">
        <v>0.01750760123978122</v>
      </c>
      <c r="FF336" s="23" t="n">
        <v>0.003215777037775651</v>
      </c>
      <c r="FG336" s="23" t="n">
        <v>0.006277468409526107</v>
      </c>
      <c r="FH336" s="23" t="n">
        <v>1.272631803917933</v>
      </c>
      <c r="FI336" s="23" t="n">
        <v>1.558984341896115</v>
      </c>
      <c r="FJ336" s="23" t="n">
        <v>0.03281635932609273</v>
      </c>
      <c r="FK336" s="23" t="n">
        <v>0.01530875808631151</v>
      </c>
      <c r="FL336" s="23" t="n">
        <v>2.922170184637722</v>
      </c>
      <c r="FM336" s="23" t="n">
        <v>1.922170184637723</v>
      </c>
    </row>
    <row r="337">
      <c r="A337" s="2" t="inlineStr">
        <is>
          <t>Vic|7701</t>
        </is>
      </c>
      <c r="B337" s="2" t="inlineStr">
        <is>
          <t>Vic</t>
        </is>
      </c>
      <c r="C337" s="2" t="inlineStr">
        <is>
          <t>7701</t>
        </is>
      </c>
      <c r="D337" s="2" t="inlineStr">
        <is>
          <t>Public order and safety</t>
        </is>
      </c>
      <c r="E337" s="23" t="n">
        <v>1</v>
      </c>
      <c r="F337" s="23" t="n">
        <v>0.2818602954004013</v>
      </c>
      <c r="G337" s="23" t="n">
        <v>1.506831012186024</v>
      </c>
      <c r="H337" s="23" t="n">
        <v>0.2249707167856223</v>
      </c>
      <c r="I337" s="23" t="n">
        <v>0.5068310121860236</v>
      </c>
      <c r="J337" s="23" t="n">
        <v>1.281860295400401</v>
      </c>
      <c r="K337" s="23" t="n">
        <v>1.506831012186024</v>
      </c>
      <c r="L337" s="23" t="n">
        <v>2.77521169459818</v>
      </c>
      <c r="M337" s="23" t="n">
        <v>1.268380682412156</v>
      </c>
      <c r="N337" s="23" t="n">
        <v>2.77521169459818</v>
      </c>
      <c r="O337" s="23" t="n">
        <v>1.77521169459818</v>
      </c>
      <c r="P337" s="23" t="n">
        <v>0.5662080260661667</v>
      </c>
      <c r="Q337" s="23" t="n">
        <v>0.09183832107984899</v>
      </c>
      <c r="R337" s="23" t="n">
        <v>0.7169713337989796</v>
      </c>
      <c r="S337" s="23" t="n">
        <v>0.05892498665296389</v>
      </c>
      <c r="T337" s="23" t="n">
        <v>0.1507633077328129</v>
      </c>
      <c r="U337" s="23" t="n">
        <v>1.162198903674878</v>
      </c>
      <c r="V337" s="23" t="n">
        <v>1.266268404530166</v>
      </c>
      <c r="W337" s="23" t="n">
        <v>1.017929849862587</v>
      </c>
      <c r="X337" s="23" t="n">
        <v>0.3009585160636072</v>
      </c>
      <c r="Y337" s="23" t="n">
        <v>1.797801873164603</v>
      </c>
      <c r="Z337" s="23" t="n">
        <v>0.7978018731646029</v>
      </c>
      <c r="AA337" s="23" t="n">
        <v>0.6595875547804587</v>
      </c>
      <c r="AB337" s="23" t="n">
        <v>0.1327700336262932</v>
      </c>
      <c r="AC337" s="23" t="n">
        <v>0.8908119094853412</v>
      </c>
      <c r="AD337" s="23" t="n">
        <v>0.0984543210785892</v>
      </c>
      <c r="AE337" s="23" t="n">
        <v>0.2312243547048825</v>
      </c>
      <c r="AF337" s="23" t="n">
        <v>1.201292508726131</v>
      </c>
      <c r="AG337" s="23" t="n">
        <v>1.350559001650425</v>
      </c>
      <c r="AH337" s="23" t="n">
        <v>1.524777504049012</v>
      </c>
      <c r="AI337" s="23" t="n">
        <v>0.6339655945636707</v>
      </c>
      <c r="AJ337" s="23" t="n">
        <v>2.311713574639122</v>
      </c>
      <c r="AK337" s="23" t="n">
        <v>1.311713574639122</v>
      </c>
      <c r="AL337" s="23" t="n">
        <v>0.6671377171923382</v>
      </c>
      <c r="AM337" s="23" t="n">
        <v>0.132908927929803</v>
      </c>
      <c r="AN337" s="23" t="n">
        <v>0.8987221643987158</v>
      </c>
      <c r="AO337" s="23" t="n">
        <v>0.09867551927657461</v>
      </c>
      <c r="AP337" s="23" t="n">
        <v>0.2315844472063776</v>
      </c>
      <c r="AQ337" s="23" t="n">
        <v>1.199222626010643</v>
      </c>
      <c r="AR337" s="23" t="n">
        <v>1.347131396169602</v>
      </c>
      <c r="AS337" s="23" t="n">
        <v>1.543311689777073</v>
      </c>
      <c r="AT337" s="23" t="n">
        <v>0.6445895253783573</v>
      </c>
      <c r="AU337" s="23" t="n">
        <v>2.313332989584414</v>
      </c>
      <c r="AV337" s="23" t="n">
        <v>1.313332989584414</v>
      </c>
      <c r="AW337" s="23" t="n">
        <v>0.6736909370324919</v>
      </c>
      <c r="AX337" s="23" t="n">
        <v>0.1359078242570075</v>
      </c>
      <c r="AY337" s="23" t="n">
        <v>0.9108294900255253</v>
      </c>
      <c r="AZ337" s="23" t="n">
        <v>0.1012307287360258</v>
      </c>
      <c r="BA337" s="23" t="n">
        <v>0.2371385529930333</v>
      </c>
      <c r="BB337" s="23" t="n">
        <v>1.201736162364988</v>
      </c>
      <c r="BC337" s="23" t="n">
        <v>1.351999025009292</v>
      </c>
      <c r="BD337" s="23" t="n">
        <v>1.57267176824639</v>
      </c>
      <c r="BE337" s="23" t="n">
        <v>0.6618422782208645</v>
      </c>
      <c r="BF337" s="23" t="n">
        <v>2.334411347692718</v>
      </c>
      <c r="BG337" s="23" t="n">
        <v>1.334411347692718</v>
      </c>
      <c r="BH337" s="23" t="n">
        <v>5.657719109047764</v>
      </c>
      <c r="BI337" s="23" t="n">
        <v>0.8375936557778534</v>
      </c>
      <c r="BJ337" s="23" t="n">
        <v>7.098279625702129</v>
      </c>
      <c r="BK337" s="23" t="n">
        <v>0.6029668608765117</v>
      </c>
      <c r="BL337" s="23" t="n">
        <v>1.440560516654365</v>
      </c>
      <c r="BM337" s="23" t="n">
        <v>1.148044404402895</v>
      </c>
      <c r="BN337" s="23" t="n">
        <v>1.254618599631543</v>
      </c>
      <c r="BO337" s="23" t="n">
        <v>10.77344318350041</v>
      </c>
      <c r="BP337" s="23" t="n">
        <v>3.675163557798284</v>
      </c>
      <c r="BQ337" s="23" t="n">
        <v>1.904202555102398</v>
      </c>
      <c r="BR337" s="23" t="n">
        <v>0.9042025551023978</v>
      </c>
      <c r="CD337" s="23" t="n">
        <v>0.093379528714292</v>
      </c>
      <c r="CE337" s="23" t="n">
        <v>0.04093171254644427</v>
      </c>
      <c r="CF337" s="23" t="n">
        <v>0.1738405756863615</v>
      </c>
      <c r="CG337" s="23" t="n">
        <v>0.03952933442562528</v>
      </c>
      <c r="CH337" s="23" t="n">
        <v>0.08046104697206954</v>
      </c>
      <c r="CI337" s="23" t="n">
        <v>1.438337107822429</v>
      </c>
      <c r="CJ337" s="23" t="n">
        <v>1.861656168968807</v>
      </c>
      <c r="CK337" s="23" t="n">
        <v>0.5068476541864254</v>
      </c>
      <c r="CL337" s="23" t="n">
        <v>0.3330070785000638</v>
      </c>
      <c r="CM337" s="23" t="n">
        <v>5.427824076272628</v>
      </c>
      <c r="CN337" s="23" t="n">
        <v>4.427824076272628</v>
      </c>
      <c r="CO337" s="23" t="n">
        <v>0</v>
      </c>
      <c r="CP337" s="23" t="n">
        <v>0.0001020549568727292</v>
      </c>
      <c r="CQ337" s="23" t="n">
        <v>0.000276216800259481</v>
      </c>
      <c r="CR337" s="23" t="n">
        <v>0.0001741618433867518</v>
      </c>
      <c r="CS337" s="23" t="n">
        <v>0.000276216800259481</v>
      </c>
      <c r="CV337" s="23" t="n">
        <v>0.004741069230562662</v>
      </c>
      <c r="CW337" s="23" t="n">
        <v>0.00446485243030318</v>
      </c>
      <c r="CZ337" s="23" t="n">
        <v>8.174737484965601e-05</v>
      </c>
      <c r="DA337" s="23" t="n">
        <v>3.911982888451873e-05</v>
      </c>
      <c r="DB337" s="23" t="n">
        <v>0.00015824696483463</v>
      </c>
      <c r="DC337" s="23" t="n">
        <v>3.737976110045525e-05</v>
      </c>
      <c r="DD337" s="23" t="n">
        <v>7.649958998497398e-05</v>
      </c>
      <c r="DE337" s="23" t="n">
        <v>1.47854538395227</v>
      </c>
      <c r="DF337" s="23" t="n">
        <v>1.935804851540085</v>
      </c>
      <c r="DG337" s="23" t="n">
        <v>0.0003757289745567655</v>
      </c>
      <c r="DH337" s="23" t="n">
        <v>0.0002174820097221355</v>
      </c>
      <c r="DI337" s="23" t="n">
        <v>4.596220676783561</v>
      </c>
      <c r="DJ337" s="23" t="n">
        <v>3.596220676783562</v>
      </c>
      <c r="DK337" s="23" t="n">
        <v>0.00736684817538753</v>
      </c>
      <c r="DL337" s="23" t="n">
        <v>0.003388673240307172</v>
      </c>
      <c r="DM337" s="23" t="n">
        <v>0.01365141683704306</v>
      </c>
      <c r="DN337" s="23" t="n">
        <v>0.00289589542134836</v>
      </c>
      <c r="DO337" s="23" t="n">
        <v>0.006284568661655532</v>
      </c>
      <c r="DP337" s="23" t="n">
        <v>1.459989558577935</v>
      </c>
      <c r="DQ337" s="23" t="n">
        <v>1.85308784870199</v>
      </c>
      <c r="DR337" s="23" t="n">
        <v>0.02880823655441067</v>
      </c>
      <c r="DS337" s="23" t="n">
        <v>0.01515681971736761</v>
      </c>
      <c r="DT337" s="23" t="n">
        <v>3.910523994597625</v>
      </c>
      <c r="DU337" s="23" t="n">
        <v>2.910523994597625</v>
      </c>
      <c r="DV337" s="23" t="n">
        <v>-0.0008953757100834505</v>
      </c>
      <c r="DW337" s="23" t="n">
        <v>-0.0005309516988598789</v>
      </c>
      <c r="DX337" s="23" t="n">
        <v>-0.001978554975327686</v>
      </c>
      <c r="DY337" s="23" t="n">
        <v>-0.0005522275663843568</v>
      </c>
      <c r="DZ337" s="23" t="n">
        <v>-0.001083179265244236</v>
      </c>
      <c r="EA337" s="23" t="n">
        <v>1.592993190322746</v>
      </c>
      <c r="EB337" s="23" t="n">
        <v>2.209748324692974</v>
      </c>
      <c r="EC337" s="23" t="n">
        <v>-0.004564956290213844</v>
      </c>
      <c r="ED337" s="23" t="n">
        <v>-0.002586401314886158</v>
      </c>
      <c r="EE337" s="23" t="n">
        <v>5.098369588101048</v>
      </c>
      <c r="EF337" s="23" t="n">
        <v>4.098369588101048</v>
      </c>
      <c r="EG337" s="23" t="n">
        <v>0</v>
      </c>
      <c r="EH337" s="23" t="n">
        <v>0.003397879481784668</v>
      </c>
      <c r="EI337" s="23" t="n">
        <v>0.005489510401746033</v>
      </c>
      <c r="EJ337" s="23" t="n">
        <v>0.002091630919961365</v>
      </c>
      <c r="EK337" s="23" t="n">
        <v>0.005489510401746033</v>
      </c>
      <c r="EN337" s="23" t="n">
        <v>0.01469967107990795</v>
      </c>
      <c r="EO337" s="23" t="n">
        <v>0.009210160678161914</v>
      </c>
      <c r="ER337" s="23" t="n">
        <v>0.007550162411879435</v>
      </c>
      <c r="ES337" s="23" t="n">
        <v>-0.003258985178274945</v>
      </c>
      <c r="ET337" s="23" t="n">
        <v>0.002420744511628529</v>
      </c>
      <c r="EU337" s="23" t="n">
        <v>-0.00187043272197596</v>
      </c>
      <c r="EV337" s="23" t="n">
        <v>-0.005129417900250906</v>
      </c>
      <c r="EW337" s="23" t="n">
        <v>0.5683556193245256</v>
      </c>
      <c r="EX337" s="23" t="n">
        <v>0.3206215150841957</v>
      </c>
      <c r="EY337" s="23" t="n">
        <v>0.00383451464815279</v>
      </c>
      <c r="EZ337" s="23" t="n">
        <v>0.001413770136524261</v>
      </c>
      <c r="FA337" s="23" t="n">
        <v>0.5078718097665766</v>
      </c>
      <c r="FB337" s="23" t="n">
        <v>-0.4921281902334234</v>
      </c>
      <c r="FC337" s="23" t="n">
        <v>0.00570310132242801</v>
      </c>
      <c r="FD337" s="23" t="n">
        <v>0.002499880939291367</v>
      </c>
      <c r="FE337" s="23" t="n">
        <v>0.01061721375915226</v>
      </c>
      <c r="FF337" s="23" t="n">
        <v>0.002414231497432885</v>
      </c>
      <c r="FG337" s="23" t="n">
        <v>0.004914112436724252</v>
      </c>
      <c r="FH337" s="23" t="n">
        <v>1.438337107822429</v>
      </c>
      <c r="FI337" s="23" t="n">
        <v>1.861656168968806</v>
      </c>
      <c r="FJ337" s="23" t="n">
        <v>0.03095543066729703</v>
      </c>
      <c r="FK337" s="23" t="n">
        <v>0.02033821690814477</v>
      </c>
      <c r="FL337" s="23" t="n">
        <v>5.42782407627263</v>
      </c>
      <c r="FM337" s="23" t="n">
        <v>4.42782407627263</v>
      </c>
    </row>
    <row r="338">
      <c r="A338" s="2" t="inlineStr">
        <is>
          <t>Vic|8010</t>
        </is>
      </c>
      <c r="B338" s="2" t="inlineStr">
        <is>
          <t>Vic</t>
        </is>
      </c>
      <c r="C338" s="2" t="inlineStr">
        <is>
          <t>8010</t>
        </is>
      </c>
      <c r="D338" s="2" t="inlineStr">
        <is>
          <t>Primary and secondary education services (including pre-schools and special schools)</t>
        </is>
      </c>
      <c r="E338" s="23" t="n">
        <v>1</v>
      </c>
      <c r="F338" s="23" t="n">
        <v>0.1981454530718325</v>
      </c>
      <c r="G338" s="23" t="n">
        <v>1.355043262761967</v>
      </c>
      <c r="H338" s="23" t="n">
        <v>0.1568978096901343</v>
      </c>
      <c r="I338" s="23" t="n">
        <v>0.3550432627619668</v>
      </c>
      <c r="J338" s="23" t="n">
        <v>1.198145453071833</v>
      </c>
      <c r="K338" s="23" t="n">
        <v>1.355043262761967</v>
      </c>
      <c r="L338" s="23" t="n">
        <v>2.692654440085103</v>
      </c>
      <c r="M338" s="23" t="n">
        <v>1.337611177323136</v>
      </c>
      <c r="N338" s="23" t="n">
        <v>2.692654440085103</v>
      </c>
      <c r="O338" s="23" t="n">
        <v>1.692654440085103</v>
      </c>
      <c r="P338" s="23" t="n">
        <v>0.6560691020207775</v>
      </c>
      <c r="Q338" s="23" t="n">
        <v>0.05925862003231889</v>
      </c>
      <c r="R338" s="23" t="n">
        <v>0.7561049164561144</v>
      </c>
      <c r="S338" s="23" t="n">
        <v>0.04077719440301805</v>
      </c>
      <c r="T338" s="23" t="n">
        <v>0.1000358144353369</v>
      </c>
      <c r="U338" s="23" t="n">
        <v>1.090323747681143</v>
      </c>
      <c r="V338" s="23" t="n">
        <v>1.152477557817025</v>
      </c>
      <c r="W338" s="23" t="n">
        <v>1.073490288670774</v>
      </c>
      <c r="X338" s="23" t="n">
        <v>0.31738537221466</v>
      </c>
      <c r="Y338" s="23" t="n">
        <v>1.63624576338725</v>
      </c>
      <c r="Z338" s="23" t="n">
        <v>0.6362457633872496</v>
      </c>
      <c r="AA338" s="23" t="n">
        <v>0.737642526941125</v>
      </c>
      <c r="AB338" s="23" t="n">
        <v>0.09382468627634707</v>
      </c>
      <c r="AC338" s="23" t="n">
        <v>0.9002689360904693</v>
      </c>
      <c r="AD338" s="23" t="n">
        <v>0.06880172287299727</v>
      </c>
      <c r="AE338" s="23" t="n">
        <v>0.1626264091493443</v>
      </c>
      <c r="AF338" s="23" t="n">
        <v>1.127195332223349</v>
      </c>
      <c r="AG338" s="23" t="n">
        <v>1.220467778374611</v>
      </c>
      <c r="AH338" s="23" t="n">
        <v>1.568837511034376</v>
      </c>
      <c r="AI338" s="23" t="n">
        <v>0.6685685749439071</v>
      </c>
      <c r="AJ338" s="23" t="n">
        <v>2.126826279309129</v>
      </c>
      <c r="AK338" s="23" t="n">
        <v>1.126826279309129</v>
      </c>
      <c r="AL338" s="23" t="n">
        <v>0.7377660663684957</v>
      </c>
      <c r="AM338" s="23" t="n">
        <v>0.09397070485176058</v>
      </c>
      <c r="AN338" s="23" t="n">
        <v>0.9007053698392162</v>
      </c>
      <c r="AO338" s="23" t="n">
        <v>0.06896859861895992</v>
      </c>
      <c r="AP338" s="23" t="n">
        <v>0.1629393034707205</v>
      </c>
      <c r="AQ338" s="23" t="n">
        <v>1.127371953164385</v>
      </c>
      <c r="AR338" s="23" t="n">
        <v>1.220854971376979</v>
      </c>
      <c r="AS338" s="23" t="n">
        <v>1.580477748816</v>
      </c>
      <c r="AT338" s="23" t="n">
        <v>0.6797723789767833</v>
      </c>
      <c r="AU338" s="23" t="n">
        <v>2.142247821989946</v>
      </c>
      <c r="AV338" s="23" t="n">
        <v>1.142247821989945</v>
      </c>
      <c r="AW338" s="23" t="n">
        <v>0.7434784619563655</v>
      </c>
      <c r="AX338" s="23" t="n">
        <v>0.09601048573663001</v>
      </c>
      <c r="AY338" s="23" t="n">
        <v>0.9102427699520819</v>
      </c>
      <c r="AZ338" s="23" t="n">
        <v>0.07075382225908639</v>
      </c>
      <c r="BA338" s="23" t="n">
        <v>0.1667643079957164</v>
      </c>
      <c r="BB338" s="23" t="n">
        <v>1.129136875712567</v>
      </c>
      <c r="BC338" s="23" t="n">
        <v>1.224302809736947</v>
      </c>
      <c r="BD338" s="23" t="n">
        <v>1.608209587997303</v>
      </c>
      <c r="BE338" s="23" t="n">
        <v>0.6979668180452208</v>
      </c>
      <c r="BF338" s="23" t="n">
        <v>2.163088334483169</v>
      </c>
      <c r="BG338" s="23" t="n">
        <v>1.163088334483169</v>
      </c>
      <c r="BH338" s="23" t="n">
        <v>7.925261012891876</v>
      </c>
      <c r="BI338" s="23" t="n">
        <v>0.6008368328775855</v>
      </c>
      <c r="BJ338" s="23" t="n">
        <v>8.946700619110201</v>
      </c>
      <c r="BK338" s="23" t="n">
        <v>0.4206027733407398</v>
      </c>
      <c r="BL338" s="23" t="n">
        <v>1.021439606218325</v>
      </c>
      <c r="BM338" s="23" t="n">
        <v>1.075812876307823</v>
      </c>
      <c r="BN338" s="23" t="n">
        <v>1.128884033542462</v>
      </c>
      <c r="BO338" s="23" t="n">
        <v>12.82246120232306</v>
      </c>
      <c r="BP338" s="23" t="n">
        <v>3.875760583212857</v>
      </c>
      <c r="BQ338" s="23" t="n">
        <v>1.61792289004299</v>
      </c>
      <c r="BR338" s="23" t="n">
        <v>0.6179228900429901</v>
      </c>
      <c r="CD338" s="23" t="n">
        <v>0.08157342492034746</v>
      </c>
      <c r="CE338" s="23" t="n">
        <v>0.03456606624402818</v>
      </c>
      <c r="CF338" s="23" t="n">
        <v>0.1441640196343547</v>
      </c>
      <c r="CG338" s="23" t="n">
        <v>0.02802452846997905</v>
      </c>
      <c r="CH338" s="23" t="n">
        <v>0.06259059471400723</v>
      </c>
      <c r="CI338" s="23" t="n">
        <v>1.423741755084824</v>
      </c>
      <c r="CJ338" s="23" t="n">
        <v>1.767291489539932</v>
      </c>
      <c r="CK338" s="23" t="n">
        <v>0.4953472223636017</v>
      </c>
      <c r="CL338" s="23" t="n">
        <v>0.351183202729247</v>
      </c>
      <c r="CM338" s="23" t="n">
        <v>6.072409278478678</v>
      </c>
      <c r="CN338" s="23" t="n">
        <v>5.072409278478678</v>
      </c>
      <c r="CO338" s="23" t="n">
        <v>0</v>
      </c>
      <c r="CP338" s="23" t="n">
        <v>0.0001520356128106421</v>
      </c>
      <c r="CQ338" s="23" t="n">
        <v>0.0002846217312611096</v>
      </c>
      <c r="CR338" s="23" t="n">
        <v>0.0001325861184504675</v>
      </c>
      <c r="CS338" s="23" t="n">
        <v>0.0002846217312611096</v>
      </c>
      <c r="CV338" s="23" t="n">
        <v>0.004993173823456447</v>
      </c>
      <c r="CW338" s="23" t="n">
        <v>0.004708552092195338</v>
      </c>
      <c r="CZ338" s="23" t="n">
        <v>9.026923850036411e-05</v>
      </c>
      <c r="DA338" s="23" t="n">
        <v>3.247631223369409e-05</v>
      </c>
      <c r="DB338" s="23" t="n">
        <v>0.0001490315551422362</v>
      </c>
      <c r="DC338" s="23" t="n">
        <v>2.628600440817804e-05</v>
      </c>
      <c r="DD338" s="23" t="n">
        <v>5.876231664187212e-05</v>
      </c>
      <c r="DE338" s="23" t="n">
        <v>1.359771642845565</v>
      </c>
      <c r="DF338" s="23" t="n">
        <v>1.650967235550958</v>
      </c>
      <c r="DG338" s="23" t="n">
        <v>0.0003783841234246494</v>
      </c>
      <c r="DH338" s="23" t="n">
        <v>0.0002293525682824131</v>
      </c>
      <c r="DI338" s="23" t="n">
        <v>4.191728319754499</v>
      </c>
      <c r="DJ338" s="23" t="n">
        <v>3.191728319754498</v>
      </c>
      <c r="DK338" s="23" t="n">
        <v>0.006200541580155006</v>
      </c>
      <c r="DL338" s="23" t="n">
        <v>0.002288984881199484</v>
      </c>
      <c r="DM338" s="23" t="n">
        <v>0.01051328658918141</v>
      </c>
      <c r="DN338" s="23" t="n">
        <v>0.002023760127826924</v>
      </c>
      <c r="DO338" s="23" t="n">
        <v>0.004312745009026408</v>
      </c>
      <c r="DP338" s="23" t="n">
        <v>1.369158863239534</v>
      </c>
      <c r="DQ338" s="23" t="n">
        <v>1.695543276869469</v>
      </c>
      <c r="DR338" s="23" t="n">
        <v>0.02649739273944733</v>
      </c>
      <c r="DS338" s="23" t="n">
        <v>0.01598410615026592</v>
      </c>
      <c r="DT338" s="23" t="n">
        <v>4.273399734025318</v>
      </c>
      <c r="DU338" s="23" t="n">
        <v>3.273399734025318</v>
      </c>
      <c r="DV338" s="23" t="n">
        <v>-0.000578415230785731</v>
      </c>
      <c r="DW338" s="23" t="n">
        <v>-0.0004337159213743896</v>
      </c>
      <c r="DX338" s="23" t="n">
        <v>-0.001409539762719202</v>
      </c>
      <c r="DY338" s="23" t="n">
        <v>-0.000397408610559081</v>
      </c>
      <c r="DZ338" s="23" t="n">
        <v>-0.0008311245319334706</v>
      </c>
      <c r="EA338" s="23" t="n">
        <v>1.749834890732772</v>
      </c>
      <c r="EB338" s="23" t="n">
        <v>2.436899458550658</v>
      </c>
      <c r="EC338" s="23" t="n">
        <v>-0.00413711150502582</v>
      </c>
      <c r="ED338" s="23" t="n">
        <v>-0.002727571742306618</v>
      </c>
      <c r="EE338" s="23" t="n">
        <v>7.152494064525035</v>
      </c>
      <c r="EF338" s="23" t="n">
        <v>6.152494064525036</v>
      </c>
      <c r="EG338" s="23" t="n">
        <v>0.0006355877841361317</v>
      </c>
      <c r="EH338" s="23" t="n">
        <v>0.001928985540290724</v>
      </c>
      <c r="EI338" s="23" t="n">
        <v>0.004016771085636368</v>
      </c>
      <c r="EJ338" s="23" t="n">
        <v>0.001452197761209512</v>
      </c>
      <c r="EK338" s="23" t="n">
        <v>0.003381183301500237</v>
      </c>
      <c r="EL338" s="23" t="n">
        <v>4.034963207973753</v>
      </c>
      <c r="EM338" s="23" t="n">
        <v>6.319773894169191</v>
      </c>
      <c r="EN338" s="23" t="n">
        <v>0.0137296388696383</v>
      </c>
      <c r="EO338" s="23" t="n">
        <v>0.009712867784001936</v>
      </c>
      <c r="EP338" s="23" t="n">
        <v>21.60148324483476</v>
      </c>
      <c r="EQ338" s="23" t="n">
        <v>20.60148324483476</v>
      </c>
      <c r="ER338" s="23" t="n">
        <v>-0.0005120483567653749</v>
      </c>
      <c r="ES338" s="23" t="n">
        <v>-0.001782966964877229</v>
      </c>
      <c r="ET338" s="23" t="n">
        <v>-0.003580337336889409</v>
      </c>
      <c r="EU338" s="23" t="n">
        <v>-0.001285322015246805</v>
      </c>
      <c r="EV338" s="23" t="n">
        <v>-0.003068288980124034</v>
      </c>
      <c r="EW338" s="23" t="n">
        <v>4.482028486802077</v>
      </c>
      <c r="EX338" s="23" t="n">
        <v>6.992185971470564</v>
      </c>
      <c r="EY338" s="23" t="n">
        <v>-0.00208940108801487</v>
      </c>
      <c r="EZ338" s="23" t="n">
        <v>0.001490936248874539</v>
      </c>
      <c r="FA338" s="23" t="n">
        <v>4.080476112087694</v>
      </c>
      <c r="FB338" s="23" t="n">
        <v>3.080476112087694</v>
      </c>
      <c r="FC338" s="23" t="n">
        <v>0.00498205028386497</v>
      </c>
      <c r="FD338" s="23" t="n">
        <v>0.00211110273120579</v>
      </c>
      <c r="FE338" s="23" t="n">
        <v>0.008804735067134566</v>
      </c>
      <c r="FF338" s="23" t="n">
        <v>0.001711582052063807</v>
      </c>
      <c r="FG338" s="23" t="n">
        <v>0.003822684783269597</v>
      </c>
      <c r="FH338" s="23" t="n">
        <v>1.423741755084825</v>
      </c>
      <c r="FI338" s="23" t="n">
        <v>1.767291489539933</v>
      </c>
      <c r="FJ338" s="23" t="n">
        <v>0.03025304836958898</v>
      </c>
      <c r="FK338" s="23" t="n">
        <v>0.02144831330245441</v>
      </c>
      <c r="FL338" s="23" t="n">
        <v>6.072409278478679</v>
      </c>
      <c r="FM338" s="23" t="n">
        <v>5.072409278478679</v>
      </c>
    </row>
    <row r="339">
      <c r="A339" s="2" t="inlineStr">
        <is>
          <t>Vic|8110</t>
        </is>
      </c>
      <c r="B339" s="2" t="inlineStr">
        <is>
          <t>Vic</t>
        </is>
      </c>
      <c r="C339" s="2" t="inlineStr">
        <is>
          <t>8110</t>
        </is>
      </c>
      <c r="D339" s="2" t="inlineStr">
        <is>
          <t>Technical, vocational and tertiary education services (including undergraduate and postgraduate)</t>
        </is>
      </c>
      <c r="E339" s="23" t="n">
        <v>1</v>
      </c>
      <c r="F339" s="23" t="n">
        <v>0.2410744928709926</v>
      </c>
      <c r="G339" s="23" t="n">
        <v>1.43503473762822</v>
      </c>
      <c r="H339" s="23" t="n">
        <v>0.1939602447572278</v>
      </c>
      <c r="I339" s="23" t="n">
        <v>0.4350347376282204</v>
      </c>
      <c r="J339" s="23" t="n">
        <v>1.241074492870993</v>
      </c>
      <c r="K339" s="23" t="n">
        <v>1.43503473762822</v>
      </c>
      <c r="L339" s="23" t="n">
        <v>2.692159002307952</v>
      </c>
      <c r="M339" s="23" t="n">
        <v>1.257124264679732</v>
      </c>
      <c r="N339" s="23" t="n">
        <v>2.692159002307952</v>
      </c>
      <c r="O339" s="23" t="n">
        <v>1.692159002307952</v>
      </c>
      <c r="P339" s="23" t="n">
        <v>0.5885687228559987</v>
      </c>
      <c r="Q339" s="23" t="n">
        <v>0.07185673545604927</v>
      </c>
      <c r="R339" s="23" t="n">
        <v>0.7106084736992297</v>
      </c>
      <c r="S339" s="23" t="n">
        <v>0.05018301538718177</v>
      </c>
      <c r="T339" s="23" t="n">
        <v>0.122039750843231</v>
      </c>
      <c r="U339" s="23" t="n">
        <v>1.122087247700436</v>
      </c>
      <c r="V339" s="23" t="n">
        <v>1.207350044445175</v>
      </c>
      <c r="W339" s="23" t="n">
        <v>1.008896092276051</v>
      </c>
      <c r="X339" s="23" t="n">
        <v>0.2982876185768215</v>
      </c>
      <c r="Y339" s="23" t="n">
        <v>1.714151726208685</v>
      </c>
      <c r="Z339" s="23" t="n">
        <v>0.7141517262086849</v>
      </c>
      <c r="AA339" s="23" t="n">
        <v>0.6714957750622979</v>
      </c>
      <c r="AB339" s="23" t="n">
        <v>0.1118166454260361</v>
      </c>
      <c r="AC339" s="23" t="n">
        <v>0.8681818975705863</v>
      </c>
      <c r="AD339" s="23" t="n">
        <v>0.08486947708225234</v>
      </c>
      <c r="AE339" s="23" t="n">
        <v>0.1966861225082884</v>
      </c>
      <c r="AF339" s="23" t="n">
        <v>1.166518762408687</v>
      </c>
      <c r="AG339" s="23" t="n">
        <v>1.292907460944249</v>
      </c>
      <c r="AH339" s="23" t="n">
        <v>1.496521277812843</v>
      </c>
      <c r="AI339" s="23" t="n">
        <v>0.6283393802422567</v>
      </c>
      <c r="AJ339" s="23" t="n">
        <v>2.228638412019798</v>
      </c>
      <c r="AK339" s="23" t="n">
        <v>1.228638412019798</v>
      </c>
      <c r="AL339" s="23" t="n">
        <v>0.666948538555122</v>
      </c>
      <c r="AM339" s="23" t="n">
        <v>0.1118100654346579</v>
      </c>
      <c r="AN339" s="23" t="n">
        <v>0.8637926677292533</v>
      </c>
      <c r="AO339" s="23" t="n">
        <v>0.08503406373947341</v>
      </c>
      <c r="AP339" s="23" t="n">
        <v>0.1968441291741313</v>
      </c>
      <c r="AQ339" s="23" t="n">
        <v>1.167644216863993</v>
      </c>
      <c r="AR339" s="23" t="n">
        <v>1.295141405663133</v>
      </c>
      <c r="AS339" s="23" t="n">
        <v>1.502661695260069</v>
      </c>
      <c r="AT339" s="23" t="n">
        <v>0.6388690275308155</v>
      </c>
      <c r="AU339" s="23" t="n">
        <v>2.253039939956142</v>
      </c>
      <c r="AV339" s="23" t="n">
        <v>1.253039939956142</v>
      </c>
      <c r="AW339" s="23" t="n">
        <v>0.6810340321880363</v>
      </c>
      <c r="AX339" s="23" t="n">
        <v>0.1142762003975547</v>
      </c>
      <c r="AY339" s="23" t="n">
        <v>0.882563379195218</v>
      </c>
      <c r="AZ339" s="23" t="n">
        <v>0.08725314660962706</v>
      </c>
      <c r="BA339" s="23" t="n">
        <v>0.2015293470071817</v>
      </c>
      <c r="BB339" s="23" t="n">
        <v>1.16779807615547</v>
      </c>
      <c r="BC339" s="23" t="n">
        <v>1.29591670530723</v>
      </c>
      <c r="BD339" s="23" t="n">
        <v>1.538532047655278</v>
      </c>
      <c r="BE339" s="23" t="n">
        <v>0.6559686684600595</v>
      </c>
      <c r="BF339" s="23" t="n">
        <v>2.259111843078177</v>
      </c>
      <c r="BG339" s="23" t="n">
        <v>1.259111843078178</v>
      </c>
      <c r="BH339" s="23" t="n">
        <v>3.631598657786824</v>
      </c>
      <c r="BI339" s="23" t="n">
        <v>0.7402659527522288</v>
      </c>
      <c r="BJ339" s="23" t="n">
        <v>4.891646113212935</v>
      </c>
      <c r="BK339" s="23" t="n">
        <v>0.5197815026738819</v>
      </c>
      <c r="BL339" s="23" t="n">
        <v>1.260047455426111</v>
      </c>
      <c r="BM339" s="23" t="n">
        <v>1.203840242964338</v>
      </c>
      <c r="BN339" s="23" t="n">
        <v>1.34696770600582</v>
      </c>
      <c r="BO339" s="23" t="n">
        <v>8.534193929684353</v>
      </c>
      <c r="BP339" s="23" t="n">
        <v>3.642547816471418</v>
      </c>
      <c r="BQ339" s="23" t="n">
        <v>2.349982675366798</v>
      </c>
      <c r="BR339" s="23" t="n">
        <v>1.349982675366798</v>
      </c>
      <c r="CD339" s="23" t="n">
        <v>0.0829270522062992</v>
      </c>
      <c r="CE339" s="23" t="n">
        <v>0.03995990996998678</v>
      </c>
      <c r="CF339" s="23" t="n">
        <v>0.1575734238713564</v>
      </c>
      <c r="CG339" s="23" t="n">
        <v>0.03468646169507047</v>
      </c>
      <c r="CH339" s="23" t="n">
        <v>0.07464637166505725</v>
      </c>
      <c r="CI339" s="23" t="n">
        <v>1.481868207139182</v>
      </c>
      <c r="CJ339" s="23" t="n">
        <v>1.900145003096915</v>
      </c>
      <c r="CK339" s="23" t="n">
        <v>0.4876251855367919</v>
      </c>
      <c r="CL339" s="23" t="n">
        <v>0.3300517616654355</v>
      </c>
      <c r="CM339" s="23" t="n">
        <v>5.880170252811078</v>
      </c>
      <c r="CN339" s="23" t="n">
        <v>4.880170252811078</v>
      </c>
      <c r="CO339" s="23" t="n">
        <v>0</v>
      </c>
      <c r="CP339" s="23" t="n">
        <v>9.248847657590417e-05</v>
      </c>
      <c r="CQ339" s="23" t="n">
        <v>0.0002501415367152646</v>
      </c>
      <c r="CR339" s="23" t="n">
        <v>0.0001576530601393604</v>
      </c>
      <c r="CS339" s="23" t="n">
        <v>0.0002501415367152646</v>
      </c>
      <c r="CV339" s="23" t="n">
        <v>0.004675370023855316</v>
      </c>
      <c r="CW339" s="23" t="n">
        <v>0.004425228487140051</v>
      </c>
      <c r="CZ339" s="23" t="n">
        <v>0.0001448870860452012</v>
      </c>
      <c r="DA339" s="23" t="n">
        <v>4.17645396366622e-05</v>
      </c>
      <c r="DB339" s="23" t="n">
        <v>0.0002194440401330061</v>
      </c>
      <c r="DC339" s="23" t="n">
        <v>3.279241445114269e-05</v>
      </c>
      <c r="DD339" s="23" t="n">
        <v>7.455695408780489e-05</v>
      </c>
      <c r="DE339" s="23" t="n">
        <v>1.288255777493052</v>
      </c>
      <c r="DF339" s="23" t="n">
        <v>1.514586607563803</v>
      </c>
      <c r="DG339" s="23" t="n">
        <v>0.0004349959760337211</v>
      </c>
      <c r="DH339" s="23" t="n">
        <v>0.000215551935900715</v>
      </c>
      <c r="DI339" s="23" t="n">
        <v>3.00231019828788</v>
      </c>
      <c r="DJ339" s="23" t="n">
        <v>2.00231019828788</v>
      </c>
      <c r="DK339" s="23" t="n">
        <v>0.01485245501173965</v>
      </c>
      <c r="DL339" s="23" t="n">
        <v>0.002917628508737091</v>
      </c>
      <c r="DM339" s="23" t="n">
        <v>0.02030674022313393</v>
      </c>
      <c r="DN339" s="23" t="n">
        <v>0.002536656702657187</v>
      </c>
      <c r="DO339" s="23" t="n">
        <v>0.005454285211394279</v>
      </c>
      <c r="DP339" s="23" t="n">
        <v>1.196440824525706</v>
      </c>
      <c r="DQ339" s="23" t="n">
        <v>1.367231222520662</v>
      </c>
      <c r="DR339" s="23" t="n">
        <v>0.03532904867223684</v>
      </c>
      <c r="DS339" s="23" t="n">
        <v>0.01502230844910291</v>
      </c>
      <c r="DT339" s="23" t="n">
        <v>2.378667273815144</v>
      </c>
      <c r="DU339" s="23" t="n">
        <v>1.378667273815144</v>
      </c>
      <c r="DV339" s="23" t="n">
        <v>-0.0009118484648706659</v>
      </c>
      <c r="DW339" s="23" t="n">
        <v>-0.0005857465620528935</v>
      </c>
      <c r="DX339" s="23" t="n">
        <v>-0.002005614334017426</v>
      </c>
      <c r="DY339" s="23" t="n">
        <v>-0.0005080193070938669</v>
      </c>
      <c r="DZ339" s="23" t="n">
        <v>-0.00109376586914676</v>
      </c>
      <c r="EA339" s="23" t="n">
        <v>1.642372701845777</v>
      </c>
      <c r="EB339" s="23" t="n">
        <v>2.199503986994042</v>
      </c>
      <c r="EC339" s="23" t="n">
        <v>-0.004569062276916966</v>
      </c>
      <c r="ED339" s="23" t="n">
        <v>-0.002563447942899539</v>
      </c>
      <c r="EE339" s="23" t="n">
        <v>5.010769281236909</v>
      </c>
      <c r="EF339" s="23" t="n">
        <v>4.010769281236909</v>
      </c>
      <c r="EG339" s="23" t="n">
        <v>0.00268060801073115</v>
      </c>
      <c r="EH339" s="23" t="n">
        <v>0.002372954988654895</v>
      </c>
      <c r="EI339" s="23" t="n">
        <v>0.006839737905923306</v>
      </c>
      <c r="EJ339" s="23" t="n">
        <v>0.001786174906537262</v>
      </c>
      <c r="EK339" s="23" t="n">
        <v>0.004159129895192157</v>
      </c>
      <c r="EL339" s="23" t="n">
        <v>1.885230134042485</v>
      </c>
      <c r="EM339" s="23" t="n">
        <v>2.55156213759793</v>
      </c>
      <c r="EN339" s="23" t="n">
        <v>0.01596816175427246</v>
      </c>
      <c r="EO339" s="23" t="n">
        <v>0.009128423848349151</v>
      </c>
      <c r="EP339" s="23" t="n">
        <v>5.956917867270366</v>
      </c>
      <c r="EQ339" s="23" t="n">
        <v>4.956917867270366</v>
      </c>
      <c r="ER339" s="23" t="n">
        <v>-0.007227844517906889</v>
      </c>
      <c r="ES339" s="23" t="n">
        <v>-0.002379534980033054</v>
      </c>
      <c r="ET339" s="23" t="n">
        <v>-0.01122896774725608</v>
      </c>
      <c r="EU339" s="23" t="n">
        <v>-0.001621588249316135</v>
      </c>
      <c r="EV339" s="23" t="n">
        <v>-0.004001123229349189</v>
      </c>
      <c r="EW339" s="23" t="n">
        <v>1.329217787424423</v>
      </c>
      <c r="EX339" s="23" t="n">
        <v>1.553570738750185</v>
      </c>
      <c r="EY339" s="23" t="n">
        <v>-0.009827744307047052</v>
      </c>
      <c r="EZ339" s="23" t="n">
        <v>0.001401223440209026</v>
      </c>
      <c r="FA339" s="23" t="n">
        <v>1.359706103624524</v>
      </c>
      <c r="FB339" s="23" t="n">
        <v>0.359706103624524</v>
      </c>
      <c r="FC339" s="23" t="n">
        <v>0.005064722296359336</v>
      </c>
      <c r="FD339" s="23" t="n">
        <v>0.002440528652604516</v>
      </c>
      <c r="FE339" s="23" t="n">
        <v>0.009623706763500722</v>
      </c>
      <c r="FF339" s="23" t="n">
        <v>0.00211845581453687</v>
      </c>
      <c r="FG339" s="23" t="n">
        <v>0.004558984467141386</v>
      </c>
      <c r="FH339" s="23" t="n">
        <v>1.481868207139182</v>
      </c>
      <c r="FI339" s="23" t="n">
        <v>1.900145003096914</v>
      </c>
      <c r="FJ339" s="23" t="n">
        <v>0.0297814293858012</v>
      </c>
      <c r="FK339" s="23" t="n">
        <v>0.02015772262230048</v>
      </c>
      <c r="FL339" s="23" t="n">
        <v>5.880170252811081</v>
      </c>
      <c r="FM339" s="23" t="n">
        <v>4.880170252811081</v>
      </c>
    </row>
    <row r="340">
      <c r="A340" s="2" t="inlineStr">
        <is>
          <t>Vic|8210</t>
        </is>
      </c>
      <c r="B340" s="2" t="inlineStr">
        <is>
          <t>Vic</t>
        </is>
      </c>
      <c r="C340" s="2" t="inlineStr">
        <is>
          <t>8210</t>
        </is>
      </c>
      <c r="D340" s="2" t="inlineStr">
        <is>
          <t>Arts, sports, adult and other education services (including community education)</t>
        </is>
      </c>
      <c r="E340" s="23" t="n">
        <v>1</v>
      </c>
      <c r="F340" s="23" t="n">
        <v>0.2360673497564155</v>
      </c>
      <c r="G340" s="23" t="n">
        <v>1.430273288930318</v>
      </c>
      <c r="H340" s="23" t="n">
        <v>0.1942059391739027</v>
      </c>
      <c r="I340" s="23" t="n">
        <v>0.4302732889303182</v>
      </c>
      <c r="J340" s="23" t="n">
        <v>1.236067349756415</v>
      </c>
      <c r="K340" s="23" t="n">
        <v>1.430273288930318</v>
      </c>
      <c r="L340" s="23" t="n">
        <v>2.321091306719016</v>
      </c>
      <c r="M340" s="23" t="n">
        <v>0.8908180177886973</v>
      </c>
      <c r="N340" s="23" t="n">
        <v>2.321091306719016</v>
      </c>
      <c r="O340" s="23" t="n">
        <v>1.321091306719016</v>
      </c>
      <c r="P340" s="23" t="n">
        <v>0.3906815787682547</v>
      </c>
      <c r="Q340" s="23" t="n">
        <v>0.06270511173214739</v>
      </c>
      <c r="R340" s="23" t="n">
        <v>0.5035483362703765</v>
      </c>
      <c r="S340" s="23" t="n">
        <v>0.05016164576997444</v>
      </c>
      <c r="T340" s="23" t="n">
        <v>0.1128667575021218</v>
      </c>
      <c r="U340" s="23" t="n">
        <v>1.160501838683679</v>
      </c>
      <c r="V340" s="23" t="n">
        <v>1.288897054880267</v>
      </c>
      <c r="W340" s="23" t="n">
        <v>0.7149196323126262</v>
      </c>
      <c r="X340" s="23" t="n">
        <v>0.2113712960422497</v>
      </c>
      <c r="Y340" s="23" t="n">
        <v>1.829929208760323</v>
      </c>
      <c r="Z340" s="23" t="n">
        <v>0.8299292087603232</v>
      </c>
      <c r="AA340" s="23" t="n">
        <v>0.752474191403369</v>
      </c>
      <c r="AB340" s="23" t="n">
        <v>0.1098599690167346</v>
      </c>
      <c r="AC340" s="23" t="n">
        <v>0.948115085300124</v>
      </c>
      <c r="AD340" s="23" t="n">
        <v>0.08578092488002036</v>
      </c>
      <c r="AE340" s="23" t="n">
        <v>0.195640893896755</v>
      </c>
      <c r="AF340" s="23" t="n">
        <v>1.145998321632593</v>
      </c>
      <c r="AG340" s="23" t="n">
        <v>1.259996816012897</v>
      </c>
      <c r="AH340" s="23" t="n">
        <v>1.393366248556118</v>
      </c>
      <c r="AI340" s="23" t="n">
        <v>0.445251163255994</v>
      </c>
      <c r="AJ340" s="23" t="n">
        <v>1.851713008199632</v>
      </c>
      <c r="AK340" s="23" t="n">
        <v>0.8517130081996319</v>
      </c>
      <c r="AL340" s="23" t="n">
        <v>0.7000269049122949</v>
      </c>
      <c r="AM340" s="23" t="n">
        <v>0.1097831027764251</v>
      </c>
      <c r="AN340" s="23" t="n">
        <v>0.8958520204195716</v>
      </c>
      <c r="AO340" s="23" t="n">
        <v>0.08604201273085156</v>
      </c>
      <c r="AP340" s="23" t="n">
        <v>0.1958251155072767</v>
      </c>
      <c r="AQ340" s="23" t="n">
        <v>1.15682697622912</v>
      </c>
      <c r="AR340" s="23" t="n">
        <v>1.27973941306129</v>
      </c>
      <c r="AS340" s="23" t="n">
        <v>1.348564657285731</v>
      </c>
      <c r="AT340" s="23" t="n">
        <v>0.4527126368661599</v>
      </c>
      <c r="AU340" s="23" t="n">
        <v>1.926446894858549</v>
      </c>
      <c r="AV340" s="23" t="n">
        <v>0.9264468948585494</v>
      </c>
      <c r="AW340" s="23" t="n">
        <v>0.704764200946154</v>
      </c>
      <c r="AX340" s="23" t="n">
        <v>0.1121640986658665</v>
      </c>
      <c r="AY340" s="23" t="n">
        <v>0.905178357964728</v>
      </c>
      <c r="AZ340" s="23" t="n">
        <v>0.08825005835270748</v>
      </c>
      <c r="BA340" s="23" t="n">
        <v>0.200414157018574</v>
      </c>
      <c r="BB340" s="23" t="n">
        <v>1.159151243089937</v>
      </c>
      <c r="BC340" s="23" t="n">
        <v>1.284370512505482</v>
      </c>
      <c r="BD340" s="23" t="n">
        <v>1.370008069224777</v>
      </c>
      <c r="BE340" s="23" t="n">
        <v>0.4648297112600491</v>
      </c>
      <c r="BF340" s="23" t="n">
        <v>1.943924034997132</v>
      </c>
      <c r="BG340" s="23" t="n">
        <v>0.9439240349971318</v>
      </c>
      <c r="BH340" s="23" t="n">
        <v>8.347828428359035</v>
      </c>
      <c r="BI340" s="23" t="n">
        <v>0.7050589396551472</v>
      </c>
      <c r="BJ340" s="23" t="n">
        <v>9.569045537716434</v>
      </c>
      <c r="BK340" s="23" t="n">
        <v>0.5161581697022517</v>
      </c>
      <c r="BL340" s="23" t="n">
        <v>1.221217109357399</v>
      </c>
      <c r="BM340" s="23" t="n">
        <v>1.084460161790094</v>
      </c>
      <c r="BN340" s="23" t="n">
        <v>1.146291591859832</v>
      </c>
      <c r="BO340" s="23" t="n">
        <v>12.15021218666047</v>
      </c>
      <c r="BP340" s="23" t="n">
        <v>2.581166648944038</v>
      </c>
      <c r="BQ340" s="23" t="n">
        <v>1.455493759956071</v>
      </c>
      <c r="BR340" s="23" t="n">
        <v>0.4554937599560711</v>
      </c>
      <c r="CD340" s="23" t="n">
        <v>0.3617926126351143</v>
      </c>
      <c r="CE340" s="23" t="n">
        <v>0.04715485728458724</v>
      </c>
      <c r="CF340" s="23" t="n">
        <v>0.4445667490297478</v>
      </c>
      <c r="CG340" s="23" t="n">
        <v>0.03561927911004631</v>
      </c>
      <c r="CH340" s="23" t="n">
        <v>0.08277413639463355</v>
      </c>
      <c r="CI340" s="23" t="n">
        <v>1.130336705719708</v>
      </c>
      <c r="CJ340" s="23" t="n">
        <v>1.228788906970069</v>
      </c>
      <c r="CK340" s="23" t="n">
        <v>0.6784466162434917</v>
      </c>
      <c r="CL340" s="23" t="n">
        <v>0.2338798672137439</v>
      </c>
      <c r="CM340" s="23" t="n">
        <v>1.875236233548358</v>
      </c>
      <c r="CN340" s="23" t="n">
        <v>0.8752362335483579</v>
      </c>
      <c r="CO340" s="23" t="n">
        <v>0</v>
      </c>
      <c r="CP340" s="23" t="n">
        <v>0.0002136952949513455</v>
      </c>
      <c r="CQ340" s="23" t="n">
        <v>0.0003961110134961005</v>
      </c>
      <c r="CR340" s="23" t="n">
        <v>0.000182415718544755</v>
      </c>
      <c r="CS340" s="23" t="n">
        <v>0.0003961110134961005</v>
      </c>
      <c r="CV340" s="23" t="n">
        <v>0.003531897490563637</v>
      </c>
      <c r="CW340" s="23" t="n">
        <v>0.003135786477067536</v>
      </c>
      <c r="CZ340" s="23" t="n">
        <v>8.636442710988486e-05</v>
      </c>
      <c r="DA340" s="23" t="n">
        <v>3.095879289039777e-05</v>
      </c>
      <c r="DB340" s="23" t="n">
        <v>0.0001480468530434396</v>
      </c>
      <c r="DC340" s="23" t="n">
        <v>3.072363304315693e-05</v>
      </c>
      <c r="DD340" s="23" t="n">
        <v>6.16824259335547e-05</v>
      </c>
      <c r="DE340" s="23" t="n">
        <v>1.358466951341062</v>
      </c>
      <c r="DF340" s="23" t="n">
        <v>1.714211024118457</v>
      </c>
      <c r="DG340" s="23" t="n">
        <v>0.0003007903436151613</v>
      </c>
      <c r="DH340" s="23" t="n">
        <v>0.0001527434905717218</v>
      </c>
      <c r="DI340" s="23" t="n">
        <v>3.482803669066825</v>
      </c>
      <c r="DJ340" s="23" t="n">
        <v>2.482803669066825</v>
      </c>
      <c r="DK340" s="23" t="n">
        <v>0.007190274673344231</v>
      </c>
      <c r="DL340" s="23" t="n">
        <v>0.0026211667431174</v>
      </c>
      <c r="DM340" s="23" t="n">
        <v>0.01226513922735873</v>
      </c>
      <c r="DN340" s="23" t="n">
        <v>0.002453697810897098</v>
      </c>
      <c r="DO340" s="23" t="n">
        <v>0.005074864554014498</v>
      </c>
      <c r="DP340" s="23" t="n">
        <v>1.364543339746753</v>
      </c>
      <c r="DQ340" s="23" t="n">
        <v>1.70579564544704</v>
      </c>
      <c r="DR340" s="23" t="n">
        <v>0.02291018316710761</v>
      </c>
      <c r="DS340" s="23" t="n">
        <v>0.01064504393974888</v>
      </c>
      <c r="DT340" s="23" t="n">
        <v>3.186273711078129</v>
      </c>
      <c r="DU340" s="23" t="n">
        <v>2.186273711078129</v>
      </c>
      <c r="DV340" s="23" t="n">
        <v>-0.002539343066594938</v>
      </c>
      <c r="DW340" s="23" t="n">
        <v>-0.0004848249415176831</v>
      </c>
      <c r="DX340" s="23" t="n">
        <v>-0.003482959548741868</v>
      </c>
      <c r="DY340" s="23" t="n">
        <v>-0.0004587915406292469</v>
      </c>
      <c r="DZ340" s="23" t="n">
        <v>-0.00094361648214693</v>
      </c>
      <c r="EA340" s="23" t="n">
        <v>1.190925341241031</v>
      </c>
      <c r="EB340" s="23" t="n">
        <v>1.371598660519804</v>
      </c>
      <c r="EC340" s="23" t="n">
        <v>-0.00529945906224068</v>
      </c>
      <c r="ED340" s="23" t="n">
        <v>-0.001816499513498812</v>
      </c>
      <c r="EE340" s="23" t="n">
        <v>2.086940961997247</v>
      </c>
      <c r="EF340" s="23" t="n">
        <v>1.086940961997247</v>
      </c>
      <c r="EG340" s="23" t="n">
        <v>0.0003833911528637741</v>
      </c>
      <c r="EH340" s="23" t="n">
        <v>0.001936687190666362</v>
      </c>
      <c r="EI340" s="23" t="n">
        <v>0.004108998678861066</v>
      </c>
      <c r="EJ340" s="23" t="n">
        <v>0.00178892033533093</v>
      </c>
      <c r="EK340" s="23" t="n">
        <v>0.003725607525997292</v>
      </c>
      <c r="EL340" s="23" t="n">
        <v>6.051465523395899</v>
      </c>
      <c r="EM340" s="23" t="n">
        <v>10.71751042810596</v>
      </c>
      <c r="EN340" s="23" t="n">
        <v>0.01057754333000829</v>
      </c>
      <c r="EO340" s="23" t="n">
        <v>0.006468544651147223</v>
      </c>
      <c r="EP340" s="23" t="n">
        <v>27.5894298838103</v>
      </c>
      <c r="EQ340" s="23" t="n">
        <v>26.5894298838103</v>
      </c>
      <c r="ER340" s="23" t="n">
        <v>-0.05283067764393787</v>
      </c>
      <c r="ES340" s="23" t="n">
        <v>-0.002013553430975912</v>
      </c>
      <c r="ET340" s="23" t="n">
        <v>-0.05637206355941369</v>
      </c>
      <c r="EU340" s="23" t="n">
        <v>-0.001527832484499909</v>
      </c>
      <c r="EV340" s="23" t="n">
        <v>-0.003541385915475821</v>
      </c>
      <c r="EW340" s="23" t="n">
        <v>1.038113337189173</v>
      </c>
      <c r="EX340" s="23" t="n">
        <v>1.067032755842044</v>
      </c>
      <c r="EY340" s="23" t="n">
        <v>-0.05537913460039465</v>
      </c>
      <c r="EZ340" s="23" t="n">
        <v>0.0009929289590190418</v>
      </c>
      <c r="FA340" s="23" t="n">
        <v>1.048238203068917</v>
      </c>
      <c r="FB340" s="23" t="n">
        <v>0.04823820306891721</v>
      </c>
      <c r="FC340" s="23" t="n">
        <v>0.02209627694606478</v>
      </c>
      <c r="FD340" s="23" t="n">
        <v>0.002879955945820418</v>
      </c>
      <c r="FE340" s="23" t="n">
        <v>0.02715165999666289</v>
      </c>
      <c r="FF340" s="23" t="n">
        <v>0.002175427104777691</v>
      </c>
      <c r="FG340" s="23" t="n">
        <v>0.005055383050598109</v>
      </c>
      <c r="FH340" s="23" t="n">
        <v>1.130336705719708</v>
      </c>
      <c r="FI340" s="23" t="n">
        <v>1.228788906970069</v>
      </c>
      <c r="FJ340" s="23" t="n">
        <v>0.04143573915577992</v>
      </c>
      <c r="FK340" s="23" t="n">
        <v>0.01428407915911703</v>
      </c>
      <c r="FL340" s="23" t="n">
        <v>1.875236233548357</v>
      </c>
      <c r="FM340" s="23" t="n">
        <v>0.8752362335483572</v>
      </c>
    </row>
    <row r="341">
      <c r="A341" s="2" t="inlineStr">
        <is>
          <t>Vic|8401</t>
        </is>
      </c>
      <c r="B341" s="2" t="inlineStr">
        <is>
          <t>Vic</t>
        </is>
      </c>
      <c r="C341" s="2" t="inlineStr">
        <is>
          <t>8401</t>
        </is>
      </c>
      <c r="D341" s="2" t="inlineStr">
        <is>
          <t>Health care services</t>
        </is>
      </c>
      <c r="E341" s="23" t="n">
        <v>1</v>
      </c>
      <c r="F341" s="23" t="n">
        <v>0.2816137328232817</v>
      </c>
      <c r="G341" s="23" t="n">
        <v>1.497627772333589</v>
      </c>
      <c r="H341" s="23" t="n">
        <v>0.2160140395103075</v>
      </c>
      <c r="I341" s="23" t="n">
        <v>0.4976277723335891</v>
      </c>
      <c r="J341" s="23" t="n">
        <v>1.281613732823282</v>
      </c>
      <c r="K341" s="23" t="n">
        <v>1.497627772333589</v>
      </c>
      <c r="L341" s="23" t="n">
        <v>2.653620480113241</v>
      </c>
      <c r="M341" s="23" t="n">
        <v>1.155992707779652</v>
      </c>
      <c r="N341" s="23" t="n">
        <v>2.653620480113241</v>
      </c>
      <c r="O341" s="23" t="n">
        <v>1.653620480113241</v>
      </c>
      <c r="P341" s="23" t="n">
        <v>0.5054931446158116</v>
      </c>
      <c r="Q341" s="23" t="n">
        <v>0.09158306978958942</v>
      </c>
      <c r="R341" s="23" t="n">
        <v>0.653442334033712</v>
      </c>
      <c r="S341" s="23" t="n">
        <v>0.05636611962831094</v>
      </c>
      <c r="T341" s="23" t="n">
        <v>0.1479491894179004</v>
      </c>
      <c r="U341" s="23" t="n">
        <v>1.181175691035721</v>
      </c>
      <c r="V341" s="23" t="n">
        <v>1.292682880062292</v>
      </c>
      <c r="W341" s="23" t="n">
        <v>0.9277336842079211</v>
      </c>
      <c r="X341" s="23" t="n">
        <v>0.2742913501742091</v>
      </c>
      <c r="Y341" s="23" t="n">
        <v>1.835304185802606</v>
      </c>
      <c r="Z341" s="23" t="n">
        <v>0.835304185802606</v>
      </c>
      <c r="AA341" s="23" t="n">
        <v>0.6355608333138477</v>
      </c>
      <c r="AB341" s="23" t="n">
        <v>0.1364992373236758</v>
      </c>
      <c r="AC341" s="23" t="n">
        <v>0.8669177066542652</v>
      </c>
      <c r="AD341" s="23" t="n">
        <v>0.09485763601674163</v>
      </c>
      <c r="AE341" s="23" t="n">
        <v>0.2313568733404174</v>
      </c>
      <c r="AF341" s="23" t="n">
        <v>1.214769743774111</v>
      </c>
      <c r="AG341" s="23" t="n">
        <v>1.364020029576257</v>
      </c>
      <c r="AH341" s="23" t="n">
        <v>1.444709228127986</v>
      </c>
      <c r="AI341" s="23" t="n">
        <v>0.5777915214737209</v>
      </c>
      <c r="AJ341" s="23" t="n">
        <v>2.273125014005655</v>
      </c>
      <c r="AK341" s="23" t="n">
        <v>1.273125014005655</v>
      </c>
      <c r="AL341" s="23" t="n">
        <v>0.6397936209662272</v>
      </c>
      <c r="AM341" s="23" t="n">
        <v>0.1368915525490473</v>
      </c>
      <c r="AN341" s="23" t="n">
        <v>0.8718242905021283</v>
      </c>
      <c r="AO341" s="23" t="n">
        <v>0.09513911698685387</v>
      </c>
      <c r="AP341" s="23" t="n">
        <v>0.2320306695359011</v>
      </c>
      <c r="AQ341" s="23" t="n">
        <v>1.213962046608579</v>
      </c>
      <c r="AR341" s="23" t="n">
        <v>1.362664868689195</v>
      </c>
      <c r="AS341" s="23" t="n">
        <v>1.45929838339942</v>
      </c>
      <c r="AT341" s="23" t="n">
        <v>0.5874740928972912</v>
      </c>
      <c r="AU341" s="23" t="n">
        <v>2.280889236118926</v>
      </c>
      <c r="AV341" s="23" t="n">
        <v>1.280889236118926</v>
      </c>
      <c r="AW341" s="23" t="n">
        <v>0.6418108066519498</v>
      </c>
      <c r="AX341" s="23" t="n">
        <v>0.1394853248179171</v>
      </c>
      <c r="AY341" s="23" t="n">
        <v>0.8789135583562399</v>
      </c>
      <c r="AZ341" s="23" t="n">
        <v>0.09761742688637295</v>
      </c>
      <c r="BA341" s="23" t="n">
        <v>0.2371027517042901</v>
      </c>
      <c r="BB341" s="23" t="n">
        <v>1.217330907133758</v>
      </c>
      <c r="BC341" s="23" t="n">
        <v>1.369427795928138</v>
      </c>
      <c r="BD341" s="23" t="n">
        <v>1.482111681705598</v>
      </c>
      <c r="BE341" s="23" t="n">
        <v>0.6031981233493585</v>
      </c>
      <c r="BF341" s="23" t="n">
        <v>2.309265700023245</v>
      </c>
      <c r="BG341" s="23" t="n">
        <v>1.309265700023245</v>
      </c>
      <c r="BH341" s="23" t="n">
        <v>6.18636994409224</v>
      </c>
      <c r="BI341" s="23" t="n">
        <v>0.8901642346184571</v>
      </c>
      <c r="BJ341" s="23" t="n">
        <v>7.657866291293183</v>
      </c>
      <c r="BK341" s="23" t="n">
        <v>0.5813321125824857</v>
      </c>
      <c r="BL341" s="23" t="n">
        <v>1.471496347200943</v>
      </c>
      <c r="BM341" s="23" t="n">
        <v>1.14389120642042</v>
      </c>
      <c r="BN341" s="23" t="n">
        <v>1.237861033287569</v>
      </c>
      <c r="BO341" s="23" t="n">
        <v>11.00738298736331</v>
      </c>
      <c r="BP341" s="23" t="n">
        <v>3.349516696070132</v>
      </c>
      <c r="BQ341" s="23" t="n">
        <v>1.779295950103173</v>
      </c>
      <c r="BR341" s="23" t="n">
        <v>0.7792959501031729</v>
      </c>
      <c r="CD341" s="23" t="n">
        <v>0.1300676886980361</v>
      </c>
      <c r="CE341" s="23" t="n">
        <v>0.0449161675340863</v>
      </c>
      <c r="CF341" s="23" t="n">
        <v>0.2134753726205534</v>
      </c>
      <c r="CG341" s="23" t="n">
        <v>0.03849151638843102</v>
      </c>
      <c r="CH341" s="23" t="n">
        <v>0.08340768392251732</v>
      </c>
      <c r="CI341" s="23" t="n">
        <v>1.345329174245291</v>
      </c>
      <c r="CJ341" s="23" t="n">
        <v>1.641263673994821</v>
      </c>
      <c r="CK341" s="23" t="n">
        <v>0.5169755439200645</v>
      </c>
      <c r="CL341" s="23" t="n">
        <v>0.3035001712995111</v>
      </c>
      <c r="CM341" s="23" t="n">
        <v>3.974665415330553</v>
      </c>
      <c r="CN341" s="23" t="n">
        <v>2.974665415330552</v>
      </c>
      <c r="CO341" s="23" t="n">
        <v>0</v>
      </c>
      <c r="CP341" s="23" t="n">
        <v>0.0002050874367039498</v>
      </c>
      <c r="CQ341" s="23" t="n">
        <v>0.0003799451232136762</v>
      </c>
      <c r="CR341" s="23" t="n">
        <v>0.0001748576865097263</v>
      </c>
      <c r="CS341" s="23" t="n">
        <v>0.0003799451232136762</v>
      </c>
      <c r="CV341" s="23" t="n">
        <v>0.004449178376535629</v>
      </c>
      <c r="CW341" s="23" t="n">
        <v>0.004069233253321953</v>
      </c>
      <c r="CZ341" s="23" t="n">
        <v>0.0001710637540398284</v>
      </c>
      <c r="DA341" s="23" t="n">
        <v>4.151936978529067e-05</v>
      </c>
      <c r="DB341" s="23" t="n">
        <v>0.0002480160465025288</v>
      </c>
      <c r="DC341" s="23" t="n">
        <v>3.543292267740977e-05</v>
      </c>
      <c r="DD341" s="23" t="n">
        <v>7.695229246270044e-05</v>
      </c>
      <c r="DE341" s="23" t="n">
        <v>1.242712841293216</v>
      </c>
      <c r="DF341" s="23" t="n">
        <v>1.449845689957113</v>
      </c>
      <c r="DG341" s="23" t="n">
        <v>0.0004462275304821927</v>
      </c>
      <c r="DH341" s="23" t="n">
        <v>0.0001982114839796639</v>
      </c>
      <c r="DI341" s="23" t="n">
        <v>2.608545176544521</v>
      </c>
      <c r="DJ341" s="23" t="n">
        <v>1.608545176544521</v>
      </c>
      <c r="DK341" s="23" t="n">
        <v>0.002570324795393127</v>
      </c>
      <c r="DL341" s="23" t="n">
        <v>0.002940397622496298</v>
      </c>
      <c r="DM341" s="23" t="n">
        <v>0.008345319177835762</v>
      </c>
      <c r="DN341" s="23" t="n">
        <v>0.002834596759946337</v>
      </c>
      <c r="DO341" s="23" t="n">
        <v>0.005774994382442635</v>
      </c>
      <c r="DP341" s="23" t="n">
        <v>2.143979012989512</v>
      </c>
      <c r="DQ341" s="23" t="n">
        <v>3.24679557727231</v>
      </c>
      <c r="DR341" s="23" t="n">
        <v>0.02215913178895714</v>
      </c>
      <c r="DS341" s="23" t="n">
        <v>0.01381381261112138</v>
      </c>
      <c r="DT341" s="23" t="n">
        <v>8.621140732359445</v>
      </c>
      <c r="DU341" s="23" t="n">
        <v>7.621140732359444</v>
      </c>
      <c r="DV341" s="23" t="n">
        <v>-0.0007242028637103098</v>
      </c>
      <c r="DW341" s="23" t="n">
        <v>-0.0005932321601157759</v>
      </c>
      <c r="DX341" s="23" t="n">
        <v>-0.001884012493440607</v>
      </c>
      <c r="DY341" s="23" t="n">
        <v>-0.0005665774696145213</v>
      </c>
      <c r="DZ341" s="23" t="n">
        <v>-0.001159809629730297</v>
      </c>
      <c r="EA341" s="23" t="n">
        <v>1.819151911491303</v>
      </c>
      <c r="EB341" s="23" t="n">
        <v>2.601498264986474</v>
      </c>
      <c r="EC341" s="23" t="n">
        <v>-0.004241239389796442</v>
      </c>
      <c r="ED341" s="23" t="n">
        <v>-0.002357226896355836</v>
      </c>
      <c r="EE341" s="23" t="n">
        <v>5.856424494191162</v>
      </c>
      <c r="EF341" s="23" t="n">
        <v>4.856424494191162</v>
      </c>
      <c r="EG341" s="23" t="n">
        <v>0.005156469671012099</v>
      </c>
      <c r="EH341" s="23" t="n">
        <v>0.002955278642728089</v>
      </c>
      <c r="EI341" s="23" t="n">
        <v>0.01011514989141393</v>
      </c>
      <c r="EJ341" s="23" t="n">
        <v>0.002003401577673744</v>
      </c>
      <c r="EK341" s="23" t="n">
        <v>0.004958680220401834</v>
      </c>
      <c r="EL341" s="23" t="n">
        <v>1.573120532317227</v>
      </c>
      <c r="EM341" s="23" t="n">
        <v>1.96164246796172</v>
      </c>
      <c r="EN341" s="23" t="n">
        <v>0.01850922174150413</v>
      </c>
      <c r="EO341" s="23" t="n">
        <v>0.008394071850090196</v>
      </c>
      <c r="EP341" s="23" t="n">
        <v>3.589514323250385</v>
      </c>
      <c r="EQ341" s="23" t="n">
        <v>2.589514323250385</v>
      </c>
      <c r="ER341" s="23" t="n">
        <v>-0.0009236820186327282</v>
      </c>
      <c r="ES341" s="23" t="n">
        <v>-0.002562963417356533</v>
      </c>
      <c r="ET341" s="23" t="n">
        <v>-0.005208566043550829</v>
      </c>
      <c r="EU341" s="23" t="n">
        <v>-0.001721920607561568</v>
      </c>
      <c r="EV341" s="23" t="n">
        <v>-0.004284884024918101</v>
      </c>
      <c r="EW341" s="23" t="n">
        <v>3.774724814011575</v>
      </c>
      <c r="EX341" s="23" t="n">
        <v>5.638916790066739</v>
      </c>
      <c r="EY341" s="23" t="n">
        <v>-0.003920066470070551</v>
      </c>
      <c r="EZ341" s="23" t="n">
        <v>0.001288499573480278</v>
      </c>
      <c r="FA341" s="23" t="n">
        <v>4.243956676642026</v>
      </c>
      <c r="FB341" s="23" t="n">
        <v>3.243956676642026</v>
      </c>
      <c r="FC341" s="23" t="n">
        <v>0.007943809715387771</v>
      </c>
      <c r="FD341" s="23" t="n">
        <v>0.002743229249376576</v>
      </c>
      <c r="FE341" s="23" t="n">
        <v>0.01303788631899309</v>
      </c>
      <c r="FF341" s="23" t="n">
        <v>0.002350847354228747</v>
      </c>
      <c r="FG341" s="23" t="n">
        <v>0.005094076603605323</v>
      </c>
      <c r="FH341" s="23" t="n">
        <v>1.345329174245291</v>
      </c>
      <c r="FI341" s="23" t="n">
        <v>1.641263673994822</v>
      </c>
      <c r="FJ341" s="23" t="n">
        <v>0.03157398574171862</v>
      </c>
      <c r="FK341" s="23" t="n">
        <v>0.01853609942272553</v>
      </c>
      <c r="FL341" s="23" t="n">
        <v>3.974665415330554</v>
      </c>
      <c r="FM341" s="23" t="n">
        <v>2.974665415330553</v>
      </c>
    </row>
    <row r="342">
      <c r="A342" s="2" t="inlineStr">
        <is>
          <t>Vic|8601</t>
        </is>
      </c>
      <c r="B342" s="2" t="inlineStr">
        <is>
          <t>Vic</t>
        </is>
      </c>
      <c r="C342" s="2" t="inlineStr">
        <is>
          <t>8601</t>
        </is>
      </c>
      <c r="D342" s="2" t="inlineStr">
        <is>
          <t>Residential care and social assistance services</t>
        </is>
      </c>
      <c r="E342" s="23" t="n">
        <v>1</v>
      </c>
      <c r="F342" s="23" t="n">
        <v>0.2270179818017877</v>
      </c>
      <c r="G342" s="23" t="n">
        <v>1.41622864608984</v>
      </c>
      <c r="H342" s="23" t="n">
        <v>0.1892106642880522</v>
      </c>
      <c r="I342" s="23" t="n">
        <v>0.4162286460898399</v>
      </c>
      <c r="J342" s="23" t="n">
        <v>1.227017981801788</v>
      </c>
      <c r="K342" s="23" t="n">
        <v>1.41622864608984</v>
      </c>
      <c r="L342" s="23" t="n">
        <v>2.745749901595746</v>
      </c>
      <c r="M342" s="23" t="n">
        <v>1.329521255505906</v>
      </c>
      <c r="N342" s="23" t="n">
        <v>2.745749901595746</v>
      </c>
      <c r="O342" s="23" t="n">
        <v>1.745749901595746</v>
      </c>
      <c r="P342" s="23" t="n">
        <v>0.638073084016848</v>
      </c>
      <c r="Q342" s="23" t="n">
        <v>0.06624939551208223</v>
      </c>
      <c r="R342" s="23" t="n">
        <v>0.7515319659878068</v>
      </c>
      <c r="S342" s="23" t="n">
        <v>0.04720948645887654</v>
      </c>
      <c r="T342" s="23" t="n">
        <v>0.1134588819709588</v>
      </c>
      <c r="U342" s="23" t="n">
        <v>1.103827284321451</v>
      </c>
      <c r="V342" s="23" t="n">
        <v>1.177814869194456</v>
      </c>
      <c r="W342" s="23" t="n">
        <v>1.066997779745809</v>
      </c>
      <c r="X342" s="23" t="n">
        <v>0.3154658137580024</v>
      </c>
      <c r="Y342" s="23" t="n">
        <v>1.67221875749524</v>
      </c>
      <c r="Z342" s="23" t="n">
        <v>0.6722187574952395</v>
      </c>
      <c r="AA342" s="23" t="n">
        <v>0.7060445695910059</v>
      </c>
      <c r="AB342" s="23" t="n">
        <v>0.09943764622015053</v>
      </c>
      <c r="AC342" s="23" t="n">
        <v>0.8875752286888005</v>
      </c>
      <c r="AD342" s="23" t="n">
        <v>0.08209301287764401</v>
      </c>
      <c r="AE342" s="23" t="n">
        <v>0.1815306590977945</v>
      </c>
      <c r="AF342" s="23" t="n">
        <v>1.140837633349056</v>
      </c>
      <c r="AG342" s="23" t="n">
        <v>1.257109348214307</v>
      </c>
      <c r="AH342" s="23" t="n">
        <v>1.552100276191813</v>
      </c>
      <c r="AI342" s="23" t="n">
        <v>0.6645250475030121</v>
      </c>
      <c r="AJ342" s="23" t="n">
        <v>2.19830353923819</v>
      </c>
      <c r="AK342" s="23" t="n">
        <v>1.19830353923819</v>
      </c>
      <c r="AL342" s="23" t="n">
        <v>0.7094948223668048</v>
      </c>
      <c r="AM342" s="23" t="n">
        <v>0.09958366780003144</v>
      </c>
      <c r="AN342" s="23" t="n">
        <v>0.8913018609491491</v>
      </c>
      <c r="AO342" s="23" t="n">
        <v>0.08222337078231282</v>
      </c>
      <c r="AP342" s="23" t="n">
        <v>0.1818070385823443</v>
      </c>
      <c r="AQ342" s="23" t="n">
        <v>1.140358554651365</v>
      </c>
      <c r="AR342" s="23" t="n">
        <v>1.256248576946416</v>
      </c>
      <c r="AS342" s="23" t="n">
        <v>1.566962951464333</v>
      </c>
      <c r="AT342" s="23" t="n">
        <v>0.675661090515184</v>
      </c>
      <c r="AU342" s="23" t="n">
        <v>2.208561503292017</v>
      </c>
      <c r="AV342" s="23" t="n">
        <v>1.208561503292017</v>
      </c>
      <c r="AW342" s="23" t="n">
        <v>0.7113029675828875</v>
      </c>
      <c r="AX342" s="23" t="n">
        <v>0.1018304265814632</v>
      </c>
      <c r="AY342" s="23" t="n">
        <v>0.897591659674039</v>
      </c>
      <c r="AZ342" s="23" t="n">
        <v>0.08445826550968834</v>
      </c>
      <c r="BA342" s="23" t="n">
        <v>0.1862886920911515</v>
      </c>
      <c r="BB342" s="23" t="n">
        <v>1.143160412963688</v>
      </c>
      <c r="BC342" s="23" t="n">
        <v>1.261897813704037</v>
      </c>
      <c r="BD342" s="23" t="n">
        <v>1.591337148617997</v>
      </c>
      <c r="BE342" s="23" t="n">
        <v>0.6937454889439585</v>
      </c>
      <c r="BF342" s="23" t="n">
        <v>2.237214268943086</v>
      </c>
      <c r="BG342" s="23" t="n">
        <v>1.237214268943086</v>
      </c>
      <c r="BH342" s="23" t="n">
        <v>5.075042106218905</v>
      </c>
      <c r="BI342" s="23" t="n">
        <v>0.7352648917307707</v>
      </c>
      <c r="BJ342" s="23" t="n">
        <v>6.312719252920167</v>
      </c>
      <c r="BK342" s="23" t="n">
        <v>0.5024122549704917</v>
      </c>
      <c r="BL342" s="23" t="n">
        <v>1.237677146701262</v>
      </c>
      <c r="BM342" s="23" t="n">
        <v>1.144878579594401</v>
      </c>
      <c r="BN342" s="23" t="n">
        <v>1.243875246903789</v>
      </c>
      <c r="BO342" s="23" t="n">
        <v>10.16503909293944</v>
      </c>
      <c r="BP342" s="23" t="n">
        <v>3.852319840019272</v>
      </c>
      <c r="BQ342" s="23" t="n">
        <v>2.002946750034508</v>
      </c>
      <c r="BR342" s="23" t="n">
        <v>1.002946750034508</v>
      </c>
      <c r="CD342" s="23" t="n">
        <v>0.06797148557415793</v>
      </c>
      <c r="CE342" s="23" t="n">
        <v>0.03318825070806829</v>
      </c>
      <c r="CF342" s="23" t="n">
        <v>0.1360432627009936</v>
      </c>
      <c r="CG342" s="23" t="n">
        <v>0.0348835264187674</v>
      </c>
      <c r="CH342" s="23" t="n">
        <v>0.06807177712683569</v>
      </c>
      <c r="CI342" s="23" t="n">
        <v>1.488267255419324</v>
      </c>
      <c r="CJ342" s="23" t="n">
        <v>2.001475494493472</v>
      </c>
      <c r="CK342" s="23" t="n">
        <v>0.485102496446003</v>
      </c>
      <c r="CL342" s="23" t="n">
        <v>0.3490592337450094</v>
      </c>
      <c r="CM342" s="23" t="n">
        <v>7.136852936909093</v>
      </c>
      <c r="CN342" s="23" t="n">
        <v>6.136852936909092</v>
      </c>
      <c r="CO342" s="23" t="n">
        <v>0</v>
      </c>
      <c r="CP342" s="23" t="n">
        <v>5.53056714304722e-05</v>
      </c>
      <c r="CQ342" s="23" t="n">
        <v>0.0001948254940976635</v>
      </c>
      <c r="CR342" s="23" t="n">
        <v>0.0001395198226671913</v>
      </c>
      <c r="CS342" s="23" t="n">
        <v>0.0001948254940976635</v>
      </c>
      <c r="CV342" s="23" t="n">
        <v>0.004874900089286402</v>
      </c>
      <c r="CW342" s="23" t="n">
        <v>0.004680074595188738</v>
      </c>
      <c r="CZ342" s="23" t="n">
        <v>0.0001911622713195668</v>
      </c>
      <c r="DA342" s="23" t="n">
        <v>4.648626018539928e-05</v>
      </c>
      <c r="DB342" s="23" t="n">
        <v>0.000270400267271775</v>
      </c>
      <c r="DC342" s="23" t="n">
        <v>3.2751735766809e-05</v>
      </c>
      <c r="DD342" s="23" t="n">
        <v>7.923799595220828e-05</v>
      </c>
      <c r="DE342" s="23" t="n">
        <v>1.243176960937485</v>
      </c>
      <c r="DF342" s="23" t="n">
        <v>1.414506457813246</v>
      </c>
      <c r="DG342" s="23" t="n">
        <v>0.0004983657027480023</v>
      </c>
      <c r="DH342" s="23" t="n">
        <v>0.0002279654354762273</v>
      </c>
      <c r="DI342" s="23" t="n">
        <v>2.607029615770166</v>
      </c>
      <c r="DJ342" s="23" t="n">
        <v>1.607029615770166</v>
      </c>
      <c r="DK342" s="23" t="n">
        <v>0.001918955114114289</v>
      </c>
      <c r="DL342" s="23" t="n">
        <v>0.002633867496613743</v>
      </c>
      <c r="DM342" s="23" t="n">
        <v>0.007188563472675404</v>
      </c>
      <c r="DN342" s="23" t="n">
        <v>0.002635740861947372</v>
      </c>
      <c r="DO342" s="23" t="n">
        <v>0.005269608358561115</v>
      </c>
      <c r="DP342" s="23" t="n">
        <v>2.372552946778762</v>
      </c>
      <c r="DQ342" s="23" t="n">
        <v>3.746082135951028</v>
      </c>
      <c r="DR342" s="23" t="n">
        <v>0.02307599715842682</v>
      </c>
      <c r="DS342" s="23" t="n">
        <v>0.01588743368575142</v>
      </c>
      <c r="DT342" s="23" t="n">
        <v>12.0252928214414</v>
      </c>
      <c r="DU342" s="23" t="n">
        <v>11.0252928214414</v>
      </c>
      <c r="DV342" s="23" t="n">
        <v>-0.0003019721693512644</v>
      </c>
      <c r="DW342" s="23" t="n">
        <v>-0.0004889006467979309</v>
      </c>
      <c r="DX342" s="23" t="n">
        <v>-0.001363990509155041</v>
      </c>
      <c r="DY342" s="23" t="n">
        <v>-0.0005731176930058459</v>
      </c>
      <c r="DZ342" s="23" t="n">
        <v>-0.001062018339803777</v>
      </c>
      <c r="EA342" s="23" t="n">
        <v>2.619025514332166</v>
      </c>
      <c r="EB342" s="23" t="n">
        <v>4.516941121048809</v>
      </c>
      <c r="EC342" s="23" t="n">
        <v>-0.004075065796796632</v>
      </c>
      <c r="ED342" s="23" t="n">
        <v>-0.002711075287641591</v>
      </c>
      <c r="EE342" s="23" t="n">
        <v>13.49483896330981</v>
      </c>
      <c r="EF342" s="23" t="n">
        <v>12.49483896330981</v>
      </c>
      <c r="EG342" s="23" t="n">
        <v>0.005159560512688717</v>
      </c>
      <c r="EH342" s="23" t="n">
        <v>0.002287143753047471</v>
      </c>
      <c r="EI342" s="23" t="n">
        <v>0.009120639907666752</v>
      </c>
      <c r="EJ342" s="23" t="n">
        <v>0.001673935641930565</v>
      </c>
      <c r="EK342" s="23" t="n">
        <v>0.003961079394978036</v>
      </c>
      <c r="EL342" s="23" t="n">
        <v>1.443282668634815</v>
      </c>
      <c r="EM342" s="23" t="n">
        <v>1.767716433451396</v>
      </c>
      <c r="EN342" s="23" t="n">
        <v>0.01877476390847833</v>
      </c>
      <c r="EO342" s="23" t="n">
        <v>0.009654124000811582</v>
      </c>
      <c r="EP342" s="23" t="n">
        <v>3.638830063588992</v>
      </c>
      <c r="EQ342" s="23" t="n">
        <v>2.638830063588992</v>
      </c>
      <c r="ER342" s="23" t="n">
        <v>-0.001709307736889855</v>
      </c>
      <c r="ES342" s="23" t="n">
        <v>-0.002141122173166548</v>
      </c>
      <c r="ET342" s="23" t="n">
        <v>-0.005394007647318077</v>
      </c>
      <c r="EU342" s="23" t="n">
        <v>-0.001543577737261674</v>
      </c>
      <c r="EV342" s="23" t="n">
        <v>-0.003684699910428222</v>
      </c>
      <c r="EW342" s="23" t="n">
        <v>2.25262533302657</v>
      </c>
      <c r="EX342" s="23" t="n">
        <v>3.155667953116892</v>
      </c>
      <c r="EY342" s="23" t="n">
        <v>-0.003912088635957964</v>
      </c>
      <c r="EZ342" s="23" t="n">
        <v>0.001481919011360112</v>
      </c>
      <c r="FA342" s="23" t="n">
        <v>2.288697670716769</v>
      </c>
      <c r="FB342" s="23" t="n">
        <v>1.288697670716769</v>
      </c>
      <c r="FC342" s="23" t="n">
        <v>0.004151319615795467</v>
      </c>
      <c r="FD342" s="23" t="n">
        <v>0.002026953435172858</v>
      </c>
      <c r="FE342" s="23" t="n">
        <v>0.00830876448082468</v>
      </c>
      <c r="FF342" s="23" t="n">
        <v>0.002130491429856355</v>
      </c>
      <c r="FG342" s="23" t="n">
        <v>0.004157444865029213</v>
      </c>
      <c r="FH342" s="23" t="n">
        <v>1.488267255419325</v>
      </c>
      <c r="FI342" s="23" t="n">
        <v>2.001475494493471</v>
      </c>
      <c r="FJ342" s="23" t="n">
        <v>0.02962735759203822</v>
      </c>
      <c r="FK342" s="23" t="n">
        <v>0.02131859311121354</v>
      </c>
      <c r="FL342" s="23" t="n">
        <v>7.136852936909096</v>
      </c>
      <c r="FM342" s="23" t="n">
        <v>6.136852936909096</v>
      </c>
    </row>
    <row r="343">
      <c r="A343" s="2" t="inlineStr">
        <is>
          <t>Vic|8901</t>
        </is>
      </c>
      <c r="B343" s="2" t="inlineStr">
        <is>
          <t>Vic</t>
        </is>
      </c>
      <c r="C343" s="2" t="inlineStr">
        <is>
          <t>8901</t>
        </is>
      </c>
      <c r="D343" s="2" t="inlineStr">
        <is>
          <t>Heritage, creative and performing arts</t>
        </is>
      </c>
      <c r="E343" s="23" t="n">
        <v>1</v>
      </c>
      <c r="F343" s="23" t="n">
        <v>0.463456266709211</v>
      </c>
      <c r="G343" s="23" t="n">
        <v>1.839344423361785</v>
      </c>
      <c r="H343" s="23" t="n">
        <v>0.375888156652574</v>
      </c>
      <c r="I343" s="23" t="n">
        <v>0.8393444233617851</v>
      </c>
      <c r="J343" s="23" t="n">
        <v>1.463456266709211</v>
      </c>
      <c r="K343" s="23" t="n">
        <v>1.839344423361785</v>
      </c>
      <c r="L343" s="23" t="n">
        <v>2.604645740732356</v>
      </c>
      <c r="M343" s="23" t="n">
        <v>0.7653013173705705</v>
      </c>
      <c r="N343" s="23" t="n">
        <v>2.604645740732356</v>
      </c>
      <c r="O343" s="23" t="n">
        <v>1.604645740732356</v>
      </c>
      <c r="P343" s="23" t="n">
        <v>0.1979468714714946</v>
      </c>
      <c r="Q343" s="23" t="n">
        <v>0.1348510934586459</v>
      </c>
      <c r="R343" s="23" t="n">
        <v>0.4325981260056728</v>
      </c>
      <c r="S343" s="23" t="n">
        <v>0.0998001610755323</v>
      </c>
      <c r="T343" s="23" t="n">
        <v>0.2346512545341782</v>
      </c>
      <c r="U343" s="23" t="n">
        <v>1.681248925311079</v>
      </c>
      <c r="V343" s="23" t="n">
        <v>2.185425426478484</v>
      </c>
      <c r="W343" s="23" t="n">
        <v>0.614187101627211</v>
      </c>
      <c r="X343" s="23" t="n">
        <v>0.1815889756215383</v>
      </c>
      <c r="Y343" s="23" t="n">
        <v>3.102787617007917</v>
      </c>
      <c r="Z343" s="23" t="n">
        <v>2.102787617007917</v>
      </c>
      <c r="AA343" s="23" t="n">
        <v>0.4491107376962953</v>
      </c>
      <c r="AB343" s="23" t="n">
        <v>0.2138926003260023</v>
      </c>
      <c r="AC343" s="23" t="n">
        <v>0.8286859875776608</v>
      </c>
      <c r="AD343" s="23" t="n">
        <v>0.1656826495553632</v>
      </c>
      <c r="AE343" s="23" t="n">
        <v>0.3795752498813655</v>
      </c>
      <c r="AF343" s="23" t="n">
        <v>1.476258041442429</v>
      </c>
      <c r="AG343" s="23" t="n">
        <v>1.845170729669901</v>
      </c>
      <c r="AH343" s="23" t="n">
        <v>1.211201041153303</v>
      </c>
      <c r="AI343" s="23" t="n">
        <v>0.382515053575642</v>
      </c>
      <c r="AJ343" s="23" t="n">
        <v>2.696887291909641</v>
      </c>
      <c r="AK343" s="23" t="n">
        <v>1.696887291909641</v>
      </c>
      <c r="AL343" s="23" t="n">
        <v>0.4364168903960131</v>
      </c>
      <c r="AM343" s="23" t="n">
        <v>0.211552445636395</v>
      </c>
      <c r="AN343" s="23" t="n">
        <v>0.8135497330179399</v>
      </c>
      <c r="AO343" s="23" t="n">
        <v>0.1655803969855318</v>
      </c>
      <c r="AP343" s="23" t="n">
        <v>0.3771328426219268</v>
      </c>
      <c r="AQ343" s="23" t="n">
        <v>1.484748528968318</v>
      </c>
      <c r="AR343" s="23" t="n">
        <v>1.864157302160577</v>
      </c>
      <c r="AS343" s="23" t="n">
        <v>1.202474934872308</v>
      </c>
      <c r="AT343" s="23" t="n">
        <v>0.3889252018543677</v>
      </c>
      <c r="AU343" s="23" t="n">
        <v>2.755335463256609</v>
      </c>
      <c r="AV343" s="23" t="n">
        <v>1.755335463256609</v>
      </c>
      <c r="AW343" s="23" t="n">
        <v>0.438205207876717</v>
      </c>
      <c r="AX343" s="23" t="n">
        <v>0.2154702031902092</v>
      </c>
      <c r="AY343" s="23" t="n">
        <v>0.8233963372499655</v>
      </c>
      <c r="AZ343" s="23" t="n">
        <v>0.1697209261830394</v>
      </c>
      <c r="BA343" s="23" t="n">
        <v>0.3851911293732485</v>
      </c>
      <c r="BB343" s="23" t="n">
        <v>1.491710731221681</v>
      </c>
      <c r="BC343" s="23" t="n">
        <v>1.879019971578286</v>
      </c>
      <c r="BD343" s="23" t="n">
        <v>1.222731311707878</v>
      </c>
      <c r="BE343" s="23" t="n">
        <v>0.3993349744579122</v>
      </c>
      <c r="BF343" s="23" t="n">
        <v>2.790316704889268</v>
      </c>
      <c r="BG343" s="23" t="n">
        <v>1.790316704889268</v>
      </c>
      <c r="BH343" s="23" t="n">
        <v>4.494947211505566</v>
      </c>
      <c r="BI343" s="23" t="n">
        <v>1.528651029935592</v>
      </c>
      <c r="BJ343" s="23" t="n">
        <v>7.063406334273062</v>
      </c>
      <c r="BK343" s="23" t="n">
        <v>1.039808092831904</v>
      </c>
      <c r="BL343" s="23" t="n">
        <v>2.568459122767496</v>
      </c>
      <c r="BM343" s="23" t="n">
        <v>1.340082087287423</v>
      </c>
      <c r="BN343" s="23" t="n">
        <v>1.57141029736525</v>
      </c>
      <c r="BO343" s="23" t="n">
        <v>9.280885322510597</v>
      </c>
      <c r="BP343" s="23" t="n">
        <v>2.217478988237535</v>
      </c>
      <c r="BQ343" s="23" t="n">
        <v>2.064737334123663</v>
      </c>
      <c r="BR343" s="23" t="n">
        <v>1.064737334123664</v>
      </c>
      <c r="CD343" s="23" t="n">
        <v>0.2511638662248007</v>
      </c>
      <c r="CE343" s="23" t="n">
        <v>0.07904150686735638</v>
      </c>
      <c r="CF343" s="23" t="n">
        <v>0.3960878615719878</v>
      </c>
      <c r="CG343" s="23" t="n">
        <v>0.06588248847983076</v>
      </c>
      <c r="CH343" s="23" t="n">
        <v>0.1449239953471871</v>
      </c>
      <c r="CI343" s="23" t="n">
        <v>1.314700948251097</v>
      </c>
      <c r="CJ343" s="23" t="n">
        <v>1.577009732831055</v>
      </c>
      <c r="CK343" s="23" t="n">
        <v>0.5970139395260917</v>
      </c>
      <c r="CL343" s="23" t="n">
        <v>0.2009260779541039</v>
      </c>
      <c r="CM343" s="23" t="n">
        <v>2.376989765684459</v>
      </c>
      <c r="CN343" s="23" t="n">
        <v>1.376989765684459</v>
      </c>
      <c r="CO343" s="23" t="n">
        <v>0</v>
      </c>
      <c r="CP343" s="23" t="n">
        <v>0.000119922667065913</v>
      </c>
      <c r="CQ343" s="23" t="n">
        <v>0.0003933890118911806</v>
      </c>
      <c r="CR343" s="23" t="n">
        <v>0.0002734663448252676</v>
      </c>
      <c r="CS343" s="23" t="n">
        <v>0.0003933890118911806</v>
      </c>
      <c r="CV343" s="23" t="n">
        <v>0.003087341619461638</v>
      </c>
      <c r="CW343" s="23" t="n">
        <v>0.002693952607570457</v>
      </c>
      <c r="CZ343" s="23" t="n">
        <v>0.0001975693609982182</v>
      </c>
      <c r="DA343" s="23" t="n">
        <v>7.759773592475626e-05</v>
      </c>
      <c r="DB343" s="23" t="n">
        <v>0.0003365939862383134</v>
      </c>
      <c r="DC343" s="23" t="n">
        <v>6.142688931533903e-05</v>
      </c>
      <c r="DD343" s="23" t="n">
        <v>0.0001390246252400953</v>
      </c>
      <c r="DE343" s="23" t="n">
        <v>1.392761992713314</v>
      </c>
      <c r="DF343" s="23" t="n">
        <v>1.70367502601453</v>
      </c>
      <c r="DG343" s="23" t="n">
        <v>0.0004678158432506911</v>
      </c>
      <c r="DH343" s="23" t="n">
        <v>0.0001312218570123776</v>
      </c>
      <c r="DI343" s="23" t="n">
        <v>2.367856234828386</v>
      </c>
      <c r="DJ343" s="23" t="n">
        <v>1.367856234828386</v>
      </c>
      <c r="DK343" s="23" t="n">
        <v>0.00259516915905382</v>
      </c>
      <c r="DL343" s="23" t="n">
        <v>0.00463113066867654</v>
      </c>
      <c r="DM343" s="23" t="n">
        <v>0.01191090557073951</v>
      </c>
      <c r="DN343" s="23" t="n">
        <v>0.004684605743009152</v>
      </c>
      <c r="DO343" s="23" t="n">
        <v>0.009315736411685692</v>
      </c>
      <c r="DP343" s="23" t="n">
        <v>2.784519769171816</v>
      </c>
      <c r="DQ343" s="23" t="n">
        <v>4.589645160195316</v>
      </c>
      <c r="DR343" s="23" t="n">
        <v>0.02105605754103769</v>
      </c>
      <c r="DS343" s="23" t="n">
        <v>0.009145151970298174</v>
      </c>
      <c r="DT343" s="23" t="n">
        <v>8.113558789637656</v>
      </c>
      <c r="DU343" s="23" t="n">
        <v>7.113558789637656</v>
      </c>
      <c r="DV343" s="23" t="n">
        <v>-0.001004421039348151</v>
      </c>
      <c r="DW343" s="23" t="n">
        <v>-0.000910893517853103</v>
      </c>
      <c r="DX343" s="23" t="n">
        <v>-0.002794284336843535</v>
      </c>
      <c r="DY343" s="23" t="n">
        <v>-0.0008789697796422812</v>
      </c>
      <c r="DZ343" s="23" t="n">
        <v>-0.001789863297495384</v>
      </c>
      <c r="EA343" s="23" t="n">
        <v>1.906884147353439</v>
      </c>
      <c r="EB343" s="23" t="n">
        <v>2.781985071377008</v>
      </c>
      <c r="EC343" s="23" t="n">
        <v>-0.004354838168179925</v>
      </c>
      <c r="ED343" s="23" t="n">
        <v>-0.001560553831336389</v>
      </c>
      <c r="EE343" s="23" t="n">
        <v>4.335670000507085</v>
      </c>
      <c r="EF343" s="23" t="n">
        <v>3.335670000507084</v>
      </c>
      <c r="EG343" s="23" t="n">
        <v>0.003571298653826222</v>
      </c>
      <c r="EH343" s="23" t="n">
        <v>0.00450247951703086</v>
      </c>
      <c r="EI343" s="23" t="n">
        <v>0.01161189015219704</v>
      </c>
      <c r="EJ343" s="23" t="n">
        <v>0.00353811198133996</v>
      </c>
      <c r="EK343" s="23" t="n">
        <v>0.00804059149837082</v>
      </c>
      <c r="EL343" s="23" t="n">
        <v>2.260740126622283</v>
      </c>
      <c r="EM343" s="23" t="n">
        <v>3.251447520289652</v>
      </c>
      <c r="EN343" s="23" t="n">
        <v>0.01716901365457277</v>
      </c>
      <c r="EO343" s="23" t="n">
        <v>0.005557123502375727</v>
      </c>
      <c r="EP343" s="23" t="n">
        <v>4.807498705317801</v>
      </c>
      <c r="EQ343" s="23" t="n">
        <v>3.807498705317801</v>
      </c>
      <c r="ER343" s="23" t="n">
        <v>-0.01626514595410837</v>
      </c>
      <c r="ES343" s="23" t="n">
        <v>-0.006842634206638139</v>
      </c>
      <c r="ET343" s="23" t="n">
        <v>-0.02674814471191782</v>
      </c>
      <c r="EU343" s="23" t="n">
        <v>-0.003640364551171312</v>
      </c>
      <c r="EV343" s="23" t="n">
        <v>-0.01048299875780945</v>
      </c>
      <c r="EW343" s="23" t="n">
        <v>1.420693071303782</v>
      </c>
      <c r="EX343" s="23" t="n">
        <v>1.644506897594828</v>
      </c>
      <c r="EY343" s="23" t="n">
        <v>-0.0258951199355679</v>
      </c>
      <c r="EZ343" s="23" t="n">
        <v>0.0008530247763499227</v>
      </c>
      <c r="FA343" s="23" t="n">
        <v>1.592061946977311</v>
      </c>
      <c r="FB343" s="23" t="n">
        <v>0.5920619469773106</v>
      </c>
      <c r="FC343" s="23" t="n">
        <v>0.01533968951584094</v>
      </c>
      <c r="FD343" s="23" t="n">
        <v>0.00482741483651255</v>
      </c>
      <c r="FE343" s="23" t="n">
        <v>0.02419083966508766</v>
      </c>
      <c r="FF343" s="23" t="n">
        <v>0.004023735312734172</v>
      </c>
      <c r="FG343" s="23" t="n">
        <v>0.008851150149246721</v>
      </c>
      <c r="FH343" s="23" t="n">
        <v>1.314700948251097</v>
      </c>
      <c r="FI343" s="23" t="n">
        <v>1.577009732831055</v>
      </c>
      <c r="FJ343" s="23" t="n">
        <v>0.0364622849879311</v>
      </c>
      <c r="FK343" s="23" t="n">
        <v>0.01227144532284345</v>
      </c>
      <c r="FL343" s="23" t="n">
        <v>2.376989765684459</v>
      </c>
      <c r="FM343" s="23" t="n">
        <v>1.376989765684459</v>
      </c>
    </row>
    <row r="344">
      <c r="A344" s="2" t="inlineStr">
        <is>
          <t>Vic|9101</t>
        </is>
      </c>
      <c r="B344" s="2" t="inlineStr">
        <is>
          <t>Vic</t>
        </is>
      </c>
      <c r="C344" s="2" t="inlineStr">
        <is>
          <t>9101</t>
        </is>
      </c>
      <c r="D344" s="2" t="inlineStr">
        <is>
          <t>Sports and recreation</t>
        </is>
      </c>
      <c r="E344" s="23" t="n">
        <v>1</v>
      </c>
      <c r="F344" s="23" t="n">
        <v>0.4891963323164441</v>
      </c>
      <c r="G344" s="23" t="n">
        <v>1.89552720481793</v>
      </c>
      <c r="H344" s="23" t="n">
        <v>0.4063308725014863</v>
      </c>
      <c r="I344" s="23" t="n">
        <v>0.8955272048179304</v>
      </c>
      <c r="J344" s="23" t="n">
        <v>1.489196332316444</v>
      </c>
      <c r="K344" s="23" t="n">
        <v>1.89552720481793</v>
      </c>
      <c r="L344" s="23" t="n">
        <v>2.78545021639855</v>
      </c>
      <c r="M344" s="23" t="n">
        <v>0.8899230115806194</v>
      </c>
      <c r="N344" s="23" t="n">
        <v>2.78545021639855</v>
      </c>
      <c r="O344" s="23" t="n">
        <v>1.78545021639855</v>
      </c>
      <c r="P344" s="23" t="n">
        <v>0.2578677826358858</v>
      </c>
      <c r="Q344" s="23" t="n">
        <v>0.1390610501921672</v>
      </c>
      <c r="R344" s="23" t="n">
        <v>0.5030424204963021</v>
      </c>
      <c r="S344" s="23" t="n">
        <v>0.106113587668249</v>
      </c>
      <c r="T344" s="23" t="n">
        <v>0.2451746378604163</v>
      </c>
      <c r="U344" s="23" t="n">
        <v>1.539272679862161</v>
      </c>
      <c r="V344" s="23" t="n">
        <v>1.950776538869175</v>
      </c>
      <c r="W344" s="23" t="n">
        <v>0.7142013514781362</v>
      </c>
      <c r="X344" s="23" t="n">
        <v>0.2111589309818341</v>
      </c>
      <c r="Y344" s="23" t="n">
        <v>2.769641651925948</v>
      </c>
      <c r="Z344" s="23" t="n">
        <v>1.769641651925948</v>
      </c>
      <c r="AA344" s="23" t="n">
        <v>0.2911949411041749</v>
      </c>
      <c r="AB344" s="23" t="n">
        <v>0.2093929224089453</v>
      </c>
      <c r="AC344" s="23" t="n">
        <v>0.678878799629867</v>
      </c>
      <c r="AD344" s="23" t="n">
        <v>0.1782909361167467</v>
      </c>
      <c r="AE344" s="23" t="n">
        <v>0.387683858525692</v>
      </c>
      <c r="AF344" s="23" t="n">
        <v>1.719081593982895</v>
      </c>
      <c r="AG344" s="23" t="n">
        <v>2.331355060825038</v>
      </c>
      <c r="AH344" s="23" t="n">
        <v>1.123682618369573</v>
      </c>
      <c r="AI344" s="23" t="n">
        <v>0.4448038187397058</v>
      </c>
      <c r="AJ344" s="23" t="n">
        <v>3.85886723893179</v>
      </c>
      <c r="AK344" s="23" t="n">
        <v>2.85886723893179</v>
      </c>
      <c r="AL344" s="23" t="n">
        <v>0.2874581382705472</v>
      </c>
      <c r="AM344" s="23" t="n">
        <v>0.2084552598301534</v>
      </c>
      <c r="AN344" s="23" t="n">
        <v>0.6743586410998923</v>
      </c>
      <c r="AO344" s="23" t="n">
        <v>0.1784452429991917</v>
      </c>
      <c r="AP344" s="23" t="n">
        <v>0.3869005028293451</v>
      </c>
      <c r="AQ344" s="23" t="n">
        <v>1.725167362052423</v>
      </c>
      <c r="AR344" s="23" t="n">
        <v>2.345936855909105</v>
      </c>
      <c r="AS344" s="23" t="n">
        <v>1.126616436895958</v>
      </c>
      <c r="AT344" s="23" t="n">
        <v>0.4522577957960654</v>
      </c>
      <c r="AU344" s="23" t="n">
        <v>3.919236531879362</v>
      </c>
      <c r="AV344" s="23" t="n">
        <v>2.919236531879362</v>
      </c>
      <c r="AW344" s="23" t="n">
        <v>0.2888811162580717</v>
      </c>
      <c r="AX344" s="23" t="n">
        <v>0.2130571775288313</v>
      </c>
      <c r="AY344" s="23" t="n">
        <v>0.6850085691517457</v>
      </c>
      <c r="AZ344" s="23" t="n">
        <v>0.1830702753648427</v>
      </c>
      <c r="BA344" s="23" t="n">
        <v>0.396127452893674</v>
      </c>
      <c r="BB344" s="23" t="n">
        <v>1.737525457837461</v>
      </c>
      <c r="BC344" s="23" t="n">
        <v>2.371247307628768</v>
      </c>
      <c r="BD344" s="23" t="n">
        <v>1.149371265298754</v>
      </c>
      <c r="BE344" s="23" t="n">
        <v>0.4643626961470081</v>
      </c>
      <c r="BF344" s="23" t="n">
        <v>3.978699889375822</v>
      </c>
      <c r="BG344" s="23" t="n">
        <v>2.978699889375821</v>
      </c>
      <c r="BH344" s="23" t="n">
        <v>3.293559056930325</v>
      </c>
      <c r="BI344" s="23" t="n">
        <v>1.518672246370032</v>
      </c>
      <c r="BJ344" s="23" t="n">
        <v>5.923498651548675</v>
      </c>
      <c r="BK344" s="23" t="n">
        <v>1.111267348248318</v>
      </c>
      <c r="BL344" s="23" t="n">
        <v>2.629939594618349</v>
      </c>
      <c r="BM344" s="23" t="n">
        <v>1.461103693639388</v>
      </c>
      <c r="BN344" s="23" t="n">
        <v>1.798509924722441</v>
      </c>
      <c r="BO344" s="23" t="n">
        <v>8.502071998461588</v>
      </c>
      <c r="BP344" s="23" t="n">
        <v>2.578573346912913</v>
      </c>
      <c r="BQ344" s="23" t="n">
        <v>2.581423879608741</v>
      </c>
      <c r="BR344" s="23" t="n">
        <v>1.581423879608741</v>
      </c>
      <c r="CD344" s="23" t="n">
        <v>0.0333271584682891</v>
      </c>
      <c r="CE344" s="23" t="n">
        <v>0.07033187221677799</v>
      </c>
      <c r="CF344" s="23" t="n">
        <v>0.1758363791335649</v>
      </c>
      <c r="CG344" s="23" t="n">
        <v>0.07217734844849784</v>
      </c>
      <c r="CH344" s="23" t="n">
        <v>0.1425092206652758</v>
      </c>
      <c r="CI344" s="23" t="n">
        <v>3.110347099759465</v>
      </c>
      <c r="CJ344" s="23" t="n">
        <v>5.276068744380766</v>
      </c>
      <c r="CK344" s="23" t="n">
        <v>0.4094812668914368</v>
      </c>
      <c r="CL344" s="23" t="n">
        <v>0.2336448877578719</v>
      </c>
      <c r="CM344" s="23" t="n">
        <v>12.28671407077983</v>
      </c>
      <c r="CN344" s="23" t="n">
        <v>11.28671407077983</v>
      </c>
      <c r="CO344" s="23" t="n">
        <v>0</v>
      </c>
      <c r="CP344" s="23" t="n">
        <v>0.0001289700908080975</v>
      </c>
      <c r="CQ344" s="23" t="n">
        <v>0.0004456085664820283</v>
      </c>
      <c r="CR344" s="23" t="n">
        <v>0.0003166384756739307</v>
      </c>
      <c r="CS344" s="23" t="n">
        <v>0.0004456085664820283</v>
      </c>
      <c r="CV344" s="23" t="n">
        <v>0.003578244514139363</v>
      </c>
      <c r="CW344" s="23" t="n">
        <v>0.003132635947657334</v>
      </c>
      <c r="CZ344" s="23" t="n">
        <v>0.001398304578668396</v>
      </c>
      <c r="DA344" s="23" t="n">
        <v>0.0001885947467739294</v>
      </c>
      <c r="DB344" s="23" t="n">
        <v>0.001664628408997961</v>
      </c>
      <c r="DC344" s="23" t="n">
        <v>7.77290835556356e-05</v>
      </c>
      <c r="DD344" s="23" t="n">
        <v>0.000266323830329565</v>
      </c>
      <c r="DE344" s="23" t="n">
        <v>1.134873867718811</v>
      </c>
      <c r="DF344" s="23" t="n">
        <v>1.190461959713516</v>
      </c>
      <c r="DG344" s="23" t="n">
        <v>0.001817218437953981</v>
      </c>
      <c r="DH344" s="23" t="n">
        <v>0.0001525900289560205</v>
      </c>
      <c r="DI344" s="23" t="n">
        <v>1.299586989613176</v>
      </c>
      <c r="DJ344" s="23" t="n">
        <v>0.2995869896131763</v>
      </c>
      <c r="DK344" s="23" t="n">
        <v>0.00362774258356326</v>
      </c>
      <c r="DL344" s="23" t="n">
        <v>0.005520998409107205</v>
      </c>
      <c r="DM344" s="23" t="n">
        <v>0.01444480421987033</v>
      </c>
      <c r="DN344" s="23" t="n">
        <v>0.005296063227199862</v>
      </c>
      <c r="DO344" s="23" t="n">
        <v>0.01081706163630707</v>
      </c>
      <c r="DP344" s="23" t="n">
        <v>2.521882625884757</v>
      </c>
      <c r="DQ344" s="23" t="n">
        <v>3.98176107789938</v>
      </c>
      <c r="DR344" s="23" t="n">
        <v>0.02507915306789331</v>
      </c>
      <c r="DS344" s="23" t="n">
        <v>0.01063434884802298</v>
      </c>
      <c r="DT344" s="23" t="n">
        <v>6.913156733204573</v>
      </c>
      <c r="DU344" s="23" t="n">
        <v>5.913156733204573</v>
      </c>
      <c r="DV344" s="23" t="n">
        <v>-0.003603069174707174</v>
      </c>
      <c r="DW344" s="23" t="n">
        <v>-0.001236645548011367</v>
      </c>
      <c r="DX344" s="23" t="n">
        <v>-0.005905113143497003</v>
      </c>
      <c r="DY344" s="23" t="n">
        <v>-0.001065398420778462</v>
      </c>
      <c r="DZ344" s="23" t="n">
        <v>-0.002302043968789829</v>
      </c>
      <c r="EA344" s="23" t="n">
        <v>1.343220040484477</v>
      </c>
      <c r="EB344" s="23" t="n">
        <v>1.638911954549671</v>
      </c>
      <c r="EC344" s="23" t="n">
        <v>-0.007719787617190726</v>
      </c>
      <c r="ED344" s="23" t="n">
        <v>-0.001814674473693724</v>
      </c>
      <c r="EE344" s="23" t="n">
        <v>2.142558813852949</v>
      </c>
      <c r="EF344" s="23" t="n">
        <v>1.142558813852949</v>
      </c>
      <c r="EG344" s="23" t="n">
        <v>0.009906984829809682</v>
      </c>
      <c r="EH344" s="23" t="n">
        <v>0.004895022609236487</v>
      </c>
      <c r="EI344" s="23" t="n">
        <v>0.01855426222435458</v>
      </c>
      <c r="EJ344" s="23" t="n">
        <v>0.003752254785308409</v>
      </c>
      <c r="EK344" s="23" t="n">
        <v>0.008647277394544897</v>
      </c>
      <c r="EL344" s="23" t="n">
        <v>1.494098123024028</v>
      </c>
      <c r="EM344" s="23" t="n">
        <v>1.872846536367515</v>
      </c>
      <c r="EN344" s="23" t="n">
        <v>0.02501630791891988</v>
      </c>
      <c r="EO344" s="23" t="n">
        <v>0.006462045694565297</v>
      </c>
      <c r="EP344" s="23" t="n">
        <v>2.525118222009072</v>
      </c>
      <c r="EQ344" s="23" t="n">
        <v>1.525118222009072</v>
      </c>
      <c r="ER344" s="23" t="n">
        <v>-0.0136437876634374</v>
      </c>
      <c r="ES344" s="23" t="n">
        <v>-0.005832685188028377</v>
      </c>
      <c r="ET344" s="23" t="n">
        <v>-0.02307442075432929</v>
      </c>
      <c r="EU344" s="23" t="n">
        <v>-0.003597947902863513</v>
      </c>
      <c r="EV344" s="23" t="n">
        <v>-0.00943063309089189</v>
      </c>
      <c r="EW344" s="23" t="n">
        <v>1.427497505231542</v>
      </c>
      <c r="EX344" s="23" t="n">
        <v>1.691203449036669</v>
      </c>
      <c r="EY344" s="23" t="n">
        <v>-0.02208248939253519</v>
      </c>
      <c r="EZ344" s="23" t="n">
        <v>0.0009919313617940996</v>
      </c>
      <c r="FA344" s="23" t="n">
        <v>1.618501396918673</v>
      </c>
      <c r="FB344" s="23" t="n">
        <v>0.618501396918673</v>
      </c>
      <c r="FC344" s="23" t="n">
        <v>0.002035437147201804</v>
      </c>
      <c r="FD344" s="23" t="n">
        <v>0.004295478880340005</v>
      </c>
      <c r="FE344" s="23" t="n">
        <v>0.01073910631350299</v>
      </c>
      <c r="FF344" s="23" t="n">
        <v>0.004408190285961185</v>
      </c>
      <c r="FG344" s="23" t="n">
        <v>0.008703669166301191</v>
      </c>
      <c r="FH344" s="23" t="n">
        <v>3.110347099759465</v>
      </c>
      <c r="FI344" s="23" t="n">
        <v>5.276068744380768</v>
      </c>
      <c r="FJ344" s="23" t="n">
        <v>0.02500883423671236</v>
      </c>
      <c r="FK344" s="23" t="n">
        <v>0.01426972792320936</v>
      </c>
      <c r="FL344" s="23" t="n">
        <v>12.28671407077983</v>
      </c>
      <c r="FM344" s="23" t="n">
        <v>11.28671407077983</v>
      </c>
    </row>
    <row r="345">
      <c r="A345" s="2" t="inlineStr">
        <is>
          <t>Vic|9201</t>
        </is>
      </c>
      <c r="B345" s="2" t="inlineStr">
        <is>
          <t>Vic</t>
        </is>
      </c>
      <c r="C345" s="2" t="inlineStr">
        <is>
          <t>9201</t>
        </is>
      </c>
      <c r="D345" s="2" t="inlineStr">
        <is>
          <t>Gambling</t>
        </is>
      </c>
      <c r="E345" s="23" t="n">
        <v>1</v>
      </c>
      <c r="F345" s="23" t="n">
        <v>0.507295000982713</v>
      </c>
      <c r="G345" s="23" t="n">
        <v>1.931956861052429</v>
      </c>
      <c r="H345" s="23" t="n">
        <v>0.4246618600697157</v>
      </c>
      <c r="I345" s="23" t="n">
        <v>0.9319568610524287</v>
      </c>
      <c r="J345" s="23" t="n">
        <v>1.507295000982713</v>
      </c>
      <c r="K345" s="23" t="n">
        <v>1.931956861052429</v>
      </c>
      <c r="L345" s="23" t="n">
        <v>2.701996122595332</v>
      </c>
      <c r="M345" s="23" t="n">
        <v>0.7700392615429028</v>
      </c>
      <c r="N345" s="23" t="n">
        <v>2.701996122595332</v>
      </c>
      <c r="O345" s="23" t="n">
        <v>1.701996122595332</v>
      </c>
      <c r="P345" s="23" t="n">
        <v>0.180560585859729</v>
      </c>
      <c r="Q345" s="23" t="n">
        <v>0.1433226991325006</v>
      </c>
      <c r="R345" s="23" t="n">
        <v>0.4352763204939728</v>
      </c>
      <c r="S345" s="23" t="n">
        <v>0.1113930355017432</v>
      </c>
      <c r="T345" s="23" t="n">
        <v>0.2547157346342438</v>
      </c>
      <c r="U345" s="23" t="n">
        <v>1.793765142320943</v>
      </c>
      <c r="V345" s="23" t="n">
        <v>2.410693997371737</v>
      </c>
      <c r="W345" s="23" t="n">
        <v>0.6179895048543146</v>
      </c>
      <c r="X345" s="23" t="n">
        <v>0.1827131843603418</v>
      </c>
      <c r="Y345" s="23" t="n">
        <v>3.42261574923338</v>
      </c>
      <c r="Z345" s="23" t="n">
        <v>2.422615749233381</v>
      </c>
      <c r="AA345" s="23" t="n">
        <v>0.3484595806401352</v>
      </c>
      <c r="AB345" s="23" t="n">
        <v>0.2203834305465672</v>
      </c>
      <c r="AC345" s="23" t="n">
        <v>0.755177017636065</v>
      </c>
      <c r="AD345" s="23" t="n">
        <v>0.1863340064493626</v>
      </c>
      <c r="AE345" s="23" t="n">
        <v>0.4067174369959298</v>
      </c>
      <c r="AF345" s="23" t="n">
        <v>1.632450484333688</v>
      </c>
      <c r="AG345" s="23" t="n">
        <v>2.16718684057638</v>
      </c>
      <c r="AH345" s="23" t="n">
        <v>1.140060203773069</v>
      </c>
      <c r="AI345" s="23" t="n">
        <v>0.3848831861370037</v>
      </c>
      <c r="AJ345" s="23" t="n">
        <v>3.271714331053057</v>
      </c>
      <c r="AK345" s="23" t="n">
        <v>2.271714331053057</v>
      </c>
      <c r="AL345" s="23" t="n">
        <v>0.354350243961004</v>
      </c>
      <c r="AM345" s="23" t="n">
        <v>0.2194085842591642</v>
      </c>
      <c r="AN345" s="23" t="n">
        <v>0.7603299778429123</v>
      </c>
      <c r="AO345" s="23" t="n">
        <v>0.1865711496227441</v>
      </c>
      <c r="AP345" s="23" t="n">
        <v>0.4059797338819083</v>
      </c>
      <c r="AQ345" s="23" t="n">
        <v>1.619185644707246</v>
      </c>
      <c r="AR345" s="23" t="n">
        <v>2.145701860802405</v>
      </c>
      <c r="AS345" s="23" t="n">
        <v>1.151662997182725</v>
      </c>
      <c r="AT345" s="23" t="n">
        <v>0.3913330193398129</v>
      </c>
      <c r="AU345" s="23" t="n">
        <v>3.250069717207433</v>
      </c>
      <c r="AV345" s="23" t="n">
        <v>2.250069717207433</v>
      </c>
      <c r="AW345" s="23" t="n">
        <v>0.3609164481754607</v>
      </c>
      <c r="AX345" s="23" t="n">
        <v>0.2250116771668619</v>
      </c>
      <c r="AY345" s="23" t="n">
        <v>0.7773608977813343</v>
      </c>
      <c r="AZ345" s="23" t="n">
        <v>0.1914327724390117</v>
      </c>
      <c r="BA345" s="23" t="n">
        <v>0.4164444496058736</v>
      </c>
      <c r="BB345" s="23" t="n">
        <v>1.62344533839996</v>
      </c>
      <c r="BC345" s="23" t="n">
        <v>2.153852787012405</v>
      </c>
      <c r="BD345" s="23" t="n">
        <v>1.179168136133345</v>
      </c>
      <c r="BE345" s="23" t="n">
        <v>0.4018072383520112</v>
      </c>
      <c r="BF345" s="23" t="n">
        <v>3.267149896033802</v>
      </c>
      <c r="BG345" s="23" t="n">
        <v>2.267149896033802</v>
      </c>
      <c r="BH345" s="23" t="n">
        <v>1.671671729620774</v>
      </c>
      <c r="BI345" s="23" t="n">
        <v>1.553849445764355</v>
      </c>
      <c r="BJ345" s="23" t="n">
        <v>4.380021912468636</v>
      </c>
      <c r="BK345" s="23" t="n">
        <v>1.154500737083507</v>
      </c>
      <c r="BL345" s="23" t="n">
        <v>2.708350182847862</v>
      </c>
      <c r="BM345" s="23" t="n">
        <v>1.92951828892677</v>
      </c>
      <c r="BN345" s="23" t="n">
        <v>2.620144753816148</v>
      </c>
      <c r="BO345" s="23" t="n">
        <v>6.611229207990014</v>
      </c>
      <c r="BP345" s="23" t="n">
        <v>2.231207295521378</v>
      </c>
      <c r="BQ345" s="23" t="n">
        <v>3.954860928042255</v>
      </c>
      <c r="BR345" s="23" t="n">
        <v>2.954860928042255</v>
      </c>
      <c r="CD345" s="23" t="n">
        <v>0.1678989947804062</v>
      </c>
      <c r="CE345" s="23" t="n">
        <v>0.07706073141406662</v>
      </c>
      <c r="CF345" s="23" t="n">
        <v>0.3199006971420922</v>
      </c>
      <c r="CG345" s="23" t="n">
        <v>0.07494097094761944</v>
      </c>
      <c r="CH345" s="23" t="n">
        <v>0.1520017023616861</v>
      </c>
      <c r="CI345" s="23" t="n">
        <v>1.458970772962958</v>
      </c>
      <c r="CJ345" s="23" t="n">
        <v>1.905316333552133</v>
      </c>
      <c r="CK345" s="23" t="n">
        <v>0.5220706989187542</v>
      </c>
      <c r="CL345" s="23" t="n">
        <v>0.202170001776662</v>
      </c>
      <c r="CM345" s="23" t="n">
        <v>3.109433142238681</v>
      </c>
      <c r="CN345" s="23" t="n">
        <v>2.109433142238681</v>
      </c>
      <c r="CO345" s="23" t="n">
        <v>0</v>
      </c>
      <c r="CP345" s="23" t="n">
        <v>0.0002539449557133592</v>
      </c>
      <c r="CQ345" s="23" t="n">
        <v>0.0005916083212527687</v>
      </c>
      <c r="CR345" s="23" t="n">
        <v>0.0003376633655394095</v>
      </c>
      <c r="CS345" s="23" t="n">
        <v>0.0005916083212527687</v>
      </c>
      <c r="CV345" s="23" t="n">
        <v>0.003302239061694384</v>
      </c>
      <c r="CW345" s="23" t="n">
        <v>0.002710630740441615</v>
      </c>
      <c r="CZ345" s="23" t="n">
        <v>0.000623527722410944</v>
      </c>
      <c r="DA345" s="23" t="n">
        <v>0.0001340012080756166</v>
      </c>
      <c r="DB345" s="23" t="n">
        <v>0.0008321228816070762</v>
      </c>
      <c r="DC345" s="23" t="n">
        <v>7.459395112051557e-05</v>
      </c>
      <c r="DD345" s="23" t="n">
        <v>0.0002085951591961322</v>
      </c>
      <c r="DE345" s="23" t="n">
        <v>1.214908180116651</v>
      </c>
      <c r="DF345" s="23" t="n">
        <v>1.334540312641713</v>
      </c>
      <c r="DG345" s="23" t="n">
        <v>0.0009641571269148908</v>
      </c>
      <c r="DH345" s="23" t="n">
        <v>0.0001320342453078146</v>
      </c>
      <c r="DI345" s="23" t="n">
        <v>1.546293921282061</v>
      </c>
      <c r="DJ345" s="23" t="n">
        <v>0.5462939212820606</v>
      </c>
      <c r="DK345" s="23" t="n">
        <v>0.008847263801774303</v>
      </c>
      <c r="DL345" s="23" t="n">
        <v>0.006403488352085847</v>
      </c>
      <c r="DM345" s="23" t="n">
        <v>0.02076907153245035</v>
      </c>
      <c r="DN345" s="23" t="n">
        <v>0.005518319378590202</v>
      </c>
      <c r="DO345" s="23" t="n">
        <v>0.01192180773067605</v>
      </c>
      <c r="DP345" s="23" t="n">
        <v>1.723781781074691</v>
      </c>
      <c r="DQ345" s="23" t="n">
        <v>2.347513536138162</v>
      </c>
      <c r="DR345" s="23" t="n">
        <v>0.02997084070501814</v>
      </c>
      <c r="DS345" s="23" t="n">
        <v>0.009201769172567785</v>
      </c>
      <c r="DT345" s="23" t="n">
        <v>3.387583028665602</v>
      </c>
      <c r="DU345" s="23" t="n">
        <v>2.387583028665601</v>
      </c>
      <c r="DV345" s="23" t="n">
        <v>-0.00290458730972855</v>
      </c>
      <c r="DW345" s="23" t="n">
        <v>-0.001188341608177202</v>
      </c>
      <c r="DX345" s="23" t="n">
        <v>-0.00516188279688819</v>
      </c>
      <c r="DY345" s="23" t="n">
        <v>-0.001068953878982438</v>
      </c>
      <c r="DZ345" s="23" t="n">
        <v>-0.00225729548715964</v>
      </c>
      <c r="EA345" s="23" t="n">
        <v>1.409125800487044</v>
      </c>
      <c r="EB345" s="23" t="n">
        <v>1.777148436750072</v>
      </c>
      <c r="EC345" s="23" t="n">
        <v>-0.006732097943007358</v>
      </c>
      <c r="ED345" s="23" t="n">
        <v>-0.001570215146119168</v>
      </c>
      <c r="EE345" s="23" t="n">
        <v>2.31774680019397</v>
      </c>
      <c r="EF345" s="23" t="n">
        <v>1.31774680019397</v>
      </c>
      <c r="EG345" s="23" t="n">
        <v>0.01106859638626134</v>
      </c>
      <c r="EH345" s="23" t="n">
        <v>0.005123718180150109</v>
      </c>
      <c r="EI345" s="23" t="n">
        <v>0.02014246445492252</v>
      </c>
      <c r="EJ345" s="23" t="n">
        <v>0.003950149888511071</v>
      </c>
      <c r="EK345" s="23" t="n">
        <v>0.00907386806866118</v>
      </c>
      <c r="EL345" s="23" t="n">
        <v>1.462905864605364</v>
      </c>
      <c r="EM345" s="23" t="n">
        <v>1.819784889791801</v>
      </c>
      <c r="EN345" s="23" t="n">
        <v>0.02573399184543406</v>
      </c>
      <c r="EO345" s="23" t="n">
        <v>0.005591527390511542</v>
      </c>
      <c r="EP345" s="23" t="n">
        <v>2.324955301231856</v>
      </c>
      <c r="EQ345" s="23" t="n">
        <v>1.324955301231856</v>
      </c>
      <c r="ER345" s="23" t="n">
        <v>-0.005177933065392533</v>
      </c>
      <c r="ES345" s="23" t="n">
        <v>-0.006098564467553053</v>
      </c>
      <c r="ET345" s="23" t="n">
        <v>-0.01498950424807517</v>
      </c>
      <c r="EU345" s="23" t="n">
        <v>-0.003713006715129583</v>
      </c>
      <c r="EV345" s="23" t="n">
        <v>-0.009811571182682636</v>
      </c>
      <c r="EW345" s="23" t="n">
        <v>2.177799015656208</v>
      </c>
      <c r="EX345" s="23" t="n">
        <v>2.894881810709315</v>
      </c>
      <c r="EY345" s="23" t="n">
        <v>-0.0141311984357774</v>
      </c>
      <c r="EZ345" s="23" t="n">
        <v>0.0008583058122977657</v>
      </c>
      <c r="FA345" s="23" t="n">
        <v>2.72911956514566</v>
      </c>
      <c r="FB345" s="23" t="n">
        <v>1.72911956514566</v>
      </c>
      <c r="FC345" s="23" t="n">
        <v>0.01025433510267774</v>
      </c>
      <c r="FD345" s="23" t="n">
        <v>0.004706440108297188</v>
      </c>
      <c r="FE345" s="23" t="n">
        <v>0.01953775216084887</v>
      </c>
      <c r="FF345" s="23" t="n">
        <v>0.00457697694987395</v>
      </c>
      <c r="FG345" s="23" t="n">
        <v>0.009283417058171138</v>
      </c>
      <c r="FH345" s="23" t="n">
        <v>1.458970772962958</v>
      </c>
      <c r="FI345" s="23" t="n">
        <v>1.905316333552133</v>
      </c>
      <c r="FJ345" s="23" t="n">
        <v>0.03188516941988764</v>
      </c>
      <c r="FK345" s="23" t="n">
        <v>0.01234741725903877</v>
      </c>
      <c r="FL345" s="23" t="n">
        <v>3.109433142238681</v>
      </c>
      <c r="FM345" s="23" t="n">
        <v>2.109433142238681</v>
      </c>
    </row>
    <row r="346">
      <c r="A346" s="2" t="inlineStr">
        <is>
          <t>Vic|9401</t>
        </is>
      </c>
      <c r="B346" s="2" t="inlineStr">
        <is>
          <t>Vic</t>
        </is>
      </c>
      <c r="C346" s="2" t="inlineStr">
        <is>
          <t>9401</t>
        </is>
      </c>
      <c r="D346" s="2" t="inlineStr">
        <is>
          <t>Automotive repair and maintenance</t>
        </is>
      </c>
      <c r="E346" s="23" t="n">
        <v>1</v>
      </c>
      <c r="F346" s="23" t="n">
        <v>0.3476814344425083</v>
      </c>
      <c r="G346" s="23" t="n">
        <v>1.631319000068491</v>
      </c>
      <c r="H346" s="23" t="n">
        <v>0.2836375656259826</v>
      </c>
      <c r="I346" s="23" t="n">
        <v>0.631319000068491</v>
      </c>
      <c r="J346" s="23" t="n">
        <v>1.347681434442508</v>
      </c>
      <c r="K346" s="23" t="n">
        <v>1.631319000068491</v>
      </c>
      <c r="L346" s="23" t="n">
        <v>2.455729638093763</v>
      </c>
      <c r="M346" s="23" t="n">
        <v>0.824410638025272</v>
      </c>
      <c r="N346" s="23" t="n">
        <v>2.455729638093763</v>
      </c>
      <c r="O346" s="23" t="n">
        <v>1.455729638093763</v>
      </c>
      <c r="P346" s="23" t="n">
        <v>0.2956230474340655</v>
      </c>
      <c r="Q346" s="23" t="n">
        <v>0.0978214214926558</v>
      </c>
      <c r="R346" s="23" t="n">
        <v>0.4660105620805867</v>
      </c>
      <c r="S346" s="23" t="n">
        <v>0.07256609315386539</v>
      </c>
      <c r="T346" s="23" t="n">
        <v>0.1703875146465212</v>
      </c>
      <c r="U346" s="23" t="n">
        <v>1.330899171569069</v>
      </c>
      <c r="V346" s="23" t="n">
        <v>1.576367492742675</v>
      </c>
      <c r="W346" s="23" t="n">
        <v>0.6616248643855428</v>
      </c>
      <c r="X346" s="23" t="n">
        <v>0.1956143023049561</v>
      </c>
      <c r="Y346" s="23" t="n">
        <v>2.23806929171552</v>
      </c>
      <c r="Z346" s="23" t="n">
        <v>1.238069291715521</v>
      </c>
      <c r="AA346" s="23" t="n">
        <v>0.3529885293095907</v>
      </c>
      <c r="AB346" s="23" t="n">
        <v>0.1525014948426725</v>
      </c>
      <c r="AC346" s="23" t="n">
        <v>0.62871056557838</v>
      </c>
      <c r="AD346" s="23" t="n">
        <v>0.1232205414261168</v>
      </c>
      <c r="AE346" s="23" t="n">
        <v>0.2757220362687893</v>
      </c>
      <c r="AF346" s="23" t="n">
        <v>1.432029604873988</v>
      </c>
      <c r="AG346" s="23" t="n">
        <v>1.781107637712968</v>
      </c>
      <c r="AH346" s="23" t="n">
        <v>1.040769805795092</v>
      </c>
      <c r="AI346" s="23" t="n">
        <v>0.4120592402167123</v>
      </c>
      <c r="AJ346" s="23" t="n">
        <v>2.948452199936159</v>
      </c>
      <c r="AK346" s="23" t="n">
        <v>1.948452199936159</v>
      </c>
      <c r="AL346" s="23" t="n">
        <v>0.3497207178917058</v>
      </c>
      <c r="AM346" s="23" t="n">
        <v>0.1526242911676615</v>
      </c>
      <c r="AN346" s="23" t="n">
        <v>0.6259433294044422</v>
      </c>
      <c r="AO346" s="23" t="n">
        <v>0.123598320345075</v>
      </c>
      <c r="AP346" s="23" t="n">
        <v>0.2762226115127364</v>
      </c>
      <c r="AQ346" s="23" t="n">
        <v>1.436417642305432</v>
      </c>
      <c r="AR346" s="23" t="n">
        <v>1.789837711582964</v>
      </c>
      <c r="AS346" s="23" t="n">
        <v>1.044907816368223</v>
      </c>
      <c r="AT346" s="23" t="n">
        <v>0.4189644869637813</v>
      </c>
      <c r="AU346" s="23" t="n">
        <v>2.987835043538338</v>
      </c>
      <c r="AV346" s="23" t="n">
        <v>1.987835043538338</v>
      </c>
      <c r="AW346" s="23" t="n">
        <v>0.3566177343489153</v>
      </c>
      <c r="AX346" s="23" t="n">
        <v>0.1555945976146024</v>
      </c>
      <c r="AY346" s="23" t="n">
        <v>0.6390532480013064</v>
      </c>
      <c r="AZ346" s="23" t="n">
        <v>0.1268409160377887</v>
      </c>
      <c r="BA346" s="23" t="n">
        <v>0.2824355136523911</v>
      </c>
      <c r="BB346" s="23" t="n">
        <v>1.436306393731862</v>
      </c>
      <c r="BC346" s="23" t="n">
        <v>1.791983926901559</v>
      </c>
      <c r="BD346" s="23" t="n">
        <v>1.069231523676797</v>
      </c>
      <c r="BE346" s="23" t="n">
        <v>0.4301782756754905</v>
      </c>
      <c r="BF346" s="23" t="n">
        <v>2.998256734564578</v>
      </c>
      <c r="BG346" s="23" t="n">
        <v>1.998256734564578</v>
      </c>
      <c r="BH346" s="23" t="n">
        <v>5.765045875142509</v>
      </c>
      <c r="BI346" s="23" t="n">
        <v>0.9694908319695106</v>
      </c>
      <c r="BJ346" s="23" t="n">
        <v>7.482436192134664</v>
      </c>
      <c r="BK346" s="23" t="n">
        <v>0.7478994850226446</v>
      </c>
      <c r="BL346" s="23" t="n">
        <v>1.717390316992155</v>
      </c>
      <c r="BM346" s="23" t="n">
        <v>1.16816706284155</v>
      </c>
      <c r="BN346" s="23" t="n">
        <v>1.297897077349745</v>
      </c>
      <c r="BO346" s="23" t="n">
        <v>9.871185859757858</v>
      </c>
      <c r="BP346" s="23" t="n">
        <v>2.388749667623194</v>
      </c>
      <c r="BQ346" s="23" t="n">
        <v>1.712247581987168</v>
      </c>
      <c r="BR346" s="23" t="n">
        <v>0.712247581987168</v>
      </c>
      <c r="CD346" s="23" t="n">
        <v>0.05736548187552519</v>
      </c>
      <c r="CE346" s="23" t="n">
        <v>0.05468007335001673</v>
      </c>
      <c r="CF346" s="23" t="n">
        <v>0.1627000034977931</v>
      </c>
      <c r="CG346" s="23" t="n">
        <v>0.05065444827225123</v>
      </c>
      <c r="CH346" s="23" t="n">
        <v>0.105334521622268</v>
      </c>
      <c r="CI346" s="23" t="n">
        <v>1.953187728269495</v>
      </c>
      <c r="CJ346" s="23" t="n">
        <v>2.836200414925977</v>
      </c>
      <c r="CK346" s="23" t="n">
        <v>0.3791449414095492</v>
      </c>
      <c r="CL346" s="23" t="n">
        <v>0.216444937911756</v>
      </c>
      <c r="CM346" s="23" t="n">
        <v>6.609287135986044</v>
      </c>
      <c r="CN346" s="23" t="n">
        <v>5.609287135986044</v>
      </c>
      <c r="CO346" s="23" t="n">
        <v>0</v>
      </c>
      <c r="CP346" s="23" t="n">
        <v>0.000109600218563244</v>
      </c>
      <c r="CQ346" s="23" t="n">
        <v>0.0003264504905947734</v>
      </c>
      <c r="CR346" s="23" t="n">
        <v>0.0002168502720315294</v>
      </c>
      <c r="CS346" s="23" t="n">
        <v>0.0003264504905947734</v>
      </c>
      <c r="CV346" s="23" t="n">
        <v>0.003228475010358666</v>
      </c>
      <c r="CW346" s="23" t="n">
        <v>0.002902024519763893</v>
      </c>
      <c r="CZ346" s="23" t="n">
        <v>0.002533136686405646</v>
      </c>
      <c r="DA346" s="23" t="n">
        <v>0.0001208245368278657</v>
      </c>
      <c r="DB346" s="23" t="n">
        <v>0.002701793741034755</v>
      </c>
      <c r="DC346" s="23" t="n">
        <v>4.78325178012428e-05</v>
      </c>
      <c r="DD346" s="23" t="n">
        <v>0.0001686570546291085</v>
      </c>
      <c r="DE346" s="23" t="n">
        <v>1.047697598584507</v>
      </c>
      <c r="DF346" s="23" t="n">
        <v>1.066580321359769</v>
      </c>
      <c r="DG346" s="23" t="n">
        <v>0.002843150736517428</v>
      </c>
      <c r="DH346" s="23" t="n">
        <v>0.0001413569954826729</v>
      </c>
      <c r="DI346" s="23" t="n">
        <v>1.122383467017593</v>
      </c>
      <c r="DJ346" s="23" t="n">
        <v>0.1223834670175935</v>
      </c>
      <c r="DK346" s="23" t="n">
        <v>0.004564709829823036</v>
      </c>
      <c r="DL346" s="23" t="n">
        <v>0.003537536381058366</v>
      </c>
      <c r="DM346" s="23" t="n">
        <v>0.01188451472577309</v>
      </c>
      <c r="DN346" s="23" t="n">
        <v>0.003782268514891691</v>
      </c>
      <c r="DO346" s="23" t="n">
        <v>0.007319804895950057</v>
      </c>
      <c r="DP346" s="23" t="n">
        <v>1.774975083398786</v>
      </c>
      <c r="DQ346" s="23" t="n">
        <v>2.603564118824576</v>
      </c>
      <c r="DR346" s="23" t="n">
        <v>0.02173600772538714</v>
      </c>
      <c r="DS346" s="23" t="n">
        <v>0.009851492999614048</v>
      </c>
      <c r="DT346" s="23" t="n">
        <v>4.761750151866674</v>
      </c>
      <c r="DU346" s="23" t="n">
        <v>3.761750151866674</v>
      </c>
      <c r="DV346" s="23" t="n">
        <v>-0.0002008300590191803</v>
      </c>
      <c r="DW346" s="23" t="n">
        <v>-0.0007976546895085606</v>
      </c>
      <c r="DX346" s="23" t="n">
        <v>-0.001802840360538262</v>
      </c>
      <c r="DY346" s="23" t="n">
        <v>-0.0008043556120105207</v>
      </c>
      <c r="DZ346" s="23" t="n">
        <v>-0.001602010301519081</v>
      </c>
      <c r="EA346" s="23" t="n">
        <v>4.971789349682861</v>
      </c>
      <c r="EB346" s="23" t="n">
        <v>8.976944832576487</v>
      </c>
      <c r="EC346" s="23" t="n">
        <v>-0.003483926163689773</v>
      </c>
      <c r="ED346" s="23" t="n">
        <v>-0.001681085803151512</v>
      </c>
      <c r="EE346" s="23" t="n">
        <v>17.34763302219137</v>
      </c>
      <c r="EF346" s="23" t="n">
        <v>16.34763302219137</v>
      </c>
      <c r="EG346" s="23" t="n">
        <v>0.006146377670940965</v>
      </c>
      <c r="EH346" s="23" t="n">
        <v>0.003534387667493014</v>
      </c>
      <c r="EI346" s="23" t="n">
        <v>0.01227612393111548</v>
      </c>
      <c r="EJ346" s="23" t="n">
        <v>0.002595358592681506</v>
      </c>
      <c r="EK346" s="23" t="n">
        <v>0.00612974626017452</v>
      </c>
      <c r="EL346" s="23" t="n">
        <v>1.575035875879057</v>
      </c>
      <c r="EM346" s="23" t="n">
        <v>1.9972941118075</v>
      </c>
      <c r="EN346" s="23" t="n">
        <v>0.01826246111386</v>
      </c>
      <c r="EO346" s="23" t="n">
        <v>0.00598633718274451</v>
      </c>
      <c r="EP346" s="23" t="n">
        <v>2.971255931798956</v>
      </c>
      <c r="EQ346" s="23" t="n">
        <v>1.971255931798956</v>
      </c>
      <c r="ER346" s="23" t="n">
        <v>-0.009414189088825896</v>
      </c>
      <c r="ES346" s="23" t="n">
        <v>-0.003411591342504139</v>
      </c>
      <c r="ET346" s="23" t="n">
        <v>-0.01504336010505323</v>
      </c>
      <c r="EU346" s="23" t="n">
        <v>-0.002217579673723197</v>
      </c>
      <c r="EV346" s="23" t="n">
        <v>-0.005629171016227336</v>
      </c>
      <c r="EW346" s="23" t="n">
        <v>1.362388232307072</v>
      </c>
      <c r="EX346" s="23" t="n">
        <v>1.597945395308539</v>
      </c>
      <c r="EY346" s="23" t="n">
        <v>-0.01412445054072867</v>
      </c>
      <c r="EZ346" s="23" t="n">
        <v>0.00091890956432456</v>
      </c>
      <c r="FA346" s="23" t="n">
        <v>1.500336397267991</v>
      </c>
      <c r="FB346" s="23" t="n">
        <v>0.5003363972679906</v>
      </c>
      <c r="FC346" s="23" t="n">
        <v>0.003503564004344293</v>
      </c>
      <c r="FD346" s="23" t="n">
        <v>0.003339554214147712</v>
      </c>
      <c r="FE346" s="23" t="n">
        <v>0.009936809682841002</v>
      </c>
      <c r="FF346" s="23" t="n">
        <v>0.003093691464348997</v>
      </c>
      <c r="FG346" s="23" t="n">
        <v>0.006433245678496709</v>
      </c>
      <c r="FH346" s="23" t="n">
        <v>1.953187728269495</v>
      </c>
      <c r="FI346" s="23" t="n">
        <v>2.836200414925977</v>
      </c>
      <c r="FJ346" s="23" t="n">
        <v>0.02315606050401649</v>
      </c>
      <c r="FK346" s="23" t="n">
        <v>0.01321925082117549</v>
      </c>
      <c r="FL346" s="23" t="n">
        <v>6.609287135986046</v>
      </c>
      <c r="FM346" s="23" t="n">
        <v>5.609287135986046</v>
      </c>
    </row>
    <row r="347">
      <c r="A347" s="2" t="inlineStr">
        <is>
          <t>Vic|9402</t>
        </is>
      </c>
      <c r="B347" s="2" t="inlineStr">
        <is>
          <t>Vic</t>
        </is>
      </c>
      <c r="C347" s="2" t="inlineStr">
        <is>
          <t>9402</t>
        </is>
      </c>
      <c r="D347" s="2" t="inlineStr">
        <is>
          <t>Other repair and maintenance</t>
        </is>
      </c>
      <c r="E347" s="23" t="n">
        <v>1</v>
      </c>
      <c r="F347" s="23" t="n">
        <v>0.4343542477841706</v>
      </c>
      <c r="G347" s="23" t="n">
        <v>1.802386779296658</v>
      </c>
      <c r="H347" s="23" t="n">
        <v>0.3680325315124873</v>
      </c>
      <c r="I347" s="23" t="n">
        <v>0.8023867792966579</v>
      </c>
      <c r="J347" s="23" t="n">
        <v>1.434354247784171</v>
      </c>
      <c r="K347" s="23" t="n">
        <v>1.802386779296658</v>
      </c>
      <c r="L347" s="23" t="n">
        <v>2.605048098896672</v>
      </c>
      <c r="M347" s="23" t="n">
        <v>0.8026613196000139</v>
      </c>
      <c r="N347" s="23" t="n">
        <v>2.605048098896672</v>
      </c>
      <c r="O347" s="23" t="n">
        <v>1.605048098896672</v>
      </c>
      <c r="P347" s="23" t="n">
        <v>0.2370494972753815</v>
      </c>
      <c r="Q347" s="23" t="n">
        <v>0.1233171881441548</v>
      </c>
      <c r="R347" s="23" t="n">
        <v>0.4537164314171327</v>
      </c>
      <c r="S347" s="23" t="n">
        <v>0.09334974599759641</v>
      </c>
      <c r="T347" s="23" t="n">
        <v>0.2166669341417512</v>
      </c>
      <c r="U347" s="23" t="n">
        <v>1.520217041426148</v>
      </c>
      <c r="V347" s="23" t="n">
        <v>1.914015581691145</v>
      </c>
      <c r="W347" s="23" t="n">
        <v>0.644170104354719</v>
      </c>
      <c r="X347" s="23" t="n">
        <v>0.1904536729375863</v>
      </c>
      <c r="Y347" s="23" t="n">
        <v>2.717449780567911</v>
      </c>
      <c r="Z347" s="23" t="n">
        <v>1.717449780567911</v>
      </c>
      <c r="AA347" s="23" t="n">
        <v>0.2854478365711389</v>
      </c>
      <c r="AB347" s="23" t="n">
        <v>0.1815040714110584</v>
      </c>
      <c r="AC347" s="23" t="n">
        <v>0.6257574727942854</v>
      </c>
      <c r="AD347" s="23" t="n">
        <v>0.1588055648120881</v>
      </c>
      <c r="AE347" s="23" t="n">
        <v>0.3403096362231465</v>
      </c>
      <c r="AF347" s="23" t="n">
        <v>1.63585723259046</v>
      </c>
      <c r="AG347" s="23" t="n">
        <v>2.192195534956647</v>
      </c>
      <c r="AH347" s="23" t="n">
        <v>1.026945907599012</v>
      </c>
      <c r="AI347" s="23" t="n">
        <v>0.4011884348047268</v>
      </c>
      <c r="AJ347" s="23" t="n">
        <v>3.597665758952347</v>
      </c>
      <c r="AK347" s="23" t="n">
        <v>2.597665758952347</v>
      </c>
      <c r="AL347" s="23" t="n">
        <v>0.2846101220103914</v>
      </c>
      <c r="AM347" s="23" t="n">
        <v>0.1811412174444282</v>
      </c>
      <c r="AN347" s="23" t="n">
        <v>0.6252158912395683</v>
      </c>
      <c r="AO347" s="23" t="n">
        <v>0.1594645517847487</v>
      </c>
      <c r="AP347" s="23" t="n">
        <v>0.3406057692291769</v>
      </c>
      <c r="AQ347" s="23" t="n">
        <v>1.636453883526372</v>
      </c>
      <c r="AR347" s="23" t="n">
        <v>2.196745101064048</v>
      </c>
      <c r="AS347" s="23" t="n">
        <v>1.033127400942313</v>
      </c>
      <c r="AT347" s="23" t="n">
        <v>0.4079115097027443</v>
      </c>
      <c r="AU347" s="23" t="n">
        <v>3.629974203463473</v>
      </c>
      <c r="AV347" s="23" t="n">
        <v>2.629974203463473</v>
      </c>
      <c r="AW347" s="23" t="n">
        <v>0.2864190854382452</v>
      </c>
      <c r="AX347" s="23" t="n">
        <v>0.1856811351584319</v>
      </c>
      <c r="AY347" s="23" t="n">
        <v>0.6358091921200174</v>
      </c>
      <c r="AZ347" s="23" t="n">
        <v>0.1637089715233403</v>
      </c>
      <c r="BA347" s="23" t="n">
        <v>0.3493901066817722</v>
      </c>
      <c r="BB347" s="23" t="n">
        <v>1.648284784773766</v>
      </c>
      <c r="BC347" s="23" t="n">
        <v>2.219856233208677</v>
      </c>
      <c r="BD347" s="23" t="n">
        <v>1.054638652210467</v>
      </c>
      <c r="BE347" s="23" t="n">
        <v>0.4188294600904493</v>
      </c>
      <c r="BF347" s="23" t="n">
        <v>3.6821521533622</v>
      </c>
      <c r="BG347" s="23" t="n">
        <v>2.6821521533622</v>
      </c>
      <c r="BH347" s="23" t="n">
        <v>3.246604221132044</v>
      </c>
      <c r="BI347" s="23" t="n">
        <v>1.131749486637495</v>
      </c>
      <c r="BJ347" s="23" t="n">
        <v>5.338144737108806</v>
      </c>
      <c r="BK347" s="23" t="n">
        <v>0.9597910293392664</v>
      </c>
      <c r="BL347" s="23" t="n">
        <v>2.091540515976761</v>
      </c>
      <c r="BM347" s="23" t="n">
        <v>1.348594842349731</v>
      </c>
      <c r="BN347" s="23" t="n">
        <v>1.644224048734672</v>
      </c>
      <c r="BO347" s="23" t="n">
        <v>7.663875231078671</v>
      </c>
      <c r="BP347" s="23" t="n">
        <v>2.325730493969865</v>
      </c>
      <c r="BQ347" s="23" t="n">
        <v>2.36058192162591</v>
      </c>
      <c r="BR347" s="23" t="n">
        <v>1.36058192162591</v>
      </c>
      <c r="CD347" s="23" t="n">
        <v>0.04839833929575741</v>
      </c>
      <c r="CE347" s="23" t="n">
        <v>0.05818688326690363</v>
      </c>
      <c r="CF347" s="23" t="n">
        <v>0.1720410413771527</v>
      </c>
      <c r="CG347" s="23" t="n">
        <v>0.06545581881449167</v>
      </c>
      <c r="CH347" s="23" t="n">
        <v>0.1236427020813953</v>
      </c>
      <c r="CI347" s="23" t="n">
        <v>2.202249583634046</v>
      </c>
      <c r="CJ347" s="23" t="n">
        <v>3.554688939342053</v>
      </c>
      <c r="CK347" s="23" t="n">
        <v>0.3827758032442932</v>
      </c>
      <c r="CL347" s="23" t="n">
        <v>0.2107347618671405</v>
      </c>
      <c r="CM347" s="23" t="n">
        <v>7.908862345569102</v>
      </c>
      <c r="CN347" s="23" t="n">
        <v>6.908862345569102</v>
      </c>
      <c r="CO347" s="23" t="n">
        <v>0</v>
      </c>
      <c r="CP347" s="23" t="n">
        <v>5.784026626311705e-05</v>
      </c>
      <c r="CQ347" s="23" t="n">
        <v>0.0003375681858171815</v>
      </c>
      <c r="CR347" s="23" t="n">
        <v>0.0002797279195540645</v>
      </c>
      <c r="CS347" s="23" t="n">
        <v>0.0003375681858171815</v>
      </c>
      <c r="CV347" s="23" t="n">
        <v>0.003163032490990154</v>
      </c>
      <c r="CW347" s="23" t="n">
        <v>0.002825464305172973</v>
      </c>
      <c r="CZ347" s="23" t="n">
        <v>0.001069564675308536</v>
      </c>
      <c r="DA347" s="23" t="n">
        <v>0.0001042330367603049</v>
      </c>
      <c r="DB347" s="23" t="n">
        <v>0.001237197403940207</v>
      </c>
      <c r="DC347" s="23" t="n">
        <v>6.339969187136621e-05</v>
      </c>
      <c r="DD347" s="23" t="n">
        <v>0.0001676327286316711</v>
      </c>
      <c r="DE347" s="23" t="n">
        <v>1.097453701647576</v>
      </c>
      <c r="DF347" s="23" t="n">
        <v>1.15672986636672</v>
      </c>
      <c r="DG347" s="23" t="n">
        <v>0.001374825167697105</v>
      </c>
      <c r="DH347" s="23" t="n">
        <v>0.0001376277637568973</v>
      </c>
      <c r="DI347" s="23" t="n">
        <v>1.285406296071353</v>
      </c>
      <c r="DJ347" s="23" t="n">
        <v>0.2854062960713528</v>
      </c>
      <c r="DK347" s="23" t="n">
        <v>0.001175387232634174</v>
      </c>
      <c r="DL347" s="23" t="n">
        <v>0.00552646441833755</v>
      </c>
      <c r="DM347" s="23" t="n">
        <v>0.01164085379446106</v>
      </c>
      <c r="DN347" s="23" t="n">
        <v>0.004939002143489338</v>
      </c>
      <c r="DO347" s="23" t="n">
        <v>0.01046546656182689</v>
      </c>
      <c r="DP347" s="23" t="n">
        <v>5.701824441254244</v>
      </c>
      <c r="DQ347" s="23" t="n">
        <v>9.903845704000549</v>
      </c>
      <c r="DR347" s="23" t="n">
        <v>0.02123244808785993</v>
      </c>
      <c r="DS347" s="23" t="n">
        <v>0.00959159429339887</v>
      </c>
      <c r="DT347" s="23" t="n">
        <v>18.06421534822667</v>
      </c>
      <c r="DU347" s="23" t="n">
        <v>17.06421534822667</v>
      </c>
      <c r="DV347" s="23" t="n">
        <v>-0.0004359884800888917</v>
      </c>
      <c r="DW347" s="23" t="n">
        <v>-0.001148620007357325</v>
      </c>
      <c r="DX347" s="23" t="n">
        <v>-0.002622318503769504</v>
      </c>
      <c r="DY347" s="23" t="n">
        <v>-0.001037710016323287</v>
      </c>
      <c r="DZ347" s="23" t="n">
        <v>-0.002186330023680612</v>
      </c>
      <c r="EA347" s="23" t="n">
        <v>3.634519166935645</v>
      </c>
      <c r="EB347" s="23" t="n">
        <v>6.014650899112866</v>
      </c>
      <c r="EC347" s="23" t="n">
        <v>-0.004259054478393203</v>
      </c>
      <c r="ED347" s="23" t="n">
        <v>-0.0016367359746237</v>
      </c>
      <c r="EE347" s="23" t="n">
        <v>9.768731681912431</v>
      </c>
      <c r="EF347" s="23" t="n">
        <v>8.768731681912431</v>
      </c>
      <c r="EG347" s="23" t="n">
        <v>0.004933770061337388</v>
      </c>
      <c r="EH347" s="23" t="n">
        <v>0.004401544417158745</v>
      </c>
      <c r="EI347" s="23" t="n">
        <v>0.01265854026432496</v>
      </c>
      <c r="EJ347" s="23" t="n">
        <v>0.003323225785828831</v>
      </c>
      <c r="EK347" s="23" t="n">
        <v>0.007724770202987576</v>
      </c>
      <c r="EL347" s="23" t="n">
        <v>1.892125973127663</v>
      </c>
      <c r="EM347" s="23" t="n">
        <v>2.565693193430591</v>
      </c>
      <c r="EN347" s="23" t="n">
        <v>0.01848694795467435</v>
      </c>
      <c r="EO347" s="23" t="n">
        <v>0.005828407690349386</v>
      </c>
      <c r="EP347" s="23" t="n">
        <v>3.747022606412899</v>
      </c>
      <c r="EQ347" s="23" t="n">
        <v>2.7470226064129</v>
      </c>
      <c r="ER347" s="23" t="n">
        <v>-0.005771484622084904</v>
      </c>
      <c r="ES347" s="23" t="n">
        <v>-0.004764398383788981</v>
      </c>
      <c r="ET347" s="23" t="n">
        <v>-0.01320012181904196</v>
      </c>
      <c r="EU347" s="23" t="n">
        <v>-0.002664238813168075</v>
      </c>
      <c r="EV347" s="23" t="n">
        <v>-0.007428637196957056</v>
      </c>
      <c r="EW347" s="23" t="n">
        <v>1.825506554337466</v>
      </c>
      <c r="EX347" s="23" t="n">
        <v>2.287127608125467</v>
      </c>
      <c r="EY347" s="23" t="n">
        <v>-0.01230545461137401</v>
      </c>
      <c r="EZ347" s="23" t="n">
        <v>0.000894667207667954</v>
      </c>
      <c r="FA347" s="23" t="n">
        <v>2.132112518204849</v>
      </c>
      <c r="FB347" s="23" t="n">
        <v>1.132112518204849</v>
      </c>
      <c r="FC347" s="23" t="n">
        <v>0.002955900898637839</v>
      </c>
      <c r="FD347" s="23" t="n">
        <v>0.003553730624650843</v>
      </c>
      <c r="FE347" s="23" t="n">
        <v>0.01050730823017916</v>
      </c>
      <c r="FF347" s="23" t="n">
        <v>0.003997676706890475</v>
      </c>
      <c r="FG347" s="23" t="n">
        <v>0.007551407331541318</v>
      </c>
      <c r="FH347" s="23" t="n">
        <v>2.202249583634046</v>
      </c>
      <c r="FI347" s="23" t="n">
        <v>3.554688939342052</v>
      </c>
      <c r="FJ347" s="23" t="n">
        <v>0.02337781331447069</v>
      </c>
      <c r="FK347" s="23" t="n">
        <v>0.01287050508429153</v>
      </c>
      <c r="FL347" s="23" t="n">
        <v>7.908862345569107</v>
      </c>
      <c r="FM347" s="23" t="n">
        <v>6.908862345569107</v>
      </c>
    </row>
    <row r="348">
      <c r="A348" s="2" t="inlineStr">
        <is>
          <t>Vic|9501</t>
        </is>
      </c>
      <c r="B348" s="2" t="inlineStr">
        <is>
          <t>Vic</t>
        </is>
      </c>
      <c r="C348" s="2" t="inlineStr">
        <is>
          <t>9501</t>
        </is>
      </c>
      <c r="D348" s="2" t="inlineStr">
        <is>
          <t>Personal services</t>
        </is>
      </c>
      <c r="E348" s="23" t="n">
        <v>1</v>
      </c>
      <c r="F348" s="23" t="n">
        <v>0.4582492386062427</v>
      </c>
      <c r="G348" s="23" t="n">
        <v>1.829837090872905</v>
      </c>
      <c r="H348" s="23" t="n">
        <v>0.3715878522666625</v>
      </c>
      <c r="I348" s="23" t="n">
        <v>0.8298370908729051</v>
      </c>
      <c r="J348" s="23" t="n">
        <v>1.458249238606243</v>
      </c>
      <c r="K348" s="23" t="n">
        <v>1.829837090872905</v>
      </c>
      <c r="L348" s="23" t="n">
        <v>2.912448641212401</v>
      </c>
      <c r="M348" s="23" t="n">
        <v>1.082611550339496</v>
      </c>
      <c r="N348" s="23" t="n">
        <v>2.912448641212401</v>
      </c>
      <c r="O348" s="23" t="n">
        <v>1.912448641212401</v>
      </c>
      <c r="P348" s="23" t="n">
        <v>0.3815582872627781</v>
      </c>
      <c r="Q348" s="23" t="n">
        <v>0.1350255372509332</v>
      </c>
      <c r="R348" s="23" t="n">
        <v>0.611962526705264</v>
      </c>
      <c r="S348" s="23" t="n">
        <v>0.09537870219155264</v>
      </c>
      <c r="T348" s="23" t="n">
        <v>0.2304042394424858</v>
      </c>
      <c r="U348" s="23" t="n">
        <v>1.353879188995157</v>
      </c>
      <c r="V348" s="23" t="n">
        <v>1.603850701541196</v>
      </c>
      <c r="W348" s="23" t="n">
        <v>0.8688421608572617</v>
      </c>
      <c r="X348" s="23" t="n">
        <v>0.2568796341519978</v>
      </c>
      <c r="Y348" s="23" t="n">
        <v>2.277088953014648</v>
      </c>
      <c r="Z348" s="23" t="n">
        <v>1.277088953014648</v>
      </c>
      <c r="AA348" s="23" t="n">
        <v>0.4389566303899329</v>
      </c>
      <c r="AB348" s="23" t="n">
        <v>0.2104650591017211</v>
      </c>
      <c r="AC348" s="23" t="n">
        <v>0.8111822094607074</v>
      </c>
      <c r="AD348" s="23" t="n">
        <v>0.1617605199690534</v>
      </c>
      <c r="AE348" s="23" t="n">
        <v>0.3722255790707745</v>
      </c>
      <c r="AF348" s="23" t="n">
        <v>1.479466636407249</v>
      </c>
      <c r="AG348" s="23" t="n">
        <v>1.847978030859495</v>
      </c>
      <c r="AH348" s="23" t="n">
        <v>1.352296154752925</v>
      </c>
      <c r="AI348" s="23" t="n">
        <v>0.5411139452922177</v>
      </c>
      <c r="AJ348" s="23" t="n">
        <v>3.080705612196031</v>
      </c>
      <c r="AK348" s="23" t="n">
        <v>2.080705612196031</v>
      </c>
      <c r="AL348" s="23" t="n">
        <v>0.4242218738107498</v>
      </c>
      <c r="AM348" s="23" t="n">
        <v>0.2098117112213972</v>
      </c>
      <c r="AN348" s="23" t="n">
        <v>0.7962828287132931</v>
      </c>
      <c r="AO348" s="23" t="n">
        <v>0.1622492436811461</v>
      </c>
      <c r="AP348" s="23" t="n">
        <v>0.3720609549025433</v>
      </c>
      <c r="AQ348" s="23" t="n">
        <v>1.494580134062103</v>
      </c>
      <c r="AR348" s="23" t="n">
        <v>1.877043306513996</v>
      </c>
      <c r="AS348" s="23" t="n">
        <v>1.346464706345913</v>
      </c>
      <c r="AT348" s="23" t="n">
        <v>0.5501818776326198</v>
      </c>
      <c r="AU348" s="23" t="n">
        <v>3.173963412708384</v>
      </c>
      <c r="AV348" s="23" t="n">
        <v>2.173963412708384</v>
      </c>
      <c r="AW348" s="23" t="n">
        <v>0.4323358976413448</v>
      </c>
      <c r="AX348" s="23" t="n">
        <v>0.2150978409031408</v>
      </c>
      <c r="AY348" s="23" t="n">
        <v>0.8139432848280137</v>
      </c>
      <c r="AZ348" s="23" t="n">
        <v>0.166509546283528</v>
      </c>
      <c r="BA348" s="23" t="n">
        <v>0.3816073871866689</v>
      </c>
      <c r="BB348" s="23" t="n">
        <v>1.497524822890328</v>
      </c>
      <c r="BC348" s="23" t="n">
        <v>1.882664125899721</v>
      </c>
      <c r="BD348" s="23" t="n">
        <v>1.378851048593596</v>
      </c>
      <c r="BE348" s="23" t="n">
        <v>0.5649077637655824</v>
      </c>
      <c r="BF348" s="23" t="n">
        <v>3.189305019814609</v>
      </c>
      <c r="BG348" s="23" t="n">
        <v>2.189305019814609</v>
      </c>
      <c r="BH348" s="23" t="n">
        <v>11.86034009768785</v>
      </c>
      <c r="BI348" s="23" t="n">
        <v>1.42043478400962</v>
      </c>
      <c r="BJ348" s="23" t="n">
        <v>14.26449956506598</v>
      </c>
      <c r="BK348" s="23" t="n">
        <v>0.9837246833685018</v>
      </c>
      <c r="BL348" s="23" t="n">
        <v>2.404159467378122</v>
      </c>
      <c r="BM348" s="23" t="n">
        <v>1.11976341085586</v>
      </c>
      <c r="BN348" s="23" t="n">
        <v>1.202705778044831</v>
      </c>
      <c r="BO348" s="23" t="n">
        <v>17.40139259113489</v>
      </c>
      <c r="BP348" s="23" t="n">
        <v>3.136893026068915</v>
      </c>
      <c r="BQ348" s="23" t="n">
        <v>1.46719170342571</v>
      </c>
      <c r="BR348" s="23" t="n">
        <v>0.4671917034257097</v>
      </c>
      <c r="CD348" s="23" t="n">
        <v>0.0573983431271548</v>
      </c>
      <c r="CE348" s="23" t="n">
        <v>0.07543952185078794</v>
      </c>
      <c r="CF348" s="23" t="n">
        <v>0.1992196827554437</v>
      </c>
      <c r="CG348" s="23" t="n">
        <v>0.06638181777750095</v>
      </c>
      <c r="CH348" s="23" t="n">
        <v>0.1418213396282889</v>
      </c>
      <c r="CI348" s="23" t="n">
        <v>2.314315322372049</v>
      </c>
      <c r="CJ348" s="23" t="n">
        <v>3.470826367132436</v>
      </c>
      <c r="CK348" s="23" t="n">
        <v>0.4834539938956633</v>
      </c>
      <c r="CL348" s="23" t="n">
        <v>0.2842343111402197</v>
      </c>
      <c r="CM348" s="23" t="n">
        <v>8.422786574599646</v>
      </c>
      <c r="CN348" s="23" t="n">
        <v>7.422786574599646</v>
      </c>
      <c r="CO348" s="23" t="n">
        <v>0</v>
      </c>
      <c r="CP348" s="23" t="n">
        <v>0.0003559301263463511</v>
      </c>
      <c r="CQ348" s="23" t="n">
        <v>0.0006550665742062098</v>
      </c>
      <c r="CR348" s="23" t="n">
        <v>0.0002991364478598586</v>
      </c>
      <c r="CS348" s="23" t="n">
        <v>0.0006550665742062098</v>
      </c>
      <c r="CV348" s="23" t="n">
        <v>0.004465989334725597</v>
      </c>
      <c r="CW348" s="23" t="n">
        <v>0.003810922760519387</v>
      </c>
      <c r="CZ348" s="23" t="n">
        <v>0.000342218258942884</v>
      </c>
      <c r="DA348" s="23" t="n">
        <v>7.910765099027021e-05</v>
      </c>
      <c r="DB348" s="23" t="n">
        <v>0.0004840899893725901</v>
      </c>
      <c r="DC348" s="23" t="n">
        <v>6.276407943943589e-05</v>
      </c>
      <c r="DD348" s="23" t="n">
        <v>0.0001418717304297061</v>
      </c>
      <c r="DE348" s="23" t="n">
        <v>1.231161397508814</v>
      </c>
      <c r="DF348" s="23" t="n">
        <v>1.414565052338088</v>
      </c>
      <c r="DG348" s="23" t="n">
        <v>0.0006697192243341821</v>
      </c>
      <c r="DH348" s="23" t="n">
        <v>0.000185629234961592</v>
      </c>
      <c r="DI348" s="23" t="n">
        <v>1.956994423392113</v>
      </c>
      <c r="DJ348" s="23" t="n">
        <v>0.9569944233921132</v>
      </c>
      <c r="DK348" s="23" t="n">
        <v>0.008265521171229731</v>
      </c>
      <c r="DL348" s="23" t="n">
        <v>0.005689128384997552</v>
      </c>
      <c r="DM348" s="23" t="n">
        <v>0.01877433849266325</v>
      </c>
      <c r="DN348" s="23" t="n">
        <v>0.004819688936435965</v>
      </c>
      <c r="DO348" s="23" t="n">
        <v>0.01050881732143352</v>
      </c>
      <c r="DP348" s="23" t="n">
        <v>1.688296390165937</v>
      </c>
      <c r="DQ348" s="23" t="n">
        <v>2.271404077701979</v>
      </c>
      <c r="DR348" s="23" t="n">
        <v>0.03171126533171736</v>
      </c>
      <c r="DS348" s="23" t="n">
        <v>0.01293692683905411</v>
      </c>
      <c r="DT348" s="23" t="n">
        <v>3.836571787160446</v>
      </c>
      <c r="DU348" s="23" t="n">
        <v>2.836571787160447</v>
      </c>
      <c r="DV348" s="23" t="n">
        <v>-0.0004937155995776211</v>
      </c>
      <c r="DW348" s="23" t="n">
        <v>-0.0008380364805907395</v>
      </c>
      <c r="DX348" s="23" t="n">
        <v>-0.002253038941521325</v>
      </c>
      <c r="DY348" s="23" t="n">
        <v>-0.0009212868613529649</v>
      </c>
      <c r="DZ348" s="23" t="n">
        <v>-0.001759323341943704</v>
      </c>
      <c r="EA348" s="23" t="n">
        <v>2.697407335939331</v>
      </c>
      <c r="EB348" s="23" t="n">
        <v>4.563434786036383</v>
      </c>
      <c r="EC348" s="23" t="n">
        <v>-0.004460631643094135</v>
      </c>
      <c r="ED348" s="23" t="n">
        <v>-0.002207592701572809</v>
      </c>
      <c r="EE348" s="23" t="n">
        <v>9.034820141211362</v>
      </c>
      <c r="EF348" s="23" t="n">
        <v>8.034820141211362</v>
      </c>
      <c r="EG348" s="23" t="n">
        <v>0.005105620426892829</v>
      </c>
      <c r="EH348" s="23" t="n">
        <v>0.004826035472842071</v>
      </c>
      <c r="EI348" s="23" t="n">
        <v>0.01333346731697353</v>
      </c>
      <c r="EJ348" s="23" t="n">
        <v>0.003401811417238633</v>
      </c>
      <c r="EK348" s="23" t="n">
        <v>0.008227846890080704</v>
      </c>
      <c r="EL348" s="23" t="n">
        <v>1.945239768985156</v>
      </c>
      <c r="EM348" s="23" t="n">
        <v>2.611527336960298</v>
      </c>
      <c r="EN348" s="23" t="n">
        <v>0.02119469263278191</v>
      </c>
      <c r="EO348" s="23" t="n">
        <v>0.007861225315808379</v>
      </c>
      <c r="EP348" s="23" t="n">
        <v>4.151247225732475</v>
      </c>
      <c r="EQ348" s="23" t="n">
        <v>3.151247225732475</v>
      </c>
      <c r="ER348" s="23" t="n">
        <v>-0.01984037700607594</v>
      </c>
      <c r="ES348" s="23" t="n">
        <v>-0.005479383353165909</v>
      </c>
      <c r="ET348" s="23" t="n">
        <v>-0.02823284806438812</v>
      </c>
      <c r="EU348" s="23" t="n">
        <v>-0.002913087705146271</v>
      </c>
      <c r="EV348" s="23" t="n">
        <v>-0.00839247105831218</v>
      </c>
      <c r="EW348" s="23" t="n">
        <v>1.276173348494734</v>
      </c>
      <c r="EX348" s="23" t="n">
        <v>1.422999575851913</v>
      </c>
      <c r="EY348" s="23" t="n">
        <v>-0.02702614103979402</v>
      </c>
      <c r="EZ348" s="23" t="n">
        <v>0.001206707024594109</v>
      </c>
      <c r="FA348" s="23" t="n">
        <v>1.362178804944961</v>
      </c>
      <c r="FB348" s="23" t="n">
        <v>0.3621788049449611</v>
      </c>
      <c r="FC348" s="23" t="n">
        <v>0.003505570986497725</v>
      </c>
      <c r="FD348" s="23" t="n">
        <v>0.00460742566121686</v>
      </c>
      <c r="FE348" s="23" t="n">
        <v>0.01216722821179076</v>
      </c>
      <c r="FF348" s="23" t="n">
        <v>0.004054231564076179</v>
      </c>
      <c r="FG348" s="23" t="n">
        <v>0.008661657225293039</v>
      </c>
      <c r="FH348" s="23" t="n">
        <v>2.314315322372049</v>
      </c>
      <c r="FI348" s="23" t="n">
        <v>3.470826367132435</v>
      </c>
      <c r="FJ348" s="23" t="n">
        <v>0.02952667624137908</v>
      </c>
      <c r="FK348" s="23" t="n">
        <v>0.01735944802958831</v>
      </c>
      <c r="FL348" s="23" t="n">
        <v>8.422786574599648</v>
      </c>
      <c r="FM348" s="23" t="n">
        <v>7.422786574599648</v>
      </c>
    </row>
    <row r="349">
      <c r="A349" s="2" t="inlineStr">
        <is>
          <t>Vic|9502</t>
        </is>
      </c>
      <c r="B349" s="2" t="inlineStr">
        <is>
          <t>Vic</t>
        </is>
      </c>
      <c r="C349" s="2" t="inlineStr">
        <is>
          <t>9502</t>
        </is>
      </c>
      <c r="D349" s="2" t="inlineStr">
        <is>
          <t>Other services</t>
        </is>
      </c>
      <c r="E349" s="23" t="n">
        <v>1</v>
      </c>
      <c r="F349" s="23" t="n">
        <v>0.04603986719833678</v>
      </c>
      <c r="G349" s="23" t="n">
        <v>1.085434381339809</v>
      </c>
      <c r="H349" s="23" t="n">
        <v>0.0393945141414723</v>
      </c>
      <c r="I349" s="23" t="n">
        <v>0.08543438133980907</v>
      </c>
      <c r="J349" s="23" t="n">
        <v>1.046039867198337</v>
      </c>
      <c r="K349" s="23" t="n">
        <v>1.085434381339809</v>
      </c>
      <c r="L349" s="23" t="n">
        <v>2.674101887924537</v>
      </c>
      <c r="M349" s="23" t="n">
        <v>1.588667506584728</v>
      </c>
      <c r="N349" s="23" t="n">
        <v>2.674101887924537</v>
      </c>
      <c r="O349" s="23" t="n">
        <v>1.674101887924537</v>
      </c>
      <c r="P349" s="23" t="n">
        <v>0.8768789279616952</v>
      </c>
      <c r="Q349" s="23" t="n">
        <v>0.01149434804382611</v>
      </c>
      <c r="R349" s="23" t="n">
        <v>0.8980182976241742</v>
      </c>
      <c r="S349" s="23" t="n">
        <v>0.009645021618652874</v>
      </c>
      <c r="T349" s="23" t="n">
        <v>0.02113936966247898</v>
      </c>
      <c r="U349" s="23" t="n">
        <v>1.013108249813397</v>
      </c>
      <c r="V349" s="23" t="n">
        <v>1.024107512438025</v>
      </c>
      <c r="W349" s="23" t="n">
        <v>1.274973751085462</v>
      </c>
      <c r="X349" s="23" t="n">
        <v>0.3769554534612873</v>
      </c>
      <c r="Y349" s="23" t="n">
        <v>1.453990637053096</v>
      </c>
      <c r="Z349" s="23" t="n">
        <v>0.4539906370530965</v>
      </c>
      <c r="AA349" s="23" t="n">
        <v>0.9439124562350859</v>
      </c>
      <c r="AB349" s="23" t="n">
        <v>0.01984469905100054</v>
      </c>
      <c r="AC349" s="23" t="n">
        <v>0.9807846981855251</v>
      </c>
      <c r="AD349" s="23" t="n">
        <v>0.01702754289943861</v>
      </c>
      <c r="AE349" s="23" t="n">
        <v>0.03687224195043914</v>
      </c>
      <c r="AF349" s="23" t="n">
        <v>1.021023876652877</v>
      </c>
      <c r="AG349" s="23" t="n">
        <v>1.039063200942923</v>
      </c>
      <c r="AH349" s="23" t="n">
        <v>1.774836952640076</v>
      </c>
      <c r="AI349" s="23" t="n">
        <v>0.7940522544545507</v>
      </c>
      <c r="AJ349" s="23" t="n">
        <v>1.880298263802172</v>
      </c>
      <c r="AK349" s="23" t="n">
        <v>0.8802982638021721</v>
      </c>
      <c r="AL349" s="23" t="n">
        <v>0.9380570014282616</v>
      </c>
      <c r="AM349" s="23" t="n">
        <v>0.0198048271260811</v>
      </c>
      <c r="AN349" s="23" t="n">
        <v>0.9749445682436447</v>
      </c>
      <c r="AO349" s="23" t="n">
        <v>0.01708273968930198</v>
      </c>
      <c r="AP349" s="23" t="n">
        <v>0.03688756681538308</v>
      </c>
      <c r="AQ349" s="23" t="n">
        <v>1.021112605199819</v>
      </c>
      <c r="AR349" s="23" t="n">
        <v>1.039323374548902</v>
      </c>
      <c r="AS349" s="23" t="n">
        <v>1.782303469441977</v>
      </c>
      <c r="AT349" s="23" t="n">
        <v>0.8073589011983328</v>
      </c>
      <c r="AU349" s="23" t="n">
        <v>1.899994847571403</v>
      </c>
      <c r="AV349" s="23" t="n">
        <v>0.8999948475714031</v>
      </c>
      <c r="AW349" s="23" t="n">
        <v>0.9394170449351169</v>
      </c>
      <c r="AX349" s="23" t="n">
        <v>0.02037834037612965</v>
      </c>
      <c r="AY349" s="23" t="n">
        <v>0.9773378414725711</v>
      </c>
      <c r="AZ349" s="23" t="n">
        <v>0.01754245616132452</v>
      </c>
      <c r="BA349" s="23" t="n">
        <v>0.03792079653745417</v>
      </c>
      <c r="BB349" s="23" t="n">
        <v>1.021692538458824</v>
      </c>
      <c r="BC349" s="23" t="n">
        <v>1.04036630668126</v>
      </c>
      <c r="BD349" s="23" t="n">
        <v>1.806306097196789</v>
      </c>
      <c r="BE349" s="23" t="n">
        <v>0.8289682557242177</v>
      </c>
      <c r="BF349" s="23" t="n">
        <v>1.922794680951894</v>
      </c>
      <c r="BG349" s="23" t="n">
        <v>0.9227946809518937</v>
      </c>
      <c r="BH349" s="23" t="n">
        <v>6.849904065528378</v>
      </c>
      <c r="BI349" s="23" t="n">
        <v>0.1546376950265898</v>
      </c>
      <c r="BJ349" s="23" t="n">
        <v>7.107106487108668</v>
      </c>
      <c r="BK349" s="23" t="n">
        <v>0.1025647265537004</v>
      </c>
      <c r="BL349" s="23" t="n">
        <v>0.2572024215802902</v>
      </c>
      <c r="BM349" s="23" t="n">
        <v>1.02257516215516</v>
      </c>
      <c r="BN349" s="23" t="n">
        <v>1.037548324636347</v>
      </c>
      <c r="BO349" s="23" t="n">
        <v>11.71030882739883</v>
      </c>
      <c r="BP349" s="23" t="n">
        <v>4.603202340290162</v>
      </c>
      <c r="BQ349" s="23" t="n">
        <v>1.70955807780288</v>
      </c>
      <c r="BR349" s="23" t="n">
        <v>0.7095580778028805</v>
      </c>
      <c r="CD349" s="23" t="n">
        <v>0.06703352827339068</v>
      </c>
      <c r="CE349" s="23" t="n">
        <v>0.008350351007174428</v>
      </c>
      <c r="CF349" s="23" t="n">
        <v>0.08276640056135083</v>
      </c>
      <c r="CG349" s="23" t="n">
        <v>0.007382521280785722</v>
      </c>
      <c r="CH349" s="23" t="n">
        <v>0.01573287228796015</v>
      </c>
      <c r="CI349" s="23" t="n">
        <v>1.124569767133817</v>
      </c>
      <c r="CJ349" s="23" t="n">
        <v>1.234701539560844</v>
      </c>
      <c r="CK349" s="23" t="n">
        <v>0.4998632015546139</v>
      </c>
      <c r="CL349" s="23" t="n">
        <v>0.4170968009932631</v>
      </c>
      <c r="CM349" s="23" t="n">
        <v>7.456913195975056</v>
      </c>
      <c r="CN349" s="23" t="n">
        <v>6.456913195975055</v>
      </c>
      <c r="CO349" s="23" t="n">
        <v>0</v>
      </c>
      <c r="CP349" s="23" t="n">
        <v>3.368586107973742e-05</v>
      </c>
      <c r="CQ349" s="23" t="n">
        <v>6.438652484793504e-05</v>
      </c>
      <c r="CR349" s="23" t="n">
        <v>3.070066376819762e-05</v>
      </c>
      <c r="CS349" s="23" t="n">
        <v>6.438652484793504e-05</v>
      </c>
      <c r="CV349" s="23" t="n">
        <v>0.005656687066850064</v>
      </c>
      <c r="CW349" s="23" t="n">
        <v>0.00559230054200213</v>
      </c>
      <c r="CZ349" s="23" t="n">
        <v>5.767964823287199e-05</v>
      </c>
      <c r="DA349" s="23" t="n">
        <v>8.052861820339189e-06</v>
      </c>
      <c r="DB349" s="23" t="n">
        <v>7.237831590211046e-05</v>
      </c>
      <c r="DC349" s="23" t="n">
        <v>6.645805848899285e-06</v>
      </c>
      <c r="DD349" s="23" t="n">
        <v>1.469866766923847e-05</v>
      </c>
      <c r="DE349" s="23" t="n">
        <v>1.13961357371368</v>
      </c>
      <c r="DF349" s="23" t="n">
        <v>1.254832824394057</v>
      </c>
      <c r="DG349" s="23" t="n">
        <v>0.0003447780827096831</v>
      </c>
      <c r="DH349" s="23" t="n">
        <v>0.0002723997668075726</v>
      </c>
      <c r="DI349" s="23" t="n">
        <v>5.97746507256249</v>
      </c>
      <c r="DJ349" s="23" t="n">
        <v>4.97746507256249</v>
      </c>
      <c r="DK349" s="23" t="n">
        <v>0.001367275616135563</v>
      </c>
      <c r="DL349" s="23" t="n">
        <v>0.0006420268863842889</v>
      </c>
      <c r="DM349" s="23" t="n">
        <v>0.002546283565852289</v>
      </c>
      <c r="DN349" s="23" t="n">
        <v>0.0005369810633324371</v>
      </c>
      <c r="DO349" s="23" t="n">
        <v>0.001179007949716726</v>
      </c>
      <c r="DP349" s="23" t="n">
        <v>1.469566544453487</v>
      </c>
      <c r="DQ349" s="23" t="n">
        <v>1.862304524269252</v>
      </c>
      <c r="DR349" s="23" t="n">
        <v>0.02153044764374719</v>
      </c>
      <c r="DS349" s="23" t="n">
        <v>0.0189841640778949</v>
      </c>
      <c r="DT349" s="23" t="n">
        <v>15.7469696597094</v>
      </c>
      <c r="DU349" s="23" t="n">
        <v>14.7469696597094</v>
      </c>
      <c r="DV349" s="23" t="n">
        <v>-6.491175751325514e-05</v>
      </c>
      <c r="DW349" s="23" t="n">
        <v>-0.0001102523592358142</v>
      </c>
      <c r="DX349" s="23" t="n">
        <v>-0.000289775177675984</v>
      </c>
      <c r="DY349" s="23" t="n">
        <v>-0.0001146110609269146</v>
      </c>
      <c r="DZ349" s="23" t="n">
        <v>-0.0002248634201627288</v>
      </c>
      <c r="EA349" s="23" t="n">
        <v>2.698495980690408</v>
      </c>
      <c r="EB349" s="23" t="n">
        <v>4.464140069182554</v>
      </c>
      <c r="EC349" s="23" t="n">
        <v>-0.003529285038495891</v>
      </c>
      <c r="ED349" s="23" t="n">
        <v>-0.003239509860819906</v>
      </c>
      <c r="EE349" s="23" t="n">
        <v>54.37050503177644</v>
      </c>
      <c r="EF349" s="23" t="n">
        <v>53.37050503177643</v>
      </c>
      <c r="EG349" s="23" t="n">
        <v>0.01177008128776471</v>
      </c>
      <c r="EH349" s="23" t="n">
        <v>0.0004182424049911516</v>
      </c>
      <c r="EI349" s="23" t="n">
        <v>0.01253212803335021</v>
      </c>
      <c r="EJ349" s="23" t="n">
        <v>0.0003438043405943469</v>
      </c>
      <c r="EK349" s="23" t="n">
        <v>0.0007620467455854985</v>
      </c>
      <c r="EL349" s="23" t="n">
        <v>1.035534368435155</v>
      </c>
      <c r="EM349" s="23" t="n">
        <v>1.064744391050015</v>
      </c>
      <c r="EN349" s="23" t="n">
        <v>0.02406800460629981</v>
      </c>
      <c r="EO349" s="23" t="n">
        <v>0.0115358765729496</v>
      </c>
      <c r="EP349" s="23" t="n">
        <v>2.044846082016365</v>
      </c>
      <c r="EQ349" s="23" t="n">
        <v>1.044846082016365</v>
      </c>
      <c r="ER349" s="23" t="n">
        <v>-0.01762553609458896</v>
      </c>
      <c r="ES349" s="23" t="n">
        <v>-0.000458114329910575</v>
      </c>
      <c r="ET349" s="23" t="n">
        <v>-0.01837225797523054</v>
      </c>
      <c r="EU349" s="23" t="n">
        <v>-0.0002886075507310112</v>
      </c>
      <c r="EV349" s="23" t="n">
        <v>-0.0007467218806415862</v>
      </c>
      <c r="EW349" s="23" t="n">
        <v>1.025991511829885</v>
      </c>
      <c r="EX349" s="23" t="n">
        <v>1.042365910269863</v>
      </c>
      <c r="EY349" s="23" t="n">
        <v>-0.01660148780439778</v>
      </c>
      <c r="EZ349" s="23" t="n">
        <v>0.001770770170832763</v>
      </c>
      <c r="FA349" s="23" t="n">
        <v>0.9418997365699668</v>
      </c>
      <c r="FB349" s="23" t="n">
        <v>-0.05810026343003317</v>
      </c>
      <c r="FC349" s="23" t="n">
        <v>0.004094034409968893</v>
      </c>
      <c r="FD349" s="23" t="n">
        <v>0.0005099929130876596</v>
      </c>
      <c r="FE349" s="23" t="n">
        <v>0.005054910589003664</v>
      </c>
      <c r="FF349" s="23" t="n">
        <v>0.0004508832659471111</v>
      </c>
      <c r="FG349" s="23" t="n">
        <v>0.0009608761790347708</v>
      </c>
      <c r="FH349" s="23" t="n">
        <v>1.124569767133817</v>
      </c>
      <c r="FI349" s="23" t="n">
        <v>1.234701539560844</v>
      </c>
      <c r="FJ349" s="23" t="n">
        <v>0.030528859216473</v>
      </c>
      <c r="FK349" s="23" t="n">
        <v>0.02547394862746933</v>
      </c>
      <c r="FL349" s="23" t="n">
        <v>7.456913195975058</v>
      </c>
      <c r="FM349" s="23" t="n">
        <v>6.456913195975059</v>
      </c>
    </row>
    <row r="350">
      <c r="A350" s="2" t="inlineStr">
        <is>
          <t>QLD|0101</t>
        </is>
      </c>
      <c r="B350" s="2" t="inlineStr">
        <is>
          <t>QLD</t>
        </is>
      </c>
      <c r="C350" s="2" t="inlineStr">
        <is>
          <t>0101</t>
        </is>
      </c>
      <c r="D350" s="2" t="inlineStr">
        <is>
          <t>Sheep, grains, beef and dairy cattle</t>
        </is>
      </c>
      <c r="E350" s="24" t="n"/>
    </row>
    <row r="351">
      <c r="A351" s="2" t="inlineStr">
        <is>
          <t>QLD|0102</t>
        </is>
      </c>
      <c r="B351" s="2" t="inlineStr">
        <is>
          <t>QLD</t>
        </is>
      </c>
      <c r="C351" s="2" t="inlineStr">
        <is>
          <t>0102</t>
        </is>
      </c>
      <c r="D351" s="2" t="inlineStr">
        <is>
          <t>Poultry and other livestock</t>
        </is>
      </c>
      <c r="E351" s="24" t="n"/>
    </row>
    <row r="352">
      <c r="A352" s="2" t="inlineStr">
        <is>
          <t>QLD|0103</t>
        </is>
      </c>
      <c r="B352" s="2" t="inlineStr">
        <is>
          <t>QLD</t>
        </is>
      </c>
      <c r="C352" s="2" t="inlineStr">
        <is>
          <t>0103</t>
        </is>
      </c>
      <c r="D352" s="2" t="inlineStr">
        <is>
          <t>Other agriculture</t>
        </is>
      </c>
      <c r="E352" s="24" t="n"/>
    </row>
    <row r="353">
      <c r="A353" s="2" t="inlineStr">
        <is>
          <t>QLD|0201</t>
        </is>
      </c>
      <c r="B353" s="2" t="inlineStr">
        <is>
          <t>QLD</t>
        </is>
      </c>
      <c r="C353" s="2" t="inlineStr">
        <is>
          <t>0201</t>
        </is>
      </c>
      <c r="D353" s="2" t="inlineStr">
        <is>
          <t>Aquaculture</t>
        </is>
      </c>
      <c r="E353" s="24" t="n"/>
    </row>
    <row r="354">
      <c r="A354" s="2" t="inlineStr">
        <is>
          <t>QLD|0301</t>
        </is>
      </c>
      <c r="B354" s="2" t="inlineStr">
        <is>
          <t>QLD</t>
        </is>
      </c>
      <c r="C354" s="2" t="inlineStr">
        <is>
          <t>0301</t>
        </is>
      </c>
      <c r="D354" s="2" t="inlineStr">
        <is>
          <t>Forestry and logging</t>
        </is>
      </c>
      <c r="E354" s="24" t="n"/>
    </row>
    <row r="355">
      <c r="A355" s="2" t="inlineStr">
        <is>
          <t>QLD|0401</t>
        </is>
      </c>
      <c r="B355" s="2" t="inlineStr">
        <is>
          <t>QLD</t>
        </is>
      </c>
      <c r="C355" s="2" t="inlineStr">
        <is>
          <t>0401</t>
        </is>
      </c>
      <c r="D355" s="2" t="inlineStr">
        <is>
          <t>Fishing, hunting and trapping</t>
        </is>
      </c>
      <c r="E355" s="24" t="n"/>
    </row>
    <row r="356">
      <c r="A356" s="2" t="inlineStr">
        <is>
          <t>QLD|0501</t>
        </is>
      </c>
      <c r="B356" s="2" t="inlineStr">
        <is>
          <t>QLD</t>
        </is>
      </c>
      <c r="C356" s="2" t="inlineStr">
        <is>
          <t>0501</t>
        </is>
      </c>
      <c r="D356" s="2" t="inlineStr">
        <is>
          <t>Agriculture, forestry and fishing support services</t>
        </is>
      </c>
      <c r="E356" s="24" t="n"/>
    </row>
    <row r="357">
      <c r="A357" s="2" t="inlineStr">
        <is>
          <t>QLD|0601</t>
        </is>
      </c>
      <c r="B357" s="2" t="inlineStr">
        <is>
          <t>QLD</t>
        </is>
      </c>
      <c r="C357" s="2" t="inlineStr">
        <is>
          <t>0601</t>
        </is>
      </c>
      <c r="D357" s="2" t="inlineStr">
        <is>
          <t>Coal mining</t>
        </is>
      </c>
      <c r="E357" s="24" t="n"/>
    </row>
    <row r="358">
      <c r="A358" s="2" t="inlineStr">
        <is>
          <t>QLD|0701</t>
        </is>
      </c>
      <c r="B358" s="2" t="inlineStr">
        <is>
          <t>QLD</t>
        </is>
      </c>
      <c r="C358" s="2" t="inlineStr">
        <is>
          <t>0701</t>
        </is>
      </c>
      <c r="D358" s="2" t="inlineStr">
        <is>
          <t>Oil and gas extraction</t>
        </is>
      </c>
      <c r="E358" s="24" t="n"/>
    </row>
    <row r="359">
      <c r="A359" s="2" t="inlineStr">
        <is>
          <t>QLD|0801</t>
        </is>
      </c>
      <c r="B359" s="2" t="inlineStr">
        <is>
          <t>QLD</t>
        </is>
      </c>
      <c r="C359" s="2" t="inlineStr">
        <is>
          <t>0801</t>
        </is>
      </c>
      <c r="D359" s="2" t="inlineStr">
        <is>
          <t>Iron ore mining</t>
        </is>
      </c>
      <c r="E359" s="24" t="n"/>
    </row>
    <row r="360">
      <c r="A360" s="2" t="inlineStr">
        <is>
          <t>QLD|0802</t>
        </is>
      </c>
      <c r="B360" s="2" t="inlineStr">
        <is>
          <t>QLD</t>
        </is>
      </c>
      <c r="C360" s="2" t="inlineStr">
        <is>
          <t>0802</t>
        </is>
      </c>
      <c r="D360" s="2" t="inlineStr">
        <is>
          <t>Non-ferrous metal ore mining</t>
        </is>
      </c>
      <c r="E360" s="24" t="n"/>
    </row>
    <row r="361">
      <c r="A361" s="2" t="inlineStr">
        <is>
          <t>QLD|0901</t>
        </is>
      </c>
      <c r="B361" s="2" t="inlineStr">
        <is>
          <t>QLD</t>
        </is>
      </c>
      <c r="C361" s="2" t="inlineStr">
        <is>
          <t>0901</t>
        </is>
      </c>
      <c r="D361" s="2" t="inlineStr">
        <is>
          <t>Non-metallic mineral mining</t>
        </is>
      </c>
      <c r="E361" s="24" t="n"/>
    </row>
    <row r="362">
      <c r="A362" s="2" t="inlineStr">
        <is>
          <t>QLD|1001</t>
        </is>
      </c>
      <c r="B362" s="2" t="inlineStr">
        <is>
          <t>QLD</t>
        </is>
      </c>
      <c r="C362" s="2" t="inlineStr">
        <is>
          <t>1001</t>
        </is>
      </c>
      <c r="D362" s="2" t="inlineStr">
        <is>
          <t>Exploration and mining support services</t>
        </is>
      </c>
      <c r="E362" s="24" t="n"/>
    </row>
    <row r="363">
      <c r="A363" s="2" t="inlineStr">
        <is>
          <t>QLD|1101</t>
        </is>
      </c>
      <c r="B363" s="2" t="inlineStr">
        <is>
          <t>QLD</t>
        </is>
      </c>
      <c r="C363" s="2" t="inlineStr">
        <is>
          <t>1101</t>
        </is>
      </c>
      <c r="D363" s="2" t="inlineStr">
        <is>
          <t>Meat and meat product manufacturing</t>
        </is>
      </c>
      <c r="E363" s="24" t="n"/>
    </row>
    <row r="364">
      <c r="A364" s="2" t="inlineStr">
        <is>
          <t>QLD|1102</t>
        </is>
      </c>
      <c r="B364" s="2" t="inlineStr">
        <is>
          <t>QLD</t>
        </is>
      </c>
      <c r="C364" s="2" t="inlineStr">
        <is>
          <t>1102</t>
        </is>
      </c>
      <c r="D364" s="2" t="inlineStr">
        <is>
          <t>Processed seafood manufacturing</t>
        </is>
      </c>
      <c r="E364" s="24" t="n"/>
    </row>
    <row r="365">
      <c r="A365" s="2" t="inlineStr">
        <is>
          <t>QLD|1103</t>
        </is>
      </c>
      <c r="B365" s="2" t="inlineStr">
        <is>
          <t>QLD</t>
        </is>
      </c>
      <c r="C365" s="2" t="inlineStr">
        <is>
          <t>1103</t>
        </is>
      </c>
      <c r="D365" s="2" t="inlineStr">
        <is>
          <t>Dairy product manufacturing</t>
        </is>
      </c>
      <c r="E365" s="24" t="n"/>
    </row>
    <row r="366">
      <c r="A366" s="2" t="inlineStr">
        <is>
          <t>QLD|1104</t>
        </is>
      </c>
      <c r="B366" s="2" t="inlineStr">
        <is>
          <t>QLD</t>
        </is>
      </c>
      <c r="C366" s="2" t="inlineStr">
        <is>
          <t>1104</t>
        </is>
      </c>
      <c r="D366" s="2" t="inlineStr">
        <is>
          <t>Fruit and vegetable product manufacturing</t>
        </is>
      </c>
      <c r="E366" s="24" t="n"/>
    </row>
    <row r="367">
      <c r="A367" s="2" t="inlineStr">
        <is>
          <t>QLD|1105</t>
        </is>
      </c>
      <c r="B367" s="2" t="inlineStr">
        <is>
          <t>QLD</t>
        </is>
      </c>
      <c r="C367" s="2" t="inlineStr">
        <is>
          <t>1105</t>
        </is>
      </c>
      <c r="D367" s="2" t="inlineStr">
        <is>
          <t>Oils and fats manufacturing</t>
        </is>
      </c>
      <c r="E367" s="24" t="n"/>
    </row>
    <row r="368">
      <c r="A368" s="2" t="inlineStr">
        <is>
          <t>QLD|1106</t>
        </is>
      </c>
      <c r="B368" s="2" t="inlineStr">
        <is>
          <t>QLD</t>
        </is>
      </c>
      <c r="C368" s="2" t="inlineStr">
        <is>
          <t>1106</t>
        </is>
      </c>
      <c r="D368" s="2" t="inlineStr">
        <is>
          <t>Grain mill and cereal product manufacturing</t>
        </is>
      </c>
      <c r="E368" s="24" t="n"/>
    </row>
    <row r="369">
      <c r="A369" s="2" t="inlineStr">
        <is>
          <t>QLD|1107</t>
        </is>
      </c>
      <c r="B369" s="2" t="inlineStr">
        <is>
          <t>QLD</t>
        </is>
      </c>
      <c r="C369" s="2" t="inlineStr">
        <is>
          <t>1107</t>
        </is>
      </c>
      <c r="D369" s="2" t="inlineStr">
        <is>
          <t>Bakery product manufacturing</t>
        </is>
      </c>
      <c r="E369" s="24" t="n"/>
    </row>
    <row r="370">
      <c r="A370" s="2" t="inlineStr">
        <is>
          <t>QLD|1108</t>
        </is>
      </c>
      <c r="B370" s="2" t="inlineStr">
        <is>
          <t>QLD</t>
        </is>
      </c>
      <c r="C370" s="2" t="inlineStr">
        <is>
          <t>1108</t>
        </is>
      </c>
      <c r="D370" s="2" t="inlineStr">
        <is>
          <t>Sugar and confectionery manufacturing</t>
        </is>
      </c>
      <c r="E370" s="24" t="n"/>
    </row>
    <row r="371">
      <c r="A371" s="2" t="inlineStr">
        <is>
          <t>QLD|1109</t>
        </is>
      </c>
      <c r="B371" s="2" t="inlineStr">
        <is>
          <t>QLD</t>
        </is>
      </c>
      <c r="C371" s="2" t="inlineStr">
        <is>
          <t>1109</t>
        </is>
      </c>
      <c r="D371" s="2" t="inlineStr">
        <is>
          <t>Other food product manufacturing</t>
        </is>
      </c>
      <c r="E371" s="24" t="n"/>
    </row>
    <row r="372">
      <c r="A372" s="2" t="inlineStr">
        <is>
          <t>QLD|1201</t>
        </is>
      </c>
      <c r="B372" s="2" t="inlineStr">
        <is>
          <t>QLD</t>
        </is>
      </c>
      <c r="C372" s="2" t="inlineStr">
        <is>
          <t>1201</t>
        </is>
      </c>
      <c r="D372" s="2" t="inlineStr">
        <is>
          <t>Soft drinks, cordials and syrup manufacturing</t>
        </is>
      </c>
      <c r="E372" s="24" t="n"/>
    </row>
    <row r="373">
      <c r="A373" s="2" t="inlineStr">
        <is>
          <t>QLD|1202</t>
        </is>
      </c>
      <c r="B373" s="2" t="inlineStr">
        <is>
          <t>QLD</t>
        </is>
      </c>
      <c r="C373" s="2" t="inlineStr">
        <is>
          <t>1202</t>
        </is>
      </c>
      <c r="D373" s="2" t="inlineStr">
        <is>
          <t>Beer manufacturing</t>
        </is>
      </c>
      <c r="E373" s="24" t="n"/>
    </row>
    <row r="374">
      <c r="A374" s="2" t="inlineStr">
        <is>
          <t>QLD|1205</t>
        </is>
      </c>
      <c r="B374" s="2" t="inlineStr">
        <is>
          <t>QLD</t>
        </is>
      </c>
      <c r="C374" s="2" t="inlineStr">
        <is>
          <t>1205</t>
        </is>
      </c>
      <c r="D374" s="2" t="inlineStr">
        <is>
          <t>Wine, spirits and tobacco</t>
        </is>
      </c>
      <c r="E374" s="24" t="n"/>
    </row>
    <row r="375">
      <c r="A375" s="2" t="inlineStr">
        <is>
          <t>QLD|1301</t>
        </is>
      </c>
      <c r="B375" s="2" t="inlineStr">
        <is>
          <t>QLD</t>
        </is>
      </c>
      <c r="C375" s="2" t="inlineStr">
        <is>
          <t>1301</t>
        </is>
      </c>
      <c r="D375" s="2" t="inlineStr">
        <is>
          <t>Textile manufacturing</t>
        </is>
      </c>
      <c r="E375" s="24" t="n"/>
    </row>
    <row r="376">
      <c r="A376" s="2" t="inlineStr">
        <is>
          <t>QLD|1302</t>
        </is>
      </c>
      <c r="B376" s="2" t="inlineStr">
        <is>
          <t>QLD</t>
        </is>
      </c>
      <c r="C376" s="2" t="inlineStr">
        <is>
          <t>1302</t>
        </is>
      </c>
      <c r="D376" s="2" t="inlineStr">
        <is>
          <t>Tanned leather, dressed fur and leather product manufacturing</t>
        </is>
      </c>
      <c r="E376" s="24" t="n"/>
    </row>
    <row r="377">
      <c r="A377" s="2" t="inlineStr">
        <is>
          <t>QLD|1303</t>
        </is>
      </c>
      <c r="B377" s="2" t="inlineStr">
        <is>
          <t>QLD</t>
        </is>
      </c>
      <c r="C377" s="2" t="inlineStr">
        <is>
          <t>1303</t>
        </is>
      </c>
      <c r="D377" s="2" t="inlineStr">
        <is>
          <t>Textile product manufacturing</t>
        </is>
      </c>
      <c r="E377" s="24" t="n"/>
    </row>
    <row r="378">
      <c r="A378" s="2" t="inlineStr">
        <is>
          <t>QLD|1304</t>
        </is>
      </c>
      <c r="B378" s="2" t="inlineStr">
        <is>
          <t>QLD</t>
        </is>
      </c>
      <c r="C378" s="2" t="inlineStr">
        <is>
          <t>1304</t>
        </is>
      </c>
      <c r="D378" s="2" t="inlineStr">
        <is>
          <t>Knitted product manufacturing</t>
        </is>
      </c>
      <c r="E378" s="24" t="n"/>
    </row>
    <row r="379">
      <c r="A379" s="2" t="inlineStr">
        <is>
          <t>QLD|1305</t>
        </is>
      </c>
      <c r="B379" s="2" t="inlineStr">
        <is>
          <t>QLD</t>
        </is>
      </c>
      <c r="C379" s="2" t="inlineStr">
        <is>
          <t>1305</t>
        </is>
      </c>
      <c r="D379" s="2" t="inlineStr">
        <is>
          <t>Clothing manufacturing</t>
        </is>
      </c>
      <c r="E379" s="24" t="n"/>
    </row>
    <row r="380">
      <c r="A380" s="2" t="inlineStr">
        <is>
          <t>QLD|1306</t>
        </is>
      </c>
      <c r="B380" s="2" t="inlineStr">
        <is>
          <t>QLD</t>
        </is>
      </c>
      <c r="C380" s="2" t="inlineStr">
        <is>
          <t>1306</t>
        </is>
      </c>
      <c r="D380" s="2" t="inlineStr">
        <is>
          <t>Footwear manufacturing</t>
        </is>
      </c>
      <c r="E380" s="24" t="n"/>
    </row>
    <row r="381">
      <c r="A381" s="2" t="inlineStr">
        <is>
          <t>QLD|1401</t>
        </is>
      </c>
      <c r="B381" s="2" t="inlineStr">
        <is>
          <t>QLD</t>
        </is>
      </c>
      <c r="C381" s="2" t="inlineStr">
        <is>
          <t>1401</t>
        </is>
      </c>
      <c r="D381" s="2" t="inlineStr">
        <is>
          <t>Sawmill product manufacturing</t>
        </is>
      </c>
      <c r="E381" s="24" t="n"/>
    </row>
    <row r="382">
      <c r="A382" s="2" t="inlineStr">
        <is>
          <t>QLD|1402</t>
        </is>
      </c>
      <c r="B382" s="2" t="inlineStr">
        <is>
          <t>QLD</t>
        </is>
      </c>
      <c r="C382" s="2" t="inlineStr">
        <is>
          <t>1402</t>
        </is>
      </c>
      <c r="D382" s="2" t="inlineStr">
        <is>
          <t>Other wood product manufacturing</t>
        </is>
      </c>
      <c r="E382" s="24" t="n"/>
    </row>
    <row r="383">
      <c r="A383" s="2" t="inlineStr">
        <is>
          <t>QLD|1501</t>
        </is>
      </c>
      <c r="B383" s="2" t="inlineStr">
        <is>
          <t>QLD</t>
        </is>
      </c>
      <c r="C383" s="2" t="inlineStr">
        <is>
          <t>1501</t>
        </is>
      </c>
      <c r="D383" s="2" t="inlineStr">
        <is>
          <t>Pulp, paper and paperboard manufacturing</t>
        </is>
      </c>
      <c r="E383" s="24" t="n"/>
    </row>
    <row r="384">
      <c r="A384" s="2" t="inlineStr">
        <is>
          <t>QLD|1502</t>
        </is>
      </c>
      <c r="B384" s="2" t="inlineStr">
        <is>
          <t>QLD</t>
        </is>
      </c>
      <c r="C384" s="2" t="inlineStr">
        <is>
          <t>1502</t>
        </is>
      </c>
      <c r="D384" s="2" t="inlineStr">
        <is>
          <t>Paper stationery and other converted paper product manufacturing</t>
        </is>
      </c>
      <c r="E384" s="24" t="n"/>
    </row>
    <row r="385">
      <c r="A385" s="2" t="inlineStr">
        <is>
          <t>QLD|1601</t>
        </is>
      </c>
      <c r="B385" s="2" t="inlineStr">
        <is>
          <t>QLD</t>
        </is>
      </c>
      <c r="C385" s="2" t="inlineStr">
        <is>
          <t>1601</t>
        </is>
      </c>
      <c r="D385" s="2" t="inlineStr">
        <is>
          <t>Printing (including the reproduction of recorded media)</t>
        </is>
      </c>
      <c r="E385" s="24" t="n"/>
    </row>
    <row r="386">
      <c r="A386" s="2" t="inlineStr">
        <is>
          <t>QLD|1701</t>
        </is>
      </c>
      <c r="B386" s="2" t="inlineStr">
        <is>
          <t>QLD</t>
        </is>
      </c>
      <c r="C386" s="2" t="inlineStr">
        <is>
          <t>1701</t>
        </is>
      </c>
      <c r="D386" s="2" t="inlineStr">
        <is>
          <t>Petroleum and coal product manufacturing</t>
        </is>
      </c>
      <c r="E386" s="24" t="n"/>
    </row>
    <row r="387">
      <c r="A387" s="2" t="inlineStr">
        <is>
          <t>QLD|1801</t>
        </is>
      </c>
      <c r="B387" s="2" t="inlineStr">
        <is>
          <t>QLD</t>
        </is>
      </c>
      <c r="C387" s="2" t="inlineStr">
        <is>
          <t>1801</t>
        </is>
      </c>
      <c r="D387" s="2" t="inlineStr">
        <is>
          <t>Human pharmaceutical and medicinal product manufacturing</t>
        </is>
      </c>
      <c r="E387" s="24" t="n"/>
    </row>
    <row r="388">
      <c r="A388" s="2" t="inlineStr">
        <is>
          <t>QLD|1802</t>
        </is>
      </c>
      <c r="B388" s="2" t="inlineStr">
        <is>
          <t>QLD</t>
        </is>
      </c>
      <c r="C388" s="2" t="inlineStr">
        <is>
          <t>1802</t>
        </is>
      </c>
      <c r="D388" s="2" t="inlineStr">
        <is>
          <t>Veterinary pharmaceutical and medicinal product manufacturing</t>
        </is>
      </c>
      <c r="E388" s="24" t="n"/>
    </row>
    <row r="389">
      <c r="A389" s="2" t="inlineStr">
        <is>
          <t>QLD|1803</t>
        </is>
      </c>
      <c r="B389" s="2" t="inlineStr">
        <is>
          <t>QLD</t>
        </is>
      </c>
      <c r="C389" s="2" t="inlineStr">
        <is>
          <t>1803</t>
        </is>
      </c>
      <c r="D389" s="2" t="inlineStr">
        <is>
          <t>Basic chemical manufacturing</t>
        </is>
      </c>
      <c r="E389" s="24" t="n"/>
    </row>
    <row r="390">
      <c r="A390" s="2" t="inlineStr">
        <is>
          <t>QLD|1804</t>
        </is>
      </c>
      <c r="B390" s="2" t="inlineStr">
        <is>
          <t>QLD</t>
        </is>
      </c>
      <c r="C390" s="2" t="inlineStr">
        <is>
          <t>1804</t>
        </is>
      </c>
      <c r="D390" s="2" t="inlineStr">
        <is>
          <t>Cleaning compounds and toiletry preparation manufacturing</t>
        </is>
      </c>
      <c r="E390" s="24" t="n"/>
    </row>
    <row r="391">
      <c r="A391" s="2" t="inlineStr">
        <is>
          <t>QLD|1901</t>
        </is>
      </c>
      <c r="B391" s="2" t="inlineStr">
        <is>
          <t>QLD</t>
        </is>
      </c>
      <c r="C391" s="2" t="inlineStr">
        <is>
          <t>1901</t>
        </is>
      </c>
      <c r="D391" s="2" t="inlineStr">
        <is>
          <t>Polymer product manufacturing</t>
        </is>
      </c>
      <c r="E391" s="24" t="n"/>
    </row>
    <row r="392">
      <c r="A392" s="2" t="inlineStr">
        <is>
          <t>QLD|1902</t>
        </is>
      </c>
      <c r="B392" s="2" t="inlineStr">
        <is>
          <t>QLD</t>
        </is>
      </c>
      <c r="C392" s="2" t="inlineStr">
        <is>
          <t>1902</t>
        </is>
      </c>
      <c r="D392" s="2" t="inlineStr">
        <is>
          <t>Natural rubber product manufacturing</t>
        </is>
      </c>
      <c r="E392" s="24" t="n"/>
    </row>
    <row r="393">
      <c r="A393" s="2" t="inlineStr">
        <is>
          <t>QLD|2001</t>
        </is>
      </c>
      <c r="B393" s="2" t="inlineStr">
        <is>
          <t>QLD</t>
        </is>
      </c>
      <c r="C393" s="2" t="inlineStr">
        <is>
          <t>2001</t>
        </is>
      </c>
      <c r="D393" s="2" t="inlineStr">
        <is>
          <t>Glass and glass product manufacturing</t>
        </is>
      </c>
      <c r="E393" s="24" t="n"/>
    </row>
    <row r="394">
      <c r="A394" s="2" t="inlineStr">
        <is>
          <t>QLD|2002</t>
        </is>
      </c>
      <c r="B394" s="2" t="inlineStr">
        <is>
          <t>QLD</t>
        </is>
      </c>
      <c r="C394" s="2" t="inlineStr">
        <is>
          <t>2002</t>
        </is>
      </c>
      <c r="D394" s="2" t="inlineStr">
        <is>
          <t>Ceramic product manufacturing</t>
        </is>
      </c>
      <c r="E394" s="24" t="n"/>
    </row>
    <row r="395">
      <c r="A395" s="2" t="inlineStr">
        <is>
          <t>QLD|2003</t>
        </is>
      </c>
      <c r="B395" s="2" t="inlineStr">
        <is>
          <t>QLD</t>
        </is>
      </c>
      <c r="C395" s="2" t="inlineStr">
        <is>
          <t>2003</t>
        </is>
      </c>
      <c r="D395" s="2" t="inlineStr">
        <is>
          <t>Cement, lime and ready-mixed concrete manufacturing</t>
        </is>
      </c>
      <c r="E395" s="24" t="n"/>
    </row>
    <row r="396">
      <c r="A396" s="2" t="inlineStr">
        <is>
          <t>QLD|2004</t>
        </is>
      </c>
      <c r="B396" s="2" t="inlineStr">
        <is>
          <t>QLD</t>
        </is>
      </c>
      <c r="C396" s="2" t="inlineStr">
        <is>
          <t>2004</t>
        </is>
      </c>
      <c r="D396" s="2" t="inlineStr">
        <is>
          <t>Plaster and concrete product manufacturing</t>
        </is>
      </c>
      <c r="E396" s="24" t="n"/>
    </row>
    <row r="397">
      <c r="A397" s="2" t="inlineStr">
        <is>
          <t>QLD|2005</t>
        </is>
      </c>
      <c r="B397" s="2" t="inlineStr">
        <is>
          <t>QLD</t>
        </is>
      </c>
      <c r="C397" s="2" t="inlineStr">
        <is>
          <t>2005</t>
        </is>
      </c>
      <c r="D397" s="2" t="inlineStr">
        <is>
          <t>Other non-metallic mineral product manufacturing</t>
        </is>
      </c>
      <c r="E397" s="24" t="n"/>
    </row>
    <row r="398">
      <c r="A398" s="2" t="inlineStr">
        <is>
          <t>QLD|2101</t>
        </is>
      </c>
      <c r="B398" s="2" t="inlineStr">
        <is>
          <t>QLD</t>
        </is>
      </c>
      <c r="C398" s="2" t="inlineStr">
        <is>
          <t>2101</t>
        </is>
      </c>
      <c r="D398" s="2" t="inlineStr">
        <is>
          <t>Iron and steel manufacturing</t>
        </is>
      </c>
      <c r="E398" s="24" t="n"/>
    </row>
    <row r="399">
      <c r="A399" s="2" t="inlineStr">
        <is>
          <t>QLD|2102</t>
        </is>
      </c>
      <c r="B399" s="2" t="inlineStr">
        <is>
          <t>QLD</t>
        </is>
      </c>
      <c r="C399" s="2" t="inlineStr">
        <is>
          <t>2102</t>
        </is>
      </c>
      <c r="D399" s="2" t="inlineStr">
        <is>
          <t>Basic non-ferrous metal manufacturing</t>
        </is>
      </c>
      <c r="E399" s="24" t="n"/>
    </row>
    <row r="400">
      <c r="A400" s="2" t="inlineStr">
        <is>
          <t>QLD|2201</t>
        </is>
      </c>
      <c r="B400" s="2" t="inlineStr">
        <is>
          <t>QLD</t>
        </is>
      </c>
      <c r="C400" s="2" t="inlineStr">
        <is>
          <t>2201</t>
        </is>
      </c>
      <c r="D400" s="2" t="inlineStr">
        <is>
          <t>Forged iron and steel product manufacturing</t>
        </is>
      </c>
      <c r="E400" s="24" t="n"/>
    </row>
    <row r="401">
      <c r="A401" s="2" t="inlineStr">
        <is>
          <t>QLD|2202</t>
        </is>
      </c>
      <c r="B401" s="2" t="inlineStr">
        <is>
          <t>QLD</t>
        </is>
      </c>
      <c r="C401" s="2" t="inlineStr">
        <is>
          <t>2202</t>
        </is>
      </c>
      <c r="D401" s="2" t="inlineStr">
        <is>
          <t>Structural metal product manufacturing</t>
        </is>
      </c>
      <c r="E401" s="24" t="n"/>
    </row>
    <row r="402">
      <c r="A402" s="2" t="inlineStr">
        <is>
          <t>QLD|2203</t>
        </is>
      </c>
      <c r="B402" s="2" t="inlineStr">
        <is>
          <t>QLD</t>
        </is>
      </c>
      <c r="C402" s="2" t="inlineStr">
        <is>
          <t>2203</t>
        </is>
      </c>
      <c r="D402" s="2" t="inlineStr">
        <is>
          <t>Metal containers and other sheet metal product manufacturing</t>
        </is>
      </c>
      <c r="E402" s="24" t="n"/>
    </row>
    <row r="403">
      <c r="A403" s="2" t="inlineStr">
        <is>
          <t>QLD|2204</t>
        </is>
      </c>
      <c r="B403" s="2" t="inlineStr">
        <is>
          <t>QLD</t>
        </is>
      </c>
      <c r="C403" s="2" t="inlineStr">
        <is>
          <t>2204</t>
        </is>
      </c>
      <c r="D403" s="2" t="inlineStr">
        <is>
          <t>Other fabricated metal product manufacturing</t>
        </is>
      </c>
      <c r="E403" s="24" t="n"/>
    </row>
    <row r="404">
      <c r="A404" s="2" t="inlineStr">
        <is>
          <t>QLD|2301</t>
        </is>
      </c>
      <c r="B404" s="2" t="inlineStr">
        <is>
          <t>QLD</t>
        </is>
      </c>
      <c r="C404" s="2" t="inlineStr">
        <is>
          <t>2301</t>
        </is>
      </c>
      <c r="D404" s="2" t="inlineStr">
        <is>
          <t>Motor vehicles and parts; other transport equipment manufacturing</t>
        </is>
      </c>
      <c r="E404" s="24" t="n"/>
    </row>
    <row r="405">
      <c r="A405" s="2" t="inlineStr">
        <is>
          <t>QLD|2302</t>
        </is>
      </c>
      <c r="B405" s="2" t="inlineStr">
        <is>
          <t>QLD</t>
        </is>
      </c>
      <c r="C405" s="2" t="inlineStr">
        <is>
          <t>2302</t>
        </is>
      </c>
      <c r="D405" s="2" t="inlineStr">
        <is>
          <t>Ships and boat manufacturing</t>
        </is>
      </c>
      <c r="E405" s="24" t="n"/>
    </row>
    <row r="406">
      <c r="A406" s="2" t="inlineStr">
        <is>
          <t>QLD|2303</t>
        </is>
      </c>
      <c r="B406" s="2" t="inlineStr">
        <is>
          <t>QLD</t>
        </is>
      </c>
      <c r="C406" s="2" t="inlineStr">
        <is>
          <t>2303</t>
        </is>
      </c>
      <c r="D406" s="2" t="inlineStr">
        <is>
          <t>Railway rolling stock manufacturing</t>
        </is>
      </c>
      <c r="E406" s="24" t="n"/>
    </row>
    <row r="407">
      <c r="A407" s="2" t="inlineStr">
        <is>
          <t>QLD|2304</t>
        </is>
      </c>
      <c r="B407" s="2" t="inlineStr">
        <is>
          <t>QLD</t>
        </is>
      </c>
      <c r="C407" s="2" t="inlineStr">
        <is>
          <t>2304</t>
        </is>
      </c>
      <c r="D407" s="2" t="inlineStr">
        <is>
          <t>Aircraft manufacturing</t>
        </is>
      </c>
      <c r="E407" s="24" t="n"/>
    </row>
    <row r="408">
      <c r="A408" s="2" t="inlineStr">
        <is>
          <t>QLD|2401</t>
        </is>
      </c>
      <c r="B408" s="2" t="inlineStr">
        <is>
          <t>QLD</t>
        </is>
      </c>
      <c r="C408" s="2" t="inlineStr">
        <is>
          <t>2401</t>
        </is>
      </c>
      <c r="D408" s="2" t="inlineStr">
        <is>
          <t>Professional, scientific, computer and electronic equipment manufacturing</t>
        </is>
      </c>
      <c r="E408" s="24" t="n"/>
    </row>
    <row r="409">
      <c r="A409" s="2" t="inlineStr">
        <is>
          <t>QLD|2403</t>
        </is>
      </c>
      <c r="B409" s="2" t="inlineStr">
        <is>
          <t>QLD</t>
        </is>
      </c>
      <c r="C409" s="2" t="inlineStr">
        <is>
          <t>2403</t>
        </is>
      </c>
      <c r="D409" s="2" t="inlineStr">
        <is>
          <t>Electrical equipment manufacturing</t>
        </is>
      </c>
      <c r="E409" s="24" t="n"/>
    </row>
    <row r="410">
      <c r="A410" s="2" t="inlineStr">
        <is>
          <t>QLD|2404</t>
        </is>
      </c>
      <c r="B410" s="2" t="inlineStr">
        <is>
          <t>QLD</t>
        </is>
      </c>
      <c r="C410" s="2" t="inlineStr">
        <is>
          <t>2404</t>
        </is>
      </c>
      <c r="D410" s="2" t="inlineStr">
        <is>
          <t>Domestic appliance manufacturing</t>
        </is>
      </c>
      <c r="E410" s="24" t="n"/>
    </row>
    <row r="411">
      <c r="A411" s="2" t="inlineStr">
        <is>
          <t>QLD|2405</t>
        </is>
      </c>
      <c r="B411" s="2" t="inlineStr">
        <is>
          <t>QLD</t>
        </is>
      </c>
      <c r="C411" s="2" t="inlineStr">
        <is>
          <t>2405</t>
        </is>
      </c>
      <c r="D411" s="2" t="inlineStr">
        <is>
          <t>Specialised and other machinery and equipment manufacturing</t>
        </is>
      </c>
      <c r="E411" s="24" t="n"/>
    </row>
    <row r="412">
      <c r="A412" s="2" t="inlineStr">
        <is>
          <t>QLD|2501</t>
        </is>
      </c>
      <c r="B412" s="2" t="inlineStr">
        <is>
          <t>QLD</t>
        </is>
      </c>
      <c r="C412" s="2" t="inlineStr">
        <is>
          <t>2501</t>
        </is>
      </c>
      <c r="D412" s="2" t="inlineStr">
        <is>
          <t>Furniture manufacturing</t>
        </is>
      </c>
      <c r="E412" s="24" t="n"/>
    </row>
    <row r="413">
      <c r="A413" s="2" t="inlineStr">
        <is>
          <t>QLD|2502</t>
        </is>
      </c>
      <c r="B413" s="2" t="inlineStr">
        <is>
          <t>QLD</t>
        </is>
      </c>
      <c r="C413" s="2" t="inlineStr">
        <is>
          <t>2502</t>
        </is>
      </c>
      <c r="D413" s="2" t="inlineStr">
        <is>
          <t>Other manufactured products</t>
        </is>
      </c>
      <c r="E413" s="24" t="n"/>
    </row>
    <row r="414">
      <c r="A414" s="2" t="inlineStr">
        <is>
          <t>QLD|2601</t>
        </is>
      </c>
      <c r="B414" s="2" t="inlineStr">
        <is>
          <t>QLD</t>
        </is>
      </c>
      <c r="C414" s="2" t="inlineStr">
        <is>
          <t>2601</t>
        </is>
      </c>
      <c r="D414" s="2" t="inlineStr">
        <is>
          <t>Electricity generation</t>
        </is>
      </c>
      <c r="E414" s="24" t="n"/>
    </row>
    <row r="415">
      <c r="A415" s="2" t="inlineStr">
        <is>
          <t>QLD|2605</t>
        </is>
      </c>
      <c r="B415" s="2" t="inlineStr">
        <is>
          <t>QLD</t>
        </is>
      </c>
      <c r="C415" s="2" t="inlineStr">
        <is>
          <t>2605</t>
        </is>
      </c>
      <c r="D415" s="2" t="inlineStr">
        <is>
          <t>Electricity transmission, distribution, on selling and electricity market operation</t>
        </is>
      </c>
      <c r="E415" s="24" t="n"/>
    </row>
    <row r="416">
      <c r="A416" s="2" t="inlineStr">
        <is>
          <t>QLD|2701</t>
        </is>
      </c>
      <c r="B416" s="2" t="inlineStr">
        <is>
          <t>QLD</t>
        </is>
      </c>
      <c r="C416" s="2" t="inlineStr">
        <is>
          <t>2701</t>
        </is>
      </c>
      <c r="D416" s="2" t="inlineStr">
        <is>
          <t>Gas supply</t>
        </is>
      </c>
      <c r="E416" s="24" t="n"/>
    </row>
    <row r="417">
      <c r="A417" s="2" t="inlineStr">
        <is>
          <t>QLD|2801</t>
        </is>
      </c>
      <c r="B417" s="2" t="inlineStr">
        <is>
          <t>QLD</t>
        </is>
      </c>
      <c r="C417" s="2" t="inlineStr">
        <is>
          <t>2801</t>
        </is>
      </c>
      <c r="D417" s="2" t="inlineStr">
        <is>
          <t>Water supply, sewerage and drainage services</t>
        </is>
      </c>
      <c r="E417" s="24" t="n"/>
    </row>
    <row r="418">
      <c r="A418" s="2" t="inlineStr">
        <is>
          <t>QLD|2901</t>
        </is>
      </c>
      <c r="B418" s="2" t="inlineStr">
        <is>
          <t>QLD</t>
        </is>
      </c>
      <c r="C418" s="2" t="inlineStr">
        <is>
          <t>2901</t>
        </is>
      </c>
      <c r="D418" s="2" t="inlineStr">
        <is>
          <t>Waste collection, treatment and disposal services</t>
        </is>
      </c>
      <c r="E418" s="24" t="n"/>
    </row>
    <row r="419">
      <c r="A419" s="2" t="inlineStr">
        <is>
          <t>QLD|3001</t>
        </is>
      </c>
      <c r="B419" s="2" t="inlineStr">
        <is>
          <t>QLD</t>
        </is>
      </c>
      <c r="C419" s="2" t="inlineStr">
        <is>
          <t>3001</t>
        </is>
      </c>
      <c r="D419" s="2" t="inlineStr">
        <is>
          <t>Residential building construction</t>
        </is>
      </c>
      <c r="E419" s="24" t="n"/>
    </row>
    <row r="420">
      <c r="A420" s="2" t="inlineStr">
        <is>
          <t>QLD|3002</t>
        </is>
      </c>
      <c r="B420" s="2" t="inlineStr">
        <is>
          <t>QLD</t>
        </is>
      </c>
      <c r="C420" s="2" t="inlineStr">
        <is>
          <t>3002</t>
        </is>
      </c>
      <c r="D420" s="2" t="inlineStr">
        <is>
          <t>Non-residential building construction</t>
        </is>
      </c>
      <c r="E420" s="24" t="n"/>
    </row>
    <row r="421">
      <c r="A421" s="2" t="inlineStr">
        <is>
          <t>QLD|3101</t>
        </is>
      </c>
      <c r="B421" s="2" t="inlineStr">
        <is>
          <t>QLD</t>
        </is>
      </c>
      <c r="C421" s="2" t="inlineStr">
        <is>
          <t>3101</t>
        </is>
      </c>
      <c r="D421" s="2" t="inlineStr">
        <is>
          <t>Heavy and civil engineering construction</t>
        </is>
      </c>
      <c r="E421" s="24" t="n"/>
    </row>
    <row r="422">
      <c r="A422" s="2" t="inlineStr">
        <is>
          <t>QLD|3201</t>
        </is>
      </c>
      <c r="B422" s="2" t="inlineStr">
        <is>
          <t>QLD</t>
        </is>
      </c>
      <c r="C422" s="2" t="inlineStr">
        <is>
          <t>3201</t>
        </is>
      </c>
      <c r="D422" s="2" t="inlineStr">
        <is>
          <t>Construction services</t>
        </is>
      </c>
      <c r="E422" s="24" t="n"/>
    </row>
    <row r="423">
      <c r="A423" s="2" t="inlineStr">
        <is>
          <t>QLD|3301</t>
        </is>
      </c>
      <c r="B423" s="2" t="inlineStr">
        <is>
          <t>QLD</t>
        </is>
      </c>
      <c r="C423" s="2" t="inlineStr">
        <is>
          <t>3301</t>
        </is>
      </c>
      <c r="D423" s="2" t="inlineStr">
        <is>
          <t>Wholesale trade</t>
        </is>
      </c>
      <c r="E423" s="24" t="n"/>
    </row>
    <row r="424">
      <c r="A424" s="2" t="inlineStr">
        <is>
          <t>QLD|3901</t>
        </is>
      </c>
      <c r="B424" s="2" t="inlineStr">
        <is>
          <t>QLD</t>
        </is>
      </c>
      <c r="C424" s="2" t="inlineStr">
        <is>
          <t>3901</t>
        </is>
      </c>
      <c r="D424" s="2" t="inlineStr">
        <is>
          <t>Retail trade</t>
        </is>
      </c>
      <c r="E424" s="24" t="n"/>
    </row>
    <row r="425">
      <c r="A425" s="2" t="inlineStr">
        <is>
          <t>QLD|4401</t>
        </is>
      </c>
      <c r="B425" s="2" t="inlineStr">
        <is>
          <t>QLD</t>
        </is>
      </c>
      <c r="C425" s="2" t="inlineStr">
        <is>
          <t>4401</t>
        </is>
      </c>
      <c r="D425" s="2" t="inlineStr">
        <is>
          <t>Accommodation</t>
        </is>
      </c>
      <c r="E425" s="24" t="n"/>
    </row>
    <row r="426">
      <c r="A426" s="2" t="inlineStr">
        <is>
          <t>QLD|4501</t>
        </is>
      </c>
      <c r="B426" s="2" t="inlineStr">
        <is>
          <t>QLD</t>
        </is>
      </c>
      <c r="C426" s="2" t="inlineStr">
        <is>
          <t>4501</t>
        </is>
      </c>
      <c r="D426" s="2" t="inlineStr">
        <is>
          <t>Food and beverage services</t>
        </is>
      </c>
      <c r="E426" s="24" t="n"/>
    </row>
    <row r="427">
      <c r="A427" s="2" t="inlineStr">
        <is>
          <t>QLD|4601</t>
        </is>
      </c>
      <c r="B427" s="2" t="inlineStr">
        <is>
          <t>QLD</t>
        </is>
      </c>
      <c r="C427" s="2" t="inlineStr">
        <is>
          <t>4601</t>
        </is>
      </c>
      <c r="D427" s="2" t="inlineStr">
        <is>
          <t>Road transport</t>
        </is>
      </c>
      <c r="E427" s="24" t="n"/>
    </row>
    <row r="428">
      <c r="A428" s="2" t="inlineStr">
        <is>
          <t>QLD|4701</t>
        </is>
      </c>
      <c r="B428" s="2" t="inlineStr">
        <is>
          <t>QLD</t>
        </is>
      </c>
      <c r="C428" s="2" t="inlineStr">
        <is>
          <t>4701</t>
        </is>
      </c>
      <c r="D428" s="2" t="inlineStr">
        <is>
          <t>Rail transport</t>
        </is>
      </c>
      <c r="E428" s="24" t="n"/>
    </row>
    <row r="429">
      <c r="A429" s="2" t="inlineStr">
        <is>
          <t>QLD|4801</t>
        </is>
      </c>
      <c r="B429" s="2" t="inlineStr">
        <is>
          <t>QLD</t>
        </is>
      </c>
      <c r="C429" s="2" t="inlineStr">
        <is>
          <t>4801</t>
        </is>
      </c>
      <c r="D429" s="2" t="inlineStr">
        <is>
          <t>Water, pipeline and other transport</t>
        </is>
      </c>
      <c r="E429" s="24" t="n"/>
    </row>
    <row r="430">
      <c r="A430" s="2" t="inlineStr">
        <is>
          <t>QLD|4901</t>
        </is>
      </c>
      <c r="B430" s="2" t="inlineStr">
        <is>
          <t>QLD</t>
        </is>
      </c>
      <c r="C430" s="2" t="inlineStr">
        <is>
          <t>4901</t>
        </is>
      </c>
      <c r="D430" s="2" t="inlineStr">
        <is>
          <t>Air and space transport</t>
        </is>
      </c>
      <c r="E430" s="24" t="n"/>
    </row>
    <row r="431">
      <c r="A431" s="2" t="inlineStr">
        <is>
          <t>QLD|5101</t>
        </is>
      </c>
      <c r="B431" s="2" t="inlineStr">
        <is>
          <t>QLD</t>
        </is>
      </c>
      <c r="C431" s="2" t="inlineStr">
        <is>
          <t>5101</t>
        </is>
      </c>
      <c r="D431" s="2" t="inlineStr">
        <is>
          <t>Postal and courier pick-up and delivery service</t>
        </is>
      </c>
      <c r="E431" s="24" t="n"/>
    </row>
    <row r="432">
      <c r="A432" s="2" t="inlineStr">
        <is>
          <t>QLD|5201</t>
        </is>
      </c>
      <c r="B432" s="2" t="inlineStr">
        <is>
          <t>QLD</t>
        </is>
      </c>
      <c r="C432" s="2" t="inlineStr">
        <is>
          <t>5201</t>
        </is>
      </c>
      <c r="D432" s="2" t="inlineStr">
        <is>
          <t>Transport support services and storage</t>
        </is>
      </c>
      <c r="E432" s="24" t="n"/>
    </row>
    <row r="433">
      <c r="A433" s="2" t="inlineStr">
        <is>
          <t>QLD|5401</t>
        </is>
      </c>
      <c r="B433" s="2" t="inlineStr">
        <is>
          <t>QLD</t>
        </is>
      </c>
      <c r="C433" s="2" t="inlineStr">
        <is>
          <t>5401</t>
        </is>
      </c>
      <c r="D433" s="2" t="inlineStr">
        <is>
          <t>Publishing (except internet and music publishing)</t>
        </is>
      </c>
      <c r="E433" s="24" t="n"/>
    </row>
    <row r="434">
      <c r="A434" s="2" t="inlineStr">
        <is>
          <t>QLD|5501</t>
        </is>
      </c>
      <c r="B434" s="2" t="inlineStr">
        <is>
          <t>QLD</t>
        </is>
      </c>
      <c r="C434" s="2" t="inlineStr">
        <is>
          <t>5501</t>
        </is>
      </c>
      <c r="D434" s="2" t="inlineStr">
        <is>
          <t>Motion picture and sound recording</t>
        </is>
      </c>
      <c r="E434" s="24" t="n"/>
    </row>
    <row r="435">
      <c r="A435" s="2" t="inlineStr">
        <is>
          <t>QLD|5601</t>
        </is>
      </c>
      <c r="B435" s="2" t="inlineStr">
        <is>
          <t>QLD</t>
        </is>
      </c>
      <c r="C435" s="2" t="inlineStr">
        <is>
          <t>5601</t>
        </is>
      </c>
      <c r="D435" s="2" t="inlineStr">
        <is>
          <t>Broadcasting (except internet)</t>
        </is>
      </c>
      <c r="E435" s="24" t="n"/>
    </row>
    <row r="436">
      <c r="A436" s="2" t="inlineStr">
        <is>
          <t>QLD|5701</t>
        </is>
      </c>
      <c r="B436" s="2" t="inlineStr">
        <is>
          <t>QLD</t>
        </is>
      </c>
      <c r="C436" s="2" t="inlineStr">
        <is>
          <t>5701</t>
        </is>
      </c>
      <c r="D436" s="2" t="inlineStr">
        <is>
          <t>Internet service providers, internet publishing and broadcasting, websearch portals and data processing</t>
        </is>
      </c>
      <c r="E436" s="24" t="n"/>
    </row>
    <row r="437">
      <c r="A437" s="2" t="inlineStr">
        <is>
          <t>QLD|5801</t>
        </is>
      </c>
      <c r="B437" s="2" t="inlineStr">
        <is>
          <t>QLD</t>
        </is>
      </c>
      <c r="C437" s="2" t="inlineStr">
        <is>
          <t>5801</t>
        </is>
      </c>
      <c r="D437" s="2" t="inlineStr">
        <is>
          <t>Telecommunication services</t>
        </is>
      </c>
      <c r="E437" s="24" t="n"/>
    </row>
    <row r="438">
      <c r="A438" s="2" t="inlineStr">
        <is>
          <t>QLD|6001</t>
        </is>
      </c>
      <c r="B438" s="2" t="inlineStr">
        <is>
          <t>QLD</t>
        </is>
      </c>
      <c r="C438" s="2" t="inlineStr">
        <is>
          <t>6001</t>
        </is>
      </c>
      <c r="D438" s="2" t="inlineStr">
        <is>
          <t>Library and other information services</t>
        </is>
      </c>
      <c r="E438" s="24" t="n"/>
    </row>
    <row r="439">
      <c r="A439" s="2" t="inlineStr">
        <is>
          <t>QLD|6201</t>
        </is>
      </c>
      <c r="B439" s="2" t="inlineStr">
        <is>
          <t>QLD</t>
        </is>
      </c>
      <c r="C439" s="2" t="inlineStr">
        <is>
          <t>6201</t>
        </is>
      </c>
      <c r="D439" s="2" t="inlineStr">
        <is>
          <t>Finance</t>
        </is>
      </c>
      <c r="E439" s="24" t="n"/>
    </row>
    <row r="440">
      <c r="A440" s="2" t="inlineStr">
        <is>
          <t>QLD|6301</t>
        </is>
      </c>
      <c r="B440" s="2" t="inlineStr">
        <is>
          <t>QLD</t>
        </is>
      </c>
      <c r="C440" s="2" t="inlineStr">
        <is>
          <t>6301</t>
        </is>
      </c>
      <c r="D440" s="2" t="inlineStr">
        <is>
          <t>Insurance and superannuation funds</t>
        </is>
      </c>
      <c r="E440" s="24" t="n"/>
    </row>
    <row r="441">
      <c r="A441" s="2" t="inlineStr">
        <is>
          <t>QLD|6401</t>
        </is>
      </c>
      <c r="B441" s="2" t="inlineStr">
        <is>
          <t>QLD</t>
        </is>
      </c>
      <c r="C441" s="2" t="inlineStr">
        <is>
          <t>6401</t>
        </is>
      </c>
      <c r="D441" s="2" t="inlineStr">
        <is>
          <t>Auxiliary finance and insurance services</t>
        </is>
      </c>
      <c r="E441" s="24" t="n"/>
    </row>
    <row r="442">
      <c r="A442" s="2" t="inlineStr">
        <is>
          <t>QLD|6601</t>
        </is>
      </c>
      <c r="B442" s="2" t="inlineStr">
        <is>
          <t>QLD</t>
        </is>
      </c>
      <c r="C442" s="2" t="inlineStr">
        <is>
          <t>6601</t>
        </is>
      </c>
      <c r="D442" s="2" t="inlineStr">
        <is>
          <t>Rental and hiring services (except real estate)</t>
        </is>
      </c>
      <c r="E442" s="24" t="n"/>
    </row>
    <row r="443">
      <c r="A443" s="2" t="inlineStr">
        <is>
          <t>QLD|6700</t>
        </is>
      </c>
      <c r="B443" s="2" t="inlineStr">
        <is>
          <t>QLD</t>
        </is>
      </c>
      <c r="C443" s="2" t="inlineStr">
        <is>
          <t>6700</t>
        </is>
      </c>
      <c r="D443" s="2" t="inlineStr">
        <is>
          <t>Imputed rent for owner-occupiers</t>
        </is>
      </c>
      <c r="E443" s="24" t="n"/>
    </row>
    <row r="444">
      <c r="A444" s="2" t="inlineStr">
        <is>
          <t>QLD|6701</t>
        </is>
      </c>
      <c r="B444" s="2" t="inlineStr">
        <is>
          <t>QLD</t>
        </is>
      </c>
      <c r="C444" s="2" t="inlineStr">
        <is>
          <t>6701</t>
        </is>
      </c>
      <c r="D444" s="2" t="inlineStr">
        <is>
          <t>Actual rent for housing</t>
        </is>
      </c>
      <c r="E444" s="24" t="n"/>
    </row>
    <row r="445">
      <c r="A445" s="2" t="inlineStr">
        <is>
          <t>QLD|6702</t>
        </is>
      </c>
      <c r="B445" s="2" t="inlineStr">
        <is>
          <t>QLD</t>
        </is>
      </c>
      <c r="C445" s="2" t="inlineStr">
        <is>
          <t>6702</t>
        </is>
      </c>
      <c r="D445" s="2" t="inlineStr">
        <is>
          <t>Non-residential property operators and real estate services</t>
        </is>
      </c>
      <c r="E445" s="24" t="n"/>
    </row>
    <row r="446">
      <c r="A446" s="2" t="inlineStr">
        <is>
          <t>QLD|6901</t>
        </is>
      </c>
      <c r="B446" s="2" t="inlineStr">
        <is>
          <t>QLD</t>
        </is>
      </c>
      <c r="C446" s="2" t="inlineStr">
        <is>
          <t>6901</t>
        </is>
      </c>
      <c r="D446" s="2" t="inlineStr">
        <is>
          <t>Professional, scientific and technical services</t>
        </is>
      </c>
      <c r="E446" s="24" t="n"/>
    </row>
    <row r="447">
      <c r="A447" s="2" t="inlineStr">
        <is>
          <t>QLD|7001</t>
        </is>
      </c>
      <c r="B447" s="2" t="inlineStr">
        <is>
          <t>QLD</t>
        </is>
      </c>
      <c r="C447" s="2" t="inlineStr">
        <is>
          <t>7001</t>
        </is>
      </c>
      <c r="D447" s="2" t="inlineStr">
        <is>
          <t>Computer systems design and related services</t>
        </is>
      </c>
      <c r="E447" s="24" t="n"/>
    </row>
    <row r="448">
      <c r="A448" s="2" t="inlineStr">
        <is>
          <t>QLD|7210</t>
        </is>
      </c>
      <c r="B448" s="2" t="inlineStr">
        <is>
          <t>QLD</t>
        </is>
      </c>
      <c r="C448" s="2" t="inlineStr">
        <is>
          <t>7210</t>
        </is>
      </c>
      <c r="D448" s="2" t="inlineStr">
        <is>
          <t>Employment, travel agency and other administrative services</t>
        </is>
      </c>
      <c r="E448" s="24" t="n"/>
    </row>
    <row r="449">
      <c r="A449" s="2" t="inlineStr">
        <is>
          <t>QLD|7310</t>
        </is>
      </c>
      <c r="B449" s="2" t="inlineStr">
        <is>
          <t>QLD</t>
        </is>
      </c>
      <c r="C449" s="2" t="inlineStr">
        <is>
          <t>7310</t>
        </is>
      </c>
      <c r="D449" s="2" t="inlineStr">
        <is>
          <t>Building cleaning, pest control and other support services</t>
        </is>
      </c>
      <c r="E449" s="24" t="n"/>
    </row>
    <row r="450">
      <c r="A450" s="2" t="inlineStr">
        <is>
          <t>QLD|7501</t>
        </is>
      </c>
      <c r="B450" s="2" t="inlineStr">
        <is>
          <t>QLD</t>
        </is>
      </c>
      <c r="C450" s="2" t="inlineStr">
        <is>
          <t>7501</t>
        </is>
      </c>
      <c r="D450" s="2" t="inlineStr">
        <is>
          <t>Public administration and regulatory services</t>
        </is>
      </c>
      <c r="E450" s="24" t="n"/>
    </row>
    <row r="451">
      <c r="A451" s="2" t="inlineStr">
        <is>
          <t>QLD|7601</t>
        </is>
      </c>
      <c r="B451" s="2" t="inlineStr">
        <is>
          <t>QLD</t>
        </is>
      </c>
      <c r="C451" s="2" t="inlineStr">
        <is>
          <t>7601</t>
        </is>
      </c>
      <c r="D451" s="2" t="inlineStr">
        <is>
          <t>Defence</t>
        </is>
      </c>
      <c r="E451" s="24" t="n"/>
    </row>
    <row r="452">
      <c r="A452" s="2" t="inlineStr">
        <is>
          <t>QLD|7701</t>
        </is>
      </c>
      <c r="B452" s="2" t="inlineStr">
        <is>
          <t>QLD</t>
        </is>
      </c>
      <c r="C452" s="2" t="inlineStr">
        <is>
          <t>7701</t>
        </is>
      </c>
      <c r="D452" s="2" t="inlineStr">
        <is>
          <t>Public order and safety</t>
        </is>
      </c>
      <c r="E452" s="24" t="n"/>
    </row>
    <row r="453">
      <c r="A453" s="2" t="inlineStr">
        <is>
          <t>QLD|8010</t>
        </is>
      </c>
      <c r="B453" s="2" t="inlineStr">
        <is>
          <t>QLD</t>
        </is>
      </c>
      <c r="C453" s="2" t="inlineStr">
        <is>
          <t>8010</t>
        </is>
      </c>
      <c r="D453" s="2" t="inlineStr">
        <is>
          <t>Primary and secondary education services (including pre-schools and special schools)</t>
        </is>
      </c>
      <c r="E453" s="24" t="n"/>
    </row>
    <row r="454">
      <c r="A454" s="2" t="inlineStr">
        <is>
          <t>QLD|8110</t>
        </is>
      </c>
      <c r="B454" s="2" t="inlineStr">
        <is>
          <t>QLD</t>
        </is>
      </c>
      <c r="C454" s="2" t="inlineStr">
        <is>
          <t>8110</t>
        </is>
      </c>
      <c r="D454" s="2" t="inlineStr">
        <is>
          <t>Technical, vocational and tertiary education services (including undergraduate and postgraduate)</t>
        </is>
      </c>
      <c r="E454" s="24" t="n"/>
    </row>
    <row r="455">
      <c r="A455" s="2" t="inlineStr">
        <is>
          <t>QLD|8210</t>
        </is>
      </c>
      <c r="B455" s="2" t="inlineStr">
        <is>
          <t>QLD</t>
        </is>
      </c>
      <c r="C455" s="2" t="inlineStr">
        <is>
          <t>8210</t>
        </is>
      </c>
      <c r="D455" s="2" t="inlineStr">
        <is>
          <t>Arts, sports, adult and other education services (including community education)</t>
        </is>
      </c>
      <c r="E455" s="24" t="n"/>
    </row>
    <row r="456">
      <c r="A456" s="2" t="inlineStr">
        <is>
          <t>QLD|8401</t>
        </is>
      </c>
      <c r="B456" s="2" t="inlineStr">
        <is>
          <t>QLD</t>
        </is>
      </c>
      <c r="C456" s="2" t="inlineStr">
        <is>
          <t>8401</t>
        </is>
      </c>
      <c r="D456" s="2" t="inlineStr">
        <is>
          <t>Health care services</t>
        </is>
      </c>
      <c r="E456" s="24" t="n"/>
    </row>
    <row r="457">
      <c r="A457" s="2" t="inlineStr">
        <is>
          <t>QLD|8601</t>
        </is>
      </c>
      <c r="B457" s="2" t="inlineStr">
        <is>
          <t>QLD</t>
        </is>
      </c>
      <c r="C457" s="2" t="inlineStr">
        <is>
          <t>8601</t>
        </is>
      </c>
      <c r="D457" s="2" t="inlineStr">
        <is>
          <t>Residential care and social assistance services</t>
        </is>
      </c>
      <c r="E457" s="24" t="n"/>
    </row>
    <row r="458">
      <c r="A458" s="2" t="inlineStr">
        <is>
          <t>QLD|8901</t>
        </is>
      </c>
      <c r="B458" s="2" t="inlineStr">
        <is>
          <t>QLD</t>
        </is>
      </c>
      <c r="C458" s="2" t="inlineStr">
        <is>
          <t>8901</t>
        </is>
      </c>
      <c r="D458" s="2" t="inlineStr">
        <is>
          <t>Heritage, creative and performing arts</t>
        </is>
      </c>
      <c r="E458" s="24" t="n"/>
    </row>
    <row r="459">
      <c r="A459" s="2" t="inlineStr">
        <is>
          <t>QLD|9101</t>
        </is>
      </c>
      <c r="B459" s="2" t="inlineStr">
        <is>
          <t>QLD</t>
        </is>
      </c>
      <c r="C459" s="2" t="inlineStr">
        <is>
          <t>9101</t>
        </is>
      </c>
      <c r="D459" s="2" t="inlineStr">
        <is>
          <t>Sports and recreation</t>
        </is>
      </c>
      <c r="E459" s="24" t="n"/>
    </row>
    <row r="460">
      <c r="A460" s="2" t="inlineStr">
        <is>
          <t>QLD|9201</t>
        </is>
      </c>
      <c r="B460" s="2" t="inlineStr">
        <is>
          <t>QLD</t>
        </is>
      </c>
      <c r="C460" s="2" t="inlineStr">
        <is>
          <t>9201</t>
        </is>
      </c>
      <c r="D460" s="2" t="inlineStr">
        <is>
          <t>Gambling</t>
        </is>
      </c>
      <c r="E460" s="24" t="n"/>
    </row>
    <row r="461">
      <c r="A461" s="2" t="inlineStr">
        <is>
          <t>QLD|9401</t>
        </is>
      </c>
      <c r="B461" s="2" t="inlineStr">
        <is>
          <t>QLD</t>
        </is>
      </c>
      <c r="C461" s="2" t="inlineStr">
        <is>
          <t>9401</t>
        </is>
      </c>
      <c r="D461" s="2" t="inlineStr">
        <is>
          <t>Automotive repair and maintenance</t>
        </is>
      </c>
      <c r="E461" s="24" t="n"/>
    </row>
    <row r="462">
      <c r="A462" s="2" t="inlineStr">
        <is>
          <t>QLD|9402</t>
        </is>
      </c>
      <c r="B462" s="2" t="inlineStr">
        <is>
          <t>QLD</t>
        </is>
      </c>
      <c r="C462" s="2" t="inlineStr">
        <is>
          <t>9402</t>
        </is>
      </c>
      <c r="D462" s="2" t="inlineStr">
        <is>
          <t>Other repair and maintenance</t>
        </is>
      </c>
      <c r="E462" s="24" t="n"/>
    </row>
    <row r="463">
      <c r="A463" s="2" t="inlineStr">
        <is>
          <t>QLD|9501</t>
        </is>
      </c>
      <c r="B463" s="2" t="inlineStr">
        <is>
          <t>QLD</t>
        </is>
      </c>
      <c r="C463" s="2" t="inlineStr">
        <is>
          <t>9501</t>
        </is>
      </c>
      <c r="D463" s="2" t="inlineStr">
        <is>
          <t>Personal services</t>
        </is>
      </c>
      <c r="E463" s="24" t="n"/>
    </row>
    <row r="464">
      <c r="A464" s="2" t="inlineStr">
        <is>
          <t>QLD|9502</t>
        </is>
      </c>
      <c r="B464" s="2" t="inlineStr">
        <is>
          <t>QLD</t>
        </is>
      </c>
      <c r="C464" s="2" t="inlineStr">
        <is>
          <t>9502</t>
        </is>
      </c>
      <c r="D464" s="2" t="inlineStr">
        <is>
          <t>Other services</t>
        </is>
      </c>
      <c r="E464" s="24" t="n"/>
    </row>
    <row r="465">
      <c r="A465" s="2" t="inlineStr">
        <is>
          <t>SA|0101</t>
        </is>
      </c>
      <c r="B465" s="2" t="inlineStr">
        <is>
          <t>SA</t>
        </is>
      </c>
      <c r="C465" s="2" t="inlineStr">
        <is>
          <t>0101</t>
        </is>
      </c>
      <c r="D465" s="2" t="inlineStr">
        <is>
          <t>Sheep, grains, beef and dairy cattle</t>
        </is>
      </c>
      <c r="E465" s="23" t="n">
        <v>1</v>
      </c>
      <c r="F465" s="23" t="n">
        <v>0.4139156833158738</v>
      </c>
      <c r="G465" s="23" t="n">
        <v>1.692159751221404</v>
      </c>
      <c r="H465" s="23" t="n">
        <v>0.2782440679055306</v>
      </c>
      <c r="I465" s="23" t="n">
        <v>0.6921597512214044</v>
      </c>
      <c r="J465" s="23" t="n">
        <v>1.413915683315874</v>
      </c>
      <c r="K465" s="23" t="n">
        <v>1.692159751221404</v>
      </c>
      <c r="L465" s="23" t="n">
        <v>1.966996908112874</v>
      </c>
      <c r="M465" s="23" t="n">
        <v>0.27483715689147</v>
      </c>
      <c r="N465" s="23" t="n">
        <v>1.966996908112874</v>
      </c>
      <c r="O465" s="23" t="n">
        <v>0.9669969081128744</v>
      </c>
      <c r="P465" s="23" t="n">
        <v>0.04492688400338827</v>
      </c>
      <c r="Q465" s="23" t="n">
        <v>0.08072287937498286</v>
      </c>
      <c r="R465" s="23" t="n">
        <v>0.1888555189481028</v>
      </c>
      <c r="S465" s="23" t="n">
        <v>0.06320575556973167</v>
      </c>
      <c r="T465" s="23" t="n">
        <v>0.1439286349447145</v>
      </c>
      <c r="U465" s="23" t="n">
        <v>2.796761141255533</v>
      </c>
      <c r="V465" s="23" t="n">
        <v>4.203619350361796</v>
      </c>
      <c r="W465" s="23" t="n">
        <v>0.2576988747346439</v>
      </c>
      <c r="X465" s="23" t="n">
        <v>0.06884335578654113</v>
      </c>
      <c r="Y465" s="23" t="n">
        <v>5.735961450502753</v>
      </c>
      <c r="Z465" s="23" t="n">
        <v>4.735961450502754</v>
      </c>
      <c r="AA465" s="23" t="n">
        <v>0.4342662927119569</v>
      </c>
      <c r="AB465" s="23" t="n">
        <v>0.1882469950051032</v>
      </c>
      <c r="AC465" s="23" t="n">
        <v>0.7557415929879564</v>
      </c>
      <c r="AD465" s="23" t="n">
        <v>0.1332283052708963</v>
      </c>
      <c r="AE465" s="23" t="n">
        <v>0.3214753002759995</v>
      </c>
      <c r="AF465" s="23" t="n">
        <v>1.433482861010272</v>
      </c>
      <c r="AG465" s="23" t="n">
        <v>1.740272283783328</v>
      </c>
      <c r="AH465" s="23" t="n">
        <v>0.9058342456929088</v>
      </c>
      <c r="AI465" s="23" t="n">
        <v>0.1500926527049524</v>
      </c>
      <c r="AJ465" s="23" t="n">
        <v>2.085895822206345</v>
      </c>
      <c r="AK465" s="23" t="n">
        <v>1.085895822206345</v>
      </c>
      <c r="AL465" s="23" t="n">
        <v>0.4329198153686589</v>
      </c>
      <c r="AM465" s="23" t="n">
        <v>0.1910589170627484</v>
      </c>
      <c r="AN465" s="23" t="n">
        <v>0.7596664868054651</v>
      </c>
      <c r="AO465" s="23" t="n">
        <v>0.1356877543740578</v>
      </c>
      <c r="AP465" s="23" t="n">
        <v>0.3267466714368062</v>
      </c>
      <c r="AQ465" s="23" t="n">
        <v>1.441326338689416</v>
      </c>
      <c r="AR465" s="23" t="n">
        <v>1.754751018173101</v>
      </c>
      <c r="AS465" s="23" t="n">
        <v>0.9175782363535485</v>
      </c>
      <c r="AT465" s="23" t="n">
        <v>0.1579117495480834</v>
      </c>
      <c r="AU465" s="23" t="n">
        <v>2.119510828055241</v>
      </c>
      <c r="AV465" s="23" t="n">
        <v>1.119510828055241</v>
      </c>
      <c r="AW465" s="23" t="n">
        <v>0.4428344071860064</v>
      </c>
      <c r="AX465" s="23" t="n">
        <v>0.1940401569332471</v>
      </c>
      <c r="AY465" s="23" t="n">
        <v>0.7745457545244673</v>
      </c>
      <c r="AZ465" s="23" t="n">
        <v>0.1376711904052138</v>
      </c>
      <c r="BA465" s="23" t="n">
        <v>0.3317113473384609</v>
      </c>
      <c r="BB465" s="23" t="n">
        <v>1.438177688509518</v>
      </c>
      <c r="BC465" s="23" t="n">
        <v>1.749064078932625</v>
      </c>
      <c r="BD465" s="23" t="n">
        <v>0.935122943358849</v>
      </c>
      <c r="BE465" s="23" t="n">
        <v>0.1605771888343818</v>
      </c>
      <c r="BF465" s="23" t="n">
        <v>2.111676347149926</v>
      </c>
      <c r="BG465" s="23" t="n">
        <v>1.111676347149926</v>
      </c>
      <c r="BH465" s="23" t="n">
        <v>2.30609672478756</v>
      </c>
      <c r="BI465" s="23" t="n">
        <v>0.9379297812440097</v>
      </c>
      <c r="BJ465" s="23" t="n">
        <v>3.956515786952978</v>
      </c>
      <c r="BK465" s="23" t="n">
        <v>0.7124892809214083</v>
      </c>
      <c r="BL465" s="23" t="n">
        <v>1.650419062165418</v>
      </c>
      <c r="BM465" s="23" t="n">
        <v>1.406717450817425</v>
      </c>
      <c r="BN465" s="23" t="n">
        <v>1.715676426069013</v>
      </c>
      <c r="BO465" s="23" t="n">
        <v>4.783256628198997</v>
      </c>
      <c r="BP465" s="23" t="n">
        <v>0.8267408412460187</v>
      </c>
      <c r="BQ465" s="23" t="n">
        <v>2.074178665961913</v>
      </c>
      <c r="BR465" s="23" t="n">
        <v>1.074178665961912</v>
      </c>
      <c r="CD465" s="23" t="n">
        <v>0.3893394087085686</v>
      </c>
      <c r="CE465" s="23" t="n">
        <v>0.1075241156301203</v>
      </c>
      <c r="CF465" s="23" t="n">
        <v>0.5668860740398529</v>
      </c>
      <c r="CG465" s="23" t="n">
        <v>0.07002254970116401</v>
      </c>
      <c r="CH465" s="23" t="n">
        <v>0.1775466653312843</v>
      </c>
      <c r="CI465" s="23" t="n">
        <v>1.276170645008107</v>
      </c>
      <c r="CJ465" s="23" t="n">
        <v>1.456020277834713</v>
      </c>
      <c r="CK465" s="23" t="n">
        <v>0.6481353709582649</v>
      </c>
      <c r="CL465" s="23" t="n">
        <v>0.08124929691841198</v>
      </c>
      <c r="CM465" s="23" t="n">
        <v>1.664705284029987</v>
      </c>
      <c r="CN465" s="23" t="n">
        <v>0.6647052840299869</v>
      </c>
      <c r="CO465" s="23" t="n">
        <v>0</v>
      </c>
      <c r="CP465" s="23" t="n">
        <v>0.0004153730163657544</v>
      </c>
      <c r="CQ465" s="23" t="n">
        <v>0.0006540254077248495</v>
      </c>
      <c r="CR465" s="23" t="n">
        <v>0.0002386523913590951</v>
      </c>
      <c r="CS465" s="23" t="n">
        <v>0.0006540254077248495</v>
      </c>
      <c r="CV465" s="23" t="n">
        <v>0.00163575415625477</v>
      </c>
      <c r="CW465" s="23" t="n">
        <v>0.0009817287485299206</v>
      </c>
      <c r="CZ465" s="23" t="n">
        <v>4.293716506809873e-05</v>
      </c>
      <c r="DA465" s="23" t="n">
        <v>5.57922488881299e-05</v>
      </c>
      <c r="DB465" s="23" t="n">
        <v>0.000147558177674863</v>
      </c>
      <c r="DC465" s="23" t="n">
        <v>4.882876371863433e-05</v>
      </c>
      <c r="DD465" s="23" t="n">
        <v>0.0001046210126067642</v>
      </c>
      <c r="DE465" s="23" t="n">
        <v>2.299392933828838</v>
      </c>
      <c r="DF465" s="23" t="n">
        <v>3.436607364292318</v>
      </c>
      <c r="DG465" s="23" t="n">
        <v>0.000199840389205911</v>
      </c>
      <c r="DH465" s="23" t="n">
        <v>5.228221153104801e-05</v>
      </c>
      <c r="DI465" s="23" t="n">
        <v>4.654252065523243</v>
      </c>
      <c r="DJ465" s="23" t="n">
        <v>3.654252065523244</v>
      </c>
      <c r="DK465" s="23" t="n">
        <v>0.01539920688678875</v>
      </c>
      <c r="DL465" s="23" t="n">
        <v>0.004255090956216345</v>
      </c>
      <c r="DM465" s="23" t="n">
        <v>0.02241287871574755</v>
      </c>
      <c r="DN465" s="23" t="n">
        <v>0.002758580872742448</v>
      </c>
      <c r="DO465" s="23" t="n">
        <v>0.007013671828958793</v>
      </c>
      <c r="DP465" s="23" t="n">
        <v>1.27631883820373</v>
      </c>
      <c r="DQ465" s="23" t="n">
        <v>1.45545669205704</v>
      </c>
      <c r="DR465" s="23" t="n">
        <v>0.02457177682919676</v>
      </c>
      <c r="DS465" s="23" t="n">
        <v>0.002158898113449215</v>
      </c>
      <c r="DT465" s="23" t="n">
        <v>1.595652101425906</v>
      </c>
      <c r="DU465" s="23" t="n">
        <v>0.5956521014259063</v>
      </c>
      <c r="DV465" s="23" t="n">
        <v>-0.005527552234509379</v>
      </c>
      <c r="DW465" s="23" t="n">
        <v>-0.001745016350971499</v>
      </c>
      <c r="DX465" s="23" t="n">
        <v>-0.008335194582144319</v>
      </c>
      <c r="DY465" s="23" t="n">
        <v>-0.001062625996663441</v>
      </c>
      <c r="DZ465" s="23" t="n">
        <v>-0.002807642347634941</v>
      </c>
      <c r="EA465" s="23" t="n">
        <v>1.315694230816506</v>
      </c>
      <c r="EB465" s="23" t="n">
        <v>1.507935923265707</v>
      </c>
      <c r="EC465" s="23" t="n">
        <v>-0.0088626643693575</v>
      </c>
      <c r="ED465" s="23" t="n">
        <v>-0.000527469787213181</v>
      </c>
      <c r="EE465" s="23" t="n">
        <v>1.603361486848825</v>
      </c>
      <c r="EF465" s="23" t="n">
        <v>0.6033614868488246</v>
      </c>
      <c r="EG465" s="23" t="n">
        <v>0.0007982990607409776</v>
      </c>
      <c r="EH465" s="23" t="n">
        <v>0.002695854474884895</v>
      </c>
      <c r="EI465" s="23" t="n">
        <v>0.005626355778490063</v>
      </c>
      <c r="EJ465" s="23" t="n">
        <v>0.00213220224286419</v>
      </c>
      <c r="EK465" s="23" t="n">
        <v>0.004828056717749085</v>
      </c>
      <c r="EL465" s="23" t="n">
        <v>4.376998179582742</v>
      </c>
      <c r="EM465" s="23" t="n">
        <v>7.047929848830969</v>
      </c>
      <c r="EN465" s="23" t="n">
        <v>0.007627114658546102</v>
      </c>
      <c r="EO465" s="23" t="n">
        <v>0.002000758880056039</v>
      </c>
      <c r="EP465" s="23" t="n">
        <v>9.554207230892453</v>
      </c>
      <c r="EQ465" s="23" t="n">
        <v>8.554207230892453</v>
      </c>
      <c r="ER465" s="23" t="n">
        <v>-0.002144776404039006</v>
      </c>
      <c r="ES465" s="23" t="n">
        <v>0.0001160675827603105</v>
      </c>
      <c r="ET465" s="23" t="n">
        <v>-0.001701461960981697</v>
      </c>
      <c r="EU465" s="23" t="n">
        <v>0.0003272468602969993</v>
      </c>
      <c r="EV465" s="23" t="n">
        <v>0.0004433144430573098</v>
      </c>
      <c r="EW465" s="23" t="n">
        <v>0.9458835976833138</v>
      </c>
      <c r="EX465" s="23" t="n">
        <v>0.7933050539802342</v>
      </c>
      <c r="EY465" s="23" t="n">
        <v>0.004116876002093713</v>
      </c>
      <c r="EZ465" s="23" t="n">
        <v>0.00581833796307541</v>
      </c>
      <c r="FA465" s="23" t="n">
        <v>-1.91948960010045</v>
      </c>
      <c r="FB465" s="23" t="n">
        <v>-2.91948960010045</v>
      </c>
      <c r="FC465" s="23" t="n">
        <v>0.02183532608595828</v>
      </c>
      <c r="FD465" s="23" t="n">
        <v>0.006030276089121435</v>
      </c>
      <c r="FE465" s="23" t="n">
        <v>0.03179267755428855</v>
      </c>
      <c r="FF465" s="23" t="n">
        <v>0.003927075379208838</v>
      </c>
      <c r="FG465" s="23" t="n">
        <v>0.009957351468330274</v>
      </c>
      <c r="FH465" s="23" t="n">
        <v>1.276170645008107</v>
      </c>
      <c r="FI465" s="23" t="n">
        <v>1.456020277834714</v>
      </c>
      <c r="FJ465" s="23" t="n">
        <v>0.03634938271381259</v>
      </c>
      <c r="FK465" s="23" t="n">
        <v>0.004556705159524041</v>
      </c>
      <c r="FL465" s="23" t="n">
        <v>1.664705284029989</v>
      </c>
      <c r="FM465" s="23" t="n">
        <v>0.6647052840299885</v>
      </c>
    </row>
    <row r="466">
      <c r="A466" s="2" t="inlineStr">
        <is>
          <t>SA|0102</t>
        </is>
      </c>
      <c r="B466" s="2" t="inlineStr">
        <is>
          <t>SA</t>
        </is>
      </c>
      <c r="C466" s="2" t="inlineStr">
        <is>
          <t>0102</t>
        </is>
      </c>
      <c r="D466" s="2" t="inlineStr">
        <is>
          <t>Poultry and other livestock</t>
        </is>
      </c>
      <c r="E466" s="23" t="n">
        <v>1</v>
      </c>
      <c r="F466" s="23" t="n">
        <v>0.3701406833718912</v>
      </c>
      <c r="G466" s="23" t="n">
        <v>1.619630491821861</v>
      </c>
      <c r="H466" s="23" t="n">
        <v>0.2494898084499697</v>
      </c>
      <c r="I466" s="23" t="n">
        <v>0.6196304918218609</v>
      </c>
      <c r="J466" s="23" t="n">
        <v>1.370140683371891</v>
      </c>
      <c r="K466" s="23" t="n">
        <v>1.619630491821861</v>
      </c>
      <c r="L466" s="23" t="n">
        <v>1.89837415945458</v>
      </c>
      <c r="M466" s="23" t="n">
        <v>0.2787436676327186</v>
      </c>
      <c r="N466" s="23" t="n">
        <v>1.89837415945458</v>
      </c>
      <c r="O466" s="23" t="n">
        <v>0.8983741594545795</v>
      </c>
      <c r="P466" s="23" t="n">
        <v>0.07363520642552863</v>
      </c>
      <c r="Q466" s="23" t="n">
        <v>0.06171071843060708</v>
      </c>
      <c r="R466" s="23" t="n">
        <v>0.1915398943857584</v>
      </c>
      <c r="S466" s="23" t="n">
        <v>0.05619396952962264</v>
      </c>
      <c r="T466" s="23" t="n">
        <v>0.1179046879602297</v>
      </c>
      <c r="U466" s="23" t="n">
        <v>1.838059963789448</v>
      </c>
      <c r="V466" s="23" t="n">
        <v>2.60119993796002</v>
      </c>
      <c r="W466" s="23" t="n">
        <v>0.261361783467744</v>
      </c>
      <c r="X466" s="23" t="n">
        <v>0.06982188908198567</v>
      </c>
      <c r="Y466" s="23" t="n">
        <v>3.549413333037556</v>
      </c>
      <c r="Z466" s="23" t="n">
        <v>2.549413333037556</v>
      </c>
      <c r="AA466" s="23" t="n">
        <v>0.512980662985663</v>
      </c>
      <c r="AB466" s="23" t="n">
        <v>0.1667901761027975</v>
      </c>
      <c r="AC466" s="23" t="n">
        <v>0.795684088507819</v>
      </c>
      <c r="AD466" s="23" t="n">
        <v>0.1159132494193585</v>
      </c>
      <c r="AE466" s="23" t="n">
        <v>0.282703425522156</v>
      </c>
      <c r="AF466" s="23" t="n">
        <v>1.325139304729424</v>
      </c>
      <c r="AG466" s="23" t="n">
        <v>1.551099575326599</v>
      </c>
      <c r="AH466" s="23" t="n">
        <v>0.9479101447401773</v>
      </c>
      <c r="AI466" s="23" t="n">
        <v>0.1522260562323583</v>
      </c>
      <c r="AJ466" s="23" t="n">
        <v>1.847847712666452</v>
      </c>
      <c r="AK466" s="23" t="n">
        <v>0.8478477126664516</v>
      </c>
      <c r="AL466" s="23" t="n">
        <v>0.5132914544408578</v>
      </c>
      <c r="AM466" s="23" t="n">
        <v>0.168804598950988</v>
      </c>
      <c r="AN466" s="23" t="n">
        <v>0.8001964343496077</v>
      </c>
      <c r="AO466" s="23" t="n">
        <v>0.118100380957762</v>
      </c>
      <c r="AP466" s="23" t="n">
        <v>0.28690497990875</v>
      </c>
      <c r="AQ466" s="23" t="n">
        <v>1.3288669575356</v>
      </c>
      <c r="AR466" s="23" t="n">
        <v>1.55895140553486</v>
      </c>
      <c r="AS466" s="23" t="n">
        <v>0.9603527273675636</v>
      </c>
      <c r="AT466" s="23" t="n">
        <v>0.1601562930179559</v>
      </c>
      <c r="AU466" s="23" t="n">
        <v>1.870969639293336</v>
      </c>
      <c r="AV466" s="23" t="n">
        <v>0.8709696392933363</v>
      </c>
      <c r="AW466" s="23" t="n">
        <v>0.5201316472098386</v>
      </c>
      <c r="AX466" s="23" t="n">
        <v>0.1715561864507003</v>
      </c>
      <c r="AY466" s="23" t="n">
        <v>0.8115018803860679</v>
      </c>
      <c r="AZ466" s="23" t="n">
        <v>0.119814046725529</v>
      </c>
      <c r="BA466" s="23" t="n">
        <v>0.2913702331762292</v>
      </c>
      <c r="BB466" s="23" t="n">
        <v>1.329832240301057</v>
      </c>
      <c r="BC466" s="23" t="n">
        <v>1.56018555059904</v>
      </c>
      <c r="BD466" s="23" t="n">
        <v>0.9743614990056944</v>
      </c>
      <c r="BE466" s="23" t="n">
        <v>0.1628596186196265</v>
      </c>
      <c r="BF466" s="23" t="n">
        <v>1.873297854942105</v>
      </c>
      <c r="BG466" s="23" t="n">
        <v>0.8732978549421049</v>
      </c>
      <c r="BH466" s="23" t="n">
        <v>0.816138328181409</v>
      </c>
      <c r="BI466" s="23" t="n">
        <v>0.820926199583659</v>
      </c>
      <c r="BJ466" s="23" t="n">
        <v>2.274788227502822</v>
      </c>
      <c r="BK466" s="23" t="n">
        <v>0.6377236997377536</v>
      </c>
      <c r="BL466" s="23" t="n">
        <v>1.458649899321413</v>
      </c>
      <c r="BM466" s="23" t="n">
        <v>2.00586649497631</v>
      </c>
      <c r="BN466" s="23" t="n">
        <v>2.787258175426835</v>
      </c>
      <c r="BO466" s="23" t="n">
        <v>3.113280289046288</v>
      </c>
      <c r="BP466" s="23" t="n">
        <v>0.8384920615434663</v>
      </c>
      <c r="BQ466" s="23" t="n">
        <v>3.814647813421007</v>
      </c>
      <c r="BR466" s="23" t="n">
        <v>2.814647813421007</v>
      </c>
      <c r="CD466" s="23" t="n">
        <v>0.4393454565601344</v>
      </c>
      <c r="CE466" s="23" t="n">
        <v>0.1050794576721904</v>
      </c>
      <c r="CF466" s="23" t="n">
        <v>0.6041441941220608</v>
      </c>
      <c r="CG466" s="23" t="n">
        <v>0.05971927988973599</v>
      </c>
      <c r="CH466" s="23" t="n">
        <v>0.1647987375619264</v>
      </c>
      <c r="CI466" s="23" t="n">
        <v>1.239172742321982</v>
      </c>
      <c r="CJ466" s="23" t="n">
        <v>1.375100584520031</v>
      </c>
      <c r="CK466" s="23" t="n">
        <v>0.6865483612724332</v>
      </c>
      <c r="CL466" s="23" t="n">
        <v>0.08240416715037246</v>
      </c>
      <c r="CM466" s="23" t="n">
        <v>1.562661798412074</v>
      </c>
      <c r="CN466" s="23" t="n">
        <v>0.5626617984120739</v>
      </c>
      <c r="CO466" s="23" t="n">
        <v>0</v>
      </c>
      <c r="CP466" s="23" t="n">
        <v>0.0002244323044839093</v>
      </c>
      <c r="CQ466" s="23" t="n">
        <v>0.0004236376363794692</v>
      </c>
      <c r="CR466" s="23" t="n">
        <v>0.0001992053318955599</v>
      </c>
      <c r="CS466" s="23" t="n">
        <v>0.0004236376363794692</v>
      </c>
      <c r="CV466" s="23" t="n">
        <v>0.001419320589444542</v>
      </c>
      <c r="CW466" s="23" t="n">
        <v>0.0009956829530650725</v>
      </c>
      <c r="CZ466" s="23" t="n">
        <v>3.050650193198804e-05</v>
      </c>
      <c r="DA466" s="23" t="n">
        <v>6.309657292697434e-05</v>
      </c>
      <c r="DB466" s="23" t="n">
        <v>0.0001429404573846045</v>
      </c>
      <c r="DC466" s="23" t="n">
        <v>4.933738252564212e-05</v>
      </c>
      <c r="DD466" s="23" t="n">
        <v>0.0001124339554526165</v>
      </c>
      <c r="DE466" s="23" t="n">
        <v>3.068299179881175</v>
      </c>
      <c r="DF466" s="23" t="n">
        <v>4.685573511616623</v>
      </c>
      <c r="DG466" s="23" t="n">
        <v>0.0001959658035894071</v>
      </c>
      <c r="DH466" s="23" t="n">
        <v>5.302534620480262e-05</v>
      </c>
      <c r="DI466" s="23" t="n">
        <v>6.423738913963266</v>
      </c>
      <c r="DJ466" s="23" t="n">
        <v>5.423738913963266</v>
      </c>
      <c r="DK466" s="23" t="n">
        <v>0.01108773644310968</v>
      </c>
      <c r="DL466" s="23" t="n">
        <v>0.004447813168295726</v>
      </c>
      <c r="DM466" s="23" t="n">
        <v>0.01792740918526808</v>
      </c>
      <c r="DN466" s="23" t="n">
        <v>0.002391859573862678</v>
      </c>
      <c r="DO466" s="23" t="n">
        <v>0.006839672742158404</v>
      </c>
      <c r="DP466" s="23" t="n">
        <v>1.401147086343287</v>
      </c>
      <c r="DQ466" s="23" t="n">
        <v>1.616868264974753</v>
      </c>
      <c r="DR466" s="23" t="n">
        <v>0.02011699368321074</v>
      </c>
      <c r="DS466" s="23" t="n">
        <v>0.002189584497942657</v>
      </c>
      <c r="DT466" s="23" t="n">
        <v>1.814346308322667</v>
      </c>
      <c r="DU466" s="23" t="n">
        <v>0.8143463083226667</v>
      </c>
      <c r="DV466" s="23" t="n">
        <v>-0.004278050176060815</v>
      </c>
      <c r="DW466" s="23" t="n">
        <v>-0.001983754545994296</v>
      </c>
      <c r="DX466" s="23" t="n">
        <v>-0.007188541242571871</v>
      </c>
      <c r="DY466" s="23" t="n">
        <v>-0.0009267365205167604</v>
      </c>
      <c r="DZ466" s="23" t="n">
        <v>-0.002910491066511057</v>
      </c>
      <c r="EA466" s="23" t="n">
        <v>1.463705301329803</v>
      </c>
      <c r="EB466" s="23" t="n">
        <v>1.680331213223639</v>
      </c>
      <c r="EC466" s="23" t="n">
        <v>-0.007723508438114911</v>
      </c>
      <c r="ED466" s="23" t="n">
        <v>-0.00053496719554304</v>
      </c>
      <c r="EE466" s="23" t="n">
        <v>1.805380516884596</v>
      </c>
      <c r="EF466" s="23" t="n">
        <v>0.8053805168845962</v>
      </c>
      <c r="EG466" s="23" t="n">
        <v>0.001312556062183153</v>
      </c>
      <c r="EH466" s="23" t="n">
        <v>0.001961359387428592</v>
      </c>
      <c r="EI466" s="23" t="n">
        <v>0.005153640841748859</v>
      </c>
      <c r="EJ466" s="23" t="n">
        <v>0.001879725392137114</v>
      </c>
      <c r="EK466" s="23" t="n">
        <v>0.003841084779565706</v>
      </c>
      <c r="EL466" s="23" t="n">
        <v>2.49430522926868</v>
      </c>
      <c r="EM466" s="23" t="n">
        <v>3.926415785377497</v>
      </c>
      <c r="EN466" s="23" t="n">
        <v>0.007182838329393429</v>
      </c>
      <c r="EO466" s="23" t="n">
        <v>0.00202919748764457</v>
      </c>
      <c r="EP466" s="23" t="n">
        <v>5.472404978608176</v>
      </c>
      <c r="EQ466" s="23" t="n">
        <v>4.472404978608176</v>
      </c>
      <c r="ER466" s="23" t="n">
        <v>-0.001001764606988394</v>
      </c>
      <c r="ES466" s="23" t="n">
        <v>5.30634607617961e-05</v>
      </c>
      <c r="ET466" s="23" t="n">
        <v>-0.0006412949999601125</v>
      </c>
      <c r="EU466" s="23" t="n">
        <v>0.0003074061462664852</v>
      </c>
      <c r="EV466" s="23" t="n">
        <v>0.0003604696070282814</v>
      </c>
      <c r="EW466" s="23" t="n">
        <v>0.9470300104519356</v>
      </c>
      <c r="EX466" s="23" t="n">
        <v>0.6401653596926712</v>
      </c>
      <c r="EY466" s="23" t="n">
        <v>0.005259744297993156</v>
      </c>
      <c r="EZ466" s="23" t="n">
        <v>0.005901039297953269</v>
      </c>
      <c r="FA466" s="23" t="n">
        <v>-5.250479265588682</v>
      </c>
      <c r="FB466" s="23" t="n">
        <v>-6.250479265588682</v>
      </c>
      <c r="FC466" s="23" t="n">
        <v>0.02463981578488389</v>
      </c>
      <c r="FD466" s="23" t="n">
        <v>0.005893172311579133</v>
      </c>
      <c r="FE466" s="23" t="n">
        <v>0.03388222508825972</v>
      </c>
      <c r="FF466" s="23" t="n">
        <v>0.003349236991796695</v>
      </c>
      <c r="FG466" s="23" t="n">
        <v>0.009242409303375828</v>
      </c>
      <c r="FH466" s="23" t="n">
        <v>1.239172742321982</v>
      </c>
      <c r="FI466" s="23" t="n">
        <v>1.375100584520031</v>
      </c>
      <c r="FJ466" s="23" t="n">
        <v>0.03850369884694885</v>
      </c>
      <c r="FK466" s="23" t="n">
        <v>0.004621473758689133</v>
      </c>
      <c r="FL466" s="23" t="n">
        <v>1.562661798412073</v>
      </c>
      <c r="FM466" s="23" t="n">
        <v>0.5626617984120732</v>
      </c>
    </row>
    <row r="467">
      <c r="A467" s="2" t="inlineStr">
        <is>
          <t>SA|0103</t>
        </is>
      </c>
      <c r="B467" s="2" t="inlineStr">
        <is>
          <t>SA</t>
        </is>
      </c>
      <c r="C467" s="2" t="inlineStr">
        <is>
          <t>0103</t>
        </is>
      </c>
      <c r="D467" s="2" t="inlineStr">
        <is>
          <t>Other agriculture</t>
        </is>
      </c>
      <c r="E467" s="23" t="n">
        <v>1</v>
      </c>
      <c r="F467" s="23" t="n">
        <v>0.3339242868762988</v>
      </c>
      <c r="G467" s="23" t="n">
        <v>1.583076864178128</v>
      </c>
      <c r="H467" s="23" t="n">
        <v>0.2491525773018291</v>
      </c>
      <c r="I467" s="23" t="n">
        <v>0.5830768641781279</v>
      </c>
      <c r="J467" s="23" t="n">
        <v>1.333924286876299</v>
      </c>
      <c r="K467" s="23" t="n">
        <v>1.583076864178128</v>
      </c>
      <c r="L467" s="23" t="n">
        <v>1.868808295759835</v>
      </c>
      <c r="M467" s="23" t="n">
        <v>0.2857314315817072</v>
      </c>
      <c r="N467" s="23" t="n">
        <v>1.868808295759835</v>
      </c>
      <c r="O467" s="23" t="n">
        <v>0.8688082957598351</v>
      </c>
      <c r="P467" s="23" t="n">
        <v>0.07702463601306161</v>
      </c>
      <c r="Q467" s="23" t="n">
        <v>0.06601065210606757</v>
      </c>
      <c r="R467" s="23" t="n">
        <v>0.1963415660439827</v>
      </c>
      <c r="S467" s="23" t="n">
        <v>0.05330627792485351</v>
      </c>
      <c r="T467" s="23" t="n">
        <v>0.1193169300309211</v>
      </c>
      <c r="U467" s="23" t="n">
        <v>1.857006998317703</v>
      </c>
      <c r="V467" s="23" t="n">
        <v>2.549074896123984</v>
      </c>
      <c r="W467" s="23" t="n">
        <v>0.2679138047698574</v>
      </c>
      <c r="X467" s="23" t="n">
        <v>0.07157223872587468</v>
      </c>
      <c r="Y467" s="23" t="n">
        <v>3.47828719014557</v>
      </c>
      <c r="Z467" s="23" t="n">
        <v>2.47828719014557</v>
      </c>
      <c r="AA467" s="23" t="n">
        <v>0.5369473753294295</v>
      </c>
      <c r="AB467" s="23" t="n">
        <v>0.1389295182800786</v>
      </c>
      <c r="AC467" s="23" t="n">
        <v>0.7966987511832039</v>
      </c>
      <c r="AD467" s="23" t="n">
        <v>0.1208218575736958</v>
      </c>
      <c r="AE467" s="23" t="n">
        <v>0.2597513758537744</v>
      </c>
      <c r="AF467" s="23" t="n">
        <v>1.258739542575922</v>
      </c>
      <c r="AG467" s="23" t="n">
        <v>1.48375574178831</v>
      </c>
      <c r="AH467" s="23" t="n">
        <v>0.9527409290762647</v>
      </c>
      <c r="AI467" s="23" t="n">
        <v>0.1560421778930609</v>
      </c>
      <c r="AJ467" s="23" t="n">
        <v>1.774365557689404</v>
      </c>
      <c r="AK467" s="23" t="n">
        <v>0.7743655576894037</v>
      </c>
      <c r="AL467" s="23" t="n">
        <v>0.537344245115105</v>
      </c>
      <c r="AM467" s="23" t="n">
        <v>0.1413226347015845</v>
      </c>
      <c r="AN467" s="23" t="n">
        <v>0.8015746805550851</v>
      </c>
      <c r="AO467" s="23" t="n">
        <v>0.1229078007383955</v>
      </c>
      <c r="AP467" s="23" t="n">
        <v>0.26423043543998</v>
      </c>
      <c r="AQ467" s="23" t="n">
        <v>1.2630020438226</v>
      </c>
      <c r="AR467" s="23" t="n">
        <v>1.491734000767756</v>
      </c>
      <c r="AS467" s="23" t="n">
        <v>0.9657458966027148</v>
      </c>
      <c r="AT467" s="23" t="n">
        <v>0.1641712160476297</v>
      </c>
      <c r="AU467" s="23" t="n">
        <v>1.797257354818868</v>
      </c>
      <c r="AV467" s="23" t="n">
        <v>0.7972573548188675</v>
      </c>
      <c r="AW467" s="23" t="n">
        <v>0.5475934135484325</v>
      </c>
      <c r="AX467" s="23" t="n">
        <v>0.1435571668456429</v>
      </c>
      <c r="AY467" s="23" t="n">
        <v>0.8158867544479029</v>
      </c>
      <c r="AZ467" s="23" t="n">
        <v>0.1247361740538275</v>
      </c>
      <c r="BA467" s="23" t="n">
        <v>0.2682933408994704</v>
      </c>
      <c r="BB467" s="23" t="n">
        <v>1.262160141619282</v>
      </c>
      <c r="BC467" s="23" t="n">
        <v>1.489949904913787</v>
      </c>
      <c r="BD467" s="23" t="n">
        <v>0.9828290651745843</v>
      </c>
      <c r="BE467" s="23" t="n">
        <v>0.1669423107266814</v>
      </c>
      <c r="BF467" s="23" t="n">
        <v>1.794815351787749</v>
      </c>
      <c r="BG467" s="23" t="n">
        <v>0.7948153517877493</v>
      </c>
      <c r="BH467" s="23" t="n">
        <v>1.918459314181961</v>
      </c>
      <c r="BI467" s="23" t="n">
        <v>0.7361117765719439</v>
      </c>
      <c r="BJ467" s="23" t="n">
        <v>3.2727634052035</v>
      </c>
      <c r="BK467" s="23" t="n">
        <v>0.6181923144495954</v>
      </c>
      <c r="BL467" s="23" t="n">
        <v>1.354304091021539</v>
      </c>
      <c r="BM467" s="23" t="n">
        <v>1.383699446285013</v>
      </c>
      <c r="BN467" s="23" t="n">
        <v>1.705933183471769</v>
      </c>
      <c r="BO467" s="23" t="n">
        <v>4.132275440577852</v>
      </c>
      <c r="BP467" s="23" t="n">
        <v>0.8595120353743519</v>
      </c>
      <c r="BQ467" s="23" t="n">
        <v>2.153955212930784</v>
      </c>
      <c r="BR467" s="23" t="n">
        <v>1.153955212930784</v>
      </c>
      <c r="CD467" s="23" t="n">
        <v>0.4599227393163679</v>
      </c>
      <c r="CE467" s="23" t="n">
        <v>0.07291886617401101</v>
      </c>
      <c r="CF467" s="23" t="n">
        <v>0.6003571851392216</v>
      </c>
      <c r="CG467" s="23" t="n">
        <v>0.06751557964884274</v>
      </c>
      <c r="CH467" s="23" t="n">
        <v>0.1404344458228537</v>
      </c>
      <c r="CI467" s="23" t="n">
        <v>1.158545903345414</v>
      </c>
      <c r="CJ467" s="23" t="n">
        <v>1.30534355842374</v>
      </c>
      <c r="CK467" s="23" t="n">
        <v>0.6848271243064075</v>
      </c>
      <c r="CL467" s="23" t="n">
        <v>0.08446993916718581</v>
      </c>
      <c r="CM467" s="23" t="n">
        <v>1.489004708321965</v>
      </c>
      <c r="CN467" s="23" t="n">
        <v>0.4890047083219649</v>
      </c>
      <c r="CO467" s="23" t="n">
        <v>0</v>
      </c>
      <c r="CP467" s="23" t="n">
        <v>0.0003345184021850971</v>
      </c>
      <c r="CQ467" s="23" t="n">
        <v>0.0005374050150041044</v>
      </c>
      <c r="CR467" s="23" t="n">
        <v>0.0002028866128190073</v>
      </c>
      <c r="CS467" s="23" t="n">
        <v>0.0005374050150041044</v>
      </c>
      <c r="CV467" s="23" t="n">
        <v>0.001558048525929154</v>
      </c>
      <c r="CW467" s="23" t="n">
        <v>0.00102064351092505</v>
      </c>
      <c r="CZ467" s="23" t="n">
        <v>3.903993146921228e-05</v>
      </c>
      <c r="DA467" s="23" t="n">
        <v>4.738647391337077e-05</v>
      </c>
      <c r="DB467" s="23" t="n">
        <v>0.0001268392147238525</v>
      </c>
      <c r="DC467" s="23" t="n">
        <v>4.041280934126949e-05</v>
      </c>
      <c r="DD467" s="23" t="n">
        <v>8.779928325464026e-05</v>
      </c>
      <c r="DE467" s="23" t="n">
        <v>2.213795007574251</v>
      </c>
      <c r="DF467" s="23" t="n">
        <v>3.248960998404432</v>
      </c>
      <c r="DG467" s="23" t="n">
        <v>0.0001811938417182035</v>
      </c>
      <c r="DH467" s="23" t="n">
        <v>5.4354626994351e-05</v>
      </c>
      <c r="DI467" s="23" t="n">
        <v>4.641243846985153</v>
      </c>
      <c r="DJ467" s="23" t="n">
        <v>3.641243846985153</v>
      </c>
      <c r="DK467" s="23" t="n">
        <v>0.01809590033686205</v>
      </c>
      <c r="DL467" s="23" t="n">
        <v>0.002922798414505062</v>
      </c>
      <c r="DM467" s="23" t="n">
        <v>0.02360918377807873</v>
      </c>
      <c r="DN467" s="23" t="n">
        <v>0.00259048502671162</v>
      </c>
      <c r="DO467" s="23" t="n">
        <v>0.005513283441216682</v>
      </c>
      <c r="DP467" s="23" t="n">
        <v>1.161517159140803</v>
      </c>
      <c r="DQ467" s="23" t="n">
        <v>1.304670303139651</v>
      </c>
      <c r="DR467" s="23" t="n">
        <v>0.02585365849020247</v>
      </c>
      <c r="DS467" s="23" t="n">
        <v>0.002244474712123735</v>
      </c>
      <c r="DT467" s="23" t="n">
        <v>1.428702524269409</v>
      </c>
      <c r="DU467" s="23" t="n">
        <v>0.4287025242694094</v>
      </c>
      <c r="DV467" s="23" t="n">
        <v>-0.007885771835003776</v>
      </c>
      <c r="DW467" s="23" t="n">
        <v>-0.001070171146545197</v>
      </c>
      <c r="DX467" s="23" t="n">
        <v>-0.009961354114988542</v>
      </c>
      <c r="DY467" s="23" t="n">
        <v>-0.001005411133439569</v>
      </c>
      <c r="DZ467" s="23" t="n">
        <v>-0.002075582279984766</v>
      </c>
      <c r="EA467" s="23" t="n">
        <v>1.135709118769435</v>
      </c>
      <c r="EB467" s="23" t="n">
        <v>1.263205976968743</v>
      </c>
      <c r="EC467" s="23" t="n">
        <v>-0.01050973228597957</v>
      </c>
      <c r="ED467" s="23" t="n">
        <v>-0.0005483781709910273</v>
      </c>
      <c r="EE467" s="23" t="n">
        <v>1.332746179559548</v>
      </c>
      <c r="EF467" s="23" t="n">
        <v>0.332746179559548</v>
      </c>
      <c r="EG467" s="23" t="n">
        <v>0.00137494854339634</v>
      </c>
      <c r="EH467" s="23" t="n">
        <v>0.002127121017102453</v>
      </c>
      <c r="EI467" s="23" t="n">
        <v>0.005277502577164502</v>
      </c>
      <c r="EJ467" s="23" t="n">
        <v>0.001775433016665709</v>
      </c>
      <c r="EK467" s="23" t="n">
        <v>0.003902554033768162</v>
      </c>
      <c r="EL467" s="23" t="n">
        <v>2.547054998762447</v>
      </c>
      <c r="EM467" s="23" t="n">
        <v>3.83832733414753</v>
      </c>
      <c r="EN467" s="23" t="n">
        <v>0.00735756957215953</v>
      </c>
      <c r="EO467" s="23" t="n">
        <v>0.002080066994995028</v>
      </c>
      <c r="EP467" s="23" t="n">
        <v>5.351159945218876</v>
      </c>
      <c r="EQ467" s="23" t="n">
        <v>4.351159945218875</v>
      </c>
      <c r="ER467" s="23" t="n">
        <v>-0.0009780787577208768</v>
      </c>
      <c r="ES467" s="23" t="n">
        <v>0.0002659954044035539</v>
      </c>
      <c r="ET467" s="23" t="n">
        <v>-0.0004015732052841835</v>
      </c>
      <c r="EU467" s="23" t="n">
        <v>0.0003105101480331395</v>
      </c>
      <c r="EV467" s="23" t="n">
        <v>0.0005765055524366933</v>
      </c>
      <c r="EW467" s="23" t="n">
        <v>0.7280429594203871</v>
      </c>
      <c r="EX467" s="23" t="n">
        <v>0.410573486147405</v>
      </c>
      <c r="EY467" s="23" t="n">
        <v>0.005647397954289432</v>
      </c>
      <c r="EZ467" s="23" t="n">
        <v>0.006048971159573616</v>
      </c>
      <c r="FA467" s="23" t="n">
        <v>-5.773970561889129</v>
      </c>
      <c r="FB467" s="23" t="n">
        <v>-6.773970561889129</v>
      </c>
      <c r="FC467" s="23" t="n">
        <v>0.02579385174655467</v>
      </c>
      <c r="FD467" s="23" t="n">
        <v>0.004089509525915203</v>
      </c>
      <c r="FE467" s="23" t="n">
        <v>0.03366983822430206</v>
      </c>
      <c r="FF467" s="23" t="n">
        <v>0.003786476951832189</v>
      </c>
      <c r="FG467" s="23" t="n">
        <v>0.007875986477747392</v>
      </c>
      <c r="FH467" s="23" t="n">
        <v>1.158545903345414</v>
      </c>
      <c r="FI467" s="23" t="n">
        <v>1.30534355842374</v>
      </c>
      <c r="FJ467" s="23" t="n">
        <v>0.03840716669637865</v>
      </c>
      <c r="FK467" s="23" t="n">
        <v>0.004737328472076585</v>
      </c>
      <c r="FL467" s="23" t="n">
        <v>1.489004708321965</v>
      </c>
      <c r="FM467" s="23" t="n">
        <v>0.4890047083219651</v>
      </c>
    </row>
    <row r="468">
      <c r="A468" s="2" t="inlineStr">
        <is>
          <t>SA|0201</t>
        </is>
      </c>
      <c r="B468" s="2" t="inlineStr">
        <is>
          <t>SA</t>
        </is>
      </c>
      <c r="C468" s="2" t="inlineStr">
        <is>
          <t>0201</t>
        </is>
      </c>
      <c r="D468" s="2" t="inlineStr">
        <is>
          <t>Aquaculture</t>
        </is>
      </c>
      <c r="E468" s="23" t="n">
        <v>1</v>
      </c>
      <c r="F468" s="23" t="n">
        <v>0.3607375280366515</v>
      </c>
      <c r="G468" s="23" t="n">
        <v>1.586301770957432</v>
      </c>
      <c r="H468" s="23" t="n">
        <v>0.2255642429207803</v>
      </c>
      <c r="I468" s="23" t="n">
        <v>0.5863017709574319</v>
      </c>
      <c r="J468" s="23" t="n">
        <v>1.360737528036652</v>
      </c>
      <c r="K468" s="23" t="n">
        <v>1.586301770957432</v>
      </c>
      <c r="L468" s="23" t="n">
        <v>2.023042745894863</v>
      </c>
      <c r="M468" s="23" t="n">
        <v>0.4367409749374307</v>
      </c>
      <c r="N468" s="23" t="n">
        <v>2.023042745894863</v>
      </c>
      <c r="O468" s="23" t="n">
        <v>1.023042745894863</v>
      </c>
      <c r="P468" s="23" t="n">
        <v>0.1475656350179752</v>
      </c>
      <c r="Q468" s="23" t="n">
        <v>0.0947023916376759</v>
      </c>
      <c r="R468" s="23" t="n">
        <v>0.3001084147449524</v>
      </c>
      <c r="S468" s="23" t="n">
        <v>0.05784038808930135</v>
      </c>
      <c r="T468" s="23" t="n">
        <v>0.1525427797269772</v>
      </c>
      <c r="U468" s="23" t="n">
        <v>1.641764538377381</v>
      </c>
      <c r="V468" s="23" t="n">
        <v>2.033728345413184</v>
      </c>
      <c r="W468" s="23" t="n">
        <v>0.4095067023136571</v>
      </c>
      <c r="X468" s="23" t="n">
        <v>0.1093982875687047</v>
      </c>
      <c r="Y468" s="23" t="n">
        <v>2.775081761168679</v>
      </c>
      <c r="Z468" s="23" t="n">
        <v>1.775081761168679</v>
      </c>
      <c r="AA468" s="23" t="n">
        <v>0.3922056323618286</v>
      </c>
      <c r="AB468" s="23" t="n">
        <v>0.1608270317152221</v>
      </c>
      <c r="AC468" s="23" t="n">
        <v>0.6619387246117463</v>
      </c>
      <c r="AD468" s="23" t="n">
        <v>0.1089060605346956</v>
      </c>
      <c r="AE468" s="23" t="n">
        <v>0.2697330922499177</v>
      </c>
      <c r="AF468" s="23" t="n">
        <v>1.410057935034577</v>
      </c>
      <c r="AG468" s="23" t="n">
        <v>1.687733856919923</v>
      </c>
      <c r="AH468" s="23" t="n">
        <v>0.9004494566201974</v>
      </c>
      <c r="AI468" s="23" t="n">
        <v>0.2385107320084511</v>
      </c>
      <c r="AJ468" s="23" t="n">
        <v>2.295860595366181</v>
      </c>
      <c r="AK468" s="23" t="n">
        <v>1.295860595366181</v>
      </c>
      <c r="AL468" s="23" t="n">
        <v>0.4011562081586693</v>
      </c>
      <c r="AM468" s="23" t="n">
        <v>0.1638709425048879</v>
      </c>
      <c r="AN468" s="23" t="n">
        <v>0.6763096566684111</v>
      </c>
      <c r="AO468" s="23" t="n">
        <v>0.111282506004854</v>
      </c>
      <c r="AP468" s="23" t="n">
        <v>0.2751534485097419</v>
      </c>
      <c r="AQ468" s="23" t="n">
        <v>1.40849658854107</v>
      </c>
      <c r="AR468" s="23" t="n">
        <v>1.685901010413655</v>
      </c>
      <c r="AS468" s="23" t="n">
        <v>0.9272456372022935</v>
      </c>
      <c r="AT468" s="23" t="n">
        <v>0.2509359805338823</v>
      </c>
      <c r="AU468" s="23" t="n">
        <v>2.311432849209553</v>
      </c>
      <c r="AV468" s="23" t="n">
        <v>1.311432849209553</v>
      </c>
      <c r="AW468" s="23" t="n">
        <v>0.4102709029425057</v>
      </c>
      <c r="AX468" s="23" t="n">
        <v>0.1662129318633924</v>
      </c>
      <c r="AY468" s="23" t="n">
        <v>0.689304879973255</v>
      </c>
      <c r="AZ468" s="23" t="n">
        <v>0.1128210451673568</v>
      </c>
      <c r="BA468" s="23" t="n">
        <v>0.2790339770307492</v>
      </c>
      <c r="BB468" s="23" t="n">
        <v>1.405129709836344</v>
      </c>
      <c r="BC468" s="23" t="n">
        <v>1.680121293100457</v>
      </c>
      <c r="BD468" s="23" t="n">
        <v>0.9444764833963436</v>
      </c>
      <c r="BE468" s="23" t="n">
        <v>0.2551716034230886</v>
      </c>
      <c r="BF468" s="23" t="n">
        <v>2.302080105175531</v>
      </c>
      <c r="BG468" s="23" t="n">
        <v>1.302080105175531</v>
      </c>
      <c r="BH468" s="23" t="n">
        <v>1.40353610263218</v>
      </c>
      <c r="BI468" s="23" t="n">
        <v>0.9583078557299041</v>
      </c>
      <c r="BJ468" s="23" t="n">
        <v>2.977098825539255</v>
      </c>
      <c r="BK468" s="23" t="n">
        <v>0.6152548671771707</v>
      </c>
      <c r="BL468" s="23" t="n">
        <v>1.573562722907075</v>
      </c>
      <c r="BM468" s="23" t="n">
        <v>1.682781051326504</v>
      </c>
      <c r="BN468" s="23" t="n">
        <v>2.121141607940136</v>
      </c>
      <c r="BO468" s="23" t="n">
        <v>4.290864420811224</v>
      </c>
      <c r="BP468" s="23" t="n">
        <v>1.313765595271969</v>
      </c>
      <c r="BQ468" s="23" t="n">
        <v>3.057181366951781</v>
      </c>
      <c r="BR468" s="23" t="n">
        <v>2.057181366951781</v>
      </c>
      <c r="CD468" s="23" t="n">
        <v>0.2446399973438534</v>
      </c>
      <c r="CE468" s="23" t="n">
        <v>0.06612464007754623</v>
      </c>
      <c r="CF468" s="23" t="n">
        <v>0.3618303098667937</v>
      </c>
      <c r="CG468" s="23" t="n">
        <v>0.05106567244539409</v>
      </c>
      <c r="CH468" s="23" t="n">
        <v>0.1171903125229403</v>
      </c>
      <c r="CI468" s="23" t="n">
        <v>1.270293659235962</v>
      </c>
      <c r="CJ468" s="23" t="n">
        <v>1.479031694715986</v>
      </c>
      <c r="CK468" s="23" t="n">
        <v>0.4909427543065406</v>
      </c>
      <c r="CL468" s="23" t="n">
        <v>0.1291124444397469</v>
      </c>
      <c r="CM468" s="23" t="n">
        <v>2.006796761105653</v>
      </c>
      <c r="CN468" s="23" t="n">
        <v>1.006796761105653</v>
      </c>
      <c r="CO468" s="23" t="n">
        <v>0</v>
      </c>
      <c r="CP468" s="23" t="n">
        <v>0.0002075092241635429</v>
      </c>
      <c r="CQ468" s="23" t="n">
        <v>0.0003723319336472117</v>
      </c>
      <c r="CR468" s="23" t="n">
        <v>0.0001648227094836688</v>
      </c>
      <c r="CS468" s="23" t="n">
        <v>0.0003723319336472117</v>
      </c>
      <c r="CV468" s="23" t="n">
        <v>0.001932387260978274</v>
      </c>
      <c r="CW468" s="23" t="n">
        <v>0.001560055327331062</v>
      </c>
      <c r="CZ468" s="23" t="n">
        <v>0.000664982273371331</v>
      </c>
      <c r="DA468" s="23" t="n">
        <v>0.0001279631643891799</v>
      </c>
      <c r="DB468" s="23" t="n">
        <v>0.0008392770139827423</v>
      </c>
      <c r="DC468" s="23" t="n">
        <v>4.633157622223135e-05</v>
      </c>
      <c r="DD468" s="23" t="n">
        <v>0.0001742947406114113</v>
      </c>
      <c r="DE468" s="23" t="n">
        <v>1.192430940663172</v>
      </c>
      <c r="DF468" s="23" t="n">
        <v>1.262104341109381</v>
      </c>
      <c r="DG468" s="23" t="n">
        <v>0.0009223581529896175</v>
      </c>
      <c r="DH468" s="23" t="n">
        <v>8.308113900687517e-05</v>
      </c>
      <c r="DI468" s="23" t="n">
        <v>1.387041715132406</v>
      </c>
      <c r="DJ468" s="23" t="n">
        <v>0.387041715132406</v>
      </c>
      <c r="DK468" s="23" t="n">
        <v>0.02350225193989858</v>
      </c>
      <c r="DL468" s="23" t="n">
        <v>0.003115974676049905</v>
      </c>
      <c r="DM468" s="23" t="n">
        <v>0.02872168792149766</v>
      </c>
      <c r="DN468" s="23" t="n">
        <v>0.002103461305549166</v>
      </c>
      <c r="DO468" s="23" t="n">
        <v>0.005219435981599071</v>
      </c>
      <c r="DP468" s="23" t="n">
        <v>1.132581962103813</v>
      </c>
      <c r="DQ468" s="23" t="n">
        <v>1.222082377252466</v>
      </c>
      <c r="DR468" s="23" t="n">
        <v>0.03215237130333282</v>
      </c>
      <c r="DS468" s="23" t="n">
        <v>0.003430683381835168</v>
      </c>
      <c r="DT468" s="23" t="n">
        <v>1.368054915995065</v>
      </c>
      <c r="DU468" s="23" t="n">
        <v>0.3680549159950655</v>
      </c>
      <c r="DV468" s="23" t="n">
        <v>-0.01505253942943342</v>
      </c>
      <c r="DW468" s="23" t="n">
        <v>-0.001109457706098062</v>
      </c>
      <c r="DX468" s="23" t="n">
        <v>-0.01693807356428358</v>
      </c>
      <c r="DY468" s="23" t="n">
        <v>-0.000776076428752093</v>
      </c>
      <c r="DZ468" s="23" t="n">
        <v>-0.001885534134850155</v>
      </c>
      <c r="EA468" s="23" t="n">
        <v>1.073705683436288</v>
      </c>
      <c r="EB468" s="23" t="n">
        <v>1.125263524051179</v>
      </c>
      <c r="EC468" s="23" t="n">
        <v>-0.01777627052325037</v>
      </c>
      <c r="ED468" s="23" t="n">
        <v>-0.0008381969589667942</v>
      </c>
      <c r="EE468" s="23" t="n">
        <v>1.180948278301203</v>
      </c>
      <c r="EF468" s="23" t="n">
        <v>0.1809482783012029</v>
      </c>
      <c r="EG468" s="23" t="n">
        <v>0.008319594131293458</v>
      </c>
      <c r="EH468" s="23" t="n">
        <v>0.003356601792934098</v>
      </c>
      <c r="EI468" s="23" t="n">
        <v>0.01364685185537147</v>
      </c>
      <c r="EJ468" s="23" t="n">
        <v>0.001970655931143917</v>
      </c>
      <c r="EK468" s="23" t="n">
        <v>0.005327257724078015</v>
      </c>
      <c r="EL468" s="23" t="n">
        <v>1.40345739707524</v>
      </c>
      <c r="EM468" s="23" t="n">
        <v>1.640326636132402</v>
      </c>
      <c r="EN468" s="23" t="n">
        <v>0.01682623776437157</v>
      </c>
      <c r="EO468" s="23" t="n">
        <v>0.003179385909000101</v>
      </c>
      <c r="EP468" s="23" t="n">
        <v>2.022483008044958</v>
      </c>
      <c r="EQ468" s="23" t="n">
        <v>1.022483008044958</v>
      </c>
      <c r="ER468" s="23" t="n">
        <v>0.000630981665547197</v>
      </c>
      <c r="ES468" s="23" t="n">
        <v>-0.0003126910032683707</v>
      </c>
      <c r="ET468" s="23" t="n">
        <v>0.0007240802012935541</v>
      </c>
      <c r="EU468" s="23" t="n">
        <v>0.0004057895390147279</v>
      </c>
      <c r="EV468" s="23" t="n">
        <v>9.309853574635712e-05</v>
      </c>
      <c r="EW468" s="23" t="n">
        <v>0.504437259682973</v>
      </c>
      <c r="EX468" s="23" t="n">
        <v>1.14754554819849</v>
      </c>
      <c r="EY468" s="23" t="n">
        <v>0.009969942817724529</v>
      </c>
      <c r="EZ468" s="23" t="n">
        <v>0.009245862616430976</v>
      </c>
      <c r="FA468" s="23" t="n">
        <v>15.80068544317915</v>
      </c>
      <c r="FB468" s="23" t="n">
        <v>14.80068544317915</v>
      </c>
      <c r="FC468" s="23" t="n">
        <v>0.01372014750160955</v>
      </c>
      <c r="FD468" s="23" t="n">
        <v>0.003708468873467188</v>
      </c>
      <c r="FE468" s="23" t="n">
        <v>0.02029253301105887</v>
      </c>
      <c r="FF468" s="23" t="n">
        <v>0.002863916635982137</v>
      </c>
      <c r="FG468" s="23" t="n">
        <v>0.006572385509449325</v>
      </c>
      <c r="FH468" s="23" t="n">
        <v>1.270293659235962</v>
      </c>
      <c r="FI468" s="23" t="n">
        <v>1.479031694715986</v>
      </c>
      <c r="FJ468" s="23" t="n">
        <v>0.02753354756812184</v>
      </c>
      <c r="FK468" s="23" t="n">
        <v>0.007241014557062969</v>
      </c>
      <c r="FL468" s="23" t="n">
        <v>2.006796761105652</v>
      </c>
      <c r="FM468" s="23" t="n">
        <v>1.006796761105652</v>
      </c>
    </row>
    <row r="469">
      <c r="A469" s="2" t="inlineStr">
        <is>
          <t>SA|0301</t>
        </is>
      </c>
      <c r="B469" s="2" t="inlineStr">
        <is>
          <t>SA</t>
        </is>
      </c>
      <c r="C469" s="2" t="inlineStr">
        <is>
          <t>0301</t>
        </is>
      </c>
      <c r="D469" s="2" t="inlineStr">
        <is>
          <t>Forestry and logging</t>
        </is>
      </c>
      <c r="E469" s="23" t="n">
        <v>1</v>
      </c>
      <c r="F469" s="23" t="n">
        <v>0.2329185259271746</v>
      </c>
      <c r="G469" s="23" t="n">
        <v>1.439704356637947</v>
      </c>
      <c r="H469" s="23" t="n">
        <v>0.206785830710772</v>
      </c>
      <c r="I469" s="23" t="n">
        <v>0.4397043566379466</v>
      </c>
      <c r="J469" s="23" t="n">
        <v>1.232918525927175</v>
      </c>
      <c r="K469" s="23" t="n">
        <v>1.439704356637947</v>
      </c>
      <c r="L469" s="23" t="n">
        <v>1.805027555179713</v>
      </c>
      <c r="M469" s="23" t="n">
        <v>0.365323198541766</v>
      </c>
      <c r="N469" s="23" t="n">
        <v>1.805027555179713</v>
      </c>
      <c r="O469" s="23" t="n">
        <v>0.8050275551797126</v>
      </c>
      <c r="P469" s="23" t="n">
        <v>0.1787918777636104</v>
      </c>
      <c r="Q469" s="23" t="n">
        <v>0.03602020152761147</v>
      </c>
      <c r="R469" s="23" t="n">
        <v>0.2510333865505303</v>
      </c>
      <c r="S469" s="23" t="n">
        <v>0.03622130725930846</v>
      </c>
      <c r="T469" s="23" t="n">
        <v>0.07224150878691993</v>
      </c>
      <c r="U469" s="23" t="n">
        <v>1.201464417613173</v>
      </c>
      <c r="V469" s="23" t="n">
        <v>1.404053638736509</v>
      </c>
      <c r="W469" s="23" t="n">
        <v>0.3425423921695167</v>
      </c>
      <c r="X469" s="23" t="n">
        <v>0.09150900561898634</v>
      </c>
      <c r="Y469" s="23" t="n">
        <v>1.915872222240481</v>
      </c>
      <c r="Z469" s="23" t="n">
        <v>0.9158722222404809</v>
      </c>
      <c r="AA469" s="23" t="n">
        <v>0.542416558877314</v>
      </c>
      <c r="AB469" s="23" t="n">
        <v>0.06991135646444217</v>
      </c>
      <c r="AC469" s="23" t="n">
        <v>0.7135049361334614</v>
      </c>
      <c r="AD469" s="23" t="n">
        <v>0.1011770207917053</v>
      </c>
      <c r="AE469" s="23" t="n">
        <v>0.1710883772561475</v>
      </c>
      <c r="AF469" s="23" t="n">
        <v>1.128888684020163</v>
      </c>
      <c r="AG469" s="23" t="n">
        <v>1.315418794754835</v>
      </c>
      <c r="AH469" s="23" t="n">
        <v>0.9130133598996268</v>
      </c>
      <c r="AI469" s="23" t="n">
        <v>0.1995084237661654</v>
      </c>
      <c r="AJ469" s="23" t="n">
        <v>1.683232830851198</v>
      </c>
      <c r="AK469" s="23" t="n">
        <v>0.6832328308511981</v>
      </c>
      <c r="AL469" s="23" t="n">
        <v>0.5448440238991396</v>
      </c>
      <c r="AM469" s="23" t="n">
        <v>0.0708399920750387</v>
      </c>
      <c r="AN469" s="23" t="n">
        <v>0.7181533198794208</v>
      </c>
      <c r="AO469" s="23" t="n">
        <v>0.1024693039052425</v>
      </c>
      <c r="AP469" s="23" t="n">
        <v>0.1733092959802812</v>
      </c>
      <c r="AQ469" s="23" t="n">
        <v>1.13001884753746</v>
      </c>
      <c r="AR469" s="23" t="n">
        <v>1.318089743813293</v>
      </c>
      <c r="AS469" s="23" t="n">
        <v>0.9280551616999307</v>
      </c>
      <c r="AT469" s="23" t="n">
        <v>0.20990184182051</v>
      </c>
      <c r="AU469" s="23" t="n">
        <v>1.703340994838058</v>
      </c>
      <c r="AV469" s="23" t="n">
        <v>0.7033409948380575</v>
      </c>
      <c r="AW469" s="23" t="n">
        <v>0.5667088004659389</v>
      </c>
      <c r="AX469" s="23" t="n">
        <v>0.07307283137343766</v>
      </c>
      <c r="AY469" s="23" t="n">
        <v>0.7439074930975059</v>
      </c>
      <c r="AZ469" s="23" t="n">
        <v>0.1041258612581294</v>
      </c>
      <c r="BA469" s="23" t="n">
        <v>0.1771986926315671</v>
      </c>
      <c r="BB469" s="23" t="n">
        <v>1.128942468007129</v>
      </c>
      <c r="BC469" s="23" t="n">
        <v>1.312680326273171</v>
      </c>
      <c r="BD469" s="23" t="n">
        <v>0.9573523304016044</v>
      </c>
      <c r="BE469" s="23" t="n">
        <v>0.2134448373040985</v>
      </c>
      <c r="BF469" s="23" t="n">
        <v>1.689319681668054</v>
      </c>
      <c r="BG469" s="23" t="n">
        <v>0.6893196816680537</v>
      </c>
      <c r="BH469" s="23" t="n">
        <v>1.277014323092973</v>
      </c>
      <c r="BI469" s="23" t="n">
        <v>0.3904457184894786</v>
      </c>
      <c r="BJ469" s="23" t="n">
        <v>2.134032902747879</v>
      </c>
      <c r="BK469" s="23" t="n">
        <v>0.4665728611654269</v>
      </c>
      <c r="BL469" s="23" t="n">
        <v>0.8570185796549055</v>
      </c>
      <c r="BM469" s="23" t="n">
        <v>1.305748895238548</v>
      </c>
      <c r="BN469" s="23" t="n">
        <v>1.671111172488008</v>
      </c>
      <c r="BO469" s="23" t="n">
        <v>3.232965856010708</v>
      </c>
      <c r="BP469" s="23" t="n">
        <v>1.098932953262829</v>
      </c>
      <c r="BQ469" s="23" t="n">
        <v>2.531659823658322</v>
      </c>
      <c r="BR469" s="23" t="n">
        <v>1.531659823658322</v>
      </c>
      <c r="CD469" s="23" t="n">
        <v>0.3636246811137037</v>
      </c>
      <c r="CE469" s="23" t="n">
        <v>0.03389115493683075</v>
      </c>
      <c r="CF469" s="23" t="n">
        <v>0.4624715495829316</v>
      </c>
      <c r="CG469" s="23" t="n">
        <v>0.06495571353239721</v>
      </c>
      <c r="CH469" s="23" t="n">
        <v>0.09884686846922797</v>
      </c>
      <c r="CI469" s="23" t="n">
        <v>1.093203670424762</v>
      </c>
      <c r="CJ469" s="23" t="n">
        <v>1.271837621600606</v>
      </c>
      <c r="CK469" s="23" t="n">
        <v>0.5704709677301102</v>
      </c>
      <c r="CL469" s="23" t="n">
        <v>0.1079994181471786</v>
      </c>
      <c r="CM469" s="23" t="n">
        <v>1.568845563460877</v>
      </c>
      <c r="CN469" s="23" t="n">
        <v>0.5688455634608771</v>
      </c>
      <c r="CO469" s="23" t="n">
        <v>0</v>
      </c>
      <c r="CP469" s="23" t="n">
        <v>8.999534055962381e-06</v>
      </c>
      <c r="CQ469" s="23" t="n">
        <v>0.0001257502617655293</v>
      </c>
      <c r="CR469" s="23" t="n">
        <v>0.0001167507277095669</v>
      </c>
      <c r="CS469" s="23" t="n">
        <v>0.0001257502617655293</v>
      </c>
      <c r="CV469" s="23" t="n">
        <v>0.001430698583054478</v>
      </c>
      <c r="CW469" s="23" t="n">
        <v>0.001304948321288949</v>
      </c>
      <c r="CZ469" s="23" t="n">
        <v>4.572602878686547e-06</v>
      </c>
      <c r="DA469" s="23" t="n">
        <v>2.342541056633235e-05</v>
      </c>
      <c r="DB469" s="23" t="n">
        <v>5.494168959951418e-05</v>
      </c>
      <c r="DC469" s="23" t="n">
        <v>2.694367615449529e-05</v>
      </c>
      <c r="DD469" s="23" t="n">
        <v>5.036908672082764e-05</v>
      </c>
      <c r="DE469" s="23" t="n">
        <v>6.122992568526125</v>
      </c>
      <c r="DF469" s="23" t="n">
        <v>12.01540808531701</v>
      </c>
      <c r="DG469" s="23" t="n">
        <v>0.0001244370408081635</v>
      </c>
      <c r="DH469" s="23" t="n">
        <v>6.949535120864936e-05</v>
      </c>
      <c r="DI469" s="23" t="n">
        <v>27.21361205194083</v>
      </c>
      <c r="DJ469" s="23" t="n">
        <v>26.21361205194083</v>
      </c>
      <c r="DK469" s="23" t="n">
        <v>0.06563314101627182</v>
      </c>
      <c r="DL469" s="23" t="n">
        <v>0.004486161397044723</v>
      </c>
      <c r="DM469" s="23" t="n">
        <v>0.07272331067482249</v>
      </c>
      <c r="DN469" s="23" t="n">
        <v>0.002604008261505942</v>
      </c>
      <c r="DO469" s="23" t="n">
        <v>0.007090169658550666</v>
      </c>
      <c r="DP469" s="23" t="n">
        <v>1.068352075301904</v>
      </c>
      <c r="DQ469" s="23" t="n">
        <v>1.10802727934037</v>
      </c>
      <c r="DR469" s="23" t="n">
        <v>0.07559299384667437</v>
      </c>
      <c r="DS469" s="23" t="n">
        <v>0.002869683171851878</v>
      </c>
      <c r="DT469" s="23" t="n">
        <v>1.151750360811366</v>
      </c>
      <c r="DU469" s="23" t="n">
        <v>0.1517503608113664</v>
      </c>
      <c r="DV469" s="23" t="n">
        <v>-0.04377293705235115</v>
      </c>
      <c r="DW469" s="23" t="n">
        <v>-0.002285747043268087</v>
      </c>
      <c r="DX469" s="23" t="n">
        <v>-0.04714982940810265</v>
      </c>
      <c r="DY469" s="23" t="n">
        <v>-0.00109114531248341</v>
      </c>
      <c r="DZ469" s="23" t="n">
        <v>-0.003376892355751497</v>
      </c>
      <c r="EA469" s="23" t="n">
        <v>1.05221826994461</v>
      </c>
      <c r="EB469" s="23" t="n">
        <v>1.077145665407666</v>
      </c>
      <c r="EC469" s="23" t="n">
        <v>-0.04785096076886316</v>
      </c>
      <c r="ED469" s="23" t="n">
        <v>-0.0007011313607605124</v>
      </c>
      <c r="EE469" s="23" t="n">
        <v>1.093163127519518</v>
      </c>
      <c r="EF469" s="23" t="n">
        <v>0.09316312751951766</v>
      </c>
      <c r="EG469" s="23" t="n">
        <v>0.004828572786709792</v>
      </c>
      <c r="EH469" s="23" t="n">
        <v>0.001023596286187203</v>
      </c>
      <c r="EI469" s="23" t="n">
        <v>0.006992726966424397</v>
      </c>
      <c r="EJ469" s="23" t="n">
        <v>0.001140557893527402</v>
      </c>
      <c r="EK469" s="23" t="n">
        <v>0.002164154179714605</v>
      </c>
      <c r="EL469" s="23" t="n">
        <v>1.2119873369217</v>
      </c>
      <c r="EM469" s="23" t="n">
        <v>1.448197485118427</v>
      </c>
      <c r="EN469" s="23" t="n">
        <v>0.009652205916941766</v>
      </c>
      <c r="EO469" s="23" t="n">
        <v>0.00265947895051737</v>
      </c>
      <c r="EP469" s="23" t="n">
        <v>1.998976994508312</v>
      </c>
      <c r="EQ469" s="23" t="n">
        <v>0.9989769945083125</v>
      </c>
      <c r="ER469" s="23" t="n">
        <v>-0.002401107764884182</v>
      </c>
      <c r="ES469" s="23" t="n">
        <v>-9.496067559068066e-05</v>
      </c>
      <c r="ET469" s="23" t="n">
        <v>-0.002344343220465037</v>
      </c>
      <c r="EU469" s="23" t="n">
        <v>0.0001517252200098262</v>
      </c>
      <c r="EV469" s="23" t="n">
        <v>5.676454441914556e-05</v>
      </c>
      <c r="EW469" s="23" t="n">
        <v>1.039548693723566</v>
      </c>
      <c r="EX469" s="23" t="n">
        <v>0.9763590184291943</v>
      </c>
      <c r="EY469" s="23" t="n">
        <v>0.00538959588336229</v>
      </c>
      <c r="EZ469" s="23" t="n">
        <v>0.007733939103827327</v>
      </c>
      <c r="FA469" s="23" t="n">
        <v>-2.244628900953247</v>
      </c>
      <c r="FB469" s="23" t="n">
        <v>-3.244628900953247</v>
      </c>
      <c r="FC469" s="23" t="n">
        <v>0.02039316675226042</v>
      </c>
      <c r="FD469" s="23" t="n">
        <v>0.001900717992894892</v>
      </c>
      <c r="FE469" s="23" t="n">
        <v>0.02593679669909945</v>
      </c>
      <c r="FF469" s="23" t="n">
        <v>0.00364291195394414</v>
      </c>
      <c r="FG469" s="23" t="n">
        <v>0.005543629946839032</v>
      </c>
      <c r="FH469" s="23" t="n">
        <v>1.093203670424762</v>
      </c>
      <c r="FI469" s="23" t="n">
        <v>1.271837621600606</v>
      </c>
      <c r="FJ469" s="23" t="n">
        <v>0.03199372918420165</v>
      </c>
      <c r="FK469" s="23" t="n">
        <v>0.006056932485102192</v>
      </c>
      <c r="FL469" s="23" t="n">
        <v>1.568845563460878</v>
      </c>
      <c r="FM469" s="23" t="n">
        <v>0.5688455634608781</v>
      </c>
    </row>
    <row r="470">
      <c r="A470" s="2" t="inlineStr">
        <is>
          <t>SA|0401</t>
        </is>
      </c>
      <c r="B470" s="2" t="inlineStr">
        <is>
          <t>SA</t>
        </is>
      </c>
      <c r="C470" s="2" t="inlineStr">
        <is>
          <t>0401</t>
        </is>
      </c>
      <c r="D470" s="2" t="inlineStr">
        <is>
          <t>Fishing, hunting and trapping</t>
        </is>
      </c>
      <c r="E470" s="23" t="n">
        <v>1</v>
      </c>
      <c r="F470" s="23" t="n">
        <v>0.3225716834986084</v>
      </c>
      <c r="G470" s="23" t="n">
        <v>1.56513634660486</v>
      </c>
      <c r="H470" s="23" t="n">
        <v>0.2425646631062514</v>
      </c>
      <c r="I470" s="23" t="n">
        <v>0.5651363466048598</v>
      </c>
      <c r="J470" s="23" t="n">
        <v>1.322571683498608</v>
      </c>
      <c r="K470" s="23" t="n">
        <v>1.56513634660486</v>
      </c>
      <c r="L470" s="23" t="n">
        <v>1.913049863004601</v>
      </c>
      <c r="M470" s="23" t="n">
        <v>0.3479135163997413</v>
      </c>
      <c r="N470" s="23" t="n">
        <v>1.913049863004601</v>
      </c>
      <c r="O470" s="23" t="n">
        <v>0.9130498630046011</v>
      </c>
      <c r="P470" s="23" t="n">
        <v>0.1133792635238376</v>
      </c>
      <c r="Q470" s="23" t="n">
        <v>0.07154768666119629</v>
      </c>
      <c r="R470" s="23" t="n">
        <v>0.2390702495684699</v>
      </c>
      <c r="S470" s="23" t="n">
        <v>0.05414329938343596</v>
      </c>
      <c r="T470" s="23" t="n">
        <v>0.1256909860446322</v>
      </c>
      <c r="U470" s="23" t="n">
        <v>1.631047375309098</v>
      </c>
      <c r="V470" s="23" t="n">
        <v>2.108588838365546</v>
      </c>
      <c r="W470" s="23" t="n">
        <v>0.3262183421457486</v>
      </c>
      <c r="X470" s="23" t="n">
        <v>0.08714809257727874</v>
      </c>
      <c r="Y470" s="23" t="n">
        <v>2.877231091531673</v>
      </c>
      <c r="Z470" s="23" t="n">
        <v>1.877231091531673</v>
      </c>
      <c r="AA470" s="23" t="n">
        <v>0.5007152329793585</v>
      </c>
      <c r="AB470" s="23" t="n">
        <v>0.1253637504251414</v>
      </c>
      <c r="AC470" s="23" t="n">
        <v>0.7460251117866542</v>
      </c>
      <c r="AD470" s="23" t="n">
        <v>0.1199461283821543</v>
      </c>
      <c r="AE470" s="23" t="n">
        <v>0.2453098788072957</v>
      </c>
      <c r="AF470" s="23" t="n">
        <v>1.250369356009406</v>
      </c>
      <c r="AG470" s="23" t="n">
        <v>1.489918945240894</v>
      </c>
      <c r="AH470" s="23" t="n">
        <v>0.9360258496016142</v>
      </c>
      <c r="AI470" s="23" t="n">
        <v>0.19000073781496</v>
      </c>
      <c r="AJ470" s="23" t="n">
        <v>1.869377618156468</v>
      </c>
      <c r="AK470" s="23" t="n">
        <v>0.8693776181564681</v>
      </c>
      <c r="AL470" s="23" t="n">
        <v>0.5015600040160081</v>
      </c>
      <c r="AM470" s="23" t="n">
        <v>0.127488777531323</v>
      </c>
      <c r="AN470" s="23" t="n">
        <v>0.7510995788580213</v>
      </c>
      <c r="AO470" s="23" t="n">
        <v>0.1220507973106901</v>
      </c>
      <c r="AP470" s="23" t="n">
        <v>0.2495395748420132</v>
      </c>
      <c r="AQ470" s="23" t="n">
        <v>1.254184497389178</v>
      </c>
      <c r="AR470" s="23" t="n">
        <v>1.497526861878821</v>
      </c>
      <c r="AS470" s="23" t="n">
        <v>0.9509984305544255</v>
      </c>
      <c r="AT470" s="23" t="n">
        <v>0.1998988516964042</v>
      </c>
      <c r="AU470" s="23" t="n">
        <v>1.896081072931949</v>
      </c>
      <c r="AV470" s="23" t="n">
        <v>0.8960810729319494</v>
      </c>
      <c r="AW470" s="23" t="n">
        <v>0.5111537249469865</v>
      </c>
      <c r="AX470" s="23" t="n">
        <v>0.1295415747579669</v>
      </c>
      <c r="AY470" s="23" t="n">
        <v>0.7645321783660681</v>
      </c>
      <c r="AZ470" s="23" t="n">
        <v>0.1238368786611147</v>
      </c>
      <c r="BA470" s="23" t="n">
        <v>0.2533784534190816</v>
      </c>
      <c r="BB470" s="23" t="n">
        <v>1.253429777453744</v>
      </c>
      <c r="BC470" s="23" t="n">
        <v>1.495699123478676</v>
      </c>
      <c r="BD470" s="23" t="n">
        <v>0.9678051821070298</v>
      </c>
      <c r="BE470" s="23" t="n">
        <v>0.2032730037409617</v>
      </c>
      <c r="BF470" s="23" t="n">
        <v>1.893374018173112</v>
      </c>
      <c r="BG470" s="23" t="n">
        <v>0.8933740181731126</v>
      </c>
      <c r="BH470" s="23" t="n">
        <v>1.943847553474428</v>
      </c>
      <c r="BI470" s="23" t="n">
        <v>0.7532631997580617</v>
      </c>
      <c r="BJ470" s="23" t="n">
        <v>3.313958388647712</v>
      </c>
      <c r="BK470" s="23" t="n">
        <v>0.6168476354152221</v>
      </c>
      <c r="BL470" s="23" t="n">
        <v>1.370110835173284</v>
      </c>
      <c r="BM470" s="23" t="n">
        <v>1.387511458093347</v>
      </c>
      <c r="BN470" s="23" t="n">
        <v>1.704844797486486</v>
      </c>
      <c r="BO470" s="23" t="n">
        <v>4.360521075012446</v>
      </c>
      <c r="BP470" s="23" t="n">
        <v>1.046562686364734</v>
      </c>
      <c r="BQ470" s="23" t="n">
        <v>2.243242309417969</v>
      </c>
      <c r="BR470" s="23" t="n">
        <v>1.243242309417969</v>
      </c>
      <c r="CD470" s="23" t="n">
        <v>0.3873359694555208</v>
      </c>
      <c r="CE470" s="23" t="n">
        <v>0.05381606376394511</v>
      </c>
      <c r="CF470" s="23" t="n">
        <v>0.506954862218184</v>
      </c>
      <c r="CG470" s="23" t="n">
        <v>0.06580282899871809</v>
      </c>
      <c r="CH470" s="23" t="n">
        <v>0.1196188927626632</v>
      </c>
      <c r="CI470" s="23" t="n">
        <v>1.138938978064946</v>
      </c>
      <c r="CJ470" s="23" t="n">
        <v>1.308824643708695</v>
      </c>
      <c r="CK470" s="23" t="n">
        <v>0.6098075074558652</v>
      </c>
      <c r="CL470" s="23" t="n">
        <v>0.1028526452376812</v>
      </c>
      <c r="CM470" s="23" t="n">
        <v>1.574363228679932</v>
      </c>
      <c r="CN470" s="23" t="n">
        <v>0.5743632286799319</v>
      </c>
      <c r="CO470" s="23" t="n">
        <v>0</v>
      </c>
      <c r="CP470" s="23" t="n">
        <v>0.0003164935895439136</v>
      </c>
      <c r="CQ470" s="23" t="n">
        <v>0.0004949019084698352</v>
      </c>
      <c r="CR470" s="23" t="n">
        <v>0.0001784083189259216</v>
      </c>
      <c r="CS470" s="23" t="n">
        <v>0.0004949019084698352</v>
      </c>
      <c r="CV470" s="23" t="n">
        <v>0.001737662184827368</v>
      </c>
      <c r="CW470" s="23" t="n">
        <v>0.001242760276357533</v>
      </c>
      <c r="CZ470" s="23" t="n">
        <v>0.0003700278937976547</v>
      </c>
      <c r="DA470" s="23" t="n">
        <v>8.982176747985139e-05</v>
      </c>
      <c r="DB470" s="23" t="n">
        <v>0.0004982760536740313</v>
      </c>
      <c r="DC470" s="23" t="n">
        <v>3.842639239652525e-05</v>
      </c>
      <c r="DD470" s="23" t="n">
        <v>0.0001282481598763766</v>
      </c>
      <c r="DE470" s="23" t="n">
        <v>1.242743233646514</v>
      </c>
      <c r="DF470" s="23" t="n">
        <v>1.346590519325842</v>
      </c>
      <c r="DG470" s="23" t="n">
        <v>0.0005644595649017541</v>
      </c>
      <c r="DH470" s="23" t="n">
        <v>6.618351122772274e-05</v>
      </c>
      <c r="DI470" s="23" t="n">
        <v>1.525451389917167</v>
      </c>
      <c r="DJ470" s="23" t="n">
        <v>0.5254513899171667</v>
      </c>
      <c r="DK470" s="23" t="n">
        <v>0.02396779414993261</v>
      </c>
      <c r="DL470" s="23" t="n">
        <v>0.002368071434993431</v>
      </c>
      <c r="DM470" s="23" t="n">
        <v>0.0289058776041248</v>
      </c>
      <c r="DN470" s="23" t="n">
        <v>0.002570012019198755</v>
      </c>
      <c r="DO470" s="23" t="n">
        <v>0.004938083454192187</v>
      </c>
      <c r="DP470" s="23" t="n">
        <v>1.09880222686242</v>
      </c>
      <c r="DQ470" s="23" t="n">
        <v>1.206029950995973</v>
      </c>
      <c r="DR470" s="23" t="n">
        <v>0.03163880441320067</v>
      </c>
      <c r="DS470" s="23" t="n">
        <v>0.002732926809075869</v>
      </c>
      <c r="DT470" s="23" t="n">
        <v>1.320054912658269</v>
      </c>
      <c r="DU470" s="23" t="n">
        <v>0.3200549126582691</v>
      </c>
      <c r="DV470" s="23" t="n">
        <v>-0.01474410111275195</v>
      </c>
      <c r="DW470" s="23" t="n">
        <v>-0.0007215895653733999</v>
      </c>
      <c r="DX470" s="23" t="n">
        <v>-0.0164664560582216</v>
      </c>
      <c r="DY470" s="23" t="n">
        <v>-0.001000765380096251</v>
      </c>
      <c r="DZ470" s="23" t="n">
        <v>-0.001722354945469651</v>
      </c>
      <c r="EA470" s="23" t="n">
        <v>1.048940899133506</v>
      </c>
      <c r="EB470" s="23" t="n">
        <v>1.116816544616614</v>
      </c>
      <c r="EC470" s="23" t="n">
        <v>-0.01713417461032565</v>
      </c>
      <c r="ED470" s="23" t="n">
        <v>-0.0006677185521040477</v>
      </c>
      <c r="EE470" s="23" t="n">
        <v>1.162103710446381</v>
      </c>
      <c r="EF470" s="23" t="n">
        <v>0.1621037104463805</v>
      </c>
      <c r="EG470" s="23" t="n">
        <v>0.001809259591784307</v>
      </c>
      <c r="EH470" s="23" t="n">
        <v>0.002297759524393588</v>
      </c>
      <c r="EI470" s="23" t="n">
        <v>0.005911522034289232</v>
      </c>
      <c r="EJ470" s="23" t="n">
        <v>0.001804502918111336</v>
      </c>
      <c r="EK470" s="23" t="n">
        <v>0.004102262442504924</v>
      </c>
      <c r="EL470" s="23" t="n">
        <v>2.269999913128838</v>
      </c>
      <c r="EM470" s="23" t="n">
        <v>3.267370841162289</v>
      </c>
      <c r="EN470" s="23" t="n">
        <v>0.008444262022220277</v>
      </c>
      <c r="EO470" s="23" t="n">
        <v>0.002532739987931045</v>
      </c>
      <c r="EP470" s="23" t="n">
        <v>4.667247342816336</v>
      </c>
      <c r="EQ470" s="23" t="n">
        <v>3.667247342816335</v>
      </c>
      <c r="ER470" s="23" t="n">
        <v>-0.0009644885551347573</v>
      </c>
      <c r="ES470" s="23" t="n">
        <v>-0.000172732418211956</v>
      </c>
      <c r="ET470" s="23" t="n">
        <v>-0.000837054962922019</v>
      </c>
      <c r="EU470" s="23" t="n">
        <v>0.0003001660104246944</v>
      </c>
      <c r="EV470" s="23" t="n">
        <v>0.0001274335922127383</v>
      </c>
      <c r="EW470" s="23" t="n">
        <v>1.179092242507556</v>
      </c>
      <c r="EX470" s="23" t="n">
        <v>0.8678744381835268</v>
      </c>
      <c r="EY470" s="23" t="n">
        <v>0.006528318930590631</v>
      </c>
      <c r="EZ470" s="23" t="n">
        <v>0.007365373893512651</v>
      </c>
      <c r="FA470" s="23" t="n">
        <v>-6.768684704276768</v>
      </c>
      <c r="FB470" s="23" t="n">
        <v>-7.768684704276767</v>
      </c>
      <c r="FC470" s="23" t="n">
        <v>0.02172296718160587</v>
      </c>
      <c r="FD470" s="23" t="n">
        <v>0.003018166860750676</v>
      </c>
      <c r="FE470" s="23" t="n">
        <v>0.02843155478176098</v>
      </c>
      <c r="FF470" s="23" t="n">
        <v>0.003690420739404429</v>
      </c>
      <c r="FG470" s="23" t="n">
        <v>0.006708587600155105</v>
      </c>
      <c r="FH470" s="23" t="n">
        <v>1.138938978064946</v>
      </c>
      <c r="FI470" s="23" t="n">
        <v>1.308824643708695</v>
      </c>
      <c r="FJ470" s="23" t="n">
        <v>0.03419984074854124</v>
      </c>
      <c r="FK470" s="23" t="n">
        <v>0.005768285966780261</v>
      </c>
      <c r="FL470" s="23" t="n">
        <v>1.574363228679933</v>
      </c>
      <c r="FM470" s="23" t="n">
        <v>0.5743632286799327</v>
      </c>
    </row>
    <row r="471">
      <c r="A471" s="2" t="inlineStr">
        <is>
          <t>SA|0501</t>
        </is>
      </c>
      <c r="B471" s="2" t="inlineStr">
        <is>
          <t>SA</t>
        </is>
      </c>
      <c r="C471" s="2" t="inlineStr">
        <is>
          <t>0501</t>
        </is>
      </c>
      <c r="D471" s="2" t="inlineStr">
        <is>
          <t>Agriculture, forestry and fishing support services</t>
        </is>
      </c>
      <c r="E471" s="23" t="n">
        <v>1</v>
      </c>
      <c r="F471" s="23" t="n">
        <v>0.7367745349096946</v>
      </c>
      <c r="G471" s="23" t="n">
        <v>2.167671496230605</v>
      </c>
      <c r="H471" s="23" t="n">
        <v>0.4308969613209104</v>
      </c>
      <c r="I471" s="23" t="n">
        <v>1.167671496230605</v>
      </c>
      <c r="J471" s="23" t="n">
        <v>1.736774534909695</v>
      </c>
      <c r="K471" s="23" t="n">
        <v>2.167671496230605</v>
      </c>
      <c r="L471" s="23" t="n">
        <v>2.639790076873845</v>
      </c>
      <c r="M471" s="23" t="n">
        <v>0.4721185806432397</v>
      </c>
      <c r="N471" s="23" t="n">
        <v>2.639790076873845</v>
      </c>
      <c r="O471" s="23" t="n">
        <v>1.639790076873845</v>
      </c>
      <c r="P471" s="23" t="n">
        <v>0.1350468355186561</v>
      </c>
      <c r="Q471" s="23" t="n">
        <v>0.0952581051776196</v>
      </c>
      <c r="R471" s="23" t="n">
        <v>0.3244182866715841</v>
      </c>
      <c r="S471" s="23" t="n">
        <v>0.0941133459753084</v>
      </c>
      <c r="T471" s="23" t="n">
        <v>0.189371451152928</v>
      </c>
      <c r="U471" s="23" t="n">
        <v>1.705370879752752</v>
      </c>
      <c r="V471" s="23" t="n">
        <v>2.402265002549928</v>
      </c>
      <c r="W471" s="23" t="n">
        <v>0.4426782329913386</v>
      </c>
      <c r="X471" s="23" t="n">
        <v>0.1182599463197545</v>
      </c>
      <c r="Y471" s="23" t="n">
        <v>3.277960799978795</v>
      </c>
      <c r="Z471" s="23" t="n">
        <v>2.277960799978795</v>
      </c>
      <c r="AA471" s="23" t="n">
        <v>0.1983594575358027</v>
      </c>
      <c r="AB471" s="23" t="n">
        <v>0.3888171820793318</v>
      </c>
      <c r="AC471" s="23" t="n">
        <v>0.7829322782961615</v>
      </c>
      <c r="AD471" s="23" t="n">
        <v>0.1957556386810271</v>
      </c>
      <c r="AE471" s="23" t="n">
        <v>0.5845728207603589</v>
      </c>
      <c r="AF471" s="23" t="n">
        <v>2.960164576519638</v>
      </c>
      <c r="AG471" s="23" t="n">
        <v>3.947037807132776</v>
      </c>
      <c r="AH471" s="23" t="n">
        <v>1.040763246137323</v>
      </c>
      <c r="AI471" s="23" t="n">
        <v>0.2578309678411616</v>
      </c>
      <c r="AJ471" s="23" t="n">
        <v>5.246854670135764</v>
      </c>
      <c r="AK471" s="23" t="n">
        <v>4.246854670135764</v>
      </c>
      <c r="AL471" s="23" t="n">
        <v>0.2007138397396439</v>
      </c>
      <c r="AM471" s="23" t="n">
        <v>0.3913236953331629</v>
      </c>
      <c r="AN471" s="23" t="n">
        <v>0.7915458136783333</v>
      </c>
      <c r="AO471" s="23" t="n">
        <v>0.1995082786055266</v>
      </c>
      <c r="AP471" s="23" t="n">
        <v>0.5908319739386895</v>
      </c>
      <c r="AQ471" s="23" t="n">
        <v>2.949659753611254</v>
      </c>
      <c r="AR471" s="23" t="n">
        <v>3.943653385860624</v>
      </c>
      <c r="AS471" s="23" t="n">
        <v>1.062808520318004</v>
      </c>
      <c r="AT471" s="23" t="n">
        <v>0.2712627066396711</v>
      </c>
      <c r="AU471" s="23" t="n">
        <v>5.295143183432828</v>
      </c>
      <c r="AV471" s="23" t="n">
        <v>4.295143183432828</v>
      </c>
      <c r="AW471" s="23" t="n">
        <v>0.2060263911495978</v>
      </c>
      <c r="AX471" s="23" t="n">
        <v>0.3979721846435481</v>
      </c>
      <c r="AY471" s="23" t="n">
        <v>0.8064822472525386</v>
      </c>
      <c r="AZ471" s="23" t="n">
        <v>0.2024836714593926</v>
      </c>
      <c r="BA471" s="23" t="n">
        <v>0.6004558561029407</v>
      </c>
      <c r="BB471" s="23" t="n">
        <v>2.931656339864617</v>
      </c>
      <c r="BC471" s="23" t="n">
        <v>3.91446087441751</v>
      </c>
      <c r="BD471" s="23" t="n">
        <v>1.082323677624002</v>
      </c>
      <c r="BE471" s="23" t="n">
        <v>0.2758414303714634</v>
      </c>
      <c r="BF471" s="23" t="n">
        <v>5.253325419063017</v>
      </c>
      <c r="BG471" s="23" t="n">
        <v>4.253325419063016</v>
      </c>
      <c r="BH471" s="23" t="n">
        <v>1.687308632011433</v>
      </c>
      <c r="BI471" s="23" t="n">
        <v>1.532822701247955</v>
      </c>
      <c r="BJ471" s="23" t="n">
        <v>4.268644210007891</v>
      </c>
      <c r="BK471" s="23" t="n">
        <v>1.048512876748503</v>
      </c>
      <c r="BL471" s="23" t="n">
        <v>2.581335577996458</v>
      </c>
      <c r="BM471" s="23" t="n">
        <v>1.908442398840029</v>
      </c>
      <c r="BN471" s="23" t="n">
        <v>2.529853832916898</v>
      </c>
      <c r="BO471" s="23" t="n">
        <v>5.688829591575492</v>
      </c>
      <c r="BP471" s="23" t="n">
        <v>1.420185381567601</v>
      </c>
      <c r="BQ471" s="23" t="n">
        <v>3.371540620161389</v>
      </c>
      <c r="BR471" s="23" t="n">
        <v>2.371540620161389</v>
      </c>
      <c r="CD471" s="23" t="n">
        <v>0.06331262201714664</v>
      </c>
      <c r="CE471" s="23" t="n">
        <v>0.2935590769017121</v>
      </c>
      <c r="CF471" s="23" t="n">
        <v>0.4585139916245772</v>
      </c>
      <c r="CG471" s="23" t="n">
        <v>0.1016422927057185</v>
      </c>
      <c r="CH471" s="23" t="n">
        <v>0.3952013696074306</v>
      </c>
      <c r="CI471" s="23" t="n">
        <v>5.636659603549652</v>
      </c>
      <c r="CJ471" s="23" t="n">
        <v>7.242062909673843</v>
      </c>
      <c r="CK471" s="23" t="n">
        <v>0.5980850131459838</v>
      </c>
      <c r="CL471" s="23" t="n">
        <v>0.1395710215214066</v>
      </c>
      <c r="CM471" s="23" t="n">
        <v>9.446536789836431</v>
      </c>
      <c r="CN471" s="23" t="n">
        <v>8.446536789836433</v>
      </c>
      <c r="CO471" s="23" t="n">
        <v>0</v>
      </c>
      <c r="CP471" s="23" t="n">
        <v>0.0002853268527048169</v>
      </c>
      <c r="CQ471" s="23" t="n">
        <v>0.0006752659243139274</v>
      </c>
      <c r="CR471" s="23" t="n">
        <v>0.0003899390716091104</v>
      </c>
      <c r="CS471" s="23" t="n">
        <v>0.0006752659243139274</v>
      </c>
      <c r="CV471" s="23" t="n">
        <v>0.002361691401039529</v>
      </c>
      <c r="CW471" s="23" t="n">
        <v>0.001686425476725601</v>
      </c>
      <c r="CZ471" s="23" t="n">
        <v>4.401658521792752e-05</v>
      </c>
      <c r="DA471" s="23" t="n">
        <v>5.859705137315852e-05</v>
      </c>
      <c r="DB471" s="23" t="n">
        <v>0.0001731393673931521</v>
      </c>
      <c r="DC471" s="23" t="n">
        <v>7.052573080206602e-05</v>
      </c>
      <c r="DD471" s="23" t="n">
        <v>0.0001291227821752245</v>
      </c>
      <c r="DE471" s="23" t="n">
        <v>2.331249370732478</v>
      </c>
      <c r="DF471" s="23" t="n">
        <v>3.933502940674146</v>
      </c>
      <c r="DG471" s="23" t="n">
        <v>0.0002629503805039993</v>
      </c>
      <c r="DH471" s="23" t="n">
        <v>8.98110131108472e-05</v>
      </c>
      <c r="DI471" s="23" t="n">
        <v>5.973893231429097</v>
      </c>
      <c r="DJ471" s="23" t="n">
        <v>4.973893231429097</v>
      </c>
      <c r="DK471" s="23" t="n">
        <v>0.007742425699963597</v>
      </c>
      <c r="DL471" s="23" t="n">
        <v>0.01112139449357849</v>
      </c>
      <c r="DM471" s="23" t="n">
        <v>0.02287033129121341</v>
      </c>
      <c r="DN471" s="23" t="n">
        <v>0.004006511097671325</v>
      </c>
      <c r="DO471" s="23" t="n">
        <v>0.01512790559124981</v>
      </c>
      <c r="DP471" s="23" t="n">
        <v>2.436422501753007</v>
      </c>
      <c r="DQ471" s="23" t="n">
        <v>2.953897418908513</v>
      </c>
      <c r="DR471" s="23" t="n">
        <v>0.02657891249108922</v>
      </c>
      <c r="DS471" s="23" t="n">
        <v>0.003708581199875816</v>
      </c>
      <c r="DT471" s="23" t="n">
        <v>3.432892160813915</v>
      </c>
      <c r="DU471" s="23" t="n">
        <v>2.432892160813915</v>
      </c>
      <c r="DV471" s="23" t="n">
        <v>-0.002473890875227553</v>
      </c>
      <c r="DW471" s="23" t="n">
        <v>-0.004816829087271128</v>
      </c>
      <c r="DX471" s="23" t="n">
        <v>-0.008782303008715218</v>
      </c>
      <c r="DY471" s="23" t="n">
        <v>-0.001491583046216537</v>
      </c>
      <c r="DZ471" s="23" t="n">
        <v>-0.006308412133487665</v>
      </c>
      <c r="EA471" s="23" t="n">
        <v>2.947066111728985</v>
      </c>
      <c r="EB471" s="23" t="n">
        <v>3.549996120143094</v>
      </c>
      <c r="EC471" s="23" t="n">
        <v>-0.009688396966635242</v>
      </c>
      <c r="ED471" s="23" t="n">
        <v>-0.0009060939579200247</v>
      </c>
      <c r="EE471" s="23" t="n">
        <v>3.916258822751866</v>
      </c>
      <c r="EF471" s="23" t="n">
        <v>2.916258822751866</v>
      </c>
      <c r="EG471" s="23" t="n">
        <v>0.003116972384249927</v>
      </c>
      <c r="EH471" s="23" t="n">
        <v>0.002712568762999489</v>
      </c>
      <c r="EI471" s="23" t="n">
        <v>0.008967948265141801</v>
      </c>
      <c r="EJ471" s="23" t="n">
        <v>0.003138407117892385</v>
      </c>
      <c r="EK471" s="23" t="n">
        <v>0.005850975880891875</v>
      </c>
      <c r="EL471" s="23" t="n">
        <v>1.870257553998909</v>
      </c>
      <c r="EM471" s="23" t="n">
        <v>2.877134334091915</v>
      </c>
      <c r="EN471" s="23" t="n">
        <v>0.01240487598388697</v>
      </c>
      <c r="EO471" s="23" t="n">
        <v>0.003436927718745169</v>
      </c>
      <c r="EP471" s="23" t="n">
        <v>3.979783730702542</v>
      </c>
      <c r="EQ471" s="23" t="n">
        <v>2.979783730702542</v>
      </c>
      <c r="ER471" s="23" t="n">
        <v>-0.0007625901804087464</v>
      </c>
      <c r="ES471" s="23" t="n">
        <v>-0.0002060555091688422</v>
      </c>
      <c r="ET471" s="23" t="n">
        <v>-0.0003544128829698446</v>
      </c>
      <c r="EU471" s="23" t="n">
        <v>0.000614232806607744</v>
      </c>
      <c r="EV471" s="23" t="n">
        <v>0.0004081772974389018</v>
      </c>
      <c r="EW471" s="23" t="n">
        <v>1.270204776382509</v>
      </c>
      <c r="EX471" s="23" t="n">
        <v>0.4647488153858475</v>
      </c>
      <c r="EY471" s="23" t="n">
        <v>0.00964039819679458</v>
      </c>
      <c r="EZ471" s="23" t="n">
        <v>0.009994811079764425</v>
      </c>
      <c r="FA471" s="23" t="n">
        <v>-12.64165005590205</v>
      </c>
      <c r="FB471" s="23" t="n">
        <v>-13.64165005590205</v>
      </c>
      <c r="FC471" s="23" t="n">
        <v>0.003550762435498077</v>
      </c>
      <c r="FD471" s="23" t="n">
        <v>0.01646367674647552</v>
      </c>
      <c r="FE471" s="23" t="n">
        <v>0.0257148449351838</v>
      </c>
      <c r="FF471" s="23" t="n">
        <v>0.005700405753210208</v>
      </c>
      <c r="FG471" s="23" t="n">
        <v>0.02216408249968572</v>
      </c>
      <c r="FH471" s="23" t="n">
        <v>5.636659603549654</v>
      </c>
      <c r="FI471" s="23" t="n">
        <v>7.242062909673848</v>
      </c>
      <c r="FJ471" s="23" t="n">
        <v>0.03354240797890178</v>
      </c>
      <c r="FK471" s="23" t="n">
        <v>0.00782756304371798</v>
      </c>
      <c r="FL471" s="23" t="n">
        <v>9.446536789836427</v>
      </c>
      <c r="FM471" s="23" t="n">
        <v>8.446536789836427</v>
      </c>
    </row>
    <row r="472">
      <c r="A472" s="2" t="inlineStr">
        <is>
          <t>SA|0601</t>
        </is>
      </c>
      <c r="B472" s="2" t="inlineStr">
        <is>
          <t>SA</t>
        </is>
      </c>
      <c r="C472" s="2" t="inlineStr">
        <is>
          <t>0601</t>
        </is>
      </c>
      <c r="D472" s="2" t="inlineStr">
        <is>
          <t>Coal mining</t>
        </is>
      </c>
      <c r="E472" s="23" t="n">
        <v>1</v>
      </c>
      <c r="F472" s="23" t="n">
        <v>0.2903275558995225</v>
      </c>
      <c r="G472" s="23" t="n">
        <v>1.451294434339079</v>
      </c>
      <c r="H472" s="23" t="n">
        <v>0.1609668784395569</v>
      </c>
      <c r="I472" s="23" t="n">
        <v>0.4512944343390795</v>
      </c>
      <c r="J472" s="23" t="n">
        <v>1.290327555899522</v>
      </c>
      <c r="K472" s="23" t="n">
        <v>1.451294434339079</v>
      </c>
      <c r="L472" s="23" t="n">
        <v>1.783298635128977</v>
      </c>
      <c r="M472" s="23" t="n">
        <v>0.3320042007898971</v>
      </c>
      <c r="N472" s="23" t="n">
        <v>1.783298635128977</v>
      </c>
      <c r="O472" s="23" t="n">
        <v>0.7832986351289766</v>
      </c>
      <c r="P472" s="23" t="n">
        <v>0.09361897166685651</v>
      </c>
      <c r="Q472" s="23" t="n">
        <v>0.08866897532157267</v>
      </c>
      <c r="R472" s="23" t="n">
        <v>0.2281380958175384</v>
      </c>
      <c r="S472" s="23" t="n">
        <v>0.04585014882910926</v>
      </c>
      <c r="T472" s="23" t="n">
        <v>0.1345191241506819</v>
      </c>
      <c r="U472" s="23" t="n">
        <v>1.947126140597886</v>
      </c>
      <c r="V472" s="23" t="n">
        <v>2.436878890630937</v>
      </c>
      <c r="W472" s="23" t="n">
        <v>0.3113010988703999</v>
      </c>
      <c r="X472" s="23" t="n">
        <v>0.08316300305286148</v>
      </c>
      <c r="Y472" s="23" t="n">
        <v>3.325192461824577</v>
      </c>
      <c r="Z472" s="23" t="n">
        <v>2.325192461824577</v>
      </c>
      <c r="AA472" s="23" t="n">
        <v>0.554546699074888</v>
      </c>
      <c r="AB472" s="23" t="n">
        <v>0.1441638428810016</v>
      </c>
      <c r="AC472" s="23" t="n">
        <v>0.7769580915614938</v>
      </c>
      <c r="AD472" s="23" t="n">
        <v>0.07824754960560418</v>
      </c>
      <c r="AE472" s="23" t="n">
        <v>0.2224113924866058</v>
      </c>
      <c r="AF472" s="23" t="n">
        <v>1.259967002096487</v>
      </c>
      <c r="AG472" s="23" t="n">
        <v>1.401068824064122</v>
      </c>
      <c r="AH472" s="23" t="n">
        <v>0.9582705158688855</v>
      </c>
      <c r="AI472" s="23" t="n">
        <v>0.1813124243073917</v>
      </c>
      <c r="AJ472" s="23" t="n">
        <v>1.728024921016575</v>
      </c>
      <c r="AK472" s="23" t="n">
        <v>0.7280249210165747</v>
      </c>
      <c r="AL472" s="23" t="n">
        <v>0.5556925791537062</v>
      </c>
      <c r="AM472" s="23" t="n">
        <v>0.1470159465198553</v>
      </c>
      <c r="AN472" s="23" t="n">
        <v>0.7827487975686089</v>
      </c>
      <c r="AO472" s="23" t="n">
        <v>0.0800402718950475</v>
      </c>
      <c r="AP472" s="23" t="n">
        <v>0.2270562184149028</v>
      </c>
      <c r="AQ472" s="23" t="n">
        <v>1.264563451150911</v>
      </c>
      <c r="AR472" s="23" t="n">
        <v>1.408600414928518</v>
      </c>
      <c r="AS472" s="23" t="n">
        <v>0.9735067169017247</v>
      </c>
      <c r="AT472" s="23" t="n">
        <v>0.1907579193331158</v>
      </c>
      <c r="AU472" s="23" t="n">
        <v>1.751880002400482</v>
      </c>
      <c r="AV472" s="23" t="n">
        <v>0.7518800024004819</v>
      </c>
      <c r="AW472" s="23" t="n">
        <v>0.5565572085410302</v>
      </c>
      <c r="AX472" s="23" t="n">
        <v>0.1487077702106579</v>
      </c>
      <c r="AY472" s="23" t="n">
        <v>0.7863449879330773</v>
      </c>
      <c r="AZ472" s="23" t="n">
        <v>0.08108000918138916</v>
      </c>
      <c r="BA472" s="23" t="n">
        <v>0.2297877793920471</v>
      </c>
      <c r="BB472" s="23" t="n">
        <v>1.26719224534075</v>
      </c>
      <c r="BC472" s="23" t="n">
        <v>1.41287360196882</v>
      </c>
      <c r="BD472" s="23" t="n">
        <v>0.9803227668005081</v>
      </c>
      <c r="BE472" s="23" t="n">
        <v>0.1939777788674308</v>
      </c>
      <c r="BF472" s="23" t="n">
        <v>1.761405210023863</v>
      </c>
      <c r="BG472" s="23" t="n">
        <v>0.7614052100238629</v>
      </c>
      <c r="BH472" s="23" t="n">
        <v>0.8645615803041711</v>
      </c>
      <c r="BI472" s="23" t="n">
        <v>0.7651857311165581</v>
      </c>
      <c r="BJ472" s="23" t="n">
        <v>2.094482796966617</v>
      </c>
      <c r="BK472" s="23" t="n">
        <v>0.4647354855458877</v>
      </c>
      <c r="BL472" s="23" t="n">
        <v>1.229921216662446</v>
      </c>
      <c r="BM472" s="23" t="n">
        <v>1.885056366774186</v>
      </c>
      <c r="BN472" s="23" t="n">
        <v>2.42259527219534</v>
      </c>
      <c r="BO472" s="23" t="n">
        <v>3.093188486411079</v>
      </c>
      <c r="BP472" s="23" t="n">
        <v>0.9987056894444621</v>
      </c>
      <c r="BQ472" s="23" t="n">
        <v>3.577753808262946</v>
      </c>
      <c r="BR472" s="23" t="n">
        <v>2.577753808262946</v>
      </c>
      <c r="CD472" s="23" t="n">
        <v>0.4609277274080315</v>
      </c>
      <c r="CE472" s="23" t="n">
        <v>0.05549486755942901</v>
      </c>
      <c r="CF472" s="23" t="n">
        <v>0.5488199957439548</v>
      </c>
      <c r="CG472" s="23" t="n">
        <v>0.03239740077649433</v>
      </c>
      <c r="CH472" s="23" t="n">
        <v>0.08789226833592334</v>
      </c>
      <c r="CI472" s="23" t="n">
        <v>1.120398197503755</v>
      </c>
      <c r="CJ472" s="23" t="n">
        <v>1.190685574135829</v>
      </c>
      <c r="CK472" s="23" t="n">
        <v>0.6469694169984856</v>
      </c>
      <c r="CL472" s="23" t="n">
        <v>0.09814942125453086</v>
      </c>
      <c r="CM472" s="23" t="n">
        <v>1.403624426407663</v>
      </c>
      <c r="CN472" s="23" t="n">
        <v>0.4036244264076627</v>
      </c>
      <c r="CO472" s="23" t="n">
        <v>0</v>
      </c>
      <c r="CP472" s="23" t="n">
        <v>0.0002554066284968625</v>
      </c>
      <c r="CQ472" s="23" t="n">
        <v>0.0003938809269937553</v>
      </c>
      <c r="CR472" s="23" t="n">
        <v>0.0001384742984968929</v>
      </c>
      <c r="CS472" s="23" t="n">
        <v>0.0003938809269937553</v>
      </c>
      <c r="CV472" s="23" t="n">
        <v>0.001579812524579197</v>
      </c>
      <c r="CW472" s="23" t="n">
        <v>0.001185931597585441</v>
      </c>
      <c r="CZ472" s="23" t="n">
        <v>0.0001324302629147368</v>
      </c>
      <c r="DA472" s="23" t="n">
        <v>7.048975749496051e-05</v>
      </c>
      <c r="DB472" s="23" t="n">
        <v>0.0002380483272674048</v>
      </c>
      <c r="DC472" s="23" t="n">
        <v>3.512830685770746e-05</v>
      </c>
      <c r="DD472" s="23" t="n">
        <v>0.000105618064352668</v>
      </c>
      <c r="DE472" s="23" t="n">
        <v>1.532278317232854</v>
      </c>
      <c r="DF472" s="23" t="n">
        <v>1.79753722471025</v>
      </c>
      <c r="DG472" s="23" t="n">
        <v>0.0003012054129075692</v>
      </c>
      <c r="DH472" s="23" t="n">
        <v>6.315708564016444e-05</v>
      </c>
      <c r="DI472" s="23" t="n">
        <v>2.274445480044812</v>
      </c>
      <c r="DJ472" s="23" t="n">
        <v>1.274445480044812</v>
      </c>
      <c r="DK472" s="23" t="n">
        <v>0.01197970547916457</v>
      </c>
      <c r="DL472" s="23" t="n">
        <v>0.002248087319663129</v>
      </c>
      <c r="DM472" s="23" t="n">
        <v>0.01553388915147146</v>
      </c>
      <c r="DN472" s="23" t="n">
        <v>0.001306096352643759</v>
      </c>
      <c r="DO472" s="23" t="n">
        <v>0.003554183672306888</v>
      </c>
      <c r="DP472" s="23" t="n">
        <v>1.187657979035717</v>
      </c>
      <c r="DQ472" s="23" t="n">
        <v>1.296683727199172</v>
      </c>
      <c r="DR472" s="23" t="n">
        <v>0.0181418452620987</v>
      </c>
      <c r="DS472" s="23" t="n">
        <v>0.002607956110627242</v>
      </c>
      <c r="DT472" s="23" t="n">
        <v>1.514381575878596</v>
      </c>
      <c r="DU472" s="23" t="n">
        <v>0.5143815758785963</v>
      </c>
      <c r="DV472" s="23" t="n">
        <v>-0.01124750635475532</v>
      </c>
      <c r="DW472" s="23" t="n">
        <v>-0.0008821600148522226</v>
      </c>
      <c r="DX472" s="23" t="n">
        <v>-0.01256962804126416</v>
      </c>
      <c r="DY472" s="23" t="n">
        <v>-0.0004399616716566209</v>
      </c>
      <c r="DZ472" s="23" t="n">
        <v>-0.001322121686508844</v>
      </c>
      <c r="EA472" s="23" t="n">
        <v>1.078431608485311</v>
      </c>
      <c r="EB472" s="23" t="n">
        <v>1.117547983064696</v>
      </c>
      <c r="EC472" s="23" t="n">
        <v>-0.01320681330080198</v>
      </c>
      <c r="ED472" s="23" t="n">
        <v>-0.000637185259537815</v>
      </c>
      <c r="EE472" s="23" t="n">
        <v>1.174199229966942</v>
      </c>
      <c r="EF472" s="23" t="n">
        <v>0.1741992299669416</v>
      </c>
      <c r="EG472" s="23" t="n">
        <v>0.002222154607759921</v>
      </c>
      <c r="EH472" s="23" t="n">
        <v>0.002675436373887306</v>
      </c>
      <c r="EI472" s="23" t="n">
        <v>0.006452188312744106</v>
      </c>
      <c r="EJ472" s="23" t="n">
        <v>0.001554597331096879</v>
      </c>
      <c r="EK472" s="23" t="n">
        <v>0.004230033704984185</v>
      </c>
      <c r="EL472" s="23" t="n">
        <v>2.203983001247749</v>
      </c>
      <c r="EM472" s="23" t="n">
        <v>2.90357308632469</v>
      </c>
      <c r="EN472" s="23" t="n">
        <v>0.008869111702795772</v>
      </c>
      <c r="EO472" s="23" t="n">
        <v>0.002416923390051666</v>
      </c>
      <c r="EP472" s="23" t="n">
        <v>3.991221705197381</v>
      </c>
      <c r="EQ472" s="23" t="n">
        <v>2.991221705197382</v>
      </c>
      <c r="ER472" s="23" t="n">
        <v>-0.0010762745289417</v>
      </c>
      <c r="ES472" s="23" t="n">
        <v>0.0001766672649663408</v>
      </c>
      <c r="ET472" s="23" t="n">
        <v>-0.0006614823056292298</v>
      </c>
      <c r="EU472" s="23" t="n">
        <v>0.000238124958346129</v>
      </c>
      <c r="EV472" s="23" t="n">
        <v>0.0004147922233124697</v>
      </c>
      <c r="EW472" s="23" t="n">
        <v>0.8358529722522955</v>
      </c>
      <c r="EX472" s="23" t="n">
        <v>0.6146036980728934</v>
      </c>
      <c r="EY472" s="23" t="n">
        <v>0.006367089330043663</v>
      </c>
      <c r="EZ472" s="23" t="n">
        <v>0.007028571635672893</v>
      </c>
      <c r="FA472" s="23" t="n">
        <v>-5.915859902681539</v>
      </c>
      <c r="FB472" s="23" t="n">
        <v>-6.915859902681539</v>
      </c>
      <c r="FC472" s="23" t="n">
        <v>0.02585021450409511</v>
      </c>
      <c r="FD472" s="23" t="n">
        <v>0.003112319231378469</v>
      </c>
      <c r="FE472" s="23" t="n">
        <v>0.03077947749834285</v>
      </c>
      <c r="FF472" s="23" t="n">
        <v>0.00181694376286927</v>
      </c>
      <c r="FG472" s="23" t="n">
        <v>0.00492926299424774</v>
      </c>
      <c r="FH472" s="23" t="n">
        <v>1.120398197503755</v>
      </c>
      <c r="FI472" s="23" t="n">
        <v>1.19068557413583</v>
      </c>
      <c r="FJ472" s="23" t="n">
        <v>0.03628399250582552</v>
      </c>
      <c r="FK472" s="23" t="n">
        <v>0.005504515007482672</v>
      </c>
      <c r="FL472" s="23" t="n">
        <v>1.403624426407662</v>
      </c>
      <c r="FM472" s="23" t="n">
        <v>0.4036244264076619</v>
      </c>
    </row>
    <row r="473">
      <c r="A473" s="2" t="inlineStr">
        <is>
          <t>SA|0701</t>
        </is>
      </c>
      <c r="B473" s="2" t="inlineStr">
        <is>
          <t>SA</t>
        </is>
      </c>
      <c r="C473" s="2" t="inlineStr">
        <is>
          <t>0701</t>
        </is>
      </c>
      <c r="D473" s="2" t="inlineStr">
        <is>
          <t>Oil and gas extraction</t>
        </is>
      </c>
      <c r="E473" s="23" t="n">
        <v>1</v>
      </c>
      <c r="F473" s="23" t="n">
        <v>0.357850952898177</v>
      </c>
      <c r="G473" s="23" t="n">
        <v>1.580089807946381</v>
      </c>
      <c r="H473" s="23" t="n">
        <v>0.2222388550482045</v>
      </c>
      <c r="I473" s="23" t="n">
        <v>0.5800898079463814</v>
      </c>
      <c r="J473" s="23" t="n">
        <v>1.357850952898177</v>
      </c>
      <c r="K473" s="23" t="n">
        <v>1.580089807946381</v>
      </c>
      <c r="L473" s="23" t="n">
        <v>1.846617597245967</v>
      </c>
      <c r="M473" s="23" t="n">
        <v>0.2665277892995854</v>
      </c>
      <c r="N473" s="23" t="n">
        <v>1.846617597245967</v>
      </c>
      <c r="O473" s="23" t="n">
        <v>0.8466175972459669</v>
      </c>
      <c r="P473" s="23" t="n">
        <v>0.05567813278212698</v>
      </c>
      <c r="Q473" s="23" t="n">
        <v>0.07244768424276994</v>
      </c>
      <c r="R473" s="23" t="n">
        <v>0.1831457017369028</v>
      </c>
      <c r="S473" s="23" t="n">
        <v>0.05501988471200585</v>
      </c>
      <c r="T473" s="23" t="n">
        <v>0.1274675689547758</v>
      </c>
      <c r="U473" s="23" t="n">
        <v>2.301187389423844</v>
      </c>
      <c r="V473" s="23" t="n">
        <v>3.289365008944654</v>
      </c>
      <c r="W473" s="23" t="n">
        <v>0.2499076622857713</v>
      </c>
      <c r="X473" s="23" t="n">
        <v>0.06676196054886854</v>
      </c>
      <c r="Y473" s="23" t="n">
        <v>4.488434683391416</v>
      </c>
      <c r="Z473" s="23" t="n">
        <v>3.488434683391416</v>
      </c>
      <c r="AA473" s="23" t="n">
        <v>0.5511874227924355</v>
      </c>
      <c r="AB473" s="23" t="n">
        <v>0.1769089536392964</v>
      </c>
      <c r="AC473" s="23" t="n">
        <v>0.8308414362565238</v>
      </c>
      <c r="AD473" s="23" t="n">
        <v>0.102745059824792</v>
      </c>
      <c r="AE473" s="23" t="n">
        <v>0.2796540134640884</v>
      </c>
      <c r="AF473" s="23" t="n">
        <v>1.320959706850779</v>
      </c>
      <c r="AG473" s="23" t="n">
        <v>1.507366463565696</v>
      </c>
      <c r="AH473" s="23" t="n">
        <v>0.9763962199255987</v>
      </c>
      <c r="AI473" s="23" t="n">
        <v>0.1455547836690748</v>
      </c>
      <c r="AJ473" s="23" t="n">
        <v>1.771441400057648</v>
      </c>
      <c r="AK473" s="23" t="n">
        <v>0.7714414000576479</v>
      </c>
      <c r="AL473" s="23" t="n">
        <v>0.5526842515114994</v>
      </c>
      <c r="AM473" s="23" t="n">
        <v>0.1803693407043111</v>
      </c>
      <c r="AN473" s="23" t="n">
        <v>0.8386939927301034</v>
      </c>
      <c r="AO473" s="23" t="n">
        <v>0.1056404005142929</v>
      </c>
      <c r="AP473" s="23" t="n">
        <v>0.286009741218604</v>
      </c>
      <c r="AQ473" s="23" t="n">
        <v>1.326351511212833</v>
      </c>
      <c r="AR473" s="23" t="n">
        <v>1.517492113148538</v>
      </c>
      <c r="AS473" s="23" t="n">
        <v>0.9918314723471717</v>
      </c>
      <c r="AT473" s="23" t="n">
        <v>0.1531374796170684</v>
      </c>
      <c r="AU473" s="23" t="n">
        <v>1.794571619572437</v>
      </c>
      <c r="AV473" s="23" t="n">
        <v>0.7945716195724374</v>
      </c>
      <c r="AW473" s="23" t="n">
        <v>0.5546155551395974</v>
      </c>
      <c r="AX473" s="23" t="n">
        <v>0.1831820645873268</v>
      </c>
      <c r="AY473" s="23" t="n">
        <v>0.8448545360401867</v>
      </c>
      <c r="AZ473" s="23" t="n">
        <v>0.1070569163132625</v>
      </c>
      <c r="BA473" s="23" t="n">
        <v>0.2902389809005893</v>
      </c>
      <c r="BB473" s="23" t="n">
        <v>1.330286561366314</v>
      </c>
      <c r="BC473" s="23" t="n">
        <v>1.523315616035212</v>
      </c>
      <c r="BD473" s="23" t="n">
        <v>1.000576868624459</v>
      </c>
      <c r="BE473" s="23" t="n">
        <v>0.1557223325842723</v>
      </c>
      <c r="BF473" s="23" t="n">
        <v>1.804090886655014</v>
      </c>
      <c r="BG473" s="23" t="n">
        <v>0.8040908866550138</v>
      </c>
      <c r="BH473" s="23" t="n">
        <v>0.4050554601207365</v>
      </c>
      <c r="BI473" s="23" t="n">
        <v>0.7063975892172175</v>
      </c>
      <c r="BJ473" s="23" t="n">
        <v>1.68498503291673</v>
      </c>
      <c r="BK473" s="23" t="n">
        <v>0.5735319835787761</v>
      </c>
      <c r="BL473" s="23" t="n">
        <v>1.279929572795994</v>
      </c>
      <c r="BM473" s="23" t="n">
        <v>2.743952763916968</v>
      </c>
      <c r="BN473" s="23" t="n">
        <v>4.159887222392904</v>
      </c>
      <c r="BO473" s="23" t="n">
        <v>2.486730369075895</v>
      </c>
      <c r="BP473" s="23" t="n">
        <v>0.8017453361591647</v>
      </c>
      <c r="BQ473" s="23" t="n">
        <v>6.139234287410087</v>
      </c>
      <c r="BR473" s="23" t="n">
        <v>5.139234287410087</v>
      </c>
      <c r="CD473" s="23" t="n">
        <v>0.4955092900103085</v>
      </c>
      <c r="CE473" s="23" t="n">
        <v>0.1044612693965265</v>
      </c>
      <c r="CF473" s="23" t="n">
        <v>0.6476957345196214</v>
      </c>
      <c r="CG473" s="23" t="n">
        <v>0.0477251751127864</v>
      </c>
      <c r="CH473" s="23" t="n">
        <v>0.1521864445093129</v>
      </c>
      <c r="CI473" s="23" t="n">
        <v>1.210815965517727</v>
      </c>
      <c r="CJ473" s="23" t="n">
        <v>1.307131364794688</v>
      </c>
      <c r="CK473" s="23" t="n">
        <v>0.7264885576398276</v>
      </c>
      <c r="CL473" s="23" t="n">
        <v>0.07879282312020619</v>
      </c>
      <c r="CM473" s="23" t="n">
        <v>1.466145180900067</v>
      </c>
      <c r="CN473" s="23" t="n">
        <v>0.4661451809000672</v>
      </c>
      <c r="CO473" s="23" t="n">
        <v>0</v>
      </c>
      <c r="CP473" s="23" t="n">
        <v>0.00114688259185813</v>
      </c>
      <c r="CQ473" s="23" t="n">
        <v>0.001422110112949986</v>
      </c>
      <c r="CR473" s="23" t="n">
        <v>0.0002752275210918564</v>
      </c>
      <c r="CS473" s="23" t="n">
        <v>0.001422110112949986</v>
      </c>
      <c r="CV473" s="23" t="n">
        <v>0.002374157485281278</v>
      </c>
      <c r="CW473" s="23" t="n">
        <v>0.0009520473723312918</v>
      </c>
      <c r="CZ473" s="23" t="n">
        <v>8.919946221245976e-05</v>
      </c>
      <c r="DA473" s="23" t="n">
        <v>7.125108826087073e-05</v>
      </c>
      <c r="DB473" s="23" t="n">
        <v>0.000206314310818621</v>
      </c>
      <c r="DC473" s="23" t="n">
        <v>4.586376034529055e-05</v>
      </c>
      <c r="DD473" s="23" t="n">
        <v>0.0001171148486061613</v>
      </c>
      <c r="DE473" s="23" t="n">
        <v>1.798783832251828</v>
      </c>
      <c r="DF473" s="23" t="n">
        <v>2.312954649067404</v>
      </c>
      <c r="DG473" s="23" t="n">
        <v>0.0002570158331916166</v>
      </c>
      <c r="DH473" s="23" t="n">
        <v>5.070152237299561e-05</v>
      </c>
      <c r="DI473" s="23" t="n">
        <v>2.881360793178813</v>
      </c>
      <c r="DJ473" s="23" t="n">
        <v>1.881360793178813</v>
      </c>
      <c r="DK473" s="23" t="n">
        <v>0.002620130786078158</v>
      </c>
      <c r="DL473" s="23" t="n">
        <v>0.002193735455837917</v>
      </c>
      <c r="DM473" s="23" t="n">
        <v>0.006429860168178748</v>
      </c>
      <c r="DN473" s="23" t="n">
        <v>0.001615993926262673</v>
      </c>
      <c r="DO473" s="23" t="n">
        <v>0.003809729382100589</v>
      </c>
      <c r="DP473" s="23" t="n">
        <v>1.83726181436978</v>
      </c>
      <c r="DQ473" s="23" t="n">
        <v>2.454022601598081</v>
      </c>
      <c r="DR473" s="23" t="n">
        <v>0.008523486619597349</v>
      </c>
      <c r="DS473" s="23" t="n">
        <v>0.002093626451418602</v>
      </c>
      <c r="DT473" s="23" t="n">
        <v>3.253076779558551</v>
      </c>
      <c r="DU473" s="23" t="n">
        <v>2.253076779558551</v>
      </c>
      <c r="DV473" s="23" t="n">
        <v>-0.0007780266201925138</v>
      </c>
      <c r="DW473" s="23" t="n">
        <v>-0.0005991452529412717</v>
      </c>
      <c r="DX473" s="23" t="n">
        <v>-0.00189774128186475</v>
      </c>
      <c r="DY473" s="23" t="n">
        <v>-0.0005205694087309648</v>
      </c>
      <c r="DZ473" s="23" t="n">
        <v>-0.001119714661672236</v>
      </c>
      <c r="EA473" s="23" t="n">
        <v>1.770083230305179</v>
      </c>
      <c r="EB473" s="23" t="n">
        <v>2.439172687169979</v>
      </c>
      <c r="EC473" s="23" t="n">
        <v>-0.002409263660782987</v>
      </c>
      <c r="ED473" s="23" t="n">
        <v>-0.0005115223789182372</v>
      </c>
      <c r="EE473" s="23" t="n">
        <v>3.096633968882508</v>
      </c>
      <c r="EF473" s="23" t="n">
        <v>2.096633968882508</v>
      </c>
      <c r="EG473" s="23" t="n">
        <v>0.001466876551112939</v>
      </c>
      <c r="EH473" s="23" t="n">
        <v>0.002353342745797162</v>
      </c>
      <c r="EI473" s="23" t="n">
        <v>0.005781288546934912</v>
      </c>
      <c r="EJ473" s="23" t="n">
        <v>0.00196106925002481</v>
      </c>
      <c r="EK473" s="23" t="n">
        <v>0.004314411995821972</v>
      </c>
      <c r="EL473" s="23" t="n">
        <v>2.604322288751326</v>
      </c>
      <c r="EM473" s="23" t="n">
        <v>3.941223644585885</v>
      </c>
      <c r="EN473" s="23" t="n">
        <v>0.007721556912589065</v>
      </c>
      <c r="EO473" s="23" t="n">
        <v>0.001940268365654153</v>
      </c>
      <c r="EP473" s="23" t="n">
        <v>5.263944608515702</v>
      </c>
      <c r="EQ473" s="23" t="n">
        <v>4.263944608515702</v>
      </c>
      <c r="ER473" s="23" t="n">
        <v>2.995216795093013e-05</v>
      </c>
      <c r="ES473" s="23" t="n">
        <v>0.001107044319217507</v>
      </c>
      <c r="ET473" s="23" t="n">
        <v>0.002071267926644713</v>
      </c>
      <c r="EU473" s="23" t="n">
        <v>0.0009342714394762761</v>
      </c>
      <c r="EV473" s="23" t="n">
        <v>0.002041315758693783</v>
      </c>
      <c r="EW473" s="23" t="n">
        <v>37.96040704069064</v>
      </c>
      <c r="EX473" s="23" t="n">
        <v>69.15252111426518</v>
      </c>
      <c r="EY473" s="23" t="n">
        <v>0.007713695508984704</v>
      </c>
      <c r="EZ473" s="23" t="n">
        <v>0.005642427582339991</v>
      </c>
      <c r="FA473" s="23" t="n">
        <v>257.5337959383058</v>
      </c>
      <c r="FB473" s="23" t="n">
        <v>256.5337959383058</v>
      </c>
      <c r="FC473" s="23" t="n">
        <v>0.02778965263723285</v>
      </c>
      <c r="FD473" s="23" t="n">
        <v>0.005858502452120488</v>
      </c>
      <c r="FE473" s="23" t="n">
        <v>0.03632472657887649</v>
      </c>
      <c r="FF473" s="23" t="n">
        <v>0.00267657148952315</v>
      </c>
      <c r="FG473" s="23" t="n">
        <v>0.008535073941643639</v>
      </c>
      <c r="FH473" s="23" t="n">
        <v>1.210815965517727</v>
      </c>
      <c r="FI473" s="23" t="n">
        <v>1.307131364794688</v>
      </c>
      <c r="FJ473" s="23" t="n">
        <v>0.04074366529296576</v>
      </c>
      <c r="FK473" s="23" t="n">
        <v>0.004418938714089271</v>
      </c>
      <c r="FL473" s="23" t="n">
        <v>1.466145180900066</v>
      </c>
      <c r="FM473" s="23" t="n">
        <v>0.4661451809000662</v>
      </c>
    </row>
    <row r="474">
      <c r="A474" s="2" t="inlineStr">
        <is>
          <t>SA|0801</t>
        </is>
      </c>
      <c r="B474" s="2" t="inlineStr">
        <is>
          <t>SA</t>
        </is>
      </c>
      <c r="C474" s="2" t="inlineStr">
        <is>
          <t>0801</t>
        </is>
      </c>
      <c r="D474" s="2" t="inlineStr">
        <is>
          <t>Iron ore mining</t>
        </is>
      </c>
      <c r="E474" s="23" t="n">
        <v>1</v>
      </c>
      <c r="F474" s="23" t="n">
        <v>0.05731170152982143</v>
      </c>
      <c r="G474" s="23" t="n">
        <v>1.094980458491104</v>
      </c>
      <c r="H474" s="23" t="n">
        <v>0.03766875696128283</v>
      </c>
      <c r="I474" s="23" t="n">
        <v>0.09498045849110426</v>
      </c>
      <c r="J474" s="23" t="n">
        <v>1.057311701529821</v>
      </c>
      <c r="K474" s="23" t="n">
        <v>1.094980458491104</v>
      </c>
      <c r="L474" s="23" t="n">
        <v>1.375286538498125</v>
      </c>
      <c r="M474" s="23" t="n">
        <v>0.2803060800070212</v>
      </c>
      <c r="N474" s="23" t="n">
        <v>1.375286538498125</v>
      </c>
      <c r="O474" s="23" t="n">
        <v>0.3752865384981254</v>
      </c>
      <c r="P474" s="23" t="n">
        <v>0.1683059367930504</v>
      </c>
      <c r="Q474" s="23" t="n">
        <v>0.01457379758241551</v>
      </c>
      <c r="R474" s="23" t="n">
        <v>0.1926135126806699</v>
      </c>
      <c r="S474" s="23" t="n">
        <v>0.009733778305203961</v>
      </c>
      <c r="T474" s="23" t="n">
        <v>0.02430757588761948</v>
      </c>
      <c r="U474" s="23" t="n">
        <v>1.086591108193263</v>
      </c>
      <c r="V474" s="23" t="n">
        <v>1.14442494632562</v>
      </c>
      <c r="W474" s="23" t="n">
        <v>0.2628267670066646</v>
      </c>
      <c r="X474" s="23" t="n">
        <v>0.07021325432599465</v>
      </c>
      <c r="Y474" s="23" t="n">
        <v>1.561601284034545</v>
      </c>
      <c r="Z474" s="23" t="n">
        <v>0.5616012840345451</v>
      </c>
      <c r="AA474" s="23" t="n">
        <v>0.8926819290433192</v>
      </c>
      <c r="AB474" s="23" t="n">
        <v>0.02595974012387318</v>
      </c>
      <c r="AC474" s="23" t="n">
        <v>0.9358322712767789</v>
      </c>
      <c r="AD474" s="23" t="n">
        <v>0.01719060210958652</v>
      </c>
      <c r="AE474" s="23" t="n">
        <v>0.0431503422334597</v>
      </c>
      <c r="AF474" s="23" t="n">
        <v>1.029080615703394</v>
      </c>
      <c r="AG474" s="23" t="n">
        <v>1.048337869099359</v>
      </c>
      <c r="AH474" s="23" t="n">
        <v>1.088911584108537</v>
      </c>
      <c r="AI474" s="23" t="n">
        <v>0.1530793128317577</v>
      </c>
      <c r="AJ474" s="23" t="n">
        <v>1.219820351102565</v>
      </c>
      <c r="AK474" s="23" t="n">
        <v>0.2198203511025649</v>
      </c>
      <c r="AL474" s="23" t="n">
        <v>0.8975352209269342</v>
      </c>
      <c r="AM474" s="23" t="n">
        <v>0.0264252543245487</v>
      </c>
      <c r="AN474" s="23" t="n">
        <v>0.941557899606864</v>
      </c>
      <c r="AO474" s="23" t="n">
        <v>0.01759742435538112</v>
      </c>
      <c r="AP474" s="23" t="n">
        <v>0.04402267867992982</v>
      </c>
      <c r="AQ474" s="23" t="n">
        <v>1.02944202490155</v>
      </c>
      <c r="AR474" s="23" t="n">
        <v>1.04904841353687</v>
      </c>
      <c r="AS474" s="23" t="n">
        <v>1.102611899741035</v>
      </c>
      <c r="AT474" s="23" t="n">
        <v>0.1610540001341708</v>
      </c>
      <c r="AU474" s="23" t="n">
        <v>1.228488725603778</v>
      </c>
      <c r="AV474" s="23" t="n">
        <v>0.2284887256037781</v>
      </c>
      <c r="AW474" s="23" t="n">
        <v>0.9002001530546566</v>
      </c>
      <c r="AX474" s="23" t="n">
        <v>0.02677000457926278</v>
      </c>
      <c r="AY474" s="23" t="n">
        <v>0.9448002505360842</v>
      </c>
      <c r="AZ474" s="23" t="n">
        <v>0.01783009290216479</v>
      </c>
      <c r="BA474" s="23" t="n">
        <v>0.04460009748142757</v>
      </c>
      <c r="BB474" s="23" t="n">
        <v>1.029737836067261</v>
      </c>
      <c r="BC474" s="23" t="n">
        <v>1.049544645521427</v>
      </c>
      <c r="BD474" s="23" t="n">
        <v>1.108572728936765</v>
      </c>
      <c r="BE474" s="23" t="n">
        <v>0.1637724784006807</v>
      </c>
      <c r="BF474" s="23" t="n">
        <v>1.23147360636969</v>
      </c>
      <c r="BG474" s="23" t="n">
        <v>0.2314736063696899</v>
      </c>
      <c r="BH474" s="23" t="n">
        <v>1.413876804290463</v>
      </c>
      <c r="BI474" s="23" t="n">
        <v>0.1379719684802099</v>
      </c>
      <c r="BJ474" s="23" t="n">
        <v>1.654644254758412</v>
      </c>
      <c r="BK474" s="23" t="n">
        <v>0.1027954819877397</v>
      </c>
      <c r="BL474" s="23" t="n">
        <v>0.2407674504679496</v>
      </c>
      <c r="BM474" s="23" t="n">
        <v>1.097584151647109</v>
      </c>
      <c r="BN474" s="23" t="n">
        <v>1.170288846763262</v>
      </c>
      <c r="BO474" s="23" t="n">
        <v>2.497836227097475</v>
      </c>
      <c r="BP474" s="23" t="n">
        <v>0.8431919723390631</v>
      </c>
      <c r="BQ474" s="23" t="n">
        <v>1.766657617918122</v>
      </c>
      <c r="BR474" s="23" t="n">
        <v>0.7666576179181217</v>
      </c>
      <c r="CD474" s="23" t="n">
        <v>0.7243759922502688</v>
      </c>
      <c r="CE474" s="23" t="n">
        <v>0.01138594254145767</v>
      </c>
      <c r="CF474" s="23" t="n">
        <v>0.7432187585961092</v>
      </c>
      <c r="CG474" s="23" t="n">
        <v>0.007456823804382694</v>
      </c>
      <c r="CH474" s="23" t="n">
        <v>0.01884276634584037</v>
      </c>
      <c r="CI474" s="23" t="n">
        <v>1.015718277059524</v>
      </c>
      <c r="CJ474" s="23" t="n">
        <v>1.026012411437471</v>
      </c>
      <c r="CK474" s="23" t="n">
        <v>0.8260848171018731</v>
      </c>
      <c r="CL474" s="23" t="n">
        <v>0.0828660585057639</v>
      </c>
      <c r="CM474" s="23" t="n">
        <v>1.140408884253116</v>
      </c>
      <c r="CN474" s="23" t="n">
        <v>0.1404088842531163</v>
      </c>
      <c r="CO474" s="23" t="n">
        <v>0</v>
      </c>
      <c r="CP474" s="23" t="n">
        <v>6.167477387917264e-05</v>
      </c>
      <c r="CQ474" s="23" t="n">
        <v>9.062467400563286e-05</v>
      </c>
      <c r="CR474" s="23" t="n">
        <v>2.894990012646022e-05</v>
      </c>
      <c r="CS474" s="23" t="n">
        <v>9.062467400563286e-05</v>
      </c>
      <c r="CV474" s="23" t="n">
        <v>0.001091888623331408</v>
      </c>
      <c r="CW474" s="23" t="n">
        <v>0.001001263949325775</v>
      </c>
      <c r="CZ474" s="23" t="n">
        <v>5.724716557625746e-05</v>
      </c>
      <c r="DA474" s="23" t="n">
        <v>1.455121536950918e-05</v>
      </c>
      <c r="DB474" s="23" t="n">
        <v>8.098913832765957e-05</v>
      </c>
      <c r="DC474" s="23" t="n">
        <v>9.19075738189293e-06</v>
      </c>
      <c r="DD474" s="23" t="n">
        <v>2.374197275140211e-05</v>
      </c>
      <c r="DE474" s="23" t="n">
        <v>1.254182285236915</v>
      </c>
      <c r="DF474" s="23" t="n">
        <v>1.414727480608207</v>
      </c>
      <c r="DG474" s="23" t="n">
        <v>0.0001343117018926474</v>
      </c>
      <c r="DH474" s="23" t="n">
        <v>5.332256356498778e-05</v>
      </c>
      <c r="DI474" s="23" t="n">
        <v>2.346172086262231</v>
      </c>
      <c r="DJ474" s="23" t="n">
        <v>1.346172086262231</v>
      </c>
      <c r="DK474" s="23" t="n">
        <v>0.01113337364841151</v>
      </c>
      <c r="DL474" s="23" t="n">
        <v>0.0004079051599872625</v>
      </c>
      <c r="DM474" s="23" t="n">
        <v>0.01183075285126301</v>
      </c>
      <c r="DN474" s="23" t="n">
        <v>0.000289474042864235</v>
      </c>
      <c r="DO474" s="23" t="n">
        <v>0.0006973792028514975</v>
      </c>
      <c r="DP474" s="23" t="n">
        <v>1.036638055352203</v>
      </c>
      <c r="DQ474" s="23" t="n">
        <v>1.062638623733876</v>
      </c>
      <c r="DR474" s="23" t="n">
        <v>0.01403261039541768</v>
      </c>
      <c r="DS474" s="23" t="n">
        <v>0.002201857544154664</v>
      </c>
      <c r="DT474" s="23" t="n">
        <v>1.260409543285185</v>
      </c>
      <c r="DU474" s="23" t="n">
        <v>0.2604095432851855</v>
      </c>
      <c r="DV474" s="23" t="n">
        <v>-0.00852568868626538</v>
      </c>
      <c r="DW474" s="23" t="n">
        <v>-0.0001393808945218641</v>
      </c>
      <c r="DX474" s="23" t="n">
        <v>-0.008760015734376332</v>
      </c>
      <c r="DY474" s="23" t="n">
        <v>-9.494615358908811e-05</v>
      </c>
      <c r="DZ474" s="23" t="n">
        <v>-0.0002343270481109522</v>
      </c>
      <c r="EA474" s="23" t="n">
        <v>1.016348344356791</v>
      </c>
      <c r="EB474" s="23" t="n">
        <v>1.027484823424112</v>
      </c>
      <c r="EC474" s="23" t="n">
        <v>-0.009297981524912603</v>
      </c>
      <c r="ED474" s="23" t="n">
        <v>-0.0005379657905362715</v>
      </c>
      <c r="EE474" s="23" t="n">
        <v>1.090584217541436</v>
      </c>
      <c r="EF474" s="23" t="n">
        <v>0.0905842175414361</v>
      </c>
      <c r="EG474" s="23" t="n">
        <v>0.004758250787795464</v>
      </c>
      <c r="EH474" s="23" t="n">
        <v>0.0004386380359245451</v>
      </c>
      <c r="EI474" s="23" t="n">
        <v>0.005522450938188479</v>
      </c>
      <c r="EJ474" s="23" t="n">
        <v>0.0003255621144684703</v>
      </c>
      <c r="EK474" s="23" t="n">
        <v>0.0007642001503930154</v>
      </c>
      <c r="EL474" s="23" t="n">
        <v>1.092184724069109</v>
      </c>
      <c r="EM474" s="23" t="n">
        <v>1.160605269556857</v>
      </c>
      <c r="EN474" s="23" t="n">
        <v>0.007563022471713722</v>
      </c>
      <c r="EO474" s="23" t="n">
        <v>0.002040571533525243</v>
      </c>
      <c r="EP474" s="23" t="n">
        <v>1.589454362328332</v>
      </c>
      <c r="EQ474" s="23" t="n">
        <v>0.5894543623283319</v>
      </c>
      <c r="ER474" s="23" t="n">
        <v>9.504109581944405e-05</v>
      </c>
      <c r="ES474" s="23" t="n">
        <v>2.687616475096453e-05</v>
      </c>
      <c r="ET474" s="23" t="n">
        <v>0.0002031773918966349</v>
      </c>
      <c r="EU474" s="23" t="n">
        <v>8.126013132622635e-05</v>
      </c>
      <c r="EV474" s="23" t="n">
        <v>0.0001081362960771909</v>
      </c>
      <c r="EW474" s="23" t="n">
        <v>1.282784668245229</v>
      </c>
      <c r="EX474" s="23" t="n">
        <v>2.13778460932968</v>
      </c>
      <c r="EY474" s="23" t="n">
        <v>0.006137293160783505</v>
      </c>
      <c r="EZ474" s="23" t="n">
        <v>0.00593411576888687</v>
      </c>
      <c r="FA474" s="23" t="n">
        <v>64.57515149491681</v>
      </c>
      <c r="FB474" s="23" t="n">
        <v>63.57515149491681</v>
      </c>
      <c r="FC474" s="23" t="n">
        <v>0.04062518626637063</v>
      </c>
      <c r="FD474" s="23" t="n">
        <v>0.0006385579333296021</v>
      </c>
      <c r="FE474" s="23" t="n">
        <v>0.04168194532625538</v>
      </c>
      <c r="FF474" s="23" t="n">
        <v>0.0004182011265551453</v>
      </c>
      <c r="FG474" s="23" t="n">
        <v>0.001056759059884747</v>
      </c>
      <c r="FH474" s="23" t="n">
        <v>1.015718277059524</v>
      </c>
      <c r="FI474" s="23" t="n">
        <v>1.026012411437471</v>
      </c>
      <c r="FJ474" s="23" t="n">
        <v>0.04632932334260675</v>
      </c>
      <c r="FK474" s="23" t="n">
        <v>0.004647378016351372</v>
      </c>
      <c r="FL474" s="23" t="n">
        <v>1.140408884253116</v>
      </c>
      <c r="FM474" s="23" t="n">
        <v>0.1404088842531162</v>
      </c>
    </row>
    <row r="475">
      <c r="A475" s="2" t="inlineStr">
        <is>
          <t>SA|0802</t>
        </is>
      </c>
      <c r="B475" s="2" t="inlineStr">
        <is>
          <t>SA</t>
        </is>
      </c>
      <c r="C475" s="2" t="inlineStr">
        <is>
          <t>0802</t>
        </is>
      </c>
      <c r="D475" s="2" t="inlineStr">
        <is>
          <t>Non-ferrous metal ore mining</t>
        </is>
      </c>
      <c r="E475" s="23" t="n">
        <v>1</v>
      </c>
      <c r="F475" s="23" t="n">
        <v>0.4893893570017926</v>
      </c>
      <c r="G475" s="23" t="n">
        <v>1.795763467109828</v>
      </c>
      <c r="H475" s="23" t="n">
        <v>0.3063741101080353</v>
      </c>
      <c r="I475" s="23" t="n">
        <v>0.7957634671098279</v>
      </c>
      <c r="J475" s="23" t="n">
        <v>1.489389357001793</v>
      </c>
      <c r="K475" s="23" t="n">
        <v>1.795763467109828</v>
      </c>
      <c r="L475" s="23" t="n">
        <v>2.42268000055247</v>
      </c>
      <c r="M475" s="23" t="n">
        <v>0.6269165334426423</v>
      </c>
      <c r="N475" s="23" t="n">
        <v>2.42268000055247</v>
      </c>
      <c r="O475" s="23" t="n">
        <v>1.42268000055247</v>
      </c>
      <c r="P475" s="23" t="n">
        <v>0.2093059404183135</v>
      </c>
      <c r="Q475" s="23" t="n">
        <v>0.1389640301918031</v>
      </c>
      <c r="R475" s="23" t="n">
        <v>0.4307883570022861</v>
      </c>
      <c r="S475" s="23" t="n">
        <v>0.08251838639216946</v>
      </c>
      <c r="T475" s="23" t="n">
        <v>0.2214824165839725</v>
      </c>
      <c r="U475" s="23" t="n">
        <v>1.663927788738691</v>
      </c>
      <c r="V475" s="23" t="n">
        <v>2.05817549249354</v>
      </c>
      <c r="W475" s="23" t="n">
        <v>0.5878233025256815</v>
      </c>
      <c r="X475" s="23" t="n">
        <v>0.1570349455233954</v>
      </c>
      <c r="Y475" s="23" t="n">
        <v>2.808440607805363</v>
      </c>
      <c r="Z475" s="23" t="n">
        <v>1.808440607805363</v>
      </c>
      <c r="AA475" s="23" t="n">
        <v>0.3118301888391465</v>
      </c>
      <c r="AB475" s="23" t="n">
        <v>0.226100321705553</v>
      </c>
      <c r="AC475" s="23" t="n">
        <v>0.6816524379803079</v>
      </c>
      <c r="AD475" s="23" t="n">
        <v>0.1437219274356084</v>
      </c>
      <c r="AE475" s="23" t="n">
        <v>0.3698222491411615</v>
      </c>
      <c r="AF475" s="23" t="n">
        <v>1.725075152432351</v>
      </c>
      <c r="AG475" s="23" t="n">
        <v>2.18597320714169</v>
      </c>
      <c r="AH475" s="23" t="n">
        <v>1.02402086659186</v>
      </c>
      <c r="AI475" s="23" t="n">
        <v>0.3423684286115523</v>
      </c>
      <c r="AJ475" s="23" t="n">
        <v>3.283905482031722</v>
      </c>
      <c r="AK475" s="23" t="n">
        <v>2.283905482031722</v>
      </c>
      <c r="AL475" s="23" t="n">
        <v>0.3176404349204525</v>
      </c>
      <c r="AM475" s="23" t="n">
        <v>0.2311857235783387</v>
      </c>
      <c r="AN475" s="23" t="n">
        <v>0.6960862841150228</v>
      </c>
      <c r="AO475" s="23" t="n">
        <v>0.1472601256162316</v>
      </c>
      <c r="AP475" s="23" t="n">
        <v>0.3784458491945703</v>
      </c>
      <c r="AQ475" s="23" t="n">
        <v>1.7278220848559</v>
      </c>
      <c r="AR475" s="23" t="n">
        <v>2.191428444207191</v>
      </c>
      <c r="AS475" s="23" t="n">
        <v>1.056290441865209</v>
      </c>
      <c r="AT475" s="23" t="n">
        <v>0.3602041577501867</v>
      </c>
      <c r="AU475" s="23" t="n">
        <v>3.325428143711423</v>
      </c>
      <c r="AV475" s="23" t="n">
        <v>2.325428143711423</v>
      </c>
      <c r="AW475" s="23" t="n">
        <v>0.3192030476015965</v>
      </c>
      <c r="AX475" s="23" t="n">
        <v>0.2336537768485371</v>
      </c>
      <c r="AY475" s="23" t="n">
        <v>0.7020406099552239</v>
      </c>
      <c r="AZ475" s="23" t="n">
        <v>0.1491837855050903</v>
      </c>
      <c r="BA475" s="23" t="n">
        <v>0.3828375623536274</v>
      </c>
      <c r="BB475" s="23" t="n">
        <v>1.731991058995668</v>
      </c>
      <c r="BC475" s="23" t="n">
        <v>2.199354345862808</v>
      </c>
      <c r="BD475" s="23" t="n">
        <v>1.068324760586893</v>
      </c>
      <c r="BE475" s="23" t="n">
        <v>0.3662841506316687</v>
      </c>
      <c r="BF475" s="23" t="n">
        <v>3.346850127572371</v>
      </c>
      <c r="BG475" s="23" t="n">
        <v>2.346850127572371</v>
      </c>
      <c r="BH475" s="23" t="n">
        <v>2.248391656708747</v>
      </c>
      <c r="BI475" s="23" t="n">
        <v>1.319494970803194</v>
      </c>
      <c r="BJ475" s="23" t="n">
        <v>4.420252739457773</v>
      </c>
      <c r="BK475" s="23" t="n">
        <v>0.8523661119458319</v>
      </c>
      <c r="BL475" s="23" t="n">
        <v>2.171861082749026</v>
      </c>
      <c r="BM475" s="23" t="n">
        <v>1.586861709287208</v>
      </c>
      <c r="BN475" s="23" t="n">
        <v>1.965962080613771</v>
      </c>
      <c r="BO475" s="23" t="n">
        <v>6.306087639336608</v>
      </c>
      <c r="BP475" s="23" t="n">
        <v>1.885834899878835</v>
      </c>
      <c r="BQ475" s="23" t="n">
        <v>2.804710478497158</v>
      </c>
      <c r="BR475" s="23" t="n">
        <v>1.804710478497158</v>
      </c>
      <c r="CD475" s="23" t="n">
        <v>0.102524248420833</v>
      </c>
      <c r="CE475" s="23" t="n">
        <v>0.08713629151374987</v>
      </c>
      <c r="CF475" s="23" t="n">
        <v>0.2508640809780213</v>
      </c>
      <c r="CG475" s="23" t="n">
        <v>0.06120354104343849</v>
      </c>
      <c r="CH475" s="23" t="n">
        <v>0.1483398325571884</v>
      </c>
      <c r="CI475" s="23" t="n">
        <v>1.849909098148958</v>
      </c>
      <c r="CJ475" s="23" t="n">
        <v>2.446875591306902</v>
      </c>
      <c r="CK475" s="23" t="n">
        <v>0.4361975640661792</v>
      </c>
      <c r="CL475" s="23" t="n">
        <v>0.1853334830881579</v>
      </c>
      <c r="CM475" s="23" t="n">
        <v>4.254579485193707</v>
      </c>
      <c r="CN475" s="23" t="n">
        <v>3.254579485193707</v>
      </c>
      <c r="CO475" s="23" t="n">
        <v>0</v>
      </c>
      <c r="CP475" s="23" t="n">
        <v>0.0001598695648856258</v>
      </c>
      <c r="CQ475" s="23" t="n">
        <v>0.0003817087002146774</v>
      </c>
      <c r="CR475" s="23" t="n">
        <v>0.0002218391353290517</v>
      </c>
      <c r="CS475" s="23" t="n">
        <v>0.0003817087002146774</v>
      </c>
      <c r="CV475" s="23" t="n">
        <v>0.002621078335567151</v>
      </c>
      <c r="CW475" s="23" t="n">
        <v>0.002239369635352473</v>
      </c>
      <c r="CZ475" s="23" t="n">
        <v>0.00040206493894476</v>
      </c>
      <c r="DA475" s="23" t="n">
        <v>0.0001509050244570979</v>
      </c>
      <c r="DB475" s="23" t="n">
        <v>0.0006224173464812772</v>
      </c>
      <c r="DC475" s="23" t="n">
        <v>6.944738307941922e-05</v>
      </c>
      <c r="DD475" s="23" t="n">
        <v>0.0002203524075365171</v>
      </c>
      <c r="DE475" s="23" t="n">
        <v>1.37532500310312</v>
      </c>
      <c r="DF475" s="23" t="n">
        <v>1.548051785154018</v>
      </c>
      <c r="DG475" s="23" t="n">
        <v>0.0007416755398947046</v>
      </c>
      <c r="DH475" s="23" t="n">
        <v>0.0001192581934134274</v>
      </c>
      <c r="DI475" s="23" t="n">
        <v>1.844666042856833</v>
      </c>
      <c r="DJ475" s="23" t="n">
        <v>0.8446660428568328</v>
      </c>
      <c r="DK475" s="23" t="n">
        <v>0.008553713424758544</v>
      </c>
      <c r="DL475" s="23" t="n">
        <v>0.003367144509955166</v>
      </c>
      <c r="DM475" s="23" t="n">
        <v>0.01438437089371671</v>
      </c>
      <c r="DN475" s="23" t="n">
        <v>0.002463512959002998</v>
      </c>
      <c r="DO475" s="23" t="n">
        <v>0.005830657468958163</v>
      </c>
      <c r="DP475" s="23" t="n">
        <v>1.393647103047553</v>
      </c>
      <c r="DQ475" s="23" t="n">
        <v>1.681652187701478</v>
      </c>
      <c r="DR475" s="23" t="n">
        <v>0.01930891943965409</v>
      </c>
      <c r="DS475" s="23" t="n">
        <v>0.004924548545937381</v>
      </c>
      <c r="DT475" s="23" t="n">
        <v>2.257372731679884</v>
      </c>
      <c r="DU475" s="23" t="n">
        <v>1.257372731679884</v>
      </c>
      <c r="DV475" s="23" t="n">
        <v>-0.007393165682559295</v>
      </c>
      <c r="DW475" s="23" t="n">
        <v>-0.00120986582909939</v>
      </c>
      <c r="DX475" s="23" t="n">
        <v>-0.00943417110021191</v>
      </c>
      <c r="DY475" s="23" t="n">
        <v>-0.0008311395885532247</v>
      </c>
      <c r="DZ475" s="23" t="n">
        <v>-0.002041005417652615</v>
      </c>
      <c r="EA475" s="23" t="n">
        <v>1.163646519102568</v>
      </c>
      <c r="EB475" s="23" t="n">
        <v>1.276066505917405</v>
      </c>
      <c r="EC475" s="23" t="n">
        <v>-0.01063735459343219</v>
      </c>
      <c r="ED475" s="23" t="n">
        <v>-0.001203183493220279</v>
      </c>
      <c r="EE475" s="23" t="n">
        <v>1.438809171898587</v>
      </c>
      <c r="EF475" s="23" t="n">
        <v>0.4388091718985867</v>
      </c>
      <c r="EG475" s="23" t="n">
        <v>0.006393180385865086</v>
      </c>
      <c r="EH475" s="23" t="n">
        <v>0.00420409932082583</v>
      </c>
      <c r="EI475" s="23" t="n">
        <v>0.01337733035845451</v>
      </c>
      <c r="EJ475" s="23" t="n">
        <v>0.002780050651763598</v>
      </c>
      <c r="EK475" s="23" t="n">
        <v>0.006984149972589428</v>
      </c>
      <c r="EL475" s="23" t="n">
        <v>1.657591224880941</v>
      </c>
      <c r="EM475" s="23" t="n">
        <v>2.092437496059229</v>
      </c>
      <c r="EN475" s="23" t="n">
        <v>0.01794115584524859</v>
      </c>
      <c r="EO475" s="23" t="n">
        <v>0.004563825486794076</v>
      </c>
      <c r="EP475" s="23" t="n">
        <v>2.806295890683038</v>
      </c>
      <c r="EQ475" s="23" t="n">
        <v>1.806295890683038</v>
      </c>
      <c r="ER475" s="23" t="n">
        <v>-0.000582934304559006</v>
      </c>
      <c r="ES475" s="23" t="n">
        <v>0.0008813025519598798</v>
      </c>
      <c r="ET475" s="23" t="n">
        <v>0.00105651577626106</v>
      </c>
      <c r="EU475" s="23" t="n">
        <v>0.0007581475288601859</v>
      </c>
      <c r="EV475" s="23" t="n">
        <v>0.001639450080820066</v>
      </c>
      <c r="EW475" s="23" t="n">
        <v>-0.5118385469295575</v>
      </c>
      <c r="EX475" s="23" t="n">
        <v>-1.81240967978428</v>
      </c>
      <c r="EY475" s="23" t="n">
        <v>0.01432841942810011</v>
      </c>
      <c r="EZ475" s="23" t="n">
        <v>0.01327190365183905</v>
      </c>
      <c r="FA475" s="23" t="n">
        <v>-24.57981854222778</v>
      </c>
      <c r="FB475" s="23" t="n">
        <v>-25.57981854222778</v>
      </c>
      <c r="FC475" s="23" t="n">
        <v>0.005749868484703979</v>
      </c>
      <c r="FD475" s="23" t="n">
        <v>0.004886865538309876</v>
      </c>
      <c r="FE475" s="23" t="n">
        <v>0.01406921284844697</v>
      </c>
      <c r="FF475" s="23" t="n">
        <v>0.003432478825433111</v>
      </c>
      <c r="FG475" s="23" t="n">
        <v>0.008319344363742986</v>
      </c>
      <c r="FH475" s="23" t="n">
        <v>1.849909098148958</v>
      </c>
      <c r="FI475" s="23" t="n">
        <v>2.446875591306902</v>
      </c>
      <c r="FJ475" s="23" t="n">
        <v>0.02446327249758336</v>
      </c>
      <c r="FK475" s="23" t="n">
        <v>0.0103940596491364</v>
      </c>
      <c r="FL475" s="23" t="n">
        <v>4.254579485193705</v>
      </c>
      <c r="FM475" s="23" t="n">
        <v>3.254579485193705</v>
      </c>
    </row>
    <row r="476">
      <c r="A476" s="2" t="inlineStr">
        <is>
          <t>SA|0901</t>
        </is>
      </c>
      <c r="B476" s="2" t="inlineStr">
        <is>
          <t>SA</t>
        </is>
      </c>
      <c r="C476" s="2" t="inlineStr">
        <is>
          <t>0901</t>
        </is>
      </c>
      <c r="D476" s="2" t="inlineStr">
        <is>
          <t>Non-metallic mineral mining</t>
        </is>
      </c>
      <c r="E476" s="23" t="n">
        <v>1</v>
      </c>
      <c r="F476" s="23" t="n">
        <v>0.4983556080355763</v>
      </c>
      <c r="G476" s="23" t="n">
        <v>1.80041048904187</v>
      </c>
      <c r="H476" s="23" t="n">
        <v>0.3020548810062932</v>
      </c>
      <c r="I476" s="23" t="n">
        <v>0.8004104890418695</v>
      </c>
      <c r="J476" s="23" t="n">
        <v>1.498355608035576</v>
      </c>
      <c r="K476" s="23" t="n">
        <v>1.80041048904187</v>
      </c>
      <c r="L476" s="23" t="n">
        <v>2.437306288353271</v>
      </c>
      <c r="M476" s="23" t="n">
        <v>0.6368957993114019</v>
      </c>
      <c r="N476" s="23" t="n">
        <v>2.437306288353271</v>
      </c>
      <c r="O476" s="23" t="n">
        <v>1.437306288353271</v>
      </c>
      <c r="P476" s="23" t="n">
        <v>0.2103342080371442</v>
      </c>
      <c r="Q476" s="23" t="n">
        <v>0.1437223733471666</v>
      </c>
      <c r="R476" s="23" t="n">
        <v>0.4376456519025888</v>
      </c>
      <c r="S476" s="23" t="n">
        <v>0.08358907051827796</v>
      </c>
      <c r="T476" s="23" t="n">
        <v>0.2273114438654446</v>
      </c>
      <c r="U476" s="23" t="n">
        <v>1.683304797105499</v>
      </c>
      <c r="V476" s="23" t="n">
        <v>2.080715524054472</v>
      </c>
      <c r="W476" s="23" t="n">
        <v>0.5971802818153212</v>
      </c>
      <c r="X476" s="23" t="n">
        <v>0.1595346299127325</v>
      </c>
      <c r="Y476" s="23" t="n">
        <v>2.839197139582077</v>
      </c>
      <c r="Z476" s="23" t="n">
        <v>1.839197139582077</v>
      </c>
      <c r="AA476" s="23" t="n">
        <v>0.3361279220067865</v>
      </c>
      <c r="AB476" s="23" t="n">
        <v>0.2359607313092083</v>
      </c>
      <c r="AC476" s="23" t="n">
        <v>0.715596966802598</v>
      </c>
      <c r="AD476" s="23" t="n">
        <v>0.1435083134866032</v>
      </c>
      <c r="AE476" s="23" t="n">
        <v>0.3794690447958114</v>
      </c>
      <c r="AF476" s="23" t="n">
        <v>1.701996816867966</v>
      </c>
      <c r="AG476" s="23" t="n">
        <v>2.128942345908859</v>
      </c>
      <c r="AH476" s="23" t="n">
        <v>1.063415220696988</v>
      </c>
      <c r="AI476" s="23" t="n">
        <v>0.3478182538943896</v>
      </c>
      <c r="AJ476" s="23" t="n">
        <v>3.163721759109072</v>
      </c>
      <c r="AK476" s="23" t="n">
        <v>2.163721759109072</v>
      </c>
      <c r="AL476" s="23" t="n">
        <v>0.3236375677114814</v>
      </c>
      <c r="AM476" s="23" t="n">
        <v>0.2408461668060894</v>
      </c>
      <c r="AN476" s="23" t="n">
        <v>0.7113957247729056</v>
      </c>
      <c r="AO476" s="23" t="n">
        <v>0.1469119902553348</v>
      </c>
      <c r="AP476" s="23" t="n">
        <v>0.3877581570614242</v>
      </c>
      <c r="AQ476" s="23" t="n">
        <v>1.744184825356247</v>
      </c>
      <c r="AR476" s="23" t="n">
        <v>2.198124679416407</v>
      </c>
      <c r="AS476" s="23" t="n">
        <v>1.077333617183881</v>
      </c>
      <c r="AT476" s="23" t="n">
        <v>0.3659378924109754</v>
      </c>
      <c r="AU476" s="23" t="n">
        <v>3.32882744361838</v>
      </c>
      <c r="AV476" s="23" t="n">
        <v>2.32882744361838</v>
      </c>
      <c r="AW476" s="23" t="n">
        <v>0.3268437784211513</v>
      </c>
      <c r="AX476" s="23" t="n">
        <v>0.2436920447961448</v>
      </c>
      <c r="AY476" s="23" t="n">
        <v>0.7193628166120186</v>
      </c>
      <c r="AZ476" s="23" t="n">
        <v>0.1488269933947225</v>
      </c>
      <c r="BA476" s="23" t="n">
        <v>0.3925190381908673</v>
      </c>
      <c r="BB476" s="23" t="n">
        <v>1.745591811394794</v>
      </c>
      <c r="BC476" s="23" t="n">
        <v>2.200937769374</v>
      </c>
      <c r="BD476" s="23" t="n">
        <v>1.091477483313497</v>
      </c>
      <c r="BE476" s="23" t="n">
        <v>0.3721146667014782</v>
      </c>
      <c r="BF476" s="23" t="n">
        <v>3.339447024465261</v>
      </c>
      <c r="BG476" s="23" t="n">
        <v>2.339447024465261</v>
      </c>
      <c r="BH476" s="23" t="n">
        <v>1.368902311474493</v>
      </c>
      <c r="BI476" s="23" t="n">
        <v>1.282033390448256</v>
      </c>
      <c r="BJ476" s="23" t="n">
        <v>3.517122696352331</v>
      </c>
      <c r="BK476" s="23" t="n">
        <v>0.866186994429581</v>
      </c>
      <c r="BL476" s="23" t="n">
        <v>2.148220384877837</v>
      </c>
      <c r="BM476" s="23" t="n">
        <v>1.936541183181532</v>
      </c>
      <c r="BN476" s="23" t="n">
        <v>2.569301451879289</v>
      </c>
      <c r="BO476" s="23" t="n">
        <v>5.432976341704554</v>
      </c>
      <c r="BP476" s="23" t="n">
        <v>1.915853645352223</v>
      </c>
      <c r="BQ476" s="23" t="n">
        <v>3.968856138355484</v>
      </c>
      <c r="BR476" s="23" t="n">
        <v>2.968856138355484</v>
      </c>
      <c r="CD476" s="23" t="n">
        <v>0.1257937139696424</v>
      </c>
      <c r="CE476" s="23" t="n">
        <v>0.09223835796204154</v>
      </c>
      <c r="CF476" s="23" t="n">
        <v>0.2779513149000095</v>
      </c>
      <c r="CG476" s="23" t="n">
        <v>0.05991924296832556</v>
      </c>
      <c r="CH476" s="23" t="n">
        <v>0.1521576009303671</v>
      </c>
      <c r="CI476" s="23" t="n">
        <v>1.733250931634798</v>
      </c>
      <c r="CJ476" s="23" t="n">
        <v>2.209580321057116</v>
      </c>
      <c r="CK476" s="23" t="n">
        <v>0.4662349388816664</v>
      </c>
      <c r="CL476" s="23" t="n">
        <v>0.1882836239816569</v>
      </c>
      <c r="CM476" s="23" t="n">
        <v>3.706345286809659</v>
      </c>
      <c r="CN476" s="23" t="n">
        <v>2.706345286809659</v>
      </c>
      <c r="CO476" s="23" t="n">
        <v>0</v>
      </c>
      <c r="CP476" s="23" t="n">
        <v>0.0003774674902921046</v>
      </c>
      <c r="CQ476" s="23" t="n">
        <v>0.0006146518216318534</v>
      </c>
      <c r="CR476" s="23" t="n">
        <v>0.0002371843313397488</v>
      </c>
      <c r="CS476" s="23" t="n">
        <v>0.0006146518216318534</v>
      </c>
      <c r="CV476" s="23" t="n">
        <v>0.002889667773164394</v>
      </c>
      <c r="CW476" s="23" t="n">
        <v>0.002275015951532541</v>
      </c>
      <c r="CZ476" s="23" t="n">
        <v>0.0001642935718893971</v>
      </c>
      <c r="DA476" s="23" t="n">
        <v>0.0001192971813252299</v>
      </c>
      <c r="DB476" s="23" t="n">
        <v>0.0003562163444621714</v>
      </c>
      <c r="DC476" s="23" t="n">
        <v>7.262559124754443e-05</v>
      </c>
      <c r="DD476" s="23" t="n">
        <v>0.0001919227725727743</v>
      </c>
      <c r="DE476" s="23" t="n">
        <v>1.726122026280743</v>
      </c>
      <c r="DF476" s="23" t="n">
        <v>2.16816969991971</v>
      </c>
      <c r="DG476" s="23" t="n">
        <v>0.0004773728914132939</v>
      </c>
      <c r="DH476" s="23" t="n">
        <v>0.0001211565469511225</v>
      </c>
      <c r="DI476" s="23" t="n">
        <v>2.905609062627616</v>
      </c>
      <c r="DJ476" s="23" t="n">
        <v>1.905609062627616</v>
      </c>
      <c r="DK476" s="23" t="n">
        <v>0.008910049611527266</v>
      </c>
      <c r="DL476" s="23" t="n">
        <v>0.004541824297762404</v>
      </c>
      <c r="DM476" s="23" t="n">
        <v>0.01589363868060947</v>
      </c>
      <c r="DN476" s="23" t="n">
        <v>0.002441764771319796</v>
      </c>
      <c r="DO476" s="23" t="n">
        <v>0.0069835890690822</v>
      </c>
      <c r="DP476" s="23" t="n">
        <v>1.509741751817686</v>
      </c>
      <c r="DQ476" s="23" t="n">
        <v>1.783787899457627</v>
      </c>
      <c r="DR476" s="23" t="n">
        <v>0.0208965762569871</v>
      </c>
      <c r="DS476" s="23" t="n">
        <v>0.005002937576377632</v>
      </c>
      <c r="DT476" s="23" t="n">
        <v>2.345281695171754</v>
      </c>
      <c r="DU476" s="23" t="n">
        <v>1.345281695171754</v>
      </c>
      <c r="DV476" s="23" t="n">
        <v>-0.005868132473746751</v>
      </c>
      <c r="DW476" s="23" t="n">
        <v>-0.002192710979324415</v>
      </c>
      <c r="DX476" s="23" t="n">
        <v>-0.00889741500759021</v>
      </c>
      <c r="DY476" s="23" t="n">
        <v>-0.0008365715545190448</v>
      </c>
      <c r="DZ476" s="23" t="n">
        <v>-0.003029282533843459</v>
      </c>
      <c r="EA476" s="23" t="n">
        <v>1.373664191995377</v>
      </c>
      <c r="EB476" s="23" t="n">
        <v>1.516225996498216</v>
      </c>
      <c r="EC476" s="23" t="n">
        <v>-0.01011975079194854</v>
      </c>
      <c r="ED476" s="23" t="n">
        <v>-0.001222335784358328</v>
      </c>
      <c r="EE476" s="23" t="n">
        <v>1.724526642372674</v>
      </c>
      <c r="EF476" s="23" t="n">
        <v>0.7245266423726741</v>
      </c>
      <c r="EG476" s="23" t="n">
        <v>0.00279067998187424</v>
      </c>
      <c r="EH476" s="23" t="n">
        <v>0.004341797368705084</v>
      </c>
      <c r="EI476" s="23" t="n">
        <v>0.009940981755882922</v>
      </c>
      <c r="EJ476" s="23" t="n">
        <v>0.002808504405303597</v>
      </c>
      <c r="EK476" s="23" t="n">
        <v>0.007150301774008681</v>
      </c>
      <c r="EL476" s="23" t="n">
        <v>2.555820587421529</v>
      </c>
      <c r="EM476" s="23" t="n">
        <v>3.562207712976996</v>
      </c>
      <c r="EN476" s="23" t="n">
        <v>0.01457745427857704</v>
      </c>
      <c r="EO476" s="23" t="n">
        <v>0.004636472522694116</v>
      </c>
      <c r="EP476" s="23" t="n">
        <v>5.223620900016891</v>
      </c>
      <c r="EQ476" s="23" t="n">
        <v>4.223620900016891</v>
      </c>
      <c r="ER476" s="23" t="n">
        <v>-0.01528103427717943</v>
      </c>
      <c r="ES476" s="23" t="n">
        <v>0.0005436381281761937</v>
      </c>
      <c r="ET476" s="23" t="n">
        <v>-0.01414222378557532</v>
      </c>
      <c r="EU476" s="23" t="n">
        <v>0.0005951723634279219</v>
      </c>
      <c r="EV476" s="23" t="n">
        <v>0.001138810491604116</v>
      </c>
      <c r="EW476" s="23" t="n">
        <v>0.9644239965492349</v>
      </c>
      <c r="EX476" s="23" t="n">
        <v>0.9254755619974752</v>
      </c>
      <c r="EY476" s="23" t="n">
        <v>-0.0006590577916841889</v>
      </c>
      <c r="EZ476" s="23" t="n">
        <v>0.01348316599389113</v>
      </c>
      <c r="FA476" s="23" t="n">
        <v>0.04312913509188446</v>
      </c>
      <c r="FB476" s="23" t="n">
        <v>-0.9568708649081156</v>
      </c>
      <c r="FC476" s="23" t="n">
        <v>0.007054890161778928</v>
      </c>
      <c r="FD476" s="23" t="n">
        <v>0.005173004783705568</v>
      </c>
      <c r="FE476" s="23" t="n">
        <v>0.01558834646868618</v>
      </c>
      <c r="FF476" s="23" t="n">
        <v>0.003360451523201684</v>
      </c>
      <c r="FG476" s="23" t="n">
        <v>0.008533456306907251</v>
      </c>
      <c r="FH476" s="23" t="n">
        <v>1.733250931634798</v>
      </c>
      <c r="FI476" s="23" t="n">
        <v>2.209580321057117</v>
      </c>
      <c r="FJ476" s="23" t="n">
        <v>0.02614785890006916</v>
      </c>
      <c r="FK476" s="23" t="n">
        <v>0.01055951243138298</v>
      </c>
      <c r="FL476" s="23" t="n">
        <v>3.706345286809658</v>
      </c>
      <c r="FM476" s="23" t="n">
        <v>2.706345286809658</v>
      </c>
    </row>
    <row r="477">
      <c r="A477" s="2" t="inlineStr">
        <is>
          <t>SA|1001</t>
        </is>
      </c>
      <c r="B477" s="2" t="inlineStr">
        <is>
          <t>SA</t>
        </is>
      </c>
      <c r="C477" s="2" t="inlineStr">
        <is>
          <t>1001</t>
        </is>
      </c>
      <c r="D477" s="2" t="inlineStr">
        <is>
          <t>Exploration and mining support services</t>
        </is>
      </c>
      <c r="E477" s="23" t="n">
        <v>1</v>
      </c>
      <c r="F477" s="23" t="n">
        <v>0.308495074847503</v>
      </c>
      <c r="G477" s="23" t="n">
        <v>1.443401442811472</v>
      </c>
      <c r="H477" s="23" t="n">
        <v>0.1349063679639691</v>
      </c>
      <c r="I477" s="23" t="n">
        <v>0.4434014428114721</v>
      </c>
      <c r="J477" s="23" t="n">
        <v>1.308495074847503</v>
      </c>
      <c r="K477" s="23" t="n">
        <v>1.443401442811472</v>
      </c>
      <c r="L477" s="23" t="n">
        <v>2.378583592113784</v>
      </c>
      <c r="M477" s="23" t="n">
        <v>0.935182149302312</v>
      </c>
      <c r="N477" s="23" t="n">
        <v>2.378583592113784</v>
      </c>
      <c r="O477" s="23" t="n">
        <v>1.378583592113784</v>
      </c>
      <c r="P477" s="23" t="n">
        <v>0.4704055210687005</v>
      </c>
      <c r="Q477" s="23" t="n">
        <v>0.1324440346868736</v>
      </c>
      <c r="R477" s="23" t="n">
        <v>0.6426143834228087</v>
      </c>
      <c r="S477" s="23" t="n">
        <v>0.03976482766723466</v>
      </c>
      <c r="T477" s="23" t="n">
        <v>0.1722088623541083</v>
      </c>
      <c r="U477" s="23" t="n">
        <v>1.281552891611429</v>
      </c>
      <c r="V477" s="23" t="n">
        <v>1.366085971871402</v>
      </c>
      <c r="W477" s="23" t="n">
        <v>0.8768661059985314</v>
      </c>
      <c r="X477" s="23" t="n">
        <v>0.2342517225757227</v>
      </c>
      <c r="Y477" s="23" t="n">
        <v>1.864064231232672</v>
      </c>
      <c r="Z477" s="23" t="n">
        <v>0.8640642312326715</v>
      </c>
      <c r="AA477" s="23" t="n">
        <v>0.574181780204271</v>
      </c>
      <c r="AB477" s="23" t="n">
        <v>0.1841405479359913</v>
      </c>
      <c r="AC477" s="23" t="n">
        <v>0.8246731061733041</v>
      </c>
      <c r="AD477" s="23" t="n">
        <v>0.06635077803304179</v>
      </c>
      <c r="AE477" s="23" t="n">
        <v>0.2504913259690331</v>
      </c>
      <c r="AF477" s="23" t="n">
        <v>1.320700785508174</v>
      </c>
      <c r="AG477" s="23" t="n">
        <v>1.436257879656018</v>
      </c>
      <c r="AH477" s="23" t="n">
        <v>1.335389965344319</v>
      </c>
      <c r="AI477" s="23" t="n">
        <v>0.5107168591710147</v>
      </c>
      <c r="AJ477" s="23" t="n">
        <v>2.325726819247452</v>
      </c>
      <c r="AK477" s="23" t="n">
        <v>1.325726819247452</v>
      </c>
      <c r="AL477" s="23" t="n">
        <v>0.5860701697191301</v>
      </c>
      <c r="AM477" s="23" t="n">
        <v>0.187474433931143</v>
      </c>
      <c r="AN477" s="23" t="n">
        <v>0.841501902737155</v>
      </c>
      <c r="AO477" s="23" t="n">
        <v>0.06795729908688194</v>
      </c>
      <c r="AP477" s="23" t="n">
        <v>0.2554317330180249</v>
      </c>
      <c r="AQ477" s="23" t="n">
        <v>1.31988393816561</v>
      </c>
      <c r="AR477" s="23" t="n">
        <v>1.435838140576987</v>
      </c>
      <c r="AS477" s="23" t="n">
        <v>1.378824625082085</v>
      </c>
      <c r="AT477" s="23" t="n">
        <v>0.5373227223449301</v>
      </c>
      <c r="AU477" s="23" t="n">
        <v>2.352661330200233</v>
      </c>
      <c r="AV477" s="23" t="n">
        <v>1.352661330200233</v>
      </c>
      <c r="AW477" s="23" t="n">
        <v>0.5875957610847572</v>
      </c>
      <c r="AX477" s="23" t="n">
        <v>0.1896838586760423</v>
      </c>
      <c r="AY477" s="23" t="n">
        <v>0.8461129305337641</v>
      </c>
      <c r="AZ477" s="23" t="n">
        <v>0.06883331077296462</v>
      </c>
      <c r="BA477" s="23" t="n">
        <v>0.2585171694490069</v>
      </c>
      <c r="BB477" s="23" t="n">
        <v>1.322813524600429</v>
      </c>
      <c r="BC477" s="23" t="n">
        <v>1.439957512579328</v>
      </c>
      <c r="BD477" s="23" t="n">
        <v>1.392505282577922</v>
      </c>
      <c r="BE477" s="23" t="n">
        <v>0.5463923520441584</v>
      </c>
      <c r="BF477" s="23" t="n">
        <v>2.369835480104939</v>
      </c>
      <c r="BG477" s="23" t="n">
        <v>1.369835480104939</v>
      </c>
      <c r="BH477" s="23" t="n">
        <v>2.668755506594484</v>
      </c>
      <c r="BI477" s="23" t="n">
        <v>1.18748400855178</v>
      </c>
      <c r="BJ477" s="23" t="n">
        <v>4.252287342818382</v>
      </c>
      <c r="BK477" s="23" t="n">
        <v>0.3960478276721187</v>
      </c>
      <c r="BL477" s="23" t="n">
        <v>1.583531836223898</v>
      </c>
      <c r="BM477" s="23" t="n">
        <v>1.444957960973762</v>
      </c>
      <c r="BN477" s="23" t="n">
        <v>1.593359651084934</v>
      </c>
      <c r="BO477" s="23" t="n">
        <v>7.065419619316792</v>
      </c>
      <c r="BP477" s="23" t="n">
        <v>2.813132276498409</v>
      </c>
      <c r="BQ477" s="23" t="n">
        <v>2.64745856331094</v>
      </c>
      <c r="BR477" s="23" t="n">
        <v>1.64745856331094</v>
      </c>
      <c r="CD477" s="23" t="n">
        <v>0.1037762591355706</v>
      </c>
      <c r="CE477" s="23" t="n">
        <v>0.05169651324911773</v>
      </c>
      <c r="CF477" s="23" t="n">
        <v>0.1820587227504958</v>
      </c>
      <c r="CG477" s="23" t="n">
        <v>0.02658595036580754</v>
      </c>
      <c r="CH477" s="23" t="n">
        <v>0.07828246361492527</v>
      </c>
      <c r="CI477" s="23" t="n">
        <v>1.498153563057065</v>
      </c>
      <c r="CJ477" s="23" t="n">
        <v>1.754338846543496</v>
      </c>
      <c r="CK477" s="23" t="n">
        <v>0.458523859345787</v>
      </c>
      <c r="CL477" s="23" t="n">
        <v>0.2764651365952911</v>
      </c>
      <c r="CM477" s="23" t="n">
        <v>4.418388783380441</v>
      </c>
      <c r="CN477" s="23" t="n">
        <v>3.418388783380441</v>
      </c>
      <c r="CO477" s="23" t="n">
        <v>0</v>
      </c>
      <c r="CP477" s="23" t="n">
        <v>0.0002487949031303983</v>
      </c>
      <c r="CQ477" s="23" t="n">
        <v>0.0003671733134966542</v>
      </c>
      <c r="CR477" s="23" t="n">
        <v>0.0001183784103662559</v>
      </c>
      <c r="CS477" s="23" t="n">
        <v>0.0003671733134966542</v>
      </c>
      <c r="CV477" s="23" t="n">
        <v>0.003707679420698973</v>
      </c>
      <c r="CW477" s="23" t="n">
        <v>0.003340506107202319</v>
      </c>
      <c r="CZ477" s="23" t="n">
        <v>0.0001044969373085092</v>
      </c>
      <c r="DA477" s="23" t="n">
        <v>5.966415790801266e-05</v>
      </c>
      <c r="DB477" s="23" t="n">
        <v>0.0001911114024868639</v>
      </c>
      <c r="DC477" s="23" t="n">
        <v>2.695030727034207e-05</v>
      </c>
      <c r="DD477" s="23" t="n">
        <v>8.661446517835473e-05</v>
      </c>
      <c r="DE477" s="23" t="n">
        <v>1.570965613392711</v>
      </c>
      <c r="DF477" s="23" t="n">
        <v>1.828870849321071</v>
      </c>
      <c r="DG477" s="23" t="n">
        <v>0.0003690108957827821</v>
      </c>
      <c r="DH477" s="23" t="n">
        <v>0.0001778994932959182</v>
      </c>
      <c r="DI477" s="23" t="n">
        <v>3.531308240100292</v>
      </c>
      <c r="DJ477" s="23" t="n">
        <v>2.531308240100291</v>
      </c>
      <c r="DK477" s="23" t="n">
        <v>0.003918447455974931</v>
      </c>
      <c r="DL477" s="23" t="n">
        <v>0.002452657009220723</v>
      </c>
      <c r="DM477" s="23" t="n">
        <v>0.007451585957227526</v>
      </c>
      <c r="DN477" s="23" t="n">
        <v>0.001080481492031872</v>
      </c>
      <c r="DO477" s="23" t="n">
        <v>0.003533138501252595</v>
      </c>
      <c r="DP477" s="23" t="n">
        <v>1.625925710827348</v>
      </c>
      <c r="DQ477" s="23" t="n">
        <v>1.901667954195785</v>
      </c>
      <c r="DR477" s="23" t="n">
        <v>0.0147976195165014</v>
      </c>
      <c r="DS477" s="23" t="n">
        <v>0.007346033559273876</v>
      </c>
      <c r="DT477" s="23" t="n">
        <v>3.776398607549957</v>
      </c>
      <c r="DU477" s="23" t="n">
        <v>2.776398607549958</v>
      </c>
      <c r="DV477" s="23" t="n">
        <v>-0.002497353027656268</v>
      </c>
      <c r="DW477" s="23" t="n">
        <v>-0.0005516913253598008</v>
      </c>
      <c r="DX477" s="23" t="n">
        <v>-0.003398842876601204</v>
      </c>
      <c r="DY477" s="23" t="n">
        <v>-0.0003497985235851353</v>
      </c>
      <c r="DZ477" s="23" t="n">
        <v>-0.0009014898489449362</v>
      </c>
      <c r="EA477" s="23" t="n">
        <v>1.220910427660904</v>
      </c>
      <c r="EB477" s="23" t="n">
        <v>1.360978139238477</v>
      </c>
      <c r="EC477" s="23" t="n">
        <v>-0.005193652337146009</v>
      </c>
      <c r="ED477" s="23" t="n">
        <v>-0.001794809460544805</v>
      </c>
      <c r="EE477" s="23" t="n">
        <v>2.079662858887108</v>
      </c>
      <c r="EF477" s="23" t="n">
        <v>1.079662858887108</v>
      </c>
      <c r="EG477" s="23" t="n">
        <v>0.01117820154897447</v>
      </c>
      <c r="EH477" s="23" t="n">
        <v>0.00415701078341616</v>
      </c>
      <c r="EI477" s="23" t="n">
        <v>0.01670357791682525</v>
      </c>
      <c r="EJ477" s="23" t="n">
        <v>0.001368365584434621</v>
      </c>
      <c r="EK477" s="23" t="n">
        <v>0.005525376367850781</v>
      </c>
      <c r="EL477" s="23" t="n">
        <v>1.371885474170712</v>
      </c>
      <c r="EM477" s="23" t="n">
        <v>1.494299225474039</v>
      </c>
      <c r="EN477" s="23" t="n">
        <v>0.02351151469964299</v>
      </c>
      <c r="EO477" s="23" t="n">
        <v>0.006807936782817742</v>
      </c>
      <c r="EP477" s="23" t="n">
        <v>2.103336086456594</v>
      </c>
      <c r="EQ477" s="23" t="n">
        <v>1.103336086456594</v>
      </c>
      <c r="ER477" s="23" t="n">
        <v>0.0007101879658846638</v>
      </c>
      <c r="ES477" s="23" t="n">
        <v>-0.0008231247882644801</v>
      </c>
      <c r="ET477" s="23" t="n">
        <v>0.0001252186470250851</v>
      </c>
      <c r="EU477" s="23" t="n">
        <v>0.0002381554694049013</v>
      </c>
      <c r="EV477" s="23" t="n">
        <v>-0.0005849693188595788</v>
      </c>
      <c r="EW477" s="23" t="n">
        <v>-0.1590238469320353</v>
      </c>
      <c r="EX477" s="23" t="n">
        <v>0.1763176131393655</v>
      </c>
      <c r="EY477" s="23" t="n">
        <v>0.01992314503812347</v>
      </c>
      <c r="EZ477" s="23" t="n">
        <v>0.01979792639109839</v>
      </c>
      <c r="FA477" s="23" t="n">
        <v>28.05334079873586</v>
      </c>
      <c r="FB477" s="23" t="n">
        <v>27.05334079873586</v>
      </c>
      <c r="FC477" s="23" t="n">
        <v>0.005820085014569499</v>
      </c>
      <c r="FD477" s="23" t="n">
        <v>0.002899296087302823</v>
      </c>
      <c r="FE477" s="23" t="n">
        <v>0.01021040123124494</v>
      </c>
      <c r="FF477" s="23" t="n">
        <v>0.001491020129372613</v>
      </c>
      <c r="FG477" s="23" t="n">
        <v>0.004390316216675436</v>
      </c>
      <c r="FH477" s="23" t="n">
        <v>1.498153563057065</v>
      </c>
      <c r="FI477" s="23" t="n">
        <v>1.754338846543495</v>
      </c>
      <c r="FJ477" s="23" t="n">
        <v>0.02571539834669447</v>
      </c>
      <c r="FK477" s="23" t="n">
        <v>0.01550499711544954</v>
      </c>
      <c r="FL477" s="23" t="n">
        <v>4.418388783380442</v>
      </c>
      <c r="FM477" s="23" t="n">
        <v>3.418388783380442</v>
      </c>
    </row>
    <row r="478">
      <c r="A478" s="2" t="inlineStr">
        <is>
          <t>SA|1101</t>
        </is>
      </c>
      <c r="B478" s="2" t="inlineStr">
        <is>
          <t>SA</t>
        </is>
      </c>
      <c r="C478" s="2" t="inlineStr">
        <is>
          <t>1101</t>
        </is>
      </c>
      <c r="D478" s="2" t="inlineStr">
        <is>
          <t>Meat and meat product manufacturing</t>
        </is>
      </c>
      <c r="E478" s="23" t="n">
        <v>1</v>
      </c>
      <c r="F478" s="23" t="n">
        <v>0.7519275721561886</v>
      </c>
      <c r="G478" s="23" t="n">
        <v>2.260715862842678</v>
      </c>
      <c r="H478" s="23" t="n">
        <v>0.5087882906864899</v>
      </c>
      <c r="I478" s="23" t="n">
        <v>1.260715862842678</v>
      </c>
      <c r="J478" s="23" t="n">
        <v>1.751927572156188</v>
      </c>
      <c r="K478" s="23" t="n">
        <v>2.260715862842678</v>
      </c>
      <c r="L478" s="23" t="n">
        <v>2.732277514709354</v>
      </c>
      <c r="M478" s="23" t="n">
        <v>0.4715616518666752</v>
      </c>
      <c r="N478" s="23" t="n">
        <v>2.732277514709354</v>
      </c>
      <c r="O478" s="23" t="n">
        <v>1.732277514709354</v>
      </c>
      <c r="P478" s="23" t="n">
        <v>0.1591811006984951</v>
      </c>
      <c r="Q478" s="23" t="n">
        <v>0.0589625254244653</v>
      </c>
      <c r="R478" s="23" t="n">
        <v>0.324035590698796</v>
      </c>
      <c r="S478" s="23" t="n">
        <v>0.1058919645758355</v>
      </c>
      <c r="T478" s="23" t="n">
        <v>0.1648544900003008</v>
      </c>
      <c r="U478" s="23" t="n">
        <v>1.370411595131172</v>
      </c>
      <c r="V478" s="23" t="n">
        <v>2.035641098578353</v>
      </c>
      <c r="W478" s="23" t="n">
        <v>0.4421560331525289</v>
      </c>
      <c r="X478" s="23" t="n">
        <v>0.1181204424537329</v>
      </c>
      <c r="Y478" s="23" t="n">
        <v>2.77769176876102</v>
      </c>
      <c r="Z478" s="23" t="n">
        <v>1.77769176876102</v>
      </c>
      <c r="AA478" s="23" t="n">
        <v>0.2175577615346762</v>
      </c>
      <c r="AB478" s="23" t="n">
        <v>0.3388450456783534</v>
      </c>
      <c r="AC478" s="23" t="n">
        <v>0.7927223814818926</v>
      </c>
      <c r="AD478" s="23" t="n">
        <v>0.236319574268863</v>
      </c>
      <c r="AE478" s="23" t="n">
        <v>0.5751646199472163</v>
      </c>
      <c r="AF478" s="23" t="n">
        <v>2.55749463171575</v>
      </c>
      <c r="AG478" s="23" t="n">
        <v>3.643732937358531</v>
      </c>
      <c r="AH478" s="23" t="n">
        <v>1.050249202247791</v>
      </c>
      <c r="AI478" s="23" t="n">
        <v>0.2575268207658979</v>
      </c>
      <c r="AJ478" s="23" t="n">
        <v>4.827449937153324</v>
      </c>
      <c r="AK478" s="23" t="n">
        <v>3.827449937153324</v>
      </c>
      <c r="AL478" s="23" t="n">
        <v>0.2206670621329572</v>
      </c>
      <c r="AM478" s="23" t="n">
        <v>0.3392911833024348</v>
      </c>
      <c r="AN478" s="23" t="n">
        <v>0.8002671584754448</v>
      </c>
      <c r="AO478" s="23" t="n">
        <v>0.2403089130400529</v>
      </c>
      <c r="AP478" s="23" t="n">
        <v>0.5796000963424877</v>
      </c>
      <c r="AQ478" s="23" t="n">
        <v>2.537570582681722</v>
      </c>
      <c r="AR478" s="23" t="n">
        <v>3.626581832105349</v>
      </c>
      <c r="AS478" s="23" t="n">
        <v>1.071209873457236</v>
      </c>
      <c r="AT478" s="23" t="n">
        <v>0.2709427149817913</v>
      </c>
      <c r="AU478" s="23" t="n">
        <v>4.854416708606047</v>
      </c>
      <c r="AV478" s="23" t="n">
        <v>3.854416708606047</v>
      </c>
      <c r="AW478" s="23" t="n">
        <v>0.2241651210834788</v>
      </c>
      <c r="AX478" s="23" t="n">
        <v>0.3459685456430349</v>
      </c>
      <c r="AY478" s="23" t="n">
        <v>0.8140795113119282</v>
      </c>
      <c r="AZ478" s="23" t="n">
        <v>0.2439458445854145</v>
      </c>
      <c r="BA478" s="23" t="n">
        <v>0.5899143902284494</v>
      </c>
      <c r="BB478" s="23" t="n">
        <v>2.543364748141156</v>
      </c>
      <c r="BC478" s="23" t="n">
        <v>3.631606502283493</v>
      </c>
      <c r="BD478" s="23" t="n">
        <v>1.08959554879135</v>
      </c>
      <c r="BE478" s="23" t="n">
        <v>0.2755160374794218</v>
      </c>
      <c r="BF478" s="23" t="n">
        <v>4.860682801699494</v>
      </c>
      <c r="BG478" s="23" t="n">
        <v>3.860682801699494</v>
      </c>
      <c r="BH478" s="23" t="n">
        <v>2.427664063027664</v>
      </c>
      <c r="BI478" s="23" t="n">
        <v>1.588612775174357</v>
      </c>
      <c r="BJ478" s="23" t="n">
        <v>5.245187253146331</v>
      </c>
      <c r="BK478" s="23" t="n">
        <v>1.22891041494431</v>
      </c>
      <c r="BL478" s="23" t="n">
        <v>2.817523190118667</v>
      </c>
      <c r="BM478" s="23" t="n">
        <v>1.654379161997034</v>
      </c>
      <c r="BN478" s="23" t="n">
        <v>2.160590228701079</v>
      </c>
      <c r="BO478" s="23" t="n">
        <v>6.663697330797765</v>
      </c>
      <c r="BP478" s="23" t="n">
        <v>1.418510077651434</v>
      </c>
      <c r="BQ478" s="23" t="n">
        <v>2.744900924424909</v>
      </c>
      <c r="BR478" s="23" t="n">
        <v>1.744900924424908</v>
      </c>
      <c r="CD478" s="23" t="n">
        <v>0.05837666083618109</v>
      </c>
      <c r="CE478" s="23" t="n">
        <v>0.2798825202538875</v>
      </c>
      <c r="CF478" s="23" t="n">
        <v>0.4686867907830969</v>
      </c>
      <c r="CG478" s="23" t="n">
        <v>0.1304276096930282</v>
      </c>
      <c r="CH478" s="23" t="n">
        <v>0.4103101299469158</v>
      </c>
      <c r="CI478" s="23" t="n">
        <v>5.794424967870379</v>
      </c>
      <c r="CJ478" s="23" t="n">
        <v>8.028667348725964</v>
      </c>
      <c r="CK478" s="23" t="n">
        <v>0.6080931690952621</v>
      </c>
      <c r="CL478" s="23" t="n">
        <v>0.1394063783121652</v>
      </c>
      <c r="CM478" s="23" t="n">
        <v>10.41671723570687</v>
      </c>
      <c r="CN478" s="23" t="n">
        <v>9.416717235706875</v>
      </c>
      <c r="CO478" s="23" t="n">
        <v>0</v>
      </c>
      <c r="CP478" s="23" t="n">
        <v>5.022068980555238e-05</v>
      </c>
      <c r="CQ478" s="23" t="n">
        <v>0.0004975971911261696</v>
      </c>
      <c r="CR478" s="23" t="n">
        <v>0.0004473765013206172</v>
      </c>
      <c r="CS478" s="23" t="n">
        <v>0.0004975971911261696</v>
      </c>
      <c r="CV478" s="23" t="n">
        <v>0.002182033297138514</v>
      </c>
      <c r="CW478" s="23" t="n">
        <v>0.001684436106012344</v>
      </c>
      <c r="CZ478" s="23" t="n">
        <v>5.019366306246674e-05</v>
      </c>
      <c r="DA478" s="23" t="n">
        <v>4.059885056693277e-05</v>
      </c>
      <c r="DB478" s="23" t="n">
        <v>0.000172734973551681</v>
      </c>
      <c r="DC478" s="23" t="n">
        <v>8.194245992228153e-05</v>
      </c>
      <c r="DD478" s="23" t="n">
        <v>0.0001225413104892143</v>
      </c>
      <c r="DE478" s="23" t="n">
        <v>1.80884414664869</v>
      </c>
      <c r="DF478" s="23" t="n">
        <v>3.441370145404807</v>
      </c>
      <c r="DG478" s="23" t="n">
        <v>0.0002624400422246169</v>
      </c>
      <c r="DH478" s="23" t="n">
        <v>8.970506867293589e-05</v>
      </c>
      <c r="DI478" s="23" t="n">
        <v>5.228549307071024</v>
      </c>
      <c r="DJ478" s="23" t="n">
        <v>4.228549307071024</v>
      </c>
      <c r="DK478" s="23" t="n">
        <v>0.003751330905213355</v>
      </c>
      <c r="DL478" s="23" t="n">
        <v>0.01063039216764906</v>
      </c>
      <c r="DM478" s="23" t="n">
        <v>0.01957980347529899</v>
      </c>
      <c r="DN478" s="23" t="n">
        <v>0.005198080402436578</v>
      </c>
      <c r="DO478" s="23" t="n">
        <v>0.01582847257008563</v>
      </c>
      <c r="DP478" s="23" t="n">
        <v>3.833765518492552</v>
      </c>
      <c r="DQ478" s="23" t="n">
        <v>5.219428509515984</v>
      </c>
      <c r="DR478" s="23" t="n">
        <v>0.02328400989376368</v>
      </c>
      <c r="DS478" s="23" t="n">
        <v>0.003704206418464688</v>
      </c>
      <c r="DT478" s="23" t="n">
        <v>6.206866438096697</v>
      </c>
      <c r="DU478" s="23" t="n">
        <v>5.206866438096697</v>
      </c>
      <c r="DV478" s="23" t="n">
        <v>-0.0003034656177542101</v>
      </c>
      <c r="DW478" s="23" t="n">
        <v>-0.004043849367421496</v>
      </c>
      <c r="DX478" s="23" t="n">
        <v>-0.006437782803493467</v>
      </c>
      <c r="DY478" s="23" t="n">
        <v>-0.002090467818317762</v>
      </c>
      <c r="DZ478" s="23" t="n">
        <v>-0.006134317185739258</v>
      </c>
      <c r="EA478" s="23" t="n">
        <v>14.32556023100048</v>
      </c>
      <c r="EB478" s="23" t="n">
        <v>21.2142082227836</v>
      </c>
      <c r="EC478" s="23" t="n">
        <v>-0.007342807899012959</v>
      </c>
      <c r="ED478" s="23" t="n">
        <v>-0.000905025095519491</v>
      </c>
      <c r="EE478" s="23" t="n">
        <v>24.19650685093497</v>
      </c>
      <c r="EF478" s="23" t="n">
        <v>23.19650685093497</v>
      </c>
      <c r="EG478" s="23" t="n">
        <v>0.004868487270574635</v>
      </c>
      <c r="EH478" s="23" t="n">
        <v>0.001519690473978688</v>
      </c>
      <c r="EI478" s="23" t="n">
        <v>0.009935899389258989</v>
      </c>
      <c r="EJ478" s="23" t="n">
        <v>0.003547721644705667</v>
      </c>
      <c r="EK478" s="23" t="n">
        <v>0.005067412118684354</v>
      </c>
      <c r="EL478" s="23" t="n">
        <v>1.312148392204652</v>
      </c>
      <c r="EM478" s="23" t="n">
        <v>2.040859683317245</v>
      </c>
      <c r="EN478" s="23" t="n">
        <v>0.0133687727792232</v>
      </c>
      <c r="EO478" s="23" t="n">
        <v>0.003432873389964208</v>
      </c>
      <c r="EP478" s="23" t="n">
        <v>2.745980842966292</v>
      </c>
      <c r="EQ478" s="23" t="n">
        <v>1.745980842966292</v>
      </c>
      <c r="ER478" s="23" t="n">
        <v>-0.001759186672293625</v>
      </c>
      <c r="ES478" s="23" t="n">
        <v>-0.001073552849897061</v>
      </c>
      <c r="ET478" s="23" t="n">
        <v>-0.002391122395706724</v>
      </c>
      <c r="EU478" s="23" t="n">
        <v>0.0004416171264839625</v>
      </c>
      <c r="EV478" s="23" t="n">
        <v>-0.0006319357234130989</v>
      </c>
      <c r="EW478" s="23" t="n">
        <v>1.610255220099732</v>
      </c>
      <c r="EX478" s="23" t="n">
        <v>1.359220390516705</v>
      </c>
      <c r="EY478" s="23" t="n">
        <v>0.007591898430221389</v>
      </c>
      <c r="EZ478" s="23" t="n">
        <v>0.009983020825928113</v>
      </c>
      <c r="FA478" s="23" t="n">
        <v>-4.315572957543546</v>
      </c>
      <c r="FB478" s="23" t="n">
        <v>-5.315572957543545</v>
      </c>
      <c r="FC478" s="23" t="n">
        <v>0.003273938873528039</v>
      </c>
      <c r="FD478" s="23" t="n">
        <v>0.01569665427852426</v>
      </c>
      <c r="FE478" s="23" t="n">
        <v>0.02628536613561923</v>
      </c>
      <c r="FF478" s="23" t="n">
        <v>0.00731477298356693</v>
      </c>
      <c r="FG478" s="23" t="n">
        <v>0.02301142726209119</v>
      </c>
      <c r="FH478" s="23" t="n">
        <v>5.794424967870381</v>
      </c>
      <c r="FI478" s="23" t="n">
        <v>8.028667348725964</v>
      </c>
      <c r="FJ478" s="23" t="n">
        <v>0.03410369549253028</v>
      </c>
      <c r="FK478" s="23" t="n">
        <v>0.007818329356911055</v>
      </c>
      <c r="FL478" s="23" t="n">
        <v>10.41671723570688</v>
      </c>
      <c r="FM478" s="23" t="n">
        <v>9.416717235706878</v>
      </c>
    </row>
    <row r="479">
      <c r="A479" s="2" t="inlineStr">
        <is>
          <t>SA|1102</t>
        </is>
      </c>
      <c r="B479" s="2" t="inlineStr">
        <is>
          <t>SA</t>
        </is>
      </c>
      <c r="C479" s="2" t="inlineStr">
        <is>
          <t>1102</t>
        </is>
      </c>
      <c r="D479" s="2" t="inlineStr">
        <is>
          <t>Processed seafood manufacturing</t>
        </is>
      </c>
      <c r="E479" s="23" t="n">
        <v>1</v>
      </c>
      <c r="F479" s="23" t="n">
        <v>0.6353192888919562</v>
      </c>
      <c r="G479" s="23" t="n">
        <v>2.001390975441055</v>
      </c>
      <c r="H479" s="23" t="n">
        <v>0.3660716865490991</v>
      </c>
      <c r="I479" s="23" t="n">
        <v>1.001390975441055</v>
      </c>
      <c r="J479" s="23" t="n">
        <v>1.635319288891956</v>
      </c>
      <c r="K479" s="23" t="n">
        <v>2.001390975441055</v>
      </c>
      <c r="L479" s="23" t="n">
        <v>2.444912122907062</v>
      </c>
      <c r="M479" s="23" t="n">
        <v>0.4435211474660066</v>
      </c>
      <c r="N479" s="23" t="n">
        <v>2.444912122907062</v>
      </c>
      <c r="O479" s="23" t="n">
        <v>1.444912122907062</v>
      </c>
      <c r="P479" s="23" t="n">
        <v>0.1127726419813089</v>
      </c>
      <c r="Q479" s="23" t="n">
        <v>0.1016408471581986</v>
      </c>
      <c r="R479" s="23" t="n">
        <v>0.3047674390774844</v>
      </c>
      <c r="S479" s="23" t="n">
        <v>0.09035394993797681</v>
      </c>
      <c r="T479" s="23" t="n">
        <v>0.1919947970961755</v>
      </c>
      <c r="U479" s="23" t="n">
        <v>1.901289934974165</v>
      </c>
      <c r="V479" s="23" t="n">
        <v>2.70249445009896</v>
      </c>
      <c r="W479" s="23" t="n">
        <v>0.4158640771711264</v>
      </c>
      <c r="X479" s="23" t="n">
        <v>0.111096638093642</v>
      </c>
      <c r="Y479" s="23" t="n">
        <v>3.687632655090693</v>
      </c>
      <c r="Z479" s="23" t="n">
        <v>2.687632655090693</v>
      </c>
      <c r="AA479" s="23" t="n">
        <v>0.2993152359145087</v>
      </c>
      <c r="AB479" s="23" t="n">
        <v>0.2877993202392994</v>
      </c>
      <c r="AC479" s="23" t="n">
        <v>0.753225535876361</v>
      </c>
      <c r="AD479" s="23" t="n">
        <v>0.1661109797225528</v>
      </c>
      <c r="AE479" s="23" t="n">
        <v>0.4539102999618523</v>
      </c>
      <c r="AF479" s="23" t="n">
        <v>1.961525795237171</v>
      </c>
      <c r="AG479" s="23" t="n">
        <v>2.516495806085526</v>
      </c>
      <c r="AH479" s="23" t="n">
        <v>0.9954390207881</v>
      </c>
      <c r="AI479" s="23" t="n">
        <v>0.242213484911739</v>
      </c>
      <c r="AJ479" s="23" t="n">
        <v>3.325721184044304</v>
      </c>
      <c r="AK479" s="23" t="n">
        <v>2.325721184044304</v>
      </c>
      <c r="AL479" s="23" t="n">
        <v>0.2976566280895275</v>
      </c>
      <c r="AM479" s="23" t="n">
        <v>0.291758883219673</v>
      </c>
      <c r="AN479" s="23" t="n">
        <v>0.7588243900061767</v>
      </c>
      <c r="AO479" s="23" t="n">
        <v>0.1694088786969762</v>
      </c>
      <c r="AP479" s="23" t="n">
        <v>0.4611677619166492</v>
      </c>
      <c r="AQ479" s="23" t="n">
        <v>1.98018607914862</v>
      </c>
      <c r="AR479" s="23" t="n">
        <v>2.549328045797595</v>
      </c>
      <c r="AS479" s="23" t="n">
        <v>1.013656018851718</v>
      </c>
      <c r="AT479" s="23" t="n">
        <v>0.2548316288455409</v>
      </c>
      <c r="AU479" s="23" t="n">
        <v>3.405454215341161</v>
      </c>
      <c r="AV479" s="23" t="n">
        <v>2.405454215341161</v>
      </c>
      <c r="AW479" s="23" t="n">
        <v>0.3010161384293013</v>
      </c>
      <c r="AX479" s="23" t="n">
        <v>0.297194638990093</v>
      </c>
      <c r="AY479" s="23" t="n">
        <v>0.7700672138757884</v>
      </c>
      <c r="AZ479" s="23" t="n">
        <v>0.1718564364563941</v>
      </c>
      <c r="BA479" s="23" t="n">
        <v>0.4690510754464871</v>
      </c>
      <c r="BB479" s="23" t="n">
        <v>1.987304669247473</v>
      </c>
      <c r="BC479" s="23" t="n">
        <v>2.558225674855807</v>
      </c>
      <c r="BD479" s="23" t="n">
        <v>1.029200221414554</v>
      </c>
      <c r="BE479" s="23" t="n">
        <v>0.2591330075387653</v>
      </c>
      <c r="BF479" s="23" t="n">
        <v>3.419086520692573</v>
      </c>
      <c r="BG479" s="23" t="n">
        <v>2.419086520692573</v>
      </c>
      <c r="BH479" s="23" t="n">
        <v>1.826021465260111</v>
      </c>
      <c r="BI479" s="23" t="n">
        <v>1.258723216324685</v>
      </c>
      <c r="BJ479" s="23" t="n">
        <v>4.043701261794537</v>
      </c>
      <c r="BK479" s="23" t="n">
        <v>0.9589565802097404</v>
      </c>
      <c r="BL479" s="23" t="n">
        <v>2.217679796534425</v>
      </c>
      <c r="BM479" s="23" t="n">
        <v>1.689325531091379</v>
      </c>
      <c r="BN479" s="23" t="n">
        <v>2.214487254791675</v>
      </c>
      <c r="BO479" s="23" t="n">
        <v>5.37786237273647</v>
      </c>
      <c r="BP479" s="23" t="n">
        <v>1.334161110941933</v>
      </c>
      <c r="BQ479" s="23" t="n">
        <v>2.945125495537594</v>
      </c>
      <c r="BR479" s="23" t="n">
        <v>1.945125495537594</v>
      </c>
      <c r="CD479" s="23" t="n">
        <v>0.1865425939331997</v>
      </c>
      <c r="CE479" s="23" t="n">
        <v>0.1861584730811006</v>
      </c>
      <c r="CF479" s="23" t="n">
        <v>0.4484580967988767</v>
      </c>
      <c r="CG479" s="23" t="n">
        <v>0.07575702978457627</v>
      </c>
      <c r="CH479" s="23" t="n">
        <v>0.2619155028656769</v>
      </c>
      <c r="CI479" s="23" t="n">
        <v>1.997940841048685</v>
      </c>
      <c r="CJ479" s="23" t="n">
        <v>2.404052004120131</v>
      </c>
      <c r="CK479" s="23" t="n">
        <v>0.5795749436169731</v>
      </c>
      <c r="CL479" s="23" t="n">
        <v>0.1311168468180965</v>
      </c>
      <c r="CM479" s="23" t="n">
        <v>3.106930869764344</v>
      </c>
      <c r="CN479" s="23" t="n">
        <v>2.106930869764344</v>
      </c>
      <c r="CO479" s="23" t="n">
        <v>0</v>
      </c>
      <c r="CP479" s="23" t="n">
        <v>4.401667369994673e-05</v>
      </c>
      <c r="CQ479" s="23" t="n">
        <v>0.0003147571064681845</v>
      </c>
      <c r="CR479" s="23" t="n">
        <v>0.0002707404327682378</v>
      </c>
      <c r="CS479" s="23" t="n">
        <v>0.0003147571064681845</v>
      </c>
      <c r="CV479" s="23" t="n">
        <v>0.001899031467231914</v>
      </c>
      <c r="CW479" s="23" t="n">
        <v>0.001584274360763729</v>
      </c>
      <c r="CZ479" s="23" t="n">
        <v>0.00011353999262186</v>
      </c>
      <c r="DA479" s="23" t="n">
        <v>0.0002934145268854107</v>
      </c>
      <c r="DB479" s="23" t="n">
        <v>0.0005014727531617302</v>
      </c>
      <c r="DC479" s="23" t="n">
        <v>9.451823365445958e-05</v>
      </c>
      <c r="DD479" s="23" t="n">
        <v>0.0003879327605398702</v>
      </c>
      <c r="DE479" s="23" t="n">
        <v>3.584239439424793</v>
      </c>
      <c r="DF479" s="23" t="n">
        <v>4.416705881176718</v>
      </c>
      <c r="DG479" s="23" t="n">
        <v>0.0005858436828881923</v>
      </c>
      <c r="DH479" s="23" t="n">
        <v>8.437092972646211e-05</v>
      </c>
      <c r="DI479" s="23" t="n">
        <v>5.159800255045983</v>
      </c>
      <c r="DJ479" s="23" t="n">
        <v>4.159800255045983</v>
      </c>
      <c r="DK479" s="23" t="n">
        <v>0.003698691786993255</v>
      </c>
      <c r="DL479" s="23" t="n">
        <v>0.01359371340070105</v>
      </c>
      <c r="DM479" s="23" t="n">
        <v>0.02055697677808039</v>
      </c>
      <c r="DN479" s="23" t="n">
        <v>0.003264571590386083</v>
      </c>
      <c r="DO479" s="23" t="n">
        <v>0.01685828499108714</v>
      </c>
      <c r="DP479" s="23" t="n">
        <v>4.675276066122739</v>
      </c>
      <c r="DQ479" s="23" t="n">
        <v>5.557904784164672</v>
      </c>
      <c r="DR479" s="23" t="n">
        <v>0.0240409197040266</v>
      </c>
      <c r="DS479" s="23" t="n">
        <v>0.003483942925946209</v>
      </c>
      <c r="DT479" s="23" t="n">
        <v>6.499844022842999</v>
      </c>
      <c r="DU479" s="23" t="n">
        <v>5.499844022842999</v>
      </c>
      <c r="DV479" s="23" t="n">
        <v>-0.0004527214398414023</v>
      </c>
      <c r="DW479" s="23" t="n">
        <v>-0.008495388830866688</v>
      </c>
      <c r="DX479" s="23" t="n">
        <v>-0.0101303827680991</v>
      </c>
      <c r="DY479" s="23" t="n">
        <v>-0.001182272497391008</v>
      </c>
      <c r="DZ479" s="23" t="n">
        <v>-0.009677661328257696</v>
      </c>
      <c r="EA479" s="23" t="n">
        <v>19.76515685637243</v>
      </c>
      <c r="EB479" s="23" t="n">
        <v>22.37663577772677</v>
      </c>
      <c r="EC479" s="23" t="n">
        <v>-0.01098159229131076</v>
      </c>
      <c r="ED479" s="23" t="n">
        <v>-0.0008512095232116618</v>
      </c>
      <c r="EE479" s="23" t="n">
        <v>24.25684167985912</v>
      </c>
      <c r="EF479" s="23" t="n">
        <v>23.25684167985912</v>
      </c>
      <c r="EG479" s="23" t="n">
        <v>0.003440500390281843</v>
      </c>
      <c r="EH479" s="23" t="n">
        <v>0.003858788966984529</v>
      </c>
      <c r="EI479" s="23" t="n">
        <v>0.01036936757777976</v>
      </c>
      <c r="EJ479" s="23" t="n">
        <v>0.003070078220513393</v>
      </c>
      <c r="EK479" s="23" t="n">
        <v>0.006928867187497922</v>
      </c>
      <c r="EL479" s="23" t="n">
        <v>2.121577831493407</v>
      </c>
      <c r="EM479" s="23" t="n">
        <v>3.013912629415605</v>
      </c>
      <c r="EN479" s="23" t="n">
        <v>0.01359811177060253</v>
      </c>
      <c r="EO479" s="23" t="n">
        <v>0.00322874419282277</v>
      </c>
      <c r="EP479" s="23" t="n">
        <v>3.952364548195441</v>
      </c>
      <c r="EQ479" s="23" t="n">
        <v>2.952364548195441</v>
      </c>
      <c r="ER479" s="23" t="n">
        <v>-0.005099108215263009</v>
      </c>
      <c r="ES479" s="23" t="n">
        <v>0.0001007740133893629</v>
      </c>
      <c r="ET479" s="23" t="n">
        <v>-0.00477051344796394</v>
      </c>
      <c r="EU479" s="23" t="n">
        <v>0.0002278207539097057</v>
      </c>
      <c r="EV479" s="23" t="n">
        <v>0.0003285947672990687</v>
      </c>
      <c r="EW479" s="23" t="n">
        <v>0.9802369337666301</v>
      </c>
      <c r="EX479" s="23" t="n">
        <v>0.9355583852259703</v>
      </c>
      <c r="EY479" s="23" t="n">
        <v>0.004618886293015219</v>
      </c>
      <c r="EZ479" s="23" t="n">
        <v>0.00938939974097916</v>
      </c>
      <c r="FA479" s="23" t="n">
        <v>-0.9058223708980414</v>
      </c>
      <c r="FB479" s="23" t="n">
        <v>-1.905822370898041</v>
      </c>
      <c r="FC479" s="23" t="n">
        <v>0.01046187022516602</v>
      </c>
      <c r="FD479" s="23" t="n">
        <v>0.01044032757144437</v>
      </c>
      <c r="FE479" s="23" t="n">
        <v>0.02515088008165511</v>
      </c>
      <c r="FF479" s="23" t="n">
        <v>0.004248682285044714</v>
      </c>
      <c r="FG479" s="23" t="n">
        <v>0.01468900985648909</v>
      </c>
      <c r="FH479" s="23" t="n">
        <v>1.997940841048685</v>
      </c>
      <c r="FI479" s="23" t="n">
        <v>2.404052004120132</v>
      </c>
      <c r="FJ479" s="23" t="n">
        <v>0.03250430755803679</v>
      </c>
      <c r="FK479" s="23" t="n">
        <v>0.00735342747638168</v>
      </c>
      <c r="FL479" s="23" t="n">
        <v>3.106930869764347</v>
      </c>
      <c r="FM479" s="23" t="n">
        <v>2.106930869764347</v>
      </c>
    </row>
    <row r="480">
      <c r="A480" s="2" t="inlineStr">
        <is>
          <t>SA|1103</t>
        </is>
      </c>
      <c r="B480" s="2" t="inlineStr">
        <is>
          <t>SA</t>
        </is>
      </c>
      <c r="C480" s="2" t="inlineStr">
        <is>
          <t>1103</t>
        </is>
      </c>
      <c r="D480" s="2" t="inlineStr">
        <is>
          <t>Dairy product manufacturing</t>
        </is>
      </c>
      <c r="E480" s="23" t="n">
        <v>1</v>
      </c>
      <c r="F480" s="23" t="n">
        <v>0.6118376523211113</v>
      </c>
      <c r="G480" s="23" t="n">
        <v>2.028938395053107</v>
      </c>
      <c r="H480" s="23" t="n">
        <v>0.4171007427319955</v>
      </c>
      <c r="I480" s="23" t="n">
        <v>1.028938395053107</v>
      </c>
      <c r="J480" s="23" t="n">
        <v>1.611837652321111</v>
      </c>
      <c r="K480" s="23" t="n">
        <v>2.028938395053107</v>
      </c>
      <c r="L480" s="23" t="n">
        <v>2.520144371207806</v>
      </c>
      <c r="M480" s="23" t="n">
        <v>0.4912059761546996</v>
      </c>
      <c r="N480" s="23" t="n">
        <v>2.520144371207806</v>
      </c>
      <c r="O480" s="23" t="n">
        <v>1.520144371207806</v>
      </c>
      <c r="P480" s="23" t="n">
        <v>0.1632122066328563</v>
      </c>
      <c r="Q480" s="23" t="n">
        <v>0.08219036765623455</v>
      </c>
      <c r="R480" s="23" t="n">
        <v>0.3375342715167799</v>
      </c>
      <c r="S480" s="23" t="n">
        <v>0.09213169722768907</v>
      </c>
      <c r="T480" s="23" t="n">
        <v>0.1743220648839236</v>
      </c>
      <c r="U480" s="23" t="n">
        <v>1.50357978334991</v>
      </c>
      <c r="V480" s="23" t="n">
        <v>2.068070020498276</v>
      </c>
      <c r="W480" s="23" t="n">
        <v>0.4605753776152787</v>
      </c>
      <c r="X480" s="23" t="n">
        <v>0.1230411060984988</v>
      </c>
      <c r="Y480" s="23" t="n">
        <v>2.821941980426359</v>
      </c>
      <c r="Z480" s="23" t="n">
        <v>1.821941980426359</v>
      </c>
      <c r="AA480" s="23" t="n">
        <v>0.2317656897929049</v>
      </c>
      <c r="AB480" s="23" t="n">
        <v>0.2627435639075317</v>
      </c>
      <c r="AC480" s="23" t="n">
        <v>0.688993849394289</v>
      </c>
      <c r="AD480" s="23" t="n">
        <v>0.1944845956938524</v>
      </c>
      <c r="AE480" s="23" t="n">
        <v>0.4572281596013841</v>
      </c>
      <c r="AF480" s="23" t="n">
        <v>2.133660310731529</v>
      </c>
      <c r="AG480" s="23" t="n">
        <v>2.972803481006796</v>
      </c>
      <c r="AH480" s="23" t="n">
        <v>0.9572487273717173</v>
      </c>
      <c r="AI480" s="23" t="n">
        <v>0.2682548779774283</v>
      </c>
      <c r="AJ480" s="23" t="n">
        <v>4.130243472306321</v>
      </c>
      <c r="AK480" s="23" t="n">
        <v>3.130243472306321</v>
      </c>
      <c r="AL480" s="23" t="n">
        <v>0.2367712587122014</v>
      </c>
      <c r="AM480" s="23" t="n">
        <v>0.2650493454100797</v>
      </c>
      <c r="AN480" s="23" t="n">
        <v>0.6999096722563648</v>
      </c>
      <c r="AO480" s="23" t="n">
        <v>0.1980890681340837</v>
      </c>
      <c r="AP480" s="23" t="n">
        <v>0.4631384135441634</v>
      </c>
      <c r="AQ480" s="23" t="n">
        <v>2.119432091765203</v>
      </c>
      <c r="AR480" s="23" t="n">
        <v>2.956058417154062</v>
      </c>
      <c r="AS480" s="23" t="n">
        <v>0.982139324026826</v>
      </c>
      <c r="AT480" s="23" t="n">
        <v>0.2822296517704612</v>
      </c>
      <c r="AU480" s="23" t="n">
        <v>4.148051285315121</v>
      </c>
      <c r="AV480" s="23" t="n">
        <v>3.148051285315121</v>
      </c>
      <c r="AW480" s="23" t="n">
        <v>0.2391677522510053</v>
      </c>
      <c r="AX480" s="23" t="n">
        <v>0.2699016369585788</v>
      </c>
      <c r="AY480" s="23" t="n">
        <v>0.7100768022195205</v>
      </c>
      <c r="AZ480" s="23" t="n">
        <v>0.2010074130099364</v>
      </c>
      <c r="BA480" s="23" t="n">
        <v>0.4709090499685152</v>
      </c>
      <c r="BB480" s="23" t="n">
        <v>2.128503464276899</v>
      </c>
      <c r="BC480" s="23" t="n">
        <v>2.968948763102053</v>
      </c>
      <c r="BD480" s="23" t="n">
        <v>0.9970702920434493</v>
      </c>
      <c r="BE480" s="23" t="n">
        <v>0.2869934898239288</v>
      </c>
      <c r="BF480" s="23" t="n">
        <v>4.168916096167635</v>
      </c>
      <c r="BG480" s="23" t="n">
        <v>3.168916096167635</v>
      </c>
      <c r="BH480" s="23" t="n">
        <v>2.009001734043543</v>
      </c>
      <c r="BI480" s="23" t="n">
        <v>1.530266455757116</v>
      </c>
      <c r="BJ480" s="23" t="n">
        <v>4.603994964456972</v>
      </c>
      <c r="BK480" s="23" t="n">
        <v>1.064726774656313</v>
      </c>
      <c r="BL480" s="23" t="n">
        <v>2.594993230413429</v>
      </c>
      <c r="BM480" s="23" t="n">
        <v>1.761704895434375</v>
      </c>
      <c r="BN480" s="23" t="n">
        <v>2.29168292213987</v>
      </c>
      <c r="BO480" s="23" t="n">
        <v>6.081597361979857</v>
      </c>
      <c r="BP480" s="23" t="n">
        <v>1.477602397522885</v>
      </c>
      <c r="BQ480" s="23" t="n">
        <v>3.027173774379651</v>
      </c>
      <c r="BR480" s="23" t="n">
        <v>2.027173774379651</v>
      </c>
      <c r="CD480" s="23" t="n">
        <v>0.06855348316004858</v>
      </c>
      <c r="CE480" s="23" t="n">
        <v>0.1805531962512969</v>
      </c>
      <c r="CF480" s="23" t="n">
        <v>0.3514595778775099</v>
      </c>
      <c r="CG480" s="23" t="n">
        <v>0.1023528984661644</v>
      </c>
      <c r="CH480" s="23" t="n">
        <v>0.2829060947174613</v>
      </c>
      <c r="CI480" s="23" t="n">
        <v>3.633756709776042</v>
      </c>
      <c r="CJ480" s="23" t="n">
        <v>5.126793879414906</v>
      </c>
      <c r="CK480" s="23" t="n">
        <v>0.4966733497564388</v>
      </c>
      <c r="CL480" s="23" t="n">
        <v>0.145213771878929</v>
      </c>
      <c r="CM480" s="23" t="n">
        <v>7.245049074995635</v>
      </c>
      <c r="CN480" s="23" t="n">
        <v>6.245049074995634</v>
      </c>
      <c r="CO480" s="23" t="n">
        <v>0</v>
      </c>
      <c r="CP480" s="23" t="n">
        <v>4.076891218829976e-05</v>
      </c>
      <c r="CQ480" s="23" t="n">
        <v>0.0003736877166823208</v>
      </c>
      <c r="CR480" s="23" t="n">
        <v>0.0003329188044940211</v>
      </c>
      <c r="CS480" s="23" t="n">
        <v>0.0003736877166823208</v>
      </c>
      <c r="CV480" s="23" t="n">
        <v>0.002128294094127853</v>
      </c>
      <c r="CW480" s="23" t="n">
        <v>0.001754606377445532</v>
      </c>
      <c r="CZ480" s="23" t="n">
        <v>0.0002496221989242857</v>
      </c>
      <c r="DA480" s="23" t="n">
        <v>8.213018063391267e-05</v>
      </c>
      <c r="DB480" s="23" t="n">
        <v>0.0004089862240423631</v>
      </c>
      <c r="DC480" s="23" t="n">
        <v>7.723384448416476e-05</v>
      </c>
      <c r="DD480" s="23" t="n">
        <v>0.0001593640251180774</v>
      </c>
      <c r="DE480" s="23" t="n">
        <v>1.329017935856034</v>
      </c>
      <c r="DF480" s="23" t="n">
        <v>1.638420884860545</v>
      </c>
      <c r="DG480" s="23" t="n">
        <v>0.0005024282281771101</v>
      </c>
      <c r="DH480" s="23" t="n">
        <v>9.344200413474697e-05</v>
      </c>
      <c r="DI480" s="23" t="n">
        <v>2.012754596114684</v>
      </c>
      <c r="DJ480" s="23" t="n">
        <v>1.012754596114684</v>
      </c>
      <c r="DK480" s="23" t="n">
        <v>0.002558095702983505</v>
      </c>
      <c r="DL480" s="23" t="n">
        <v>0.00854427302685761</v>
      </c>
      <c r="DM480" s="23" t="n">
        <v>0.01532427258398415</v>
      </c>
      <c r="DN480" s="23" t="n">
        <v>0.004221903854143038</v>
      </c>
      <c r="DO480" s="23" t="n">
        <v>0.01276617688100065</v>
      </c>
      <c r="DP480" s="23" t="n">
        <v>4.340091231493971</v>
      </c>
      <c r="DQ480" s="23" t="n">
        <v>5.990500107604053</v>
      </c>
      <c r="DR480" s="23" t="n">
        <v>0.01918278890408324</v>
      </c>
      <c r="DS480" s="23" t="n">
        <v>0.003858516320099089</v>
      </c>
      <c r="DT480" s="23" t="n">
        <v>7.498855059140427</v>
      </c>
      <c r="DU480" s="23" t="n">
        <v>6.498855059140427</v>
      </c>
      <c r="DV480" s="23" t="n">
        <v>-0.0004112243631038365</v>
      </c>
      <c r="DW480" s="23" t="n">
        <v>-0.00381488057118066</v>
      </c>
      <c r="DX480" s="23" t="n">
        <v>-0.005939816561553376</v>
      </c>
      <c r="DY480" s="23" t="n">
        <v>-0.00171371162726888</v>
      </c>
      <c r="DZ480" s="23" t="n">
        <v>-0.005528592198449539</v>
      </c>
      <c r="EA480" s="23" t="n">
        <v>10.27688365151016</v>
      </c>
      <c r="EB480" s="23" t="n">
        <v>14.44422338385029</v>
      </c>
      <c r="EC480" s="23" t="n">
        <v>-0.006882543209764454</v>
      </c>
      <c r="ED480" s="23" t="n">
        <v>-0.0009427266482110773</v>
      </c>
      <c r="EE480" s="23" t="n">
        <v>16.73671072846083</v>
      </c>
      <c r="EF480" s="23" t="n">
        <v>15.73671072846083</v>
      </c>
      <c r="EG480" s="23" t="n">
        <v>0.004999852992828828</v>
      </c>
      <c r="EH480" s="23" t="n">
        <v>0.002575162937097708</v>
      </c>
      <c r="EI480" s="23" t="n">
        <v>0.01067806407824607</v>
      </c>
      <c r="EJ480" s="23" t="n">
        <v>0.003103048148319529</v>
      </c>
      <c r="EK480" s="23" t="n">
        <v>0.005678211085417237</v>
      </c>
      <c r="EL480" s="23" t="n">
        <v>1.515047730561519</v>
      </c>
      <c r="EM480" s="23" t="n">
        <v>2.135675607575135</v>
      </c>
      <c r="EN480" s="23" t="n">
        <v>0.01425394417336799</v>
      </c>
      <c r="EO480" s="23" t="n">
        <v>0.003575880095121923</v>
      </c>
      <c r="EP480" s="23" t="n">
        <v>2.850872654418457</v>
      </c>
      <c r="EQ480" s="23" t="n">
        <v>1.850872654418457</v>
      </c>
      <c r="ER480" s="23" t="n">
        <v>5.715926467650202e-06</v>
      </c>
      <c r="ES480" s="23" t="n">
        <v>-0.0002693814345494586</v>
      </c>
      <c r="ET480" s="23" t="n">
        <v>0.0002377587838296527</v>
      </c>
      <c r="EU480" s="23" t="n">
        <v>0.0005014242919114611</v>
      </c>
      <c r="EV480" s="23" t="n">
        <v>0.0002320428573620025</v>
      </c>
      <c r="EW480" s="23" t="n">
        <v>-46.12821903396535</v>
      </c>
      <c r="EX480" s="23" t="n">
        <v>41.59584367910782</v>
      </c>
      <c r="EY480" s="23" t="n">
        <v>0.01063665248174037</v>
      </c>
      <c r="EZ480" s="23" t="n">
        <v>0.01039889369791072</v>
      </c>
      <c r="FA480" s="23" t="n">
        <v>1860.879866446754</v>
      </c>
      <c r="FB480" s="23" t="n">
        <v>1859.879866446754</v>
      </c>
      <c r="FC480" s="23" t="n">
        <v>0.003844685705187302</v>
      </c>
      <c r="FD480" s="23" t="n">
        <v>0.01012596677301709</v>
      </c>
      <c r="FE480" s="23" t="n">
        <v>0.01971091114162822</v>
      </c>
      <c r="FF480" s="23" t="n">
        <v>0.005740258663423831</v>
      </c>
      <c r="FG480" s="23" t="n">
        <v>0.01586622543644092</v>
      </c>
      <c r="FH480" s="23" t="n">
        <v>3.633756709776041</v>
      </c>
      <c r="FI480" s="23" t="n">
        <v>5.126793879414901</v>
      </c>
      <c r="FJ480" s="23" t="n">
        <v>0.02785493661201619</v>
      </c>
      <c r="FK480" s="23" t="n">
        <v>0.008144025470387974</v>
      </c>
      <c r="FL480" s="23" t="n">
        <v>7.245049074995634</v>
      </c>
      <c r="FM480" s="23" t="n">
        <v>6.245049074995634</v>
      </c>
    </row>
    <row r="481">
      <c r="A481" s="2" t="inlineStr">
        <is>
          <t>SA|1104</t>
        </is>
      </c>
      <c r="B481" s="2" t="inlineStr">
        <is>
          <t>SA</t>
        </is>
      </c>
      <c r="C481" s="2" t="inlineStr">
        <is>
          <t>1104</t>
        </is>
      </c>
      <c r="D481" s="2" t="inlineStr">
        <is>
          <t>Fruit and vegetable product manufacturing</t>
        </is>
      </c>
      <c r="E481" s="23" t="n">
        <v>1</v>
      </c>
      <c r="F481" s="23" t="n">
        <v>0.5375308561829341</v>
      </c>
      <c r="G481" s="23" t="n">
        <v>1.869227239038877</v>
      </c>
      <c r="H481" s="23" t="n">
        <v>0.3316963828559431</v>
      </c>
      <c r="I481" s="23" t="n">
        <v>0.8692272390388771</v>
      </c>
      <c r="J481" s="23" t="n">
        <v>1.537530856182934</v>
      </c>
      <c r="K481" s="23" t="n">
        <v>1.869227239038877</v>
      </c>
      <c r="L481" s="23" t="n">
        <v>2.459075630527926</v>
      </c>
      <c r="M481" s="23" t="n">
        <v>0.5898483914890491</v>
      </c>
      <c r="N481" s="23" t="n">
        <v>2.459075630527926</v>
      </c>
      <c r="O481" s="23" t="n">
        <v>1.459075630527926</v>
      </c>
      <c r="P481" s="23" t="n">
        <v>0.2206226232992886</v>
      </c>
      <c r="Q481" s="23" t="n">
        <v>0.1080439441558669</v>
      </c>
      <c r="R481" s="23" t="n">
        <v>0.4053168259172343</v>
      </c>
      <c r="S481" s="23" t="n">
        <v>0.07665025846207887</v>
      </c>
      <c r="T481" s="23" t="n">
        <v>0.1846942026179458</v>
      </c>
      <c r="U481" s="23" t="n">
        <v>1.489722869486954</v>
      </c>
      <c r="V481" s="23" t="n">
        <v>1.837149879989399</v>
      </c>
      <c r="W481" s="23" t="n">
        <v>0.5530666539779094</v>
      </c>
      <c r="X481" s="23" t="n">
        <v>0.1477498280606751</v>
      </c>
      <c r="Y481" s="23" t="n">
        <v>2.506844700271919</v>
      </c>
      <c r="Z481" s="23" t="n">
        <v>1.506844700271919</v>
      </c>
      <c r="AA481" s="23" t="n">
        <v>0.259983453927282</v>
      </c>
      <c r="AB481" s="23" t="n">
        <v>0.2606167069455732</v>
      </c>
      <c r="AC481" s="23" t="n">
        <v>0.6744780721178527</v>
      </c>
      <c r="AD481" s="23" t="n">
        <v>0.1538779112449975</v>
      </c>
      <c r="AE481" s="23" t="n">
        <v>0.4144946181905707</v>
      </c>
      <c r="AF481" s="23" t="n">
        <v>2.002435743539542</v>
      </c>
      <c r="AG481" s="23" t="n">
        <v>2.594311529942616</v>
      </c>
      <c r="AH481" s="23" t="n">
        <v>0.9966030379473494</v>
      </c>
      <c r="AI481" s="23" t="n">
        <v>0.3221249658294967</v>
      </c>
      <c r="AJ481" s="23" t="n">
        <v>3.833332555948355</v>
      </c>
      <c r="AK481" s="23" t="n">
        <v>2.833332555948355</v>
      </c>
      <c r="AL481" s="23" t="n">
        <v>0.2639318957809803</v>
      </c>
      <c r="AM481" s="23" t="n">
        <v>0.2642484409651473</v>
      </c>
      <c r="AN481" s="23" t="n">
        <v>0.6851337818646566</v>
      </c>
      <c r="AO481" s="23" t="n">
        <v>0.1569534451185289</v>
      </c>
      <c r="AP481" s="23" t="n">
        <v>0.4212018860836763</v>
      </c>
      <c r="AQ481" s="23" t="n">
        <v>2.001199344183962</v>
      </c>
      <c r="AR481" s="23" t="n">
        <v>2.59587337800659</v>
      </c>
      <c r="AS481" s="23" t="n">
        <v>1.024039890928142</v>
      </c>
      <c r="AT481" s="23" t="n">
        <v>0.3389061090634853</v>
      </c>
      <c r="AU481" s="23" t="n">
        <v>3.879939890925215</v>
      </c>
      <c r="AV481" s="23" t="n">
        <v>2.879939890925215</v>
      </c>
      <c r="AW481" s="23" t="n">
        <v>0.2663431214226704</v>
      </c>
      <c r="AX481" s="23" t="n">
        <v>0.2678638716732899</v>
      </c>
      <c r="AY481" s="23" t="n">
        <v>0.693421112012833</v>
      </c>
      <c r="AZ481" s="23" t="n">
        <v>0.1592141189168726</v>
      </c>
      <c r="BA481" s="23" t="n">
        <v>0.4270779905901625</v>
      </c>
      <c r="BB481" s="23" t="n">
        <v>2.005709741038163</v>
      </c>
      <c r="BC481" s="23" t="n">
        <v>2.603487968110187</v>
      </c>
      <c r="BD481" s="23" t="n">
        <v>1.038047717873099</v>
      </c>
      <c r="BE481" s="23" t="n">
        <v>0.3446266058602659</v>
      </c>
      <c r="BF481" s="23" t="n">
        <v>3.897407645928201</v>
      </c>
      <c r="BG481" s="23" t="n">
        <v>2.897407645928201</v>
      </c>
      <c r="BH481" s="23" t="n">
        <v>2.793858871924449</v>
      </c>
      <c r="BI481" s="23" t="n">
        <v>1.365987560847033</v>
      </c>
      <c r="BJ481" s="23" t="n">
        <v>5.021036280202292</v>
      </c>
      <c r="BK481" s="23" t="n">
        <v>0.8611898474308097</v>
      </c>
      <c r="BL481" s="23" t="n">
        <v>2.227177408277843</v>
      </c>
      <c r="BM481" s="23" t="n">
        <v>1.488925040049042</v>
      </c>
      <c r="BN481" s="23" t="n">
        <v>1.7971689016431</v>
      </c>
      <c r="BO481" s="23" t="n">
        <v>6.795366072079148</v>
      </c>
      <c r="BP481" s="23" t="n">
        <v>1.774329791876855</v>
      </c>
      <c r="BQ481" s="23" t="n">
        <v>2.432251013236901</v>
      </c>
      <c r="BR481" s="23" t="n">
        <v>1.432251013236901</v>
      </c>
      <c r="CD481" s="23" t="n">
        <v>0.03936083062799346</v>
      </c>
      <c r="CE481" s="23" t="n">
        <v>0.1525727627897063</v>
      </c>
      <c r="CF481" s="23" t="n">
        <v>0.2691612462006188</v>
      </c>
      <c r="CG481" s="23" t="n">
        <v>0.07722765278291904</v>
      </c>
      <c r="CH481" s="23" t="n">
        <v>0.2298004155726254</v>
      </c>
      <c r="CI481" s="23" t="n">
        <v>4.876258715973245</v>
      </c>
      <c r="CJ481" s="23" t="n">
        <v>6.838301984643359</v>
      </c>
      <c r="CK481" s="23" t="n">
        <v>0.4435363839694398</v>
      </c>
      <c r="CL481" s="23" t="n">
        <v>0.174375137768821</v>
      </c>
      <c r="CM481" s="23" t="n">
        <v>11.26847113978322</v>
      </c>
      <c r="CN481" s="23" t="n">
        <v>10.26847113978322</v>
      </c>
      <c r="CO481" s="23" t="n">
        <v>0</v>
      </c>
      <c r="CP481" s="23" t="n">
        <v>6.786050125282083e-05</v>
      </c>
      <c r="CQ481" s="23" t="n">
        <v>0.0003103542060839537</v>
      </c>
      <c r="CR481" s="23" t="n">
        <v>0.0002424937048311329</v>
      </c>
      <c r="CS481" s="23" t="n">
        <v>0.0003103542060839537</v>
      </c>
      <c r="CV481" s="23" t="n">
        <v>0.002417315032445569</v>
      </c>
      <c r="CW481" s="23" t="n">
        <v>0.002106960826361616</v>
      </c>
      <c r="CZ481" s="23" t="n">
        <v>0.0004641769096513463</v>
      </c>
      <c r="DA481" s="23" t="n">
        <v>0.0001024633263669615</v>
      </c>
      <c r="DB481" s="23" t="n">
        <v>0.0006301192462713128</v>
      </c>
      <c r="DC481" s="23" t="n">
        <v>6.347901025300491e-05</v>
      </c>
      <c r="DD481" s="23" t="n">
        <v>0.0001659423366199664</v>
      </c>
      <c r="DE481" s="23" t="n">
        <v>1.220741971943249</v>
      </c>
      <c r="DF481" s="23" t="n">
        <v>1.357498042598908</v>
      </c>
      <c r="DG481" s="23" t="n">
        <v>0.0007423259752444866</v>
      </c>
      <c r="DH481" s="23" t="n">
        <v>0.0001122067289731738</v>
      </c>
      <c r="DI481" s="23" t="n">
        <v>1.599230723910985</v>
      </c>
      <c r="DJ481" s="23" t="n">
        <v>0.5992307239109852</v>
      </c>
      <c r="DK481" s="23" t="n">
        <v>0.002280169100671004</v>
      </c>
      <c r="DL481" s="23" t="n">
        <v>0.006408372868539201</v>
      </c>
      <c r="DM481" s="23" t="n">
        <v>0.01187899089533536</v>
      </c>
      <c r="DN481" s="23" t="n">
        <v>0.003190448926125153</v>
      </c>
      <c r="DO481" s="23" t="n">
        <v>0.009598821794664354</v>
      </c>
      <c r="DP481" s="23" t="n">
        <v>3.810481409757442</v>
      </c>
      <c r="DQ481" s="23" t="n">
        <v>5.209697338605118</v>
      </c>
      <c r="DR481" s="23" t="n">
        <v>0.01651236213963779</v>
      </c>
      <c r="DS481" s="23" t="n">
        <v>0.004633371244302435</v>
      </c>
      <c r="DT481" s="23" t="n">
        <v>7.241726999448665</v>
      </c>
      <c r="DU481" s="23" t="n">
        <v>6.241726999448665</v>
      </c>
      <c r="DV481" s="23" t="n">
        <v>-0.0003331203686322518</v>
      </c>
      <c r="DW481" s="23" t="n">
        <v>-0.002963265988016525</v>
      </c>
      <c r="DX481" s="23" t="n">
        <v>-0.004532134199514497</v>
      </c>
      <c r="DY481" s="23" t="n">
        <v>-0.001235747842865721</v>
      </c>
      <c r="DZ481" s="23" t="n">
        <v>-0.004199013830882246</v>
      </c>
      <c r="EA481" s="23" t="n">
        <v>9.895481234555856</v>
      </c>
      <c r="EB481" s="23" t="n">
        <v>13.60509481339385</v>
      </c>
      <c r="EC481" s="23" t="n">
        <v>-0.005664176202370835</v>
      </c>
      <c r="ED481" s="23" t="n">
        <v>-0.001132042002856338</v>
      </c>
      <c r="EE481" s="23" t="n">
        <v>17.00339197397984</v>
      </c>
      <c r="EF481" s="23" t="n">
        <v>16.00339197397984</v>
      </c>
      <c r="EG481" s="23" t="n">
        <v>0.006832385803362357</v>
      </c>
      <c r="EH481" s="23" t="n">
        <v>0.003677149395035993</v>
      </c>
      <c r="EI481" s="23" t="n">
        <v>0.01309101541124193</v>
      </c>
      <c r="EJ481" s="23" t="n">
        <v>0.002581480212843581</v>
      </c>
      <c r="EK481" s="23" t="n">
        <v>0.006258629607879574</v>
      </c>
      <c r="EL481" s="23" t="n">
        <v>1.538194051223863</v>
      </c>
      <c r="EM481" s="23" t="n">
        <v>1.916024034357014</v>
      </c>
      <c r="EN481" s="23" t="n">
        <v>0.0173849923265413</v>
      </c>
      <c r="EO481" s="23" t="n">
        <v>0.004293976915299369</v>
      </c>
      <c r="EP481" s="23" t="n">
        <v>2.544498046053809</v>
      </c>
      <c r="EQ481" s="23" t="n">
        <v>1.544498046053809</v>
      </c>
      <c r="ER481" s="23" t="n">
        <v>-0.002883943949664072</v>
      </c>
      <c r="ES481" s="23" t="n">
        <v>-4.541537546179695e-05</v>
      </c>
      <c r="ET481" s="23" t="n">
        <v>-0.002435305664438279</v>
      </c>
      <c r="EU481" s="23" t="n">
        <v>0.0004940536606875899</v>
      </c>
      <c r="EV481" s="23" t="n">
        <v>0.000448638285225793</v>
      </c>
      <c r="EW481" s="23" t="n">
        <v>1.015747662317462</v>
      </c>
      <c r="EX481" s="23" t="n">
        <v>0.8444358513701172</v>
      </c>
      <c r="EY481" s="23" t="n">
        <v>0.01005186065425174</v>
      </c>
      <c r="EZ481" s="23" t="n">
        <v>0.01248716631869002</v>
      </c>
      <c r="FA481" s="23" t="n">
        <v>-3.485456315967099</v>
      </c>
      <c r="FB481" s="23" t="n">
        <v>-4.485456315967098</v>
      </c>
      <c r="FC481" s="23" t="n">
        <v>0.002207473871261099</v>
      </c>
      <c r="FD481" s="23" t="n">
        <v>0.008556739833759035</v>
      </c>
      <c r="FE481" s="23" t="n">
        <v>0.01509537295489312</v>
      </c>
      <c r="FF481" s="23" t="n">
        <v>0.004331159249872986</v>
      </c>
      <c r="FG481" s="23" t="n">
        <v>0.01288789908363202</v>
      </c>
      <c r="FH481" s="23" t="n">
        <v>4.876258715973244</v>
      </c>
      <c r="FI481" s="23" t="n">
        <v>6.838301984643354</v>
      </c>
      <c r="FJ481" s="23" t="n">
        <v>0.02487485561013124</v>
      </c>
      <c r="FK481" s="23" t="n">
        <v>0.009779482655238115</v>
      </c>
      <c r="FL481" s="23" t="n">
        <v>11.26847113978322</v>
      </c>
      <c r="FM481" s="23" t="n">
        <v>10.26847113978322</v>
      </c>
    </row>
    <row r="482">
      <c r="A482" s="2" t="inlineStr">
        <is>
          <t>SA|1105</t>
        </is>
      </c>
      <c r="B482" s="2" t="inlineStr">
        <is>
          <t>SA</t>
        </is>
      </c>
      <c r="C482" s="2" t="inlineStr">
        <is>
          <t>1105</t>
        </is>
      </c>
      <c r="D482" s="2" t="inlineStr">
        <is>
          <t>Oils and fats manufacturing</t>
        </is>
      </c>
      <c r="E482" s="23" t="n">
        <v>1</v>
      </c>
      <c r="F482" s="23" t="n">
        <v>0.4810380159707738</v>
      </c>
      <c r="G482" s="23" t="n">
        <v>1.816502525283556</v>
      </c>
      <c r="H482" s="23" t="n">
        <v>0.3354645093127824</v>
      </c>
      <c r="I482" s="23" t="n">
        <v>0.8165025252835563</v>
      </c>
      <c r="J482" s="23" t="n">
        <v>1.481038015970774</v>
      </c>
      <c r="K482" s="23" t="n">
        <v>1.816502525283556</v>
      </c>
      <c r="L482" s="23" t="n">
        <v>2.169350478136268</v>
      </c>
      <c r="M482" s="23" t="n">
        <v>0.3528479528527122</v>
      </c>
      <c r="N482" s="23" t="n">
        <v>2.169350478136268</v>
      </c>
      <c r="O482" s="23" t="n">
        <v>1.169350478136268</v>
      </c>
      <c r="P482" s="23" t="n">
        <v>0.09272947243395417</v>
      </c>
      <c r="Q482" s="23" t="n">
        <v>0.07592293437601155</v>
      </c>
      <c r="R482" s="23" t="n">
        <v>0.242460968522132</v>
      </c>
      <c r="S482" s="23" t="n">
        <v>0.07380856171216627</v>
      </c>
      <c r="T482" s="23" t="n">
        <v>0.1497314960881778</v>
      </c>
      <c r="U482" s="23" t="n">
        <v>1.818757320441859</v>
      </c>
      <c r="V482" s="23" t="n">
        <v>2.614713123649257</v>
      </c>
      <c r="W482" s="23" t="n">
        <v>0.3308450772486835</v>
      </c>
      <c r="X482" s="23" t="n">
        <v>0.0883841087265515</v>
      </c>
      <c r="Y482" s="23" t="n">
        <v>3.567852469821019</v>
      </c>
      <c r="Z482" s="23" t="n">
        <v>2.567852469821019</v>
      </c>
      <c r="AA482" s="23" t="n">
        <v>0.1957549000899272</v>
      </c>
      <c r="AB482" s="23" t="n">
        <v>0.1835667104005139</v>
      </c>
      <c r="AC482" s="23" t="n">
        <v>0.5314996965812595</v>
      </c>
      <c r="AD482" s="23" t="n">
        <v>0.1521780860908184</v>
      </c>
      <c r="AE482" s="23" t="n">
        <v>0.3357447964913323</v>
      </c>
      <c r="AF482" s="23" t="n">
        <v>1.937737498863047</v>
      </c>
      <c r="AG482" s="23" t="n">
        <v>2.715128440397128</v>
      </c>
      <c r="AH482" s="23" t="n">
        <v>0.7241952034194741</v>
      </c>
      <c r="AI482" s="23" t="n">
        <v>0.1926955068382146</v>
      </c>
      <c r="AJ482" s="23" t="n">
        <v>3.699499747320698</v>
      </c>
      <c r="AK482" s="23" t="n">
        <v>2.699499747320698</v>
      </c>
      <c r="AL482" s="23" t="n">
        <v>0.1964677521064429</v>
      </c>
      <c r="AM482" s="23" t="n">
        <v>0.1865079153460517</v>
      </c>
      <c r="AN482" s="23" t="n">
        <v>0.5381448354111474</v>
      </c>
      <c r="AO482" s="23" t="n">
        <v>0.1551691679586528</v>
      </c>
      <c r="AP482" s="23" t="n">
        <v>0.3416770833047045</v>
      </c>
      <c r="AQ482" s="23" t="n">
        <v>1.949305488286977</v>
      </c>
      <c r="AR482" s="23" t="n">
        <v>2.739100079485765</v>
      </c>
      <c r="AS482" s="23" t="n">
        <v>0.740878840483957</v>
      </c>
      <c r="AT482" s="23" t="n">
        <v>0.2027340050728096</v>
      </c>
      <c r="AU482" s="23" t="n">
        <v>3.770994641820716</v>
      </c>
      <c r="AV482" s="23" t="n">
        <v>2.770994641820716</v>
      </c>
      <c r="AW482" s="23" t="n">
        <v>0.2018458958856688</v>
      </c>
      <c r="AX482" s="23" t="n">
        <v>0.1895830750596582</v>
      </c>
      <c r="AY482" s="23" t="n">
        <v>0.5488764203206189</v>
      </c>
      <c r="AZ482" s="23" t="n">
        <v>0.1574474493752918</v>
      </c>
      <c r="BA482" s="23" t="n">
        <v>0.3470305244349501</v>
      </c>
      <c r="BB482" s="23" t="n">
        <v>1.93924661795969</v>
      </c>
      <c r="BC482" s="23" t="n">
        <v>2.719284521056192</v>
      </c>
      <c r="BD482" s="23" t="n">
        <v>0.7550324328332542</v>
      </c>
      <c r="BE482" s="23" t="n">
        <v>0.2061560125126353</v>
      </c>
      <c r="BF482" s="23" t="n">
        <v>3.740638022488829</v>
      </c>
      <c r="BG482" s="23" t="n">
        <v>2.740638022488829</v>
      </c>
      <c r="BH482" s="23" t="n">
        <v>0.7011251765226526</v>
      </c>
      <c r="BI482" s="23" t="n">
        <v>0.9847211925614291</v>
      </c>
      <c r="BJ482" s="23" t="n">
        <v>2.530213784508221</v>
      </c>
      <c r="BK482" s="23" t="n">
        <v>0.8443674154241391</v>
      </c>
      <c r="BL482" s="23" t="n">
        <v>1.829088607985568</v>
      </c>
      <c r="BM482" s="23" t="n">
        <v>2.404486995382648</v>
      </c>
      <c r="BN482" s="23" t="n">
        <v>3.608790369014045</v>
      </c>
      <c r="BO482" s="23" t="n">
        <v>3.59161980643335</v>
      </c>
      <c r="BP482" s="23" t="n">
        <v>1.061406021925129</v>
      </c>
      <c r="BQ482" s="23" t="n">
        <v>5.12265131348811</v>
      </c>
      <c r="BR482" s="23" t="n">
        <v>4.12265131348811</v>
      </c>
      <c r="CD482" s="23" t="n">
        <v>0.103025427655973</v>
      </c>
      <c r="CE482" s="23" t="n">
        <v>0.1076437760245023</v>
      </c>
      <c r="CF482" s="23" t="n">
        <v>0.2890387280591273</v>
      </c>
      <c r="CG482" s="23" t="n">
        <v>0.07836952437865208</v>
      </c>
      <c r="CH482" s="23" t="n">
        <v>0.1860133004031543</v>
      </c>
      <c r="CI482" s="23" t="n">
        <v>2.044827267147592</v>
      </c>
      <c r="CJ482" s="23" t="n">
        <v>2.80550864612082</v>
      </c>
      <c r="CK482" s="23" t="n">
        <v>0.3933501261707908</v>
      </c>
      <c r="CL482" s="23" t="n">
        <v>0.1043113981116635</v>
      </c>
      <c r="CM482" s="23" t="n">
        <v>3.81799071472222</v>
      </c>
      <c r="CN482" s="23" t="n">
        <v>2.81799071472222</v>
      </c>
      <c r="CO482" s="23" t="n">
        <v>0</v>
      </c>
      <c r="CP482" s="23" t="n">
        <v>5.113382247572591e-05</v>
      </c>
      <c r="CQ482" s="23" t="n">
        <v>0.0002694425409830201</v>
      </c>
      <c r="CR482" s="23" t="n">
        <v>0.0002183087185072942</v>
      </c>
      <c r="CS482" s="23" t="n">
        <v>0.0002694425409830201</v>
      </c>
      <c r="CV482" s="23" t="n">
        <v>0.001529828811505491</v>
      </c>
      <c r="CW482" s="23" t="n">
        <v>0.001260386270522471</v>
      </c>
      <c r="CZ482" s="23" t="n">
        <v>0.001437245794313164</v>
      </c>
      <c r="DA482" s="23" t="n">
        <v>0.0002429646590137927</v>
      </c>
      <c r="DB482" s="23" t="n">
        <v>0.001764320980606574</v>
      </c>
      <c r="DC482" s="23" t="n">
        <v>8.411052727961708e-05</v>
      </c>
      <c r="DD482" s="23" t="n">
        <v>0.0003270751862934098</v>
      </c>
      <c r="DE482" s="23" t="n">
        <v>1.169048787601359</v>
      </c>
      <c r="DF482" s="23" t="n">
        <v>1.227570807712618</v>
      </c>
      <c r="DG482" s="23" t="n">
        <v>0.001831443168588699</v>
      </c>
      <c r="DH482" s="23" t="n">
        <v>6.712218798212441e-05</v>
      </c>
      <c r="DI482" s="23" t="n">
        <v>1.274272762414945</v>
      </c>
      <c r="DJ482" s="23" t="n">
        <v>0.2742727624149455</v>
      </c>
      <c r="DK482" s="23" t="n">
        <v>0.004429701304050152</v>
      </c>
      <c r="DL482" s="23" t="n">
        <v>0.005292835875612066</v>
      </c>
      <c r="DM482" s="23" t="n">
        <v>0.01303365946993632</v>
      </c>
      <c r="DN482" s="23" t="n">
        <v>0.003311122290274101</v>
      </c>
      <c r="DO482" s="23" t="n">
        <v>0.008603958165886168</v>
      </c>
      <c r="DP482" s="23" t="n">
        <v>2.19485164175127</v>
      </c>
      <c r="DQ482" s="23" t="n">
        <v>2.942333709503036</v>
      </c>
      <c r="DR482" s="23" t="n">
        <v>0.01580534721537808</v>
      </c>
      <c r="DS482" s="23" t="n">
        <v>0.002771687745441757</v>
      </c>
      <c r="DT482" s="23" t="n">
        <v>3.568039046092561</v>
      </c>
      <c r="DU482" s="23" t="n">
        <v>2.568039046092562</v>
      </c>
      <c r="DV482" s="23" t="n">
        <v>-0.0004888033191374527</v>
      </c>
      <c r="DW482" s="23" t="n">
        <v>-0.002511774643494918</v>
      </c>
      <c r="DX482" s="23" t="n">
        <v>-0.004335838082054256</v>
      </c>
      <c r="DY482" s="23" t="n">
        <v>-0.001335260119421886</v>
      </c>
      <c r="DZ482" s="23" t="n">
        <v>-0.003847034762916804</v>
      </c>
      <c r="EA482" s="23" t="n">
        <v>6.138620269451568</v>
      </c>
      <c r="EB482" s="23" t="n">
        <v>8.870312275508523</v>
      </c>
      <c r="EC482" s="23" t="n">
        <v>-0.005013026846175112</v>
      </c>
      <c r="ED482" s="23" t="n">
        <v>-0.0006771887641208556</v>
      </c>
      <c r="EE482" s="23" t="n">
        <v>10.25571359666941</v>
      </c>
      <c r="EF482" s="23" t="n">
        <v>9.255713596669413</v>
      </c>
      <c r="EG482" s="23" t="n">
        <v>0.002803561074831006</v>
      </c>
      <c r="EH482" s="23" t="n">
        <v>0.00281852836889762</v>
      </c>
      <c r="EI482" s="23" t="n">
        <v>0.008164757560152169</v>
      </c>
      <c r="EJ482" s="23" t="n">
        <v>0.002542668116423544</v>
      </c>
      <c r="EK482" s="23" t="n">
        <v>0.005361196485321164</v>
      </c>
      <c r="EL482" s="23" t="n">
        <v>2.005338672376708</v>
      </c>
      <c r="EM482" s="23" t="n">
        <v>2.912280967748964</v>
      </c>
      <c r="EN482" s="23" t="n">
        <v>0.01073341924681936</v>
      </c>
      <c r="EO482" s="23" t="n">
        <v>0.002568661686667188</v>
      </c>
      <c r="EP482" s="23" t="n">
        <v>3.828494889295875</v>
      </c>
      <c r="EQ482" s="23" t="n">
        <v>2.828494889295876</v>
      </c>
      <c r="ER482" s="23" t="n">
        <v>-0.00209070905831527</v>
      </c>
      <c r="ES482" s="23" t="n">
        <v>0.0001226765766401641</v>
      </c>
      <c r="ET482" s="23" t="n">
        <v>-0.001519618730264335</v>
      </c>
      <c r="EU482" s="23" t="n">
        <v>0.0004484137514107705</v>
      </c>
      <c r="EV482" s="23" t="n">
        <v>0.0005710903280509345</v>
      </c>
      <c r="EW482" s="23" t="n">
        <v>0.9413229802816184</v>
      </c>
      <c r="EX482" s="23" t="n">
        <v>0.7268437108551444</v>
      </c>
      <c r="EY482" s="23" t="n">
        <v>0.005950217817663163</v>
      </c>
      <c r="EZ482" s="23" t="n">
        <v>0.007469836547927498</v>
      </c>
      <c r="FA482" s="23" t="n">
        <v>-2.846028620767517</v>
      </c>
      <c r="FB482" s="23" t="n">
        <v>-3.846028620767517</v>
      </c>
      <c r="FC482" s="23" t="n">
        <v>0.005777976124932574</v>
      </c>
      <c r="FD482" s="23" t="n">
        <v>0.006036987004257336</v>
      </c>
      <c r="FE482" s="23" t="n">
        <v>0.01621016197557803</v>
      </c>
      <c r="FF482" s="23" t="n">
        <v>0.004395198846388122</v>
      </c>
      <c r="FG482" s="23" t="n">
        <v>0.01043218585064546</v>
      </c>
      <c r="FH482" s="23" t="n">
        <v>2.044827267147592</v>
      </c>
      <c r="FI482" s="23" t="n">
        <v>2.805508646120825</v>
      </c>
      <c r="FJ482" s="23" t="n">
        <v>0.02206025919487924</v>
      </c>
      <c r="FK482" s="23" t="n">
        <v>0.005850097219301211</v>
      </c>
      <c r="FL482" s="23" t="n">
        <v>3.817990714722221</v>
      </c>
      <c r="FM482" s="23" t="n">
        <v>2.817990714722221</v>
      </c>
    </row>
    <row r="483">
      <c r="A483" s="2" t="inlineStr">
        <is>
          <t>SA|1106</t>
        </is>
      </c>
      <c r="B483" s="2" t="inlineStr">
        <is>
          <t>SA</t>
        </is>
      </c>
      <c r="C483" s="2" t="inlineStr">
        <is>
          <t>1106</t>
        </is>
      </c>
      <c r="D483" s="2" t="inlineStr">
        <is>
          <t>Grain mill and cereal product manufacturing</t>
        </is>
      </c>
      <c r="E483" s="23" t="n">
        <v>1</v>
      </c>
      <c r="F483" s="23" t="n">
        <v>0.6506707847980472</v>
      </c>
      <c r="G483" s="23" t="n">
        <v>2.069398592122974</v>
      </c>
      <c r="H483" s="23" t="n">
        <v>0.4187278073249266</v>
      </c>
      <c r="I483" s="23" t="n">
        <v>1.069398592122974</v>
      </c>
      <c r="J483" s="23" t="n">
        <v>1.650670784798047</v>
      </c>
      <c r="K483" s="23" t="n">
        <v>2.069398592122974</v>
      </c>
      <c r="L483" s="23" t="n">
        <v>2.619156313258849</v>
      </c>
      <c r="M483" s="23" t="n">
        <v>0.5497577211358755</v>
      </c>
      <c r="N483" s="23" t="n">
        <v>2.619156313258849</v>
      </c>
      <c r="O483" s="23" t="n">
        <v>1.619156313258849</v>
      </c>
      <c r="P483" s="23" t="n">
        <v>0.1777150125140755</v>
      </c>
      <c r="Q483" s="23" t="n">
        <v>0.1030201380342259</v>
      </c>
      <c r="R483" s="23" t="n">
        <v>0.3777683516128103</v>
      </c>
      <c r="S483" s="23" t="n">
        <v>0.09703320106450884</v>
      </c>
      <c r="T483" s="23" t="n">
        <v>0.2000533390987348</v>
      </c>
      <c r="U483" s="23" t="n">
        <v>1.579692939706298</v>
      </c>
      <c r="V483" s="23" t="n">
        <v>2.125697465108019</v>
      </c>
      <c r="W483" s="23" t="n">
        <v>0.5154759557105357</v>
      </c>
      <c r="X483" s="23" t="n">
        <v>0.1377076040977254</v>
      </c>
      <c r="Y483" s="23" t="n">
        <v>2.900576312705763</v>
      </c>
      <c r="Z483" s="23" t="n">
        <v>1.900576312705763</v>
      </c>
      <c r="AA483" s="23" t="n">
        <v>0.2160598729135257</v>
      </c>
      <c r="AB483" s="23" t="n">
        <v>0.2970699672413901</v>
      </c>
      <c r="AC483" s="23" t="n">
        <v>0.7108242290746586</v>
      </c>
      <c r="AD483" s="23" t="n">
        <v>0.1976943889197428</v>
      </c>
      <c r="AE483" s="23" t="n">
        <v>0.4947643561611329</v>
      </c>
      <c r="AF483" s="23" t="n">
        <v>2.374942802823398</v>
      </c>
      <c r="AG483" s="23" t="n">
        <v>3.289940975570017</v>
      </c>
      <c r="AH483" s="23" t="n">
        <v>1.011055084478599</v>
      </c>
      <c r="AI483" s="23" t="n">
        <v>0.3002308554039409</v>
      </c>
      <c r="AJ483" s="23" t="n">
        <v>4.679513464692527</v>
      </c>
      <c r="AK483" s="23" t="n">
        <v>3.679513464692527</v>
      </c>
      <c r="AL483" s="23" t="n">
        <v>0.2208182667010846</v>
      </c>
      <c r="AM483" s="23" t="n">
        <v>0.3000886713827488</v>
      </c>
      <c r="AN483" s="23" t="n">
        <v>0.7224341290414692</v>
      </c>
      <c r="AO483" s="23" t="n">
        <v>0.2015271909576358</v>
      </c>
      <c r="AP483" s="23" t="n">
        <v>0.5016158623403846</v>
      </c>
      <c r="AQ483" s="23" t="n">
        <v>2.358984815277851</v>
      </c>
      <c r="AR483" s="23" t="n">
        <v>3.271623040223424</v>
      </c>
      <c r="AS483" s="23" t="n">
        <v>1.038305551064712</v>
      </c>
      <c r="AT483" s="23" t="n">
        <v>0.3158714220232427</v>
      </c>
      <c r="AU483" s="23" t="n">
        <v>4.702081791404678</v>
      </c>
      <c r="AV483" s="23" t="n">
        <v>3.702081791404678</v>
      </c>
      <c r="AW483" s="23" t="n">
        <v>0.2260068494532608</v>
      </c>
      <c r="AX483" s="23" t="n">
        <v>0.3053067017565039</v>
      </c>
      <c r="AY483" s="23" t="n">
        <v>0.7357448297718291</v>
      </c>
      <c r="AZ483" s="23" t="n">
        <v>0.2044312785620644</v>
      </c>
      <c r="BA483" s="23" t="n">
        <v>0.5097379803185683</v>
      </c>
      <c r="BB483" s="23" t="n">
        <v>2.350873668187842</v>
      </c>
      <c r="BC483" s="23" t="n">
        <v>3.255409433615349</v>
      </c>
      <c r="BD483" s="23" t="n">
        <v>1.056947939272975</v>
      </c>
      <c r="BE483" s="23" t="n">
        <v>0.3212031095011459</v>
      </c>
      <c r="BF483" s="23" t="n">
        <v>4.676619057474878</v>
      </c>
      <c r="BG483" s="23" t="n">
        <v>3.676619057474878</v>
      </c>
      <c r="BH483" s="23" t="n">
        <v>1.84449667941686</v>
      </c>
      <c r="BI483" s="23" t="n">
        <v>1.727772583648591</v>
      </c>
      <c r="BJ483" s="23" t="n">
        <v>4.654711443556101</v>
      </c>
      <c r="BK483" s="23" t="n">
        <v>1.08244218049065</v>
      </c>
      <c r="BL483" s="23" t="n">
        <v>2.810214764139241</v>
      </c>
      <c r="BM483" s="23" t="n">
        <v>1.936717643858718</v>
      </c>
      <c r="BN483" s="23" t="n">
        <v>2.523567266614811</v>
      </c>
      <c r="BO483" s="23" t="n">
        <v>6.308444024674479</v>
      </c>
      <c r="BP483" s="23" t="n">
        <v>1.653732581118378</v>
      </c>
      <c r="BQ483" s="23" t="n">
        <v>3.420143877227745</v>
      </c>
      <c r="BR483" s="23" t="n">
        <v>2.420143877227745</v>
      </c>
      <c r="CD483" s="23" t="n">
        <v>0.03834486039945012</v>
      </c>
      <c r="CE483" s="23" t="n">
        <v>0.1940498292071643</v>
      </c>
      <c r="CF483" s="23" t="n">
        <v>0.3330558774618484</v>
      </c>
      <c r="CG483" s="23" t="n">
        <v>0.100661187855234</v>
      </c>
      <c r="CH483" s="23" t="n">
        <v>0.2947110170623983</v>
      </c>
      <c r="CI483" s="23" t="n">
        <v>6.060647690086442</v>
      </c>
      <c r="CJ483" s="23" t="n">
        <v>8.685802321153437</v>
      </c>
      <c r="CK483" s="23" t="n">
        <v>0.4955791287680633</v>
      </c>
      <c r="CL483" s="23" t="n">
        <v>0.1625232513062149</v>
      </c>
      <c r="CM483" s="23" t="n">
        <v>12.92426478035033</v>
      </c>
      <c r="CN483" s="23" t="n">
        <v>11.92426478035033</v>
      </c>
      <c r="CO483" s="23" t="n">
        <v>0</v>
      </c>
      <c r="CP483" s="23" t="n">
        <v>0.0001954633559811017</v>
      </c>
      <c r="CQ483" s="23" t="n">
        <v>0.0005593373032264093</v>
      </c>
      <c r="CR483" s="23" t="n">
        <v>0.0003638739472453076</v>
      </c>
      <c r="CS483" s="23" t="n">
        <v>0.0005593373032264093</v>
      </c>
      <c r="CV483" s="23" t="n">
        <v>0.002523092734514434</v>
      </c>
      <c r="CW483" s="23" t="n">
        <v>0.001963755431288025</v>
      </c>
      <c r="CZ483" s="23" t="n">
        <v>0.0004817627187330191</v>
      </c>
      <c r="DA483" s="23" t="n">
        <v>9.464887465615458e-05</v>
      </c>
      <c r="DB483" s="23" t="n">
        <v>0.0006530815743765147</v>
      </c>
      <c r="DC483" s="23" t="n">
        <v>7.666998098734104e-05</v>
      </c>
      <c r="DD483" s="23" t="n">
        <v>0.0001713188556434956</v>
      </c>
      <c r="DE483" s="23" t="n">
        <v>1.196463675946263</v>
      </c>
      <c r="DF483" s="23" t="n">
        <v>1.355608371054623</v>
      </c>
      <c r="DG483" s="23" t="n">
        <v>0.0007576618640009006</v>
      </c>
      <c r="DH483" s="23" t="n">
        <v>0.0001045802896243859</v>
      </c>
      <c r="DI483" s="23" t="n">
        <v>1.572686790695355</v>
      </c>
      <c r="DJ483" s="23" t="n">
        <v>0.5726867906953548</v>
      </c>
      <c r="DK483" s="23" t="n">
        <v>0.005573015597923642</v>
      </c>
      <c r="DL483" s="23" t="n">
        <v>0.008584302450730309</v>
      </c>
      <c r="DM483" s="23" t="n">
        <v>0.01823314439907786</v>
      </c>
      <c r="DN483" s="23" t="n">
        <v>0.00407582635042391</v>
      </c>
      <c r="DO483" s="23" t="n">
        <v>0.01266012880115422</v>
      </c>
      <c r="DP483" s="23" t="n">
        <v>2.540333469356984</v>
      </c>
      <c r="DQ483" s="23" t="n">
        <v>3.271683719290333</v>
      </c>
      <c r="DR483" s="23" t="n">
        <v>0.02255159580658924</v>
      </c>
      <c r="DS483" s="23" t="n">
        <v>0.004318451407511376</v>
      </c>
      <c r="DT483" s="23" t="n">
        <v>4.046569655213483</v>
      </c>
      <c r="DU483" s="23" t="n">
        <v>3.046569655213484</v>
      </c>
      <c r="DV483" s="23" t="n">
        <v>-0.0008661955644804719</v>
      </c>
      <c r="DW483" s="23" t="n">
        <v>-0.003656384307612809</v>
      </c>
      <c r="DX483" s="23" t="n">
        <v>-0.006134862546320616</v>
      </c>
      <c r="DY483" s="23" t="n">
        <v>-0.001612282674227335</v>
      </c>
      <c r="DZ483" s="23" t="n">
        <v>-0.005268666981840144</v>
      </c>
      <c r="EA483" s="23" t="n">
        <v>5.221199527621503</v>
      </c>
      <c r="EB483" s="23" t="n">
        <v>7.082537475241164</v>
      </c>
      <c r="EC483" s="23" t="n">
        <v>-0.007189962196841485</v>
      </c>
      <c r="ED483" s="23" t="n">
        <v>-0.001055099650520869</v>
      </c>
      <c r="EE483" s="23" t="n">
        <v>8.300622274779128</v>
      </c>
      <c r="EF483" s="23" t="n">
        <v>7.300622274779128</v>
      </c>
      <c r="EG483" s="23" t="n">
        <v>0.005451183905080492</v>
      </c>
      <c r="EH483" s="23" t="n">
        <v>0.003334782094572005</v>
      </c>
      <c r="EI483" s="23" t="n">
        <v>0.01208004077151466</v>
      </c>
      <c r="EJ483" s="23" t="n">
        <v>0.003294074771862161</v>
      </c>
      <c r="EK483" s="23" t="n">
        <v>0.006628856866434166</v>
      </c>
      <c r="EL483" s="23" t="n">
        <v>1.611753731416765</v>
      </c>
      <c r="EM483" s="23" t="n">
        <v>2.216039851500164</v>
      </c>
      <c r="EN483" s="23" t="n">
        <v>0.01608216572027594</v>
      </c>
      <c r="EO483" s="23" t="n">
        <v>0.004002124948761281</v>
      </c>
      <c r="EP483" s="23" t="n">
        <v>2.950215219355817</v>
      </c>
      <c r="EQ483" s="23" t="n">
        <v>1.950215219355816</v>
      </c>
      <c r="ER483" s="23" t="n">
        <v>-0.0006927901175215527</v>
      </c>
      <c r="ES483" s="23" t="n">
        <v>-0.0003160779532133014</v>
      </c>
      <c r="ET483" s="23" t="n">
        <v>-0.0004701408047042774</v>
      </c>
      <c r="EU483" s="23" t="n">
        <v>0.0005387272660305767</v>
      </c>
      <c r="EV483" s="23" t="n">
        <v>0.0002226493128172753</v>
      </c>
      <c r="EW483" s="23" t="n">
        <v>1.456239119495622</v>
      </c>
      <c r="EX483" s="23" t="n">
        <v>0.6786193867577092</v>
      </c>
      <c r="EY483" s="23" t="n">
        <v>0.01116830086583667</v>
      </c>
      <c r="EZ483" s="23" t="n">
        <v>0.01163844167054095</v>
      </c>
      <c r="FA483" s="23" t="n">
        <v>-16.12075660921827</v>
      </c>
      <c r="FB483" s="23" t="n">
        <v>-17.12075660921827</v>
      </c>
      <c r="FC483" s="23" t="n">
        <v>0.002150495202424431</v>
      </c>
      <c r="FD483" s="23" t="n">
        <v>0.01088289857869117</v>
      </c>
      <c r="FE483" s="23" t="n">
        <v>0.01867877622084746</v>
      </c>
      <c r="FF483" s="23" t="n">
        <v>0.005645382439731852</v>
      </c>
      <c r="FG483" s="23" t="n">
        <v>0.01652828101842303</v>
      </c>
      <c r="FH483" s="23" t="n">
        <v>6.060647690086442</v>
      </c>
      <c r="FI483" s="23" t="n">
        <v>8.685802321153437</v>
      </c>
      <c r="FJ483" s="23" t="n">
        <v>0.02779356940500644</v>
      </c>
      <c r="FK483" s="23" t="n">
        <v>0.009114793184158979</v>
      </c>
      <c r="FL483" s="23" t="n">
        <v>12.92426478035033</v>
      </c>
      <c r="FM483" s="23" t="n">
        <v>11.92426478035033</v>
      </c>
    </row>
    <row r="484">
      <c r="A484" s="2" t="inlineStr">
        <is>
          <t>SA|1107</t>
        </is>
      </c>
      <c r="B484" s="2" t="inlineStr">
        <is>
          <t>SA</t>
        </is>
      </c>
      <c r="C484" s="2" t="inlineStr">
        <is>
          <t>1107</t>
        </is>
      </c>
      <c r="D484" s="2" t="inlineStr">
        <is>
          <t>Bakery product manufacturing</t>
        </is>
      </c>
      <c r="E484" s="23" t="n">
        <v>1</v>
      </c>
      <c r="F484" s="23" t="n">
        <v>0.3727380059984844</v>
      </c>
      <c r="G484" s="23" t="n">
        <v>1.665026614489174</v>
      </c>
      <c r="H484" s="23" t="n">
        <v>0.2922886084906893</v>
      </c>
      <c r="I484" s="23" t="n">
        <v>0.6650266144891737</v>
      </c>
      <c r="J484" s="23" t="n">
        <v>1.372738005998484</v>
      </c>
      <c r="K484" s="23" t="n">
        <v>1.665026614489174</v>
      </c>
      <c r="L484" s="23" t="n">
        <v>2.40553727496189</v>
      </c>
      <c r="M484" s="23" t="n">
        <v>0.7405106604727167</v>
      </c>
      <c r="N484" s="23" t="n">
        <v>2.40553727496189</v>
      </c>
      <c r="O484" s="23" t="n">
        <v>1.40553727496189</v>
      </c>
      <c r="P484" s="23" t="n">
        <v>0.3666502060573571</v>
      </c>
      <c r="Q484" s="23" t="n">
        <v>0.08268251781116016</v>
      </c>
      <c r="R484" s="23" t="n">
        <v>0.5088450435593842</v>
      </c>
      <c r="S484" s="23" t="n">
        <v>0.05951231969086694</v>
      </c>
      <c r="T484" s="23" t="n">
        <v>0.1421948375020271</v>
      </c>
      <c r="U484" s="23" t="n">
        <v>1.225507899477972</v>
      </c>
      <c r="V484" s="23" t="n">
        <v>1.387821512582984</v>
      </c>
      <c r="W484" s="23" t="n">
        <v>0.694333932468174</v>
      </c>
      <c r="X484" s="23" t="n">
        <v>0.1854888889087898</v>
      </c>
      <c r="Y484" s="23" t="n">
        <v>1.893723011734938</v>
      </c>
      <c r="Z484" s="23" t="n">
        <v>0.8937230117349383</v>
      </c>
      <c r="AA484" s="23" t="n">
        <v>0.3918518776112594</v>
      </c>
      <c r="AB484" s="23" t="n">
        <v>0.1421955667833162</v>
      </c>
      <c r="AC484" s="23" t="n">
        <v>0.6693887545382495</v>
      </c>
      <c r="AD484" s="23" t="n">
        <v>0.1353413101436739</v>
      </c>
      <c r="AE484" s="23" t="n">
        <v>0.2775368769269901</v>
      </c>
      <c r="AF484" s="23" t="n">
        <v>1.362880912170549</v>
      </c>
      <c r="AG484" s="23" t="n">
        <v>1.708269866202666</v>
      </c>
      <c r="AH484" s="23" t="n">
        <v>1.073792622791539</v>
      </c>
      <c r="AI484" s="23" t="n">
        <v>0.4044038682532891</v>
      </c>
      <c r="AJ484" s="23" t="n">
        <v>2.740302354393221</v>
      </c>
      <c r="AK484" s="23" t="n">
        <v>1.740302354393221</v>
      </c>
      <c r="AL484" s="23" t="n">
        <v>0.3944789456566505</v>
      </c>
      <c r="AM484" s="23" t="n">
        <v>0.1448224209717437</v>
      </c>
      <c r="AN484" s="23" t="n">
        <v>0.6768869326728684</v>
      </c>
      <c r="AO484" s="23" t="n">
        <v>0.1375855660444741</v>
      </c>
      <c r="AP484" s="23" t="n">
        <v>0.2824079870162179</v>
      </c>
      <c r="AQ484" s="23" t="n">
        <v>1.367123321957455</v>
      </c>
      <c r="AR484" s="23" t="n">
        <v>1.715901292389942</v>
      </c>
      <c r="AS484" s="23" t="n">
        <v>1.102358274600737</v>
      </c>
      <c r="AT484" s="23" t="n">
        <v>0.4254713419278688</v>
      </c>
      <c r="AU484" s="23" t="n">
        <v>2.794466692679249</v>
      </c>
      <c r="AV484" s="23" t="n">
        <v>1.794466692679249</v>
      </c>
      <c r="AW484" s="23" t="n">
        <v>0.3978407343548236</v>
      </c>
      <c r="AX484" s="23" t="n">
        <v>0.1467414959594297</v>
      </c>
      <c r="AY484" s="23" t="n">
        <v>0.6842724600344656</v>
      </c>
      <c r="AZ484" s="23" t="n">
        <v>0.1396902297202123</v>
      </c>
      <c r="BA484" s="23" t="n">
        <v>0.286431725679642</v>
      </c>
      <c r="BB484" s="23" t="n">
        <v>1.368844824795027</v>
      </c>
      <c r="BC484" s="23" t="n">
        <v>1.719965807785236</v>
      </c>
      <c r="BD484" s="23" t="n">
        <v>1.116925459015805</v>
      </c>
      <c r="BE484" s="23" t="n">
        <v>0.432652998981339</v>
      </c>
      <c r="BF484" s="23" t="n">
        <v>2.80746882499882</v>
      </c>
      <c r="BG484" s="23" t="n">
        <v>1.807468824998821</v>
      </c>
      <c r="BH484" s="23" t="n">
        <v>8.497687604279509</v>
      </c>
      <c r="BI484" s="23" t="n">
        <v>1.044985682924325</v>
      </c>
      <c r="BJ484" s="23" t="n">
        <v>10.29187681534075</v>
      </c>
      <c r="BK484" s="23" t="n">
        <v>0.7492035281369192</v>
      </c>
      <c r="BL484" s="23" t="n">
        <v>1.794189211061244</v>
      </c>
      <c r="BM484" s="23" t="n">
        <v>1.122972946475234</v>
      </c>
      <c r="BN484" s="23" t="n">
        <v>1.211138523162192</v>
      </c>
      <c r="BO484" s="23" t="n">
        <v>12.51941552704636</v>
      </c>
      <c r="BP484" s="23" t="n">
        <v>2.227538711705606</v>
      </c>
      <c r="BQ484" s="23" t="n">
        <v>1.47327321384955</v>
      </c>
      <c r="BR484" s="23" t="n">
        <v>0.4732732138495504</v>
      </c>
      <c r="CD484" s="23" t="n">
        <v>0.02520167155390237</v>
      </c>
      <c r="CE484" s="23" t="n">
        <v>0.05951304897215598</v>
      </c>
      <c r="CF484" s="23" t="n">
        <v>0.1605437109788655</v>
      </c>
      <c r="CG484" s="23" t="n">
        <v>0.07582899045280717</v>
      </c>
      <c r="CH484" s="23" t="n">
        <v>0.1353420394249631</v>
      </c>
      <c r="CI484" s="23" t="n">
        <v>3.361472287457878</v>
      </c>
      <c r="CJ484" s="23" t="n">
        <v>6.37035962616559</v>
      </c>
      <c r="CK484" s="23" t="n">
        <v>0.3794586903233642</v>
      </c>
      <c r="CL484" s="23" t="n">
        <v>0.2189149793444986</v>
      </c>
      <c r="CM484" s="23" t="n">
        <v>15.05688579076044</v>
      </c>
      <c r="CN484" s="23" t="n">
        <v>14.05688579076044</v>
      </c>
      <c r="CO484" s="23" t="n">
        <v>0</v>
      </c>
      <c r="CP484" s="23" t="n">
        <v>6.954184422475846e-05</v>
      </c>
      <c r="CQ484" s="23" t="n">
        <v>0.0002316837776684068</v>
      </c>
      <c r="CR484" s="23" t="n">
        <v>0.0001621419334436483</v>
      </c>
      <c r="CS484" s="23" t="n">
        <v>0.0002316837776684068</v>
      </c>
      <c r="CV484" s="23" t="n">
        <v>0.002876815943207513</v>
      </c>
      <c r="CW484" s="23" t="n">
        <v>0.002645132165539106</v>
      </c>
      <c r="CZ484" s="23" t="n">
        <v>0.00112793473614147</v>
      </c>
      <c r="DA484" s="23" t="n">
        <v>0.0001431114447436858</v>
      </c>
      <c r="DB484" s="23" t="n">
        <v>0.001325185129785651</v>
      </c>
      <c r="DC484" s="23" t="n">
        <v>5.413894890049476e-05</v>
      </c>
      <c r="DD484" s="23" t="n">
        <v>0.0001972503936441806</v>
      </c>
      <c r="DE484" s="23" t="n">
        <v>1.126879189157036</v>
      </c>
      <c r="DF484" s="23" t="n">
        <v>1.174877488319006</v>
      </c>
      <c r="DG484" s="23" t="n">
        <v>0.001466052308844408</v>
      </c>
      <c r="DH484" s="23" t="n">
        <v>0.0001408671790587574</v>
      </c>
      <c r="DI484" s="23" t="n">
        <v>1.299766965116792</v>
      </c>
      <c r="DJ484" s="23" t="n">
        <v>0.2997669651167919</v>
      </c>
      <c r="DK484" s="23" t="n">
        <v>0.0027592879282198</v>
      </c>
      <c r="DL484" s="23" t="n">
        <v>0.0027886526528449</v>
      </c>
      <c r="DM484" s="23" t="n">
        <v>0.008687719194072631</v>
      </c>
      <c r="DN484" s="23" t="n">
        <v>0.003139778613007932</v>
      </c>
      <c r="DO484" s="23" t="n">
        <v>0.005928431265852832</v>
      </c>
      <c r="DP484" s="23" t="n">
        <v>2.010642138620178</v>
      </c>
      <c r="DQ484" s="23" t="n">
        <v>3.148536658759514</v>
      </c>
      <c r="DR484" s="23" t="n">
        <v>0.01450457120187773</v>
      </c>
      <c r="DS484" s="23" t="n">
        <v>0.005816852007805101</v>
      </c>
      <c r="DT484" s="23" t="n">
        <v>5.256635617304207</v>
      </c>
      <c r="DU484" s="23" t="n">
        <v>4.256635617304206</v>
      </c>
      <c r="DV484" s="23" t="n">
        <v>-0.0005254339661880813</v>
      </c>
      <c r="DW484" s="23" t="n">
        <v>-0.001082230954127235</v>
      </c>
      <c r="DX484" s="23" t="n">
        <v>-0.002859060739930196</v>
      </c>
      <c r="DY484" s="23" t="n">
        <v>-0.001251395819614879</v>
      </c>
      <c r="DZ484" s="23" t="n">
        <v>-0.002333626773742114</v>
      </c>
      <c r="EA484" s="23" t="n">
        <v>3.059689749367756</v>
      </c>
      <c r="EB484" s="23" t="n">
        <v>5.441332163339404</v>
      </c>
      <c r="EC484" s="23" t="n">
        <v>-0.004280255038861444</v>
      </c>
      <c r="ED484" s="23" t="n">
        <v>-0.001421194298931248</v>
      </c>
      <c r="EE484" s="23" t="n">
        <v>8.146133128609558</v>
      </c>
      <c r="EF484" s="23" t="n">
        <v>7.146133128609558</v>
      </c>
      <c r="EG484" s="23" t="n">
        <v>0.01174547371284749</v>
      </c>
      <c r="EH484" s="23" t="n">
        <v>0.002799639995935287</v>
      </c>
      <c r="EI484" s="23" t="n">
        <v>0.01653836804065749</v>
      </c>
      <c r="EJ484" s="23" t="n">
        <v>0.001993254331874717</v>
      </c>
      <c r="EK484" s="23" t="n">
        <v>0.004792894327810004</v>
      </c>
      <c r="EL484" s="23" t="n">
        <v>1.238359053400543</v>
      </c>
      <c r="EM484" s="23" t="n">
        <v>1.408063092642012</v>
      </c>
      <c r="EN484" s="23" t="n">
        <v>0.02192913578281546</v>
      </c>
      <c r="EO484" s="23" t="n">
        <v>0.005390767742157968</v>
      </c>
      <c r="EP484" s="23" t="n">
        <v>1.867028637493678</v>
      </c>
      <c r="EQ484" s="23" t="n">
        <v>0.8670286374936784</v>
      </c>
      <c r="ER484" s="23" t="n">
        <v>-0.009118405667456482</v>
      </c>
      <c r="ES484" s="23" t="n">
        <v>-0.0001727858075077378</v>
      </c>
      <c r="ET484" s="23" t="n">
        <v>-0.009040189906038408</v>
      </c>
      <c r="EU484" s="23" t="n">
        <v>0.0002510015689258117</v>
      </c>
      <c r="EV484" s="23" t="n">
        <v>7.821576141807396e-05</v>
      </c>
      <c r="EW484" s="23" t="n">
        <v>1.01894912485901</v>
      </c>
      <c r="EX484" s="23" t="n">
        <v>0.9914222108260411</v>
      </c>
      <c r="EY484" s="23" t="n">
        <v>0.006636516026383429</v>
      </c>
      <c r="EZ484" s="23" t="n">
        <v>0.01567670593242184</v>
      </c>
      <c r="FA484" s="23" t="n">
        <v>-0.7278153954116235</v>
      </c>
      <c r="FB484" s="23" t="n">
        <v>-1.727815395411624</v>
      </c>
      <c r="FC484" s="23" t="n">
        <v>0.00141338560644546</v>
      </c>
      <c r="FD484" s="23" t="n">
        <v>0.003337670941112801</v>
      </c>
      <c r="FE484" s="23" t="n">
        <v>0.009003774603503727</v>
      </c>
      <c r="FF484" s="23" t="n">
        <v>0.004252718055945466</v>
      </c>
      <c r="FG484" s="23" t="n">
        <v>0.007590388997058267</v>
      </c>
      <c r="FH484" s="23" t="n">
        <v>3.361472287457878</v>
      </c>
      <c r="FI484" s="23" t="n">
        <v>6.370359626165589</v>
      </c>
      <c r="FJ484" s="23" t="n">
        <v>0.02128118565455398</v>
      </c>
      <c r="FK484" s="23" t="n">
        <v>0.01227741105105025</v>
      </c>
      <c r="FL484" s="23" t="n">
        <v>15.05688579076044</v>
      </c>
      <c r="FM484" s="23" t="n">
        <v>14.05688579076044</v>
      </c>
    </row>
    <row r="485">
      <c r="A485" s="2" t="inlineStr">
        <is>
          <t>SA|1108</t>
        </is>
      </c>
      <c r="B485" s="2" t="inlineStr">
        <is>
          <t>SA</t>
        </is>
      </c>
      <c r="C485" s="2" t="inlineStr">
        <is>
          <t>1108</t>
        </is>
      </c>
      <c r="D485" s="2" t="inlineStr">
        <is>
          <t>Sugar and confectionery manufacturing</t>
        </is>
      </c>
      <c r="E485" s="23" t="n">
        <v>1</v>
      </c>
      <c r="F485" s="23" t="n">
        <v>0.4633439040989702</v>
      </c>
      <c r="G485" s="23" t="n">
        <v>1.759367504672472</v>
      </c>
      <c r="H485" s="23" t="n">
        <v>0.2960236005735022</v>
      </c>
      <c r="I485" s="23" t="n">
        <v>0.7593675046724724</v>
      </c>
      <c r="J485" s="23" t="n">
        <v>1.46334390409897</v>
      </c>
      <c r="K485" s="23" t="n">
        <v>1.759367504672472</v>
      </c>
      <c r="L485" s="23" t="n">
        <v>2.292095674020389</v>
      </c>
      <c r="M485" s="23" t="n">
        <v>0.5327281693479162</v>
      </c>
      <c r="N485" s="23" t="n">
        <v>2.292095674020389</v>
      </c>
      <c r="O485" s="23" t="n">
        <v>1.292095674020389</v>
      </c>
      <c r="P485" s="23" t="n">
        <v>0.2096142365336103</v>
      </c>
      <c r="Q485" s="23" t="n">
        <v>0.08937037715999181</v>
      </c>
      <c r="R485" s="23" t="n">
        <v>0.3660664228170669</v>
      </c>
      <c r="S485" s="23" t="n">
        <v>0.06708180912346477</v>
      </c>
      <c r="T485" s="23" t="n">
        <v>0.1564521862834566</v>
      </c>
      <c r="U485" s="23" t="n">
        <v>1.42635642806476</v>
      </c>
      <c r="V485" s="23" t="n">
        <v>1.746381490449817</v>
      </c>
      <c r="W485" s="23" t="n">
        <v>0.4995083318905681</v>
      </c>
      <c r="X485" s="23" t="n">
        <v>0.1334419090735012</v>
      </c>
      <c r="Y485" s="23" t="n">
        <v>2.382988580121919</v>
      </c>
      <c r="Z485" s="23" t="n">
        <v>1.382988580121919</v>
      </c>
      <c r="AA485" s="23" t="n">
        <v>0.3203600538209364</v>
      </c>
      <c r="AB485" s="23" t="n">
        <v>0.2178140962300262</v>
      </c>
      <c r="AC485" s="23" t="n">
        <v>0.6743508930270443</v>
      </c>
      <c r="AD485" s="23" t="n">
        <v>0.1361767429760817</v>
      </c>
      <c r="AE485" s="23" t="n">
        <v>0.353990839206108</v>
      </c>
      <c r="AF485" s="23" t="n">
        <v>1.679904044315626</v>
      </c>
      <c r="AG485" s="23" t="n">
        <v>2.104978086325236</v>
      </c>
      <c r="AH485" s="23" t="n">
        <v>0.9652816573110615</v>
      </c>
      <c r="AI485" s="23" t="n">
        <v>0.2909307642840172</v>
      </c>
      <c r="AJ485" s="23" t="n">
        <v>3.013114918037194</v>
      </c>
      <c r="AK485" s="23" t="n">
        <v>2.013114918037194</v>
      </c>
      <c r="AL485" s="23" t="n">
        <v>0.3246954788670128</v>
      </c>
      <c r="AM485" s="23" t="n">
        <v>0.2208882530068969</v>
      </c>
      <c r="AN485" s="23" t="n">
        <v>0.6849884420718575</v>
      </c>
      <c r="AO485" s="23" t="n">
        <v>0.1394047101979478</v>
      </c>
      <c r="AP485" s="23" t="n">
        <v>0.3602929632048447</v>
      </c>
      <c r="AQ485" s="23" t="n">
        <v>1.680293590097592</v>
      </c>
      <c r="AR485" s="23" t="n">
        <v>2.109633446274168</v>
      </c>
      <c r="AS485" s="23" t="n">
        <v>0.9910752834828133</v>
      </c>
      <c r="AT485" s="23" t="n">
        <v>0.3060868414109558</v>
      </c>
      <c r="AU485" s="23" t="n">
        <v>3.052322400487545</v>
      </c>
      <c r="AV485" s="23" t="n">
        <v>2.052322400487545</v>
      </c>
      <c r="AW485" s="23" t="n">
        <v>0.3288028789028665</v>
      </c>
      <c r="AX485" s="23" t="n">
        <v>0.224079908586595</v>
      </c>
      <c r="AY485" s="23" t="n">
        <v>0.6942256043219767</v>
      </c>
      <c r="AZ485" s="23" t="n">
        <v>0.1413428168325152</v>
      </c>
      <c r="BA485" s="23" t="n">
        <v>0.3654227254191101</v>
      </c>
      <c r="BB485" s="23" t="n">
        <v>1.681502270704849</v>
      </c>
      <c r="BC485" s="23" t="n">
        <v>2.111373253903478</v>
      </c>
      <c r="BD485" s="23" t="n">
        <v>1.005478976370773</v>
      </c>
      <c r="BE485" s="23" t="n">
        <v>0.3112533720487966</v>
      </c>
      <c r="BF485" s="23" t="n">
        <v>3.057999308661185</v>
      </c>
      <c r="BG485" s="23" t="n">
        <v>2.057999308661185</v>
      </c>
      <c r="BH485" s="23" t="n">
        <v>2.221223725460114</v>
      </c>
      <c r="BI485" s="23" t="n">
        <v>1.138669587465286</v>
      </c>
      <c r="BJ485" s="23" t="n">
        <v>4.102283100411916</v>
      </c>
      <c r="BK485" s="23" t="n">
        <v>0.7423897874865155</v>
      </c>
      <c r="BL485" s="23" t="n">
        <v>1.881059374951802</v>
      </c>
      <c r="BM485" s="23" t="n">
        <v>1.512631651829407</v>
      </c>
      <c r="BN485" s="23" t="n">
        <v>1.846857231619994</v>
      </c>
      <c r="BO485" s="23" t="n">
        <v>5.704788889161826</v>
      </c>
      <c r="BP485" s="23" t="n">
        <v>1.60250578874991</v>
      </c>
      <c r="BQ485" s="23" t="n">
        <v>2.568309001822907</v>
      </c>
      <c r="BR485" s="23" t="n">
        <v>1.568309001822907</v>
      </c>
      <c r="CD485" s="23" t="n">
        <v>0.110745817287326</v>
      </c>
      <c r="CE485" s="23" t="n">
        <v>0.1284437190700345</v>
      </c>
      <c r="CF485" s="23" t="n">
        <v>0.3082844702099776</v>
      </c>
      <c r="CG485" s="23" t="n">
        <v>0.06909493385261709</v>
      </c>
      <c r="CH485" s="23" t="n">
        <v>0.1975386529226516</v>
      </c>
      <c r="CI485" s="23" t="n">
        <v>2.159806503001299</v>
      </c>
      <c r="CJ485" s="23" t="n">
        <v>2.783712087384254</v>
      </c>
      <c r="CK485" s="23" t="n">
        <v>0.4657733254204938</v>
      </c>
      <c r="CL485" s="23" t="n">
        <v>0.1574888552105161</v>
      </c>
      <c r="CM485" s="23" t="n">
        <v>4.205787061122694</v>
      </c>
      <c r="CN485" s="23" t="n">
        <v>3.205787061122694</v>
      </c>
      <c r="CO485" s="23" t="n">
        <v>0</v>
      </c>
      <c r="CP485" s="23" t="n">
        <v>8.081038609843044e-05</v>
      </c>
      <c r="CQ485" s="23" t="n">
        <v>0.0003073397937065117</v>
      </c>
      <c r="CR485" s="23" t="n">
        <v>0.0002265294076080812</v>
      </c>
      <c r="CS485" s="23" t="n">
        <v>0.0003073397937065117</v>
      </c>
      <c r="CV485" s="23" t="n">
        <v>0.002210265020105535</v>
      </c>
      <c r="CW485" s="23" t="n">
        <v>0.001902925226399023</v>
      </c>
      <c r="CZ485" s="23" t="n">
        <v>0.001539044092315275</v>
      </c>
      <c r="DA485" s="23" t="n">
        <v>0.0001351558705780226</v>
      </c>
      <c r="DB485" s="23" t="n">
        <v>0.001729168127112077</v>
      </c>
      <c r="DC485" s="23" t="n">
        <v>5.496816421877873e-05</v>
      </c>
      <c r="DD485" s="23" t="n">
        <v>0.0001901240347968014</v>
      </c>
      <c r="DE485" s="23" t="n">
        <v>1.087818062687665</v>
      </c>
      <c r="DF485" s="23" t="n">
        <v>1.123533845291454</v>
      </c>
      <c r="DG485" s="23" t="n">
        <v>0.001830508888868662</v>
      </c>
      <c r="DH485" s="23" t="n">
        <v>0.0001013407617565852</v>
      </c>
      <c r="DI485" s="23" t="n">
        <v>1.189380406973863</v>
      </c>
      <c r="DJ485" s="23" t="n">
        <v>0.1893804069738631</v>
      </c>
      <c r="DK485" s="23" t="n">
        <v>0.003244623873858963</v>
      </c>
      <c r="DL485" s="23" t="n">
        <v>0.005173011770651893</v>
      </c>
      <c r="DM485" s="23" t="n">
        <v>0.0111012412085979</v>
      </c>
      <c r="DN485" s="23" t="n">
        <v>0.00268360556408704</v>
      </c>
      <c r="DO485" s="23" t="n">
        <v>0.007856617334738933</v>
      </c>
      <c r="DP485" s="23" t="n">
        <v>2.594333263811999</v>
      </c>
      <c r="DQ485" s="23" t="n">
        <v>3.421426223864505</v>
      </c>
      <c r="DR485" s="23" t="n">
        <v>0.01528592224952659</v>
      </c>
      <c r="DS485" s="23" t="n">
        <v>0.004184681040928695</v>
      </c>
      <c r="DT485" s="23" t="n">
        <v>4.711153848272226</v>
      </c>
      <c r="DU485" s="23" t="n">
        <v>3.711153848272226</v>
      </c>
      <c r="DV485" s="23" t="n">
        <v>-0.0006762679303204975</v>
      </c>
      <c r="DW485" s="23" t="n">
        <v>-0.00219732244763015</v>
      </c>
      <c r="DX485" s="23" t="n">
        <v>-0.003900586879297467</v>
      </c>
      <c r="DY485" s="23" t="n">
        <v>-0.00102699650134682</v>
      </c>
      <c r="DZ485" s="23" t="n">
        <v>-0.00322431894897697</v>
      </c>
      <c r="EA485" s="23" t="n">
        <v>4.249189188357332</v>
      </c>
      <c r="EB485" s="23" t="n">
        <v>5.767812880686058</v>
      </c>
      <c r="EC485" s="23" t="n">
        <v>-0.004923003270540266</v>
      </c>
      <c r="ED485" s="23" t="n">
        <v>-0.001022416391242799</v>
      </c>
      <c r="EE485" s="23" t="n">
        <v>7.279663946517694</v>
      </c>
      <c r="EF485" s="23" t="n">
        <v>6.279663946517695</v>
      </c>
      <c r="EG485" s="23" t="n">
        <v>0.006504673253987089</v>
      </c>
      <c r="EH485" s="23" t="n">
        <v>0.002876251118873</v>
      </c>
      <c r="EI485" s="23" t="n">
        <v>0.01166580917385148</v>
      </c>
      <c r="EJ485" s="23" t="n">
        <v>0.00228488480099139</v>
      </c>
      <c r="EK485" s="23" t="n">
        <v>0.00516113591986439</v>
      </c>
      <c r="EL485" s="23" t="n">
        <v>1.442182259825269</v>
      </c>
      <c r="EM485" s="23" t="n">
        <v>1.79345044990551</v>
      </c>
      <c r="EN485" s="23" t="n">
        <v>0.01554396243207244</v>
      </c>
      <c r="EO485" s="23" t="n">
        <v>0.003878153258220957</v>
      </c>
      <c r="EP485" s="23" t="n">
        <v>2.389660760061183</v>
      </c>
      <c r="EQ485" s="23" t="n">
        <v>1.389660760061183</v>
      </c>
      <c r="ER485" s="23" t="n">
        <v>-0.002169248207910657</v>
      </c>
      <c r="ES485" s="23" t="n">
        <v>0.0001979056579976826</v>
      </c>
      <c r="ET485" s="23" t="n">
        <v>-0.001028260129038243</v>
      </c>
      <c r="EU485" s="23" t="n">
        <v>0.0009430824208747315</v>
      </c>
      <c r="EV485" s="23" t="n">
        <v>0.001140988078872414</v>
      </c>
      <c r="EW485" s="23" t="n">
        <v>0.9087676286761585</v>
      </c>
      <c r="EX485" s="23" t="n">
        <v>0.4740168161893408</v>
      </c>
      <c r="EY485" s="23" t="n">
        <v>0.01024966373967881</v>
      </c>
      <c r="EZ485" s="23" t="n">
        <v>0.01127792386871705</v>
      </c>
      <c r="FA485" s="23" t="n">
        <v>-4.724984306683338</v>
      </c>
      <c r="FB485" s="23" t="n">
        <v>-5.724984306683338</v>
      </c>
      <c r="FC485" s="23" t="n">
        <v>0.006210958816488027</v>
      </c>
      <c r="FD485" s="23" t="n">
        <v>0.007203510425236064</v>
      </c>
      <c r="FE485" s="23" t="n">
        <v>0.01728952113170352</v>
      </c>
      <c r="FF485" s="23" t="n">
        <v>0.00387505188997943</v>
      </c>
      <c r="FG485" s="23" t="n">
        <v>0.01107856231521549</v>
      </c>
      <c r="FH485" s="23" t="n">
        <v>2.159806503001299</v>
      </c>
      <c r="FI485" s="23" t="n">
        <v>2.783712087384254</v>
      </c>
      <c r="FJ485" s="23" t="n">
        <v>0.02612197022755126</v>
      </c>
      <c r="FK485" s="23" t="n">
        <v>0.008832449095847742</v>
      </c>
      <c r="FL485" s="23" t="n">
        <v>4.205787061122694</v>
      </c>
      <c r="FM485" s="23" t="n">
        <v>3.205787061122694</v>
      </c>
    </row>
    <row r="486">
      <c r="A486" s="2" t="inlineStr">
        <is>
          <t>SA|1109</t>
        </is>
      </c>
      <c r="B486" s="2" t="inlineStr">
        <is>
          <t>SA</t>
        </is>
      </c>
      <c r="C486" s="2" t="inlineStr">
        <is>
          <t>1109</t>
        </is>
      </c>
      <c r="D486" s="2" t="inlineStr">
        <is>
          <t>Other food product manufacturing</t>
        </is>
      </c>
      <c r="E486" s="23" t="n">
        <v>1</v>
      </c>
      <c r="F486" s="23" t="n">
        <v>0.4489407117871405</v>
      </c>
      <c r="G486" s="23" t="n">
        <v>1.76427284034654</v>
      </c>
      <c r="H486" s="23" t="n">
        <v>0.3153321285593991</v>
      </c>
      <c r="I486" s="23" t="n">
        <v>0.7642728403465395</v>
      </c>
      <c r="J486" s="23" t="n">
        <v>1.44894071178714</v>
      </c>
      <c r="K486" s="23" t="n">
        <v>1.76427284034654</v>
      </c>
      <c r="L486" s="23" t="n">
        <v>2.255245603558949</v>
      </c>
      <c r="M486" s="23" t="n">
        <v>0.490972763212409</v>
      </c>
      <c r="N486" s="23" t="n">
        <v>2.255245603558949</v>
      </c>
      <c r="O486" s="23" t="n">
        <v>1.255245603558949</v>
      </c>
      <c r="P486" s="23" t="n">
        <v>0.175906965869871</v>
      </c>
      <c r="Q486" s="23" t="n">
        <v>0.09355178700790009</v>
      </c>
      <c r="R486" s="23" t="n">
        <v>0.3373740182535753</v>
      </c>
      <c r="S486" s="23" t="n">
        <v>0.0679152653758042</v>
      </c>
      <c r="T486" s="23" t="n">
        <v>0.1614670523837043</v>
      </c>
      <c r="U486" s="23" t="n">
        <v>1.531825368854955</v>
      </c>
      <c r="V486" s="23" t="n">
        <v>1.917911644858631</v>
      </c>
      <c r="W486" s="23" t="n">
        <v>0.4603567073543809</v>
      </c>
      <c r="X486" s="23" t="n">
        <v>0.1229826891008056</v>
      </c>
      <c r="Y486" s="23" t="n">
        <v>2.617046488624757</v>
      </c>
      <c r="Z486" s="23" t="n">
        <v>1.617046488624757</v>
      </c>
      <c r="AA486" s="23" t="n">
        <v>0.3342455784131625</v>
      </c>
      <c r="AB486" s="23" t="n">
        <v>0.192503258660757</v>
      </c>
      <c r="AC486" s="23" t="n">
        <v>0.6733255139508324</v>
      </c>
      <c r="AD486" s="23" t="n">
        <v>0.1465766768769129</v>
      </c>
      <c r="AE486" s="23" t="n">
        <v>0.3390799355376699</v>
      </c>
      <c r="AF486" s="23" t="n">
        <v>1.575933598208449</v>
      </c>
      <c r="AG486" s="23" t="n">
        <v>2.01446348863449</v>
      </c>
      <c r="AH486" s="23" t="n">
        <v>0.9414530308772681</v>
      </c>
      <c r="AI486" s="23" t="n">
        <v>0.2681275169264357</v>
      </c>
      <c r="AJ486" s="23" t="n">
        <v>2.81665066549821</v>
      </c>
      <c r="AK486" s="23" t="n">
        <v>1.816650665498209</v>
      </c>
      <c r="AL486" s="23" t="n">
        <v>0.3357923278934526</v>
      </c>
      <c r="AM486" s="23" t="n">
        <v>0.1956294181372381</v>
      </c>
      <c r="AN486" s="23" t="n">
        <v>0.680604155957663</v>
      </c>
      <c r="AO486" s="23" t="n">
        <v>0.1491824099269723</v>
      </c>
      <c r="AP486" s="23" t="n">
        <v>0.3448118280642104</v>
      </c>
      <c r="AQ486" s="23" t="n">
        <v>1.582590493846279</v>
      </c>
      <c r="AR486" s="23" t="n">
        <v>2.02686035213294</v>
      </c>
      <c r="AS486" s="23" t="n">
        <v>0.9626998117861237</v>
      </c>
      <c r="AT486" s="23" t="n">
        <v>0.2820956558284607</v>
      </c>
      <c r="AU486" s="23" t="n">
        <v>2.866949992054583</v>
      </c>
      <c r="AV486" s="23" t="n">
        <v>1.866949992054583</v>
      </c>
      <c r="AW486" s="23" t="n">
        <v>0.3389287627933564</v>
      </c>
      <c r="AX486" s="23" t="n">
        <v>0.198256626742224</v>
      </c>
      <c r="AY486" s="23" t="n">
        <v>0.6885878227445065</v>
      </c>
      <c r="AZ486" s="23" t="n">
        <v>0.1514024332089261</v>
      </c>
      <c r="BA486" s="23" t="n">
        <v>0.3496590599511501</v>
      </c>
      <c r="BB486" s="23" t="n">
        <v>1.584950728608124</v>
      </c>
      <c r="BC486" s="23" t="n">
        <v>2.031659446868296</v>
      </c>
      <c r="BD486" s="23" t="n">
        <v>0.9754450548691631</v>
      </c>
      <c r="BE486" s="23" t="n">
        <v>0.2868572321246566</v>
      </c>
      <c r="BF486" s="23" t="n">
        <v>2.878023826687995</v>
      </c>
      <c r="BG486" s="23" t="n">
        <v>1.878023826687995</v>
      </c>
      <c r="BH486" s="23" t="n">
        <v>1.956456620464111</v>
      </c>
      <c r="BI486" s="23" t="n">
        <v>1.106460204671016</v>
      </c>
      <c r="BJ486" s="23" t="n">
        <v>3.872552974318809</v>
      </c>
      <c r="BK486" s="23" t="n">
        <v>0.8096361491836812</v>
      </c>
      <c r="BL486" s="23" t="n">
        <v>1.916096353854697</v>
      </c>
      <c r="BM486" s="23" t="n">
        <v>1.565542927503571</v>
      </c>
      <c r="BN486" s="23" t="n">
        <v>1.979370732687219</v>
      </c>
      <c r="BO486" s="23" t="n">
        <v>5.349453841283454</v>
      </c>
      <c r="BP486" s="23" t="n">
        <v>1.476900866964646</v>
      </c>
      <c r="BQ486" s="23" t="n">
        <v>2.734256300563646</v>
      </c>
      <c r="BR486" s="23" t="n">
        <v>1.734256300563646</v>
      </c>
      <c r="CD486" s="23" t="n">
        <v>0.1583386125432915</v>
      </c>
      <c r="CE486" s="23" t="n">
        <v>0.09895147165285703</v>
      </c>
      <c r="CF486" s="23" t="n">
        <v>0.3359514956972572</v>
      </c>
      <c r="CG486" s="23" t="n">
        <v>0.07866141150110872</v>
      </c>
      <c r="CH486" s="23" t="n">
        <v>0.1776128831539658</v>
      </c>
      <c r="CI486" s="23" t="n">
        <v>1.624935826223705</v>
      </c>
      <c r="CJ486" s="23" t="n">
        <v>2.121728176728872</v>
      </c>
      <c r="CK486" s="23" t="n">
        <v>0.4810963235228869</v>
      </c>
      <c r="CL486" s="23" t="n">
        <v>0.1451448278256297</v>
      </c>
      <c r="CM486" s="23" t="n">
        <v>3.038401788391003</v>
      </c>
      <c r="CN486" s="23" t="n">
        <v>2.038401788391003</v>
      </c>
      <c r="CO486" s="23" t="n">
        <v>0</v>
      </c>
      <c r="CP486" s="23" t="n">
        <v>0.0001047321460742375</v>
      </c>
      <c r="CQ486" s="23" t="n">
        <v>0.0003053264699144758</v>
      </c>
      <c r="CR486" s="23" t="n">
        <v>0.0002005943238402383</v>
      </c>
      <c r="CS486" s="23" t="n">
        <v>0.0003053264699144758</v>
      </c>
      <c r="CV486" s="23" t="n">
        <v>0.002059099801884769</v>
      </c>
      <c r="CW486" s="23" t="n">
        <v>0.001753773331970293</v>
      </c>
      <c r="CZ486" s="23" t="n">
        <v>0.000758370781906142</v>
      </c>
      <c r="DA486" s="23" t="n">
        <v>0.0001258741542689754</v>
      </c>
      <c r="DB486" s="23" t="n">
        <v>0.0009453194535046308</v>
      </c>
      <c r="DC486" s="23" t="n">
        <v>6.107451732951339e-05</v>
      </c>
      <c r="DD486" s="23" t="n">
        <v>0.0001869486715984888</v>
      </c>
      <c r="DE486" s="23" t="n">
        <v>1.165979699208077</v>
      </c>
      <c r="DF486" s="23" t="n">
        <v>1.246513547276438</v>
      </c>
      <c r="DG486" s="23" t="n">
        <v>0.001038717093592978</v>
      </c>
      <c r="DH486" s="23" t="n">
        <v>9.339764008834718e-05</v>
      </c>
      <c r="DI486" s="23" t="n">
        <v>1.369669188707658</v>
      </c>
      <c r="DJ486" s="23" t="n">
        <v>0.3696691887076582</v>
      </c>
      <c r="DK486" s="23" t="n">
        <v>0.002781585448155123</v>
      </c>
      <c r="DL486" s="23" t="n">
        <v>0.004660599605247634</v>
      </c>
      <c r="DM486" s="23" t="n">
        <v>0.01069644764020566</v>
      </c>
      <c r="DN486" s="23" t="n">
        <v>0.003254262586802903</v>
      </c>
      <c r="DO486" s="23" t="n">
        <v>0.007914862192050537</v>
      </c>
      <c r="DP486" s="23" t="n">
        <v>2.67551912106053</v>
      </c>
      <c r="DQ486" s="23" t="n">
        <v>3.845449956354942</v>
      </c>
      <c r="DR486" s="23" t="n">
        <v>0.01455313202830968</v>
      </c>
      <c r="DS486" s="23" t="n">
        <v>0.003856684388104024</v>
      </c>
      <c r="DT486" s="23" t="n">
        <v>5.231955767514529</v>
      </c>
      <c r="DU486" s="23" t="n">
        <v>4.231955767514529</v>
      </c>
      <c r="DV486" s="23" t="n">
        <v>-0.0004035213301575001</v>
      </c>
      <c r="DW486" s="23" t="n">
        <v>-0.002263997300604904</v>
      </c>
      <c r="DX486" s="23" t="n">
        <v>-0.003963426776781324</v>
      </c>
      <c r="DY486" s="23" t="n">
        <v>-0.001295908146018921</v>
      </c>
      <c r="DZ486" s="23" t="n">
        <v>-0.003559905446623824</v>
      </c>
      <c r="EA486" s="23" t="n">
        <v>6.610601302590952</v>
      </c>
      <c r="EB486" s="23" t="n">
        <v>9.822099801352119</v>
      </c>
      <c r="EC486" s="23" t="n">
        <v>-0.004905705840748566</v>
      </c>
      <c r="ED486" s="23" t="n">
        <v>-0.000942279063967242</v>
      </c>
      <c r="EE486" s="23" t="n">
        <v>12.15724045822757</v>
      </c>
      <c r="EF486" s="23" t="n">
        <v>11.15724045822757</v>
      </c>
      <c r="EG486" s="23" t="n">
        <v>0.005432700094879935</v>
      </c>
      <c r="EH486" s="23" t="n">
        <v>0.003156057607709343</v>
      </c>
      <c r="EI486" s="23" t="n">
        <v>0.01086541171248448</v>
      </c>
      <c r="EJ486" s="23" t="n">
        <v>0.0022766540098952</v>
      </c>
      <c r="EK486" s="23" t="n">
        <v>0.005432711617604543</v>
      </c>
      <c r="EL486" s="23" t="n">
        <v>1.580937204813455</v>
      </c>
      <c r="EM486" s="23" t="n">
        <v>2.000002120994056</v>
      </c>
      <c r="EN486" s="23" t="n">
        <v>0.01443959406458464</v>
      </c>
      <c r="EO486" s="23" t="n">
        <v>0.003574182352100164</v>
      </c>
      <c r="EP486" s="23" t="n">
        <v>2.657903770206878</v>
      </c>
      <c r="EQ486" s="23" t="n">
        <v>1.657903770206878</v>
      </c>
      <c r="ER486" s="23" t="n">
        <v>-0.003885950614589842</v>
      </c>
      <c r="ES486" s="23" t="n">
        <v>-2.98981312283132e-05</v>
      </c>
      <c r="ET486" s="23" t="n">
        <v>-0.003586769705653632</v>
      </c>
      <c r="EU486" s="23" t="n">
        <v>0.0003290790401645234</v>
      </c>
      <c r="EV486" s="23" t="n">
        <v>0.0002991809089362102</v>
      </c>
      <c r="EW486" s="23" t="n">
        <v>1.00769390406457</v>
      </c>
      <c r="EX486" s="23" t="n">
        <v>0.9230095956925103</v>
      </c>
      <c r="EY486" s="23" t="n">
        <v>0.006807186844271135</v>
      </c>
      <c r="EZ486" s="23" t="n">
        <v>0.01039395654992477</v>
      </c>
      <c r="FA486" s="23" t="n">
        <v>-1.751743014621308</v>
      </c>
      <c r="FB486" s="23" t="n">
        <v>-2.751743014621308</v>
      </c>
      <c r="FC486" s="23" t="n">
        <v>0.008880106045131729</v>
      </c>
      <c r="FD486" s="23" t="n">
        <v>0.005549496408268519</v>
      </c>
      <c r="FE486" s="23" t="n">
        <v>0.01884117120829637</v>
      </c>
      <c r="FF486" s="23" t="n">
        <v>0.004411568754896122</v>
      </c>
      <c r="FG486" s="23" t="n">
        <v>0.009961065163164641</v>
      </c>
      <c r="FH486" s="23" t="n">
        <v>1.624935826223705</v>
      </c>
      <c r="FI486" s="23" t="n">
        <v>2.121728176728871</v>
      </c>
      <c r="FJ486" s="23" t="n">
        <v>0.02698133008863</v>
      </c>
      <c r="FK486" s="23" t="n">
        <v>0.008140158880333627</v>
      </c>
      <c r="FL486" s="23" t="n">
        <v>3.038401788391003</v>
      </c>
      <c r="FM486" s="23" t="n">
        <v>2.038401788391002</v>
      </c>
    </row>
    <row r="487">
      <c r="A487" s="2" t="inlineStr">
        <is>
          <t>SA|1201</t>
        </is>
      </c>
      <c r="B487" s="2" t="inlineStr">
        <is>
          <t>SA</t>
        </is>
      </c>
      <c r="C487" s="2" t="inlineStr">
        <is>
          <t>1201</t>
        </is>
      </c>
      <c r="D487" s="2" t="inlineStr">
        <is>
          <t>Soft drinks, cordials and syrup manufacturing</t>
        </is>
      </c>
      <c r="E487" s="23" t="n">
        <v>1</v>
      </c>
      <c r="F487" s="23" t="n">
        <v>0.5051593234960235</v>
      </c>
      <c r="G487" s="23" t="n">
        <v>1.795148627314731</v>
      </c>
      <c r="H487" s="23" t="n">
        <v>0.2899893038187079</v>
      </c>
      <c r="I487" s="23" t="n">
        <v>0.7951486273147315</v>
      </c>
      <c r="J487" s="23" t="n">
        <v>1.505159323496024</v>
      </c>
      <c r="K487" s="23" t="n">
        <v>1.795148627314731</v>
      </c>
      <c r="L487" s="23" t="n">
        <v>2.397333464187303</v>
      </c>
      <c r="M487" s="23" t="n">
        <v>0.602184836872572</v>
      </c>
      <c r="N487" s="23" t="n">
        <v>2.397333464187303</v>
      </c>
      <c r="O487" s="23" t="n">
        <v>1.397333464187303</v>
      </c>
      <c r="P487" s="23" t="n">
        <v>0.1843532037212923</v>
      </c>
      <c r="Q487" s="23" t="n">
        <v>0.1522776484460711</v>
      </c>
      <c r="R487" s="23" t="n">
        <v>0.4137938667265307</v>
      </c>
      <c r="S487" s="23" t="n">
        <v>0.07716301455916733</v>
      </c>
      <c r="T487" s="23" t="n">
        <v>0.2294406630052385</v>
      </c>
      <c r="U487" s="23" t="n">
        <v>1.826010318086398</v>
      </c>
      <c r="V487" s="23" t="n">
        <v>2.244571064531702</v>
      </c>
      <c r="W487" s="23" t="n">
        <v>0.5646338238959654</v>
      </c>
      <c r="X487" s="23" t="n">
        <v>0.1508399571694347</v>
      </c>
      <c r="Y487" s="23" t="n">
        <v>3.062782813091693</v>
      </c>
      <c r="Z487" s="23" t="n">
        <v>2.062782813091693</v>
      </c>
      <c r="AA487" s="23" t="n">
        <v>0.27532201667393</v>
      </c>
      <c r="AB487" s="23" t="n">
        <v>0.245750872116163</v>
      </c>
      <c r="AC487" s="23" t="n">
        <v>0.6595865262829355</v>
      </c>
      <c r="AD487" s="23" t="n">
        <v>0.1385136374928425</v>
      </c>
      <c r="AE487" s="23" t="n">
        <v>0.3842645096090055</v>
      </c>
      <c r="AF487" s="23" t="n">
        <v>1.892594334027458</v>
      </c>
      <c r="AG487" s="23" t="n">
        <v>2.395691177375395</v>
      </c>
      <c r="AH487" s="23" t="n">
        <v>0.9884486081323505</v>
      </c>
      <c r="AI487" s="23" t="n">
        <v>0.328862081849415</v>
      </c>
      <c r="AJ487" s="23" t="n">
        <v>3.59015461267303</v>
      </c>
      <c r="AK487" s="23" t="n">
        <v>2.59015461267303</v>
      </c>
      <c r="AL487" s="23" t="n">
        <v>0.2810513451622697</v>
      </c>
      <c r="AM487" s="23" t="n">
        <v>0.2496726046507066</v>
      </c>
      <c r="AN487" s="23" t="n">
        <v>0.6724303012113091</v>
      </c>
      <c r="AO487" s="23" t="n">
        <v>0.1417063513983328</v>
      </c>
      <c r="AP487" s="23" t="n">
        <v>0.3913789560490394</v>
      </c>
      <c r="AQ487" s="23" t="n">
        <v>1.888352284905642</v>
      </c>
      <c r="AR487" s="23" t="n">
        <v>2.39255322127375</v>
      </c>
      <c r="AS487" s="23" t="n">
        <v>1.018424497256009</v>
      </c>
      <c r="AT487" s="23" t="n">
        <v>0.3459941960446995</v>
      </c>
      <c r="AU487" s="23" t="n">
        <v>3.623624347600984</v>
      </c>
      <c r="AV487" s="23" t="n">
        <v>2.623624347600984</v>
      </c>
      <c r="AW487" s="23" t="n">
        <v>0.2836511070317819</v>
      </c>
      <c r="AX487" s="23" t="n">
        <v>0.2535270057273056</v>
      </c>
      <c r="AY487" s="23" t="n">
        <v>0.6807212553154245</v>
      </c>
      <c r="AZ487" s="23" t="n">
        <v>0.143543142556337</v>
      </c>
      <c r="BA487" s="23" t="n">
        <v>0.3970701482836426</v>
      </c>
      <c r="BB487" s="23" t="n">
        <v>1.893798752912672</v>
      </c>
      <c r="BC487" s="23" t="n">
        <v>2.399854040545495</v>
      </c>
      <c r="BD487" s="23" t="n">
        <v>1.032555590080691</v>
      </c>
      <c r="BE487" s="23" t="n">
        <v>0.3518343347652664</v>
      </c>
      <c r="BF487" s="23" t="n">
        <v>3.640231130721437</v>
      </c>
      <c r="BG487" s="23" t="n">
        <v>2.640231130721437</v>
      </c>
      <c r="BH487" s="23" t="n">
        <v>2.032176037850567</v>
      </c>
      <c r="BI487" s="23" t="n">
        <v>1.647375904642915</v>
      </c>
      <c r="BJ487" s="23" t="n">
        <v>4.490327144132279</v>
      </c>
      <c r="BK487" s="23" t="n">
        <v>0.810775201638797</v>
      </c>
      <c r="BL487" s="23" t="n">
        <v>2.458151106281712</v>
      </c>
      <c r="BM487" s="23" t="n">
        <v>1.810646259949677</v>
      </c>
      <c r="BN487" s="23" t="n">
        <v>2.209615240263191</v>
      </c>
      <c r="BO487" s="23" t="n">
        <v>6.301766340536935</v>
      </c>
      <c r="BP487" s="23" t="n">
        <v>1.811439196404656</v>
      </c>
      <c r="BQ487" s="23" t="n">
        <v>3.100994315040893</v>
      </c>
      <c r="BR487" s="23" t="n">
        <v>2.100994315040893</v>
      </c>
      <c r="CD487" s="23" t="n">
        <v>0.09096881295263769</v>
      </c>
      <c r="CE487" s="23" t="n">
        <v>0.09347322367009195</v>
      </c>
      <c r="CF487" s="23" t="n">
        <v>0.2457926595564043</v>
      </c>
      <c r="CG487" s="23" t="n">
        <v>0.06135062293367463</v>
      </c>
      <c r="CH487" s="23" t="n">
        <v>0.1548238466037666</v>
      </c>
      <c r="CI487" s="23" t="n">
        <v>2.027530431981762</v>
      </c>
      <c r="CJ487" s="23" t="n">
        <v>2.701944233177744</v>
      </c>
      <c r="CK487" s="23" t="n">
        <v>0.4238147842363849</v>
      </c>
      <c r="CL487" s="23" t="n">
        <v>0.1780221246799806</v>
      </c>
      <c r="CM487" s="23" t="n">
        <v>4.658901995973514</v>
      </c>
      <c r="CN487" s="23" t="n">
        <v>3.658901995973513</v>
      </c>
      <c r="CO487" s="23" t="n">
        <v>0</v>
      </c>
      <c r="CP487" s="23" t="n">
        <v>0.0001269190104246576</v>
      </c>
      <c r="CQ487" s="23" t="n">
        <v>0.0003312088206180921</v>
      </c>
      <c r="CR487" s="23" t="n">
        <v>0.0002042898101934345</v>
      </c>
      <c r="CS487" s="23" t="n">
        <v>0.0003312088206180921</v>
      </c>
      <c r="CV487" s="23" t="n">
        <v>0.002482235897790384</v>
      </c>
      <c r="CW487" s="23" t="n">
        <v>0.002151027077172292</v>
      </c>
      <c r="CZ487" s="23" t="n">
        <v>0.000626369093612631</v>
      </c>
      <c r="DA487" s="23" t="n">
        <v>0.0001468191083618538</v>
      </c>
      <c r="DB487" s="23" t="n">
        <v>0.0008312721107359919</v>
      </c>
      <c r="DC487" s="23" t="n">
        <v>5.808390876150708e-05</v>
      </c>
      <c r="DD487" s="23" t="n">
        <v>0.0002049030171233609</v>
      </c>
      <c r="DE487" s="23" t="n">
        <v>1.234397114830592</v>
      </c>
      <c r="DF487" s="23" t="n">
        <v>1.327128236710351</v>
      </c>
      <c r="DG487" s="23" t="n">
        <v>0.0009458255989842849</v>
      </c>
      <c r="DH487" s="23" t="n">
        <v>0.000114553488248293</v>
      </c>
      <c r="DI487" s="23" t="n">
        <v>1.510013199293031</v>
      </c>
      <c r="DJ487" s="23" t="n">
        <v>0.5100131992930309</v>
      </c>
      <c r="DK487" s="23" t="n">
        <v>0.002500577111148244</v>
      </c>
      <c r="DL487" s="23" t="n">
        <v>0.004861725147103349</v>
      </c>
      <c r="DM487" s="23" t="n">
        <v>0.009883827244689584</v>
      </c>
      <c r="DN487" s="23" t="n">
        <v>0.002521524986437992</v>
      </c>
      <c r="DO487" s="23" t="n">
        <v>0.00738325013354134</v>
      </c>
      <c r="DP487" s="23" t="n">
        <v>2.944241241523196</v>
      </c>
      <c r="DQ487" s="23" t="n">
        <v>3.952618457805132</v>
      </c>
      <c r="DR487" s="23" t="n">
        <v>0.01461410361261642</v>
      </c>
      <c r="DS487" s="23" t="n">
        <v>0.004730276367926839</v>
      </c>
      <c r="DT487" s="23" t="n">
        <v>5.844292322545394</v>
      </c>
      <c r="DU487" s="23" t="n">
        <v>4.844292322545394</v>
      </c>
      <c r="DV487" s="23" t="n">
        <v>-0.000527184335248694</v>
      </c>
      <c r="DW487" s="23" t="n">
        <v>-0.00128106218929085</v>
      </c>
      <c r="DX487" s="23" t="n">
        <v>-0.002755354071928725</v>
      </c>
      <c r="DY487" s="23" t="n">
        <v>-0.0009471075473891808</v>
      </c>
      <c r="DZ487" s="23" t="n">
        <v>-0.002228169736680031</v>
      </c>
      <c r="EA487" s="23" t="n">
        <v>3.430008070491172</v>
      </c>
      <c r="EB487" s="23" t="n">
        <v>5.226547694420613</v>
      </c>
      <c r="EC487" s="23" t="n">
        <v>-0.003911072284708823</v>
      </c>
      <c r="ED487" s="23" t="n">
        <v>-0.001155718212780098</v>
      </c>
      <c r="EE487" s="23" t="n">
        <v>7.418794571852772</v>
      </c>
      <c r="EF487" s="23" t="n">
        <v>6.418794571852771</v>
      </c>
      <c r="EG487" s="23" t="n">
        <v>0.005029332817311848</v>
      </c>
      <c r="EH487" s="23" t="n">
        <v>0.004929907851896842</v>
      </c>
      <c r="EI487" s="23" t="n">
        <v>0.01260882217761695</v>
      </c>
      <c r="EJ487" s="23" t="n">
        <v>0.002649581508408257</v>
      </c>
      <c r="EK487" s="23" t="n">
        <v>0.007579489360305099</v>
      </c>
      <c r="EL487" s="23" t="n">
        <v>1.980230983109177</v>
      </c>
      <c r="EM487" s="23" t="n">
        <v>2.507056628707323</v>
      </c>
      <c r="EN487" s="23" t="n">
        <v>0.01699260591863294</v>
      </c>
      <c r="EO487" s="23" t="n">
        <v>0.004383783741015997</v>
      </c>
      <c r="EP487" s="23" t="n">
        <v>3.378699826772531</v>
      </c>
      <c r="EQ487" s="23" t="n">
        <v>2.378699826772531</v>
      </c>
      <c r="ER487" s="23" t="n">
        <v>0.0006999956710278998</v>
      </c>
      <c r="ES487" s="23" t="n">
        <v>-0.001008175317353278</v>
      </c>
      <c r="ET487" s="23" t="n">
        <v>0.0002349527507570766</v>
      </c>
      <c r="EU487" s="23" t="n">
        <v>0.0005431323970824552</v>
      </c>
      <c r="EV487" s="23" t="n">
        <v>-0.0004650429202708232</v>
      </c>
      <c r="EW487" s="23" t="n">
        <v>-0.4402593602798088</v>
      </c>
      <c r="EX487" s="23" t="n">
        <v>0.3356488625309114</v>
      </c>
      <c r="EY487" s="23" t="n">
        <v>0.01298328320502537</v>
      </c>
      <c r="EZ487" s="23" t="n">
        <v>0.0127483304542683</v>
      </c>
      <c r="FA487" s="23" t="n">
        <v>18.54766213905328</v>
      </c>
      <c r="FB487" s="23" t="n">
        <v>17.54766213905328</v>
      </c>
      <c r="FC487" s="23" t="n">
        <v>0.005101804877810904</v>
      </c>
      <c r="FD487" s="23" t="n">
        <v>0.005242259769983703</v>
      </c>
      <c r="FE487" s="23" t="n">
        <v>0.01378479226839927</v>
      </c>
      <c r="FF487" s="23" t="n">
        <v>0.003440727620604664</v>
      </c>
      <c r="FG487" s="23" t="n">
        <v>0.008682987390588367</v>
      </c>
      <c r="FH487" s="23" t="n">
        <v>2.027530431981762</v>
      </c>
      <c r="FI487" s="23" t="n">
        <v>2.701944233177747</v>
      </c>
      <c r="FJ487" s="23" t="n">
        <v>0.02376880892830064</v>
      </c>
      <c r="FK487" s="23" t="n">
        <v>0.009984016659901365</v>
      </c>
      <c r="FL487" s="23" t="n">
        <v>4.658901995973515</v>
      </c>
      <c r="FM487" s="23" t="n">
        <v>3.658901995973515</v>
      </c>
    </row>
    <row r="488">
      <c r="A488" s="2" t="inlineStr">
        <is>
          <t>SA|1202</t>
        </is>
      </c>
      <c r="B488" s="2" t="inlineStr">
        <is>
          <t>SA</t>
        </is>
      </c>
      <c r="C488" s="2" t="inlineStr">
        <is>
          <t>1202</t>
        </is>
      </c>
      <c r="D488" s="2" t="inlineStr">
        <is>
          <t>Beer manufacturing</t>
        </is>
      </c>
      <c r="E488" s="23" t="n">
        <v>1</v>
      </c>
      <c r="F488" s="23" t="n">
        <v>0.4810876138233708</v>
      </c>
      <c r="G488" s="23" t="n">
        <v>1.764422991843428</v>
      </c>
      <c r="H488" s="23" t="n">
        <v>0.2833353780200568</v>
      </c>
      <c r="I488" s="23" t="n">
        <v>0.7644229918434275</v>
      </c>
      <c r="J488" s="23" t="n">
        <v>1.481087613823371</v>
      </c>
      <c r="K488" s="23" t="n">
        <v>1.764422991843428</v>
      </c>
      <c r="L488" s="23" t="n">
        <v>2.314546776628329</v>
      </c>
      <c r="M488" s="23" t="n">
        <v>0.5501237847849016</v>
      </c>
      <c r="N488" s="23" t="n">
        <v>2.314546776628329</v>
      </c>
      <c r="O488" s="23" t="n">
        <v>1.314546776628329</v>
      </c>
      <c r="P488" s="23" t="n">
        <v>0.2099055017615202</v>
      </c>
      <c r="Q488" s="23" t="n">
        <v>0.09852230602953781</v>
      </c>
      <c r="R488" s="23" t="n">
        <v>0.3780198938030527</v>
      </c>
      <c r="S488" s="23" t="n">
        <v>0.06959208601199464</v>
      </c>
      <c r="T488" s="23" t="n">
        <v>0.1681143920415324</v>
      </c>
      <c r="U488" s="23" t="n">
        <v>1.469365048570627</v>
      </c>
      <c r="V488" s="23" t="n">
        <v>1.80090512459522</v>
      </c>
      <c r="W488" s="23" t="n">
        <v>0.5158191923802128</v>
      </c>
      <c r="X488" s="23" t="n">
        <v>0.1377992985771601</v>
      </c>
      <c r="Y488" s="23" t="n">
        <v>2.457387672316708</v>
      </c>
      <c r="Z488" s="23" t="n">
        <v>1.457387672316708</v>
      </c>
      <c r="AA488" s="23" t="n">
        <v>0.4268828436448087</v>
      </c>
      <c r="AB488" s="23" t="n">
        <v>0.2387124592447737</v>
      </c>
      <c r="AC488" s="23" t="n">
        <v>0.8000159353859431</v>
      </c>
      <c r="AD488" s="23" t="n">
        <v>0.1344206324963606</v>
      </c>
      <c r="AE488" s="23" t="n">
        <v>0.3731330917411343</v>
      </c>
      <c r="AF488" s="23" t="n">
        <v>1.559198999909672</v>
      </c>
      <c r="AG488" s="23" t="n">
        <v>1.874087814247233</v>
      </c>
      <c r="AH488" s="23" t="n">
        <v>1.100446703584655</v>
      </c>
      <c r="AI488" s="23" t="n">
        <v>0.3004307681987122</v>
      </c>
      <c r="AJ488" s="23" t="n">
        <v>2.577865847661685</v>
      </c>
      <c r="AK488" s="23" t="n">
        <v>1.577865847661685</v>
      </c>
      <c r="AL488" s="23" t="n">
        <v>0.4303967680145648</v>
      </c>
      <c r="AM488" s="23" t="n">
        <v>0.2419032904490557</v>
      </c>
      <c r="AN488" s="23" t="n">
        <v>0.8097810932242132</v>
      </c>
      <c r="AO488" s="23" t="n">
        <v>0.1374810347605927</v>
      </c>
      <c r="AP488" s="23" t="n">
        <v>0.3793843252096484</v>
      </c>
      <c r="AQ488" s="23" t="n">
        <v>1.562047181638849</v>
      </c>
      <c r="AR488" s="23" t="n">
        <v>1.881475776316261</v>
      </c>
      <c r="AS488" s="23" t="n">
        <v>1.125862842526043</v>
      </c>
      <c r="AT488" s="23" t="n">
        <v>0.3160817493018301</v>
      </c>
      <c r="AU488" s="23" t="n">
        <v>2.615871972551484</v>
      </c>
      <c r="AV488" s="23" t="n">
        <v>1.615871972551484</v>
      </c>
      <c r="AW488" s="23" t="n">
        <v>0.4343484623272269</v>
      </c>
      <c r="AX488" s="23" t="n">
        <v>0.2467951875161332</v>
      </c>
      <c r="AY488" s="23" t="n">
        <v>0.8205338846961944</v>
      </c>
      <c r="AZ488" s="23" t="n">
        <v>0.1393902348528342</v>
      </c>
      <c r="BA488" s="23" t="n">
        <v>0.3861854223689675</v>
      </c>
      <c r="BB488" s="23" t="n">
        <v>1.568196296111679</v>
      </c>
      <c r="BC488" s="23" t="n">
        <v>1.889114284645551</v>
      </c>
      <c r="BD488" s="23" t="n">
        <v>1.141950871652484</v>
      </c>
      <c r="BE488" s="23" t="n">
        <v>0.3214169869562901</v>
      </c>
      <c r="BF488" s="23" t="n">
        <v>2.629112269752133</v>
      </c>
      <c r="BG488" s="23" t="n">
        <v>1.629112269752133</v>
      </c>
      <c r="BH488" s="23" t="n">
        <v>2.389454663010484</v>
      </c>
      <c r="BI488" s="23" t="n">
        <v>1.419961202074088</v>
      </c>
      <c r="BJ488" s="23" t="n">
        <v>4.568226542101525</v>
      </c>
      <c r="BK488" s="23" t="n">
        <v>0.758810677016952</v>
      </c>
      <c r="BL488" s="23" t="n">
        <v>2.17877187909104</v>
      </c>
      <c r="BM488" s="23" t="n">
        <v>1.59426162130445</v>
      </c>
      <c r="BN488" s="23" t="n">
        <v>1.911828088985792</v>
      </c>
      <c r="BO488" s="23" t="n">
        <v>6.223060283530863</v>
      </c>
      <c r="BP488" s="23" t="n">
        <v>1.654833741429338</v>
      </c>
      <c r="BQ488" s="23" t="n">
        <v>2.604385167823357</v>
      </c>
      <c r="BR488" s="23" t="n">
        <v>1.604385167823357</v>
      </c>
      <c r="CD488" s="23" t="n">
        <v>0.2169773418832885</v>
      </c>
      <c r="CE488" s="23" t="n">
        <v>0.140190153215236</v>
      </c>
      <c r="CF488" s="23" t="n">
        <v>0.4219960415828909</v>
      </c>
      <c r="CG488" s="23" t="n">
        <v>0.06482854648436642</v>
      </c>
      <c r="CH488" s="23" t="n">
        <v>0.2050186996996024</v>
      </c>
      <c r="CI488" s="23" t="n">
        <v>1.646105035661483</v>
      </c>
      <c r="CJ488" s="23" t="n">
        <v>1.944885295027171</v>
      </c>
      <c r="CK488" s="23" t="n">
        <v>0.5846275112044425</v>
      </c>
      <c r="CL488" s="23" t="n">
        <v>0.1626314696215516</v>
      </c>
      <c r="CM488" s="23" t="n">
        <v>2.694417334686089</v>
      </c>
      <c r="CN488" s="23" t="n">
        <v>1.694417334686089</v>
      </c>
      <c r="CO488" s="23" t="n">
        <v>0</v>
      </c>
      <c r="CP488" s="23" t="n">
        <v>0.0006914107817727098</v>
      </c>
      <c r="CQ488" s="23" t="n">
        <v>0.0009744403277616039</v>
      </c>
      <c r="CR488" s="23" t="n">
        <v>0.0002830295459888941</v>
      </c>
      <c r="CS488" s="23" t="n">
        <v>0.0009744403277616039</v>
      </c>
      <c r="CV488" s="23" t="n">
        <v>0.002939503352288124</v>
      </c>
      <c r="CW488" s="23" t="n">
        <v>0.001965063024526521</v>
      </c>
      <c r="CZ488" s="23" t="n">
        <v>0.0003251182390646443</v>
      </c>
      <c r="DA488" s="23" t="n">
        <v>6.934426606473824e-05</v>
      </c>
      <c r="DB488" s="23" t="n">
        <v>0.0004495980960120474</v>
      </c>
      <c r="DC488" s="23" t="n">
        <v>5.513559088266487e-05</v>
      </c>
      <c r="DD488" s="23" t="n">
        <v>0.0001244798569474031</v>
      </c>
      <c r="DE488" s="23" t="n">
        <v>1.213289375164677</v>
      </c>
      <c r="DF488" s="23" t="n">
        <v>1.382875649503787</v>
      </c>
      <c r="DG488" s="23" t="n">
        <v>0.0005542480218433733</v>
      </c>
      <c r="DH488" s="23" t="n">
        <v>0.0001046499258313259</v>
      </c>
      <c r="DI488" s="23" t="n">
        <v>1.704758316352625</v>
      </c>
      <c r="DJ488" s="23" t="n">
        <v>0.7047583163526252</v>
      </c>
      <c r="DK488" s="23" t="n">
        <v>0.004628702995799213</v>
      </c>
      <c r="DL488" s="23" t="n">
        <v>0.006709666051164792</v>
      </c>
      <c r="DM488" s="23" t="n">
        <v>0.01388591703219651</v>
      </c>
      <c r="DN488" s="23" t="n">
        <v>0.002547547985232507</v>
      </c>
      <c r="DO488" s="23" t="n">
        <v>0.009257214036397298</v>
      </c>
      <c r="DP488" s="23" t="n">
        <v>2.449578004303616</v>
      </c>
      <c r="DQ488" s="23" t="n">
        <v>2.99995852937609</v>
      </c>
      <c r="DR488" s="23" t="n">
        <v>0.01820724393925906</v>
      </c>
      <c r="DS488" s="23" t="n">
        <v>0.00432132690706255</v>
      </c>
      <c r="DT488" s="23" t="n">
        <v>3.933552002749598</v>
      </c>
      <c r="DU488" s="23" t="n">
        <v>2.933552002749598</v>
      </c>
      <c r="DV488" s="23" t="n">
        <v>-0.001002126922201797</v>
      </c>
      <c r="DW488" s="23" t="n">
        <v>-0.002578524031924696</v>
      </c>
      <c r="DX488" s="23" t="n">
        <v>-0.004557163983988785</v>
      </c>
      <c r="DY488" s="23" t="n">
        <v>-0.0009765130298622928</v>
      </c>
      <c r="DZ488" s="23" t="n">
        <v>-0.003555037061786988</v>
      </c>
      <c r="EA488" s="23" t="n">
        <v>3.573051351878023</v>
      </c>
      <c r="EB488" s="23" t="n">
        <v>4.547491822668661</v>
      </c>
      <c r="EC488" s="23" t="n">
        <v>-0.005612966186949222</v>
      </c>
      <c r="ED488" s="23" t="n">
        <v>-0.001055802202960437</v>
      </c>
      <c r="EE488" s="23" t="n">
        <v>5.601053182581745</v>
      </c>
      <c r="EF488" s="23" t="n">
        <v>4.601053182581745</v>
      </c>
      <c r="EG488" s="23" t="n">
        <v>0.005804374973361212</v>
      </c>
      <c r="EH488" s="23" t="n">
        <v>0.003175286923360429</v>
      </c>
      <c r="EI488" s="23" t="n">
        <v>0.01139973201310894</v>
      </c>
      <c r="EJ488" s="23" t="n">
        <v>0.002420070116387294</v>
      </c>
      <c r="EK488" s="23" t="n">
        <v>0.005595357039747723</v>
      </c>
      <c r="EL488" s="23" t="n">
        <v>1.547050619219674</v>
      </c>
      <c r="EM488" s="23" t="n">
        <v>1.963989588099879</v>
      </c>
      <c r="EN488" s="23" t="n">
        <v>0.0154045218311504</v>
      </c>
      <c r="EO488" s="23" t="n">
        <v>0.00400478981804147</v>
      </c>
      <c r="EP488" s="23" t="n">
        <v>2.653950149990037</v>
      </c>
      <c r="EQ488" s="23" t="n">
        <v>1.653950149990037</v>
      </c>
      <c r="ER488" s="23" t="n">
        <v>-0.002290450603605105</v>
      </c>
      <c r="ES488" s="23" t="n">
        <v>1.55442809214613e-05</v>
      </c>
      <c r="ET488" s="23" t="n">
        <v>-0.001634574174839266</v>
      </c>
      <c r="EU488" s="23" t="n">
        <v>0.0006403321478443781</v>
      </c>
      <c r="EV488" s="23" t="n">
        <v>0.0006558764287658394</v>
      </c>
      <c r="EW488" s="23" t="n">
        <v>0.9932134397934647</v>
      </c>
      <c r="EX488" s="23" t="n">
        <v>0.7136474247759336</v>
      </c>
      <c r="EY488" s="23" t="n">
        <v>0.01001161711023746</v>
      </c>
      <c r="EZ488" s="23" t="n">
        <v>0.01164619128507673</v>
      </c>
      <c r="FA488" s="23" t="n">
        <v>-4.371025113783049</v>
      </c>
      <c r="FB488" s="23" t="n">
        <v>-5.371025113783049</v>
      </c>
      <c r="FC488" s="23" t="n">
        <v>0.01216874250927013</v>
      </c>
      <c r="FD488" s="23" t="n">
        <v>0.007862285812907384</v>
      </c>
      <c r="FE488" s="23" t="n">
        <v>0.02366680836525152</v>
      </c>
      <c r="FF488" s="23" t="n">
        <v>0.003635780043074003</v>
      </c>
      <c r="FG488" s="23" t="n">
        <v>0.01149806585598139</v>
      </c>
      <c r="FH488" s="23" t="n">
        <v>1.646105035661483</v>
      </c>
      <c r="FI488" s="23" t="n">
        <v>1.944885295027171</v>
      </c>
      <c r="FJ488" s="23" t="n">
        <v>0.03278767075830895</v>
      </c>
      <c r="FK488" s="23" t="n">
        <v>0.009120862393057431</v>
      </c>
      <c r="FL488" s="23" t="n">
        <v>2.69441733468609</v>
      </c>
      <c r="FM488" s="23" t="n">
        <v>1.69441733468609</v>
      </c>
    </row>
    <row r="489">
      <c r="A489" s="2" t="inlineStr">
        <is>
          <t>SA|1205</t>
        </is>
      </c>
      <c r="B489" s="2" t="inlineStr">
        <is>
          <t>SA</t>
        </is>
      </c>
      <c r="C489" s="2" t="inlineStr">
        <is>
          <t>1205</t>
        </is>
      </c>
      <c r="D489" s="2" t="inlineStr">
        <is>
          <t>Wine, spirits and tobacco</t>
        </is>
      </c>
      <c r="E489" s="23" t="n">
        <v>1</v>
      </c>
      <c r="F489" s="23" t="n">
        <v>0.5640166061188431</v>
      </c>
      <c r="G489" s="23" t="n">
        <v>1.895129000009754</v>
      </c>
      <c r="H489" s="23" t="n">
        <v>0.331112393890911</v>
      </c>
      <c r="I489" s="23" t="n">
        <v>0.895129000009754</v>
      </c>
      <c r="J489" s="23" t="n">
        <v>1.564016606118843</v>
      </c>
      <c r="K489" s="23" t="n">
        <v>1.895129000009754</v>
      </c>
      <c r="L489" s="23" t="n">
        <v>2.516259033028541</v>
      </c>
      <c r="M489" s="23" t="n">
        <v>0.621130033018787</v>
      </c>
      <c r="N489" s="23" t="n">
        <v>2.516259033028541</v>
      </c>
      <c r="O489" s="23" t="n">
        <v>1.516259033028541</v>
      </c>
      <c r="P489" s="23" t="n">
        <v>0.2445985907798271</v>
      </c>
      <c r="Q489" s="23" t="n">
        <v>0.1040928347957984</v>
      </c>
      <c r="R489" s="23" t="n">
        <v>0.4268121386743113</v>
      </c>
      <c r="S489" s="23" t="n">
        <v>0.07812071309868587</v>
      </c>
      <c r="T489" s="23" t="n">
        <v>0.1822135478944842</v>
      </c>
      <c r="U489" s="23" t="n">
        <v>1.425565962845209</v>
      </c>
      <c r="V489" s="23" t="n">
        <v>1.744949295552164</v>
      </c>
      <c r="W489" s="23" t="n">
        <v>0.5823976364158122</v>
      </c>
      <c r="X489" s="23" t="n">
        <v>0.1555854977415009</v>
      </c>
      <c r="Y489" s="23" t="n">
        <v>2.381034308329484</v>
      </c>
      <c r="Z489" s="23" t="n">
        <v>1.381034308329484</v>
      </c>
      <c r="AA489" s="23" t="n">
        <v>0.3442181333135007</v>
      </c>
      <c r="AB489" s="23" t="n">
        <v>0.2883010233267312</v>
      </c>
      <c r="AC489" s="23" t="n">
        <v>0.7869668960036125</v>
      </c>
      <c r="AD489" s="23" t="n">
        <v>0.1544477393633806</v>
      </c>
      <c r="AE489" s="23" t="n">
        <v>0.4427487626901118</v>
      </c>
      <c r="AF489" s="23" t="n">
        <v>1.837553270513375</v>
      </c>
      <c r="AG489" s="23" t="n">
        <v>2.286244737975129</v>
      </c>
      <c r="AH489" s="23" t="n">
        <v>1.126175230804278</v>
      </c>
      <c r="AI489" s="23" t="n">
        <v>0.3392083348006651</v>
      </c>
      <c r="AJ489" s="23" t="n">
        <v>3.271690599107981</v>
      </c>
      <c r="AK489" s="23" t="n">
        <v>2.271690599107981</v>
      </c>
      <c r="AL489" s="23" t="n">
        <v>0.3492480971383872</v>
      </c>
      <c r="AM489" s="23" t="n">
        <v>0.2910671164443188</v>
      </c>
      <c r="AN489" s="23" t="n">
        <v>0.797980370570631</v>
      </c>
      <c r="AO489" s="23" t="n">
        <v>0.157665156987925</v>
      </c>
      <c r="AP489" s="23" t="n">
        <v>0.4487322734322438</v>
      </c>
      <c r="AQ489" s="23" t="n">
        <v>1.833410743907319</v>
      </c>
      <c r="AR489" s="23" t="n">
        <v>2.284852450475733</v>
      </c>
      <c r="AS489" s="23" t="n">
        <v>1.154859808999649</v>
      </c>
      <c r="AT489" s="23" t="n">
        <v>0.3568794384290179</v>
      </c>
      <c r="AU489" s="23" t="n">
        <v>3.30670322461927</v>
      </c>
      <c r="AV489" s="23" t="n">
        <v>2.30670322461927</v>
      </c>
      <c r="AW489" s="23" t="n">
        <v>0.3549122027282111</v>
      </c>
      <c r="AX489" s="23" t="n">
        <v>0.2962585158145261</v>
      </c>
      <c r="AY489" s="23" t="n">
        <v>0.8110917013275056</v>
      </c>
      <c r="AZ489" s="23" t="n">
        <v>0.1599209827847684</v>
      </c>
      <c r="BA489" s="23" t="n">
        <v>0.4561794985992945</v>
      </c>
      <c r="BB489" s="23" t="n">
        <v>1.834737474612555</v>
      </c>
      <c r="BC489" s="23" t="n">
        <v>2.285330555254628</v>
      </c>
      <c r="BD489" s="23" t="n">
        <v>1.173995013713862</v>
      </c>
      <c r="BE489" s="23" t="n">
        <v>0.3629033123863559</v>
      </c>
      <c r="BF489" s="23" t="n">
        <v>3.307846291813464</v>
      </c>
      <c r="BG489" s="23" t="n">
        <v>2.307846291813464</v>
      </c>
      <c r="BH489" s="23" t="n">
        <v>3.934144120948783</v>
      </c>
      <c r="BI489" s="23" t="n">
        <v>1.528633419324693</v>
      </c>
      <c r="BJ489" s="23" t="n">
        <v>6.314784170994932</v>
      </c>
      <c r="BK489" s="23" t="n">
        <v>0.8520066307214553</v>
      </c>
      <c r="BL489" s="23" t="n">
        <v>2.380640050046149</v>
      </c>
      <c r="BM489" s="23" t="n">
        <v>1.388555521183103</v>
      </c>
      <c r="BN489" s="23" t="n">
        <v>1.60512273492208</v>
      </c>
      <c r="BO489" s="23" t="n">
        <v>8.183212631793994</v>
      </c>
      <c r="BP489" s="23" t="n">
        <v>1.868428460799063</v>
      </c>
      <c r="BQ489" s="23" t="n">
        <v>2.080049022154399</v>
      </c>
      <c r="BR489" s="23" t="n">
        <v>1.080049022154399</v>
      </c>
      <c r="CD489" s="23" t="n">
        <v>0.09961954253367354</v>
      </c>
      <c r="CE489" s="23" t="n">
        <v>0.1842081885309328</v>
      </c>
      <c r="CF489" s="23" t="n">
        <v>0.3601547573293016</v>
      </c>
      <c r="CG489" s="23" t="n">
        <v>0.07632702626469531</v>
      </c>
      <c r="CH489" s="23" t="n">
        <v>0.2605352147956281</v>
      </c>
      <c r="CI489" s="23" t="n">
        <v>2.849116988954917</v>
      </c>
      <c r="CJ489" s="23" t="n">
        <v>3.61530226067402</v>
      </c>
      <c r="CK489" s="23" t="n">
        <v>0.5437775943884654</v>
      </c>
      <c r="CL489" s="23" t="n">
        <v>0.1836228370591638</v>
      </c>
      <c r="CM489" s="23" t="n">
        <v>5.458543379725488</v>
      </c>
      <c r="CN489" s="23" t="n">
        <v>4.458543379725488</v>
      </c>
      <c r="CO489" s="23" t="n">
        <v>0</v>
      </c>
      <c r="CP489" s="23" t="n">
        <v>0.0003017810822744191</v>
      </c>
      <c r="CQ489" s="23" t="n">
        <v>0.0006023010768600416</v>
      </c>
      <c r="CR489" s="23" t="n">
        <v>0.0003005199945856225</v>
      </c>
      <c r="CS489" s="23" t="n">
        <v>0.0006023010768600416</v>
      </c>
      <c r="CV489" s="23" t="n">
        <v>0.002821001113226225</v>
      </c>
      <c r="CW489" s="23" t="n">
        <v>0.002218700036366184</v>
      </c>
      <c r="CZ489" s="23" t="n">
        <v>0.0001639079159696837</v>
      </c>
      <c r="DA489" s="23" t="n">
        <v>5.992416318197511e-05</v>
      </c>
      <c r="DB489" s="23" t="n">
        <v>0.0002810580176675749</v>
      </c>
      <c r="DC489" s="23" t="n">
        <v>5.722593851591607e-05</v>
      </c>
      <c r="DD489" s="23" t="n">
        <v>0.0001171501016978912</v>
      </c>
      <c r="DE489" s="23" t="n">
        <v>1.365596516967848</v>
      </c>
      <c r="DF489" s="23" t="n">
        <v>1.714731201387242</v>
      </c>
      <c r="DG489" s="23" t="n">
        <v>0.0003992154463859874</v>
      </c>
      <c r="DH489" s="23" t="n">
        <v>0.0001181574287184125</v>
      </c>
      <c r="DI489" s="23" t="n">
        <v>2.435608091434864</v>
      </c>
      <c r="DJ489" s="23" t="n">
        <v>1.435608091434864</v>
      </c>
      <c r="DK489" s="23" t="n">
        <v>0.007043773993734953</v>
      </c>
      <c r="DL489" s="23" t="n">
        <v>0.007792330343692091</v>
      </c>
      <c r="DM489" s="23" t="n">
        <v>0.01785836572405733</v>
      </c>
      <c r="DN489" s="23" t="n">
        <v>0.00302226138663029</v>
      </c>
      <c r="DO489" s="23" t="n">
        <v>0.01081459173032238</v>
      </c>
      <c r="DP489" s="23" t="n">
        <v>2.106272056801217</v>
      </c>
      <c r="DQ489" s="23" t="n">
        <v>2.535340534767493</v>
      </c>
      <c r="DR489" s="23" t="n">
        <v>0.02273746020916164</v>
      </c>
      <c r="DS489" s="23" t="n">
        <v>0.004879094485104311</v>
      </c>
      <c r="DT489" s="23" t="n">
        <v>3.228022396713091</v>
      </c>
      <c r="DU489" s="23" t="n">
        <v>2.228022396713091</v>
      </c>
      <c r="DV489" s="23" t="n">
        <v>-0.001543576319880731</v>
      </c>
      <c r="DW489" s="23" t="n">
        <v>-0.002962636218941246</v>
      </c>
      <c r="DX489" s="23" t="n">
        <v>-0.005630394061710683</v>
      </c>
      <c r="DY489" s="23" t="n">
        <v>-0.001124181522888706</v>
      </c>
      <c r="DZ489" s="23" t="n">
        <v>-0.004086817741829952</v>
      </c>
      <c r="EA489" s="23" t="n">
        <v>2.91933251422914</v>
      </c>
      <c r="EB489" s="23" t="n">
        <v>3.647629203164851</v>
      </c>
      <c r="EC489" s="23" t="n">
        <v>-0.006822472054561938</v>
      </c>
      <c r="ED489" s="23" t="n">
        <v>-0.001192077992851255</v>
      </c>
      <c r="EE489" s="23" t="n">
        <v>4.419912359817166</v>
      </c>
      <c r="EF489" s="23" t="n">
        <v>3.419912359817166</v>
      </c>
      <c r="EG489" s="23" t="n">
        <v>0.0067678461480933</v>
      </c>
      <c r="EH489" s="23" t="n">
        <v>0.003242010661733897</v>
      </c>
      <c r="EI489" s="23" t="n">
        <v>0.01266512912604656</v>
      </c>
      <c r="EJ489" s="23" t="n">
        <v>0.002655272316219366</v>
      </c>
      <c r="EK489" s="23" t="n">
        <v>0.005897282977953263</v>
      </c>
      <c r="EL489" s="23" t="n">
        <v>1.479031377308609</v>
      </c>
      <c r="EM489" s="23" t="n">
        <v>1.87136776589029</v>
      </c>
      <c r="EN489" s="23" t="n">
        <v>0.01718683006083893</v>
      </c>
      <c r="EO489" s="23" t="n">
        <v>0.004521700934792372</v>
      </c>
      <c r="EP489" s="23" t="n">
        <v>2.539482973572171</v>
      </c>
      <c r="EQ489" s="23" t="n">
        <v>1.539482973572171</v>
      </c>
      <c r="ER489" s="23" t="n">
        <v>-0.001737882323206767</v>
      </c>
      <c r="ES489" s="23" t="n">
        <v>-0.0004759175441460741</v>
      </c>
      <c r="ET489" s="23" t="n">
        <v>-0.001651654559028889</v>
      </c>
      <c r="EU489" s="23" t="n">
        <v>0.0005621453083239521</v>
      </c>
      <c r="EV489" s="23" t="n">
        <v>8.622776417787801e-05</v>
      </c>
      <c r="EW489" s="23" t="n">
        <v>1.273849119581298</v>
      </c>
      <c r="EX489" s="23" t="n">
        <v>0.9503834275621325</v>
      </c>
      <c r="EY489" s="23" t="n">
        <v>0.01149774813453268</v>
      </c>
      <c r="EZ489" s="23" t="n">
        <v>0.01314940269356157</v>
      </c>
      <c r="FA489" s="23" t="n">
        <v>-6.615953209833484</v>
      </c>
      <c r="FB489" s="23" t="n">
        <v>-7.615953209833484</v>
      </c>
      <c r="FC489" s="23" t="n">
        <v>0.005586963834387925</v>
      </c>
      <c r="FD489" s="23" t="n">
        <v>0.01033094974284342</v>
      </c>
      <c r="FE489" s="23" t="n">
        <v>0.02019856298076665</v>
      </c>
      <c r="FF489" s="23" t="n">
        <v>0.004280649403535307</v>
      </c>
      <c r="FG489" s="23" t="n">
        <v>0.01461159914637872</v>
      </c>
      <c r="FH489" s="23" t="n">
        <v>2.849116988954917</v>
      </c>
      <c r="FI489" s="23" t="n">
        <v>3.615302260674019</v>
      </c>
      <c r="FJ489" s="23" t="n">
        <v>0.03049668445096394</v>
      </c>
      <c r="FK489" s="23" t="n">
        <v>0.01029812147019729</v>
      </c>
      <c r="FL489" s="23" t="n">
        <v>5.45854337972549</v>
      </c>
      <c r="FM489" s="23" t="n">
        <v>4.45854337972549</v>
      </c>
    </row>
    <row r="490">
      <c r="A490" s="2" t="inlineStr">
        <is>
          <t>SA|1301</t>
        </is>
      </c>
      <c r="B490" s="2" t="inlineStr">
        <is>
          <t>SA</t>
        </is>
      </c>
      <c r="C490" s="2" t="inlineStr">
        <is>
          <t>1301</t>
        </is>
      </c>
      <c r="D490" s="2" t="inlineStr">
        <is>
          <t>Textile manufacturing</t>
        </is>
      </c>
      <c r="E490" s="23" t="n">
        <v>1</v>
      </c>
      <c r="F490" s="23" t="n">
        <v>0.4364562663108045</v>
      </c>
      <c r="G490" s="23" t="n">
        <v>1.714665764604747</v>
      </c>
      <c r="H490" s="23" t="n">
        <v>0.278209498293942</v>
      </c>
      <c r="I490" s="23" t="n">
        <v>0.7146657646047465</v>
      </c>
      <c r="J490" s="23" t="n">
        <v>1.436456266310804</v>
      </c>
      <c r="K490" s="23" t="n">
        <v>1.714665764604747</v>
      </c>
      <c r="L490" s="23" t="n">
        <v>2.322876898685282</v>
      </c>
      <c r="M490" s="23" t="n">
        <v>0.6082111340805352</v>
      </c>
      <c r="N490" s="23" t="n">
        <v>2.322876898685282</v>
      </c>
      <c r="O490" s="23" t="n">
        <v>1.322876898685282</v>
      </c>
      <c r="P490" s="23" t="n">
        <v>0.279655477893388</v>
      </c>
      <c r="Q490" s="23" t="n">
        <v>0.07218716773400145</v>
      </c>
      <c r="R490" s="23" t="n">
        <v>0.4179348624325632</v>
      </c>
      <c r="S490" s="23" t="n">
        <v>0.0660922168051737</v>
      </c>
      <c r="T490" s="23" t="n">
        <v>0.1382793845391752</v>
      </c>
      <c r="U490" s="23" t="n">
        <v>1.258128924481576</v>
      </c>
      <c r="V490" s="23" t="n">
        <v>1.494463350336698</v>
      </c>
      <c r="W490" s="23" t="n">
        <v>0.5702843335536611</v>
      </c>
      <c r="X490" s="23" t="n">
        <v>0.152349471121098</v>
      </c>
      <c r="Y490" s="23" t="n">
        <v>2.039238915860137</v>
      </c>
      <c r="Z490" s="23" t="n">
        <v>1.039238915860137</v>
      </c>
      <c r="AA490" s="23" t="n">
        <v>0.520463282090788</v>
      </c>
      <c r="AB490" s="23" t="n">
        <v>0.1970149809184371</v>
      </c>
      <c r="AC490" s="23" t="n">
        <v>0.8481547110752578</v>
      </c>
      <c r="AD490" s="23" t="n">
        <v>0.1306764480660327</v>
      </c>
      <c r="AE490" s="23" t="n">
        <v>0.3276914289844698</v>
      </c>
      <c r="AF490" s="23" t="n">
        <v>1.378537713797974</v>
      </c>
      <c r="AG490" s="23" t="n">
        <v>1.629614884008875</v>
      </c>
      <c r="AH490" s="23" t="n">
        <v>1.180307843320339</v>
      </c>
      <c r="AI490" s="23" t="n">
        <v>0.3321531322450811</v>
      </c>
      <c r="AJ490" s="23" t="n">
        <v>2.267802329068912</v>
      </c>
      <c r="AK490" s="23" t="n">
        <v>1.267802329068912</v>
      </c>
      <c r="AL490" s="23" t="n">
        <v>0.488794180481392</v>
      </c>
      <c r="AM490" s="23" t="n">
        <v>0.1998116902533369</v>
      </c>
      <c r="AN490" s="23" t="n">
        <v>0.8222856698502564</v>
      </c>
      <c r="AO490" s="23" t="n">
        <v>0.1336797991155275</v>
      </c>
      <c r="AP490" s="23" t="n">
        <v>0.3334914893688644</v>
      </c>
      <c r="AQ490" s="23" t="n">
        <v>1.408784920590812</v>
      </c>
      <c r="AR490" s="23" t="n">
        <v>1.682273854079898</v>
      </c>
      <c r="AS490" s="23" t="n">
        <v>1.171742364001724</v>
      </c>
      <c r="AT490" s="23" t="n">
        <v>0.3494566941514677</v>
      </c>
      <c r="AU490" s="23" t="n">
        <v>2.397210136273976</v>
      </c>
      <c r="AV490" s="23" t="n">
        <v>1.397210136273976</v>
      </c>
      <c r="AW490" s="23" t="n">
        <v>0.4940916074779053</v>
      </c>
      <c r="AX490" s="23" t="n">
        <v>0.2035963728401971</v>
      </c>
      <c r="AY490" s="23" t="n">
        <v>0.8332322068266123</v>
      </c>
      <c r="AZ490" s="23" t="n">
        <v>0.1355442265085099</v>
      </c>
      <c r="BA490" s="23" t="n">
        <v>0.339140599348707</v>
      </c>
      <c r="BB490" s="23" t="n">
        <v>1.412061993684646</v>
      </c>
      <c r="BC490" s="23" t="n">
        <v>1.686392147156381</v>
      </c>
      <c r="BD490" s="23" t="n">
        <v>1.188587484231806</v>
      </c>
      <c r="BE490" s="23" t="n">
        <v>0.3553552774051933</v>
      </c>
      <c r="BF490" s="23" t="n">
        <v>2.405601443624919</v>
      </c>
      <c r="BG490" s="23" t="n">
        <v>1.405601443624919</v>
      </c>
      <c r="BH490" s="23" t="n">
        <v>3.468836152773519</v>
      </c>
      <c r="BI490" s="23" t="n">
        <v>1.251170820483691</v>
      </c>
      <c r="BJ490" s="23" t="n">
        <v>5.457962573470383</v>
      </c>
      <c r="BK490" s="23" t="n">
        <v>0.7379556002131729</v>
      </c>
      <c r="BL490" s="23" t="n">
        <v>1.989126420696864</v>
      </c>
      <c r="BM490" s="23" t="n">
        <v>1.360688935821692</v>
      </c>
      <c r="BN490" s="23" t="n">
        <v>1.573427608884453</v>
      </c>
      <c r="BO490" s="23" t="n">
        <v>7.287529544444027</v>
      </c>
      <c r="BP490" s="23" t="n">
        <v>1.829566970973644</v>
      </c>
      <c r="BQ490" s="23" t="n">
        <v>2.1008572395722</v>
      </c>
      <c r="BR490" s="23" t="n">
        <v>1.1008572395722</v>
      </c>
      <c r="CD490" s="23" t="n">
        <v>0.2408078041973999</v>
      </c>
      <c r="CE490" s="23" t="n">
        <v>0.1248278131844357</v>
      </c>
      <c r="CF490" s="23" t="n">
        <v>0.4302198486426946</v>
      </c>
      <c r="CG490" s="23" t="n">
        <v>0.06458423126085902</v>
      </c>
      <c r="CH490" s="23" t="n">
        <v>0.1894120444452947</v>
      </c>
      <c r="CI490" s="23" t="n">
        <v>1.518371128379665</v>
      </c>
      <c r="CJ490" s="23" t="n">
        <v>1.786569376671971</v>
      </c>
      <c r="CK490" s="23" t="n">
        <v>0.6100235097666784</v>
      </c>
      <c r="CL490" s="23" t="n">
        <v>0.1798036611239838</v>
      </c>
      <c r="CM490" s="23" t="n">
        <v>2.533238122409926</v>
      </c>
      <c r="CN490" s="23" t="n">
        <v>1.533238122409926</v>
      </c>
      <c r="CO490" s="23" t="n">
        <v>0</v>
      </c>
      <c r="CP490" s="23" t="n">
        <v>6.514930726758081e-05</v>
      </c>
      <c r="CQ490" s="23" t="n">
        <v>0.0002975616917612588</v>
      </c>
      <c r="CR490" s="23" t="n">
        <v>0.000232412384493678</v>
      </c>
      <c r="CS490" s="23" t="n">
        <v>0.0002975616917612588</v>
      </c>
      <c r="CV490" s="23" t="n">
        <v>0.00247011493112777</v>
      </c>
      <c r="CW490" s="23" t="n">
        <v>0.002172553239366511</v>
      </c>
      <c r="CZ490" s="23" t="n">
        <v>0.0004099689831281365</v>
      </c>
      <c r="DA490" s="23" t="n">
        <v>4.973193071140076e-05</v>
      </c>
      <c r="DB490" s="23" t="n">
        <v>0.0005216477291924063</v>
      </c>
      <c r="DC490" s="23" t="n">
        <v>6.194681535286899e-05</v>
      </c>
      <c r="DD490" s="23" t="n">
        <v>0.0001116787460642698</v>
      </c>
      <c r="DE490" s="23" t="n">
        <v>1.121306568930989</v>
      </c>
      <c r="DF490" s="23" t="n">
        <v>1.272407793419251</v>
      </c>
      <c r="DG490" s="23" t="n">
        <v>0.0006373475986248849</v>
      </c>
      <c r="DH490" s="23" t="n">
        <v>0.0001156998694324786</v>
      </c>
      <c r="DI490" s="23" t="n">
        <v>1.554623946821072</v>
      </c>
      <c r="DJ490" s="23" t="n">
        <v>0.5546239468210715</v>
      </c>
      <c r="DK490" s="23" t="n">
        <v>0.005439599239376713</v>
      </c>
      <c r="DL490" s="23" t="n">
        <v>0.008154179011183118</v>
      </c>
      <c r="DM490" s="23" t="n">
        <v>0.01626134953871474</v>
      </c>
      <c r="DN490" s="23" t="n">
        <v>0.002667571288154907</v>
      </c>
      <c r="DO490" s="23" t="n">
        <v>0.01082175029933802</v>
      </c>
      <c r="DP490" s="23" t="n">
        <v>2.499040398446238</v>
      </c>
      <c r="DQ490" s="23" t="n">
        <v>2.989438894873075</v>
      </c>
      <c r="DR490" s="23" t="n">
        <v>0.02103896361679881</v>
      </c>
      <c r="DS490" s="23" t="n">
        <v>0.00477761407808407</v>
      </c>
      <c r="DT490" s="23" t="n">
        <v>3.867741480750983</v>
      </c>
      <c r="DU490" s="23" t="n">
        <v>2.867741480750983</v>
      </c>
      <c r="DV490" s="23" t="n">
        <v>-0.000552141225991686</v>
      </c>
      <c r="DW490" s="23" t="n">
        <v>-0.004484377662301924</v>
      </c>
      <c r="DX490" s="23" t="n">
        <v>-0.006134021983313087</v>
      </c>
      <c r="DY490" s="23" t="n">
        <v>-0.001097503095019477</v>
      </c>
      <c r="DZ490" s="23" t="n">
        <v>-0.005581880757321401</v>
      </c>
      <c r="EA490" s="23" t="n">
        <v>9.12179466267467</v>
      </c>
      <c r="EB490" s="23" t="n">
        <v>11.10951636023182</v>
      </c>
      <c r="EC490" s="23" t="n">
        <v>-0.007301305916470744</v>
      </c>
      <c r="ED490" s="23" t="n">
        <v>-0.001167283933157657</v>
      </c>
      <c r="EE490" s="23" t="n">
        <v>13.22362028547509</v>
      </c>
      <c r="EF490" s="23" t="n">
        <v>12.22362028547509</v>
      </c>
      <c r="EG490" s="23" t="n">
        <v>0.005424167580102734</v>
      </c>
      <c r="EH490" s="23" t="n">
        <v>0.00226502582509101</v>
      </c>
      <c r="EI490" s="23" t="n">
        <v>0.009928215238433171</v>
      </c>
      <c r="EJ490" s="23" t="n">
        <v>0.002239021833239427</v>
      </c>
      <c r="EK490" s="23" t="n">
        <v>0.004504047658330438</v>
      </c>
      <c r="EL490" s="23" t="n">
        <v>1.417580355260357</v>
      </c>
      <c r="EM490" s="23" t="n">
        <v>1.830366612354025</v>
      </c>
      <c r="EN490" s="23" t="n">
        <v>0.01435586920350861</v>
      </c>
      <c r="EO490" s="23" t="n">
        <v>0.004427653965075442</v>
      </c>
      <c r="EP490" s="23" t="n">
        <v>2.646649276871478</v>
      </c>
      <c r="EQ490" s="23" t="n">
        <v>1.646649276871478</v>
      </c>
      <c r="ER490" s="23" t="n">
        <v>-0.03709326918949876</v>
      </c>
      <c r="ES490" s="23" t="n">
        <v>0.0005316835098087436</v>
      </c>
      <c r="ET490" s="23" t="n">
        <v>-0.03579725646343416</v>
      </c>
      <c r="EU490" s="23" t="n">
        <v>0.0007643292162558598</v>
      </c>
      <c r="EV490" s="23" t="n">
        <v>0.001296012726064603</v>
      </c>
      <c r="EW490" s="23" t="n">
        <v>0.9856663076232908</v>
      </c>
      <c r="EX490" s="23" t="n">
        <v>0.9650607036159674</v>
      </c>
      <c r="EY490" s="23" t="n">
        <v>-0.02292134852212422</v>
      </c>
      <c r="EZ490" s="23" t="n">
        <v>0.01287590794130994</v>
      </c>
      <c r="FA490" s="23" t="n">
        <v>0.6179382142087745</v>
      </c>
      <c r="FB490" s="23" t="n">
        <v>-0.3820617857912255</v>
      </c>
      <c r="FC490" s="23" t="n">
        <v>0.0135052265737365</v>
      </c>
      <c r="FD490" s="23" t="n">
        <v>0.007000719538050837</v>
      </c>
      <c r="FE490" s="23" t="n">
        <v>0.02412802422165416</v>
      </c>
      <c r="FF490" s="23" t="n">
        <v>0.003622078109866816</v>
      </c>
      <c r="FG490" s="23" t="n">
        <v>0.01062279764791765</v>
      </c>
      <c r="FH490" s="23" t="n">
        <v>1.518371128379665</v>
      </c>
      <c r="FI490" s="23" t="n">
        <v>1.78656937667197</v>
      </c>
      <c r="FJ490" s="23" t="n">
        <v>0.03421195480837288</v>
      </c>
      <c r="FK490" s="23" t="n">
        <v>0.01008393058671872</v>
      </c>
      <c r="FL490" s="23" t="n">
        <v>2.533238122409924</v>
      </c>
      <c r="FM490" s="23" t="n">
        <v>1.533238122409924</v>
      </c>
    </row>
    <row r="491">
      <c r="A491" s="2" t="inlineStr">
        <is>
          <t>SA|1302</t>
        </is>
      </c>
      <c r="B491" s="2" t="inlineStr">
        <is>
          <t>SA</t>
        </is>
      </c>
      <c r="C491" s="2" t="inlineStr">
        <is>
          <t>1302</t>
        </is>
      </c>
      <c r="D491" s="2" t="inlineStr">
        <is>
          <t>Tanned leather, dressed fur and leather product manufacturing</t>
        </is>
      </c>
      <c r="E491" s="23" t="n">
        <v>1</v>
      </c>
      <c r="F491" s="23" t="n">
        <v>0.4530444141085893</v>
      </c>
      <c r="G491" s="23" t="n">
        <v>1.943533341383181</v>
      </c>
      <c r="H491" s="23" t="n">
        <v>0.4904889272745922</v>
      </c>
      <c r="I491" s="23" t="n">
        <v>0.9435333413831815</v>
      </c>
      <c r="J491" s="23" t="n">
        <v>1.453044414108589</v>
      </c>
      <c r="K491" s="23" t="n">
        <v>1.943533341383181</v>
      </c>
      <c r="L491" s="23" t="n">
        <v>2.365597965522056</v>
      </c>
      <c r="M491" s="23" t="n">
        <v>0.4220646241388744</v>
      </c>
      <c r="N491" s="23" t="n">
        <v>2.365597965522056</v>
      </c>
      <c r="O491" s="23" t="n">
        <v>1.365597965522056</v>
      </c>
      <c r="P491" s="23" t="n">
        <v>0.1347007876564717</v>
      </c>
      <c r="Q491" s="23" t="n">
        <v>0.08246341676318551</v>
      </c>
      <c r="R491" s="23" t="n">
        <v>0.2900234979976148</v>
      </c>
      <c r="S491" s="23" t="n">
        <v>0.07285929357795766</v>
      </c>
      <c r="T491" s="23" t="n">
        <v>0.1553227103411432</v>
      </c>
      <c r="U491" s="23" t="n">
        <v>1.612196990068778</v>
      </c>
      <c r="V491" s="23" t="n">
        <v>2.15309429917562</v>
      </c>
      <c r="W491" s="23" t="n">
        <v>0.3957455386894392</v>
      </c>
      <c r="X491" s="23" t="n">
        <v>0.1057220406918243</v>
      </c>
      <c r="Y491" s="23" t="n">
        <v>2.937960093438441</v>
      </c>
      <c r="Z491" s="23" t="n">
        <v>1.937960093438442</v>
      </c>
      <c r="AA491" s="23" t="n">
        <v>0.4183570901364797</v>
      </c>
      <c r="AB491" s="23" t="n">
        <v>0.1306482954712876</v>
      </c>
      <c r="AC491" s="23" t="n">
        <v>0.7737227003313605</v>
      </c>
      <c r="AD491" s="23" t="n">
        <v>0.2247173147235931</v>
      </c>
      <c r="AE491" s="23" t="n">
        <v>0.3553656101948808</v>
      </c>
      <c r="AF491" s="23" t="n">
        <v>1.312288947771069</v>
      </c>
      <c r="AG491" s="23" t="n">
        <v>1.849431307782905</v>
      </c>
      <c r="AH491" s="23" t="n">
        <v>1.004218459225191</v>
      </c>
      <c r="AI491" s="23" t="n">
        <v>0.2304957588938308</v>
      </c>
      <c r="AJ491" s="23" t="n">
        <v>2.400385897362436</v>
      </c>
      <c r="AK491" s="23" t="n">
        <v>1.400385897362436</v>
      </c>
      <c r="AL491" s="23" t="n">
        <v>0.4095966569751246</v>
      </c>
      <c r="AM491" s="23" t="n">
        <v>0.13301536539516</v>
      </c>
      <c r="AN491" s="23" t="n">
        <v>0.7696000679775168</v>
      </c>
      <c r="AO491" s="23" t="n">
        <v>0.2269880456072322</v>
      </c>
      <c r="AP491" s="23" t="n">
        <v>0.3600034110023922</v>
      </c>
      <c r="AQ491" s="23" t="n">
        <v>1.324747194905056</v>
      </c>
      <c r="AR491" s="23" t="n">
        <v>1.87892175112224</v>
      </c>
      <c r="AS491" s="23" t="n">
        <v>1.012103534299005</v>
      </c>
      <c r="AT491" s="23" t="n">
        <v>0.242503466321488</v>
      </c>
      <c r="AU491" s="23" t="n">
        <v>2.470976061605091</v>
      </c>
      <c r="AV491" s="23" t="n">
        <v>1.470976061605091</v>
      </c>
      <c r="AW491" s="23" t="n">
        <v>0.4099133267915198</v>
      </c>
      <c r="AX491" s="23" t="n">
        <v>0.1349256034549841</v>
      </c>
      <c r="AY491" s="23" t="n">
        <v>0.7757247937333955</v>
      </c>
      <c r="AZ491" s="23" t="n">
        <v>0.2308858634868916</v>
      </c>
      <c r="BA491" s="23" t="n">
        <v>0.3658114669418757</v>
      </c>
      <c r="BB491" s="23" t="n">
        <v>1.329156420726977</v>
      </c>
      <c r="BC491" s="23" t="n">
        <v>1.892411744222031</v>
      </c>
      <c r="BD491" s="23" t="n">
        <v>1.022321548034065</v>
      </c>
      <c r="BE491" s="23" t="n">
        <v>0.2465967543006693</v>
      </c>
      <c r="BF491" s="23" t="n">
        <v>2.493994415931769</v>
      </c>
      <c r="BG491" s="23" t="n">
        <v>1.493994415931769</v>
      </c>
      <c r="BH491" s="23" t="n">
        <v>2.631366852410981</v>
      </c>
      <c r="BI491" s="23" t="n">
        <v>1.153953098812263</v>
      </c>
      <c r="BJ491" s="23" t="n">
        <v>4.921523140257973</v>
      </c>
      <c r="BK491" s="23" t="n">
        <v>1.136203189034729</v>
      </c>
      <c r="BL491" s="23" t="n">
        <v>2.290156287846992</v>
      </c>
      <c r="BM491" s="23" t="n">
        <v>1.438537521955541</v>
      </c>
      <c r="BN491" s="23" t="n">
        <v>1.87032953453398</v>
      </c>
      <c r="BO491" s="23" t="n">
        <v>6.191140634367578</v>
      </c>
      <c r="BP491" s="23" t="n">
        <v>1.269617494109605</v>
      </c>
      <c r="BQ491" s="23" t="n">
        <v>2.352823069385011</v>
      </c>
      <c r="BR491" s="23" t="n">
        <v>1.352823069385011</v>
      </c>
      <c r="CD491" s="23" t="n">
        <v>0.2836563024800081</v>
      </c>
      <c r="CE491" s="23" t="n">
        <v>0.04818487870810213</v>
      </c>
      <c r="CF491" s="23" t="n">
        <v>0.4836992023337452</v>
      </c>
      <c r="CG491" s="23" t="n">
        <v>0.151858021145635</v>
      </c>
      <c r="CH491" s="23" t="n">
        <v>0.2000428998537371</v>
      </c>
      <c r="CI491" s="23" t="n">
        <v>1.169870643757327</v>
      </c>
      <c r="CJ491" s="23" t="n">
        <v>1.705229878923054</v>
      </c>
      <c r="CK491" s="23" t="n">
        <v>0.6084729205357523</v>
      </c>
      <c r="CL491" s="23" t="n">
        <v>0.1247737182020071</v>
      </c>
      <c r="CM491" s="23" t="n">
        <v>2.145106296655041</v>
      </c>
      <c r="CN491" s="23" t="n">
        <v>1.145106296655041</v>
      </c>
      <c r="CO491" s="23" t="n">
        <v>0</v>
      </c>
      <c r="CP491" s="23" t="n">
        <v>1.357880111107262e-05</v>
      </c>
      <c r="CQ491" s="23" t="n">
        <v>0.0002285189537718486</v>
      </c>
      <c r="CR491" s="23" t="n">
        <v>0.000214940152660776</v>
      </c>
      <c r="CS491" s="23" t="n">
        <v>0.0002285189537718486</v>
      </c>
      <c r="CV491" s="23" t="n">
        <v>0.00173614979940104</v>
      </c>
      <c r="CW491" s="23" t="n">
        <v>0.001507630845629192</v>
      </c>
      <c r="CZ491" s="23" t="n">
        <v>0.0002262936851534425</v>
      </c>
      <c r="DA491" s="23" t="n">
        <v>4.343434379730716e-05</v>
      </c>
      <c r="DB491" s="23" t="n">
        <v>0.0003278287701558999</v>
      </c>
      <c r="DC491" s="23" t="n">
        <v>5.810074120515029e-05</v>
      </c>
      <c r="DD491" s="23" t="n">
        <v>0.0001015350850024574</v>
      </c>
      <c r="DE491" s="23" t="n">
        <v>1.191937940150012</v>
      </c>
      <c r="DF491" s="23" t="n">
        <v>1.448687222242237</v>
      </c>
      <c r="DG491" s="23" t="n">
        <v>0.000408118030198401</v>
      </c>
      <c r="DH491" s="23" t="n">
        <v>8.028926004250109e-05</v>
      </c>
      <c r="DI491" s="23" t="n">
        <v>1.803488373622398</v>
      </c>
      <c r="DJ491" s="23" t="n">
        <v>0.8034883736223981</v>
      </c>
      <c r="DK491" s="23" t="n">
        <v>0.0001241046449692501</v>
      </c>
      <c r="DL491" s="23" t="n">
        <v>0.003232996178181034</v>
      </c>
      <c r="DM491" s="23" t="n">
        <v>0.009284541824040832</v>
      </c>
      <c r="DN491" s="23" t="n">
        <v>0.005927441000890548</v>
      </c>
      <c r="DO491" s="23" t="n">
        <v>0.009160437179071583</v>
      </c>
      <c r="DP491" s="23" t="n">
        <v>27.05056546418618</v>
      </c>
      <c r="DQ491" s="23" t="n">
        <v>74.81220244690518</v>
      </c>
      <c r="DR491" s="23" t="n">
        <v>0.01259993968040455</v>
      </c>
      <c r="DS491" s="23" t="n">
        <v>0.003315397856363717</v>
      </c>
      <c r="DT491" s="23" t="n">
        <v>101.5267372428041</v>
      </c>
      <c r="DU491" s="23" t="n">
        <v>100.5267372428041</v>
      </c>
      <c r="DV491" s="23" t="n">
        <v>-3.372851372746878e-05</v>
      </c>
      <c r="DW491" s="23" t="n">
        <v>-0.001379771263265375</v>
      </c>
      <c r="DX491" s="23" t="n">
        <v>-0.003716163792089121</v>
      </c>
      <c r="DY491" s="23" t="n">
        <v>-0.002302664015096277</v>
      </c>
      <c r="DZ491" s="23" t="n">
        <v>-0.003682435278361652</v>
      </c>
      <c r="EA491" s="23" t="n">
        <v>41.90815487495607</v>
      </c>
      <c r="EB491" s="23" t="n">
        <v>110.1786999011061</v>
      </c>
      <c r="EC491" s="23" t="n">
        <v>-0.004526193774944213</v>
      </c>
      <c r="ED491" s="23" t="n">
        <v>-0.0008100299828550919</v>
      </c>
      <c r="EE491" s="23" t="n">
        <v>134.1948777084133</v>
      </c>
      <c r="EF491" s="23" t="n">
        <v>133.1948777084133</v>
      </c>
      <c r="EG491" s="23" t="n">
        <v>0.002538670189176738</v>
      </c>
      <c r="EH491" s="23" t="n">
        <v>0.002632812089844488</v>
      </c>
      <c r="EI491" s="23" t="n">
        <v>0.007469025148516694</v>
      </c>
      <c r="EJ491" s="23" t="n">
        <v>0.002297542869495468</v>
      </c>
      <c r="EK491" s="23" t="n">
        <v>0.004930354959339956</v>
      </c>
      <c r="EL491" s="23" t="n">
        <v>2.037083155216109</v>
      </c>
      <c r="EM491" s="23" t="n">
        <v>2.942101412132946</v>
      </c>
      <c r="EN491" s="23" t="n">
        <v>0.01054157019393365</v>
      </c>
      <c r="EO491" s="23" t="n">
        <v>0.003072545045416951</v>
      </c>
      <c r="EP491" s="23" t="n">
        <v>4.152398463918686</v>
      </c>
      <c r="EQ491" s="23" t="n">
        <v>3.152398463918686</v>
      </c>
      <c r="ER491" s="23" t="n">
        <v>-0.01129910335053186</v>
      </c>
      <c r="ES491" s="23" t="n">
        <v>-0.0002657421659721137</v>
      </c>
      <c r="ET491" s="23" t="n">
        <v>-0.01159165750236004</v>
      </c>
      <c r="EU491" s="23" t="n">
        <v>-2.681198585606178e-05</v>
      </c>
      <c r="EV491" s="23" t="n">
        <v>-0.0002925541518281755</v>
      </c>
      <c r="EW491" s="23" t="n">
        <v>1.023518872049224</v>
      </c>
      <c r="EX491" s="23" t="n">
        <v>1.025891802451245</v>
      </c>
      <c r="EY491" s="23" t="n">
        <v>-0.002656495120120314</v>
      </c>
      <c r="EZ491" s="23" t="n">
        <v>0.008935162382239724</v>
      </c>
      <c r="FA491" s="23" t="n">
        <v>0.2351067193305449</v>
      </c>
      <c r="FB491" s="23" t="n">
        <v>-0.7648932806694551</v>
      </c>
      <c r="FC491" s="23" t="n">
        <v>0.01590829934614805</v>
      </c>
      <c r="FD491" s="23" t="n">
        <v>0.00270235305101444</v>
      </c>
      <c r="FE491" s="23" t="n">
        <v>0.0271273073679037</v>
      </c>
      <c r="FF491" s="23" t="n">
        <v>0.008516654970741212</v>
      </c>
      <c r="FG491" s="23" t="n">
        <v>0.01121900802175565</v>
      </c>
      <c r="FH491" s="23" t="n">
        <v>1.169870643757327</v>
      </c>
      <c r="FI491" s="23" t="n">
        <v>1.705229878923052</v>
      </c>
      <c r="FJ491" s="23" t="n">
        <v>0.03412499309649546</v>
      </c>
      <c r="FK491" s="23" t="n">
        <v>0.006997685728591753</v>
      </c>
      <c r="FL491" s="23" t="n">
        <v>2.145106296655041</v>
      </c>
      <c r="FM491" s="23" t="n">
        <v>1.145106296655041</v>
      </c>
    </row>
    <row r="492">
      <c r="A492" s="2" t="inlineStr">
        <is>
          <t>SA|1303</t>
        </is>
      </c>
      <c r="B492" s="2" t="inlineStr">
        <is>
          <t>SA</t>
        </is>
      </c>
      <c r="C492" s="2" t="inlineStr">
        <is>
          <t>1303</t>
        </is>
      </c>
      <c r="D492" s="2" t="inlineStr">
        <is>
          <t>Textile product manufacturing</t>
        </is>
      </c>
      <c r="E492" s="23" t="n">
        <v>1</v>
      </c>
      <c r="F492" s="23" t="n">
        <v>0.3715041059196675</v>
      </c>
      <c r="G492" s="23" t="n">
        <v>1.595417086978395</v>
      </c>
      <c r="H492" s="23" t="n">
        <v>0.2239129810587275</v>
      </c>
      <c r="I492" s="23" t="n">
        <v>0.595417086978395</v>
      </c>
      <c r="J492" s="23" t="n">
        <v>1.371504105919668</v>
      </c>
      <c r="K492" s="23" t="n">
        <v>1.595417086978395</v>
      </c>
      <c r="L492" s="23" t="n">
        <v>2.208813095487551</v>
      </c>
      <c r="M492" s="23" t="n">
        <v>0.6133960085091563</v>
      </c>
      <c r="N492" s="23" t="n">
        <v>2.208813095487551</v>
      </c>
      <c r="O492" s="23" t="n">
        <v>1.208813095487551</v>
      </c>
      <c r="P492" s="23" t="n">
        <v>0.2824786581364787</v>
      </c>
      <c r="Q492" s="23" t="n">
        <v>0.08302571342287376</v>
      </c>
      <c r="R492" s="23" t="n">
        <v>0.4214976709042162</v>
      </c>
      <c r="S492" s="23" t="n">
        <v>0.05599329934486377</v>
      </c>
      <c r="T492" s="23" t="n">
        <v>0.1390190127677375</v>
      </c>
      <c r="U492" s="23" t="n">
        <v>1.29391853519341</v>
      </c>
      <c r="V492" s="23" t="n">
        <v>1.492139879468597</v>
      </c>
      <c r="W492" s="23" t="n">
        <v>0.5751458898330538</v>
      </c>
      <c r="X492" s="23" t="n">
        <v>0.1536482189288376</v>
      </c>
      <c r="Y492" s="23" t="n">
        <v>2.036068471959301</v>
      </c>
      <c r="Z492" s="23" t="n">
        <v>1.036068471959301</v>
      </c>
      <c r="AA492" s="23" t="n">
        <v>0.4622477950947922</v>
      </c>
      <c r="AB492" s="23" t="n">
        <v>0.1787173389255085</v>
      </c>
      <c r="AC492" s="23" t="n">
        <v>0.7475990979348117</v>
      </c>
      <c r="AD492" s="23" t="n">
        <v>0.1066339639145111</v>
      </c>
      <c r="AE492" s="23" t="n">
        <v>0.2853513028400195</v>
      </c>
      <c r="AF492" s="23" t="n">
        <v>1.386626698541329</v>
      </c>
      <c r="AG492" s="23" t="n">
        <v>1.617312415263123</v>
      </c>
      <c r="AH492" s="23" t="n">
        <v>1.082583767100651</v>
      </c>
      <c r="AI492" s="23" t="n">
        <v>0.3349846691658389</v>
      </c>
      <c r="AJ492" s="23" t="n">
        <v>2.341998769033928</v>
      </c>
      <c r="AK492" s="23" t="n">
        <v>1.341998769033928</v>
      </c>
      <c r="AL492" s="23" t="n">
        <v>0.4622399999086115</v>
      </c>
      <c r="AM492" s="23" t="n">
        <v>0.1816258974637701</v>
      </c>
      <c r="AN492" s="23" t="n">
        <v>0.7529071126195666</v>
      </c>
      <c r="AO492" s="23" t="n">
        <v>0.109041215247185</v>
      </c>
      <c r="AP492" s="23" t="n">
        <v>0.2906671127109551</v>
      </c>
      <c r="AQ492" s="23" t="n">
        <v>1.392925531108686</v>
      </c>
      <c r="AR492" s="23" t="n">
        <v>1.628822933472703</v>
      </c>
      <c r="AS492" s="23" t="n">
        <v>1.105342852986878</v>
      </c>
      <c r="AT492" s="23" t="n">
        <v>0.3524357403673113</v>
      </c>
      <c r="AU492" s="23" t="n">
        <v>2.391274777616418</v>
      </c>
      <c r="AV492" s="23" t="n">
        <v>1.391274777616418</v>
      </c>
      <c r="AW492" s="23" t="n">
        <v>0.4666530544748109</v>
      </c>
      <c r="AX492" s="23" t="n">
        <v>0.18382732274412</v>
      </c>
      <c r="AY492" s="23" t="n">
        <v>0.7610301660792579</v>
      </c>
      <c r="AZ492" s="23" t="n">
        <v>0.110549788860327</v>
      </c>
      <c r="BA492" s="23" t="n">
        <v>0.294377111604447</v>
      </c>
      <c r="BB492" s="23" t="n">
        <v>1.393927182049641</v>
      </c>
      <c r="BC492" s="23" t="n">
        <v>1.630826496862321</v>
      </c>
      <c r="BD492" s="23" t="n">
        <v>1.119414773905504</v>
      </c>
      <c r="BE492" s="23" t="n">
        <v>0.3583846078262461</v>
      </c>
      <c r="BF492" s="23" t="n">
        <v>2.398815915102787</v>
      </c>
      <c r="BG492" s="23" t="n">
        <v>1.398815915102787</v>
      </c>
      <c r="BH492" s="23" t="n">
        <v>3.634647583935415</v>
      </c>
      <c r="BI492" s="23" t="n">
        <v>1.120839455286909</v>
      </c>
      <c r="BJ492" s="23" t="n">
        <v>5.361052181588033</v>
      </c>
      <c r="BK492" s="23" t="n">
        <v>0.605565142365708</v>
      </c>
      <c r="BL492" s="23" t="n">
        <v>1.726404597652617</v>
      </c>
      <c r="BM492" s="23" t="n">
        <v>1.308376377462521</v>
      </c>
      <c r="BN492" s="23" t="n">
        <v>1.474985416820894</v>
      </c>
      <c r="BO492" s="23" t="n">
        <v>7.206215833503064</v>
      </c>
      <c r="BP492" s="23" t="n">
        <v>1.845163651915032</v>
      </c>
      <c r="BQ492" s="23" t="n">
        <v>1.982644992970827</v>
      </c>
      <c r="BR492" s="23" t="n">
        <v>0.9826449929708269</v>
      </c>
      <c r="CD492" s="23" t="n">
        <v>0.1797691369583135</v>
      </c>
      <c r="CE492" s="23" t="n">
        <v>0.0956916255026347</v>
      </c>
      <c r="CF492" s="23" t="n">
        <v>0.3261014270305959</v>
      </c>
      <c r="CG492" s="23" t="n">
        <v>0.05064066456964762</v>
      </c>
      <c r="CH492" s="23" t="n">
        <v>0.1463322900722823</v>
      </c>
      <c r="CI492" s="23" t="n">
        <v>1.532302858664914</v>
      </c>
      <c r="CJ492" s="23" t="n">
        <v>1.814001182562361</v>
      </c>
      <c r="CK492" s="23" t="n">
        <v>0.5074378772675966</v>
      </c>
      <c r="CL492" s="23" t="n">
        <v>0.1813364502370007</v>
      </c>
      <c r="CM492" s="23" t="n">
        <v>2.822719660634883</v>
      </c>
      <c r="CN492" s="23" t="n">
        <v>1.822719660634883</v>
      </c>
      <c r="CO492" s="23" t="n">
        <v>0</v>
      </c>
      <c r="CP492" s="23" t="n">
        <v>9.883291240560352e-05</v>
      </c>
      <c r="CQ492" s="23" t="n">
        <v>0.0002731824636688455</v>
      </c>
      <c r="CR492" s="23" t="n">
        <v>0.0001743495512632419</v>
      </c>
      <c r="CS492" s="23" t="n">
        <v>0.0002731824636688455</v>
      </c>
      <c r="CV492" s="23" t="n">
        <v>0.002464256271148005</v>
      </c>
      <c r="CW492" s="23" t="n">
        <v>0.002191073807479159</v>
      </c>
      <c r="CZ492" s="23" t="n">
        <v>0.001324292498623902</v>
      </c>
      <c r="DA492" s="23" t="n">
        <v>7.920679441193275e-05</v>
      </c>
      <c r="DB492" s="23" t="n">
        <v>0.00144683812337856</v>
      </c>
      <c r="DC492" s="23" t="n">
        <v>4.333883034272536e-05</v>
      </c>
      <c r="DD492" s="23" t="n">
        <v>0.0001225456247546581</v>
      </c>
      <c r="DE492" s="23" t="n">
        <v>1.059810649455644</v>
      </c>
      <c r="DF492" s="23" t="n">
        <v>1.092536675154467</v>
      </c>
      <c r="DG492" s="23" t="n">
        <v>0.001563524310326128</v>
      </c>
      <c r="DH492" s="23" t="n">
        <v>0.0001166861869475685</v>
      </c>
      <c r="DI492" s="23" t="n">
        <v>1.180648770532807</v>
      </c>
      <c r="DJ492" s="23" t="n">
        <v>0.1806487705328068</v>
      </c>
      <c r="DK492" s="23" t="n">
        <v>0.003219887081734542</v>
      </c>
      <c r="DL492" s="23" t="n">
        <v>0.00365775760073438</v>
      </c>
      <c r="DM492" s="23" t="n">
        <v>0.008988570911933365</v>
      </c>
      <c r="DN492" s="23" t="n">
        <v>0.002110926229464443</v>
      </c>
      <c r="DO492" s="23" t="n">
        <v>0.005768683830198823</v>
      </c>
      <c r="DP492" s="23" t="n">
        <v>2.135989402076783</v>
      </c>
      <c r="DQ492" s="23" t="n">
        <v>2.791579544178069</v>
      </c>
      <c r="DR492" s="23" t="n">
        <v>0.01380691316428988</v>
      </c>
      <c r="DS492" s="23" t="n">
        <v>0.004818342252356512</v>
      </c>
      <c r="DT492" s="23" t="n">
        <v>4.288011602211883</v>
      </c>
      <c r="DU492" s="23" t="n">
        <v>3.288011602211883</v>
      </c>
      <c r="DV492" s="23" t="n">
        <v>-0.0001311250141590521</v>
      </c>
      <c r="DW492" s="23" t="n">
        <v>-0.001634372027202087</v>
      </c>
      <c r="DX492" s="23" t="n">
        <v>-0.00258553803929019</v>
      </c>
      <c r="DY492" s="23" t="n">
        <v>-0.0008200409979290512</v>
      </c>
      <c r="DZ492" s="23" t="n">
        <v>-0.002454413025131138</v>
      </c>
      <c r="EA492" s="23" t="n">
        <v>13.46422765087083</v>
      </c>
      <c r="EB492" s="23" t="n">
        <v>19.71811447169022</v>
      </c>
      <c r="EC492" s="23" t="n">
        <v>-0.003762772827137667</v>
      </c>
      <c r="ED492" s="23" t="n">
        <v>-0.001177234787847477</v>
      </c>
      <c r="EE492" s="23" t="n">
        <v>28.6960718461658</v>
      </c>
      <c r="EF492" s="23" t="n">
        <v>27.6960718461658</v>
      </c>
      <c r="EG492" s="23" t="n">
        <v>0.005472085643976871</v>
      </c>
      <c r="EH492" s="23" t="n">
        <v>0.002930116336674335</v>
      </c>
      <c r="EI492" s="23" t="n">
        <v>0.01033636149014354</v>
      </c>
      <c r="EJ492" s="23" t="n">
        <v>0.001934159509492334</v>
      </c>
      <c r="EK492" s="23" t="n">
        <v>0.004864275846166668</v>
      </c>
      <c r="EL492" s="23" t="n">
        <v>1.535466095984722</v>
      </c>
      <c r="EM492" s="23" t="n">
        <v>1.888925386524383</v>
      </c>
      <c r="EN492" s="23" t="n">
        <v>0.01480176029173371</v>
      </c>
      <c r="EO492" s="23" t="n">
        <v>0.004465398801590175</v>
      </c>
      <c r="EP492" s="23" t="n">
        <v>2.704957717177914</v>
      </c>
      <c r="EQ492" s="23" t="n">
        <v>1.704957717177915</v>
      </c>
      <c r="ER492" s="23" t="n">
        <v>-0.005479880830157603</v>
      </c>
      <c r="ES492" s="23" t="n">
        <v>-2.155779841264777e-05</v>
      </c>
      <c r="ET492" s="23" t="n">
        <v>-0.005028346805388668</v>
      </c>
      <c r="EU492" s="23" t="n">
        <v>0.0004730918231815829</v>
      </c>
      <c r="EV492" s="23" t="n">
        <v>0.0004515340247689351</v>
      </c>
      <c r="EW492" s="23" t="n">
        <v>1.003933990369646</v>
      </c>
      <c r="EX492" s="23" t="n">
        <v>0.9176014882871186</v>
      </c>
      <c r="EY492" s="23" t="n">
        <v>0.007957325594493834</v>
      </c>
      <c r="EZ492" s="23" t="n">
        <v>0.0129856723998825</v>
      </c>
      <c r="FA492" s="23" t="n">
        <v>-1.452098292120155</v>
      </c>
      <c r="FB492" s="23" t="n">
        <v>-2.452098292120155</v>
      </c>
      <c r="FC492" s="23" t="n">
        <v>0.01008199436757834</v>
      </c>
      <c r="FD492" s="23" t="n">
        <v>0.005366674422905506</v>
      </c>
      <c r="FE492" s="23" t="n">
        <v>0.01828874970537418</v>
      </c>
      <c r="FF492" s="23" t="n">
        <v>0.00284008091489033</v>
      </c>
      <c r="FG492" s="23" t="n">
        <v>0.008206755337795836</v>
      </c>
      <c r="FH492" s="23" t="n">
        <v>1.532302858664913</v>
      </c>
      <c r="FI492" s="23" t="n">
        <v>1.814001182562361</v>
      </c>
      <c r="FJ492" s="23" t="n">
        <v>0.02845864371977355</v>
      </c>
      <c r="FK492" s="23" t="n">
        <v>0.01016989401439938</v>
      </c>
      <c r="FL492" s="23" t="n">
        <v>2.822719660634885</v>
      </c>
      <c r="FM492" s="23" t="n">
        <v>1.822719660634885</v>
      </c>
    </row>
    <row r="493">
      <c r="A493" s="2" t="inlineStr">
        <is>
          <t>SA|1304</t>
        </is>
      </c>
      <c r="B493" s="2" t="inlineStr">
        <is>
          <t>SA</t>
        </is>
      </c>
      <c r="C493" s="2" t="inlineStr">
        <is>
          <t>1304</t>
        </is>
      </c>
      <c r="D493" s="2" t="inlineStr">
        <is>
          <t>Knitted product manufacturing</t>
        </is>
      </c>
      <c r="E493" s="23" t="n">
        <v>1</v>
      </c>
      <c r="F493" s="23" t="n">
        <v>0.4038261357327358</v>
      </c>
      <c r="G493" s="23" t="n">
        <v>1.693907506713118</v>
      </c>
      <c r="H493" s="23" t="n">
        <v>0.2900813709803821</v>
      </c>
      <c r="I493" s="23" t="n">
        <v>0.693907506713118</v>
      </c>
      <c r="J493" s="23" t="n">
        <v>1.403826135732736</v>
      </c>
      <c r="K493" s="23" t="n">
        <v>1.693907506713118</v>
      </c>
      <c r="L493" s="23" t="n">
        <v>3.084923430138823</v>
      </c>
      <c r="M493" s="23" t="n">
        <v>1.391015923425705</v>
      </c>
      <c r="N493" s="23" t="n">
        <v>3.084923430138823</v>
      </c>
      <c r="O493" s="23" t="n">
        <v>2.084923430138823</v>
      </c>
      <c r="P493" s="23" t="n">
        <v>0.8024920377714571</v>
      </c>
      <c r="Q493" s="23" t="n">
        <v>0.08882078633213392</v>
      </c>
      <c r="R493" s="23" t="n">
        <v>0.9558424961708243</v>
      </c>
      <c r="S493" s="23" t="n">
        <v>0.06452967206723331</v>
      </c>
      <c r="T493" s="23" t="n">
        <v>0.1533504583993672</v>
      </c>
      <c r="U493" s="23" t="n">
        <v>1.110681205733569</v>
      </c>
      <c r="V493" s="23" t="n">
        <v>1.191092809874134</v>
      </c>
      <c r="W493" s="23" t="n">
        <v>1.304275019648554</v>
      </c>
      <c r="X493" s="23" t="n">
        <v>0.3484325234777292</v>
      </c>
      <c r="Y493" s="23" t="n">
        <v>1.625280947672156</v>
      </c>
      <c r="Z493" s="23" t="n">
        <v>0.6252809476721563</v>
      </c>
      <c r="AA493" s="23" t="n">
        <v>0.822774171016861</v>
      </c>
      <c r="AB493" s="23" t="n">
        <v>0.1810494409287282</v>
      </c>
      <c r="AC493" s="23" t="n">
        <v>1.132211647443491</v>
      </c>
      <c r="AD493" s="23" t="n">
        <v>0.1283880354979016</v>
      </c>
      <c r="AE493" s="23" t="n">
        <v>0.3094374764266299</v>
      </c>
      <c r="AF493" s="23" t="n">
        <v>1.22004755047788</v>
      </c>
      <c r="AG493" s="23" t="n">
        <v>1.376090411350904</v>
      </c>
      <c r="AH493" s="23" t="n">
        <v>1.891866099786113</v>
      </c>
      <c r="AI493" s="23" t="n">
        <v>0.7596544523426219</v>
      </c>
      <c r="AJ493" s="23" t="n">
        <v>2.29937468436566</v>
      </c>
      <c r="AK493" s="23" t="n">
        <v>1.29937468436566</v>
      </c>
      <c r="AL493" s="23" t="n">
        <v>0.5068419484659202</v>
      </c>
      <c r="AM493" s="23" t="n">
        <v>0.1877066107128237</v>
      </c>
      <c r="AN493" s="23" t="n">
        <v>0.8294362941558919</v>
      </c>
      <c r="AO493" s="23" t="n">
        <v>0.134887734977148</v>
      </c>
      <c r="AP493" s="23" t="n">
        <v>0.3225943456899717</v>
      </c>
      <c r="AQ493" s="23" t="n">
        <v>1.370345452425481</v>
      </c>
      <c r="AR493" s="23" t="n">
        <v>1.636479175937157</v>
      </c>
      <c r="AS493" s="23" t="n">
        <v>1.628665046926524</v>
      </c>
      <c r="AT493" s="23" t="n">
        <v>0.7992287527706325</v>
      </c>
      <c r="AU493" s="23" t="n">
        <v>3.213358822915256</v>
      </c>
      <c r="AV493" s="23" t="n">
        <v>2.213358822915256</v>
      </c>
      <c r="AW493" s="23" t="n">
        <v>0.5139169002666336</v>
      </c>
      <c r="AX493" s="23" t="n">
        <v>0.1903035721987082</v>
      </c>
      <c r="AY493" s="23" t="n">
        <v>0.8405837337668854</v>
      </c>
      <c r="AZ493" s="23" t="n">
        <v>0.1363632613015437</v>
      </c>
      <c r="BA493" s="23" t="n">
        <v>0.3266668335002518</v>
      </c>
      <c r="BB493" s="23" t="n">
        <v>1.370300280259267</v>
      </c>
      <c r="BC493" s="23" t="n">
        <v>1.635641352387455</v>
      </c>
      <c r="BD493" s="23" t="n">
        <v>1.653302905853811</v>
      </c>
      <c r="BE493" s="23" t="n">
        <v>0.8127191720869257</v>
      </c>
      <c r="BF493" s="23" t="n">
        <v>3.217062729394644</v>
      </c>
      <c r="BG493" s="23" t="n">
        <v>2.217062729394643</v>
      </c>
      <c r="BH493" s="23" t="n">
        <v>8.910907731133028</v>
      </c>
      <c r="BI493" s="23" t="n">
        <v>0.7328405415324066</v>
      </c>
      <c r="BJ493" s="23" t="n">
        <v>10.27286710168349</v>
      </c>
      <c r="BK493" s="23" t="n">
        <v>0.6291188290180589</v>
      </c>
      <c r="BL493" s="23" t="n">
        <v>1.361959370550466</v>
      </c>
      <c r="BM493" s="23" t="n">
        <v>1.082240840511904</v>
      </c>
      <c r="BN493" s="23" t="n">
        <v>1.152841821691413</v>
      </c>
      <c r="BO493" s="23" t="n">
        <v>14.45719824426512</v>
      </c>
      <c r="BP493" s="23" t="n">
        <v>4.184331142581627</v>
      </c>
      <c r="BQ493" s="23" t="n">
        <v>1.62241588404674</v>
      </c>
      <c r="BR493" s="23" t="n">
        <v>0.6224158840467399</v>
      </c>
      <c r="CD493" s="23" t="n">
        <v>0.02028213324540394</v>
      </c>
      <c r="CE493" s="23" t="n">
        <v>0.09222865459659434</v>
      </c>
      <c r="CF493" s="23" t="n">
        <v>0.1763691512726665</v>
      </c>
      <c r="CG493" s="23" t="n">
        <v>0.06385836343066821</v>
      </c>
      <c r="CH493" s="23" t="n">
        <v>0.1560870180272625</v>
      </c>
      <c r="CI493" s="23" t="n">
        <v>5.547285706127283</v>
      </c>
      <c r="CJ493" s="23" t="n">
        <v>8.695789004967356</v>
      </c>
      <c r="CK493" s="23" t="n">
        <v>0.5875910801375592</v>
      </c>
      <c r="CL493" s="23" t="n">
        <v>0.4112219288648927</v>
      </c>
      <c r="CM493" s="23" t="n">
        <v>28.97087170407536</v>
      </c>
      <c r="CN493" s="23" t="n">
        <v>27.97087170407536</v>
      </c>
      <c r="CO493" s="23" t="n">
        <v>0</v>
      </c>
      <c r="CP493" s="23" t="n">
        <v>0.001147234566619294</v>
      </c>
      <c r="CQ493" s="23" t="n">
        <v>0.001493360898565708</v>
      </c>
      <c r="CR493" s="23" t="n">
        <v>0.0003461263319464144</v>
      </c>
      <c r="CS493" s="23" t="n">
        <v>0.001493360898565708</v>
      </c>
      <c r="CV493" s="23" t="n">
        <v>0.006462122535949277</v>
      </c>
      <c r="CW493" s="23" t="n">
        <v>0.004968761637383569</v>
      </c>
      <c r="CZ493" s="23" t="n">
        <v>0.0002915847155503048</v>
      </c>
      <c r="DA493" s="23" t="n">
        <v>4.295280169505507e-05</v>
      </c>
      <c r="DB493" s="23" t="n">
        <v>0.0003826607893372726</v>
      </c>
      <c r="DC493" s="23" t="n">
        <v>4.812327209191267e-05</v>
      </c>
      <c r="DD493" s="23" t="n">
        <v>9.107607378696774e-05</v>
      </c>
      <c r="DE493" s="23" t="n">
        <v>1.147308138610732</v>
      </c>
      <c r="DF493" s="23" t="n">
        <v>1.312348586636583</v>
      </c>
      <c r="DG493" s="23" t="n">
        <v>0.0006472734406037707</v>
      </c>
      <c r="DH493" s="23" t="n">
        <v>0.0002646126512664981</v>
      </c>
      <c r="DI493" s="23" t="n">
        <v>2.219846946991642</v>
      </c>
      <c r="DJ493" s="23" t="n">
        <v>1.219846946991642</v>
      </c>
      <c r="DK493" s="23" t="n">
        <v>0.007560376256209178</v>
      </c>
      <c r="DL493" s="23" t="n">
        <v>0.002810404395430077</v>
      </c>
      <c r="DM493" s="23" t="n">
        <v>0.01199768091002445</v>
      </c>
      <c r="DN493" s="23" t="n">
        <v>0.001626900258385195</v>
      </c>
      <c r="DO493" s="23" t="n">
        <v>0.004437304653815272</v>
      </c>
      <c r="DP493" s="23" t="n">
        <v>1.371728112489369</v>
      </c>
      <c r="DQ493" s="23" t="n">
        <v>1.586915849614099</v>
      </c>
      <c r="DR493" s="23" t="n">
        <v>0.02292437541824726</v>
      </c>
      <c r="DS493" s="23" t="n">
        <v>0.01092669450822281</v>
      </c>
      <c r="DT493" s="23" t="n">
        <v>3.03217388148109</v>
      </c>
      <c r="DU493" s="23" t="n">
        <v>2.03217388148109</v>
      </c>
      <c r="DV493" s="23" t="n">
        <v>-0.0007770091710461729</v>
      </c>
      <c r="DW493" s="23" t="n">
        <v>-0.001403630277860058</v>
      </c>
      <c r="DX493" s="23" t="n">
        <v>-0.002726262986933246</v>
      </c>
      <c r="DY493" s="23" t="n">
        <v>-0.0005456235380270152</v>
      </c>
      <c r="DZ493" s="23" t="n">
        <v>-0.001949253815887073</v>
      </c>
      <c r="EA493" s="23" t="n">
        <v>2.806452652251448</v>
      </c>
      <c r="EB493" s="23" t="n">
        <v>3.508662559622788</v>
      </c>
      <c r="EC493" s="23" t="n">
        <v>-0.005395912467513587</v>
      </c>
      <c r="ED493" s="23" t="n">
        <v>-0.002669649480580341</v>
      </c>
      <c r="EE493" s="23" t="n">
        <v>6.944464323694502</v>
      </c>
      <c r="EF493" s="23" t="n">
        <v>5.944464323694501</v>
      </c>
      <c r="EG493" s="23" t="n">
        <v>0.01731658613719971</v>
      </c>
      <c r="EH493" s="23" t="n">
        <v>0.003457480746698203</v>
      </c>
      <c r="EI493" s="23" t="n">
        <v>0.02324486356420285</v>
      </c>
      <c r="EJ493" s="23" t="n">
        <v>0.00247079668030494</v>
      </c>
      <c r="EK493" s="23" t="n">
        <v>0.005928277427003144</v>
      </c>
      <c r="EL493" s="23" t="n">
        <v>1.199662954308921</v>
      </c>
      <c r="EM493" s="23" t="n">
        <v>1.342346775515293</v>
      </c>
      <c r="EN493" s="23" t="n">
        <v>0.03337117797005419</v>
      </c>
      <c r="EO493" s="23" t="n">
        <v>0.01012631440585134</v>
      </c>
      <c r="EP493" s="23" t="n">
        <v>1.927122222917011</v>
      </c>
      <c r="EQ493" s="23" t="n">
        <v>0.9271222229170106</v>
      </c>
      <c r="ER493" s="23" t="n">
        <v>-0.3332488086881404</v>
      </c>
      <c r="ES493" s="23" t="n">
        <v>0.003199689037397362</v>
      </c>
      <c r="ET493" s="23" t="n">
        <v>-0.3260202168518023</v>
      </c>
      <c r="EU493" s="23" t="n">
        <v>0.00402890279894081</v>
      </c>
      <c r="EV493" s="23" t="n">
        <v>0.007228591836338172</v>
      </c>
      <c r="EW493" s="23" t="n">
        <v>0.9903984981972083</v>
      </c>
      <c r="EX493" s="23" t="n">
        <v>0.9783087241488002</v>
      </c>
      <c r="EY493" s="23" t="n">
        <v>-0.2965722308296423</v>
      </c>
      <c r="EZ493" s="23" t="n">
        <v>0.02944798602215998</v>
      </c>
      <c r="FA493" s="23" t="n">
        <v>0.8899423586752543</v>
      </c>
      <c r="FB493" s="23" t="n">
        <v>-0.1100576413247457</v>
      </c>
      <c r="FC493" s="23" t="n">
        <v>0.001137483088601875</v>
      </c>
      <c r="FD493" s="23" t="n">
        <v>0.005172460589760824</v>
      </c>
      <c r="FE493" s="23" t="n">
        <v>0.009891312935200491</v>
      </c>
      <c r="FF493" s="23" t="n">
        <v>0.003581369256837792</v>
      </c>
      <c r="FG493" s="23" t="n">
        <v>0.008753829846598615</v>
      </c>
      <c r="FH493" s="23" t="n">
        <v>5.547285706127287</v>
      </c>
      <c r="FI493" s="23" t="n">
        <v>8.695789004967354</v>
      </c>
      <c r="FJ493" s="23" t="n">
        <v>0.0329538766254403</v>
      </c>
      <c r="FK493" s="23" t="n">
        <v>0.02306256369023981</v>
      </c>
      <c r="FL493" s="23" t="n">
        <v>28.97087170407536</v>
      </c>
      <c r="FM493" s="23" t="n">
        <v>27.97087170407536</v>
      </c>
    </row>
    <row r="494">
      <c r="A494" s="2" t="inlineStr">
        <is>
          <t>SA|1305</t>
        </is>
      </c>
      <c r="B494" s="2" t="inlineStr">
        <is>
          <t>SA</t>
        </is>
      </c>
      <c r="C494" s="2" t="inlineStr">
        <is>
          <t>1305</t>
        </is>
      </c>
      <c r="D494" s="2" t="inlineStr">
        <is>
          <t>Clothing manufacturing</t>
        </is>
      </c>
      <c r="E494" s="23" t="n">
        <v>1</v>
      </c>
      <c r="F494" s="23" t="n">
        <v>0.2361905024238307</v>
      </c>
      <c r="G494" s="23" t="n">
        <v>1.360817131277375</v>
      </c>
      <c r="H494" s="23" t="n">
        <v>0.124626628853544</v>
      </c>
      <c r="I494" s="23" t="n">
        <v>0.3608171312773747</v>
      </c>
      <c r="J494" s="23" t="n">
        <v>1.236190502423831</v>
      </c>
      <c r="K494" s="23" t="n">
        <v>1.360817131277375</v>
      </c>
      <c r="L494" s="23" t="n">
        <v>2.253711526984238</v>
      </c>
      <c r="M494" s="23" t="n">
        <v>0.8928943957068638</v>
      </c>
      <c r="N494" s="23" t="n">
        <v>2.253711526984238</v>
      </c>
      <c r="O494" s="23" t="n">
        <v>1.253711526984238</v>
      </c>
      <c r="P494" s="23" t="n">
        <v>0.4947962257396621</v>
      </c>
      <c r="Q494" s="23" t="n">
        <v>0.08572908008064539</v>
      </c>
      <c r="R494" s="23" t="n">
        <v>0.6135561740425848</v>
      </c>
      <c r="S494" s="23" t="n">
        <v>0.0330308682222773</v>
      </c>
      <c r="T494" s="23" t="n">
        <v>0.1187599483029227</v>
      </c>
      <c r="U494" s="23" t="n">
        <v>1.173261386447503</v>
      </c>
      <c r="V494" s="23" t="n">
        <v>1.240017894488566</v>
      </c>
      <c r="W494" s="23" t="n">
        <v>0.8372153300996008</v>
      </c>
      <c r="X494" s="23" t="n">
        <v>0.223659156057016</v>
      </c>
      <c r="Y494" s="23" t="n">
        <v>1.692040655419436</v>
      </c>
      <c r="Z494" s="23" t="n">
        <v>0.6920406554194355</v>
      </c>
      <c r="AA494" s="23" t="n">
        <v>0.6036278811919833</v>
      </c>
      <c r="AB494" s="23" t="n">
        <v>0.1316259570449808</v>
      </c>
      <c r="AC494" s="23" t="n">
        <v>0.7951719030083546</v>
      </c>
      <c r="AD494" s="23" t="n">
        <v>0.05991806477139053</v>
      </c>
      <c r="AE494" s="23" t="n">
        <v>0.1915440218163713</v>
      </c>
      <c r="AF494" s="23" t="n">
        <v>1.218058113526929</v>
      </c>
      <c r="AG494" s="23" t="n">
        <v>1.317321362688101</v>
      </c>
      <c r="AH494" s="23" t="n">
        <v>1.282794791968563</v>
      </c>
      <c r="AI494" s="23" t="n">
        <v>0.4876228889602086</v>
      </c>
      <c r="AJ494" s="23" t="n">
        <v>2.1251417171709</v>
      </c>
      <c r="AK494" s="23" t="n">
        <v>1.1251417171709</v>
      </c>
      <c r="AL494" s="23" t="n">
        <v>0.5988697799327943</v>
      </c>
      <c r="AM494" s="23" t="n">
        <v>0.135484971438801</v>
      </c>
      <c r="AN494" s="23" t="n">
        <v>0.796209497312018</v>
      </c>
      <c r="AO494" s="23" t="n">
        <v>0.06185474594042262</v>
      </c>
      <c r="AP494" s="23" t="n">
        <v>0.1973397173792236</v>
      </c>
      <c r="AQ494" s="23" t="n">
        <v>1.226234443578043</v>
      </c>
      <c r="AR494" s="23" t="n">
        <v>1.329520246290219</v>
      </c>
      <c r="AS494" s="23" t="n">
        <v>1.309235165975256</v>
      </c>
      <c r="AT494" s="23" t="n">
        <v>0.513025668663238</v>
      </c>
      <c r="AU494" s="23" t="n">
        <v>2.18617671127466</v>
      </c>
      <c r="AV494" s="23" t="n">
        <v>1.18617671127466</v>
      </c>
      <c r="AW494" s="23" t="n">
        <v>0.600363034802941</v>
      </c>
      <c r="AX494" s="23" t="n">
        <v>0.1362750021279931</v>
      </c>
      <c r="AY494" s="23" t="n">
        <v>0.7992835968271248</v>
      </c>
      <c r="AZ494" s="23" t="n">
        <v>0.06264555989619078</v>
      </c>
      <c r="BA494" s="23" t="n">
        <v>0.1989205620241838</v>
      </c>
      <c r="BB494" s="23" t="n">
        <v>1.226987662844237</v>
      </c>
      <c r="BC494" s="23" t="n">
        <v>1.331333793876027</v>
      </c>
      <c r="BD494" s="23" t="n">
        <v>1.320968778009521</v>
      </c>
      <c r="BE494" s="23" t="n">
        <v>0.5216851811823966</v>
      </c>
      <c r="BF494" s="23" t="n">
        <v>2.200283330973412</v>
      </c>
      <c r="BG494" s="23" t="n">
        <v>1.200283330973412</v>
      </c>
      <c r="BH494" s="23" t="n">
        <v>12.19874330366178</v>
      </c>
      <c r="BI494" s="23" t="n">
        <v>0.8166166692558038</v>
      </c>
      <c r="BJ494" s="23" t="n">
        <v>13.35289021441181</v>
      </c>
      <c r="BK494" s="23" t="n">
        <v>0.33753024149422</v>
      </c>
      <c r="BL494" s="23" t="n">
        <v>1.154146910750024</v>
      </c>
      <c r="BM494" s="23" t="n">
        <v>1.066942688187452</v>
      </c>
      <c r="BN494" s="23" t="n">
        <v>1.094611951577305</v>
      </c>
      <c r="BO494" s="23" t="n">
        <v>16.0388162085526</v>
      </c>
      <c r="BP494" s="23" t="n">
        <v>2.685925994140792</v>
      </c>
      <c r="BQ494" s="23" t="n">
        <v>1.31479250028469</v>
      </c>
      <c r="BR494" s="23" t="n">
        <v>0.3147925002846903</v>
      </c>
      <c r="CD494" s="23" t="n">
        <v>0.1088316554523212</v>
      </c>
      <c r="CE494" s="23" t="n">
        <v>0.04589687696433534</v>
      </c>
      <c r="CF494" s="23" t="n">
        <v>0.1816157289657708</v>
      </c>
      <c r="CG494" s="23" t="n">
        <v>0.02688719654911425</v>
      </c>
      <c r="CH494" s="23" t="n">
        <v>0.07278407351344959</v>
      </c>
      <c r="CI494" s="23" t="n">
        <v>1.421723594790328</v>
      </c>
      <c r="CJ494" s="23" t="n">
        <v>1.668776682767047</v>
      </c>
      <c r="CK494" s="23" t="n">
        <v>0.4455794618689625</v>
      </c>
      <c r="CL494" s="23" t="n">
        <v>0.2639637329031917</v>
      </c>
      <c r="CM494" s="23" t="n">
        <v>4.094208252342256</v>
      </c>
      <c r="CN494" s="23" t="n">
        <v>3.094208252342256</v>
      </c>
      <c r="CO494" s="23" t="n">
        <v>0</v>
      </c>
      <c r="CP494" s="23" t="n">
        <v>0.0001055737233554241</v>
      </c>
      <c r="CQ494" s="23" t="n">
        <v>0.0002047822529441164</v>
      </c>
      <c r="CR494" s="23" t="n">
        <v>9.920852958869236e-05</v>
      </c>
      <c r="CS494" s="23" t="n">
        <v>0.0002047822529441164</v>
      </c>
      <c r="CV494" s="23" t="n">
        <v>0.003394234900399743</v>
      </c>
      <c r="CW494" s="23" t="n">
        <v>0.003189452647455627</v>
      </c>
      <c r="CZ494" s="23" t="n">
        <v>0.00144990753298514</v>
      </c>
      <c r="DA494" s="23" t="n">
        <v>3.00269410181979e-05</v>
      </c>
      <c r="DB494" s="23" t="n">
        <v>0.001502176225255339</v>
      </c>
      <c r="DC494" s="23" t="n">
        <v>2.224175125200101e-05</v>
      </c>
      <c r="DD494" s="23" t="n">
        <v>5.226869227019891e-05</v>
      </c>
      <c r="DE494" s="23" t="n">
        <v>1.020709555840694</v>
      </c>
      <c r="DF494" s="23" t="n">
        <v>1.036049672879887</v>
      </c>
      <c r="DG494" s="23" t="n">
        <v>0.001672031328543529</v>
      </c>
      <c r="DH494" s="23" t="n">
        <v>0.0001698551032881905</v>
      </c>
      <c r="DI494" s="23" t="n">
        <v>1.153198594051767</v>
      </c>
      <c r="DJ494" s="23" t="n">
        <v>0.153198594051767</v>
      </c>
      <c r="DK494" s="23" t="n">
        <v>0.0001391759194156537</v>
      </c>
      <c r="DL494" s="23" t="n">
        <v>0.00109236416099288</v>
      </c>
      <c r="DM494" s="23" t="n">
        <v>0.002256005203267888</v>
      </c>
      <c r="DN494" s="23" t="n">
        <v>0.001024465122859355</v>
      </c>
      <c r="DO494" s="23" t="n">
        <v>0.002116829283852235</v>
      </c>
      <c r="DP494" s="23" t="n">
        <v>8.848801470680399</v>
      </c>
      <c r="DQ494" s="23" t="n">
        <v>16.209738097941</v>
      </c>
      <c r="DR494" s="23" t="n">
        <v>0.009269860419220921</v>
      </c>
      <c r="DS494" s="23" t="n">
        <v>0.007013855215953033</v>
      </c>
      <c r="DT494" s="23" t="n">
        <v>66.60534708979478</v>
      </c>
      <c r="DU494" s="23" t="n">
        <v>65.60534708979478</v>
      </c>
      <c r="DV494" s="23" t="n">
        <v>-9.582858225422498e-05</v>
      </c>
      <c r="DW494" s="23" t="n">
        <v>-0.0004379341361744105</v>
      </c>
      <c r="DX494" s="23" t="n">
        <v>-0.000888864166360865</v>
      </c>
      <c r="DY494" s="23" t="n">
        <v>-0.0003551014479322296</v>
      </c>
      <c r="DZ494" s="23" t="n">
        <v>-0.0007930355841066401</v>
      </c>
      <c r="EA494" s="23" t="n">
        <v>5.569974071124301</v>
      </c>
      <c r="EB494" s="23" t="n">
        <v>9.275564194436113</v>
      </c>
      <c r="EC494" s="23" t="n">
        <v>-0.002602514613899569</v>
      </c>
      <c r="ED494" s="23" t="n">
        <v>-0.001713650447538704</v>
      </c>
      <c r="EE494" s="23" t="n">
        <v>27.1580206309984</v>
      </c>
      <c r="EF494" s="23" t="n">
        <v>26.1580206309984</v>
      </c>
      <c r="EG494" s="23" t="n">
        <v>0.01005810770848372</v>
      </c>
      <c r="EH494" s="23" t="n">
        <v>0.003421440522491343</v>
      </c>
      <c r="EI494" s="23" t="n">
        <v>0.01465855875026522</v>
      </c>
      <c r="EJ494" s="23" t="n">
        <v>0.001179010519290162</v>
      </c>
      <c r="EK494" s="23" t="n">
        <v>0.004600451041781506</v>
      </c>
      <c r="EL494" s="23" t="n">
        <v>1.340167417336907</v>
      </c>
      <c r="EM494" s="23" t="n">
        <v>1.457387331207555</v>
      </c>
      <c r="EN494" s="23" t="n">
        <v>0.02115864924519137</v>
      </c>
      <c r="EO494" s="23" t="n">
        <v>0.006500090494926144</v>
      </c>
      <c r="EP494" s="23" t="n">
        <v>2.103641147861707</v>
      </c>
      <c r="EQ494" s="23" t="n">
        <v>1.103641147861707</v>
      </c>
      <c r="ER494" s="23" t="n">
        <v>-0.01481620896767261</v>
      </c>
      <c r="ES494" s="23" t="n">
        <v>0.0004375738713289049</v>
      </c>
      <c r="ET494" s="23" t="n">
        <v>-0.0136209644466024</v>
      </c>
      <c r="EU494" s="23" t="n">
        <v>0.0007576706497413061</v>
      </c>
      <c r="EV494" s="23" t="n">
        <v>0.001195244521070211</v>
      </c>
      <c r="EW494" s="23" t="n">
        <v>0.9704665429406641</v>
      </c>
      <c r="EX494" s="23" t="n">
        <v>0.9193285864367796</v>
      </c>
      <c r="EY494" s="23" t="n">
        <v>0.005281724761502096</v>
      </c>
      <c r="EZ494" s="23" t="n">
        <v>0.01890268920810449</v>
      </c>
      <c r="FA494" s="23" t="n">
        <v>-0.3564828744671635</v>
      </c>
      <c r="FB494" s="23" t="n">
        <v>-1.356482874467164</v>
      </c>
      <c r="FC494" s="23" t="n">
        <v>0.006103606858495217</v>
      </c>
      <c r="FD494" s="23" t="n">
        <v>0.002574035025551508</v>
      </c>
      <c r="FE494" s="23" t="n">
        <v>0.01018555680623385</v>
      </c>
      <c r="FF494" s="23" t="n">
        <v>0.001507914922187126</v>
      </c>
      <c r="FG494" s="23" t="n">
        <v>0.004081949947738634</v>
      </c>
      <c r="FH494" s="23" t="n">
        <v>1.421723594790329</v>
      </c>
      <c r="FI494" s="23" t="n">
        <v>1.668776682767048</v>
      </c>
      <c r="FJ494" s="23" t="n">
        <v>0.02498943756910391</v>
      </c>
      <c r="FK494" s="23" t="n">
        <v>0.01480388076287006</v>
      </c>
      <c r="FL494" s="23" t="n">
        <v>4.094208252342256</v>
      </c>
      <c r="FM494" s="23" t="n">
        <v>3.094208252342256</v>
      </c>
    </row>
    <row r="495">
      <c r="A495" s="2" t="inlineStr">
        <is>
          <t>SA|1306</t>
        </is>
      </c>
      <c r="B495" s="2" t="inlineStr">
        <is>
          <t>SA</t>
        </is>
      </c>
      <c r="C495" s="2" t="inlineStr">
        <is>
          <t>1306</t>
        </is>
      </c>
      <c r="D495" s="2" t="inlineStr">
        <is>
          <t>Footwear manufacturing</t>
        </is>
      </c>
      <c r="E495" s="23" t="n">
        <v>1</v>
      </c>
      <c r="F495" s="23" t="n">
        <v>0.298607756466169</v>
      </c>
      <c r="G495" s="23" t="n">
        <v>1.466891710563411</v>
      </c>
      <c r="H495" s="23" t="n">
        <v>0.1682839540972417</v>
      </c>
      <c r="I495" s="23" t="n">
        <v>0.4668917105634107</v>
      </c>
      <c r="J495" s="23" t="n">
        <v>1.298607756466169</v>
      </c>
      <c r="K495" s="23" t="n">
        <v>1.466891710563411</v>
      </c>
      <c r="L495" s="23" t="n">
        <v>2.199072052196615</v>
      </c>
      <c r="M495" s="23" t="n">
        <v>0.732180341633204</v>
      </c>
      <c r="N495" s="23" t="n">
        <v>2.199072052196615</v>
      </c>
      <c r="O495" s="23" t="n">
        <v>1.199072052196615</v>
      </c>
      <c r="P495" s="23" t="n">
        <v>0.3664104193605134</v>
      </c>
      <c r="Q495" s="23" t="n">
        <v>0.09140956222286803</v>
      </c>
      <c r="R495" s="23" t="n">
        <v>0.5031208296094446</v>
      </c>
      <c r="S495" s="23" t="n">
        <v>0.04530084802606313</v>
      </c>
      <c r="T495" s="23" t="n">
        <v>0.1367104102489312</v>
      </c>
      <c r="U495" s="23" t="n">
        <v>1.249473151943667</v>
      </c>
      <c r="V495" s="23" t="n">
        <v>1.373107321804681</v>
      </c>
      <c r="W495" s="23" t="n">
        <v>0.6865230752485609</v>
      </c>
      <c r="X495" s="23" t="n">
        <v>0.1834022456391163</v>
      </c>
      <c r="Y495" s="23" t="n">
        <v>1.873645068409167</v>
      </c>
      <c r="Z495" s="23" t="n">
        <v>0.8736450684091674</v>
      </c>
      <c r="AA495" s="23" t="n">
        <v>0.5009075204624462</v>
      </c>
      <c r="AB495" s="23" t="n">
        <v>0.1502780710535481</v>
      </c>
      <c r="AC495" s="23" t="n">
        <v>0.7320602419051707</v>
      </c>
      <c r="AD495" s="23" t="n">
        <v>0.08087465038917641</v>
      </c>
      <c r="AE495" s="23" t="n">
        <v>0.2311527214427245</v>
      </c>
      <c r="AF495" s="23" t="n">
        <v>1.300011608759255</v>
      </c>
      <c r="AG495" s="23" t="n">
        <v>1.461467859834327</v>
      </c>
      <c r="AH495" s="23" t="n">
        <v>1.131914799335125</v>
      </c>
      <c r="AI495" s="23" t="n">
        <v>0.3998545574299543</v>
      </c>
      <c r="AJ495" s="23" t="n">
        <v>2.259728099690183</v>
      </c>
      <c r="AK495" s="23" t="n">
        <v>1.259728099690183</v>
      </c>
      <c r="AL495" s="23" t="n">
        <v>0.5108256005345673</v>
      </c>
      <c r="AM495" s="23" t="n">
        <v>0.1546865689296988</v>
      </c>
      <c r="AN495" s="23" t="n">
        <v>0.7487803030296498</v>
      </c>
      <c r="AO495" s="23" t="n">
        <v>0.08326813356538371</v>
      </c>
      <c r="AP495" s="23" t="n">
        <v>0.2379547024950825</v>
      </c>
      <c r="AQ495" s="23" t="n">
        <v>1.30281679063818</v>
      </c>
      <c r="AR495" s="23" t="n">
        <v>1.465823761076321</v>
      </c>
      <c r="AS495" s="23" t="n">
        <v>1.169465337177597</v>
      </c>
      <c r="AT495" s="23" t="n">
        <v>0.4206850341479476</v>
      </c>
      <c r="AU495" s="23" t="n">
        <v>2.2893632111503</v>
      </c>
      <c r="AV495" s="23" t="n">
        <v>1.2893632111503</v>
      </c>
      <c r="AW495" s="23" t="n">
        <v>0.517125943496576</v>
      </c>
      <c r="AX495" s="23" t="n">
        <v>0.1559211373081265</v>
      </c>
      <c r="AY495" s="23" t="n">
        <v>0.7573659901598802</v>
      </c>
      <c r="AZ495" s="23" t="n">
        <v>0.08431890935517761</v>
      </c>
      <c r="BA495" s="23" t="n">
        <v>0.2402400466633041</v>
      </c>
      <c r="BB495" s="23" t="n">
        <v>1.301514822973021</v>
      </c>
      <c r="BC495" s="23" t="n">
        <v>1.4645677705491</v>
      </c>
      <c r="BD495" s="23" t="n">
        <v>1.185151891851782</v>
      </c>
      <c r="BE495" s="23" t="n">
        <v>0.4277859016919017</v>
      </c>
      <c r="BF495" s="23" t="n">
        <v>2.291805133268524</v>
      </c>
      <c r="BG495" s="23" t="n">
        <v>1.291805133268524</v>
      </c>
      <c r="BH495" s="23" t="n">
        <v>4.383132533773935</v>
      </c>
      <c r="BI495" s="23" t="n">
        <v>0.965161642907255</v>
      </c>
      <c r="BJ495" s="23" t="n">
        <v>5.818896310695457</v>
      </c>
      <c r="BK495" s="23" t="n">
        <v>0.4706021340142664</v>
      </c>
      <c r="BL495" s="23" t="n">
        <v>1.435763776921521</v>
      </c>
      <c r="BM495" s="23" t="n">
        <v>1.220199055235101</v>
      </c>
      <c r="BN495" s="23" t="n">
        <v>1.327565677254416</v>
      </c>
      <c r="BO495" s="23" t="n">
        <v>8.021376493623075</v>
      </c>
      <c r="BP495" s="23" t="n">
        <v>2.202480182927618</v>
      </c>
      <c r="BQ495" s="23" t="n">
        <v>1.830055658097238</v>
      </c>
      <c r="BR495" s="23" t="n">
        <v>0.8300556580972385</v>
      </c>
      <c r="CD495" s="23" t="n">
        <v>0.1344971011019328</v>
      </c>
      <c r="CE495" s="23" t="n">
        <v>0.05886850883067995</v>
      </c>
      <c r="CF495" s="23" t="n">
        <v>0.2289394122957258</v>
      </c>
      <c r="CG495" s="23" t="n">
        <v>0.03557380236311306</v>
      </c>
      <c r="CH495" s="23" t="n">
        <v>0.09444231119379301</v>
      </c>
      <c r="CI495" s="23" t="n">
        <v>1.437693514197489</v>
      </c>
      <c r="CJ495" s="23" t="n">
        <v>1.702188451795827</v>
      </c>
      <c r="CK495" s="23" t="n">
        <v>0.4453917240865645</v>
      </c>
      <c r="CL495" s="23" t="n">
        <v>0.2164523117908387</v>
      </c>
      <c r="CM495" s="23" t="n">
        <v>3.311534006588071</v>
      </c>
      <c r="CN495" s="23" t="n">
        <v>2.311534006588071</v>
      </c>
      <c r="CO495" s="23" t="n">
        <v>0</v>
      </c>
      <c r="CP495" s="23" t="n">
        <v>4.997642966119533e-05</v>
      </c>
      <c r="CQ495" s="23" t="n">
        <v>0.0001677759357360033</v>
      </c>
      <c r="CR495" s="23" t="n">
        <v>0.000117799506074808</v>
      </c>
      <c r="CS495" s="23" t="n">
        <v>0.0001677759357360033</v>
      </c>
      <c r="CV495" s="23" t="n">
        <v>0.002783151886425302</v>
      </c>
      <c r="CW495" s="23" t="n">
        <v>0.002615375950689299</v>
      </c>
      <c r="CZ495" s="23" t="n">
        <v>0.001566462761545333</v>
      </c>
      <c r="DA495" s="23" t="n">
        <v>7.56198565779585e-05</v>
      </c>
      <c r="DB495" s="23" t="n">
        <v>0.001677906481699669</v>
      </c>
      <c r="DC495" s="23" t="n">
        <v>3.582386357637775e-05</v>
      </c>
      <c r="DD495" s="23" t="n">
        <v>0.0001114437201543363</v>
      </c>
      <c r="DE495" s="23" t="n">
        <v>1.048274276563944</v>
      </c>
      <c r="DF495" s="23" t="n">
        <v>1.07114354894999</v>
      </c>
      <c r="DG495" s="23" t="n">
        <v>0.001817188986049176</v>
      </c>
      <c r="DH495" s="23" t="n">
        <v>0.0001392825043495072</v>
      </c>
      <c r="DI495" s="23" t="n">
        <v>1.16005884765272</v>
      </c>
      <c r="DJ495" s="23" t="n">
        <v>0.1600588476527199</v>
      </c>
      <c r="DK495" s="23" t="n">
        <v>0.01463227010030081</v>
      </c>
      <c r="DL495" s="23" t="n">
        <v>0.002578241621690807</v>
      </c>
      <c r="DM495" s="23" t="n">
        <v>0.0186459462503421</v>
      </c>
      <c r="DN495" s="23" t="n">
        <v>0.001435434528350486</v>
      </c>
      <c r="DO495" s="23" t="n">
        <v>0.004013676150041293</v>
      </c>
      <c r="DP495" s="23" t="n">
        <v>1.176202435030078</v>
      </c>
      <c r="DQ495" s="23" t="n">
        <v>1.274303038594044</v>
      </c>
      <c r="DR495" s="23" t="n">
        <v>0.02439736202008366</v>
      </c>
      <c r="DS495" s="23" t="n">
        <v>0.005751415769741558</v>
      </c>
      <c r="DT495" s="23" t="n">
        <v>1.667366844163306</v>
      </c>
      <c r="DU495" s="23" t="n">
        <v>0.6673668441633059</v>
      </c>
      <c r="DV495" s="23" t="n">
        <v>-0.009898389899837432</v>
      </c>
      <c r="DW495" s="23" t="n">
        <v>-0.001469269529502272</v>
      </c>
      <c r="DX495" s="23" t="n">
        <v>-0.01190594153754801</v>
      </c>
      <c r="DY495" s="23" t="n">
        <v>-0.0005382821082083027</v>
      </c>
      <c r="DZ495" s="23" t="n">
        <v>-0.002007551637710575</v>
      </c>
      <c r="EA495" s="23" t="n">
        <v>1.148435204550429</v>
      </c>
      <c r="EB495" s="23" t="n">
        <v>1.202815978964775</v>
      </c>
      <c r="EC495" s="23" t="n">
        <v>-0.01331114821837334</v>
      </c>
      <c r="ED495" s="23" t="n">
        <v>-0.001405206680825331</v>
      </c>
      <c r="EE495" s="23" t="n">
        <v>1.34477913610899</v>
      </c>
      <c r="EF495" s="23" t="n">
        <v>0.3447791361089904</v>
      </c>
      <c r="EG495" s="23" t="n">
        <v>0.007226906675990782</v>
      </c>
      <c r="EH495" s="23" t="n">
        <v>0.003443406786670552</v>
      </c>
      <c r="EI495" s="23" t="n">
        <v>0.01225964310276051</v>
      </c>
      <c r="EJ495" s="23" t="n">
        <v>0.001589329640099179</v>
      </c>
      <c r="EK495" s="23" t="n">
        <v>0.005032736426769731</v>
      </c>
      <c r="EL495" s="23" t="n">
        <v>1.476470354613853</v>
      </c>
      <c r="EM495" s="23" t="n">
        <v>1.696388738973132</v>
      </c>
      <c r="EN495" s="23" t="n">
        <v>0.01758976780967403</v>
      </c>
      <c r="EO495" s="23" t="n">
        <v>0.005330124706913519</v>
      </c>
      <c r="EP495" s="23" t="n">
        <v>2.43392762606313</v>
      </c>
      <c r="EQ495" s="23" t="n">
        <v>1.43392762606313</v>
      </c>
      <c r="ER495" s="23" t="n">
        <v>0.002691173396130201</v>
      </c>
      <c r="ES495" s="23" t="n">
        <v>0.0009650910894802852</v>
      </c>
      <c r="ET495" s="23" t="n">
        <v>0.004460418021718766</v>
      </c>
      <c r="EU495" s="23" t="n">
        <v>0.0008041535361082793</v>
      </c>
      <c r="EV495" s="23" t="n">
        <v>0.001769244625588565</v>
      </c>
      <c r="EW495" s="23" t="n">
        <v>1.358613492117619</v>
      </c>
      <c r="EX495" s="23" t="n">
        <v>1.657424983515617</v>
      </c>
      <c r="EY495" s="23" t="n">
        <v>0.01996077003279794</v>
      </c>
      <c r="EZ495" s="23" t="n">
        <v>0.01550035201107917</v>
      </c>
      <c r="FA495" s="23" t="n">
        <v>7.417125206982472</v>
      </c>
      <c r="FB495" s="23" t="n">
        <v>6.417125206982473</v>
      </c>
      <c r="FC495" s="23" t="n">
        <v>0.007543002312347653</v>
      </c>
      <c r="FD495" s="23" t="n">
        <v>0.003301523189691231</v>
      </c>
      <c r="FE495" s="23" t="n">
        <v>0.01283961142794739</v>
      </c>
      <c r="FF495" s="23" t="n">
        <v>0.001995085925908504</v>
      </c>
      <c r="FG495" s="23" t="n">
        <v>0.005296609115599735</v>
      </c>
      <c r="FH495" s="23" t="n">
        <v>1.437693514197489</v>
      </c>
      <c r="FI495" s="23" t="n">
        <v>1.702188451795826</v>
      </c>
      <c r="FJ495" s="23" t="n">
        <v>0.02497890866911171</v>
      </c>
      <c r="FK495" s="23" t="n">
        <v>0.01213929724116432</v>
      </c>
      <c r="FL495" s="23" t="n">
        <v>3.311534006588071</v>
      </c>
      <c r="FM495" s="23" t="n">
        <v>2.311534006588071</v>
      </c>
    </row>
    <row r="496">
      <c r="A496" s="2" t="inlineStr">
        <is>
          <t>SA|1401</t>
        </is>
      </c>
      <c r="B496" s="2" t="inlineStr">
        <is>
          <t>SA</t>
        </is>
      </c>
      <c r="C496" s="2" t="inlineStr">
        <is>
          <t>1401</t>
        </is>
      </c>
      <c r="D496" s="2" t="inlineStr">
        <is>
          <t>Sawmill product manufacturing</t>
        </is>
      </c>
      <c r="E496" s="23" t="n">
        <v>1</v>
      </c>
      <c r="F496" s="23" t="n">
        <v>0.6137123669658063</v>
      </c>
      <c r="G496" s="23" t="n">
        <v>1.945547291636497</v>
      </c>
      <c r="H496" s="23" t="n">
        <v>0.331834924670691</v>
      </c>
      <c r="I496" s="23" t="n">
        <v>0.9455472916364973</v>
      </c>
      <c r="J496" s="23" t="n">
        <v>1.613712366965806</v>
      </c>
      <c r="K496" s="23" t="n">
        <v>1.945547291636497</v>
      </c>
      <c r="L496" s="23" t="n">
        <v>2.512812680250428</v>
      </c>
      <c r="M496" s="23" t="n">
        <v>0.5672653886139309</v>
      </c>
      <c r="N496" s="23" t="n">
        <v>2.512812680250428</v>
      </c>
      <c r="O496" s="23" t="n">
        <v>1.512812680250428</v>
      </c>
      <c r="P496" s="23" t="n">
        <v>0.1895298911689459</v>
      </c>
      <c r="Q496" s="23" t="n">
        <v>0.1289554924074455</v>
      </c>
      <c r="R496" s="23" t="n">
        <v>0.3897988196344423</v>
      </c>
      <c r="S496" s="23" t="n">
        <v>0.07131343605805082</v>
      </c>
      <c r="T496" s="23" t="n">
        <v>0.2002689284654963</v>
      </c>
      <c r="U496" s="23" t="n">
        <v>1.680396593973112</v>
      </c>
      <c r="V496" s="23" t="n">
        <v>2.056661443903736</v>
      </c>
      <c r="W496" s="23" t="n">
        <v>0.531891880905486</v>
      </c>
      <c r="X496" s="23" t="n">
        <v>0.1420930612710437</v>
      </c>
      <c r="Y496" s="23" t="n">
        <v>2.806374644257883</v>
      </c>
      <c r="Z496" s="23" t="n">
        <v>1.806374644257883</v>
      </c>
      <c r="AA496" s="23" t="n">
        <v>0.3397446214516203</v>
      </c>
      <c r="AB496" s="23" t="n">
        <v>0.3039071332282318</v>
      </c>
      <c r="AC496" s="23" t="n">
        <v>0.7853398741122796</v>
      </c>
      <c r="AD496" s="23" t="n">
        <v>0.1416881194324275</v>
      </c>
      <c r="AE496" s="23" t="n">
        <v>0.4455952526606592</v>
      </c>
      <c r="AF496" s="23" t="n">
        <v>1.894516392723846</v>
      </c>
      <c r="AG496" s="23" t="n">
        <v>2.311559402343952</v>
      </c>
      <c r="AH496" s="23" t="n">
        <v>1.095131926714513</v>
      </c>
      <c r="AI496" s="23" t="n">
        <v>0.3097920526022336</v>
      </c>
      <c r="AJ496" s="23" t="n">
        <v>3.223397391945056</v>
      </c>
      <c r="AK496" s="23" t="n">
        <v>2.223397391945056</v>
      </c>
      <c r="AL496" s="23" t="n">
        <v>0.3501281022650518</v>
      </c>
      <c r="AM496" s="23" t="n">
        <v>0.3074361833533413</v>
      </c>
      <c r="AN496" s="23" t="n">
        <v>0.8018208867661141</v>
      </c>
      <c r="AO496" s="23" t="n">
        <v>0.144256601147721</v>
      </c>
      <c r="AP496" s="23" t="n">
        <v>0.4516927845010623</v>
      </c>
      <c r="AQ496" s="23" t="n">
        <v>1.878067716828419</v>
      </c>
      <c r="AR496" s="23" t="n">
        <v>2.290078635730658</v>
      </c>
      <c r="AS496" s="23" t="n">
        <v>1.127751597836134</v>
      </c>
      <c r="AT496" s="23" t="n">
        <v>0.32593071107002</v>
      </c>
      <c r="AU496" s="23" t="n">
        <v>3.220968527063305</v>
      </c>
      <c r="AV496" s="23" t="n">
        <v>2.220968527063305</v>
      </c>
      <c r="AW496" s="23" t="n">
        <v>0.3523632429474855</v>
      </c>
      <c r="AX496" s="23" t="n">
        <v>0.3168699223347029</v>
      </c>
      <c r="AY496" s="23" t="n">
        <v>0.8160688837015149</v>
      </c>
      <c r="AZ496" s="23" t="n">
        <v>0.1468357184193265</v>
      </c>
      <c r="BA496" s="23" t="n">
        <v>0.4637056407540294</v>
      </c>
      <c r="BB496" s="23" t="n">
        <v>1.899270649469893</v>
      </c>
      <c r="BC496" s="23" t="n">
        <v>2.315987549879423</v>
      </c>
      <c r="BD496" s="23" t="n">
        <v>1.147501075974695</v>
      </c>
      <c r="BE496" s="23" t="n">
        <v>0.3314321922731798</v>
      </c>
      <c r="BF496" s="23" t="n">
        <v>3.256585636957918</v>
      </c>
      <c r="BG496" s="23" t="n">
        <v>2.256585636957918</v>
      </c>
      <c r="BH496" s="23" t="n">
        <v>2.395137950419274</v>
      </c>
      <c r="BI496" s="23" t="n">
        <v>1.256629729795123</v>
      </c>
      <c r="BJ496" s="23" t="n">
        <v>4.45806777336273</v>
      </c>
      <c r="BK496" s="23" t="n">
        <v>0.8063000931483331</v>
      </c>
      <c r="BL496" s="23" t="n">
        <v>2.062929822943456</v>
      </c>
      <c r="BM496" s="23" t="n">
        <v>1.524658602472207</v>
      </c>
      <c r="BN496" s="23" t="n">
        <v>1.861298958827126</v>
      </c>
      <c r="BO496" s="23" t="n">
        <v>6.164465372205695</v>
      </c>
      <c r="BP496" s="23" t="n">
        <v>1.706397598842964</v>
      </c>
      <c r="BQ496" s="23" t="n">
        <v>2.573741262429829</v>
      </c>
      <c r="BR496" s="23" t="n">
        <v>1.573741262429829</v>
      </c>
      <c r="CD496" s="23" t="n">
        <v>0.1502147302826743</v>
      </c>
      <c r="CE496" s="23" t="n">
        <v>0.1749516408207862</v>
      </c>
      <c r="CF496" s="23" t="n">
        <v>0.3955410544778375</v>
      </c>
      <c r="CG496" s="23" t="n">
        <v>0.07037468337437697</v>
      </c>
      <c r="CH496" s="23" t="n">
        <v>0.2453263241951631</v>
      </c>
      <c r="CI496" s="23" t="n">
        <v>2.164676996001403</v>
      </c>
      <c r="CJ496" s="23" t="n">
        <v>2.633170886327244</v>
      </c>
      <c r="CK496" s="23" t="n">
        <v>0.5632400458090271</v>
      </c>
      <c r="CL496" s="23" t="n">
        <v>0.1676989913311896</v>
      </c>
      <c r="CM496" s="23" t="n">
        <v>3.749566002942061</v>
      </c>
      <c r="CN496" s="23" t="n">
        <v>2.749566002942061</v>
      </c>
      <c r="CO496" s="23" t="n">
        <v>0</v>
      </c>
      <c r="CP496" s="23" t="n">
        <v>4.119984969863136e-05</v>
      </c>
      <c r="CQ496" s="23" t="n">
        <v>0.0001842392037537887</v>
      </c>
      <c r="CR496" s="23" t="n">
        <v>0.0001430393540551573</v>
      </c>
      <c r="CS496" s="23" t="n">
        <v>0.0001842392037537887</v>
      </c>
      <c r="CV496" s="23" t="n">
        <v>0.002210532687309964</v>
      </c>
      <c r="CW496" s="23" t="n">
        <v>0.002026293483556175</v>
      </c>
      <c r="CZ496" s="23" t="n">
        <v>7.181368174002992e-05</v>
      </c>
      <c r="DA496" s="23" t="n">
        <v>6.642374188282194e-05</v>
      </c>
      <c r="DB496" s="23" t="n">
        <v>0.0002070036398664972</v>
      </c>
      <c r="DC496" s="23" t="n">
        <v>6.876621624364536e-05</v>
      </c>
      <c r="DD496" s="23" t="n">
        <v>0.0001351899581264673</v>
      </c>
      <c r="DE496" s="23" t="n">
        <v>1.924945501656357</v>
      </c>
      <c r="DF496" s="23" t="n">
        <v>2.882509778789278</v>
      </c>
      <c r="DG496" s="23" t="n">
        <v>0.0003149144092005981</v>
      </c>
      <c r="DH496" s="23" t="n">
        <v>0.0001079107693341009</v>
      </c>
      <c r="DI496" s="23" t="n">
        <v>4.385158949803023</v>
      </c>
      <c r="DJ496" s="23" t="n">
        <v>3.385158949803023</v>
      </c>
      <c r="DK496" s="23" t="n">
        <v>0.002426090932091471</v>
      </c>
      <c r="DL496" s="23" t="n">
        <v>0.02703658876771326</v>
      </c>
      <c r="DM496" s="23" t="n">
        <v>0.03388149814076038</v>
      </c>
      <c r="DN496" s="23" t="n">
        <v>0.004418818440955648</v>
      </c>
      <c r="DO496" s="23" t="n">
        <v>0.03145540720866891</v>
      </c>
      <c r="DP496" s="23" t="n">
        <v>12.14409538821602</v>
      </c>
      <c r="DQ496" s="23" t="n">
        <v>13.96546918031304</v>
      </c>
      <c r="DR496" s="23" t="n">
        <v>0.03833747560448902</v>
      </c>
      <c r="DS496" s="23" t="n">
        <v>0.004455977463728639</v>
      </c>
      <c r="DT496" s="23" t="n">
        <v>15.8021593903899</v>
      </c>
      <c r="DU496" s="23" t="n">
        <v>14.8021593903899</v>
      </c>
      <c r="DV496" s="23" t="n">
        <v>-0.0002627639313977243</v>
      </c>
      <c r="DW496" s="23" t="n">
        <v>-0.0177104733779332</v>
      </c>
      <c r="DX496" s="23" t="n">
        <v>-0.02002474404898</v>
      </c>
      <c r="DY496" s="23" t="n">
        <v>-0.002051506739649076</v>
      </c>
      <c r="DZ496" s="23" t="n">
        <v>-0.01976198011758228</v>
      </c>
      <c r="EA496" s="23" t="n">
        <v>68.40070177716403</v>
      </c>
      <c r="EB496" s="23" t="n">
        <v>76.20811556008493</v>
      </c>
      <c r="EC496" s="23" t="n">
        <v>-0.02111344456243986</v>
      </c>
      <c r="ED496" s="23" t="n">
        <v>-0.001088700513459852</v>
      </c>
      <c r="EE496" s="23" t="n">
        <v>80.35138022989221</v>
      </c>
      <c r="EF496" s="23" t="n">
        <v>79.3513802298922</v>
      </c>
      <c r="EG496" s="23" t="n">
        <v>0.005489068354731013</v>
      </c>
      <c r="EH496" s="23" t="n">
        <v>0.003912653063624955</v>
      </c>
      <c r="EI496" s="23" t="n">
        <v>0.01167868666311714</v>
      </c>
      <c r="EJ496" s="23" t="n">
        <v>0.002276965244761173</v>
      </c>
      <c r="EK496" s="23" t="n">
        <v>0.006189618308386128</v>
      </c>
      <c r="EL496" s="23" t="n">
        <v>1.712808223685655</v>
      </c>
      <c r="EM496" s="23" t="n">
        <v>2.127626385459622</v>
      </c>
      <c r="EN496" s="23" t="n">
        <v>0.01580826388788061</v>
      </c>
      <c r="EO496" s="23" t="n">
        <v>0.004129577224763464</v>
      </c>
      <c r="EP496" s="23" t="n">
        <v>2.879953913172807</v>
      </c>
      <c r="EQ496" s="23" t="n">
        <v>1.879953913172807</v>
      </c>
      <c r="ER496" s="23" t="n">
        <v>0.004894412458700426</v>
      </c>
      <c r="ES496" s="23" t="n">
        <v>-0.0003836029385153596</v>
      </c>
      <c r="ET496" s="23" t="n">
        <v>0.004802325990717563</v>
      </c>
      <c r="EU496" s="23" t="n">
        <v>0.0002915164705324972</v>
      </c>
      <c r="EV496" s="23" t="n">
        <v>-9.208646798286244e-05</v>
      </c>
      <c r="EW496" s="23" t="n">
        <v>0.9216243130810405</v>
      </c>
      <c r="EX496" s="23" t="n">
        <v>0.9811853886937609</v>
      </c>
      <c r="EY496" s="23" t="n">
        <v>0.01681140723374066</v>
      </c>
      <c r="EZ496" s="23" t="n">
        <v>0.0120090812430231</v>
      </c>
      <c r="FA496" s="23" t="n">
        <v>3.43481620635717</v>
      </c>
      <c r="FB496" s="23" t="n">
        <v>2.43481620635717</v>
      </c>
      <c r="FC496" s="23" t="n">
        <v>0.008424494272275498</v>
      </c>
      <c r="FD496" s="23" t="n">
        <v>0.009811814681864858</v>
      </c>
      <c r="FE496" s="23" t="n">
        <v>0.02218313304978647</v>
      </c>
      <c r="FF496" s="23" t="n">
        <v>0.003946824095646111</v>
      </c>
      <c r="FG496" s="23" t="n">
        <v>0.01375863877751097</v>
      </c>
      <c r="FH496" s="23" t="n">
        <v>2.164676996001404</v>
      </c>
      <c r="FI496" s="23" t="n">
        <v>2.633170886327244</v>
      </c>
      <c r="FJ496" s="23" t="n">
        <v>0.03158819731530432</v>
      </c>
      <c r="FK496" s="23" t="n">
        <v>0.009405064265517848</v>
      </c>
      <c r="FL496" s="23" t="n">
        <v>3.74956600294206</v>
      </c>
      <c r="FM496" s="23" t="n">
        <v>2.74956600294206</v>
      </c>
    </row>
    <row r="497">
      <c r="A497" s="2" t="inlineStr">
        <is>
          <t>SA|1402</t>
        </is>
      </c>
      <c r="B497" s="2" t="inlineStr">
        <is>
          <t>SA</t>
        </is>
      </c>
      <c r="C497" s="2" t="inlineStr">
        <is>
          <t>1402</t>
        </is>
      </c>
      <c r="D497" s="2" t="inlineStr">
        <is>
          <t>Other wood product manufacturing</t>
        </is>
      </c>
      <c r="E497" s="23" t="n">
        <v>1</v>
      </c>
      <c r="F497" s="23" t="n">
        <v>0.4624963570741538</v>
      </c>
      <c r="G497" s="23" t="n">
        <v>1.766701121034376</v>
      </c>
      <c r="H497" s="23" t="n">
        <v>0.3042047639602223</v>
      </c>
      <c r="I497" s="23" t="n">
        <v>0.7667011210343762</v>
      </c>
      <c r="J497" s="23" t="n">
        <v>1.462496357074154</v>
      </c>
      <c r="K497" s="23" t="n">
        <v>1.766701121034376</v>
      </c>
      <c r="L497" s="23" t="n">
        <v>2.42818168082243</v>
      </c>
      <c r="M497" s="23" t="n">
        <v>0.6614805597880542</v>
      </c>
      <c r="N497" s="23" t="n">
        <v>2.42818168082243</v>
      </c>
      <c r="O497" s="23" t="n">
        <v>1.42818168082243</v>
      </c>
      <c r="P497" s="23" t="n">
        <v>0.2662031605465431</v>
      </c>
      <c r="Q497" s="23" t="n">
        <v>0.115433846116149</v>
      </c>
      <c r="R497" s="23" t="n">
        <v>0.454539174418056</v>
      </c>
      <c r="S497" s="23" t="n">
        <v>0.07290216775536391</v>
      </c>
      <c r="T497" s="23" t="n">
        <v>0.1883360138715129</v>
      </c>
      <c r="U497" s="23" t="n">
        <v>1.43363063713876</v>
      </c>
      <c r="V497" s="23" t="n">
        <v>1.707489773918684</v>
      </c>
      <c r="W497" s="23" t="n">
        <v>0.6202319869854335</v>
      </c>
      <c r="X497" s="23" t="n">
        <v>0.1656928125673774</v>
      </c>
      <c r="Y497" s="23" t="n">
        <v>2.329919696340314</v>
      </c>
      <c r="Z497" s="23" t="n">
        <v>1.329919696340314</v>
      </c>
      <c r="AA497" s="23" t="n">
        <v>0.4308746409565164</v>
      </c>
      <c r="AB497" s="23" t="n">
        <v>0.2092743620000103</v>
      </c>
      <c r="AC497" s="23" t="n">
        <v>0.7801754084438406</v>
      </c>
      <c r="AD497" s="23" t="n">
        <v>0.1400264054873138</v>
      </c>
      <c r="AE497" s="23" t="n">
        <v>0.3493007674873242</v>
      </c>
      <c r="AF497" s="23" t="n">
        <v>1.485696632169936</v>
      </c>
      <c r="AG497" s="23" t="n">
        <v>1.810678406860745</v>
      </c>
      <c r="AH497" s="23" t="n">
        <v>1.141419765117752</v>
      </c>
      <c r="AI497" s="23" t="n">
        <v>0.3612443566739116</v>
      </c>
      <c r="AJ497" s="23" t="n">
        <v>2.649076219904396</v>
      </c>
      <c r="AK497" s="23" t="n">
        <v>1.649076219904396</v>
      </c>
      <c r="AL497" s="23" t="n">
        <v>0.4353923910381103</v>
      </c>
      <c r="AM497" s="23" t="n">
        <v>0.2135774428786895</v>
      </c>
      <c r="AN497" s="23" t="n">
        <v>0.7918050333800887</v>
      </c>
      <c r="AO497" s="23" t="n">
        <v>0.1428351994632888</v>
      </c>
      <c r="AP497" s="23" t="n">
        <v>0.3564126423419783</v>
      </c>
      <c r="AQ497" s="23" t="n">
        <v>1.490540136380093</v>
      </c>
      <c r="AR497" s="23" t="n">
        <v>1.818600989999343</v>
      </c>
      <c r="AS497" s="23" t="n">
        <v>1.171868463192914</v>
      </c>
      <c r="AT497" s="23" t="n">
        <v>0.3800634298128255</v>
      </c>
      <c r="AU497" s="23" t="n">
        <v>2.691522606536179</v>
      </c>
      <c r="AV497" s="23" t="n">
        <v>1.691522606536179</v>
      </c>
      <c r="AW497" s="23" t="n">
        <v>0.437402272101959</v>
      </c>
      <c r="AX497" s="23" t="n">
        <v>0.2167789875657694</v>
      </c>
      <c r="AY497" s="23" t="n">
        <v>0.7995840808697731</v>
      </c>
      <c r="AZ497" s="23" t="n">
        <v>0.1454028212020447</v>
      </c>
      <c r="BA497" s="23" t="n">
        <v>0.362181808767814</v>
      </c>
      <c r="BB497" s="23" t="n">
        <v>1.495605536121307</v>
      </c>
      <c r="BC497" s="23" t="n">
        <v>1.828029097853861</v>
      </c>
      <c r="BD497" s="23" t="n">
        <v>1.186062714111139</v>
      </c>
      <c r="BE497" s="23" t="n">
        <v>0.3864786332413662</v>
      </c>
      <c r="BF497" s="23" t="n">
        <v>2.711606202710046</v>
      </c>
      <c r="BG497" s="23" t="n">
        <v>1.711606202710046</v>
      </c>
      <c r="BH497" s="23" t="n">
        <v>2.678350284264328</v>
      </c>
      <c r="BI497" s="23" t="n">
        <v>1.172908115233317</v>
      </c>
      <c r="BJ497" s="23" t="n">
        <v>4.623749140964775</v>
      </c>
      <c r="BK497" s="23" t="n">
        <v>0.7724907414671303</v>
      </c>
      <c r="BL497" s="23" t="n">
        <v>1.945398856700447</v>
      </c>
      <c r="BM497" s="23" t="n">
        <v>1.43792185141888</v>
      </c>
      <c r="BN497" s="23" t="n">
        <v>1.726342207040629</v>
      </c>
      <c r="BO497" s="23" t="n">
        <v>6.613556489623303</v>
      </c>
      <c r="BP497" s="23" t="n">
        <v>1.989807348658528</v>
      </c>
      <c r="BQ497" s="23" t="n">
        <v>2.469264953310569</v>
      </c>
      <c r="BR497" s="23" t="n">
        <v>1.469264953310568</v>
      </c>
      <c r="CD497" s="23" t="n">
        <v>0.1646714804099733</v>
      </c>
      <c r="CE497" s="23" t="n">
        <v>0.09384051588386123</v>
      </c>
      <c r="CF497" s="23" t="n">
        <v>0.325636234025785</v>
      </c>
      <c r="CG497" s="23" t="n">
        <v>0.06712423773195043</v>
      </c>
      <c r="CH497" s="23" t="n">
        <v>0.1609647536158117</v>
      </c>
      <c r="CI497" s="23" t="n">
        <v>1.569865016396475</v>
      </c>
      <c r="CJ497" s="23" t="n">
        <v>1.977490171431427</v>
      </c>
      <c r="CK497" s="23" t="n">
        <v>0.5211877781323189</v>
      </c>
      <c r="CL497" s="23" t="n">
        <v>0.1955515441065339</v>
      </c>
      <c r="CM497" s="23" t="n">
        <v>3.165015440650361</v>
      </c>
      <c r="CN497" s="23" t="n">
        <v>2.165015440650361</v>
      </c>
      <c r="CO497" s="23" t="n">
        <v>0</v>
      </c>
      <c r="CP497" s="23" t="n">
        <v>8.159604074816769e-05</v>
      </c>
      <c r="CQ497" s="23" t="n">
        <v>0.000231078063208232</v>
      </c>
      <c r="CR497" s="23" t="n">
        <v>0.0001494820224600643</v>
      </c>
      <c r="CS497" s="23" t="n">
        <v>0.000231078063208232</v>
      </c>
      <c r="CV497" s="23" t="n">
        <v>0.002593911711622212</v>
      </c>
      <c r="CW497" s="23" t="n">
        <v>0.00236283364841398</v>
      </c>
      <c r="CZ497" s="23" t="n">
        <v>0.0004363934126156231</v>
      </c>
      <c r="DA497" s="23" t="n">
        <v>9.083060553739004e-05</v>
      </c>
      <c r="DB497" s="23" t="n">
        <v>0.0005895012229152237</v>
      </c>
      <c r="DC497" s="23" t="n">
        <v>6.227720476221052e-05</v>
      </c>
      <c r="DD497" s="23" t="n">
        <v>0.0001531078102996006</v>
      </c>
      <c r="DE497" s="23" t="n">
        <v>1.208139268173129</v>
      </c>
      <c r="DF497" s="23" t="n">
        <v>1.350848124360801</v>
      </c>
      <c r="DG497" s="23" t="n">
        <v>0.0007153345234109488</v>
      </c>
      <c r="DH497" s="23" t="n">
        <v>0.0001258333004957251</v>
      </c>
      <c r="DI497" s="23" t="n">
        <v>1.639196428569874</v>
      </c>
      <c r="DJ497" s="23" t="n">
        <v>0.6391964285698739</v>
      </c>
      <c r="DK497" s="23" t="n">
        <v>0.001820928103907794</v>
      </c>
      <c r="DL497" s="23" t="n">
        <v>0.00745587022763234</v>
      </c>
      <c r="DM497" s="23" t="n">
        <v>0.01437529504351025</v>
      </c>
      <c r="DN497" s="23" t="n">
        <v>0.005098496711970116</v>
      </c>
      <c r="DO497" s="23" t="n">
        <v>0.01255436693960246</v>
      </c>
      <c r="DP497" s="23" t="n">
        <v>5.094543991952074</v>
      </c>
      <c r="DQ497" s="23" t="n">
        <v>7.89448798810904</v>
      </c>
      <c r="DR497" s="23" t="n">
        <v>0.01957135058695228</v>
      </c>
      <c r="DS497" s="23" t="n">
        <v>0.005196055543442029</v>
      </c>
      <c r="DT497" s="23" t="n">
        <v>10.7480084166702</v>
      </c>
      <c r="DU497" s="23" t="n">
        <v>9.748008416670199</v>
      </c>
      <c r="DV497" s="23" t="n">
        <v>-0.0002474404526747091</v>
      </c>
      <c r="DW497" s="23" t="n">
        <v>-0.004426752186837959</v>
      </c>
      <c r="DX497" s="23" t="n">
        <v>-0.007416826839949914</v>
      </c>
      <c r="DY497" s="23" t="n">
        <v>-0.002742634200437246</v>
      </c>
      <c r="DZ497" s="23" t="n">
        <v>-0.007169386387275205</v>
      </c>
      <c r="EA497" s="23" t="n">
        <v>18.8901717119693</v>
      </c>
      <c r="EB497" s="23" t="n">
        <v>29.97418877866443</v>
      </c>
      <c r="EC497" s="23" t="n">
        <v>-0.008686345903759891</v>
      </c>
      <c r="ED497" s="23" t="n">
        <v>-0.001269519063809977</v>
      </c>
      <c r="EE497" s="23" t="n">
        <v>35.10479313250838</v>
      </c>
      <c r="EF497" s="23" t="n">
        <v>34.10479313250838</v>
      </c>
      <c r="EG497" s="23" t="n">
        <v>0.007851336596687793</v>
      </c>
      <c r="EH497" s="23" t="n">
        <v>0.003764276751587973</v>
      </c>
      <c r="EI497" s="23" t="n">
        <v>0.01401515333085748</v>
      </c>
      <c r="EJ497" s="23" t="n">
        <v>0.002399539982581709</v>
      </c>
      <c r="EK497" s="23" t="n">
        <v>0.006163816734169682</v>
      </c>
      <c r="EL497" s="23" t="n">
        <v>1.479444067291166</v>
      </c>
      <c r="EM497" s="23" t="n">
        <v>1.785065913079052</v>
      </c>
      <c r="EN497" s="23" t="n">
        <v>0.0188305979343068</v>
      </c>
      <c r="EO497" s="23" t="n">
        <v>0.004815444603449327</v>
      </c>
      <c r="EP497" s="23" t="n">
        <v>2.398393917062577</v>
      </c>
      <c r="EQ497" s="23" t="n">
        <v>1.398393917062577</v>
      </c>
      <c r="ER497" s="23" t="n">
        <v>-0.003333586515093845</v>
      </c>
      <c r="ES497" s="23" t="n">
        <v>0.0005388041270911822</v>
      </c>
      <c r="ET497" s="23" t="n">
        <v>-0.002385528394609469</v>
      </c>
      <c r="EU497" s="23" t="n">
        <v>0.0004092539933931936</v>
      </c>
      <c r="EV497" s="23" t="n">
        <v>0.0009480581204843758</v>
      </c>
      <c r="EW497" s="23" t="n">
        <v>0.8383710383241654</v>
      </c>
      <c r="EX497" s="23" t="n">
        <v>0.715604165006143</v>
      </c>
      <c r="EY497" s="23" t="n">
        <v>0.01161810014085462</v>
      </c>
      <c r="EZ497" s="23" t="n">
        <v>0.01400362853546409</v>
      </c>
      <c r="FA497" s="23" t="n">
        <v>-3.485165328168348</v>
      </c>
      <c r="FB497" s="23" t="n">
        <v>-4.485165328168348</v>
      </c>
      <c r="FC497" s="23" t="n">
        <v>0.009235272339206497</v>
      </c>
      <c r="FD497" s="23" t="n">
        <v>0.005262858623007822</v>
      </c>
      <c r="FE497" s="23" t="n">
        <v>0.01826266028127336</v>
      </c>
      <c r="FF497" s="23" t="n">
        <v>0.00376452931905904</v>
      </c>
      <c r="FG497" s="23" t="n">
        <v>0.009027387942066862</v>
      </c>
      <c r="FH497" s="23" t="n">
        <v>1.569865016396475</v>
      </c>
      <c r="FI497" s="23" t="n">
        <v>1.977490171431425</v>
      </c>
      <c r="FJ497" s="23" t="n">
        <v>0.02922977955219973</v>
      </c>
      <c r="FK497" s="23" t="n">
        <v>0.01096711927092637</v>
      </c>
      <c r="FL497" s="23" t="n">
        <v>3.16501544065036</v>
      </c>
      <c r="FM497" s="23" t="n">
        <v>2.165015440650359</v>
      </c>
    </row>
    <row r="498">
      <c r="A498" s="2" t="inlineStr">
        <is>
          <t>SA|1501</t>
        </is>
      </c>
      <c r="B498" s="2" t="inlineStr">
        <is>
          <t>SA</t>
        </is>
      </c>
      <c r="C498" s="2" t="inlineStr">
        <is>
          <t>1501</t>
        </is>
      </c>
      <c r="D498" s="2" t="inlineStr">
        <is>
          <t>Pulp, paper and paperboard manufacturing</t>
        </is>
      </c>
      <c r="E498" s="23" t="n">
        <v>1</v>
      </c>
      <c r="F498" s="23" t="n">
        <v>0.5027959085364865</v>
      </c>
      <c r="G498" s="23" t="n">
        <v>1.869692359426641</v>
      </c>
      <c r="H498" s="23" t="n">
        <v>0.3668964508901548</v>
      </c>
      <c r="I498" s="23" t="n">
        <v>0.8696923594266412</v>
      </c>
      <c r="J498" s="23" t="n">
        <v>1.502795908536486</v>
      </c>
      <c r="K498" s="23" t="n">
        <v>1.869692359426641</v>
      </c>
      <c r="L498" s="23" t="n">
        <v>2.448595308138377</v>
      </c>
      <c r="M498" s="23" t="n">
        <v>0.5789029487117354</v>
      </c>
      <c r="N498" s="23" t="n">
        <v>2.448595308138377</v>
      </c>
      <c r="O498" s="23" t="n">
        <v>1.448595308138377</v>
      </c>
      <c r="P498" s="23" t="n">
        <v>0.2052212028273392</v>
      </c>
      <c r="Q498" s="23" t="n">
        <v>0.1073325331879611</v>
      </c>
      <c r="R498" s="23" t="n">
        <v>0.3977956184531258</v>
      </c>
      <c r="S498" s="23" t="n">
        <v>0.08524188243782548</v>
      </c>
      <c r="T498" s="23" t="n">
        <v>0.1925744156257865</v>
      </c>
      <c r="U498" s="23" t="n">
        <v>1.523008985958747</v>
      </c>
      <c r="V498" s="23" t="n">
        <v>1.938374851003125</v>
      </c>
      <c r="W498" s="23" t="n">
        <v>0.5428037465927181</v>
      </c>
      <c r="X498" s="23" t="n">
        <v>0.1450081281395924</v>
      </c>
      <c r="Y498" s="23" t="n">
        <v>2.644969131427421</v>
      </c>
      <c r="Z498" s="23" t="n">
        <v>1.644969131427421</v>
      </c>
      <c r="AA498" s="23" t="n">
        <v>0.2800868537327808</v>
      </c>
      <c r="AB498" s="23" t="n">
        <v>0.2117930510389592</v>
      </c>
      <c r="AC498" s="23" t="n">
        <v>0.6622265713235497</v>
      </c>
      <c r="AD498" s="23" t="n">
        <v>0.1703466665518097</v>
      </c>
      <c r="AE498" s="23" t="n">
        <v>0.3821397175907689</v>
      </c>
      <c r="AF498" s="23" t="n">
        <v>1.756169196148785</v>
      </c>
      <c r="AG498" s="23" t="n">
        <v>2.364361491794087</v>
      </c>
      <c r="AH498" s="23" t="n">
        <v>0.9783740683127382</v>
      </c>
      <c r="AI498" s="23" t="n">
        <v>0.3161474969891885</v>
      </c>
      <c r="AJ498" s="23" t="n">
        <v>3.493109566813743</v>
      </c>
      <c r="AK498" s="23" t="n">
        <v>2.493109566813744</v>
      </c>
      <c r="AL498" s="23" t="n">
        <v>0.2887646850469771</v>
      </c>
      <c r="AM498" s="23" t="n">
        <v>0.2176826827652491</v>
      </c>
      <c r="AN498" s="23" t="n">
        <v>0.6812813481526391</v>
      </c>
      <c r="AO498" s="23" t="n">
        <v>0.1748339803404129</v>
      </c>
      <c r="AP498" s="23" t="n">
        <v>0.392516663105662</v>
      </c>
      <c r="AQ498" s="23" t="n">
        <v>1.753841082505764</v>
      </c>
      <c r="AR498" s="23" t="n">
        <v>2.359295936903802</v>
      </c>
      <c r="AS498" s="23" t="n">
        <v>1.013898591336076</v>
      </c>
      <c r="AT498" s="23" t="n">
        <v>0.3326172431834368</v>
      </c>
      <c r="AU498" s="23" t="n">
        <v>3.51115854478927</v>
      </c>
      <c r="AV498" s="23" t="n">
        <v>2.51115854478927</v>
      </c>
      <c r="AW498" s="23" t="n">
        <v>0.2942151515215168</v>
      </c>
      <c r="AX498" s="23" t="n">
        <v>0.2195602504791832</v>
      </c>
      <c r="AY498" s="23" t="n">
        <v>0.6915972631992062</v>
      </c>
      <c r="AZ498" s="23" t="n">
        <v>0.1778218611985062</v>
      </c>
      <c r="BA498" s="23" t="n">
        <v>0.3973821116776894</v>
      </c>
      <c r="BB498" s="23" t="n">
        <v>1.746257455959491</v>
      </c>
      <c r="BC498" s="23" t="n">
        <v>2.350651418265343</v>
      </c>
      <c r="BD498" s="23" t="n">
        <v>1.0298288515458</v>
      </c>
      <c r="BE498" s="23" t="n">
        <v>0.3382315883465936</v>
      </c>
      <c r="BF498" s="23" t="n">
        <v>3.500257706715983</v>
      </c>
      <c r="BG498" s="23" t="n">
        <v>2.500257706715983</v>
      </c>
      <c r="BH498" s="23" t="n">
        <v>1.377145162308433</v>
      </c>
      <c r="BI498" s="23" t="n">
        <v>1.132791204453905</v>
      </c>
      <c r="BJ498" s="23" t="n">
        <v>3.383313794833666</v>
      </c>
      <c r="BK498" s="23" t="n">
        <v>0.8733774280713282</v>
      </c>
      <c r="BL498" s="23" t="n">
        <v>2.006168632525233</v>
      </c>
      <c r="BM498" s="23" t="n">
        <v>1.82256485042947</v>
      </c>
      <c r="BN498" s="23" t="n">
        <v>2.456759016720069</v>
      </c>
      <c r="BO498" s="23" t="n">
        <v>5.124718473265603</v>
      </c>
      <c r="BP498" s="23" t="n">
        <v>1.741404678431937</v>
      </c>
      <c r="BQ498" s="23" t="n">
        <v>3.721262371989398</v>
      </c>
      <c r="BR498" s="23" t="n">
        <v>2.721262371989398</v>
      </c>
      <c r="CD498" s="23" t="n">
        <v>0.07486565090544155</v>
      </c>
      <c r="CE498" s="23" t="n">
        <v>0.1044605178509981</v>
      </c>
      <c r="CF498" s="23" t="n">
        <v>0.264430952870424</v>
      </c>
      <c r="CG498" s="23" t="n">
        <v>0.08510478411398432</v>
      </c>
      <c r="CH498" s="23" t="n">
        <v>0.1895653019649824</v>
      </c>
      <c r="CI498" s="23" t="n">
        <v>2.395306346603947</v>
      </c>
      <c r="CJ498" s="23" t="n">
        <v>3.53207311593953</v>
      </c>
      <c r="CK498" s="23" t="n">
        <v>0.4355703217200201</v>
      </c>
      <c r="CL498" s="23" t="n">
        <v>0.1711393688495961</v>
      </c>
      <c r="CM498" s="23" t="n">
        <v>5.818026243706393</v>
      </c>
      <c r="CN498" s="23" t="n">
        <v>4.818026243706392</v>
      </c>
      <c r="CO498" s="23" t="n">
        <v>0</v>
      </c>
      <c r="CP498" s="23" t="n">
        <v>7.743632334182369e-05</v>
      </c>
      <c r="CQ498" s="23" t="n">
        <v>0.0003359959247577211</v>
      </c>
      <c r="CR498" s="23" t="n">
        <v>0.0002585596014158974</v>
      </c>
      <c r="CS498" s="23" t="n">
        <v>0.0003359959247577211</v>
      </c>
      <c r="CV498" s="23" t="n">
        <v>0.002403859214376434</v>
      </c>
      <c r="CW498" s="23" t="n">
        <v>0.002067863289618713</v>
      </c>
      <c r="CZ498" s="23" t="n">
        <v>0.0002757685682726169</v>
      </c>
      <c r="DA498" s="23" t="n">
        <v>9.322250381016058e-05</v>
      </c>
      <c r="DB498" s="23" t="n">
        <v>0.0004356466304678902</v>
      </c>
      <c r="DC498" s="23" t="n">
        <v>6.665555838511273e-05</v>
      </c>
      <c r="DD498" s="23" t="n">
        <v>0.0001598780621952733</v>
      </c>
      <c r="DE498" s="23" t="n">
        <v>1.338046153679137</v>
      </c>
      <c r="DF498" s="23" t="n">
        <v>1.579754477447272</v>
      </c>
      <c r="DG498" s="23" t="n">
        <v>0.0005457712102838791</v>
      </c>
      <c r="DH498" s="23" t="n">
        <v>0.0001101245798159889</v>
      </c>
      <c r="DI498" s="23" t="n">
        <v>1.979091430551814</v>
      </c>
      <c r="DJ498" s="23" t="n">
        <v>0.9790914305518144</v>
      </c>
      <c r="DK498" s="23" t="n">
        <v>0.006303608355519536</v>
      </c>
      <c r="DL498" s="23" t="n">
        <v>0.003109755320082622</v>
      </c>
      <c r="DM498" s="23" t="n">
        <v>0.0153299763791894</v>
      </c>
      <c r="DN498" s="23" t="n">
        <v>0.005916612703587243</v>
      </c>
      <c r="DO498" s="23" t="n">
        <v>0.009026368023669865</v>
      </c>
      <c r="DP498" s="23" t="n">
        <v>1.493329398765657</v>
      </c>
      <c r="DQ498" s="23" t="n">
        <v>2.431936680483368</v>
      </c>
      <c r="DR498" s="23" t="n">
        <v>0.01987736908976633</v>
      </c>
      <c r="DS498" s="23" t="n">
        <v>0.004547392710576924</v>
      </c>
      <c r="DT498" s="23" t="n">
        <v>3.153331864655169</v>
      </c>
      <c r="DU498" s="23" t="n">
        <v>2.153331864655169</v>
      </c>
      <c r="DV498" s="23" t="n">
        <v>-0.0011289104492524</v>
      </c>
      <c r="DW498" s="23" t="n">
        <v>-0.00140284643330053</v>
      </c>
      <c r="DX498" s="23" t="n">
        <v>-0.005785703887847715</v>
      </c>
      <c r="DY498" s="23" t="n">
        <v>-0.003253947005294786</v>
      </c>
      <c r="DZ498" s="23" t="n">
        <v>-0.004656793438595316</v>
      </c>
      <c r="EA498" s="23" t="n">
        <v>2.242655193978884</v>
      </c>
      <c r="EB498" s="23" t="n">
        <v>5.125033514995978</v>
      </c>
      <c r="EC498" s="23" t="n">
        <v>-0.006896739304702348</v>
      </c>
      <c r="ED498" s="23" t="n">
        <v>-0.001111035416854633</v>
      </c>
      <c r="EE498" s="23" t="n">
        <v>6.10919963516113</v>
      </c>
      <c r="EF498" s="23" t="n">
        <v>5.109199635161131</v>
      </c>
      <c r="EG498" s="23" t="n">
        <v>0.007099260125645079</v>
      </c>
      <c r="EH498" s="23" t="n">
        <v>0.003565894535648245</v>
      </c>
      <c r="EI498" s="23" t="n">
        <v>0.01357962568197858</v>
      </c>
      <c r="EJ498" s="23" t="n">
        <v>0.002914471020685257</v>
      </c>
      <c r="EK498" s="23" t="n">
        <v>0.006480365556333502</v>
      </c>
      <c r="EL498" s="23" t="n">
        <v>1.502291009561257</v>
      </c>
      <c r="EM498" s="23" t="n">
        <v>1.912822666255613</v>
      </c>
      <c r="EN498" s="23" t="n">
        <v>0.01779392198902051</v>
      </c>
      <c r="EO498" s="23" t="n">
        <v>0.004214296307041924</v>
      </c>
      <c r="EP498" s="23" t="n">
        <v>2.506447386642794</v>
      </c>
      <c r="EQ498" s="23" t="n">
        <v>1.506447386642795</v>
      </c>
      <c r="ER498" s="23" t="n">
        <v>0.001578571188551155</v>
      </c>
      <c r="ES498" s="23" t="n">
        <v>0.002323737190641638</v>
      </c>
      <c r="ET498" s="23" t="n">
        <v>0.005475151147110839</v>
      </c>
      <c r="EU498" s="23" t="n">
        <v>0.001572842767918047</v>
      </c>
      <c r="EV498" s="23" t="n">
        <v>0.003896579958559685</v>
      </c>
      <c r="EW498" s="23" t="n">
        <v>2.472050932827687</v>
      </c>
      <c r="EX498" s="23" t="n">
        <v>3.468422068526441</v>
      </c>
      <c r="EY498" s="23" t="n">
        <v>0.01773060103431751</v>
      </c>
      <c r="EZ498" s="23" t="n">
        <v>0.01225544988720667</v>
      </c>
      <c r="FA498" s="23" t="n">
        <v>11.23205666168976</v>
      </c>
      <c r="FB498" s="23" t="n">
        <v>10.23205666168976</v>
      </c>
      <c r="FC498" s="23" t="n">
        <v>0.004198691074145705</v>
      </c>
      <c r="FD498" s="23" t="n">
        <v>0.005858460303184847</v>
      </c>
      <c r="FE498" s="23" t="n">
        <v>0.01483008386512531</v>
      </c>
      <c r="FF498" s="23" t="n">
        <v>0.004772932487794757</v>
      </c>
      <c r="FG498" s="23" t="n">
        <v>0.0106313927909796</v>
      </c>
      <c r="FH498" s="23" t="n">
        <v>2.395306346603947</v>
      </c>
      <c r="FI498" s="23" t="n">
        <v>3.532073115939529</v>
      </c>
      <c r="FJ498" s="23" t="n">
        <v>0.02442809485859549</v>
      </c>
      <c r="FK498" s="23" t="n">
        <v>0.00959801099347018</v>
      </c>
      <c r="FL498" s="23" t="n">
        <v>5.818026243706392</v>
      </c>
      <c r="FM498" s="23" t="n">
        <v>4.818026243706392</v>
      </c>
    </row>
    <row r="499">
      <c r="A499" s="2" t="inlineStr">
        <is>
          <t>SA|1502</t>
        </is>
      </c>
      <c r="B499" s="2" t="inlineStr">
        <is>
          <t>SA</t>
        </is>
      </c>
      <c r="C499" s="2" t="inlineStr">
        <is>
          <t>1502</t>
        </is>
      </c>
      <c r="D499" s="2" t="inlineStr">
        <is>
          <t>Paper stationery and other converted paper product manufacturing</t>
        </is>
      </c>
      <c r="E499" s="23" t="n">
        <v>1</v>
      </c>
      <c r="F499" s="23" t="n">
        <v>0.4324821253728435</v>
      </c>
      <c r="G499" s="23" t="n">
        <v>1.687305171320969</v>
      </c>
      <c r="H499" s="23" t="n">
        <v>0.2548230459481257</v>
      </c>
      <c r="I499" s="23" t="n">
        <v>0.6873051713209692</v>
      </c>
      <c r="J499" s="23" t="n">
        <v>1.432482125372843</v>
      </c>
      <c r="K499" s="23" t="n">
        <v>1.687305171320969</v>
      </c>
      <c r="L499" s="23" t="n">
        <v>2.332553820798917</v>
      </c>
      <c r="M499" s="23" t="n">
        <v>0.6452486494779479</v>
      </c>
      <c r="N499" s="23" t="n">
        <v>2.332553820798917</v>
      </c>
      <c r="O499" s="23" t="n">
        <v>1.332553820798917</v>
      </c>
      <c r="P499" s="23" t="n">
        <v>0.2505427122315906</v>
      </c>
      <c r="Q499" s="23" t="n">
        <v>0.1244812593423485</v>
      </c>
      <c r="R499" s="23" t="n">
        <v>0.443385348349535</v>
      </c>
      <c r="S499" s="23" t="n">
        <v>0.06836137677559589</v>
      </c>
      <c r="T499" s="23" t="n">
        <v>0.1928426361179444</v>
      </c>
      <c r="U499" s="23" t="n">
        <v>1.496846458767811</v>
      </c>
      <c r="V499" s="23" t="n">
        <v>1.769699642828522</v>
      </c>
      <c r="W499" s="23" t="n">
        <v>0.6050122653545627</v>
      </c>
      <c r="X499" s="23" t="n">
        <v>0.1616269170050277</v>
      </c>
      <c r="Y499" s="23" t="n">
        <v>2.414806880494357</v>
      </c>
      <c r="Z499" s="23" t="n">
        <v>1.414806880494357</v>
      </c>
      <c r="AA499" s="23" t="n">
        <v>0.3166333148041378</v>
      </c>
      <c r="AB499" s="23" t="n">
        <v>0.2098503977920166</v>
      </c>
      <c r="AC499" s="23" t="n">
        <v>0.6484193584226172</v>
      </c>
      <c r="AD499" s="23" t="n">
        <v>0.1219356458264629</v>
      </c>
      <c r="AE499" s="23" t="n">
        <v>0.3317860436184795</v>
      </c>
      <c r="AF499" s="23" t="n">
        <v>1.662755269204143</v>
      </c>
      <c r="AG499" s="23" t="n">
        <v>2.047855762820519</v>
      </c>
      <c r="AH499" s="23" t="n">
        <v>1.000799227832623</v>
      </c>
      <c r="AI499" s="23" t="n">
        <v>0.3523798694100053</v>
      </c>
      <c r="AJ499" s="23" t="n">
        <v>3.160751509839369</v>
      </c>
      <c r="AK499" s="23" t="n">
        <v>2.160751509839368</v>
      </c>
      <c r="AL499" s="23" t="n">
        <v>0.3260432159098405</v>
      </c>
      <c r="AM499" s="23" t="n">
        <v>0.2142536205733151</v>
      </c>
      <c r="AN499" s="23" t="n">
        <v>0.6653890890005177</v>
      </c>
      <c r="AO499" s="23" t="n">
        <v>0.1250922525173622</v>
      </c>
      <c r="AP499" s="23" t="n">
        <v>0.3393458730906773</v>
      </c>
      <c r="AQ499" s="23" t="n">
        <v>1.657132582794061</v>
      </c>
      <c r="AR499" s="23" t="n">
        <v>2.040800288218588</v>
      </c>
      <c r="AS499" s="23" t="n">
        <v>1.036126234898288</v>
      </c>
      <c r="AT499" s="23" t="n">
        <v>0.3707371458977698</v>
      </c>
      <c r="AU499" s="23" t="n">
        <v>3.177880061104549</v>
      </c>
      <c r="AV499" s="23" t="n">
        <v>2.177880061104549</v>
      </c>
      <c r="AW499" s="23" t="n">
        <v>0.3279345642326938</v>
      </c>
      <c r="AX499" s="23" t="n">
        <v>0.2165897487894251</v>
      </c>
      <c r="AY499" s="23" t="n">
        <v>0.6712149636136449</v>
      </c>
      <c r="AZ499" s="23" t="n">
        <v>0.126690650591526</v>
      </c>
      <c r="BA499" s="23" t="n">
        <v>0.343280399380951</v>
      </c>
      <c r="BB499" s="23" t="n">
        <v>1.660466362538529</v>
      </c>
      <c r="BC499" s="23" t="n">
        <v>2.046795418421854</v>
      </c>
      <c r="BD499" s="23" t="n">
        <v>1.048209891825863</v>
      </c>
      <c r="BE499" s="23" t="n">
        <v>0.3769949282122185</v>
      </c>
      <c r="BF499" s="23" t="n">
        <v>3.196399544764305</v>
      </c>
      <c r="BG499" s="23" t="n">
        <v>2.196399544764305</v>
      </c>
      <c r="BH499" s="23" t="n">
        <v>2.690047282650336</v>
      </c>
      <c r="BI499" s="23" t="n">
        <v>1.272559980109697</v>
      </c>
      <c r="BJ499" s="23" t="n">
        <v>4.664106175955284</v>
      </c>
      <c r="BK499" s="23" t="n">
        <v>0.7014989131952509</v>
      </c>
      <c r="BL499" s="23" t="n">
        <v>1.974058893304948</v>
      </c>
      <c r="BM499" s="23" t="n">
        <v>1.473062309468376</v>
      </c>
      <c r="BN499" s="23" t="n">
        <v>1.733837990892127</v>
      </c>
      <c r="BO499" s="23" t="n">
        <v>6.605086126831832</v>
      </c>
      <c r="BP499" s="23" t="n">
        <v>1.940979950876548</v>
      </c>
      <c r="BQ499" s="23" t="n">
        <v>2.45537919330706</v>
      </c>
      <c r="BR499" s="23" t="n">
        <v>1.45537919330706</v>
      </c>
      <c r="CD499" s="23" t="n">
        <v>0.06609060257254717</v>
      </c>
      <c r="CE499" s="23" t="n">
        <v>0.08536913844966806</v>
      </c>
      <c r="CF499" s="23" t="n">
        <v>0.2050340100730825</v>
      </c>
      <c r="CG499" s="23" t="n">
        <v>0.05357426905086726</v>
      </c>
      <c r="CH499" s="23" t="n">
        <v>0.1389434075005353</v>
      </c>
      <c r="CI499" s="23" t="n">
        <v>2.291698594455376</v>
      </c>
      <c r="CJ499" s="23" t="n">
        <v>3.102317153910318</v>
      </c>
      <c r="CK499" s="23" t="n">
        <v>0.3957869624780603</v>
      </c>
      <c r="CL499" s="23" t="n">
        <v>0.1907529524049778</v>
      </c>
      <c r="CM499" s="23" t="n">
        <v>5.988551277673824</v>
      </c>
      <c r="CN499" s="23" t="n">
        <v>4.988551277673824</v>
      </c>
      <c r="CO499" s="23" t="n">
        <v>0</v>
      </c>
      <c r="CP499" s="23" t="n">
        <v>5.413389826106693e-05</v>
      </c>
      <c r="CQ499" s="23" t="n">
        <v>0.0002720463454202021</v>
      </c>
      <c r="CR499" s="23" t="n">
        <v>0.0002179124471591351</v>
      </c>
      <c r="CS499" s="23" t="n">
        <v>0.0002720463454202021</v>
      </c>
      <c r="CV499" s="23" t="n">
        <v>0.00257689899455728</v>
      </c>
      <c r="CW499" s="23" t="n">
        <v>0.002304852649137078</v>
      </c>
      <c r="CZ499" s="23" t="n">
        <v>0.0003834129891686923</v>
      </c>
      <c r="DA499" s="23" t="n">
        <v>8.605453308783245e-05</v>
      </c>
      <c r="DB499" s="23" t="n">
        <v>0.0005213536091216994</v>
      </c>
      <c r="DC499" s="23" t="n">
        <v>5.188608686517458e-05</v>
      </c>
      <c r="DD499" s="23" t="n">
        <v>0.000137940619953007</v>
      </c>
      <c r="DE499" s="23" t="n">
        <v>1.224443447454438</v>
      </c>
      <c r="DF499" s="23" t="n">
        <v>1.359770336033964</v>
      </c>
      <c r="DG499" s="23" t="n">
        <v>0.0006440991169114283</v>
      </c>
      <c r="DH499" s="23" t="n">
        <v>0.0001227455077897289</v>
      </c>
      <c r="DI499" s="23" t="n">
        <v>1.679909484308161</v>
      </c>
      <c r="DJ499" s="23" t="n">
        <v>0.6799094843081606</v>
      </c>
      <c r="DK499" s="23" t="n">
        <v>0.001975487005512682</v>
      </c>
      <c r="DL499" s="23" t="n">
        <v>0.003625914819525359</v>
      </c>
      <c r="DM499" s="23" t="n">
        <v>0.007714002673506446</v>
      </c>
      <c r="DN499" s="23" t="n">
        <v>0.002112600848468405</v>
      </c>
      <c r="DO499" s="23" t="n">
        <v>0.005738515667993764</v>
      </c>
      <c r="DP499" s="23" t="n">
        <v>2.835453642270025</v>
      </c>
      <c r="DQ499" s="23" t="n">
        <v>3.904861257998756</v>
      </c>
      <c r="DR499" s="23" t="n">
        <v>0.01278255347580462</v>
      </c>
      <c r="DS499" s="23" t="n">
        <v>0.00506855080229817</v>
      </c>
      <c r="DT499" s="23" t="n">
        <v>6.470583425825808</v>
      </c>
      <c r="DU499" s="23" t="n">
        <v>5.470583425825808</v>
      </c>
      <c r="DV499" s="23" t="n">
        <v>-0.0004675516718280537</v>
      </c>
      <c r="DW499" s="23" t="n">
        <v>-0.001429975034764203</v>
      </c>
      <c r="DX499" s="23" t="n">
        <v>-0.00268152801492105</v>
      </c>
      <c r="DY499" s="23" t="n">
        <v>-0.000784001308328794</v>
      </c>
      <c r="DZ499" s="23" t="n">
        <v>-0.002213976343092997</v>
      </c>
      <c r="EA499" s="23" t="n">
        <v>4.058432085534471</v>
      </c>
      <c r="EB499" s="23" t="n">
        <v>5.735254895863587</v>
      </c>
      <c r="EC499" s="23" t="n">
        <v>-0.00391989465969798</v>
      </c>
      <c r="ED499" s="23" t="n">
        <v>-0.00123836664477693</v>
      </c>
      <c r="EE499" s="23" t="n">
        <v>8.383874758423614</v>
      </c>
      <c r="EF499" s="23" t="n">
        <v>7.383874758423613</v>
      </c>
      <c r="EG499" s="23" t="n">
        <v>0.008753300258187182</v>
      </c>
      <c r="EH499" s="23" t="n">
        <v>0.004074737905812944</v>
      </c>
      <c r="EI499" s="23" t="n">
        <v>0.01519868677197026</v>
      </c>
      <c r="EJ499" s="23" t="n">
        <v>0.002370648607970136</v>
      </c>
      <c r="EK499" s="23" t="n">
        <v>0.006445386513783079</v>
      </c>
      <c r="EL499" s="23" t="n">
        <v>1.465508755055185</v>
      </c>
      <c r="EM499" s="23" t="n">
        <v>1.736337875277904</v>
      </c>
      <c r="EN499" s="23" t="n">
        <v>0.01989596635340969</v>
      </c>
      <c r="EO499" s="23" t="n">
        <v>0.004697279581439427</v>
      </c>
      <c r="EP499" s="23" t="n">
        <v>2.272967425606187</v>
      </c>
      <c r="EQ499" s="23" t="n">
        <v>1.272967425606187</v>
      </c>
      <c r="ER499" s="23" t="n">
        <v>0.0006566008475155848</v>
      </c>
      <c r="ES499" s="23" t="n">
        <v>0.0003284848754854684</v>
      </c>
      <c r="ET499" s="23" t="n">
        <v>0.00177104380592959</v>
      </c>
      <c r="EU499" s="23" t="n">
        <v>0.0007859580829285367</v>
      </c>
      <c r="EV499" s="23" t="n">
        <v>0.001114442958414005</v>
      </c>
      <c r="EW499" s="23" t="n">
        <v>1.500280919112995</v>
      </c>
      <c r="EX499" s="23" t="n">
        <v>2.697291379733641</v>
      </c>
      <c r="EY499" s="23" t="n">
        <v>0.01543104071225476</v>
      </c>
      <c r="EZ499" s="23" t="n">
        <v>0.01365999690632517</v>
      </c>
      <c r="FA499" s="23" t="n">
        <v>23.50140236742307</v>
      </c>
      <c r="FB499" s="23" t="n">
        <v>22.50140236742307</v>
      </c>
      <c r="FC499" s="23" t="n">
        <v>0.003706559947722241</v>
      </c>
      <c r="FD499" s="23" t="n">
        <v>0.004787758274737411</v>
      </c>
      <c r="FE499" s="23" t="n">
        <v>0.01149892450781565</v>
      </c>
      <c r="FF499" s="23" t="n">
        <v>0.003004606285355994</v>
      </c>
      <c r="FG499" s="23" t="n">
        <v>0.007792364560093405</v>
      </c>
      <c r="FH499" s="23" t="n">
        <v>2.291698594455376</v>
      </c>
      <c r="FI499" s="23" t="n">
        <v>3.102317153910319</v>
      </c>
      <c r="FJ499" s="23" t="n">
        <v>0.02219692431070664</v>
      </c>
      <c r="FK499" s="23" t="n">
        <v>0.01069799980289099</v>
      </c>
      <c r="FL499" s="23" t="n">
        <v>5.988551277673821</v>
      </c>
      <c r="FM499" s="23" t="n">
        <v>4.988551277673821</v>
      </c>
    </row>
    <row r="500">
      <c r="A500" s="2" t="inlineStr">
        <is>
          <t>SA|1601</t>
        </is>
      </c>
      <c r="B500" s="2" t="inlineStr">
        <is>
          <t>SA</t>
        </is>
      </c>
      <c r="C500" s="2" t="inlineStr">
        <is>
          <t>1601</t>
        </is>
      </c>
      <c r="D500" s="2" t="inlineStr">
        <is>
          <t>Printing (including the reproduction of recorded media)</t>
        </is>
      </c>
      <c r="E500" s="23" t="n">
        <v>1</v>
      </c>
      <c r="F500" s="23" t="n">
        <v>0.3133755505556895</v>
      </c>
      <c r="G500" s="23" t="n">
        <v>1.48474551053294</v>
      </c>
      <c r="H500" s="23" t="n">
        <v>0.1713699599772509</v>
      </c>
      <c r="I500" s="23" t="n">
        <v>0.4847455105329403</v>
      </c>
      <c r="J500" s="23" t="n">
        <v>1.313375550555689</v>
      </c>
      <c r="K500" s="23" t="n">
        <v>1.48474551053294</v>
      </c>
      <c r="L500" s="23" t="n">
        <v>2.328521270982894</v>
      </c>
      <c r="M500" s="23" t="n">
        <v>0.8437757604499534</v>
      </c>
      <c r="N500" s="23" t="n">
        <v>2.328521270982894</v>
      </c>
      <c r="O500" s="23" t="n">
        <v>1.328521270982894</v>
      </c>
      <c r="P500" s="23" t="n">
        <v>0.4309308456272089</v>
      </c>
      <c r="Q500" s="23" t="n">
        <v>0.1014231450959061</v>
      </c>
      <c r="R500" s="23" t="n">
        <v>0.5798040953339223</v>
      </c>
      <c r="S500" s="23" t="n">
        <v>0.04745010461080733</v>
      </c>
      <c r="T500" s="23" t="n">
        <v>0.1488732497067134</v>
      </c>
      <c r="U500" s="23" t="n">
        <v>1.235358285732105</v>
      </c>
      <c r="V500" s="23" t="n">
        <v>1.345469003245827</v>
      </c>
      <c r="W500" s="23" t="n">
        <v>0.791159632327974</v>
      </c>
      <c r="X500" s="23" t="n">
        <v>0.2113555369940517</v>
      </c>
      <c r="Y500" s="23" t="n">
        <v>1.835931775031006</v>
      </c>
      <c r="Z500" s="23" t="n">
        <v>0.8359317750310059</v>
      </c>
      <c r="AA500" s="23" t="n">
        <v>0.4920263244065918</v>
      </c>
      <c r="AB500" s="23" t="n">
        <v>0.1570866850579121</v>
      </c>
      <c r="AC500" s="23" t="n">
        <v>0.7319989836758929</v>
      </c>
      <c r="AD500" s="23" t="n">
        <v>0.08288597421138905</v>
      </c>
      <c r="AE500" s="23" t="n">
        <v>0.2399726592693011</v>
      </c>
      <c r="AF500" s="23" t="n">
        <v>1.31926479797065</v>
      </c>
      <c r="AG500" s="23" t="n">
        <v>1.487723211880421</v>
      </c>
      <c r="AH500" s="23" t="n">
        <v>1.192797456511509</v>
      </c>
      <c r="AI500" s="23" t="n">
        <v>0.4607984728356163</v>
      </c>
      <c r="AJ500" s="23" t="n">
        <v>2.424255364690258</v>
      </c>
      <c r="AK500" s="23" t="n">
        <v>1.424255364690258</v>
      </c>
      <c r="AL500" s="23" t="n">
        <v>0.4942518772784484</v>
      </c>
      <c r="AM500" s="23" t="n">
        <v>0.1602887070990093</v>
      </c>
      <c r="AN500" s="23" t="n">
        <v>0.7394310356960004</v>
      </c>
      <c r="AO500" s="23" t="n">
        <v>0.08489045131854267</v>
      </c>
      <c r="AP500" s="23" t="n">
        <v>0.245179158417552</v>
      </c>
      <c r="AQ500" s="23" t="n">
        <v>1.324305712264815</v>
      </c>
      <c r="AR500" s="23" t="n">
        <v>1.496061157658334</v>
      </c>
      <c r="AS500" s="23" t="n">
        <v>1.2242348666843</v>
      </c>
      <c r="AT500" s="23" t="n">
        <v>0.4848038309882999</v>
      </c>
      <c r="AU500" s="23" t="n">
        <v>2.47694530453872</v>
      </c>
      <c r="AV500" s="23" t="n">
        <v>1.47694530453872</v>
      </c>
      <c r="AW500" s="23" t="n">
        <v>0.4959413162578317</v>
      </c>
      <c r="AX500" s="23" t="n">
        <v>0.162068320918103</v>
      </c>
      <c r="AY500" s="23" t="n">
        <v>0.7440040231746142</v>
      </c>
      <c r="AZ500" s="23" t="n">
        <v>0.08599438599867956</v>
      </c>
      <c r="BA500" s="23" t="n">
        <v>0.2480627069167826</v>
      </c>
      <c r="BB500" s="23" t="n">
        <v>1.326789310761611</v>
      </c>
      <c r="BC500" s="23" t="n">
        <v>1.500185604193176</v>
      </c>
      <c r="BD500" s="23" t="n">
        <v>1.236991001908168</v>
      </c>
      <c r="BE500" s="23" t="n">
        <v>0.4929869787335538</v>
      </c>
      <c r="BF500" s="23" t="n">
        <v>2.494228573739311</v>
      </c>
      <c r="BG500" s="23" t="n">
        <v>1.494228573739311</v>
      </c>
      <c r="BH500" s="23" t="n">
        <v>6.785488890124959</v>
      </c>
      <c r="BI500" s="23" t="n">
        <v>1.031090035867681</v>
      </c>
      <c r="BJ500" s="23" t="n">
        <v>8.304761471814365</v>
      </c>
      <c r="BK500" s="23" t="n">
        <v>0.4881825458217253</v>
      </c>
      <c r="BL500" s="23" t="n">
        <v>1.519272581689406</v>
      </c>
      <c r="BM500" s="23" t="n">
        <v>1.151955157920639</v>
      </c>
      <c r="BN500" s="23" t="n">
        <v>1.223900238625463</v>
      </c>
      <c r="BO500" s="23" t="n">
        <v>10.8429331291964</v>
      </c>
      <c r="BP500" s="23" t="n">
        <v>2.538171657382039</v>
      </c>
      <c r="BQ500" s="23" t="n">
        <v>1.597959012942504</v>
      </c>
      <c r="BR500" s="23" t="n">
        <v>0.5979590129425036</v>
      </c>
      <c r="CD500" s="23" t="n">
        <v>0.06109547877938284</v>
      </c>
      <c r="CE500" s="23" t="n">
        <v>0.05566353996200601</v>
      </c>
      <c r="CF500" s="23" t="n">
        <v>0.1521948883419701</v>
      </c>
      <c r="CG500" s="23" t="n">
        <v>0.03543586960058124</v>
      </c>
      <c r="CH500" s="23" t="n">
        <v>0.09109940956258725</v>
      </c>
      <c r="CI500" s="23" t="n">
        <v>1.911090985357661</v>
      </c>
      <c r="CJ500" s="23" t="n">
        <v>2.491099036829702</v>
      </c>
      <c r="CK500" s="23" t="n">
        <v>0.4016378241835339</v>
      </c>
      <c r="CL500" s="23" t="n">
        <v>0.2494429358415638</v>
      </c>
      <c r="CM500" s="23" t="n">
        <v>6.573936929668022</v>
      </c>
      <c r="CN500" s="23" t="n">
        <v>5.573936929668023</v>
      </c>
      <c r="CO500" s="23" t="n">
        <v>0</v>
      </c>
      <c r="CP500" s="23" t="n">
        <v>0.0001384883572094686</v>
      </c>
      <c r="CQ500" s="23" t="n">
        <v>0.0002712217636543837</v>
      </c>
      <c r="CR500" s="23" t="n">
        <v>0.0001327334064449151</v>
      </c>
      <c r="CS500" s="23" t="n">
        <v>0.0002712217636543837</v>
      </c>
      <c r="CV500" s="23" t="n">
        <v>0.003285220782984668</v>
      </c>
      <c r="CW500" s="23" t="n">
        <v>0.003013999019330285</v>
      </c>
      <c r="CZ500" s="23" t="n">
        <v>0.0002759837103175596</v>
      </c>
      <c r="DA500" s="23" t="n">
        <v>7.884673222474504e-05</v>
      </c>
      <c r="DB500" s="23" t="n">
        <v>0.0003903993409134069</v>
      </c>
      <c r="DC500" s="23" t="n">
        <v>3.556889837110224e-05</v>
      </c>
      <c r="DD500" s="23" t="n">
        <v>0.0001144156305958473</v>
      </c>
      <c r="DE500" s="23" t="n">
        <v>1.285693427825941</v>
      </c>
      <c r="DF500" s="23" t="n">
        <v>1.414573854609735</v>
      </c>
      <c r="DG500" s="23" t="n">
        <v>0.0005509106170871572</v>
      </c>
      <c r="DH500" s="23" t="n">
        <v>0.0001605112761737504</v>
      </c>
      <c r="DI500" s="23" t="n">
        <v>1.996170775634743</v>
      </c>
      <c r="DJ500" s="23" t="n">
        <v>0.9961707756347433</v>
      </c>
      <c r="DK500" s="23" t="n">
        <v>0.001545976334627724</v>
      </c>
      <c r="DL500" s="23" t="n">
        <v>0.002384718732541849</v>
      </c>
      <c r="DM500" s="23" t="n">
        <v>0.005397325885458982</v>
      </c>
      <c r="DN500" s="23" t="n">
        <v>0.001466630818289408</v>
      </c>
      <c r="DO500" s="23" t="n">
        <v>0.003851349550831258</v>
      </c>
      <c r="DP500" s="23" t="n">
        <v>2.542532494920821</v>
      </c>
      <c r="DQ500" s="23" t="n">
        <v>3.491208606863102</v>
      </c>
      <c r="DR500" s="23" t="n">
        <v>0.01202534488410164</v>
      </c>
      <c r="DS500" s="23" t="n">
        <v>0.006628018998642658</v>
      </c>
      <c r="DT500" s="23" t="n">
        <v>7.778479278596059</v>
      </c>
      <c r="DU500" s="23" t="n">
        <v>6.778479278596059</v>
      </c>
      <c r="DV500" s="23" t="n">
        <v>-0.0001325210655620361</v>
      </c>
      <c r="DW500" s="23" t="n">
        <v>-0.0008224400028824525</v>
      </c>
      <c r="DX500" s="23" t="n">
        <v>-0.001485959511413058</v>
      </c>
      <c r="DY500" s="23" t="n">
        <v>-0.0005309984429685696</v>
      </c>
      <c r="DZ500" s="23" t="n">
        <v>-0.001353438445851022</v>
      </c>
      <c r="EA500" s="23" t="n">
        <v>7.206107681027131</v>
      </c>
      <c r="EB500" s="23" t="n">
        <v>11.21300606142083</v>
      </c>
      <c r="EC500" s="23" t="n">
        <v>-0.003105341060305743</v>
      </c>
      <c r="ED500" s="23" t="n">
        <v>-0.001619381548892685</v>
      </c>
      <c r="EE500" s="23" t="n">
        <v>23.43281083000394</v>
      </c>
      <c r="EF500" s="23" t="n">
        <v>22.43281083000394</v>
      </c>
      <c r="EG500" s="23" t="n">
        <v>0.01069238334935933</v>
      </c>
      <c r="EH500" s="23" t="n">
        <v>0.003371916656847493</v>
      </c>
      <c r="EI500" s="23" t="n">
        <v>0.01570294918626515</v>
      </c>
      <c r="EJ500" s="23" t="n">
        <v>0.001638649180058328</v>
      </c>
      <c r="EK500" s="23" t="n">
        <v>0.00501056583690582</v>
      </c>
      <c r="EL500" s="23" t="n">
        <v>1.315356880376865</v>
      </c>
      <c r="EM500" s="23" t="n">
        <v>1.468610755263095</v>
      </c>
      <c r="EN500" s="23" t="n">
        <v>0.02184546595725228</v>
      </c>
      <c r="EO500" s="23" t="n">
        <v>0.006142516770987125</v>
      </c>
      <c r="EP500" s="23" t="n">
        <v>2.043086676139537</v>
      </c>
      <c r="EQ500" s="23" t="n">
        <v>1.043086676139536</v>
      </c>
      <c r="ER500" s="23" t="n">
        <v>-0.008466830477502638</v>
      </c>
      <c r="ES500" s="23" t="n">
        <v>-0.0001698946157501676</v>
      </c>
      <c r="ET500" s="23" t="n">
        <v>-0.008270897166157018</v>
      </c>
      <c r="EU500" s="23" t="n">
        <v>0.0003658279270957876</v>
      </c>
      <c r="EV500" s="23" t="n">
        <v>0.00019593331134562</v>
      </c>
      <c r="EW500" s="23" t="n">
        <v>1.020065904968996</v>
      </c>
      <c r="EX500" s="23" t="n">
        <v>0.9768587180449357</v>
      </c>
      <c r="EY500" s="23" t="n">
        <v>0.009591944215539576</v>
      </c>
      <c r="EZ500" s="23" t="n">
        <v>0.0178628413816966</v>
      </c>
      <c r="FA500" s="23" t="n">
        <v>-1.132884878352826</v>
      </c>
      <c r="FB500" s="23" t="n">
        <v>-2.132884878352826</v>
      </c>
      <c r="FC500" s="23" t="n">
        <v>0.003426418368360277</v>
      </c>
      <c r="FD500" s="23" t="n">
        <v>0.003121778887476953</v>
      </c>
      <c r="FE500" s="23" t="n">
        <v>0.00853554749719789</v>
      </c>
      <c r="FF500" s="23" t="n">
        <v>0.001987350241360659</v>
      </c>
      <c r="FG500" s="23" t="n">
        <v>0.005109129128837613</v>
      </c>
      <c r="FH500" s="23" t="n">
        <v>1.911090985357661</v>
      </c>
      <c r="FI500" s="23" t="n">
        <v>2.491099036829703</v>
      </c>
      <c r="FJ500" s="23" t="n">
        <v>0.02252505824825649</v>
      </c>
      <c r="FK500" s="23" t="n">
        <v>0.0139895107510586</v>
      </c>
      <c r="FL500" s="23" t="n">
        <v>6.573936929668027</v>
      </c>
      <c r="FM500" s="23" t="n">
        <v>5.573936929668027</v>
      </c>
    </row>
    <row r="501">
      <c r="A501" s="2" t="inlineStr">
        <is>
          <t>SA|1701</t>
        </is>
      </c>
      <c r="B501" s="2" t="inlineStr">
        <is>
          <t>SA</t>
        </is>
      </c>
      <c r="C501" s="2" t="inlineStr">
        <is>
          <t>1701</t>
        </is>
      </c>
      <c r="D501" s="2" t="inlineStr">
        <is>
          <t>Petroleum and coal product manufacturing</t>
        </is>
      </c>
      <c r="E501" s="23" t="n">
        <v>1</v>
      </c>
      <c r="F501" s="23" t="n">
        <v>0.2676497009343511</v>
      </c>
      <c r="G501" s="23" t="n">
        <v>1.427176607816447</v>
      </c>
      <c r="H501" s="23" t="n">
        <v>0.1595269068820958</v>
      </c>
      <c r="I501" s="23" t="n">
        <v>0.427176607816447</v>
      </c>
      <c r="J501" s="23" t="n">
        <v>1.267649700934351</v>
      </c>
      <c r="K501" s="23" t="n">
        <v>1.427176607816447</v>
      </c>
      <c r="L501" s="23" t="n">
        <v>1.580059013398185</v>
      </c>
      <c r="M501" s="23" t="n">
        <v>0.1528824055817379</v>
      </c>
      <c r="N501" s="23" t="n">
        <v>1.580059013398185</v>
      </c>
      <c r="O501" s="23" t="n">
        <v>0.5800590133981849</v>
      </c>
      <c r="P501" s="23" t="n">
        <v>0.01853530197526366</v>
      </c>
      <c r="Q501" s="23" t="n">
        <v>0.04726475356049684</v>
      </c>
      <c r="R501" s="23" t="n">
        <v>0.1050537939292352</v>
      </c>
      <c r="S501" s="23" t="n">
        <v>0.03925373839347468</v>
      </c>
      <c r="T501" s="23" t="n">
        <v>0.08651849195397152</v>
      </c>
      <c r="U501" s="23" t="n">
        <v>3.54998562330272</v>
      </c>
      <c r="V501" s="23" t="n">
        <v>5.667768136145557</v>
      </c>
      <c r="W501" s="23" t="n">
        <v>0.1433489719175667</v>
      </c>
      <c r="X501" s="23" t="n">
        <v>0.03829517798833154</v>
      </c>
      <c r="Y501" s="23" t="n">
        <v>7.733835257114963</v>
      </c>
      <c r="Z501" s="23" t="n">
        <v>6.733835257114964</v>
      </c>
      <c r="AA501" s="23" t="n">
        <v>0.185420277883217</v>
      </c>
      <c r="AB501" s="23" t="n">
        <v>0.1304040577671434</v>
      </c>
      <c r="AC501" s="23" t="n">
        <v>0.3919170130729249</v>
      </c>
      <c r="AD501" s="23" t="n">
        <v>0.07609267742256445</v>
      </c>
      <c r="AE501" s="23" t="n">
        <v>0.2064967351897079</v>
      </c>
      <c r="AF501" s="23" t="n">
        <v>1.703289086047404</v>
      </c>
      <c r="AG501" s="23" t="n">
        <v>2.113668567144341</v>
      </c>
      <c r="AH501" s="23" t="n">
        <v>0.4754083650619097</v>
      </c>
      <c r="AI501" s="23" t="n">
        <v>0.08349135198898483</v>
      </c>
      <c r="AJ501" s="23" t="n">
        <v>2.563950235051074</v>
      </c>
      <c r="AK501" s="23" t="n">
        <v>1.563950235051074</v>
      </c>
      <c r="AL501" s="23" t="n">
        <v>0.1838010961876201</v>
      </c>
      <c r="AM501" s="23" t="n">
        <v>0.1325953896468415</v>
      </c>
      <c r="AN501" s="23" t="n">
        <v>0.3944462329658684</v>
      </c>
      <c r="AO501" s="23" t="n">
        <v>0.07804974713140683</v>
      </c>
      <c r="AP501" s="23" t="n">
        <v>0.2106451367782483</v>
      </c>
      <c r="AQ501" s="23" t="n">
        <v>1.721406957831694</v>
      </c>
      <c r="AR501" s="23" t="n">
        <v>2.14604940420609</v>
      </c>
      <c r="AS501" s="23" t="n">
        <v>0.4822870781179137</v>
      </c>
      <c r="AT501" s="23" t="n">
        <v>0.08784084515204527</v>
      </c>
      <c r="AU501" s="23" t="n">
        <v>2.623961924718913</v>
      </c>
      <c r="AV501" s="23" t="n">
        <v>1.623961924718913</v>
      </c>
      <c r="AW501" s="23" t="n">
        <v>0.2087515109836108</v>
      </c>
      <c r="AX501" s="23" t="n">
        <v>0.1340017901198756</v>
      </c>
      <c r="AY501" s="23" t="n">
        <v>0.4218649889552059</v>
      </c>
      <c r="AZ501" s="23" t="n">
        <v>0.07911168785171954</v>
      </c>
      <c r="BA501" s="23" t="n">
        <v>0.2131134779715951</v>
      </c>
      <c r="BB501" s="23" t="n">
        <v>1.641920096714395</v>
      </c>
      <c r="BC501" s="23" t="n">
        <v>2.020895498995103</v>
      </c>
      <c r="BD501" s="23" t="n">
        <v>0.5111885258023269</v>
      </c>
      <c r="BE501" s="23" t="n">
        <v>0.08932353684712097</v>
      </c>
      <c r="BF501" s="23" t="n">
        <v>2.448789584294126</v>
      </c>
      <c r="BG501" s="23" t="n">
        <v>1.448789584294126</v>
      </c>
      <c r="BH501" s="23" t="n">
        <v>0.1558245321763262</v>
      </c>
      <c r="BI501" s="23" t="n">
        <v>0.4790317203262516</v>
      </c>
      <c r="BJ501" s="23" t="n">
        <v>1.035507282456493</v>
      </c>
      <c r="BK501" s="23" t="n">
        <v>0.4006510299539155</v>
      </c>
      <c r="BL501" s="23" t="n">
        <v>0.8796827502801671</v>
      </c>
      <c r="BM501" s="23" t="n">
        <v>4.074173967576519</v>
      </c>
      <c r="BN501" s="23" t="n">
        <v>6.64534183413909</v>
      </c>
      <c r="BO501" s="23" t="n">
        <v>1.49539462095153</v>
      </c>
      <c r="BP501" s="23" t="n">
        <v>0.4598873384950366</v>
      </c>
      <c r="BQ501" s="23" t="n">
        <v>9.596657214792005</v>
      </c>
      <c r="BR501" s="23" t="n">
        <v>8.596657214792003</v>
      </c>
      <c r="CD501" s="23" t="n">
        <v>0.1668849759079533</v>
      </c>
      <c r="CE501" s="23" t="n">
        <v>0.08313930420664657</v>
      </c>
      <c r="CF501" s="23" t="n">
        <v>0.2868632191436899</v>
      </c>
      <c r="CG501" s="23" t="n">
        <v>0.03683893902908998</v>
      </c>
      <c r="CH501" s="23" t="n">
        <v>0.1199782432357366</v>
      </c>
      <c r="CI501" s="23" t="n">
        <v>1.498183277160328</v>
      </c>
      <c r="CJ501" s="23" t="n">
        <v>1.718927767961038</v>
      </c>
      <c r="CK501" s="23" t="n">
        <v>0.3320593931443431</v>
      </c>
      <c r="CL501" s="23" t="n">
        <v>0.04519617400065318</v>
      </c>
      <c r="CM501" s="23" t="n">
        <v>1.989750073892169</v>
      </c>
      <c r="CN501" s="23" t="n">
        <v>0.9897500738921694</v>
      </c>
      <c r="CO501" s="23" t="n">
        <v>0</v>
      </c>
      <c r="CP501" s="23" t="n">
        <v>1.294089987816421e-05</v>
      </c>
      <c r="CQ501" s="23" t="n">
        <v>0.0002399908705533247</v>
      </c>
      <c r="CR501" s="23" t="n">
        <v>0.0002270499706751604</v>
      </c>
      <c r="CS501" s="23" t="n">
        <v>0.0002399908705533247</v>
      </c>
      <c r="CV501" s="23" t="n">
        <v>0.0007860926218651804</v>
      </c>
      <c r="CW501" s="23" t="n">
        <v>0.0005461017513118557</v>
      </c>
      <c r="CZ501" s="23" t="n">
        <v>0.0004813066134211943</v>
      </c>
      <c r="DA501" s="23" t="n">
        <v>6.244382572221007e-05</v>
      </c>
      <c r="DB501" s="23" t="n">
        <v>0.0005766753954710834</v>
      </c>
      <c r="DC501" s="23" t="n">
        <v>3.292495632767905e-05</v>
      </c>
      <c r="DD501" s="23" t="n">
        <v>9.536878204988912e-05</v>
      </c>
      <c r="DE501" s="23" t="n">
        <v>1.129738141926517</v>
      </c>
      <c r="DF501" s="23" t="n">
        <v>1.198145588260245</v>
      </c>
      <c r="DG501" s="23" t="n">
        <v>0.000605758181650379</v>
      </c>
      <c r="DH501" s="23" t="n">
        <v>2.908278617929554e-05</v>
      </c>
      <c r="DI501" s="23" t="n">
        <v>1.258570243497312</v>
      </c>
      <c r="DJ501" s="23" t="n">
        <v>0.2585702434973117</v>
      </c>
      <c r="DK501" s="23" t="n">
        <v>0.02458715003947384</v>
      </c>
      <c r="DL501" s="23" t="n">
        <v>0.001885203709030969</v>
      </c>
      <c r="DM501" s="23" t="n">
        <v>0.027672369530049</v>
      </c>
      <c r="DN501" s="23" t="n">
        <v>0.001200015781544185</v>
      </c>
      <c r="DO501" s="23" t="n">
        <v>0.003085219490575154</v>
      </c>
      <c r="DP501" s="23" t="n">
        <v>1.076674348430149</v>
      </c>
      <c r="DQ501" s="23" t="n">
        <v>1.125480972199785</v>
      </c>
      <c r="DR501" s="23" t="n">
        <v>0.02887328988857362</v>
      </c>
      <c r="DS501" s="23" t="n">
        <v>0.001200920358524628</v>
      </c>
      <c r="DT501" s="23" t="n">
        <v>1.174324386609205</v>
      </c>
      <c r="DU501" s="23" t="n">
        <v>0.1743243866092055</v>
      </c>
      <c r="DV501" s="23" t="n">
        <v>-0.0001180418569043462</v>
      </c>
      <c r="DW501" s="23" t="n">
        <v>-0.000554187961597259</v>
      </c>
      <c r="DX501" s="23" t="n">
        <v>-0.001070279806735763</v>
      </c>
      <c r="DY501" s="23" t="n">
        <v>-0.0003980499882341575</v>
      </c>
      <c r="DZ501" s="23" t="n">
        <v>-0.0009522379498314165</v>
      </c>
      <c r="EA501" s="23" t="n">
        <v>5.694842796706753</v>
      </c>
      <c r="EB501" s="23" t="n">
        <v>9.066951628887464</v>
      </c>
      <c r="EC501" s="23" t="n">
        <v>-0.001363693007675989</v>
      </c>
      <c r="ED501" s="23" t="n">
        <v>-0.0002934132009402262</v>
      </c>
      <c r="EE501" s="23" t="n">
        <v>11.55262246324235</v>
      </c>
      <c r="EF501" s="23" t="n">
        <v>10.55262246324235</v>
      </c>
      <c r="EG501" s="23" t="n">
        <v>0.0007144305837814269</v>
      </c>
      <c r="EH501" s="23" t="n">
        <v>0.001509337115705413</v>
      </c>
      <c r="EI501" s="23" t="n">
        <v>0.003574490711601265</v>
      </c>
      <c r="EJ501" s="23" t="n">
        <v>0.001350723012114425</v>
      </c>
      <c r="EK501" s="23" t="n">
        <v>0.002860060127819838</v>
      </c>
      <c r="EL501" s="23" t="n">
        <v>3.112643481353508</v>
      </c>
      <c r="EM501" s="23" t="n">
        <v>5.003272246103683</v>
      </c>
      <c r="EN501" s="23" t="n">
        <v>0.004687443683577973</v>
      </c>
      <c r="EO501" s="23" t="n">
        <v>0.001112952971976708</v>
      </c>
      <c r="EP501" s="23" t="n">
        <v>6.561090454397528</v>
      </c>
      <c r="EQ501" s="23" t="n">
        <v>5.561090454397528</v>
      </c>
      <c r="ER501" s="23" t="n">
        <v>-0.002333612279378318</v>
      </c>
      <c r="ES501" s="23" t="n">
        <v>0.0006819947639926161</v>
      </c>
      <c r="ET501" s="23" t="n">
        <v>-0.001045270818657895</v>
      </c>
      <c r="EU501" s="23" t="n">
        <v>0.0006063466967278068</v>
      </c>
      <c r="EV501" s="23" t="n">
        <v>0.001288341460720423</v>
      </c>
      <c r="EW501" s="23" t="n">
        <v>0.7077514675341433</v>
      </c>
      <c r="EX501" s="23" t="n">
        <v>0.4479196599601193</v>
      </c>
      <c r="EY501" s="23" t="n">
        <v>0.002191269372426155</v>
      </c>
      <c r="EZ501" s="23" t="n">
        <v>0.00323654019108405</v>
      </c>
      <c r="FA501" s="23" t="n">
        <v>-0.9390031890858564</v>
      </c>
      <c r="FB501" s="23" t="n">
        <v>-1.939003189085856</v>
      </c>
      <c r="FC501" s="23" t="n">
        <v>0.009359411830116274</v>
      </c>
      <c r="FD501" s="23" t="n">
        <v>0.004662702457820472</v>
      </c>
      <c r="FE501" s="23" t="n">
        <v>0.01608815288656991</v>
      </c>
      <c r="FF501" s="23" t="n">
        <v>0.00206603859863316</v>
      </c>
      <c r="FG501" s="23" t="n">
        <v>0.006728741056453632</v>
      </c>
      <c r="FH501" s="23" t="n">
        <v>1.498183277160328</v>
      </c>
      <c r="FI501" s="23" t="n">
        <v>1.718927767961038</v>
      </c>
      <c r="FJ501" s="23" t="n">
        <v>0.01862289038056109</v>
      </c>
      <c r="FK501" s="23" t="n">
        <v>0.002534737493991183</v>
      </c>
      <c r="FL501" s="23" t="n">
        <v>1.989750073892168</v>
      </c>
      <c r="FM501" s="23" t="n">
        <v>0.9897500738921682</v>
      </c>
    </row>
    <row r="502">
      <c r="A502" s="2" t="inlineStr">
        <is>
          <t>SA|1801</t>
        </is>
      </c>
      <c r="B502" s="2" t="inlineStr">
        <is>
          <t>SA</t>
        </is>
      </c>
      <c r="C502" s="2" t="inlineStr">
        <is>
          <t>1801</t>
        </is>
      </c>
      <c r="D502" s="2" t="inlineStr">
        <is>
          <t>Human pharmaceutical and medicinal product manufacturing</t>
        </is>
      </c>
      <c r="E502" s="23" t="n">
        <v>1</v>
      </c>
      <c r="F502" s="23" t="n">
        <v>0.3037286230789961</v>
      </c>
      <c r="G502" s="23" t="n">
        <v>1.471662666180972</v>
      </c>
      <c r="H502" s="23" t="n">
        <v>0.1679340431019763</v>
      </c>
      <c r="I502" s="23" t="n">
        <v>0.4716626661809724</v>
      </c>
      <c r="J502" s="23" t="n">
        <v>1.303728623078996</v>
      </c>
      <c r="K502" s="23" t="n">
        <v>1.471662666180972</v>
      </c>
      <c r="L502" s="23" t="n">
        <v>2.072705166998318</v>
      </c>
      <c r="M502" s="23" t="n">
        <v>0.6010425008173459</v>
      </c>
      <c r="N502" s="23" t="n">
        <v>2.072705166998318</v>
      </c>
      <c r="O502" s="23" t="n">
        <v>1.072705166998318</v>
      </c>
      <c r="P502" s="23" t="n">
        <v>0.2735851731529468</v>
      </c>
      <c r="Q502" s="23" t="n">
        <v>0.09420336015514395</v>
      </c>
      <c r="R502" s="23" t="n">
        <v>0.4130089056573544</v>
      </c>
      <c r="S502" s="23" t="n">
        <v>0.04522037234926359</v>
      </c>
      <c r="T502" s="23" t="n">
        <v>0.1394237325044075</v>
      </c>
      <c r="U502" s="23" t="n">
        <v>1.34432918666422</v>
      </c>
      <c r="V502" s="23" t="n">
        <v>1.509617282609329</v>
      </c>
      <c r="W502" s="23" t="n">
        <v>0.5635627215773046</v>
      </c>
      <c r="X502" s="23" t="n">
        <v>0.1505538159199502</v>
      </c>
      <c r="Y502" s="23" t="n">
        <v>2.059916899305968</v>
      </c>
      <c r="Z502" s="23" t="n">
        <v>1.059916899305968</v>
      </c>
      <c r="AA502" s="23" t="n">
        <v>0.4478213243017261</v>
      </c>
      <c r="AB502" s="23" t="n">
        <v>0.1535242648402188</v>
      </c>
      <c r="AC502" s="23" t="n">
        <v>0.6819319659292603</v>
      </c>
      <c r="AD502" s="23" t="n">
        <v>0.08058637678731548</v>
      </c>
      <c r="AE502" s="23" t="n">
        <v>0.2341106416275343</v>
      </c>
      <c r="AF502" s="23" t="n">
        <v>1.34282481987566</v>
      </c>
      <c r="AG502" s="23" t="n">
        <v>1.522776895433856</v>
      </c>
      <c r="AH502" s="23" t="n">
        <v>1.010170201095248</v>
      </c>
      <c r="AI502" s="23" t="n">
        <v>0.3282382351659877</v>
      </c>
      <c r="AJ502" s="23" t="n">
        <v>2.255743856481991</v>
      </c>
      <c r="AK502" s="23" t="n">
        <v>1.255743856481991</v>
      </c>
      <c r="AL502" s="23" t="n">
        <v>0.4524073271635116</v>
      </c>
      <c r="AM502" s="23" t="n">
        <v>0.1568257704739345</v>
      </c>
      <c r="AN502" s="23" t="n">
        <v>0.6919580197351349</v>
      </c>
      <c r="AO502" s="23" t="n">
        <v>0.08272492209768884</v>
      </c>
      <c r="AP502" s="23" t="n">
        <v>0.2395506925716233</v>
      </c>
      <c r="AQ502" s="23" t="n">
        <v>1.34664728234442</v>
      </c>
      <c r="AR502" s="23" t="n">
        <v>1.52950223877573</v>
      </c>
      <c r="AS502" s="23" t="n">
        <v>1.037295869719888</v>
      </c>
      <c r="AT502" s="23" t="n">
        <v>0.3453378499847535</v>
      </c>
      <c r="AU502" s="23" t="n">
        <v>2.292836139996873</v>
      </c>
      <c r="AV502" s="23" t="n">
        <v>1.292836139996873</v>
      </c>
      <c r="AW502" s="23" t="n">
        <v>0.4532092221329247</v>
      </c>
      <c r="AX502" s="23" t="n">
        <v>0.1585983967023031</v>
      </c>
      <c r="AY502" s="23" t="n">
        <v>0.6955804522681643</v>
      </c>
      <c r="AZ502" s="23" t="n">
        <v>0.08377283343293651</v>
      </c>
      <c r="BA502" s="23" t="n">
        <v>0.2423712301352396</v>
      </c>
      <c r="BB502" s="23" t="n">
        <v>1.349945210637807</v>
      </c>
      <c r="BC502" s="23" t="n">
        <v>1.534788831071388</v>
      </c>
      <c r="BD502" s="23" t="n">
        <v>1.046747362313546</v>
      </c>
      <c r="BE502" s="23" t="n">
        <v>0.3511669100453818</v>
      </c>
      <c r="BF502" s="23" t="n">
        <v>2.309633853846289</v>
      </c>
      <c r="BG502" s="23" t="n">
        <v>1.30963385384629</v>
      </c>
      <c r="BH502" s="23" t="n">
        <v>2.494262789559255</v>
      </c>
      <c r="BI502" s="23" t="n">
        <v>0.9181068276201185</v>
      </c>
      <c r="BJ502" s="23" t="n">
        <v>3.875770599591339</v>
      </c>
      <c r="BK502" s="23" t="n">
        <v>0.4634009824119656</v>
      </c>
      <c r="BL502" s="23" t="n">
        <v>1.381507810032084</v>
      </c>
      <c r="BM502" s="23" t="n">
        <v>1.368087449110505</v>
      </c>
      <c r="BN502" s="23" t="n">
        <v>1.553874201152719</v>
      </c>
      <c r="BO502" s="23" t="n">
        <v>5.68377352165098</v>
      </c>
      <c r="BP502" s="23" t="n">
        <v>1.808002922059641</v>
      </c>
      <c r="BQ502" s="23" t="n">
        <v>2.278738850390068</v>
      </c>
      <c r="BR502" s="23" t="n">
        <v>1.278738850390068</v>
      </c>
      <c r="CD502" s="23" t="n">
        <v>0.1742361511487792</v>
      </c>
      <c r="CE502" s="23" t="n">
        <v>0.05932090468507484</v>
      </c>
      <c r="CF502" s="23" t="n">
        <v>0.2689230602719056</v>
      </c>
      <c r="CG502" s="23" t="n">
        <v>0.03536600443805151</v>
      </c>
      <c r="CH502" s="23" t="n">
        <v>0.09468690912312636</v>
      </c>
      <c r="CI502" s="23" t="n">
        <v>1.340462666868835</v>
      </c>
      <c r="CJ502" s="23" t="n">
        <v>1.543440086909827</v>
      </c>
      <c r="CK502" s="23" t="n">
        <v>0.4466074795179434</v>
      </c>
      <c r="CL502" s="23" t="n">
        <v>0.1776844192460378</v>
      </c>
      <c r="CM502" s="23" t="n">
        <v>2.563230859803531</v>
      </c>
      <c r="CN502" s="23" t="n">
        <v>1.563230859803531</v>
      </c>
      <c r="CO502" s="23" t="n">
        <v>0</v>
      </c>
      <c r="CP502" s="23" t="n">
        <v>0.000113665197352708</v>
      </c>
      <c r="CQ502" s="23" t="n">
        <v>0.0002529458413125066</v>
      </c>
      <c r="CR502" s="23" t="n">
        <v>0.0001392806439597986</v>
      </c>
      <c r="CS502" s="23" t="n">
        <v>0.0002529458413125066</v>
      </c>
      <c r="CV502" s="23" t="n">
        <v>0.002399892450768636</v>
      </c>
      <c r="CW502" s="23" t="n">
        <v>0.002146946609456129</v>
      </c>
      <c r="CZ502" s="23" t="n">
        <v>0.00039204402060688</v>
      </c>
      <c r="DA502" s="23" t="n">
        <v>6.476527191121664e-05</v>
      </c>
      <c r="DB502" s="23" t="n">
        <v>0.0004901265925380131</v>
      </c>
      <c r="DC502" s="23" t="n">
        <v>3.33173000199165e-05</v>
      </c>
      <c r="DD502" s="23" t="n">
        <v>9.808257193113314e-05</v>
      </c>
      <c r="DE502" s="23" t="n">
        <v>1.165198978958946</v>
      </c>
      <c r="DF502" s="23" t="n">
        <v>1.250182547815172</v>
      </c>
      <c r="DG502" s="23" t="n">
        <v>0.0006044627744513322</v>
      </c>
      <c r="DH502" s="23" t="n">
        <v>0.0001143361819133191</v>
      </c>
      <c r="DI502" s="23" t="n">
        <v>1.541823730701543</v>
      </c>
      <c r="DJ502" s="23" t="n">
        <v>0.5418237307015428</v>
      </c>
      <c r="DK502" s="23" t="n">
        <v>0.00067439637649378</v>
      </c>
      <c r="DL502" s="23" t="n">
        <v>0.002597296290620812</v>
      </c>
      <c r="DM502" s="23" t="n">
        <v>0.004667983931851626</v>
      </c>
      <c r="DN502" s="23" t="n">
        <v>0.001396291264737034</v>
      </c>
      <c r="DO502" s="23" t="n">
        <v>0.003993587555357846</v>
      </c>
      <c r="DP502" s="23" t="n">
        <v>4.851290400052687</v>
      </c>
      <c r="DQ502" s="23" t="n">
        <v>6.921721549158826</v>
      </c>
      <c r="DR502" s="23" t="n">
        <v>0.009389287032908578</v>
      </c>
      <c r="DS502" s="23" t="n">
        <v>0.004721303101056952</v>
      </c>
      <c r="DT502" s="23" t="n">
        <v>13.92250516191078</v>
      </c>
      <c r="DU502" s="23" t="n">
        <v>12.92250516191078</v>
      </c>
      <c r="DV502" s="23" t="n">
        <v>-0.0002645454276875304</v>
      </c>
      <c r="DW502" s="23" t="n">
        <v>-0.00100310053151613</v>
      </c>
      <c r="DX502" s="23" t="n">
        <v>-0.001788623832672699</v>
      </c>
      <c r="DY502" s="23" t="n">
        <v>-0.0005209778734690386</v>
      </c>
      <c r="DZ502" s="23" t="n">
        <v>-0.001524078404985168</v>
      </c>
      <c r="EA502" s="23" t="n">
        <v>4.791789335708907</v>
      </c>
      <c r="EB502" s="23" t="n">
        <v>6.761121703397359</v>
      </c>
      <c r="EC502" s="23" t="n">
        <v>-0.00294214966447058</v>
      </c>
      <c r="ED502" s="23" t="n">
        <v>-0.001153525831797881</v>
      </c>
      <c r="EE502" s="23" t="n">
        <v>11.12152907040873</v>
      </c>
      <c r="EF502" s="23" t="n">
        <v>10.12152907040873</v>
      </c>
      <c r="EG502" s="23" t="n">
        <v>0.009071613644268941</v>
      </c>
      <c r="EH502" s="23" t="n">
        <v>0.003078203386808843</v>
      </c>
      <c r="EI502" s="23" t="n">
        <v>0.01372198250620085</v>
      </c>
      <c r="EJ502" s="23" t="n">
        <v>0.00157216547512307</v>
      </c>
      <c r="EK502" s="23" t="n">
        <v>0.004650368861931913</v>
      </c>
      <c r="EL502" s="23" t="n">
        <v>1.339322584439376</v>
      </c>
      <c r="EM502" s="23" t="n">
        <v>1.512628628631006</v>
      </c>
      <c r="EN502" s="23" t="n">
        <v>0.01809745027192316</v>
      </c>
      <c r="EO502" s="23" t="n">
        <v>0.004375467765722301</v>
      </c>
      <c r="EP502" s="23" t="n">
        <v>1.99495381765474</v>
      </c>
      <c r="EQ502" s="23" t="n">
        <v>0.9949538176547402</v>
      </c>
      <c r="ER502" s="23" t="n">
        <v>-0.004485610782483378</v>
      </c>
      <c r="ES502" s="23" t="n">
        <v>0.000223302246906828</v>
      </c>
      <c r="ET502" s="23" t="n">
        <v>-0.003695928700326019</v>
      </c>
      <c r="EU502" s="23" t="n">
        <v>0.0005663798352505305</v>
      </c>
      <c r="EV502" s="23" t="n">
        <v>0.0007896820821573585</v>
      </c>
      <c r="EW502" s="23" t="n">
        <v>0.9502180956540325</v>
      </c>
      <c r="EX502" s="23" t="n">
        <v>0.8239521616005736</v>
      </c>
      <c r="EY502" s="23" t="n">
        <v>0.009028218352717029</v>
      </c>
      <c r="EZ502" s="23" t="n">
        <v>0.01272414705304305</v>
      </c>
      <c r="FA502" s="23" t="n">
        <v>-2.012706583454108</v>
      </c>
      <c r="FB502" s="23" t="n">
        <v>-3.012706583454108</v>
      </c>
      <c r="FC502" s="23" t="n">
        <v>0.009771687867188614</v>
      </c>
      <c r="FD502" s="23" t="n">
        <v>0.003326894911072876</v>
      </c>
      <c r="FE502" s="23" t="n">
        <v>0.01508201477098929</v>
      </c>
      <c r="FF502" s="23" t="n">
        <v>0.001983431992727804</v>
      </c>
      <c r="FG502" s="23" t="n">
        <v>0.005310326903800679</v>
      </c>
      <c r="FH502" s="23" t="n">
        <v>1.340462666868835</v>
      </c>
      <c r="FI502" s="23" t="n">
        <v>1.543440086909827</v>
      </c>
      <c r="FJ502" s="23" t="n">
        <v>0.02504709189354561</v>
      </c>
      <c r="FK502" s="23" t="n">
        <v>0.009965077122556317</v>
      </c>
      <c r="FL502" s="23" t="n">
        <v>2.563230859803532</v>
      </c>
      <c r="FM502" s="23" t="n">
        <v>1.563230859803532</v>
      </c>
    </row>
    <row r="503">
      <c r="A503" s="2" t="inlineStr">
        <is>
          <t>SA|1802</t>
        </is>
      </c>
      <c r="B503" s="2" t="inlineStr">
        <is>
          <t>SA</t>
        </is>
      </c>
      <c r="C503" s="2" t="inlineStr">
        <is>
          <t>1802</t>
        </is>
      </c>
      <c r="D503" s="2" t="inlineStr">
        <is>
          <t>Veterinary pharmaceutical and medicinal product manufacturing</t>
        </is>
      </c>
      <c r="E503" s="23" t="n">
        <v>1</v>
      </c>
      <c r="F503" s="23" t="n">
        <v>0.1617707990844752</v>
      </c>
      <c r="G503" s="23" t="n">
        <v>1.26037212801805</v>
      </c>
      <c r="H503" s="23" t="n">
        <v>0.09860132893357434</v>
      </c>
      <c r="I503" s="23" t="n">
        <v>0.2603721280180495</v>
      </c>
      <c r="J503" s="23" t="n">
        <v>1.161770799084475</v>
      </c>
      <c r="K503" s="23" t="n">
        <v>1.26037212801805</v>
      </c>
      <c r="L503" s="23" t="n">
        <v>1.614701609509922</v>
      </c>
      <c r="M503" s="23" t="n">
        <v>0.3543294814918729</v>
      </c>
      <c r="N503" s="23" t="n">
        <v>1.614701609509922</v>
      </c>
      <c r="O503" s="23" t="n">
        <v>0.6147016095099225</v>
      </c>
      <c r="P503" s="23" t="n">
        <v>0.1913657076858904</v>
      </c>
      <c r="Q503" s="23" t="n">
        <v>0.028424429014281</v>
      </c>
      <c r="R503" s="23" t="n">
        <v>0.2434790072151144</v>
      </c>
      <c r="S503" s="23" t="n">
        <v>0.02368887051494302</v>
      </c>
      <c r="T503" s="23" t="n">
        <v>0.05211329952922403</v>
      </c>
      <c r="U503" s="23" t="n">
        <v>1.148534600885427</v>
      </c>
      <c r="V503" s="23" t="n">
        <v>1.272323083165785</v>
      </c>
      <c r="W503" s="23" t="n">
        <v>0.3322342207965087</v>
      </c>
      <c r="X503" s="23" t="n">
        <v>0.08875521358139432</v>
      </c>
      <c r="Y503" s="23" t="n">
        <v>1.73612202945912</v>
      </c>
      <c r="Z503" s="23" t="n">
        <v>0.7361220294591201</v>
      </c>
      <c r="AA503" s="23" t="n">
        <v>0.4070695491187245</v>
      </c>
      <c r="AB503" s="23" t="n">
        <v>0.07474652783062505</v>
      </c>
      <c r="AC503" s="23" t="n">
        <v>0.528675302988052</v>
      </c>
      <c r="AD503" s="23" t="n">
        <v>0.04685922603870243</v>
      </c>
      <c r="AE503" s="23" t="n">
        <v>0.1216057538693275</v>
      </c>
      <c r="AF503" s="23" t="n">
        <v>1.183621024938971</v>
      </c>
      <c r="AG503" s="23" t="n">
        <v>1.298734587572554</v>
      </c>
      <c r="AH503" s="23" t="n">
        <v>0.7221798946167838</v>
      </c>
      <c r="AI503" s="23" t="n">
        <v>0.1935045916287318</v>
      </c>
      <c r="AJ503" s="23" t="n">
        <v>1.774094614004535</v>
      </c>
      <c r="AK503" s="23" t="n">
        <v>0.7740946140045353</v>
      </c>
      <c r="AL503" s="23" t="n">
        <v>0.4107605108467734</v>
      </c>
      <c r="AM503" s="23" t="n">
        <v>0.07586122878695994</v>
      </c>
      <c r="AN503" s="23" t="n">
        <v>0.534496221717262</v>
      </c>
      <c r="AO503" s="23" t="n">
        <v>0.04787448208352862</v>
      </c>
      <c r="AP503" s="23" t="n">
        <v>0.1237357108704886</v>
      </c>
      <c r="AQ503" s="23" t="n">
        <v>1.184684814590803</v>
      </c>
      <c r="AR503" s="23" t="n">
        <v>1.301235653386958</v>
      </c>
      <c r="AS503" s="23" t="n">
        <v>0.7380814609611036</v>
      </c>
      <c r="AT503" s="23" t="n">
        <v>0.2035852392438416</v>
      </c>
      <c r="AU503" s="23" t="n">
        <v>1.796865671044097</v>
      </c>
      <c r="AV503" s="23" t="n">
        <v>0.7968656710440971</v>
      </c>
      <c r="AW503" s="23" t="n">
        <v>0.4118280925785607</v>
      </c>
      <c r="AX503" s="23" t="n">
        <v>0.07677163383649578</v>
      </c>
      <c r="AY503" s="23" t="n">
        <v>0.5371356226121081</v>
      </c>
      <c r="AZ503" s="23" t="n">
        <v>0.04853589619705166</v>
      </c>
      <c r="BA503" s="23" t="n">
        <v>0.1253075300335474</v>
      </c>
      <c r="BB503" s="23" t="n">
        <v>1.186416699637485</v>
      </c>
      <c r="BC503" s="23" t="n">
        <v>1.304271447945586</v>
      </c>
      <c r="BD503" s="23" t="n">
        <v>0.7441572375299804</v>
      </c>
      <c r="BE503" s="23" t="n">
        <v>0.2070216149178723</v>
      </c>
      <c r="BF503" s="23" t="n">
        <v>1.806960843468988</v>
      </c>
      <c r="BG503" s="23" t="n">
        <v>0.8069608434689879</v>
      </c>
      <c r="BH503" s="23" t="n">
        <v>0.86578677704881</v>
      </c>
      <c r="BI503" s="23" t="n">
        <v>0.3760394709547946</v>
      </c>
      <c r="BJ503" s="23" t="n">
        <v>1.499661231474444</v>
      </c>
      <c r="BK503" s="23" t="n">
        <v>0.2578349834708393</v>
      </c>
      <c r="BL503" s="23" t="n">
        <v>0.6338744544256339</v>
      </c>
      <c r="BM503" s="23" t="n">
        <v>1.434332656634689</v>
      </c>
      <c r="BN503" s="23" t="n">
        <v>1.732136908565766</v>
      </c>
      <c r="BO503" s="23" t="n">
        <v>2.565523856892793</v>
      </c>
      <c r="BP503" s="23" t="n">
        <v>1.065862625418349</v>
      </c>
      <c r="BQ503" s="23" t="n">
        <v>2.963228273868819</v>
      </c>
      <c r="BR503" s="23" t="n">
        <v>1.963228273868819</v>
      </c>
      <c r="CD503" s="23" t="n">
        <v>0.2157038414328342</v>
      </c>
      <c r="CE503" s="23" t="n">
        <v>0.04632209881634402</v>
      </c>
      <c r="CF503" s="23" t="n">
        <v>0.2851962957729375</v>
      </c>
      <c r="CG503" s="23" t="n">
        <v>0.0231703555237593</v>
      </c>
      <c r="CH503" s="23" t="n">
        <v>0.06949245434010332</v>
      </c>
      <c r="CI503" s="23" t="n">
        <v>1.214748603959229</v>
      </c>
      <c r="CJ503" s="23" t="n">
        <v>1.322166048960894</v>
      </c>
      <c r="CK503" s="23" t="n">
        <v>0.3899456738202749</v>
      </c>
      <c r="CL503" s="23" t="n">
        <v>0.1047493780473374</v>
      </c>
      <c r="CM503" s="23" t="n">
        <v>1.807782704424836</v>
      </c>
      <c r="CN503" s="23" t="n">
        <v>0.8077827044248358</v>
      </c>
      <c r="CO503" s="23" t="n">
        <v>0</v>
      </c>
      <c r="CP503" s="23" t="n">
        <v>3.91301574093315e-05</v>
      </c>
      <c r="CQ503" s="23" t="n">
        <v>0.000126015810108729</v>
      </c>
      <c r="CR503" s="23" t="n">
        <v>8.688565269939745e-05</v>
      </c>
      <c r="CS503" s="23" t="n">
        <v>0.000126015810108729</v>
      </c>
      <c r="CV503" s="23" t="n">
        <v>0.001391694157122178</v>
      </c>
      <c r="CW503" s="23" t="n">
        <v>0.001265678347013449</v>
      </c>
      <c r="CZ503" s="23" t="n">
        <v>0.0003790807326414262</v>
      </c>
      <c r="DA503" s="23" t="n">
        <v>2.177046818016569e-05</v>
      </c>
      <c r="DB503" s="23" t="n">
        <v>0.0004186365616008269</v>
      </c>
      <c r="DC503" s="23" t="n">
        <v>1.778536077923498e-05</v>
      </c>
      <c r="DD503" s="23" t="n">
        <v>3.955582895940067e-05</v>
      </c>
      <c r="DE503" s="23" t="n">
        <v>1.057429635182114</v>
      </c>
      <c r="DF503" s="23" t="n">
        <v>1.104346714442004</v>
      </c>
      <c r="DG503" s="23" t="n">
        <v>0.0004860405804481037</v>
      </c>
      <c r="DH503" s="23" t="n">
        <v>6.740401884727684e-05</v>
      </c>
      <c r="DI503" s="23" t="n">
        <v>1.282155853876781</v>
      </c>
      <c r="DJ503" s="23" t="n">
        <v>0.2821558538767814</v>
      </c>
      <c r="DK503" s="23" t="n">
        <v>0.0008236530366105222</v>
      </c>
      <c r="DL503" s="23" t="n">
        <v>0.001621902883605454</v>
      </c>
      <c r="DM503" s="23" t="n">
        <v>0.00337641908073132</v>
      </c>
      <c r="DN503" s="23" t="n">
        <v>0.0009308631605153442</v>
      </c>
      <c r="DO503" s="23" t="n">
        <v>0.002552766044120798</v>
      </c>
      <c r="DP503" s="23" t="n">
        <v>2.969157899641663</v>
      </c>
      <c r="DQ503" s="23" t="n">
        <v>4.099322081814791</v>
      </c>
      <c r="DR503" s="23" t="n">
        <v>0.006159744515269724</v>
      </c>
      <c r="DS503" s="23" t="n">
        <v>0.002783325434538403</v>
      </c>
      <c r="DT503" s="23" t="n">
        <v>7.478567116826475</v>
      </c>
      <c r="DU503" s="23" t="n">
        <v>6.478567116826475</v>
      </c>
      <c r="DV503" s="23" t="n">
        <v>-0.0001351520374646555</v>
      </c>
      <c r="DW503" s="23" t="n">
        <v>-0.0007723984596590877</v>
      </c>
      <c r="DX503" s="23" t="n">
        <v>-0.001281670557594843</v>
      </c>
      <c r="DY503" s="23" t="n">
        <v>-0.0003741200604711002</v>
      </c>
      <c r="DZ503" s="23" t="n">
        <v>-0.001146518520130188</v>
      </c>
      <c r="EA503" s="23" t="n">
        <v>6.715033780834291</v>
      </c>
      <c r="EB503" s="23" t="n">
        <v>9.48317599673643</v>
      </c>
      <c r="EC503" s="23" t="n">
        <v>-0.001961702683962954</v>
      </c>
      <c r="ED503" s="23" t="n">
        <v>-0.0006800321263681103</v>
      </c>
      <c r="EE503" s="23" t="n">
        <v>14.51478439217738</v>
      </c>
      <c r="EF503" s="23" t="n">
        <v>13.51478439217738</v>
      </c>
      <c r="EG503" s="23" t="n">
        <v>0.006241147373477685</v>
      </c>
      <c r="EH503" s="23" t="n">
        <v>0.0009748614350601603</v>
      </c>
      <c r="EI503" s="23" t="n">
        <v>0.008025547066933968</v>
      </c>
      <c r="EJ503" s="23" t="n">
        <v>0.0008095382583961225</v>
      </c>
      <c r="EK503" s="23" t="n">
        <v>0.001784399693456283</v>
      </c>
      <c r="EL503" s="23" t="n">
        <v>1.156199073138847</v>
      </c>
      <c r="EM503" s="23" t="n">
        <v>1.285908918132465</v>
      </c>
      <c r="EN503" s="23" t="n">
        <v>0.01060499398225941</v>
      </c>
      <c r="EO503" s="23" t="n">
        <v>0.002579446915325443</v>
      </c>
      <c r="EP503" s="23" t="n">
        <v>1.699205826692426</v>
      </c>
      <c r="EQ503" s="23" t="n">
        <v>0.6992058266924256</v>
      </c>
      <c r="ER503" s="23" t="n">
        <v>-0.002550185645428824</v>
      </c>
      <c r="ES503" s="23" t="n">
        <v>0.0001398395212747508</v>
      </c>
      <c r="ET503" s="23" t="n">
        <v>-0.002204628337723823</v>
      </c>
      <c r="EU503" s="23" t="n">
        <v>0.0002057177864302502</v>
      </c>
      <c r="EV503" s="23" t="n">
        <v>0.000345557307705001</v>
      </c>
      <c r="EW503" s="23" t="n">
        <v>0.9451649641564678</v>
      </c>
      <c r="EX503" s="23" t="n">
        <v>0.8644971952044322</v>
      </c>
      <c r="EY503" s="23" t="n">
        <v>0.005296572362060354</v>
      </c>
      <c r="EZ503" s="23" t="n">
        <v>0.007501200699784178</v>
      </c>
      <c r="FA503" s="23" t="n">
        <v>-2.076935995445819</v>
      </c>
      <c r="FB503" s="23" t="n">
        <v>-3.076935995445819</v>
      </c>
      <c r="FC503" s="23" t="n">
        <v>0.01209732077033412</v>
      </c>
      <c r="FD503" s="23" t="n">
        <v>0.002597882747076234</v>
      </c>
      <c r="FE503" s="23" t="n">
        <v>0.01599466680592522</v>
      </c>
      <c r="FF503" s="23" t="n">
        <v>0.001299463288514867</v>
      </c>
      <c r="FG503" s="23" t="n">
        <v>0.003897346035591101</v>
      </c>
      <c r="FH503" s="23" t="n">
        <v>1.214748603959229</v>
      </c>
      <c r="FI503" s="23" t="n">
        <v>1.322166048960894</v>
      </c>
      <c r="FJ503" s="23" t="n">
        <v>0.02186932725848936</v>
      </c>
      <c r="FK503" s="23" t="n">
        <v>0.005874660452564143</v>
      </c>
      <c r="FL503" s="23" t="n">
        <v>1.807782704424837</v>
      </c>
      <c r="FM503" s="23" t="n">
        <v>0.8077827044248367</v>
      </c>
    </row>
    <row r="504">
      <c r="A504" s="2" t="inlineStr">
        <is>
          <t>SA|1803</t>
        </is>
      </c>
      <c r="B504" s="2" t="inlineStr">
        <is>
          <t>SA</t>
        </is>
      </c>
      <c r="C504" s="2" t="inlineStr">
        <is>
          <t>1803</t>
        </is>
      </c>
      <c r="D504" s="2" t="inlineStr">
        <is>
          <t>Basic chemical manufacturing</t>
        </is>
      </c>
      <c r="E504" s="23" t="n">
        <v>1</v>
      </c>
      <c r="F504" s="23" t="n">
        <v>0.3770332510406542</v>
      </c>
      <c r="G504" s="23" t="n">
        <v>1.614102421928603</v>
      </c>
      <c r="H504" s="23" t="n">
        <v>0.2370691708879489</v>
      </c>
      <c r="I504" s="23" t="n">
        <v>0.6141024219286031</v>
      </c>
      <c r="J504" s="23" t="n">
        <v>1.377033251040654</v>
      </c>
      <c r="K504" s="23" t="n">
        <v>1.614102421928603</v>
      </c>
      <c r="L504" s="23" t="n">
        <v>2.087273810129185</v>
      </c>
      <c r="M504" s="23" t="n">
        <v>0.4731713882005821</v>
      </c>
      <c r="N504" s="23" t="n">
        <v>2.087273810129185</v>
      </c>
      <c r="O504" s="23" t="n">
        <v>1.087273810129185</v>
      </c>
      <c r="P504" s="23" t="n">
        <v>0.1758903103763833</v>
      </c>
      <c r="Q504" s="23" t="n">
        <v>0.08945409752406348</v>
      </c>
      <c r="R504" s="23" t="n">
        <v>0.3251417278534228</v>
      </c>
      <c r="S504" s="23" t="n">
        <v>0.05979731995297601</v>
      </c>
      <c r="T504" s="23" t="n">
        <v>0.1492514174770395</v>
      </c>
      <c r="U504" s="23" t="n">
        <v>1.508578882672064</v>
      </c>
      <c r="V504" s="23" t="n">
        <v>1.8485482637313</v>
      </c>
      <c r="W504" s="23" t="n">
        <v>0.4436653896258643</v>
      </c>
      <c r="X504" s="23" t="n">
        <v>0.1185236617724415</v>
      </c>
      <c r="Y504" s="23" t="n">
        <v>2.522398127995089</v>
      </c>
      <c r="Z504" s="23" t="n">
        <v>1.522398127995088</v>
      </c>
      <c r="AA504" s="23" t="n">
        <v>0.346930732312817</v>
      </c>
      <c r="AB504" s="23" t="n">
        <v>0.1746796415415496</v>
      </c>
      <c r="AC504" s="23" t="n">
        <v>0.6333362646239177</v>
      </c>
      <c r="AD504" s="23" t="n">
        <v>0.1117258907695511</v>
      </c>
      <c r="AE504" s="23" t="n">
        <v>0.2864055323111007</v>
      </c>
      <c r="AF504" s="23" t="n">
        <v>1.503500051370618</v>
      </c>
      <c r="AG504" s="23" t="n">
        <v>1.825540967217794</v>
      </c>
      <c r="AH504" s="23" t="n">
        <v>0.891742186306316</v>
      </c>
      <c r="AI504" s="23" t="n">
        <v>0.2584059216823983</v>
      </c>
      <c r="AJ504" s="23" t="n">
        <v>2.570375303339397</v>
      </c>
      <c r="AK504" s="23" t="n">
        <v>1.570375303339396</v>
      </c>
      <c r="AL504" s="23" t="n">
        <v>0.3529638248831941</v>
      </c>
      <c r="AM504" s="23" t="n">
        <v>0.1781278423152297</v>
      </c>
      <c r="AN504" s="23" t="n">
        <v>0.6456189617251463</v>
      </c>
      <c r="AO504" s="23" t="n">
        <v>0.1145272945267225</v>
      </c>
      <c r="AP504" s="23" t="n">
        <v>0.2926551368419522</v>
      </c>
      <c r="AQ504" s="23" t="n">
        <v>1.504663168737412</v>
      </c>
      <c r="AR504" s="23" t="n">
        <v>1.829136348289517</v>
      </c>
      <c r="AS504" s="23" t="n">
        <v>0.917486574503411</v>
      </c>
      <c r="AT504" s="23" t="n">
        <v>0.2718676127782647</v>
      </c>
      <c r="AU504" s="23" t="n">
        <v>2.599378491002679</v>
      </c>
      <c r="AV504" s="23" t="n">
        <v>1.599378491002679</v>
      </c>
      <c r="AW504" s="23" t="n">
        <v>0.3568155040790917</v>
      </c>
      <c r="AX504" s="23" t="n">
        <v>0.1797653352242521</v>
      </c>
      <c r="AY504" s="23" t="n">
        <v>0.6525758193352291</v>
      </c>
      <c r="AZ504" s="23" t="n">
        <v>0.1159949800318853</v>
      </c>
      <c r="BA504" s="23" t="n">
        <v>0.2957603152561374</v>
      </c>
      <c r="BB504" s="23" t="n">
        <v>1.503804720280331</v>
      </c>
      <c r="BC504" s="23" t="n">
        <v>1.828888632570683</v>
      </c>
      <c r="BD504" s="23" t="n">
        <v>0.9290323662355254</v>
      </c>
      <c r="BE504" s="23" t="n">
        <v>0.2764565469002963</v>
      </c>
      <c r="BF504" s="23" t="n">
        <v>2.603677126175538</v>
      </c>
      <c r="BG504" s="23" t="n">
        <v>1.603677126175538</v>
      </c>
      <c r="BH504" s="23" t="n">
        <v>1.387959545645229</v>
      </c>
      <c r="BI504" s="23" t="n">
        <v>0.9094233581780189</v>
      </c>
      <c r="BJ504" s="23" t="n">
        <v>2.918547817065678</v>
      </c>
      <c r="BK504" s="23" t="n">
        <v>0.6211649132424304</v>
      </c>
      <c r="BL504" s="23" t="n">
        <v>1.530588271420449</v>
      </c>
      <c r="BM504" s="23" t="n">
        <v>1.655223245541533</v>
      </c>
      <c r="BN504" s="23" t="n">
        <v>2.102761443028165</v>
      </c>
      <c r="BO504" s="23" t="n">
        <v>4.341900161264794</v>
      </c>
      <c r="BP504" s="23" t="n">
        <v>1.423352344199116</v>
      </c>
      <c r="BQ504" s="23" t="n">
        <v>3.12826132064703</v>
      </c>
      <c r="BR504" s="23" t="n">
        <v>2.12826132064703</v>
      </c>
      <c r="CD504" s="23" t="n">
        <v>0.1710404219364337</v>
      </c>
      <c r="CE504" s="23" t="n">
        <v>0.08522554401748601</v>
      </c>
      <c r="CF504" s="23" t="n">
        <v>0.3081945367704951</v>
      </c>
      <c r="CG504" s="23" t="n">
        <v>0.05192857081657541</v>
      </c>
      <c r="CH504" s="23" t="n">
        <v>0.1371541148340614</v>
      </c>
      <c r="CI504" s="23" t="n">
        <v>1.498277208700757</v>
      </c>
      <c r="CJ504" s="23" t="n">
        <v>1.801881293797521</v>
      </c>
      <c r="CK504" s="23" t="n">
        <v>0.4480767966804509</v>
      </c>
      <c r="CL504" s="23" t="n">
        <v>0.1398822599099557</v>
      </c>
      <c r="CM504" s="23" t="n">
        <v>2.619712881946563</v>
      </c>
      <c r="CN504" s="23" t="n">
        <v>1.619712881946563</v>
      </c>
      <c r="CO504" s="23" t="n">
        <v>0</v>
      </c>
      <c r="CP504" s="23" t="n">
        <v>8.496799291580259e-05</v>
      </c>
      <c r="CQ504" s="23" t="n">
        <v>0.0003041549555414785</v>
      </c>
      <c r="CR504" s="23" t="n">
        <v>0.0002191869626256759</v>
      </c>
      <c r="CS504" s="23" t="n">
        <v>0.0003041549555414785</v>
      </c>
      <c r="CV504" s="23" t="n">
        <v>0.001994341100793144</v>
      </c>
      <c r="CW504" s="23" t="n">
        <v>0.001690186145251666</v>
      </c>
      <c r="CZ504" s="23" t="n">
        <v>0.0005458781836528304</v>
      </c>
      <c r="DA504" s="23" t="n">
        <v>8.636961245708907e-05</v>
      </c>
      <c r="DB504" s="23" t="n">
        <v>0.0006835855668516903</v>
      </c>
      <c r="DC504" s="23" t="n">
        <v>5.133777074177077e-05</v>
      </c>
      <c r="DD504" s="23" t="n">
        <v>0.0001377073831988598</v>
      </c>
      <c r="DE504" s="23" t="n">
        <v>1.158221403682289</v>
      </c>
      <c r="DF504" s="23" t="n">
        <v>1.252267607174496</v>
      </c>
      <c r="DG504" s="23" t="n">
        <v>0.0007735968553111727</v>
      </c>
      <c r="DH504" s="23" t="n">
        <v>9.00112884594824e-05</v>
      </c>
      <c r="DI504" s="23" t="n">
        <v>1.417160235520912</v>
      </c>
      <c r="DJ504" s="23" t="n">
        <v>0.4171602355209117</v>
      </c>
      <c r="DK504" s="23" t="n">
        <v>0.004398149207595355</v>
      </c>
      <c r="DL504" s="23" t="n">
        <v>0.00327126938621925</v>
      </c>
      <c r="DM504" s="23" t="n">
        <v>0.009581326190560754</v>
      </c>
      <c r="DN504" s="23" t="n">
        <v>0.001911907596746148</v>
      </c>
      <c r="DO504" s="23" t="n">
        <v>0.005183176982965399</v>
      </c>
      <c r="DP504" s="23" t="n">
        <v>1.743783176016392</v>
      </c>
      <c r="DQ504" s="23" t="n">
        <v>2.178490482772696</v>
      </c>
      <c r="DR504" s="23" t="n">
        <v>0.01329817739393635</v>
      </c>
      <c r="DS504" s="23" t="n">
        <v>0.003716851203375594</v>
      </c>
      <c r="DT504" s="23" t="n">
        <v>3.023584868601353</v>
      </c>
      <c r="DU504" s="23" t="n">
        <v>2.023584868601353</v>
      </c>
      <c r="DV504" s="23" t="n">
        <v>-0.001092348195350562</v>
      </c>
      <c r="DW504" s="23" t="n">
        <v>-0.001805114082569682</v>
      </c>
      <c r="DX504" s="23" t="n">
        <v>-0.003612209102871149</v>
      </c>
      <c r="DY504" s="23" t="n">
        <v>-0.0007147468249509052</v>
      </c>
      <c r="DZ504" s="23" t="n">
        <v>-0.002519860907520587</v>
      </c>
      <c r="EA504" s="23" t="n">
        <v>2.652507955112586</v>
      </c>
      <c r="EB504" s="23" t="n">
        <v>3.306829377524535</v>
      </c>
      <c r="EC504" s="23" t="n">
        <v>-0.004520323617925892</v>
      </c>
      <c r="ED504" s="23" t="n">
        <v>-0.0009081145150547434</v>
      </c>
      <c r="EE504" s="23" t="n">
        <v>4.13817099452909</v>
      </c>
      <c r="EF504" s="23" t="n">
        <v>3.13817099452909</v>
      </c>
      <c r="EG504" s="23" t="n">
        <v>0.005701358822494794</v>
      </c>
      <c r="EH504" s="23" t="n">
        <v>0.002759316207527849</v>
      </c>
      <c r="EI504" s="23" t="n">
        <v>0.01050013729179333</v>
      </c>
      <c r="EJ504" s="23" t="n">
        <v>0.002039462261770686</v>
      </c>
      <c r="EK504" s="23" t="n">
        <v>0.004798778469298535</v>
      </c>
      <c r="EL504" s="23" t="n">
        <v>1.483975187922031</v>
      </c>
      <c r="EM504" s="23" t="n">
        <v>1.841690309047886</v>
      </c>
      <c r="EN504" s="23" t="n">
        <v>0.01394472923648657</v>
      </c>
      <c r="EO504" s="23" t="n">
        <v>0.003444591944693241</v>
      </c>
      <c r="EP504" s="23" t="n">
        <v>2.445860657194113</v>
      </c>
      <c r="EQ504" s="23" t="n">
        <v>1.445860657194113</v>
      </c>
      <c r="ER504" s="23" t="n">
        <v>0.0003317337478823381</v>
      </c>
      <c r="ES504" s="23" t="n">
        <v>0.0006888845661523187</v>
      </c>
      <c r="ET504" s="23" t="n">
        <v>0.001782559809435154</v>
      </c>
      <c r="EU504" s="23" t="n">
        <v>0.0007619414954004972</v>
      </c>
      <c r="EV504" s="23" t="n">
        <v>0.001450826061552816</v>
      </c>
      <c r="EW504" s="23" t="n">
        <v>3.076618886531429</v>
      </c>
      <c r="EX504" s="23" t="n">
        <v>5.373465379432563</v>
      </c>
      <c r="EY504" s="23" t="n">
        <v>0.01179965896060883</v>
      </c>
      <c r="EZ504" s="23" t="n">
        <v>0.01001709915117367</v>
      </c>
      <c r="FA504" s="23" t="n">
        <v>35.56966704754447</v>
      </c>
      <c r="FB504" s="23" t="n">
        <v>34.56966704754447</v>
      </c>
      <c r="FC504" s="23" t="n">
        <v>0.009592461752715779</v>
      </c>
      <c r="FD504" s="23" t="n">
        <v>0.004779705066711996</v>
      </c>
      <c r="FE504" s="23" t="n">
        <v>0.01728447739368674</v>
      </c>
      <c r="FF504" s="23" t="n">
        <v>0.002912310574258968</v>
      </c>
      <c r="FG504" s="23" t="n">
        <v>0.007692015640970964</v>
      </c>
      <c r="FH504" s="23" t="n">
        <v>1.498277208700758</v>
      </c>
      <c r="FI504" s="23" t="n">
        <v>1.801881293797521</v>
      </c>
      <c r="FJ504" s="23" t="n">
        <v>0.02512949562316926</v>
      </c>
      <c r="FK504" s="23" t="n">
        <v>0.007845018229482515</v>
      </c>
      <c r="FL504" s="23" t="n">
        <v>2.619712881946566</v>
      </c>
      <c r="FM504" s="23" t="n">
        <v>1.619712881946566</v>
      </c>
    </row>
    <row r="505">
      <c r="A505" s="2" t="inlineStr">
        <is>
          <t>SA|1804</t>
        </is>
      </c>
      <c r="B505" s="2" t="inlineStr">
        <is>
          <t>SA</t>
        </is>
      </c>
      <c r="C505" s="2" t="inlineStr">
        <is>
          <t>1804</t>
        </is>
      </c>
      <c r="D505" s="2" t="inlineStr">
        <is>
          <t>Cleaning compounds and toiletry preparation manufacturing</t>
        </is>
      </c>
      <c r="E505" s="23" t="n">
        <v>1</v>
      </c>
      <c r="F505" s="23" t="n">
        <v>0.2711461079548064</v>
      </c>
      <c r="G505" s="23" t="n">
        <v>1.440414048595564</v>
      </c>
      <c r="H505" s="23" t="n">
        <v>0.1692679406407577</v>
      </c>
      <c r="I505" s="23" t="n">
        <v>0.4404140485955641</v>
      </c>
      <c r="J505" s="23" t="n">
        <v>1.271146107954806</v>
      </c>
      <c r="K505" s="23" t="n">
        <v>1.440414048595564</v>
      </c>
      <c r="L505" s="23" t="n">
        <v>1.929305086271504</v>
      </c>
      <c r="M505" s="23" t="n">
        <v>0.4888910376759397</v>
      </c>
      <c r="N505" s="23" t="n">
        <v>1.929305086271504</v>
      </c>
      <c r="O505" s="23" t="n">
        <v>0.9293050862715038</v>
      </c>
      <c r="P505" s="23" t="n">
        <v>0.2224542797603279</v>
      </c>
      <c r="Q505" s="23" t="n">
        <v>0.07161844687844952</v>
      </c>
      <c r="R505" s="23" t="n">
        <v>0.3359435517149739</v>
      </c>
      <c r="S505" s="23" t="n">
        <v>0.04187082507619651</v>
      </c>
      <c r="T505" s="23" t="n">
        <v>0.113489271954646</v>
      </c>
      <c r="U505" s="23" t="n">
        <v>1.321946815119094</v>
      </c>
      <c r="V505" s="23" t="n">
        <v>1.510168975291998</v>
      </c>
      <c r="W505" s="23" t="n">
        <v>0.458404793958382</v>
      </c>
      <c r="X505" s="23" t="n">
        <v>0.122461242243408</v>
      </c>
      <c r="Y505" s="23" t="n">
        <v>2.060669700094181</v>
      </c>
      <c r="Z505" s="23" t="n">
        <v>1.060669700094181</v>
      </c>
      <c r="AA505" s="23" t="n">
        <v>0.5462586762247446</v>
      </c>
      <c r="AB505" s="23" t="n">
        <v>0.1267566028362368</v>
      </c>
      <c r="AC505" s="23" t="n">
        <v>0.7519715245021329</v>
      </c>
      <c r="AD505" s="23" t="n">
        <v>0.07895624544115151</v>
      </c>
      <c r="AE505" s="23" t="n">
        <v>0.2057128482773883</v>
      </c>
      <c r="AF505" s="23" t="n">
        <v>1.232045015215623</v>
      </c>
      <c r="AG505" s="23" t="n">
        <v>1.376585045200734</v>
      </c>
      <c r="AH505" s="23" t="n">
        <v>1.018962180199517</v>
      </c>
      <c r="AI505" s="23" t="n">
        <v>0.2669906556973843</v>
      </c>
      <c r="AJ505" s="23" t="n">
        <v>1.865347361147067</v>
      </c>
      <c r="AK505" s="23" t="n">
        <v>0.8653473611470668</v>
      </c>
      <c r="AL505" s="23" t="n">
        <v>0.5499218581727222</v>
      </c>
      <c r="AM505" s="23" t="n">
        <v>0.1298336117019197</v>
      </c>
      <c r="AN505" s="23" t="n">
        <v>0.7610529199152652</v>
      </c>
      <c r="AO505" s="23" t="n">
        <v>0.08129745004062333</v>
      </c>
      <c r="AP505" s="23" t="n">
        <v>0.211131061742543</v>
      </c>
      <c r="AQ505" s="23" t="n">
        <v>1.236094655581304</v>
      </c>
      <c r="AR505" s="23" t="n">
        <v>1.383929204858465</v>
      </c>
      <c r="AS505" s="23" t="n">
        <v>1.041952489576699</v>
      </c>
      <c r="AT505" s="23" t="n">
        <v>0.2808995696614337</v>
      </c>
      <c r="AU505" s="23" t="n">
        <v>1.894728267464934</v>
      </c>
      <c r="AV505" s="23" t="n">
        <v>0.8947282674649337</v>
      </c>
      <c r="AW505" s="23" t="n">
        <v>0.5506751370854195</v>
      </c>
      <c r="AX505" s="23" t="n">
        <v>0.1311324385874396</v>
      </c>
      <c r="AY505" s="23" t="n">
        <v>0.7641356737632852</v>
      </c>
      <c r="AZ505" s="23" t="n">
        <v>0.08232809809042607</v>
      </c>
      <c r="BA505" s="23" t="n">
        <v>0.2134605366778657</v>
      </c>
      <c r="BB505" s="23" t="n">
        <v>1.238130305431056</v>
      </c>
      <c r="BC505" s="23" t="n">
        <v>1.387634237143258</v>
      </c>
      <c r="BD505" s="23" t="n">
        <v>1.049776630627521</v>
      </c>
      <c r="BE505" s="23" t="n">
        <v>0.2856409568642362</v>
      </c>
      <c r="BF505" s="23" t="n">
        <v>1.906344702947216</v>
      </c>
      <c r="BG505" s="23" t="n">
        <v>0.9063447029472158</v>
      </c>
      <c r="BH505" s="23" t="n">
        <v>2.199768087783245</v>
      </c>
      <c r="BI505" s="23" t="n">
        <v>0.7708591588420011</v>
      </c>
      <c r="BJ505" s="23" t="n">
        <v>3.407894787372255</v>
      </c>
      <c r="BK505" s="23" t="n">
        <v>0.4372675407470088</v>
      </c>
      <c r="BL505" s="23" t="n">
        <v>1.20812669958901</v>
      </c>
      <c r="BM505" s="23" t="n">
        <v>1.350427466933031</v>
      </c>
      <c r="BN505" s="23" t="n">
        <v>1.549206394209703</v>
      </c>
      <c r="BO505" s="23" t="n">
        <v>4.878533591591341</v>
      </c>
      <c r="BP505" s="23" t="n">
        <v>1.470638804219086</v>
      </c>
      <c r="BQ505" s="23" t="n">
        <v>2.217749052131921</v>
      </c>
      <c r="BR505" s="23" t="n">
        <v>1.217749052131921</v>
      </c>
      <c r="CD505" s="23" t="n">
        <v>0.3238043964644167</v>
      </c>
      <c r="CE505" s="23" t="n">
        <v>0.05513815595778723</v>
      </c>
      <c r="CF505" s="23" t="n">
        <v>0.416027972787159</v>
      </c>
      <c r="CG505" s="23" t="n">
        <v>0.03708542036495502</v>
      </c>
      <c r="CH505" s="23" t="n">
        <v>0.09222357632274225</v>
      </c>
      <c r="CI505" s="23" t="n">
        <v>1.170282295607578</v>
      </c>
      <c r="CJ505" s="23" t="n">
        <v>1.284812613200194</v>
      </c>
      <c r="CK505" s="23" t="n">
        <v>0.5605573862411357</v>
      </c>
      <c r="CL505" s="23" t="n">
        <v>0.1445294134539767</v>
      </c>
      <c r="CM505" s="23" t="n">
        <v>1.731160516539608</v>
      </c>
      <c r="CN505" s="23" t="n">
        <v>0.7311605165396081</v>
      </c>
      <c r="CO505" s="23" t="n">
        <v>0</v>
      </c>
      <c r="CP505" s="23" t="n">
        <v>5.964728222152055e-05</v>
      </c>
      <c r="CQ505" s="23" t="n">
        <v>0.0001945046552787406</v>
      </c>
      <c r="CR505" s="23" t="n">
        <v>0.00013485737305722</v>
      </c>
      <c r="CS505" s="23" t="n">
        <v>0.0001945046552787406</v>
      </c>
      <c r="CV505" s="23" t="n">
        <v>0.001940841984676395</v>
      </c>
      <c r="CW505" s="23" t="n">
        <v>0.001746337329397654</v>
      </c>
      <c r="CZ505" s="23" t="n">
        <v>0.0005845225781669046</v>
      </c>
      <c r="DA505" s="23" t="n">
        <v>5.677516189554963e-05</v>
      </c>
      <c r="DB505" s="23" t="n">
        <v>0.0006729269979754248</v>
      </c>
      <c r="DC505" s="23" t="n">
        <v>3.16292579129705e-05</v>
      </c>
      <c r="DD505" s="23" t="n">
        <v>8.840441980852013e-05</v>
      </c>
      <c r="DE505" s="23" t="n">
        <v>1.097130827817806</v>
      </c>
      <c r="DF505" s="23" t="n">
        <v>1.151242095875511</v>
      </c>
      <c r="DG505" s="23" t="n">
        <v>0.0007659286318756777</v>
      </c>
      <c r="DH505" s="23" t="n">
        <v>9.300163390025293e-05</v>
      </c>
      <c r="DI505" s="23" t="n">
        <v>1.310349095971062</v>
      </c>
      <c r="DJ505" s="23" t="n">
        <v>0.3103490959710616</v>
      </c>
      <c r="DK505" s="23" t="n">
        <v>0.00162883017395854</v>
      </c>
      <c r="DL505" s="23" t="n">
        <v>0.002392118935681946</v>
      </c>
      <c r="DM505" s="23" t="n">
        <v>0.005435427130304334</v>
      </c>
      <c r="DN505" s="23" t="n">
        <v>0.001414478020663848</v>
      </c>
      <c r="DO505" s="23" t="n">
        <v>0.003806596956345794</v>
      </c>
      <c r="DP505" s="23" t="n">
        <v>2.468611629331736</v>
      </c>
      <c r="DQ505" s="23" t="n">
        <v>3.33701279433855</v>
      </c>
      <c r="DR505" s="23" t="n">
        <v>0.009275759168586977</v>
      </c>
      <c r="DS505" s="23" t="n">
        <v>0.003840332038282644</v>
      </c>
      <c r="DT505" s="23" t="n">
        <v>5.694736822098608</v>
      </c>
      <c r="DU505" s="23" t="n">
        <v>4.694736822098608</v>
      </c>
      <c r="DV505" s="23" t="n">
        <v>-0.001460073839428124</v>
      </c>
      <c r="DW505" s="23" t="n">
        <v>-0.001209714494279023</v>
      </c>
      <c r="DX505" s="23" t="n">
        <v>-0.00322010493553866</v>
      </c>
      <c r="DY505" s="23" t="n">
        <v>-0.0005503166018315127</v>
      </c>
      <c r="DZ505" s="23" t="n">
        <v>-0.001760031096110536</v>
      </c>
      <c r="EA505" s="23" t="n">
        <v>1.828529668576789</v>
      </c>
      <c r="EB505" s="23" t="n">
        <v>2.205439785702823</v>
      </c>
      <c r="EC505" s="23" t="n">
        <v>-0.004158388734316227</v>
      </c>
      <c r="ED505" s="23" t="n">
        <v>-0.0009382837987775669</v>
      </c>
      <c r="EE505" s="23" t="n">
        <v>2.848067420990823</v>
      </c>
      <c r="EF505" s="23" t="n">
        <v>1.848067420990823</v>
      </c>
      <c r="EG505" s="23" t="n">
        <v>0.00735729551374189</v>
      </c>
      <c r="EH505" s="23" t="n">
        <v>0.002164149129852324</v>
      </c>
      <c r="EI505" s="23" t="n">
        <v>0.01097569093849163</v>
      </c>
      <c r="EJ505" s="23" t="n">
        <v>0.001454246294897413</v>
      </c>
      <c r="EK505" s="23" t="n">
        <v>0.003618395424749736</v>
      </c>
      <c r="EL505" s="23" t="n">
        <v>1.2941500889573</v>
      </c>
      <c r="EM505" s="23" t="n">
        <v>1.49181053255117</v>
      </c>
      <c r="EN505" s="23" t="n">
        <v>0.01453471874999022</v>
      </c>
      <c r="EO505" s="23" t="n">
        <v>0.003559027811498597</v>
      </c>
      <c r="EP505" s="23" t="n">
        <v>1.97555184820868</v>
      </c>
      <c r="EQ505" s="23" t="n">
        <v>0.9755518482086804</v>
      </c>
      <c r="ER505" s="23" t="n">
        <v>-0.003694113565764216</v>
      </c>
      <c r="ES505" s="23" t="n">
        <v>0.0009128597358306019</v>
      </c>
      <c r="ET505" s="23" t="n">
        <v>-0.00189429552535903</v>
      </c>
      <c r="EU505" s="23" t="n">
        <v>0.0008869583045745846</v>
      </c>
      <c r="EV505" s="23" t="n">
        <v>0.001799818040405186</v>
      </c>
      <c r="EW505" s="23" t="n">
        <v>0.7528880150597766</v>
      </c>
      <c r="EX505" s="23" t="n">
        <v>0.5127875718046988</v>
      </c>
      <c r="EY505" s="23" t="n">
        <v>0.00845559062719101</v>
      </c>
      <c r="EZ505" s="23" t="n">
        <v>0.01034988615255004</v>
      </c>
      <c r="FA505" s="23" t="n">
        <v>-2.288936297344656</v>
      </c>
      <c r="FB505" s="23" t="n">
        <v>-3.288936297344656</v>
      </c>
      <c r="FC505" s="23" t="n">
        <v>0.0181599253163705</v>
      </c>
      <c r="FD505" s="23" t="n">
        <v>0.003092313770933742</v>
      </c>
      <c r="FE505" s="23" t="n">
        <v>0.02333210110124635</v>
      </c>
      <c r="FF505" s="23" t="n">
        <v>0.002079862013942111</v>
      </c>
      <c r="FG505" s="23" t="n">
        <v>0.005172175784875853</v>
      </c>
      <c r="FH505" s="23" t="n">
        <v>1.170282295607578</v>
      </c>
      <c r="FI505" s="23" t="n">
        <v>1.284812613200195</v>
      </c>
      <c r="FJ505" s="23" t="n">
        <v>0.03143774569100866</v>
      </c>
      <c r="FK505" s="23" t="n">
        <v>0.008105644589762314</v>
      </c>
      <c r="FL505" s="23" t="n">
        <v>1.731160516539609</v>
      </c>
      <c r="FM505" s="23" t="n">
        <v>0.7311605165396086</v>
      </c>
    </row>
    <row r="506">
      <c r="A506" s="2" t="inlineStr">
        <is>
          <t>SA|1901</t>
        </is>
      </c>
      <c r="B506" s="2" t="inlineStr">
        <is>
          <t>SA</t>
        </is>
      </c>
      <c r="C506" s="2" t="inlineStr">
        <is>
          <t>1901</t>
        </is>
      </c>
      <c r="D506" s="2" t="inlineStr">
        <is>
          <t>Polymer product manufacturing</t>
        </is>
      </c>
      <c r="E506" s="23" t="n">
        <v>1</v>
      </c>
      <c r="F506" s="23" t="n">
        <v>0.3303774228485089</v>
      </c>
      <c r="G506" s="23" t="n">
        <v>1.520911833343862</v>
      </c>
      <c r="H506" s="23" t="n">
        <v>0.1905344104953534</v>
      </c>
      <c r="I506" s="23" t="n">
        <v>0.5209118333438623</v>
      </c>
      <c r="J506" s="23" t="n">
        <v>1.330377422848509</v>
      </c>
      <c r="K506" s="23" t="n">
        <v>1.520911833343862</v>
      </c>
      <c r="L506" s="23" t="n">
        <v>2.110327530013289</v>
      </c>
      <c r="M506" s="23" t="n">
        <v>0.5894156966694264</v>
      </c>
      <c r="N506" s="23" t="n">
        <v>2.110327530013289</v>
      </c>
      <c r="O506" s="23" t="n">
        <v>1.110327530013289</v>
      </c>
      <c r="P506" s="23" t="n">
        <v>0.2629822137205645</v>
      </c>
      <c r="Q506" s="23" t="n">
        <v>0.09142382025100629</v>
      </c>
      <c r="R506" s="23" t="n">
        <v>0.40501949783529</v>
      </c>
      <c r="S506" s="23" t="n">
        <v>0.05061346386371926</v>
      </c>
      <c r="T506" s="23" t="n">
        <v>0.1420372841147255</v>
      </c>
      <c r="U506" s="23" t="n">
        <v>1.347642598933136</v>
      </c>
      <c r="V506" s="23" t="n">
        <v>1.540102245339106</v>
      </c>
      <c r="W506" s="23" t="n">
        <v>0.5526609411209537</v>
      </c>
      <c r="X506" s="23" t="n">
        <v>0.1476414432856636</v>
      </c>
      <c r="Y506" s="23" t="n">
        <v>2.10151452184592</v>
      </c>
      <c r="Z506" s="23" t="n">
        <v>1.10151452184592</v>
      </c>
      <c r="AA506" s="23" t="n">
        <v>0.3792216140136069</v>
      </c>
      <c r="AB506" s="23" t="n">
        <v>0.1568995815673921</v>
      </c>
      <c r="AC506" s="23" t="n">
        <v>0.6265006233984804</v>
      </c>
      <c r="AD506" s="23" t="n">
        <v>0.09037942781748146</v>
      </c>
      <c r="AE506" s="23" t="n">
        <v>0.2472790093848735</v>
      </c>
      <c r="AF506" s="23" t="n">
        <v>1.4137411365001</v>
      </c>
      <c r="AG506" s="23" t="n">
        <v>1.652069924938405</v>
      </c>
      <c r="AH506" s="23" t="n">
        <v>0.9483892881614714</v>
      </c>
      <c r="AI506" s="23" t="n">
        <v>0.3218886647629909</v>
      </c>
      <c r="AJ506" s="23" t="n">
        <v>2.500884055958482</v>
      </c>
      <c r="AK506" s="23" t="n">
        <v>1.500884055958482</v>
      </c>
      <c r="AL506" s="23" t="n">
        <v>0.3852581047943783</v>
      </c>
      <c r="AM506" s="23" t="n">
        <v>0.160058153088825</v>
      </c>
      <c r="AN506" s="23" t="n">
        <v>0.6379524717062039</v>
      </c>
      <c r="AO506" s="23" t="n">
        <v>0.09263621382300058</v>
      </c>
      <c r="AP506" s="23" t="n">
        <v>0.2526943669118256</v>
      </c>
      <c r="AQ506" s="23" t="n">
        <v>1.415456939378996</v>
      </c>
      <c r="AR506" s="23" t="n">
        <v>1.655909282029757</v>
      </c>
      <c r="AS506" s="23" t="n">
        <v>0.9766099695674789</v>
      </c>
      <c r="AT506" s="23" t="n">
        <v>0.338657497861275</v>
      </c>
      <c r="AU506" s="23" t="n">
        <v>2.534949836003371</v>
      </c>
      <c r="AV506" s="23" t="n">
        <v>1.534949836003371</v>
      </c>
      <c r="AW506" s="23" t="n">
        <v>0.3871476367155455</v>
      </c>
      <c r="AX506" s="23" t="n">
        <v>0.1618926681259524</v>
      </c>
      <c r="AY506" s="23" t="n">
        <v>0.6428585237964815</v>
      </c>
      <c r="AZ506" s="23" t="n">
        <v>0.0938182189549836</v>
      </c>
      <c r="BA506" s="23" t="n">
        <v>0.255710887080936</v>
      </c>
      <c r="BB506" s="23" t="n">
        <v>1.418167780899828</v>
      </c>
      <c r="BC506" s="23" t="n">
        <v>1.660499672038081</v>
      </c>
      <c r="BD506" s="23" t="n">
        <v>0.9872323220722707</v>
      </c>
      <c r="BE506" s="23" t="n">
        <v>0.3443737982757893</v>
      </c>
      <c r="BF506" s="23" t="n">
        <v>2.550015106504794</v>
      </c>
      <c r="BG506" s="23" t="n">
        <v>1.550015106504793</v>
      </c>
      <c r="BH506" s="23" t="n">
        <v>2.533294199813469</v>
      </c>
      <c r="BI506" s="23" t="n">
        <v>0.9015286124156952</v>
      </c>
      <c r="BJ506" s="23" t="n">
        <v>3.95998008900838</v>
      </c>
      <c r="BK506" s="23" t="n">
        <v>0.5251572767792159</v>
      </c>
      <c r="BL506" s="23" t="n">
        <v>1.426685889194911</v>
      </c>
      <c r="BM506" s="23" t="n">
        <v>1.355872054845456</v>
      </c>
      <c r="BN506" s="23" t="n">
        <v>1.563174182177483</v>
      </c>
      <c r="BO506" s="23" t="n">
        <v>5.733008286576718</v>
      </c>
      <c r="BP506" s="23" t="n">
        <v>1.773028197568338</v>
      </c>
      <c r="BQ506" s="23" t="n">
        <v>2.263064545365023</v>
      </c>
      <c r="BR506" s="23" t="n">
        <v>1.263064545365023</v>
      </c>
      <c r="CD506" s="23" t="n">
        <v>0.1162394002930425</v>
      </c>
      <c r="CE506" s="23" t="n">
        <v>0.0654757613163858</v>
      </c>
      <c r="CF506" s="23" t="n">
        <v>0.2214811255631908</v>
      </c>
      <c r="CG506" s="23" t="n">
        <v>0.03976596395376251</v>
      </c>
      <c r="CH506" s="23" t="n">
        <v>0.1052417252701483</v>
      </c>
      <c r="CI506" s="23" t="n">
        <v>1.563283715773823</v>
      </c>
      <c r="CJ506" s="23" t="n">
        <v>1.90538771711512</v>
      </c>
      <c r="CK506" s="23" t="n">
        <v>0.395728347040517</v>
      </c>
      <c r="CL506" s="23" t="n">
        <v>0.1742472214773262</v>
      </c>
      <c r="CM506" s="23" t="n">
        <v>3.40442522968009</v>
      </c>
      <c r="CN506" s="23" t="n">
        <v>2.404425229680089</v>
      </c>
      <c r="CO506" s="23" t="n">
        <v>0</v>
      </c>
      <c r="CP506" s="23" t="n">
        <v>6.797121148433954e-05</v>
      </c>
      <c r="CQ506" s="23" t="n">
        <v>0.0002136987762818829</v>
      </c>
      <c r="CR506" s="23" t="n">
        <v>0.0001457275647975434</v>
      </c>
      <c r="CS506" s="23" t="n">
        <v>0.0002136987762818829</v>
      </c>
      <c r="CV506" s="23" t="n">
        <v>0.002319114000336421</v>
      </c>
      <c r="CW506" s="23" t="n">
        <v>0.002105415224054538</v>
      </c>
      <c r="CZ506" s="23" t="n">
        <v>0.0007393899450416286</v>
      </c>
      <c r="DA506" s="23" t="n">
        <v>8.668576978811772e-05</v>
      </c>
      <c r="DB506" s="23" t="n">
        <v>0.0008682252347448861</v>
      </c>
      <c r="DC506" s="23" t="n">
        <v>4.214951991513976e-05</v>
      </c>
      <c r="DD506" s="23" t="n">
        <v>0.0001288352897032575</v>
      </c>
      <c r="DE506" s="23" t="n">
        <v>1.11723958429437</v>
      </c>
      <c r="DF506" s="23" t="n">
        <v>1.174245390496897</v>
      </c>
      <c r="DG506" s="23" t="n">
        <v>0.0009803496522782819</v>
      </c>
      <c r="DH506" s="23" t="n">
        <v>0.0001121244175333958</v>
      </c>
      <c r="DI506" s="23" t="n">
        <v>1.325889889161377</v>
      </c>
      <c r="DJ506" s="23" t="n">
        <v>0.3258898891613773</v>
      </c>
      <c r="DK506" s="23" t="n">
        <v>0.001617753288888395</v>
      </c>
      <c r="DL506" s="23" t="n">
        <v>0.003329567622343313</v>
      </c>
      <c r="DM506" s="23" t="n">
        <v>0.006571829527880203</v>
      </c>
      <c r="DN506" s="23" t="n">
        <v>0.001624508616648495</v>
      </c>
      <c r="DO506" s="23" t="n">
        <v>0.004954076238991809</v>
      </c>
      <c r="DP506" s="23" t="n">
        <v>3.058143009328175</v>
      </c>
      <c r="DQ506" s="23" t="n">
        <v>4.062318755906161</v>
      </c>
      <c r="DR506" s="23" t="n">
        <v>0.01120180187211996</v>
      </c>
      <c r="DS506" s="23" t="n">
        <v>0.00462997234423976</v>
      </c>
      <c r="DT506" s="23" t="n">
        <v>6.924295533231182</v>
      </c>
      <c r="DU506" s="23" t="n">
        <v>5.924295533231181</v>
      </c>
      <c r="DV506" s="23" t="n">
        <v>-0.0004676113127629313</v>
      </c>
      <c r="DW506" s="23" t="n">
        <v>-0.00164970956648845</v>
      </c>
      <c r="DX506" s="23" t="n">
        <v>-0.002747701448629812</v>
      </c>
      <c r="DY506" s="23" t="n">
        <v>-0.0006303805693784301</v>
      </c>
      <c r="DZ506" s="23" t="n">
        <v>-0.00228009013586688</v>
      </c>
      <c r="EA506" s="23" t="n">
        <v>4.527950503893854</v>
      </c>
      <c r="EB506" s="23" t="n">
        <v>5.87603715657503</v>
      </c>
      <c r="EC506" s="23" t="n">
        <v>-0.003878913019942552</v>
      </c>
      <c r="ED506" s="23" t="n">
        <v>-0.001131211571312741</v>
      </c>
      <c r="EE506" s="23" t="n">
        <v>8.29516505283754</v>
      </c>
      <c r="EF506" s="23" t="n">
        <v>7.29516505283754</v>
      </c>
      <c r="EG506" s="23" t="n">
        <v>0.007187211919096806</v>
      </c>
      <c r="EH506" s="23" t="n">
        <v>0.00293150872862815</v>
      </c>
      <c r="EI506" s="23" t="n">
        <v>0.0118639380058504</v>
      </c>
      <c r="EJ506" s="23" t="n">
        <v>0.001745217358125445</v>
      </c>
      <c r="EK506" s="23" t="n">
        <v>0.004676726086753595</v>
      </c>
      <c r="EL506" s="23" t="n">
        <v>1.407878432085601</v>
      </c>
      <c r="EM506" s="23" t="n">
        <v>1.650701014440284</v>
      </c>
      <c r="EN506" s="23" t="n">
        <v>0.01615476499043259</v>
      </c>
      <c r="EO506" s="23" t="n">
        <v>0.004290826984582188</v>
      </c>
      <c r="EP506" s="23" t="n">
        <v>2.247709566975271</v>
      </c>
      <c r="EQ506" s="23" t="n">
        <v>1.247709566975271</v>
      </c>
      <c r="ER506" s="23" t="n">
        <v>-0.001150721138325415</v>
      </c>
      <c r="ES506" s="23" t="n">
        <v>0.0002270627928048547</v>
      </c>
      <c r="ET506" s="23" t="n">
        <v>-0.0004120896981266626</v>
      </c>
      <c r="EU506" s="23" t="n">
        <v>0.0005115686473938976</v>
      </c>
      <c r="EV506" s="23" t="n">
        <v>0.0007386314401987522</v>
      </c>
      <c r="EW506" s="23" t="n">
        <v>0.8026778293694271</v>
      </c>
      <c r="EX506" s="23" t="n">
        <v>0.358114302763531</v>
      </c>
      <c r="EY506" s="23" t="n">
        <v>0.01206591641557542</v>
      </c>
      <c r="EZ506" s="23" t="n">
        <v>0.01247800611370208</v>
      </c>
      <c r="FA506" s="23" t="n">
        <v>-10.48552600079488</v>
      </c>
      <c r="FB506" s="23" t="n">
        <v>-11.48552600079488</v>
      </c>
      <c r="FC506" s="23" t="n">
        <v>0.006519055489023649</v>
      </c>
      <c r="FD506" s="23" t="n">
        <v>0.003672077799192981</v>
      </c>
      <c r="FE506" s="23" t="n">
        <v>0.01242132825597756</v>
      </c>
      <c r="FF506" s="23" t="n">
        <v>0.002230194967760926</v>
      </c>
      <c r="FG506" s="23" t="n">
        <v>0.005902272766953907</v>
      </c>
      <c r="FH506" s="23" t="n">
        <v>1.563283715773823</v>
      </c>
      <c r="FI506" s="23" t="n">
        <v>1.905387717115119</v>
      </c>
      <c r="FJ506" s="23" t="n">
        <v>0.02219363698051658</v>
      </c>
      <c r="FK506" s="23" t="n">
        <v>0.009772308724539021</v>
      </c>
      <c r="FL506" s="23" t="n">
        <v>3.404425229680089</v>
      </c>
      <c r="FM506" s="23" t="n">
        <v>2.404425229680089</v>
      </c>
    </row>
    <row r="507">
      <c r="A507" s="2" t="inlineStr">
        <is>
          <t>SA|1902</t>
        </is>
      </c>
      <c r="B507" s="2" t="inlineStr">
        <is>
          <t>SA</t>
        </is>
      </c>
      <c r="C507" s="2" t="inlineStr">
        <is>
          <t>1902</t>
        </is>
      </c>
      <c r="D507" s="2" t="inlineStr">
        <is>
          <t>Natural rubber product manufacturing</t>
        </is>
      </c>
      <c r="E507" s="23" t="n">
        <v>1</v>
      </c>
      <c r="F507" s="23" t="n">
        <v>0.3078129924410164</v>
      </c>
      <c r="G507" s="23" t="n">
        <v>1.501757864032635</v>
      </c>
      <c r="H507" s="23" t="n">
        <v>0.1939448715916191</v>
      </c>
      <c r="I507" s="23" t="n">
        <v>0.5017578640326354</v>
      </c>
      <c r="J507" s="23" t="n">
        <v>1.307812992441016</v>
      </c>
      <c r="K507" s="23" t="n">
        <v>1.501757864032635</v>
      </c>
      <c r="L507" s="23" t="n">
        <v>2.136588091916001</v>
      </c>
      <c r="M507" s="23" t="n">
        <v>0.6348302278833653</v>
      </c>
      <c r="N507" s="23" t="n">
        <v>2.136588091916001</v>
      </c>
      <c r="O507" s="23" t="n">
        <v>1.136588091916001</v>
      </c>
      <c r="P507" s="23" t="n">
        <v>0.3063587771641156</v>
      </c>
      <c r="Q507" s="23" t="n">
        <v>0.08183521730254077</v>
      </c>
      <c r="R507" s="23" t="n">
        <v>0.4362262857281662</v>
      </c>
      <c r="S507" s="23" t="n">
        <v>0.04803229126150983</v>
      </c>
      <c r="T507" s="23" t="n">
        <v>0.1298675085640506</v>
      </c>
      <c r="U507" s="23" t="n">
        <v>1.267122156773403</v>
      </c>
      <c r="V507" s="23" t="n">
        <v>1.423906603121349</v>
      </c>
      <c r="W507" s="23" t="n">
        <v>0.5952435151906417</v>
      </c>
      <c r="X507" s="23" t="n">
        <v>0.1590172294624754</v>
      </c>
      <c r="Y507" s="23" t="n">
        <v>1.942962172328333</v>
      </c>
      <c r="Z507" s="23" t="n">
        <v>0.9429621723283326</v>
      </c>
      <c r="AA507" s="23" t="n">
        <v>0.4802077983536522</v>
      </c>
      <c r="AB507" s="23" t="n">
        <v>0.1475139048123742</v>
      </c>
      <c r="AC507" s="23" t="n">
        <v>0.7173638562503883</v>
      </c>
      <c r="AD507" s="23" t="n">
        <v>0.08964215308436194</v>
      </c>
      <c r="AE507" s="23" t="n">
        <v>0.2371560578967361</v>
      </c>
      <c r="AF507" s="23" t="n">
        <v>1.307187649426169</v>
      </c>
      <c r="AG507" s="23" t="n">
        <v>1.493861321514985</v>
      </c>
      <c r="AH507" s="23" t="n">
        <v>1.06405407091423</v>
      </c>
      <c r="AI507" s="23" t="n">
        <v>0.3466902146638418</v>
      </c>
      <c r="AJ507" s="23" t="n">
        <v>2.215820056571844</v>
      </c>
      <c r="AK507" s="23" t="n">
        <v>1.215820056571844</v>
      </c>
      <c r="AL507" s="23" t="n">
        <v>0.4874767353067644</v>
      </c>
      <c r="AM507" s="23" t="n">
        <v>0.1511365268235542</v>
      </c>
      <c r="AN507" s="23" t="n">
        <v>0.7313479072562317</v>
      </c>
      <c r="AO507" s="23" t="n">
        <v>0.09273464512591303</v>
      </c>
      <c r="AP507" s="23" t="n">
        <v>0.2438711719494673</v>
      </c>
      <c r="AQ507" s="23" t="n">
        <v>1.310038440559518</v>
      </c>
      <c r="AR507" s="23" t="n">
        <v>1.500272432070018</v>
      </c>
      <c r="AS507" s="23" t="n">
        <v>1.096098995081876</v>
      </c>
      <c r="AT507" s="23" t="n">
        <v>0.3647510878256446</v>
      </c>
      <c r="AU507" s="23" t="n">
        <v>2.248515499703</v>
      </c>
      <c r="AV507" s="23" t="n">
        <v>1.248515499703</v>
      </c>
      <c r="AW507" s="23" t="n">
        <v>0.491273479975778</v>
      </c>
      <c r="AX507" s="23" t="n">
        <v>0.1528779989951291</v>
      </c>
      <c r="AY507" s="23" t="n">
        <v>0.7380238027489833</v>
      </c>
      <c r="AZ507" s="23" t="n">
        <v>0.09387232377807617</v>
      </c>
      <c r="BA507" s="23" t="n">
        <v>0.2467503227732053</v>
      </c>
      <c r="BB507" s="23" t="n">
        <v>1.311187159955524</v>
      </c>
      <c r="BC507" s="23" t="n">
        <v>1.502266726845038</v>
      </c>
      <c r="BD507" s="23" t="n">
        <v>1.10893163243831</v>
      </c>
      <c r="BE507" s="23" t="n">
        <v>0.3709078296893268</v>
      </c>
      <c r="BF507" s="23" t="n">
        <v>2.257259301871914</v>
      </c>
      <c r="BG507" s="23" t="n">
        <v>1.257259301871914</v>
      </c>
      <c r="BH507" s="23" t="n">
        <v>1.041568627588497</v>
      </c>
      <c r="BI507" s="23" t="n">
        <v>0.8313926743175091</v>
      </c>
      <c r="BJ507" s="23" t="n">
        <v>2.3610466946028</v>
      </c>
      <c r="BK507" s="23" t="n">
        <v>0.4880853926967941</v>
      </c>
      <c r="BL507" s="23" t="n">
        <v>1.319478067014303</v>
      </c>
      <c r="BM507" s="23" t="n">
        <v>1.798212093083487</v>
      </c>
      <c r="BN507" s="23" t="n">
        <v>2.26681817411229</v>
      </c>
      <c r="BO507" s="23" t="n">
        <v>4.270686870570525</v>
      </c>
      <c r="BP507" s="23" t="n">
        <v>1.909640175967724</v>
      </c>
      <c r="BQ507" s="23" t="n">
        <v>4.100245300646467</v>
      </c>
      <c r="BR507" s="23" t="n">
        <v>3.100245300646467</v>
      </c>
      <c r="CD507" s="23" t="n">
        <v>0.1738490211895366</v>
      </c>
      <c r="CE507" s="23" t="n">
        <v>0.06567868750983334</v>
      </c>
      <c r="CF507" s="23" t="n">
        <v>0.2811375705222221</v>
      </c>
      <c r="CG507" s="23" t="n">
        <v>0.04160986182285216</v>
      </c>
      <c r="CH507" s="23" t="n">
        <v>0.1072885493326855</v>
      </c>
      <c r="CI507" s="23" t="n">
        <v>1.377791528881995</v>
      </c>
      <c r="CJ507" s="23" t="n">
        <v>1.617136343929803</v>
      </c>
      <c r="CK507" s="23" t="n">
        <v>0.4688105557235884</v>
      </c>
      <c r="CL507" s="23" t="n">
        <v>0.1876729852013663</v>
      </c>
      <c r="CM507" s="23" t="n">
        <v>2.696653409468863</v>
      </c>
      <c r="CN507" s="23" t="n">
        <v>1.696653409468863</v>
      </c>
      <c r="CO507" s="23" t="n">
        <v>0</v>
      </c>
      <c r="CP507" s="23" t="n">
        <v>0.0001032512969089585</v>
      </c>
      <c r="CQ507" s="23" t="n">
        <v>0.0002749773565082272</v>
      </c>
      <c r="CR507" s="23" t="n">
        <v>0.0001717260595992687</v>
      </c>
      <c r="CS507" s="23" t="n">
        <v>0.0002749773565082272</v>
      </c>
      <c r="CV507" s="23" t="n">
        <v>0.002542615008556152</v>
      </c>
      <c r="CW507" s="23" t="n">
        <v>0.002267637652047925</v>
      </c>
      <c r="CZ507" s="23" t="n">
        <v>0.0006434033993715733</v>
      </c>
      <c r="DA507" s="23" t="n">
        <v>4.586154153493002e-05</v>
      </c>
      <c r="DB507" s="23" t="n">
        <v>0.000724317960624233</v>
      </c>
      <c r="DC507" s="23" t="n">
        <v>3.505301971772963e-05</v>
      </c>
      <c r="DD507" s="23" t="n">
        <v>8.091456125265965e-05</v>
      </c>
      <c r="DE507" s="23" t="n">
        <v>1.071279607132514</v>
      </c>
      <c r="DF507" s="23" t="n">
        <v>1.125760232743083</v>
      </c>
      <c r="DG507" s="23" t="n">
        <v>0.0008450815743797329</v>
      </c>
      <c r="DH507" s="23" t="n">
        <v>0.0001207636137555</v>
      </c>
      <c r="DI507" s="23" t="n">
        <v>1.313455252498111</v>
      </c>
      <c r="DJ507" s="23" t="n">
        <v>0.3134552524981112</v>
      </c>
      <c r="DK507" s="23" t="n">
        <v>0.006925575147468217</v>
      </c>
      <c r="DL507" s="23" t="n">
        <v>0.002627527798860934</v>
      </c>
      <c r="DM507" s="23" t="n">
        <v>0.01098164353871577</v>
      </c>
      <c r="DN507" s="23" t="n">
        <v>0.001428540592386614</v>
      </c>
      <c r="DO507" s="23" t="n">
        <v>0.004056068391247549</v>
      </c>
      <c r="DP507" s="23" t="n">
        <v>1.379394886765683</v>
      </c>
      <c r="DQ507" s="23" t="n">
        <v>1.585665205398908</v>
      </c>
      <c r="DR507" s="23" t="n">
        <v>0.01596835565886461</v>
      </c>
      <c r="DS507" s="23" t="n">
        <v>0.004986712120148847</v>
      </c>
      <c r="DT507" s="23" t="n">
        <v>2.305708236333579</v>
      </c>
      <c r="DU507" s="23" t="n">
        <v>1.305708236333579</v>
      </c>
      <c r="DV507" s="23" t="n">
        <v>-0.003772233877826229</v>
      </c>
      <c r="DW507" s="23" t="n">
        <v>-0.001035168465729941</v>
      </c>
      <c r="DX507" s="23" t="n">
        <v>-0.005305043363096989</v>
      </c>
      <c r="DY507" s="23" t="n">
        <v>-0.0004976410195408189</v>
      </c>
      <c r="DZ507" s="23" t="n">
        <v>-0.00153280948527076</v>
      </c>
      <c r="EA507" s="23" t="n">
        <v>1.274417891163859</v>
      </c>
      <c r="EB507" s="23" t="n">
        <v>1.406339992406316</v>
      </c>
      <c r="EC507" s="23" t="n">
        <v>-0.006523414885366656</v>
      </c>
      <c r="ED507" s="23" t="n">
        <v>-0.001218371522269667</v>
      </c>
      <c r="EE507" s="23" t="n">
        <v>1.729324081338724</v>
      </c>
      <c r="EF507" s="23" t="n">
        <v>0.729324081338724</v>
      </c>
      <c r="EG507" s="23" t="n">
        <v>0.008491907914457133</v>
      </c>
      <c r="EH507" s="23" t="n">
        <v>0.002891381203861596</v>
      </c>
      <c r="EI507" s="23" t="n">
        <v>0.01309621299713603</v>
      </c>
      <c r="EJ507" s="23" t="n">
        <v>0.0017129238788173</v>
      </c>
      <c r="EK507" s="23" t="n">
        <v>0.004604305082678896</v>
      </c>
      <c r="EL507" s="23" t="n">
        <v>1.340486641281064</v>
      </c>
      <c r="EM507" s="23" t="n">
        <v>1.542199129931714</v>
      </c>
      <c r="EN507" s="23" t="n">
        <v>0.01771764857786866</v>
      </c>
      <c r="EO507" s="23" t="n">
        <v>0.004621435580732632</v>
      </c>
      <c r="EP507" s="23" t="n">
        <v>2.086415533039998</v>
      </c>
      <c r="EQ507" s="23" t="n">
        <v>1.086415533039998</v>
      </c>
      <c r="ER507" s="23" t="n">
        <v>-0.001222970961344995</v>
      </c>
      <c r="ES507" s="23" t="n">
        <v>0.0007312408073185067</v>
      </c>
      <c r="ET507" s="23" t="n">
        <v>0.0008878380087077618</v>
      </c>
      <c r="EU507" s="23" t="n">
        <v>0.001379568162734251</v>
      </c>
      <c r="EV507" s="23" t="n">
        <v>0.002110808970052757</v>
      </c>
      <c r="EW507" s="23" t="n">
        <v>0.4020783563705349</v>
      </c>
      <c r="EX507" s="23" t="n">
        <v>-0.7259681846667381</v>
      </c>
      <c r="EY507" s="23" t="n">
        <v>0.01432727558977756</v>
      </c>
      <c r="EZ507" s="23" t="n">
        <v>0.0134394375810698</v>
      </c>
      <c r="FA507" s="23" t="n">
        <v>-11.7151396415993</v>
      </c>
      <c r="FB507" s="23" t="n">
        <v>-12.7151396415993</v>
      </c>
      <c r="FC507" s="23" t="n">
        <v>0.009749976453679907</v>
      </c>
      <c r="FD507" s="23" t="n">
        <v>0.003683458510999182</v>
      </c>
      <c r="FE507" s="23" t="n">
        <v>0.01576704127570557</v>
      </c>
      <c r="FF507" s="23" t="n">
        <v>0.002333606311026483</v>
      </c>
      <c r="FG507" s="23" t="n">
        <v>0.006017064822025665</v>
      </c>
      <c r="FH507" s="23" t="n">
        <v>1.377791528881995</v>
      </c>
      <c r="FI507" s="23" t="n">
        <v>1.617136343929801</v>
      </c>
      <c r="FJ507" s="23" t="n">
        <v>0.02629230724605702</v>
      </c>
      <c r="FK507" s="23" t="n">
        <v>0.01052526597035145</v>
      </c>
      <c r="FL507" s="23" t="n">
        <v>2.696653409468859</v>
      </c>
      <c r="FM507" s="23" t="n">
        <v>1.696653409468859</v>
      </c>
    </row>
    <row r="508">
      <c r="A508" s="2" t="inlineStr">
        <is>
          <t>SA|2001</t>
        </is>
      </c>
      <c r="B508" s="2" t="inlineStr">
        <is>
          <t>SA</t>
        </is>
      </c>
      <c r="C508" s="2" t="inlineStr">
        <is>
          <t>2001</t>
        </is>
      </c>
      <c r="D508" s="2" t="inlineStr">
        <is>
          <t>Glass and glass product manufacturing</t>
        </is>
      </c>
      <c r="E508" s="23" t="n">
        <v>1</v>
      </c>
      <c r="F508" s="23" t="n">
        <v>0.3300731371881018</v>
      </c>
      <c r="G508" s="23" t="n">
        <v>1.551829330036727</v>
      </c>
      <c r="H508" s="23" t="n">
        <v>0.2217561928486256</v>
      </c>
      <c r="I508" s="23" t="n">
        <v>0.5518293300367274</v>
      </c>
      <c r="J508" s="23" t="n">
        <v>1.330073137188102</v>
      </c>
      <c r="K508" s="23" t="n">
        <v>1.551829330036727</v>
      </c>
      <c r="L508" s="23" t="n">
        <v>2.17707112376194</v>
      </c>
      <c r="M508" s="23" t="n">
        <v>0.6252417937252122</v>
      </c>
      <c r="N508" s="23" t="n">
        <v>2.17707112376194</v>
      </c>
      <c r="O508" s="23" t="n">
        <v>1.17707112376194</v>
      </c>
      <c r="P508" s="23" t="n">
        <v>0.2943540708110613</v>
      </c>
      <c r="Q508" s="23" t="n">
        <v>0.07663690735022648</v>
      </c>
      <c r="R508" s="23" t="n">
        <v>0.4296375524967529</v>
      </c>
      <c r="S508" s="23" t="n">
        <v>0.05864657433546512</v>
      </c>
      <c r="T508" s="23" t="n">
        <v>0.1352834816856916</v>
      </c>
      <c r="U508" s="23" t="n">
        <v>1.260356200065661</v>
      </c>
      <c r="V508" s="23" t="n">
        <v>1.459594397023056</v>
      </c>
      <c r="W508" s="23" t="n">
        <v>0.5862529961466711</v>
      </c>
      <c r="X508" s="23" t="n">
        <v>0.1566154436499183</v>
      </c>
      <c r="Y508" s="23" t="n">
        <v>1.991659210050377</v>
      </c>
      <c r="Z508" s="23" t="n">
        <v>0.9916592100503773</v>
      </c>
      <c r="AA508" s="23" t="n">
        <v>0.4543380110415876</v>
      </c>
      <c r="AB508" s="23" t="n">
        <v>0.1426687159178132</v>
      </c>
      <c r="AC508" s="23" t="n">
        <v>0.7012394723504282</v>
      </c>
      <c r="AD508" s="23" t="n">
        <v>0.1042327453910274</v>
      </c>
      <c r="AE508" s="23" t="n">
        <v>0.2469014613088406</v>
      </c>
      <c r="AF508" s="23" t="n">
        <v>1.314014483601624</v>
      </c>
      <c r="AG508" s="23" t="n">
        <v>1.543431223689186</v>
      </c>
      <c r="AH508" s="23" t="n">
        <v>1.04269330073244</v>
      </c>
      <c r="AI508" s="23" t="n">
        <v>0.341453828382012</v>
      </c>
      <c r="AJ508" s="23" t="n">
        <v>2.294972631372016</v>
      </c>
      <c r="AK508" s="23" t="n">
        <v>1.294972631372016</v>
      </c>
      <c r="AL508" s="23" t="n">
        <v>0.4652872914240834</v>
      </c>
      <c r="AM508" s="23" t="n">
        <v>0.1444229603810296</v>
      </c>
      <c r="AN508" s="23" t="n">
        <v>0.716761008796836</v>
      </c>
      <c r="AO508" s="23" t="n">
        <v>0.107050756991723</v>
      </c>
      <c r="AP508" s="23" t="n">
        <v>0.2514737173727526</v>
      </c>
      <c r="AQ508" s="23" t="n">
        <v>1.310395239764664</v>
      </c>
      <c r="AR508" s="23" t="n">
        <v>1.540469774283064</v>
      </c>
      <c r="AS508" s="23" t="n">
        <v>1.076002920096039</v>
      </c>
      <c r="AT508" s="23" t="n">
        <v>0.3592419112992032</v>
      </c>
      <c r="AU508" s="23" t="n">
        <v>2.312556005565436</v>
      </c>
      <c r="AV508" s="23" t="n">
        <v>1.312556005565436</v>
      </c>
      <c r="AW508" s="23" t="n">
        <v>0.4679805649742655</v>
      </c>
      <c r="AX508" s="23" t="n">
        <v>0.1460106624482161</v>
      </c>
      <c r="AY508" s="23" t="n">
        <v>0.7223528912667503</v>
      </c>
      <c r="AZ508" s="23" t="n">
        <v>0.1083616638442687</v>
      </c>
      <c r="BA508" s="23" t="n">
        <v>0.2543723262924847</v>
      </c>
      <c r="BB508" s="23" t="n">
        <v>1.312001551723083</v>
      </c>
      <c r="BC508" s="23" t="n">
        <v>1.543553184321816</v>
      </c>
      <c r="BD508" s="23" t="n">
        <v>1.08765855340401</v>
      </c>
      <c r="BE508" s="23" t="n">
        <v>0.3653056621372592</v>
      </c>
      <c r="BF508" s="23" t="n">
        <v>2.324153255090455</v>
      </c>
      <c r="BG508" s="23" t="n">
        <v>1.324153255090455</v>
      </c>
      <c r="BH508" s="23" t="n">
        <v>2.528233184196599</v>
      </c>
      <c r="BI508" s="23" t="n">
        <v>0.7617165931770121</v>
      </c>
      <c r="BJ508" s="23" t="n">
        <v>3.875687687314644</v>
      </c>
      <c r="BK508" s="23" t="n">
        <v>0.5857379099410328</v>
      </c>
      <c r="BL508" s="23" t="n">
        <v>1.347454503118045</v>
      </c>
      <c r="BM508" s="23" t="n">
        <v>1.301284152877324</v>
      </c>
      <c r="BN508" s="23" t="n">
        <v>1.532962905297135</v>
      </c>
      <c r="BO508" s="23" t="n">
        <v>5.756484783213413</v>
      </c>
      <c r="BP508" s="23" t="n">
        <v>1.880797095898769</v>
      </c>
      <c r="BQ508" s="23" t="n">
        <v>2.276880478903555</v>
      </c>
      <c r="BR508" s="23" t="n">
        <v>1.276880478903555</v>
      </c>
      <c r="CD508" s="23" t="n">
        <v>0.1599839402305263</v>
      </c>
      <c r="CE508" s="23" t="n">
        <v>0.06603180856758671</v>
      </c>
      <c r="CF508" s="23" t="n">
        <v>0.2716019198536758</v>
      </c>
      <c r="CG508" s="23" t="n">
        <v>0.0455861710555628</v>
      </c>
      <c r="CH508" s="23" t="n">
        <v>0.1116179796231495</v>
      </c>
      <c r="CI508" s="23" t="n">
        <v>1.412740231753508</v>
      </c>
      <c r="CJ508" s="23" t="n">
        <v>1.697682401510523</v>
      </c>
      <c r="CK508" s="23" t="n">
        <v>0.4564403045857682</v>
      </c>
      <c r="CL508" s="23" t="n">
        <v>0.1848383847320924</v>
      </c>
      <c r="CM508" s="23" t="n">
        <v>2.853038273267104</v>
      </c>
      <c r="CN508" s="23" t="n">
        <v>1.853038273267104</v>
      </c>
      <c r="CO508" s="23" t="n">
        <v>0</v>
      </c>
      <c r="CP508" s="23" t="n">
        <v>0.0001136096047551539</v>
      </c>
      <c r="CQ508" s="23" t="n">
        <v>0.0003084116102005692</v>
      </c>
      <c r="CR508" s="23" t="n">
        <v>0.0001948020054454153</v>
      </c>
      <c r="CS508" s="23" t="n">
        <v>0.0003084116102005692</v>
      </c>
      <c r="CV508" s="23" t="n">
        <v>0.002541799011762298</v>
      </c>
      <c r="CW508" s="23" t="n">
        <v>0.002233387401561729</v>
      </c>
      <c r="CZ508" s="23" t="n">
        <v>0.0003942869461215252</v>
      </c>
      <c r="DA508" s="23" t="n">
        <v>7.046017148643086e-05</v>
      </c>
      <c r="DB508" s="23" t="n">
        <v>0.0005138267087855841</v>
      </c>
      <c r="DC508" s="23" t="n">
        <v>4.907959117762805e-05</v>
      </c>
      <c r="DD508" s="23" t="n">
        <v>0.0001195397626640589</v>
      </c>
      <c r="DE508" s="23" t="n">
        <v>1.178702775173069</v>
      </c>
      <c r="DF508" s="23" t="n">
        <v>1.303179610281125</v>
      </c>
      <c r="DG508" s="23" t="n">
        <v>0.0006327663168332028</v>
      </c>
      <c r="DH508" s="23" t="n">
        <v>0.0001189396080476186</v>
      </c>
      <c r="DI508" s="23" t="n">
        <v>1.604837094044129</v>
      </c>
      <c r="DJ508" s="23" t="n">
        <v>0.6048370940441294</v>
      </c>
      <c r="DK508" s="23" t="n">
        <v>0.002628041815802481</v>
      </c>
      <c r="DL508" s="23" t="n">
        <v>0.002955770807843673</v>
      </c>
      <c r="DM508" s="23" t="n">
        <v>0.007353068517144882</v>
      </c>
      <c r="DN508" s="23" t="n">
        <v>0.001769255893498727</v>
      </c>
      <c r="DO508" s="23" t="n">
        <v>0.0047250267013424</v>
      </c>
      <c r="DP508" s="23" t="n">
        <v>2.124704633720266</v>
      </c>
      <c r="DQ508" s="23" t="n">
        <v>2.797926757835699</v>
      </c>
      <c r="DR508" s="23" t="n">
        <v>0.01226446166423673</v>
      </c>
      <c r="DS508" s="23" t="n">
        <v>0.004911393147091851</v>
      </c>
      <c r="DT508" s="23" t="n">
        <v>4.666768082033633</v>
      </c>
      <c r="DU508" s="23" t="n">
        <v>3.666768082033633</v>
      </c>
      <c r="DV508" s="23" t="n">
        <v>-0.0003290552117419119</v>
      </c>
      <c r="DW508" s="23" t="n">
        <v>-0.001552138516898666</v>
      </c>
      <c r="DX508" s="23" t="n">
        <v>-0.002583424366217442</v>
      </c>
      <c r="DY508" s="23" t="n">
        <v>-0.0007022306375768647</v>
      </c>
      <c r="DZ508" s="23" t="n">
        <v>-0.00225436915447553</v>
      </c>
      <c r="EA508" s="23" t="n">
        <v>5.716954667522652</v>
      </c>
      <c r="EB508" s="23" t="n">
        <v>7.851036160593321</v>
      </c>
      <c r="EC508" s="23" t="n">
        <v>-0.00378339368486111</v>
      </c>
      <c r="ED508" s="23" t="n">
        <v>-0.001199969318643668</v>
      </c>
      <c r="EE508" s="23" t="n">
        <v>11.49774733800157</v>
      </c>
      <c r="EF508" s="23" t="n">
        <v>10.49774733800157</v>
      </c>
      <c r="EG508" s="23" t="n">
        <v>0.008881946273789477</v>
      </c>
      <c r="EH508" s="23" t="n">
        <v>0.002289457273923643</v>
      </c>
      <c r="EI508" s="23" t="n">
        <v>0.01315564864448206</v>
      </c>
      <c r="EJ508" s="23" t="n">
        <v>0.00198424509676894</v>
      </c>
      <c r="EK508" s="23" t="n">
        <v>0.004273702370692583</v>
      </c>
      <c r="EL508" s="23" t="n">
        <v>1.257765269384685</v>
      </c>
      <c r="EM508" s="23" t="n">
        <v>1.481167329654338</v>
      </c>
      <c r="EN508" s="23" t="n">
        <v>0.01770728236507054</v>
      </c>
      <c r="EO508" s="23" t="n">
        <v>0.004551633720588477</v>
      </c>
      <c r="EP508" s="23" t="n">
        <v>1.993626376386055</v>
      </c>
      <c r="EQ508" s="23" t="n">
        <v>0.9936263763860549</v>
      </c>
      <c r="ER508" s="23" t="n">
        <v>0.0020673341087064</v>
      </c>
      <c r="ES508" s="23" t="n">
        <v>-0.0005352128107073191</v>
      </c>
      <c r="ET508" s="23" t="n">
        <v>0.002365887801925824</v>
      </c>
      <c r="EU508" s="23" t="n">
        <v>0.0008337665039267436</v>
      </c>
      <c r="EV508" s="23" t="n">
        <v>0.0002985536932194246</v>
      </c>
      <c r="EW508" s="23" t="n">
        <v>0.7411096694756225</v>
      </c>
      <c r="EX508" s="23" t="n">
        <v>1.144414824852012</v>
      </c>
      <c r="EY508" s="23" t="n">
        <v>0.01560233699852885</v>
      </c>
      <c r="EZ508" s="23" t="n">
        <v>0.01323644919660302</v>
      </c>
      <c r="FA508" s="23" t="n">
        <v>7.547080528890296</v>
      </c>
      <c r="FB508" s="23" t="n">
        <v>6.547080528890296</v>
      </c>
      <c r="FC508" s="23" t="n">
        <v>0.008972380974834307</v>
      </c>
      <c r="FD508" s="23" t="n">
        <v>0.003703262602933873</v>
      </c>
      <c r="FE508" s="23" t="n">
        <v>0.01523225328062404</v>
      </c>
      <c r="FF508" s="23" t="n">
        <v>0.002556609702855857</v>
      </c>
      <c r="FG508" s="23" t="n">
        <v>0.00625987230578973</v>
      </c>
      <c r="FH508" s="23" t="n">
        <v>1.412740231753508</v>
      </c>
      <c r="FI508" s="23" t="n">
        <v>1.697682401510523</v>
      </c>
      <c r="FJ508" s="23" t="n">
        <v>0.02559854632353588</v>
      </c>
      <c r="FK508" s="23" t="n">
        <v>0.01036629304291184</v>
      </c>
      <c r="FL508" s="23" t="n">
        <v>2.853038273267103</v>
      </c>
      <c r="FM508" s="23" t="n">
        <v>1.853038273267103</v>
      </c>
    </row>
    <row r="509">
      <c r="A509" s="2" t="inlineStr">
        <is>
          <t>SA|2002</t>
        </is>
      </c>
      <c r="B509" s="2" t="inlineStr">
        <is>
          <t>SA</t>
        </is>
      </c>
      <c r="C509" s="2" t="inlineStr">
        <is>
          <t>2002</t>
        </is>
      </c>
      <c r="D509" s="2" t="inlineStr">
        <is>
          <t>Ceramic product manufacturing</t>
        </is>
      </c>
      <c r="E509" s="23" t="n">
        <v>1</v>
      </c>
      <c r="F509" s="23" t="n">
        <v>0.2977241239261355</v>
      </c>
      <c r="G509" s="23" t="n">
        <v>1.497096475799195</v>
      </c>
      <c r="H509" s="23" t="n">
        <v>0.1993723518730599</v>
      </c>
      <c r="I509" s="23" t="n">
        <v>0.4970964757991954</v>
      </c>
      <c r="J509" s="23" t="n">
        <v>1.297724123926135</v>
      </c>
      <c r="K509" s="23" t="n">
        <v>1.497096475799195</v>
      </c>
      <c r="L509" s="23" t="n">
        <v>2.057029966917112</v>
      </c>
      <c r="M509" s="23" t="n">
        <v>0.5599334911179163</v>
      </c>
      <c r="N509" s="23" t="n">
        <v>2.057029966917112</v>
      </c>
      <c r="O509" s="23" t="n">
        <v>1.057029966917112</v>
      </c>
      <c r="P509" s="23" t="n">
        <v>0.2535664024504961</v>
      </c>
      <c r="Q509" s="23" t="n">
        <v>0.07684847520656354</v>
      </c>
      <c r="R509" s="23" t="n">
        <v>0.3847606751486478</v>
      </c>
      <c r="S509" s="23" t="n">
        <v>0.05434579749158816</v>
      </c>
      <c r="T509" s="23" t="n">
        <v>0.1311942726981517</v>
      </c>
      <c r="U509" s="23" t="n">
        <v>1.303070416521632</v>
      </c>
      <c r="V509" s="23" t="n">
        <v>1.517396119636807</v>
      </c>
      <c r="W509" s="23" t="n">
        <v>0.5250171855194514</v>
      </c>
      <c r="X509" s="23" t="n">
        <v>0.1402565103708036</v>
      </c>
      <c r="Y509" s="23" t="n">
        <v>2.070531349759362</v>
      </c>
      <c r="Z509" s="23" t="n">
        <v>1.070531349759362</v>
      </c>
      <c r="AA509" s="23" t="n">
        <v>0.5151568355947862</v>
      </c>
      <c r="AB509" s="23" t="n">
        <v>0.1300599103371231</v>
      </c>
      <c r="AC509" s="23" t="n">
        <v>0.739164229252976</v>
      </c>
      <c r="AD509" s="23" t="n">
        <v>0.09394748332106673</v>
      </c>
      <c r="AE509" s="23" t="n">
        <v>0.2240073936581898</v>
      </c>
      <c r="AF509" s="23" t="n">
        <v>1.252466630258258</v>
      </c>
      <c r="AG509" s="23" t="n">
        <v>1.434833390882908</v>
      </c>
      <c r="AH509" s="23" t="n">
        <v>1.044952223754098</v>
      </c>
      <c r="AI509" s="23" t="n">
        <v>0.3057879945011216</v>
      </c>
      <c r="AJ509" s="23" t="n">
        <v>2.028415720326459</v>
      </c>
      <c r="AK509" s="23" t="n">
        <v>1.028415720326459</v>
      </c>
      <c r="AL509" s="23" t="n">
        <v>0.5314505655937243</v>
      </c>
      <c r="AM509" s="23" t="n">
        <v>0.1306534469334701</v>
      </c>
      <c r="AN509" s="23" t="n">
        <v>0.7583061046292114</v>
      </c>
      <c r="AO509" s="23" t="n">
        <v>0.09620209210201708</v>
      </c>
      <c r="AP509" s="23" t="n">
        <v>0.2268555390354872</v>
      </c>
      <c r="AQ509" s="23" t="n">
        <v>1.245843085682875</v>
      </c>
      <c r="AR509" s="23" t="n">
        <v>1.426861036043963</v>
      </c>
      <c r="AS509" s="23" t="n">
        <v>1.080024165655118</v>
      </c>
      <c r="AT509" s="23" t="n">
        <v>0.3217180610259065</v>
      </c>
      <c r="AU509" s="23" t="n">
        <v>2.032219430321878</v>
      </c>
      <c r="AV509" s="23" t="n">
        <v>1.032219430321877</v>
      </c>
      <c r="AW509" s="23" t="n">
        <v>0.5329718127315094</v>
      </c>
      <c r="AX509" s="23" t="n">
        <v>0.1321274438519237</v>
      </c>
      <c r="AY509" s="23" t="n">
        <v>0.7625057535458283</v>
      </c>
      <c r="AZ509" s="23" t="n">
        <v>0.09740649696239517</v>
      </c>
      <c r="BA509" s="23" t="n">
        <v>0.2295339408143189</v>
      </c>
      <c r="BB509" s="23" t="n">
        <v>1.247907001262906</v>
      </c>
      <c r="BC509" s="23" t="n">
        <v>1.430668067862623</v>
      </c>
      <c r="BD509" s="23" t="n">
        <v>1.089654189204552</v>
      </c>
      <c r="BE509" s="23" t="n">
        <v>0.3271484356587239</v>
      </c>
      <c r="BF509" s="23" t="n">
        <v>2.044487462892297</v>
      </c>
      <c r="BG509" s="23" t="n">
        <v>1.044487462892297</v>
      </c>
      <c r="BH509" s="23" t="n">
        <v>2.100934964709081</v>
      </c>
      <c r="BI509" s="23" t="n">
        <v>0.8306315635296737</v>
      </c>
      <c r="BJ509" s="23" t="n">
        <v>3.46937153421135</v>
      </c>
      <c r="BK509" s="23" t="n">
        <v>0.5378050059725952</v>
      </c>
      <c r="BL509" s="23" t="n">
        <v>1.368436569502269</v>
      </c>
      <c r="BM509" s="23" t="n">
        <v>1.395362815833137</v>
      </c>
      <c r="BN509" s="23" t="n">
        <v>1.651346468352845</v>
      </c>
      <c r="BO509" s="23" t="n">
        <v>5.153713967106795</v>
      </c>
      <c r="BP509" s="23" t="n">
        <v>1.684342432895446</v>
      </c>
      <c r="BQ509" s="23" t="n">
        <v>2.453057354786057</v>
      </c>
      <c r="BR509" s="23" t="n">
        <v>1.453057354786057</v>
      </c>
      <c r="CD509" s="23" t="n">
        <v>0.2615904331442901</v>
      </c>
      <c r="CE509" s="23" t="n">
        <v>0.05321143513055943</v>
      </c>
      <c r="CF509" s="23" t="n">
        <v>0.3544035541043277</v>
      </c>
      <c r="CG509" s="23" t="n">
        <v>0.03960168582947814</v>
      </c>
      <c r="CH509" s="23" t="n">
        <v>0.09281312096003758</v>
      </c>
      <c r="CI509" s="23" t="n">
        <v>1.203415065646566</v>
      </c>
      <c r="CJ509" s="23" t="n">
        <v>1.354803193084829</v>
      </c>
      <c r="CK509" s="23" t="n">
        <v>0.5199350382346462</v>
      </c>
      <c r="CL509" s="23" t="n">
        <v>0.1655314841303185</v>
      </c>
      <c r="CM509" s="23" t="n">
        <v>1.987591946636123</v>
      </c>
      <c r="CN509" s="23" t="n">
        <v>0.987591946636123</v>
      </c>
      <c r="CO509" s="23" t="n">
        <v>0</v>
      </c>
      <c r="CP509" s="23" t="n">
        <v>6.382729552079937e-05</v>
      </c>
      <c r="CQ509" s="23" t="n">
        <v>0.0002223649510341401</v>
      </c>
      <c r="CR509" s="23" t="n">
        <v>0.0001585376555133407</v>
      </c>
      <c r="CS509" s="23" t="n">
        <v>0.0002223649510341401</v>
      </c>
      <c r="CV509" s="23" t="n">
        <v>0.002222468618647949</v>
      </c>
      <c r="CW509" s="23" t="n">
        <v>0.002000103667613809</v>
      </c>
      <c r="CZ509" s="23" t="n">
        <v>0.0005404898168329026</v>
      </c>
      <c r="DA509" s="23" t="n">
        <v>7.224150310977594e-05</v>
      </c>
      <c r="DB509" s="23" t="n">
        <v>0.000657641529157907</v>
      </c>
      <c r="DC509" s="23" t="n">
        <v>4.49102092152284e-05</v>
      </c>
      <c r="DD509" s="23" t="n">
        <v>0.0001171517123250043</v>
      </c>
      <c r="DE509" s="23" t="n">
        <v>1.133659323191486</v>
      </c>
      <c r="DF509" s="23" t="n">
        <v>1.216751007468514</v>
      </c>
      <c r="DG509" s="23" t="n">
        <v>0.0007641575532539684</v>
      </c>
      <c r="DH509" s="23" t="n">
        <v>0.0001065160240960614</v>
      </c>
      <c r="DI509" s="23" t="n">
        <v>1.413824145164634</v>
      </c>
      <c r="DJ509" s="23" t="n">
        <v>0.4138241451646343</v>
      </c>
      <c r="DK509" s="23" t="n">
        <v>0.001134010811388812</v>
      </c>
      <c r="DL509" s="23" t="n">
        <v>0.002478522301970151</v>
      </c>
      <c r="DM509" s="23" t="n">
        <v>0.005296543984286145</v>
      </c>
      <c r="DN509" s="23" t="n">
        <v>0.001684010870927181</v>
      </c>
      <c r="DO509" s="23" t="n">
        <v>0.004162533172897332</v>
      </c>
      <c r="DP509" s="23" t="n">
        <v>3.185624931507248</v>
      </c>
      <c r="DQ509" s="23" t="n">
        <v>4.670629178393385</v>
      </c>
      <c r="DR509" s="23" t="n">
        <v>0.00969492799940266</v>
      </c>
      <c r="DS509" s="23" t="n">
        <v>0.004398384015116516</v>
      </c>
      <c r="DT509" s="23" t="n">
        <v>8.549237716287179</v>
      </c>
      <c r="DU509" s="23" t="n">
        <v>7.54923771628718</v>
      </c>
      <c r="DV509" s="23" t="n">
        <v>-0.0001532534904365928</v>
      </c>
      <c r="DW509" s="23" t="n">
        <v>-0.001140594182147013</v>
      </c>
      <c r="DX509" s="23" t="n">
        <v>-0.00197690154786178</v>
      </c>
      <c r="DY509" s="23" t="n">
        <v>-0.0006830538752781742</v>
      </c>
      <c r="DZ509" s="23" t="n">
        <v>-0.001823648057425187</v>
      </c>
      <c r="EA509" s="23" t="n">
        <v>8.442533144906891</v>
      </c>
      <c r="EB509" s="23" t="n">
        <v>12.89955316665172</v>
      </c>
      <c r="EC509" s="23" t="n">
        <v>-0.003051530621870595</v>
      </c>
      <c r="ED509" s="23" t="n">
        <v>-0.001074629074008815</v>
      </c>
      <c r="EE509" s="23" t="n">
        <v>19.91165495270164</v>
      </c>
      <c r="EF509" s="23" t="n">
        <v>18.91165495270164</v>
      </c>
      <c r="EG509" s="23" t="n">
        <v>0.007629452368386229</v>
      </c>
      <c r="EH509" s="23" t="n">
        <v>0.002238311435345732</v>
      </c>
      <c r="EI509" s="23" t="n">
        <v>0.01165477119465709</v>
      </c>
      <c r="EJ509" s="23" t="n">
        <v>0.00178700739092513</v>
      </c>
      <c r="EK509" s="23" t="n">
        <v>0.004025318826270862</v>
      </c>
      <c r="EL509" s="23" t="n">
        <v>1.293377732407179</v>
      </c>
      <c r="EM509" s="23" t="n">
        <v>1.5276025895319</v>
      </c>
      <c r="EN509" s="23" t="n">
        <v>0.01573097368949418</v>
      </c>
      <c r="EO509" s="23" t="n">
        <v>0.004076202494837089</v>
      </c>
      <c r="EP509" s="23" t="n">
        <v>2.061874552710731</v>
      </c>
      <c r="EQ509" s="23" t="n">
        <v>1.061874552710731</v>
      </c>
      <c r="ER509" s="23" t="n">
        <v>0.00866427763055185</v>
      </c>
      <c r="ES509" s="23" t="n">
        <v>-0.001644774838998707</v>
      </c>
      <c r="ET509" s="23" t="n">
        <v>0.007487104181579027</v>
      </c>
      <c r="EU509" s="23" t="n">
        <v>0.000467601390025884</v>
      </c>
      <c r="EV509" s="23" t="n">
        <v>-0.001177173448972823</v>
      </c>
      <c r="EW509" s="23" t="n">
        <v>0.8101659585331239</v>
      </c>
      <c r="EX509" s="23" t="n">
        <v>0.8641348420297739</v>
      </c>
      <c r="EY509" s="23" t="n">
        <v>0.01934096821152611</v>
      </c>
      <c r="EZ509" s="23" t="n">
        <v>0.01185386402994709</v>
      </c>
      <c r="FA509" s="23" t="n">
        <v>2.232265520131334</v>
      </c>
      <c r="FB509" s="23" t="n">
        <v>1.232265520131335</v>
      </c>
      <c r="FC509" s="23" t="n">
        <v>0.014670778967942</v>
      </c>
      <c r="FD509" s="23" t="n">
        <v>0.002984257466850182</v>
      </c>
      <c r="FE509" s="23" t="n">
        <v>0.01987601819080957</v>
      </c>
      <c r="FF509" s="23" t="n">
        <v>0.002220981756017388</v>
      </c>
      <c r="FG509" s="23" t="n">
        <v>0.00520523922286757</v>
      </c>
      <c r="FH509" s="23" t="n">
        <v>1.203415065646566</v>
      </c>
      <c r="FI509" s="23" t="n">
        <v>1.354803193084829</v>
      </c>
      <c r="FJ509" s="23" t="n">
        <v>0.02915952212756015</v>
      </c>
      <c r="FK509" s="23" t="n">
        <v>0.009283503936750582</v>
      </c>
      <c r="FL509" s="23" t="n">
        <v>1.987591946636124</v>
      </c>
      <c r="FM509" s="23" t="n">
        <v>0.9875919466361246</v>
      </c>
    </row>
    <row r="510">
      <c r="A510" s="2" t="inlineStr">
        <is>
          <t>SA|2003</t>
        </is>
      </c>
      <c r="B510" s="2" t="inlineStr">
        <is>
          <t>SA</t>
        </is>
      </c>
      <c r="C510" s="2" t="inlineStr">
        <is>
          <t>2003</t>
        </is>
      </c>
      <c r="D510" s="2" t="inlineStr">
        <is>
          <t>Cement, lime and ready-mixed concrete manufacturing</t>
        </is>
      </c>
      <c r="E510" s="23" t="n">
        <v>1</v>
      </c>
      <c r="F510" s="23" t="n">
        <v>0.5042368132937242</v>
      </c>
      <c r="G510" s="23" t="n">
        <v>1.836675127358005</v>
      </c>
      <c r="H510" s="23" t="n">
        <v>0.3324383140642805</v>
      </c>
      <c r="I510" s="23" t="n">
        <v>0.8366751273580046</v>
      </c>
      <c r="J510" s="23" t="n">
        <v>1.504236813293724</v>
      </c>
      <c r="K510" s="23" t="n">
        <v>1.836675127358005</v>
      </c>
      <c r="L510" s="23" t="n">
        <v>2.427168196707465</v>
      </c>
      <c r="M510" s="23" t="n">
        <v>0.5904930693494599</v>
      </c>
      <c r="N510" s="23" t="n">
        <v>2.427168196707465</v>
      </c>
      <c r="O510" s="23" t="n">
        <v>1.427168196707465</v>
      </c>
      <c r="P510" s="23" t="n">
        <v>0.1792079456591717</v>
      </c>
      <c r="Q510" s="23" t="n">
        <v>0.1338266206053811</v>
      </c>
      <c r="R510" s="23" t="n">
        <v>0.4057598190454558</v>
      </c>
      <c r="S510" s="23" t="n">
        <v>0.0927252527809031</v>
      </c>
      <c r="T510" s="23" t="n">
        <v>0.2265518733862842</v>
      </c>
      <c r="U510" s="23" t="n">
        <v>1.746767226827657</v>
      </c>
      <c r="V510" s="23" t="n">
        <v>2.264184311432005</v>
      </c>
      <c r="W510" s="23" t="n">
        <v>0.5536711310474363</v>
      </c>
      <c r="X510" s="23" t="n">
        <v>0.1479113120019804</v>
      </c>
      <c r="Y510" s="23" t="n">
        <v>3.089545661666369</v>
      </c>
      <c r="Z510" s="23" t="n">
        <v>2.089545661666369</v>
      </c>
      <c r="AA510" s="23" t="n">
        <v>0.3293339403379026</v>
      </c>
      <c r="AB510" s="23" t="n">
        <v>0.2130083059033467</v>
      </c>
      <c r="AC510" s="23" t="n">
        <v>0.6994791642631204</v>
      </c>
      <c r="AD510" s="23" t="n">
        <v>0.1571369180218711</v>
      </c>
      <c r="AE510" s="23" t="n">
        <v>0.3701452239252178</v>
      </c>
      <c r="AF510" s="23" t="n">
        <v>1.646785161847565</v>
      </c>
      <c r="AG510" s="23" t="n">
        <v>2.123920673178847</v>
      </c>
      <c r="AH510" s="23" t="n">
        <v>1.021956198245642</v>
      </c>
      <c r="AI510" s="23" t="n">
        <v>0.3224770339825214</v>
      </c>
      <c r="AJ510" s="23" t="n">
        <v>3.103100145697391</v>
      </c>
      <c r="AK510" s="23" t="n">
        <v>2.103100145697391</v>
      </c>
      <c r="AL510" s="23" t="n">
        <v>0.3409466013198342</v>
      </c>
      <c r="AM510" s="23" t="n">
        <v>0.2164990776911686</v>
      </c>
      <c r="AN510" s="23" t="n">
        <v>0.7183604245762959</v>
      </c>
      <c r="AO510" s="23" t="n">
        <v>0.160914745565293</v>
      </c>
      <c r="AP510" s="23" t="n">
        <v>0.3774138232564617</v>
      </c>
      <c r="AQ510" s="23" t="n">
        <v>1.63499409248569</v>
      </c>
      <c r="AR510" s="23" t="n">
        <v>2.106958748952064</v>
      </c>
      <c r="AS510" s="23" t="n">
        <v>1.057636942830387</v>
      </c>
      <c r="AT510" s="23" t="n">
        <v>0.339276518254091</v>
      </c>
      <c r="AU510" s="23" t="n">
        <v>3.10206037759632</v>
      </c>
      <c r="AV510" s="23" t="n">
        <v>2.10206037759632</v>
      </c>
      <c r="AW510" s="23" t="n">
        <v>0.3423635988937486</v>
      </c>
      <c r="AX510" s="23" t="n">
        <v>0.2190305055084068</v>
      </c>
      <c r="AY510" s="23" t="n">
        <v>0.7243083703631147</v>
      </c>
      <c r="AZ510" s="23" t="n">
        <v>0.1629142659609593</v>
      </c>
      <c r="BA510" s="23" t="n">
        <v>0.3819447714693661</v>
      </c>
      <c r="BB510" s="23" t="n">
        <v>1.639759910855424</v>
      </c>
      <c r="BC510" s="23" t="n">
        <v>2.115611509820299</v>
      </c>
      <c r="BD510" s="23" t="n">
        <v>1.069311637660647</v>
      </c>
      <c r="BE510" s="23" t="n">
        <v>0.3450032672975324</v>
      </c>
      <c r="BF510" s="23" t="n">
        <v>3.123321641423989</v>
      </c>
      <c r="BG510" s="23" t="n">
        <v>2.123321641423989</v>
      </c>
      <c r="BH510" s="23" t="n">
        <v>1.586696035301354</v>
      </c>
      <c r="BI510" s="23" t="n">
        <v>1.31457819398812</v>
      </c>
      <c r="BJ510" s="23" t="n">
        <v>3.836074145237037</v>
      </c>
      <c r="BK510" s="23" t="n">
        <v>0.9347999159475622</v>
      </c>
      <c r="BL510" s="23" t="n">
        <v>2.249378109935682</v>
      </c>
      <c r="BM510" s="23" t="n">
        <v>1.828500333233925</v>
      </c>
      <c r="BN510" s="23" t="n">
        <v>2.417649039192606</v>
      </c>
      <c r="BO510" s="23" t="n">
        <v>5.612343200067549</v>
      </c>
      <c r="BP510" s="23" t="n">
        <v>1.776269054830513</v>
      </c>
      <c r="BQ510" s="23" t="n">
        <v>3.537125621544533</v>
      </c>
      <c r="BR510" s="23" t="n">
        <v>2.537125621544533</v>
      </c>
      <c r="CD510" s="23" t="n">
        <v>0.150125994678731</v>
      </c>
      <c r="CE510" s="23" t="n">
        <v>0.0791816852979656</v>
      </c>
      <c r="CF510" s="23" t="n">
        <v>0.2937193452176647</v>
      </c>
      <c r="CG510" s="23" t="n">
        <v>0.06441166524096811</v>
      </c>
      <c r="CH510" s="23" t="n">
        <v>0.1435933505389337</v>
      </c>
      <c r="CI510" s="23" t="n">
        <v>1.527434875401919</v>
      </c>
      <c r="CJ510" s="23" t="n">
        <v>1.956485589629051</v>
      </c>
      <c r="CK510" s="23" t="n">
        <v>0.4682850671982052</v>
      </c>
      <c r="CL510" s="23" t="n">
        <v>0.1745657219805405</v>
      </c>
      <c r="CM510" s="23" t="n">
        <v>3.119280363139864</v>
      </c>
      <c r="CN510" s="23" t="n">
        <v>2.119280363139864</v>
      </c>
      <c r="CO510" s="23" t="n">
        <v>0</v>
      </c>
      <c r="CP510" s="23" t="n">
        <v>6.16532218375383e-05</v>
      </c>
      <c r="CQ510" s="23" t="n">
        <v>0.0002813296227800646</v>
      </c>
      <c r="CR510" s="23" t="n">
        <v>0.0002196764009425263</v>
      </c>
      <c r="CS510" s="23" t="n">
        <v>0.0002813296227800646</v>
      </c>
      <c r="CV510" s="23" t="n">
        <v>0.002390593262910632</v>
      </c>
      <c r="CW510" s="23" t="n">
        <v>0.002109263640130567</v>
      </c>
      <c r="CZ510" s="23" t="n">
        <v>0.0002123711940215758</v>
      </c>
      <c r="DA510" s="23" t="n">
        <v>0.0001236001021357809</v>
      </c>
      <c r="DB510" s="23" t="n">
        <v>0.0004196326905658153</v>
      </c>
      <c r="DC510" s="23" t="n">
        <v>8.366139440845857e-05</v>
      </c>
      <c r="DD510" s="23" t="n">
        <v>0.0002072614965442395</v>
      </c>
      <c r="DE510" s="23" t="n">
        <v>1.58200031649878</v>
      </c>
      <c r="DF510" s="23" t="n">
        <v>1.975939780812189</v>
      </c>
      <c r="DG510" s="23" t="n">
        <v>0.0005319620564657006</v>
      </c>
      <c r="DH510" s="23" t="n">
        <v>0.0001123293658998853</v>
      </c>
      <c r="DI510" s="23" t="n">
        <v>2.504869169835039</v>
      </c>
      <c r="DJ510" s="23" t="n">
        <v>1.504869169835039</v>
      </c>
      <c r="DK510" s="23" t="n">
        <v>0.002394614071449916</v>
      </c>
      <c r="DL510" s="23" t="n">
        <v>0.00576051950261593</v>
      </c>
      <c r="DM510" s="23" t="n">
        <v>0.01099573557560286</v>
      </c>
      <c r="DN510" s="23" t="n">
        <v>0.002840602001537011</v>
      </c>
      <c r="DO510" s="23" t="n">
        <v>0.008601121504152941</v>
      </c>
      <c r="DP510" s="23" t="n">
        <v>3.405614988776872</v>
      </c>
      <c r="DQ510" s="23" t="n">
        <v>4.591861255097798</v>
      </c>
      <c r="DR510" s="23" t="n">
        <v>0.01563417088705097</v>
      </c>
      <c r="DS510" s="23" t="n">
        <v>0.004638435311448114</v>
      </c>
      <c r="DT510" s="23" t="n">
        <v>6.528889591626191</v>
      </c>
      <c r="DU510" s="23" t="n">
        <v>5.528889591626191</v>
      </c>
      <c r="DV510" s="23" t="n">
        <v>-0.00118998769155716</v>
      </c>
      <c r="DW510" s="23" t="n">
        <v>-0.003414345009350998</v>
      </c>
      <c r="DX510" s="23" t="n">
        <v>-0.005748752102129885</v>
      </c>
      <c r="DY510" s="23" t="n">
        <v>-0.001144419401221728</v>
      </c>
      <c r="DZ510" s="23" t="n">
        <v>-0.004558764410572726</v>
      </c>
      <c r="EA510" s="23" t="n">
        <v>3.869227163923984</v>
      </c>
      <c r="EB510" s="23" t="n">
        <v>4.830934086895764</v>
      </c>
      <c r="EC510" s="23" t="n">
        <v>-0.006882031376167813</v>
      </c>
      <c r="ED510" s="23" t="n">
        <v>-0.001133279274037928</v>
      </c>
      <c r="EE510" s="23" t="n">
        <v>5.783279461623946</v>
      </c>
      <c r="EF510" s="23" t="n">
        <v>4.783279461623946</v>
      </c>
      <c r="EG510" s="23" t="n">
        <v>0.005261953065938072</v>
      </c>
      <c r="EH510" s="23" t="n">
        <v>0.004068777522663655</v>
      </c>
      <c r="EI510" s="23" t="n">
        <v>0.01239748363608925</v>
      </c>
      <c r="EJ510" s="23" t="n">
        <v>0.003066753047487524</v>
      </c>
      <c r="EK510" s="23" t="n">
        <v>0.007135530570151179</v>
      </c>
      <c r="EL510" s="23" t="n">
        <v>1.773244738536697</v>
      </c>
      <c r="EM510" s="23" t="n">
        <v>2.356061234438072</v>
      </c>
      <c r="EN510" s="23" t="n">
        <v>0.01669615367574118</v>
      </c>
      <c r="EO510" s="23" t="n">
        <v>0.004298670039651925</v>
      </c>
      <c r="EP510" s="23" t="n">
        <v>3.17299555251063</v>
      </c>
      <c r="EQ510" s="23" t="n">
        <v>2.17299555251063</v>
      </c>
      <c r="ER510" s="23" t="n">
        <v>0.006350707915993526</v>
      </c>
      <c r="ES510" s="23" t="n">
        <v>-0.0005780057348417898</v>
      </c>
      <c r="ET510" s="23" t="n">
        <v>0.006483776677086103</v>
      </c>
      <c r="EU510" s="23" t="n">
        <v>0.0007110744959343677</v>
      </c>
      <c r="EV510" s="23" t="n">
        <v>0.0001330687610925779</v>
      </c>
      <c r="EW510" s="23" t="n">
        <v>0.908985621368895</v>
      </c>
      <c r="EX510" s="23" t="n">
        <v>1.020953374466721</v>
      </c>
      <c r="EY510" s="23" t="n">
        <v>0.01898459090900453</v>
      </c>
      <c r="EZ510" s="23" t="n">
        <v>0.01250081423191843</v>
      </c>
      <c r="FA510" s="23" t="n">
        <v>2.989366092745981</v>
      </c>
      <c r="FB510" s="23" t="n">
        <v>1.989366092745981</v>
      </c>
      <c r="FC510" s="23" t="n">
        <v>0.008419517712481655</v>
      </c>
      <c r="FD510" s="23" t="n">
        <v>0.004440747275627012</v>
      </c>
      <c r="FE510" s="23" t="n">
        <v>0.01647266507609691</v>
      </c>
      <c r="FF510" s="23" t="n">
        <v>0.003612400087988241</v>
      </c>
      <c r="FG510" s="23" t="n">
        <v>0.008053147363615253</v>
      </c>
      <c r="FH510" s="23" t="n">
        <v>1.527434875401919</v>
      </c>
      <c r="FI510" s="23" t="n">
        <v>1.956485589629051</v>
      </c>
      <c r="FJ510" s="23" t="n">
        <v>0.02626283626765231</v>
      </c>
      <c r="FK510" s="23" t="n">
        <v>0.0097901711915554</v>
      </c>
      <c r="FL510" s="23" t="n">
        <v>3.119280363139866</v>
      </c>
      <c r="FM510" s="23" t="n">
        <v>2.119280363139866</v>
      </c>
    </row>
    <row r="511">
      <c r="A511" s="2" t="inlineStr">
        <is>
          <t>SA|2004</t>
        </is>
      </c>
      <c r="B511" s="2" t="inlineStr">
        <is>
          <t>SA</t>
        </is>
      </c>
      <c r="C511" s="2" t="inlineStr">
        <is>
          <t>2004</t>
        </is>
      </c>
      <c r="D511" s="2" t="inlineStr">
        <is>
          <t>Plaster and concrete product manufacturing</t>
        </is>
      </c>
      <c r="E511" s="23" t="n">
        <v>1</v>
      </c>
      <c r="F511" s="23" t="n">
        <v>0.3910951407532167</v>
      </c>
      <c r="G511" s="23" t="n">
        <v>1.630659766036156</v>
      </c>
      <c r="H511" s="23" t="n">
        <v>0.2395646252829392</v>
      </c>
      <c r="I511" s="23" t="n">
        <v>0.6306597660361559</v>
      </c>
      <c r="J511" s="23" t="n">
        <v>1.391095140753217</v>
      </c>
      <c r="K511" s="23" t="n">
        <v>1.630659766036156</v>
      </c>
      <c r="L511" s="23" t="n">
        <v>2.256441297107985</v>
      </c>
      <c r="M511" s="23" t="n">
        <v>0.6257815310718291</v>
      </c>
      <c r="N511" s="23" t="n">
        <v>2.256441297107985</v>
      </c>
      <c r="O511" s="23" t="n">
        <v>1.256441297107985</v>
      </c>
      <c r="P511" s="23" t="n">
        <v>0.2530183598351298</v>
      </c>
      <c r="Q511" s="23" t="n">
        <v>0.113125285825304</v>
      </c>
      <c r="R511" s="23" t="n">
        <v>0.4300084353054834</v>
      </c>
      <c r="S511" s="23" t="n">
        <v>0.06386478964504964</v>
      </c>
      <c r="T511" s="23" t="n">
        <v>0.1769900754703536</v>
      </c>
      <c r="U511" s="23" t="n">
        <v>1.447103071488638</v>
      </c>
      <c r="V511" s="23" t="n">
        <v>1.699514752943947</v>
      </c>
      <c r="W511" s="23" t="n">
        <v>0.5867590765778944</v>
      </c>
      <c r="X511" s="23" t="n">
        <v>0.156750641272411</v>
      </c>
      <c r="Y511" s="23" t="n">
        <v>2.319037547157584</v>
      </c>
      <c r="Z511" s="23" t="n">
        <v>1.319037547157584</v>
      </c>
      <c r="AA511" s="23" t="n">
        <v>0.4155077044601462</v>
      </c>
      <c r="AB511" s="23" t="n">
        <v>0.1790380000128681</v>
      </c>
      <c r="AC511" s="23" t="n">
        <v>0.7052521729329511</v>
      </c>
      <c r="AD511" s="23" t="n">
        <v>0.1107064684599368</v>
      </c>
      <c r="AE511" s="23" t="n">
        <v>0.2897444684728049</v>
      </c>
      <c r="AF511" s="23" t="n">
        <v>1.430889723803041</v>
      </c>
      <c r="AG511" s="23" t="n">
        <v>1.697326344042788</v>
      </c>
      <c r="AH511" s="23" t="n">
        <v>1.047000759895038</v>
      </c>
      <c r="AI511" s="23" t="n">
        <v>0.3417485869620873</v>
      </c>
      <c r="AJ511" s="23" t="n">
        <v>2.519810700635185</v>
      </c>
      <c r="AK511" s="23" t="n">
        <v>1.519810700635185</v>
      </c>
      <c r="AL511" s="23" t="n">
        <v>0.4239552830334091</v>
      </c>
      <c r="AM511" s="23" t="n">
        <v>0.1821606810604439</v>
      </c>
      <c r="AN511" s="23" t="n">
        <v>0.719534008826651</v>
      </c>
      <c r="AO511" s="23" t="n">
        <v>0.113418044732798</v>
      </c>
      <c r="AP511" s="23" t="n">
        <v>0.2955787257932418</v>
      </c>
      <c r="AQ511" s="23" t="n">
        <v>1.429669562688499</v>
      </c>
      <c r="AR511" s="23" t="n">
        <v>1.697193165463984</v>
      </c>
      <c r="AS511" s="23" t="n">
        <v>1.079086034193633</v>
      </c>
      <c r="AT511" s="23" t="n">
        <v>0.3595520253669823</v>
      </c>
      <c r="AU511" s="23" t="n">
        <v>2.545282668664369</v>
      </c>
      <c r="AV511" s="23" t="n">
        <v>1.545282668664369</v>
      </c>
      <c r="AW511" s="23" t="n">
        <v>0.4263518587865088</v>
      </c>
      <c r="AX511" s="23" t="n">
        <v>0.1838261106029467</v>
      </c>
      <c r="AY511" s="23" t="n">
        <v>0.7249544011885103</v>
      </c>
      <c r="AZ511" s="23" t="n">
        <v>0.1147764317990548</v>
      </c>
      <c r="BA511" s="23" t="n">
        <v>0.2986025424020015</v>
      </c>
      <c r="BB511" s="23" t="n">
        <v>1.431160570347122</v>
      </c>
      <c r="BC511" s="23" t="n">
        <v>1.700366460819216</v>
      </c>
      <c r="BD511" s="23" t="n">
        <v>1.090575411900937</v>
      </c>
      <c r="BE511" s="23" t="n">
        <v>0.3656210107124269</v>
      </c>
      <c r="BF511" s="23" t="n">
        <v>2.557923436771109</v>
      </c>
      <c r="BG511" s="23" t="n">
        <v>1.557923436771109</v>
      </c>
      <c r="BH511" s="23" t="n">
        <v>1.84933975927242</v>
      </c>
      <c r="BI511" s="23" t="n">
        <v>1.023931042883061</v>
      </c>
      <c r="BJ511" s="23" t="n">
        <v>3.521995330687497</v>
      </c>
      <c r="BK511" s="23" t="n">
        <v>0.6487245285320158</v>
      </c>
      <c r="BL511" s="23" t="n">
        <v>1.672655571415077</v>
      </c>
      <c r="BM511" s="23" t="n">
        <v>1.553673838324821</v>
      </c>
      <c r="BN511" s="23" t="n">
        <v>1.904460936952518</v>
      </c>
      <c r="BO511" s="23" t="n">
        <v>5.404416016762506</v>
      </c>
      <c r="BP511" s="23" t="n">
        <v>1.882420686075009</v>
      </c>
      <c r="BQ511" s="23" t="n">
        <v>2.922348902988355</v>
      </c>
      <c r="BR511" s="23" t="n">
        <v>1.922348902988355</v>
      </c>
      <c r="CD511" s="23" t="n">
        <v>0.1624893446250164</v>
      </c>
      <c r="CE511" s="23" t="n">
        <v>0.0659127141875641</v>
      </c>
      <c r="CF511" s="23" t="n">
        <v>0.2752437376274677</v>
      </c>
      <c r="CG511" s="23" t="n">
        <v>0.04684167881488722</v>
      </c>
      <c r="CH511" s="23" t="n">
        <v>0.1127543930024513</v>
      </c>
      <c r="CI511" s="23" t="n">
        <v>1.405643301347997</v>
      </c>
      <c r="CJ511" s="23" t="n">
        <v>1.693918689023329</v>
      </c>
      <c r="CK511" s="23" t="n">
        <v>0.4602416833171441</v>
      </c>
      <c r="CL511" s="23" t="n">
        <v>0.1849979456896764</v>
      </c>
      <c r="CM511" s="23" t="n">
        <v>2.832442240315903</v>
      </c>
      <c r="CN511" s="23" t="n">
        <v>1.832442240315903</v>
      </c>
      <c r="CO511" s="23" t="n">
        <v>0</v>
      </c>
      <c r="CP511" s="23" t="n">
        <v>2.771502663781062e-05</v>
      </c>
      <c r="CQ511" s="23" t="n">
        <v>0.0001846922775383836</v>
      </c>
      <c r="CR511" s="23" t="n">
        <v>0.000156977250900573</v>
      </c>
      <c r="CS511" s="23" t="n">
        <v>0.0001846922775383836</v>
      </c>
      <c r="CV511" s="23" t="n">
        <v>0.002420007641373569</v>
      </c>
      <c r="CW511" s="23" t="n">
        <v>0.002235315363835185</v>
      </c>
      <c r="CZ511" s="23" t="n">
        <v>0.001106239940845117</v>
      </c>
      <c r="DA511" s="23" t="n">
        <v>0.0001143016245781049</v>
      </c>
      <c r="DB511" s="23" t="n">
        <v>0.001273311202806033</v>
      </c>
      <c r="DC511" s="23" t="n">
        <v>5.276963738281097e-05</v>
      </c>
      <c r="DD511" s="23" t="n">
        <v>0.0001670712619609158</v>
      </c>
      <c r="DE511" s="23" t="n">
        <v>1.103324441974843</v>
      </c>
      <c r="DF511" s="23" t="n">
        <v>1.151026242854042</v>
      </c>
      <c r="DG511" s="23" t="n">
        <v>0.001392353484969648</v>
      </c>
      <c r="DH511" s="23" t="n">
        <v>0.0001190422821636149</v>
      </c>
      <c r="DI511" s="23" t="n">
        <v>1.258636063986221</v>
      </c>
      <c r="DJ511" s="23" t="n">
        <v>0.2586360639862208</v>
      </c>
      <c r="DK511" s="23" t="n">
        <v>0.001902569951244512</v>
      </c>
      <c r="DL511" s="23" t="n">
        <v>0.002738456397439179</v>
      </c>
      <c r="DM511" s="23" t="n">
        <v>0.006608682665833123</v>
      </c>
      <c r="DN511" s="23" t="n">
        <v>0.001967656317149433</v>
      </c>
      <c r="DO511" s="23" t="n">
        <v>0.004706112714588612</v>
      </c>
      <c r="DP511" s="23" t="n">
        <v>2.439345972876265</v>
      </c>
      <c r="DQ511" s="23" t="n">
        <v>3.473555682675553</v>
      </c>
      <c r="DR511" s="23" t="n">
        <v>0.01152431555238579</v>
      </c>
      <c r="DS511" s="23" t="n">
        <v>0.004915632886552669</v>
      </c>
      <c r="DT511" s="23" t="n">
        <v>6.057236184586795</v>
      </c>
      <c r="DU511" s="23" t="n">
        <v>5.057236184586795</v>
      </c>
      <c r="DV511" s="23" t="n">
        <v>-0.0006122341389899587</v>
      </c>
      <c r="DW511" s="23" t="n">
        <v>-0.001215043506152278</v>
      </c>
      <c r="DX511" s="23" t="n">
        <v>-0.002646293784318484</v>
      </c>
      <c r="DY511" s="23" t="n">
        <v>-0.0008190161391762479</v>
      </c>
      <c r="DZ511" s="23" t="n">
        <v>-0.002034059645328526</v>
      </c>
      <c r="EA511" s="23" t="n">
        <v>2.984605935495221</v>
      </c>
      <c r="EB511" s="23" t="n">
        <v>4.322355804405554</v>
      </c>
      <c r="EC511" s="23" t="n">
        <v>-0.003847298971425466</v>
      </c>
      <c r="ED511" s="23" t="n">
        <v>-0.001201005187106982</v>
      </c>
      <c r="EE511" s="23" t="n">
        <v>6.284032082517643</v>
      </c>
      <c r="EF511" s="23" t="n">
        <v>5.284032082517644</v>
      </c>
      <c r="EG511" s="23" t="n">
        <v>0.007560061897916735</v>
      </c>
      <c r="EH511" s="23" t="n">
        <v>0.003381907212836708</v>
      </c>
      <c r="EI511" s="23" t="n">
        <v>0.01310407562096842</v>
      </c>
      <c r="EJ511" s="23" t="n">
        <v>0.002162106510214978</v>
      </c>
      <c r="EK511" s="23" t="n">
        <v>0.005544013723051686</v>
      </c>
      <c r="EL511" s="23" t="n">
        <v>1.44733856131107</v>
      </c>
      <c r="EM511" s="23" t="n">
        <v>1.733329144379017</v>
      </c>
      <c r="EN511" s="23" t="n">
        <v>0.01765963852020712</v>
      </c>
      <c r="EO511" s="23" t="n">
        <v>0.004555562899238698</v>
      </c>
      <c r="EP511" s="23" t="n">
        <v>2.335911895784007</v>
      </c>
      <c r="EQ511" s="23" t="n">
        <v>1.335911895784007</v>
      </c>
      <c r="ER511" s="23" t="n">
        <v>0.0008875166753462081</v>
      </c>
      <c r="ES511" s="23" t="n">
        <v>-0.0002592261652608327</v>
      </c>
      <c r="ET511" s="23" t="n">
        <v>0.001177760272731212</v>
      </c>
      <c r="EU511" s="23" t="n">
        <v>0.0005494697626458366</v>
      </c>
      <c r="EV511" s="23" t="n">
        <v>0.0002902435973850038</v>
      </c>
      <c r="EW511" s="23" t="n">
        <v>0.7079196679209299</v>
      </c>
      <c r="EX511" s="23" t="n">
        <v>1.327028894721086</v>
      </c>
      <c r="EY511" s="23" t="n">
        <v>0.01442563577838735</v>
      </c>
      <c r="EZ511" s="23" t="n">
        <v>0.01324787550565613</v>
      </c>
      <c r="FA511" s="23" t="n">
        <v>16.25393209965334</v>
      </c>
      <c r="FB511" s="23" t="n">
        <v>15.25393209965334</v>
      </c>
      <c r="FC511" s="23" t="n">
        <v>0.009112891595406583</v>
      </c>
      <c r="FD511" s="23" t="n">
        <v>0.003696583431587144</v>
      </c>
      <c r="FE511" s="23" t="n">
        <v>0.01543649738450284</v>
      </c>
      <c r="FF511" s="23" t="n">
        <v>0.002627022357509116</v>
      </c>
      <c r="FG511" s="23" t="n">
        <v>0.00632360578909626</v>
      </c>
      <c r="FH511" s="23" t="n">
        <v>1.405643301347997</v>
      </c>
      <c r="FI511" s="23" t="n">
        <v>1.69391868902333</v>
      </c>
      <c r="FJ511" s="23" t="n">
        <v>0.02581173908624939</v>
      </c>
      <c r="FK511" s="23" t="n">
        <v>0.01037524170174655</v>
      </c>
      <c r="FL511" s="23" t="n">
        <v>2.832442240315904</v>
      </c>
      <c r="FM511" s="23" t="n">
        <v>1.832442240315904</v>
      </c>
    </row>
    <row r="512">
      <c r="A512" s="2" t="inlineStr">
        <is>
          <t>SA|2005</t>
        </is>
      </c>
      <c r="B512" s="2" t="inlineStr">
        <is>
          <t>SA</t>
        </is>
      </c>
      <c r="C512" s="2" t="inlineStr">
        <is>
          <t>2005</t>
        </is>
      </c>
      <c r="D512" s="2" t="inlineStr">
        <is>
          <t>Other non-metallic mineral product manufacturing</t>
        </is>
      </c>
      <c r="E512" s="23" t="n">
        <v>1</v>
      </c>
      <c r="F512" s="23" t="n">
        <v>0.3702992319700401</v>
      </c>
      <c r="G512" s="23" t="n">
        <v>1.633424123230275</v>
      </c>
      <c r="H512" s="23" t="n">
        <v>0.2631248912602348</v>
      </c>
      <c r="I512" s="23" t="n">
        <v>0.6334241232302749</v>
      </c>
      <c r="J512" s="23" t="n">
        <v>1.37029923197004</v>
      </c>
      <c r="K512" s="23" t="n">
        <v>1.633424123230275</v>
      </c>
      <c r="L512" s="23" t="n">
        <v>2.299284198123415</v>
      </c>
      <c r="M512" s="23" t="n">
        <v>0.6658600748931403</v>
      </c>
      <c r="N512" s="23" t="n">
        <v>2.299284198123415</v>
      </c>
      <c r="O512" s="23" t="n">
        <v>1.299284198123415</v>
      </c>
      <c r="P512" s="23" t="n">
        <v>0.2971374093687384</v>
      </c>
      <c r="Q512" s="23" t="n">
        <v>0.08762853185879826</v>
      </c>
      <c r="R512" s="23" t="n">
        <v>0.4575485768120626</v>
      </c>
      <c r="S512" s="23" t="n">
        <v>0.07278263558452586</v>
      </c>
      <c r="T512" s="23" t="n">
        <v>0.1604111674433241</v>
      </c>
      <c r="U512" s="23" t="n">
        <v>1.294909119807442</v>
      </c>
      <c r="V512" s="23" t="n">
        <v>1.539855172676217</v>
      </c>
      <c r="W512" s="23" t="n">
        <v>0.6243384044990917</v>
      </c>
      <c r="X512" s="23" t="n">
        <v>0.1667898276870292</v>
      </c>
      <c r="Y512" s="23" t="n">
        <v>2.101177383976943</v>
      </c>
      <c r="Z512" s="23" t="n">
        <v>1.101177383976943</v>
      </c>
      <c r="AA512" s="23" t="n">
        <v>0.4631504349714379</v>
      </c>
      <c r="AB512" s="23" t="n">
        <v>0.1419048753661689</v>
      </c>
      <c r="AC512" s="23" t="n">
        <v>0.7282932468494847</v>
      </c>
      <c r="AD512" s="23" t="n">
        <v>0.1232379365118779</v>
      </c>
      <c r="AE512" s="23" t="n">
        <v>0.2651428118780468</v>
      </c>
      <c r="AF512" s="23" t="n">
        <v>1.306390461179034</v>
      </c>
      <c r="AG512" s="23" t="n">
        <v>1.572476655224124</v>
      </c>
      <c r="AH512" s="23" t="n">
        <v>1.091929321757998</v>
      </c>
      <c r="AI512" s="23" t="n">
        <v>0.3636360749085135</v>
      </c>
      <c r="AJ512" s="23" t="n">
        <v>2.35761264442154</v>
      </c>
      <c r="AK512" s="23" t="n">
        <v>1.35761264442154</v>
      </c>
      <c r="AL512" s="23" t="n">
        <v>0.4621446742471719</v>
      </c>
      <c r="AM512" s="23" t="n">
        <v>0.1422876743440365</v>
      </c>
      <c r="AN512" s="23" t="n">
        <v>0.7304859947789617</v>
      </c>
      <c r="AO512" s="23" t="n">
        <v>0.1260536461877533</v>
      </c>
      <c r="AP512" s="23" t="n">
        <v>0.2683413205317898</v>
      </c>
      <c r="AQ512" s="23" t="n">
        <v>1.307885565436454</v>
      </c>
      <c r="AR512" s="23" t="n">
        <v>1.580643541914476</v>
      </c>
      <c r="AS512" s="23" t="n">
        <v>1.11306573970812</v>
      </c>
      <c r="AT512" s="23" t="n">
        <v>0.3825797449291579</v>
      </c>
      <c r="AU512" s="23" t="n">
        <v>2.40847899312329</v>
      </c>
      <c r="AV512" s="23" t="n">
        <v>1.40847899312329</v>
      </c>
      <c r="AW512" s="23" t="n">
        <v>0.4635594105159594</v>
      </c>
      <c r="AX512" s="23" t="n">
        <v>0.1436621135059704</v>
      </c>
      <c r="AY512" s="23" t="n">
        <v>0.7347952393894039</v>
      </c>
      <c r="AZ512" s="23" t="n">
        <v>0.1275737153674742</v>
      </c>
      <c r="BA512" s="23" t="n">
        <v>0.2712358288734446</v>
      </c>
      <c r="BB512" s="23" t="n">
        <v>1.309910898683017</v>
      </c>
      <c r="BC512" s="23" t="n">
        <v>1.585115570346309</v>
      </c>
      <c r="BD512" s="23" t="n">
        <v>1.123832661376755</v>
      </c>
      <c r="BE512" s="23" t="n">
        <v>0.3890374219873514</v>
      </c>
      <c r="BF512" s="23" t="n">
        <v>2.424355187020983</v>
      </c>
      <c r="BG512" s="23" t="n">
        <v>1.424355187020983</v>
      </c>
      <c r="BH512" s="23" t="n">
        <v>4.596706109555803</v>
      </c>
      <c r="BI512" s="23" t="n">
        <v>0.818466513210971</v>
      </c>
      <c r="BJ512" s="23" t="n">
        <v>6.135342648070552</v>
      </c>
      <c r="BK512" s="23" t="n">
        <v>0.7201700253037786</v>
      </c>
      <c r="BL512" s="23" t="n">
        <v>1.53863653851475</v>
      </c>
      <c r="BM512" s="23" t="n">
        <v>1.178055001495421</v>
      </c>
      <c r="BN512" s="23" t="n">
        <v>1.334725888896002</v>
      </c>
      <c r="BO512" s="23" t="n">
        <v>8.138324066942802</v>
      </c>
      <c r="BP512" s="23" t="n">
        <v>2.00298141887225</v>
      </c>
      <c r="BQ512" s="23" t="n">
        <v>1.770468651459912</v>
      </c>
      <c r="BR512" s="23" t="n">
        <v>0.7704686514599124</v>
      </c>
      <c r="CD512" s="23" t="n">
        <v>0.1660130256026995</v>
      </c>
      <c r="CE512" s="23" t="n">
        <v>0.0542763435073706</v>
      </c>
      <c r="CF512" s="23" t="n">
        <v>0.2707446700374217</v>
      </c>
      <c r="CG512" s="23" t="n">
        <v>0.05045530092735161</v>
      </c>
      <c r="CH512" s="23" t="n">
        <v>0.1047316444347222</v>
      </c>
      <c r="CI512" s="23" t="n">
        <v>1.326940270562047</v>
      </c>
      <c r="CJ512" s="23" t="n">
        <v>1.630864018377479</v>
      </c>
      <c r="CK512" s="23" t="n">
        <v>0.4675909172589067</v>
      </c>
      <c r="CL512" s="23" t="n">
        <v>0.196846247221485</v>
      </c>
      <c r="CM512" s="23" t="n">
        <v>2.816591743698112</v>
      </c>
      <c r="CN512" s="23" t="n">
        <v>1.816591743698112</v>
      </c>
      <c r="CO512" s="23" t="n">
        <v>0</v>
      </c>
      <c r="CP512" s="23" t="n">
        <v>4.649508232485233e-05</v>
      </c>
      <c r="CQ512" s="23" t="n">
        <v>0.0002189224248771286</v>
      </c>
      <c r="CR512" s="23" t="n">
        <v>0.0001724273425522762</v>
      </c>
      <c r="CS512" s="23" t="n">
        <v>0.0002189224248771286</v>
      </c>
      <c r="CV512" s="23" t="n">
        <v>0.002597399867354143</v>
      </c>
      <c r="CW512" s="23" t="n">
        <v>0.002378477442477015</v>
      </c>
      <c r="CZ512" s="23" t="n">
        <v>0.0008677122577544586</v>
      </c>
      <c r="DA512" s="23" t="n">
        <v>0.000103645359937908</v>
      </c>
      <c r="DB512" s="23" t="n">
        <v>0.001038027953890997</v>
      </c>
      <c r="DC512" s="23" t="n">
        <v>6.667033619862998e-05</v>
      </c>
      <c r="DD512" s="23" t="n">
        <v>0.0001703156961365379</v>
      </c>
      <c r="DE512" s="23" t="n">
        <v>1.119446693315282</v>
      </c>
      <c r="DF512" s="23" t="n">
        <v>1.196281307097465</v>
      </c>
      <c r="DG512" s="23" t="n">
        <v>0.001164694368575929</v>
      </c>
      <c r="DH512" s="23" t="n">
        <v>0.0001266664146849325</v>
      </c>
      <c r="DI512" s="23" t="n">
        <v>1.342258747836554</v>
      </c>
      <c r="DJ512" s="23" t="n">
        <v>0.3422587478365544</v>
      </c>
      <c r="DK512" s="23" t="n">
        <v>0.0005818336273430603</v>
      </c>
      <c r="DL512" s="23" t="n">
        <v>0.0036531674757464</v>
      </c>
      <c r="DM512" s="23" t="n">
        <v>0.006422941478877392</v>
      </c>
      <c r="DN512" s="23" t="n">
        <v>0.002187940375787931</v>
      </c>
      <c r="DO512" s="23" t="n">
        <v>0.005841107851534332</v>
      </c>
      <c r="DP512" s="23" t="n">
        <v>7.278714917920038</v>
      </c>
      <c r="DQ512" s="23" t="n">
        <v>11.03913761087979</v>
      </c>
      <c r="DR512" s="23" t="n">
        <v>0.01165339894600809</v>
      </c>
      <c r="DS512" s="23" t="n">
        <v>0.0052304574671307</v>
      </c>
      <c r="DT512" s="23" t="n">
        <v>20.02874773536769</v>
      </c>
      <c r="DU512" s="23" t="n">
        <v>19.0287477353677</v>
      </c>
      <c r="DV512" s="23" t="n">
        <v>-3.480961631001108e-05</v>
      </c>
      <c r="DW512" s="23" t="n">
        <v>-0.002428868756075236</v>
      </c>
      <c r="DX512" s="23" t="n">
        <v>-0.003370647247203018</v>
      </c>
      <c r="DY512" s="23" t="n">
        <v>-0.0009069688748177709</v>
      </c>
      <c r="DZ512" s="23" t="n">
        <v>-0.003335837630893007</v>
      </c>
      <c r="EA512" s="23" t="n">
        <v>70.77579799914959</v>
      </c>
      <c r="EB512" s="23" t="n">
        <v>96.8309221562329</v>
      </c>
      <c r="EC512" s="23" t="n">
        <v>-0.004648571513303339</v>
      </c>
      <c r="ED512" s="23" t="n">
        <v>-0.001277924266100321</v>
      </c>
      <c r="EE512" s="23" t="n">
        <v>133.5427392219325</v>
      </c>
      <c r="EF512" s="23" t="n">
        <v>132.5427392219325</v>
      </c>
      <c r="EG512" s="23" t="n">
        <v>0.008968572628598374</v>
      </c>
      <c r="EH512" s="23" t="n">
        <v>0.002274758234968574</v>
      </c>
      <c r="EI512" s="23" t="n">
        <v>0.01359269853784572</v>
      </c>
      <c r="EJ512" s="23" t="n">
        <v>0.002349367674278768</v>
      </c>
      <c r="EK512" s="23" t="n">
        <v>0.004624125909247342</v>
      </c>
      <c r="EL512" s="23" t="n">
        <v>1.253636596275642</v>
      </c>
      <c r="EM512" s="23" t="n">
        <v>1.515592179574066</v>
      </c>
      <c r="EN512" s="23" t="n">
        <v>0.01844002512492472</v>
      </c>
      <c r="EO512" s="23" t="n">
        <v>0.004847326587078999</v>
      </c>
      <c r="EP512" s="23" t="n">
        <v>2.056071338054889</v>
      </c>
      <c r="EQ512" s="23" t="n">
        <v>1.056071338054889</v>
      </c>
      <c r="ER512" s="23" t="n">
        <v>-0.009974333352864377</v>
      </c>
      <c r="ES512" s="23" t="n">
        <v>-0.001891959257100978</v>
      </c>
      <c r="ET512" s="23" t="n">
        <v>-0.01139995060836878</v>
      </c>
      <c r="EU512" s="23" t="n">
        <v>0.0004663420015965766</v>
      </c>
      <c r="EV512" s="23" t="n">
        <v>-0.001425617255504401</v>
      </c>
      <c r="EW512" s="23" t="n">
        <v>1.189682777802654</v>
      </c>
      <c r="EX512" s="23" t="n">
        <v>1.142928575281174</v>
      </c>
      <c r="EY512" s="23" t="n">
        <v>0.00269639282519701</v>
      </c>
      <c r="EZ512" s="23" t="n">
        <v>0.01409634343356579</v>
      </c>
      <c r="FA512" s="23" t="n">
        <v>-0.270333137043457</v>
      </c>
      <c r="FB512" s="23" t="n">
        <v>-1.270333137043457</v>
      </c>
      <c r="FC512" s="23" t="n">
        <v>0.009310510232127204</v>
      </c>
      <c r="FD512" s="23" t="n">
        <v>0.003043980734362375</v>
      </c>
      <c r="FE512" s="23" t="n">
        <v>0.01518417613031159</v>
      </c>
      <c r="FF512" s="23" t="n">
        <v>0.002829685163822013</v>
      </c>
      <c r="FG512" s="23" t="n">
        <v>0.005873665898184388</v>
      </c>
      <c r="FH512" s="23" t="n">
        <v>1.326940270562047</v>
      </c>
      <c r="FI512" s="23" t="n">
        <v>1.630864018377477</v>
      </c>
      <c r="FJ512" s="23" t="n">
        <v>0.02622390624942628</v>
      </c>
      <c r="FK512" s="23" t="n">
        <v>0.01103973011911468</v>
      </c>
      <c r="FL512" s="23" t="n">
        <v>2.816591743698112</v>
      </c>
      <c r="FM512" s="23" t="n">
        <v>1.816591743698112</v>
      </c>
    </row>
    <row r="513">
      <c r="A513" s="2" t="inlineStr">
        <is>
          <t>SA|2101</t>
        </is>
      </c>
      <c r="B513" s="2" t="inlineStr">
        <is>
          <t>SA</t>
        </is>
      </c>
      <c r="C513" s="2" t="inlineStr">
        <is>
          <t>2101</t>
        </is>
      </c>
      <c r="D513" s="2" t="inlineStr">
        <is>
          <t>Iron and steel manufacturing</t>
        </is>
      </c>
      <c r="E513" s="23" t="n">
        <v>1</v>
      </c>
      <c r="F513" s="23" t="n">
        <v>0.4217201687468004</v>
      </c>
      <c r="G513" s="23" t="n">
        <v>1.717867185444945</v>
      </c>
      <c r="H513" s="23" t="n">
        <v>0.2961470166981449</v>
      </c>
      <c r="I513" s="23" t="n">
        <v>0.7178671854449452</v>
      </c>
      <c r="J513" s="23" t="n">
        <v>1.4217201687468</v>
      </c>
      <c r="K513" s="23" t="n">
        <v>1.717867185444945</v>
      </c>
      <c r="L513" s="23" t="n">
        <v>2.27663925916278</v>
      </c>
      <c r="M513" s="23" t="n">
        <v>0.5587720737178343</v>
      </c>
      <c r="N513" s="23" t="n">
        <v>2.27663925916278</v>
      </c>
      <c r="O513" s="23" t="n">
        <v>1.27663925916278</v>
      </c>
      <c r="P513" s="23" t="n">
        <v>0.2142246702716461</v>
      </c>
      <c r="Q513" s="23" t="n">
        <v>0.09338282186976257</v>
      </c>
      <c r="R513" s="23" t="n">
        <v>0.3839626022523602</v>
      </c>
      <c r="S513" s="23" t="n">
        <v>0.07635511011095153</v>
      </c>
      <c r="T513" s="23" t="n">
        <v>0.1697379319807141</v>
      </c>
      <c r="U513" s="23" t="n">
        <v>1.435910680834981</v>
      </c>
      <c r="V513" s="23" t="n">
        <v>1.792336063654476</v>
      </c>
      <c r="W513" s="23" t="n">
        <v>0.523928191729516</v>
      </c>
      <c r="X513" s="23" t="n">
        <v>0.1399655894771558</v>
      </c>
      <c r="Y513" s="23" t="n">
        <v>2.445694938240084</v>
      </c>
      <c r="Z513" s="23" t="n">
        <v>1.445694938240084</v>
      </c>
      <c r="AA513" s="23" t="n">
        <v>0.2835277261303615</v>
      </c>
      <c r="AB513" s="23" t="n">
        <v>0.1679353788496229</v>
      </c>
      <c r="AC513" s="23" t="n">
        <v>0.5862390556724161</v>
      </c>
      <c r="AD513" s="23" t="n">
        <v>0.1347759506924317</v>
      </c>
      <c r="AE513" s="23" t="n">
        <v>0.3027113295420546</v>
      </c>
      <c r="AF513" s="23" t="n">
        <v>1.592306724783625</v>
      </c>
      <c r="AG513" s="23" t="n">
        <v>2.067660414286513</v>
      </c>
      <c r="AH513" s="23" t="n">
        <v>0.891392782884328</v>
      </c>
      <c r="AI513" s="23" t="n">
        <v>0.3051537272119119</v>
      </c>
      <c r="AJ513" s="23" t="n">
        <v>3.143935145427294</v>
      </c>
      <c r="AK513" s="23" t="n">
        <v>2.143935145427294</v>
      </c>
      <c r="AL513" s="23" t="n">
        <v>0.2869613727429134</v>
      </c>
      <c r="AM513" s="23" t="n">
        <v>0.171434153072596</v>
      </c>
      <c r="AN513" s="23" t="n">
        <v>0.5970761562223801</v>
      </c>
      <c r="AO513" s="23" t="n">
        <v>0.1386806304068707</v>
      </c>
      <c r="AP513" s="23" t="n">
        <v>0.3101147834794667</v>
      </c>
      <c r="AQ513" s="23" t="n">
        <v>1.59741194932944</v>
      </c>
      <c r="AR513" s="23" t="n">
        <v>2.080684764347347</v>
      </c>
      <c r="AS513" s="23" t="n">
        <v>0.9181269077197033</v>
      </c>
      <c r="AT513" s="23" t="n">
        <v>0.3210507514973232</v>
      </c>
      <c r="AU513" s="23" t="n">
        <v>3.199479076029673</v>
      </c>
      <c r="AV513" s="23" t="n">
        <v>2.199479076029674</v>
      </c>
      <c r="AW513" s="23" t="n">
        <v>0.2875223632291479</v>
      </c>
      <c r="AX513" s="23" t="n">
        <v>0.1729092991562343</v>
      </c>
      <c r="AY513" s="23" t="n">
        <v>0.6007213358530692</v>
      </c>
      <c r="AZ513" s="23" t="n">
        <v>0.1402896734676869</v>
      </c>
      <c r="BA513" s="23" t="n">
        <v>0.3131989726239213</v>
      </c>
      <c r="BB513" s="23" t="n">
        <v>1.601376871052044</v>
      </c>
      <c r="BC513" s="23" t="n">
        <v>2.089302999274215</v>
      </c>
      <c r="BD513" s="23" t="n">
        <v>0.9271911982676299</v>
      </c>
      <c r="BE513" s="23" t="n">
        <v>0.3264698624145607</v>
      </c>
      <c r="BF513" s="23" t="n">
        <v>3.224762024958324</v>
      </c>
      <c r="BG513" s="23" t="n">
        <v>2.224762024958324</v>
      </c>
      <c r="BH513" s="23" t="n">
        <v>3.018441585278532</v>
      </c>
      <c r="BI513" s="23" t="n">
        <v>0.9592714953986272</v>
      </c>
      <c r="BJ513" s="23" t="n">
        <v>4.743668694663959</v>
      </c>
      <c r="BK513" s="23" t="n">
        <v>0.7659556139867996</v>
      </c>
      <c r="BL513" s="23" t="n">
        <v>1.725227109385427</v>
      </c>
      <c r="BM513" s="23" t="n">
        <v>1.317803564619956</v>
      </c>
      <c r="BN513" s="23" t="n">
        <v>1.57156219878485</v>
      </c>
      <c r="BO513" s="23" t="n">
        <v>6.424517454399478</v>
      </c>
      <c r="BP513" s="23" t="n">
        <v>1.680848759735519</v>
      </c>
      <c r="BQ513" s="23" t="n">
        <v>2.128421992902886</v>
      </c>
      <c r="BR513" s="23" t="n">
        <v>1.128421992902885</v>
      </c>
      <c r="CD513" s="23" t="n">
        <v>0.06930305585871534</v>
      </c>
      <c r="CE513" s="23" t="n">
        <v>0.07455255697986037</v>
      </c>
      <c r="CF513" s="23" t="n">
        <v>0.202276453420056</v>
      </c>
      <c r="CG513" s="23" t="n">
        <v>0.05842084058148032</v>
      </c>
      <c r="CH513" s="23" t="n">
        <v>0.1329733975613407</v>
      </c>
      <c r="CI513" s="23" t="n">
        <v>2.0757470367807</v>
      </c>
      <c r="CJ513" s="23" t="n">
        <v>2.918723437425716</v>
      </c>
      <c r="CK513" s="23" t="n">
        <v>0.3674645911548116</v>
      </c>
      <c r="CL513" s="23" t="n">
        <v>0.1651881377347556</v>
      </c>
      <c r="CM513" s="23" t="n">
        <v>5.302285542847392</v>
      </c>
      <c r="CN513" s="23" t="n">
        <v>4.302285542847392</v>
      </c>
      <c r="CO513" s="23" t="n">
        <v>0</v>
      </c>
      <c r="CP513" s="23" t="n">
        <v>6.406114990493584e-05</v>
      </c>
      <c r="CQ513" s="23" t="n">
        <v>0.0002646967513876388</v>
      </c>
      <c r="CR513" s="23" t="n">
        <v>0.0002006356014827029</v>
      </c>
      <c r="CS513" s="23" t="n">
        <v>0.0002646967513876388</v>
      </c>
      <c r="CV513" s="23" t="n">
        <v>0.002260651791997735</v>
      </c>
      <c r="CW513" s="23" t="n">
        <v>0.001995955040610096</v>
      </c>
      <c r="CZ513" s="23" t="n">
        <v>0.0001370745031618704</v>
      </c>
      <c r="DA513" s="23" t="n">
        <v>9.31700693227795e-05</v>
      </c>
      <c r="DB513" s="23" t="n">
        <v>0.0003009011409215219</v>
      </c>
      <c r="DC513" s="23" t="n">
        <v>7.065656843687199e-05</v>
      </c>
      <c r="DD513" s="23" t="n">
        <v>0.0001638266377596515</v>
      </c>
      <c r="DE513" s="23" t="n">
        <v>1.679703863035385</v>
      </c>
      <c r="DF513" s="23" t="n">
        <v>2.195164921124606</v>
      </c>
      <c r="DG513" s="23" t="n">
        <v>0.0004071962288426008</v>
      </c>
      <c r="DH513" s="23" t="n">
        <v>0.0001062950879210788</v>
      </c>
      <c r="DI513" s="23" t="n">
        <v>2.970619768446253</v>
      </c>
      <c r="DJ513" s="23" t="n">
        <v>1.970619768446254</v>
      </c>
      <c r="DK513" s="23" t="n">
        <v>0.002891128367114754</v>
      </c>
      <c r="DL513" s="23" t="n">
        <v>0.00376050536620837</v>
      </c>
      <c r="DM513" s="23" t="n">
        <v>0.008905293031737562</v>
      </c>
      <c r="DN513" s="23" t="n">
        <v>0.002253659298414438</v>
      </c>
      <c r="DO513" s="23" t="n">
        <v>0.006014164664622808</v>
      </c>
      <c r="DP513" s="23" t="n">
        <v>2.300705084209465</v>
      </c>
      <c r="DQ513" s="23" t="n">
        <v>3.080213640124439</v>
      </c>
      <c r="DR513" s="23" t="n">
        <v>0.013294553892393</v>
      </c>
      <c r="DS513" s="23" t="n">
        <v>0.00438926086065544</v>
      </c>
      <c r="DT513" s="23" t="n">
        <v>4.598396267565423</v>
      </c>
      <c r="DU513" s="23" t="n">
        <v>3.598396267565423</v>
      </c>
      <c r="DV513" s="23" t="n">
        <v>-0.002467212384042068</v>
      </c>
      <c r="DW513" s="23" t="n">
        <v>-0.002442590501797661</v>
      </c>
      <c r="DX513" s="23" t="n">
        <v>-0.005825711293357235</v>
      </c>
      <c r="DY513" s="23" t="n">
        <v>-0.0009159084075175059</v>
      </c>
      <c r="DZ513" s="23" t="n">
        <v>-0.003358498909315167</v>
      </c>
      <c r="EA513" s="23" t="n">
        <v>1.990020363709398</v>
      </c>
      <c r="EB513" s="23" t="n">
        <v>2.36125245278353</v>
      </c>
      <c r="EC513" s="23" t="n">
        <v>-0.006898111365306006</v>
      </c>
      <c r="ED513" s="23" t="n">
        <v>-0.001072400071948771</v>
      </c>
      <c r="EE513" s="23" t="n">
        <v>2.79591307579477</v>
      </c>
      <c r="EF513" s="23" t="n">
        <v>1.795913075794769</v>
      </c>
      <c r="EG513" s="23" t="n">
        <v>0.007839987624889052</v>
      </c>
      <c r="EH513" s="23" t="n">
        <v>0.003288376223973794</v>
      </c>
      <c r="EI513" s="23" t="n">
        <v>0.01372135633971876</v>
      </c>
      <c r="EJ513" s="23" t="n">
        <v>0.00259299249085591</v>
      </c>
      <c r="EK513" s="23" t="n">
        <v>0.005881368714829704</v>
      </c>
      <c r="EL513" s="23" t="n">
        <v>1.419436404916561</v>
      </c>
      <c r="EM513" s="23" t="n">
        <v>1.750175765094136</v>
      </c>
      <c r="EN513" s="23" t="n">
        <v>0.01778910395093332</v>
      </c>
      <c r="EO513" s="23" t="n">
        <v>0.004067747611214567</v>
      </c>
      <c r="EP513" s="23" t="n">
        <v>2.269021942644338</v>
      </c>
      <c r="EQ513" s="23" t="n">
        <v>1.269021942644338</v>
      </c>
      <c r="ER513" s="23" t="n">
        <v>-0.004406341012337163</v>
      </c>
      <c r="ES513" s="23" t="n">
        <v>0.0002103979989992363</v>
      </c>
      <c r="ET513" s="23" t="n">
        <v>-0.002884255789755185</v>
      </c>
      <c r="EU513" s="23" t="n">
        <v>0.001311687223582741</v>
      </c>
      <c r="EV513" s="23" t="n">
        <v>0.001522085222581977</v>
      </c>
      <c r="EW513" s="23" t="n">
        <v>0.9522510857852015</v>
      </c>
      <c r="EX513" s="23" t="n">
        <v>0.6545693539559595</v>
      </c>
      <c r="EY513" s="23" t="n">
        <v>0.008945020884441659</v>
      </c>
      <c r="EZ513" s="23" t="n">
        <v>0.01182927667419684</v>
      </c>
      <c r="FA513" s="23" t="n">
        <v>-2.030033730797685</v>
      </c>
      <c r="FB513" s="23" t="n">
        <v>-3.030033730797685</v>
      </c>
      <c r="FC513" s="23" t="n">
        <v>0.003886723998600265</v>
      </c>
      <c r="FD513" s="23" t="n">
        <v>0.004181131824278668</v>
      </c>
      <c r="FE513" s="23" t="n">
        <v>0.01134427242951959</v>
      </c>
      <c r="FF513" s="23" t="n">
        <v>0.003276416606640659</v>
      </c>
      <c r="FG513" s="23" t="n">
        <v>0.007457548430919328</v>
      </c>
      <c r="FH513" s="23" t="n">
        <v>2.0757470367807</v>
      </c>
      <c r="FI513" s="23" t="n">
        <v>2.918723437425717</v>
      </c>
      <c r="FJ513" s="23" t="n">
        <v>0.02060852046681622</v>
      </c>
      <c r="FK513" s="23" t="n">
        <v>0.009264248037296627</v>
      </c>
      <c r="FL513" s="23" t="n">
        <v>5.302285542847399</v>
      </c>
      <c r="FM513" s="23" t="n">
        <v>4.302285542847399</v>
      </c>
    </row>
    <row r="514">
      <c r="A514" s="2" t="inlineStr">
        <is>
          <t>SA|2102</t>
        </is>
      </c>
      <c r="B514" s="2" t="inlineStr">
        <is>
          <t>SA</t>
        </is>
      </c>
      <c r="C514" s="2" t="inlineStr">
        <is>
          <t>2102</t>
        </is>
      </c>
      <c r="D514" s="2" t="inlineStr">
        <is>
          <t>Basic non-ferrous metal manufacturing</t>
        </is>
      </c>
      <c r="E514" s="23" t="n">
        <v>1</v>
      </c>
      <c r="F514" s="23" t="n">
        <v>0.7610673313585571</v>
      </c>
      <c r="G514" s="23" t="n">
        <v>2.372126995261645</v>
      </c>
      <c r="H514" s="23" t="n">
        <v>0.6110596639030877</v>
      </c>
      <c r="I514" s="23" t="n">
        <v>1.372126995261645</v>
      </c>
      <c r="J514" s="23" t="n">
        <v>1.761067331358557</v>
      </c>
      <c r="K514" s="23" t="n">
        <v>2.372126995261645</v>
      </c>
      <c r="L514" s="23" t="n">
        <v>2.932700366020276</v>
      </c>
      <c r="M514" s="23" t="n">
        <v>0.5605733707586307</v>
      </c>
      <c r="N514" s="23" t="n">
        <v>2.932700366020276</v>
      </c>
      <c r="O514" s="23" t="n">
        <v>1.932700366020276</v>
      </c>
      <c r="P514" s="23" t="n">
        <v>0.0672312279987636</v>
      </c>
      <c r="Q514" s="23" t="n">
        <v>0.1530959506875585</v>
      </c>
      <c r="R514" s="23" t="n">
        <v>0.3852003711598367</v>
      </c>
      <c r="S514" s="23" t="n">
        <v>0.1648731924735147</v>
      </c>
      <c r="T514" s="23" t="n">
        <v>0.3179691431610732</v>
      </c>
      <c r="U514" s="23" t="n">
        <v>3.277155352426018</v>
      </c>
      <c r="V514" s="23" t="n">
        <v>5.729485874732507</v>
      </c>
      <c r="W514" s="23" t="n">
        <v>0.5256171635764335</v>
      </c>
      <c r="X514" s="23" t="n">
        <v>0.1404167924165968</v>
      </c>
      <c r="Y514" s="23" t="n">
        <v>7.818050915061372</v>
      </c>
      <c r="Z514" s="23" t="n">
        <v>6.818050915061372</v>
      </c>
      <c r="AA514" s="23" t="n">
        <v>0.1092390699673372</v>
      </c>
      <c r="AB514" s="23" t="n">
        <v>0.2409861600867023</v>
      </c>
      <c r="AC514" s="23" t="n">
        <v>0.6313667298029947</v>
      </c>
      <c r="AD514" s="23" t="n">
        <v>0.2811414997489551</v>
      </c>
      <c r="AE514" s="23" t="n">
        <v>0.5221276598356575</v>
      </c>
      <c r="AF514" s="23" t="n">
        <v>3.206043681612795</v>
      </c>
      <c r="AG514" s="23" t="n">
        <v>5.779678735746971</v>
      </c>
      <c r="AH514" s="23" t="n">
        <v>0.9375041720781129</v>
      </c>
      <c r="AI514" s="23" t="n">
        <v>0.3061374422751182</v>
      </c>
      <c r="AJ514" s="23" t="n">
        <v>8.58213249488877</v>
      </c>
      <c r="AK514" s="23" t="n">
        <v>7.58213249488877</v>
      </c>
      <c r="AL514" s="23" t="n">
        <v>0.1110141812336909</v>
      </c>
      <c r="AM514" s="23" t="n">
        <v>0.2461041913211468</v>
      </c>
      <c r="AN514" s="23" t="n">
        <v>0.6456588094083623</v>
      </c>
      <c r="AO514" s="23" t="n">
        <v>0.2885404368535246</v>
      </c>
      <c r="AP514" s="23" t="n">
        <v>0.5346446281746714</v>
      </c>
      <c r="AQ514" s="23" t="n">
        <v>3.21687165176748</v>
      </c>
      <c r="AR514" s="23" t="n">
        <v>5.816002984782775</v>
      </c>
      <c r="AS514" s="23" t="n">
        <v>0.9677445227368492</v>
      </c>
      <c r="AT514" s="23" t="n">
        <v>0.3220857133284869</v>
      </c>
      <c r="AU514" s="23" t="n">
        <v>8.717305410735715</v>
      </c>
      <c r="AV514" s="23" t="n">
        <v>7.717305410735715</v>
      </c>
      <c r="AW514" s="23" t="n">
        <v>0.1130248664412413</v>
      </c>
      <c r="AX514" s="23" t="n">
        <v>0.2474783364696796</v>
      </c>
      <c r="AY514" s="23" t="n">
        <v>0.6523539017750061</v>
      </c>
      <c r="AZ514" s="23" t="n">
        <v>0.2918506988640851</v>
      </c>
      <c r="BA514" s="23" t="n">
        <v>0.5393290353337648</v>
      </c>
      <c r="BB514" s="23" t="n">
        <v>3.189591939029958</v>
      </c>
      <c r="BC514" s="23" t="n">
        <v>5.771773259419402</v>
      </c>
      <c r="BD514" s="23" t="n">
        <v>0.9798761954486384</v>
      </c>
      <c r="BE514" s="23" t="n">
        <v>0.3275222936736323</v>
      </c>
      <c r="BF514" s="23" t="n">
        <v>8.669562958148243</v>
      </c>
      <c r="BG514" s="23" t="n">
        <v>7.669562958148243</v>
      </c>
      <c r="BH514" s="23" t="n">
        <v>0.9066132846996905</v>
      </c>
      <c r="BI514" s="23" t="n">
        <v>1.633680214468674</v>
      </c>
      <c r="BJ514" s="23" t="n">
        <v>4.157197553045875</v>
      </c>
      <c r="BK514" s="23" t="n">
        <v>1.61690405387751</v>
      </c>
      <c r="BL514" s="23" t="n">
        <v>3.250584268346184</v>
      </c>
      <c r="BM514" s="23" t="n">
        <v>2.801959271984217</v>
      </c>
      <c r="BN514" s="23" t="n">
        <v>4.585414336193979</v>
      </c>
      <c r="BO514" s="23" t="n">
        <v>5.843464815314634</v>
      </c>
      <c r="BP514" s="23" t="n">
        <v>1.686267262268759</v>
      </c>
      <c r="BQ514" s="23" t="n">
        <v>6.445377443647588</v>
      </c>
      <c r="BR514" s="23" t="n">
        <v>5.445377443647588</v>
      </c>
      <c r="CD514" s="23" t="n">
        <v>0.04200784196857364</v>
      </c>
      <c r="CE514" s="23" t="n">
        <v>0.08789020939914381</v>
      </c>
      <c r="CF514" s="23" t="n">
        <v>0.246166358643158</v>
      </c>
      <c r="CG514" s="23" t="n">
        <v>0.1162683072754406</v>
      </c>
      <c r="CH514" s="23" t="n">
        <v>0.2041585166745844</v>
      </c>
      <c r="CI514" s="23" t="n">
        <v>3.092233385016423</v>
      </c>
      <c r="CJ514" s="23" t="n">
        <v>5.860009634089674</v>
      </c>
      <c r="CK514" s="23" t="n">
        <v>0.4118870085016797</v>
      </c>
      <c r="CL514" s="23" t="n">
        <v>0.1657206498585217</v>
      </c>
      <c r="CM514" s="23" t="n">
        <v>9.805002808994931</v>
      </c>
      <c r="CN514" s="23" t="n">
        <v>8.80500280899493</v>
      </c>
      <c r="CO514" s="23" t="n">
        <v>0</v>
      </c>
      <c r="CP514" s="23" t="n">
        <v>2.524008528182526e-05</v>
      </c>
      <c r="CQ514" s="23" t="n">
        <v>0.0003561002979447702</v>
      </c>
      <c r="CR514" s="23" t="n">
        <v>0.0003308602126629449</v>
      </c>
      <c r="CS514" s="23" t="n">
        <v>0.0003561002979447702</v>
      </c>
      <c r="CV514" s="23" t="n">
        <v>0.002358489639904781</v>
      </c>
      <c r="CW514" s="23" t="n">
        <v>0.002002389341960011</v>
      </c>
      <c r="CZ514" s="23" t="n">
        <v>0.0001867033528447997</v>
      </c>
      <c r="DA514" s="23" t="n">
        <v>0.0002877827896684236</v>
      </c>
      <c r="DB514" s="23" t="n">
        <v>0.0006379520940409161</v>
      </c>
      <c r="DC514" s="23" t="n">
        <v>0.0001634659515276929</v>
      </c>
      <c r="DD514" s="23" t="n">
        <v>0.0004512487411961164</v>
      </c>
      <c r="DE514" s="23" t="n">
        <v>2.541390581815892</v>
      </c>
      <c r="DF514" s="23" t="n">
        <v>3.416928964158585</v>
      </c>
      <c r="DG514" s="23" t="n">
        <v>0.0007445898422994182</v>
      </c>
      <c r="DH514" s="23" t="n">
        <v>0.0001066377482585021</v>
      </c>
      <c r="DI514" s="23" t="n">
        <v>3.988090363424652</v>
      </c>
      <c r="DJ514" s="23" t="n">
        <v>2.988090363424652</v>
      </c>
      <c r="DK514" s="23" t="n">
        <v>0.002795292762919371</v>
      </c>
      <c r="DL514" s="23" t="n">
        <v>0.006453400748279745</v>
      </c>
      <c r="DM514" s="23" t="n">
        <v>0.01359775141211472</v>
      </c>
      <c r="DN514" s="23" t="n">
        <v>0.004349057900915601</v>
      </c>
      <c r="DO514" s="23" t="n">
        <v>0.01080245864919535</v>
      </c>
      <c r="DP514" s="23" t="n">
        <v>3.308667211494473</v>
      </c>
      <c r="DQ514" s="23" t="n">
        <v>4.864517803821516</v>
      </c>
      <c r="DR514" s="23" t="n">
        <v>0.01800116180344908</v>
      </c>
      <c r="DS514" s="23" t="n">
        <v>0.004403410391334362</v>
      </c>
      <c r="DT514" s="23" t="n">
        <v>6.439812688760685</v>
      </c>
      <c r="DU514" s="23" t="n">
        <v>5.439812688760685</v>
      </c>
      <c r="DV514" s="23" t="n">
        <v>-0.000971310908213774</v>
      </c>
      <c r="DW514" s="23" t="n">
        <v>-0.005392278474697258</v>
      </c>
      <c r="DX514" s="23" t="n">
        <v>-0.007896711437457102</v>
      </c>
      <c r="DY514" s="23" t="n">
        <v>-0.001533122054546071</v>
      </c>
      <c r="DZ514" s="23" t="n">
        <v>-0.006925400529243329</v>
      </c>
      <c r="EA514" s="23" t="n">
        <v>6.551547325473339</v>
      </c>
      <c r="EB514" s="23" t="n">
        <v>8.129952387726227</v>
      </c>
      <c r="EC514" s="23" t="n">
        <v>-0.00897256857386383</v>
      </c>
      <c r="ED514" s="23" t="n">
        <v>-0.001075857136406727</v>
      </c>
      <c r="EE514" s="23" t="n">
        <v>9.237586542051964</v>
      </c>
      <c r="EF514" s="23" t="n">
        <v>8.237586542051964</v>
      </c>
      <c r="EG514" s="23" t="n">
        <v>0.002379933270572975</v>
      </c>
      <c r="EH514" s="23" t="n">
        <v>0.004786845112772363</v>
      </c>
      <c r="EI514" s="23" t="n">
        <v>0.01244102573062361</v>
      </c>
      <c r="EJ514" s="23" t="n">
        <v>0.005274247347278271</v>
      </c>
      <c r="EK514" s="23" t="n">
        <v>0.01006109246005063</v>
      </c>
      <c r="EL514" s="23" t="n">
        <v>3.01133585212661</v>
      </c>
      <c r="EM514" s="23" t="n">
        <v>5.22746830108745</v>
      </c>
      <c r="EN514" s="23" t="n">
        <v>0.01652188641974495</v>
      </c>
      <c r="EO514" s="23" t="n">
        <v>0.004080860689121342</v>
      </c>
      <c r="EP514" s="23" t="n">
        <v>6.94216372535826</v>
      </c>
      <c r="EQ514" s="23" t="n">
        <v>5.94216372535826</v>
      </c>
      <c r="ER514" s="23" t="n">
        <v>-0.0006048220042192912</v>
      </c>
      <c r="ES514" s="23" t="n">
        <v>0.0003311861216723129</v>
      </c>
      <c r="ET514" s="23" t="n">
        <v>0.001851053874744166</v>
      </c>
      <c r="EU514" s="23" t="n">
        <v>0.002124689757291145</v>
      </c>
      <c r="EV514" s="23" t="n">
        <v>0.002455875878963458</v>
      </c>
      <c r="EW514" s="23" t="n">
        <v>0.4524238216170551</v>
      </c>
      <c r="EX514" s="23" t="n">
        <v>-3.060493602797274</v>
      </c>
      <c r="EY514" s="23" t="n">
        <v>0.01371846423899148</v>
      </c>
      <c r="EZ514" s="23" t="n">
        <v>0.01186741036424732</v>
      </c>
      <c r="FA514" s="23" t="n">
        <v>-22.68182067333906</v>
      </c>
      <c r="FB514" s="23" t="n">
        <v>-23.68182067333906</v>
      </c>
      <c r="FC514" s="23" t="n">
        <v>0.002355926235655738</v>
      </c>
      <c r="FD514" s="23" t="n">
        <v>0.004929147522875004</v>
      </c>
      <c r="FE514" s="23" t="n">
        <v>0.01380575043814724</v>
      </c>
      <c r="FF514" s="23" t="n">
        <v>0.006520676679616496</v>
      </c>
      <c r="FG514" s="23" t="n">
        <v>0.0114498242024915</v>
      </c>
      <c r="FH514" s="23" t="n">
        <v>3.092233385016423</v>
      </c>
      <c r="FI514" s="23" t="n">
        <v>5.860009634089671</v>
      </c>
      <c r="FJ514" s="23" t="n">
        <v>0.02309986335838937</v>
      </c>
      <c r="FK514" s="23" t="n">
        <v>0.009294112920242134</v>
      </c>
      <c r="FL514" s="23" t="n">
        <v>9.805002808994935</v>
      </c>
      <c r="FM514" s="23" t="n">
        <v>8.805002808994933</v>
      </c>
    </row>
    <row r="515">
      <c r="A515" s="2" t="inlineStr">
        <is>
          <t>SA|2201</t>
        </is>
      </c>
      <c r="B515" s="2" t="inlineStr">
        <is>
          <t>SA</t>
        </is>
      </c>
      <c r="C515" s="2" t="inlineStr">
        <is>
          <t>2201</t>
        </is>
      </c>
      <c r="D515" s="2" t="inlineStr">
        <is>
          <t>Forged iron and steel product manufacturing</t>
        </is>
      </c>
      <c r="E515" s="23" t="n">
        <v>1</v>
      </c>
      <c r="F515" s="23" t="n">
        <v>0.3591143715096248</v>
      </c>
      <c r="G515" s="23" t="n">
        <v>1.616932965677754</v>
      </c>
      <c r="H515" s="23" t="n">
        <v>0.2578185941681294</v>
      </c>
      <c r="I515" s="23" t="n">
        <v>0.6169329656777542</v>
      </c>
      <c r="J515" s="23" t="n">
        <v>1.359114371509625</v>
      </c>
      <c r="K515" s="23" t="n">
        <v>1.616932965677754</v>
      </c>
      <c r="L515" s="23" t="n">
        <v>2.149027846443269</v>
      </c>
      <c r="M515" s="23" t="n">
        <v>0.5320948807655148</v>
      </c>
      <c r="N515" s="23" t="n">
        <v>2.149027846443269</v>
      </c>
      <c r="O515" s="23" t="n">
        <v>1.149027846443269</v>
      </c>
      <c r="P515" s="23" t="n">
        <v>0.222863702067509</v>
      </c>
      <c r="Q515" s="23" t="n">
        <v>0.07840786213820986</v>
      </c>
      <c r="R515" s="23" t="n">
        <v>0.3656312558795736</v>
      </c>
      <c r="S515" s="23" t="n">
        <v>0.0643596916738548</v>
      </c>
      <c r="T515" s="23" t="n">
        <v>0.1427675538120647</v>
      </c>
      <c r="U515" s="23" t="n">
        <v>1.351819795735327</v>
      </c>
      <c r="V515" s="23" t="n">
        <v>1.640604784393369</v>
      </c>
      <c r="W515" s="23" t="n">
        <v>0.4989145338870037</v>
      </c>
      <c r="X515" s="23" t="n">
        <v>0.1332832780074301</v>
      </c>
      <c r="Y515" s="23" t="n">
        <v>2.23865317348033</v>
      </c>
      <c r="Z515" s="23" t="n">
        <v>1.23865317348033</v>
      </c>
      <c r="AA515" s="23" t="n">
        <v>0.4756408967476753</v>
      </c>
      <c r="AB515" s="23" t="n">
        <v>0.1352861550333187</v>
      </c>
      <c r="AC515" s="23" t="n">
        <v>0.7263074854046162</v>
      </c>
      <c r="AD515" s="23" t="n">
        <v>0.1153804336236222</v>
      </c>
      <c r="AE515" s="23" t="n">
        <v>0.2506665886569409</v>
      </c>
      <c r="AF515" s="23" t="n">
        <v>1.284429190085156</v>
      </c>
      <c r="AG515" s="23" t="n">
        <v>1.527008065056942</v>
      </c>
      <c r="AH515" s="23" t="n">
        <v>1.01689240138946</v>
      </c>
      <c r="AI515" s="23" t="n">
        <v>0.290584915984844</v>
      </c>
      <c r="AJ515" s="23" t="n">
        <v>2.137941477157957</v>
      </c>
      <c r="AK515" s="23" t="n">
        <v>1.137941477157957</v>
      </c>
      <c r="AL515" s="23" t="n">
        <v>0.4773698588853635</v>
      </c>
      <c r="AM515" s="23" t="n">
        <v>0.1382684746020345</v>
      </c>
      <c r="AN515" s="23" t="n">
        <v>0.7344009993661912</v>
      </c>
      <c r="AO515" s="23" t="n">
        <v>0.1187626658787931</v>
      </c>
      <c r="AP515" s="23" t="n">
        <v>0.2570311404808276</v>
      </c>
      <c r="AQ515" s="23" t="n">
        <v>1.289646428295421</v>
      </c>
      <c r="AR515" s="23" t="n">
        <v>1.538431858854649</v>
      </c>
      <c r="AS515" s="23" t="n">
        <v>1.040123975464512</v>
      </c>
      <c r="AT515" s="23" t="n">
        <v>0.3057229760983212</v>
      </c>
      <c r="AU515" s="23" t="n">
        <v>2.178863948162026</v>
      </c>
      <c r="AV515" s="23" t="n">
        <v>1.178863948162026</v>
      </c>
      <c r="AW515" s="23" t="n">
        <v>0.4787227364217809</v>
      </c>
      <c r="AX515" s="23" t="n">
        <v>0.1394785327937418</v>
      </c>
      <c r="AY515" s="23" t="n">
        <v>0.7383155117859093</v>
      </c>
      <c r="AZ515" s="23" t="n">
        <v>0.1201142425703866</v>
      </c>
      <c r="BA515" s="23" t="n">
        <v>0.2595927753641284</v>
      </c>
      <c r="BB515" s="23" t="n">
        <v>1.291355563841141</v>
      </c>
      <c r="BC515" s="23" t="n">
        <v>1.542261220564659</v>
      </c>
      <c r="BD515" s="23" t="n">
        <v>1.049198876731471</v>
      </c>
      <c r="BE515" s="23" t="n">
        <v>0.3108833649455622</v>
      </c>
      <c r="BF515" s="23" t="n">
        <v>2.191662933274742</v>
      </c>
      <c r="BG515" s="23" t="n">
        <v>1.191662933274742</v>
      </c>
      <c r="BH515" s="23" t="n">
        <v>0.2558604671787849</v>
      </c>
      <c r="BI515" s="23" t="n">
        <v>0.8726403748967179</v>
      </c>
      <c r="BJ515" s="23" t="n">
        <v>1.778610501768117</v>
      </c>
      <c r="BK515" s="23" t="n">
        <v>0.650109659692614</v>
      </c>
      <c r="BL515" s="23" t="n">
        <v>1.522750034589332</v>
      </c>
      <c r="BM515" s="23" t="n">
        <v>4.41061041793124</v>
      </c>
      <c r="BN515" s="23" t="n">
        <v>6.95148618065055</v>
      </c>
      <c r="BO515" s="23" t="n">
        <v>3.379211287783722</v>
      </c>
      <c r="BP515" s="23" t="n">
        <v>1.600600786015606</v>
      </c>
      <c r="BQ515" s="23" t="n">
        <v>13.2072427016342</v>
      </c>
      <c r="BR515" s="23" t="n">
        <v>12.2072427016342</v>
      </c>
      <c r="CD515" s="23" t="n">
        <v>0.2527771946801664</v>
      </c>
      <c r="CE515" s="23" t="n">
        <v>0.05687829289510875</v>
      </c>
      <c r="CF515" s="23" t="n">
        <v>0.3606762295250419</v>
      </c>
      <c r="CG515" s="23" t="n">
        <v>0.05102074194976675</v>
      </c>
      <c r="CH515" s="23" t="n">
        <v>0.1078990348448755</v>
      </c>
      <c r="CI515" s="23" t="n">
        <v>1.225013545889991</v>
      </c>
      <c r="CJ515" s="23" t="n">
        <v>1.426854309311399</v>
      </c>
      <c r="CK515" s="23" t="n">
        <v>0.517977867502457</v>
      </c>
      <c r="CL515" s="23" t="n">
        <v>0.1573016379774151</v>
      </c>
      <c r="CM515" s="23" t="n">
        <v>2.049147938989684</v>
      </c>
      <c r="CN515" s="23" t="n">
        <v>1.049147938989684</v>
      </c>
      <c r="CO515" s="23" t="n">
        <v>0</v>
      </c>
      <c r="CP515" s="23" t="n">
        <v>3.856516713424359e-05</v>
      </c>
      <c r="CQ515" s="23" t="n">
        <v>0.0002144192854041891</v>
      </c>
      <c r="CR515" s="23" t="n">
        <v>0.0001758541182699455</v>
      </c>
      <c r="CS515" s="23" t="n">
        <v>0.0002144192854041891</v>
      </c>
      <c r="CV515" s="23" t="n">
        <v>0.002115082380967293</v>
      </c>
      <c r="CW515" s="23" t="n">
        <v>0.001900663095563104</v>
      </c>
      <c r="CZ515" s="23" t="n">
        <v>0.0006143031986790125</v>
      </c>
      <c r="DA515" s="23" t="n">
        <v>6.057142155685028e-05</v>
      </c>
      <c r="DB515" s="23" t="n">
        <v>0.0007314030305468574</v>
      </c>
      <c r="DC515" s="23" t="n">
        <v>5.652841031099458e-05</v>
      </c>
      <c r="DD515" s="23" t="n">
        <v>0.0001170998318678449</v>
      </c>
      <c r="DE515" s="23" t="n">
        <v>1.098601833243099</v>
      </c>
      <c r="DF515" s="23" t="n">
        <v>1.190622207599854</v>
      </c>
      <c r="DG515" s="23" t="n">
        <v>0.0008326233219565659</v>
      </c>
      <c r="DH515" s="23" t="n">
        <v>0.0001012202914097085</v>
      </c>
      <c r="DI515" s="23" t="n">
        <v>1.355394736258944</v>
      </c>
      <c r="DJ515" s="23" t="n">
        <v>0.355394736258944</v>
      </c>
      <c r="DK515" s="23" t="n">
        <v>0.001143636044843761</v>
      </c>
      <c r="DL515" s="23" t="n">
        <v>0.002378807162845948</v>
      </c>
      <c r="DM515" s="23" t="n">
        <v>0.00556310074696322</v>
      </c>
      <c r="DN515" s="23" t="n">
        <v>0.00204065753927351</v>
      </c>
      <c r="DO515" s="23" t="n">
        <v>0.004419464702119459</v>
      </c>
      <c r="DP515" s="23" t="n">
        <v>3.080038639540196</v>
      </c>
      <c r="DQ515" s="23" t="n">
        <v>4.864397875569956</v>
      </c>
      <c r="DR515" s="23" t="n">
        <v>0.009742807185690082</v>
      </c>
      <c r="DS515" s="23" t="n">
        <v>0.004179706438726862</v>
      </c>
      <c r="DT515" s="23" t="n">
        <v>8.519150152373086</v>
      </c>
      <c r="DU515" s="23" t="n">
        <v>7.519150152373086</v>
      </c>
      <c r="DV515" s="23" t="n">
        <v>-0.0004050617071054135</v>
      </c>
      <c r="DW515" s="23" t="n">
        <v>-0.001267885559829627</v>
      </c>
      <c r="DX515" s="23" t="n">
        <v>-0.002594410643195942</v>
      </c>
      <c r="DY515" s="23" t="n">
        <v>-0.000921463376260902</v>
      </c>
      <c r="DZ515" s="23" t="n">
        <v>-0.002189348936090529</v>
      </c>
      <c r="EA515" s="23" t="n">
        <v>4.13010471636528</v>
      </c>
      <c r="EB515" s="23" t="n">
        <v>6.404976322584774</v>
      </c>
      <c r="EC515" s="23" t="n">
        <v>-0.00361561162165547</v>
      </c>
      <c r="ED515" s="23" t="n">
        <v>-0.001021200978459527</v>
      </c>
      <c r="EE515" s="23" t="n">
        <v>8.926076097127938</v>
      </c>
      <c r="EF515" s="23" t="n">
        <v>7.926076097127938</v>
      </c>
      <c r="EG515" s="23" t="n">
        <v>0.004863875869169539</v>
      </c>
      <c r="EH515" s="23" t="n">
        <v>0.002719926520444946</v>
      </c>
      <c r="EI515" s="23" t="n">
        <v>0.009804972628308779</v>
      </c>
      <c r="EJ515" s="23" t="n">
        <v>0.002221170238694295</v>
      </c>
      <c r="EK515" s="23" t="n">
        <v>0.00494109675913924</v>
      </c>
      <c r="EL515" s="23" t="n">
        <v>1.559209690708934</v>
      </c>
      <c r="EM515" s="23" t="n">
        <v>2.015876410510223</v>
      </c>
      <c r="EN515" s="23" t="n">
        <v>0.0136785156738161</v>
      </c>
      <c r="EO515" s="23" t="n">
        <v>0.003873543045507324</v>
      </c>
      <c r="EP515" s="23" t="n">
        <v>2.81226660419514</v>
      </c>
      <c r="EQ515" s="23" t="n">
        <v>1.81226660419514</v>
      </c>
      <c r="ER515" s="23" t="n">
        <v>-0.003134913731481295</v>
      </c>
      <c r="ES515" s="23" t="n">
        <v>0.0002623930482708929</v>
      </c>
      <c r="ET515" s="23" t="n">
        <v>-0.001711458666733373</v>
      </c>
      <c r="EU515" s="23" t="n">
        <v>0.001161062016477029</v>
      </c>
      <c r="EV515" s="23" t="n">
        <v>0.001423455064747922</v>
      </c>
      <c r="EW515" s="23" t="n">
        <v>0.9162997547154484</v>
      </c>
      <c r="EX515" s="23" t="n">
        <v>0.5459348528626599</v>
      </c>
      <c r="EY515" s="23" t="n">
        <v>0.009553058401235725</v>
      </c>
      <c r="EZ515" s="23" t="n">
        <v>0.0112645170679691</v>
      </c>
      <c r="FA515" s="23" t="n">
        <v>-3.04731141571853</v>
      </c>
      <c r="FB515" s="23" t="n">
        <v>-4.04731141571853</v>
      </c>
      <c r="FC515" s="23" t="n">
        <v>0.01417650602399376</v>
      </c>
      <c r="FD515" s="23" t="n">
        <v>0.003189905888789652</v>
      </c>
      <c r="FE515" s="23" t="n">
        <v>0.02022780871131449</v>
      </c>
      <c r="FF515" s="23" t="n">
        <v>0.002861396798531083</v>
      </c>
      <c r="FG515" s="23" t="n">
        <v>0.006051302687320735</v>
      </c>
      <c r="FH515" s="23" t="n">
        <v>1.225013545889991</v>
      </c>
      <c r="FI515" s="23" t="n">
        <v>1.426854309311399</v>
      </c>
      <c r="FJ515" s="23" t="n">
        <v>0.02904975810114165</v>
      </c>
      <c r="FK515" s="23" t="n">
        <v>0.008821949389827163</v>
      </c>
      <c r="FL515" s="23" t="n">
        <v>2.049147938989685</v>
      </c>
      <c r="FM515" s="23" t="n">
        <v>1.049147938989685</v>
      </c>
    </row>
    <row r="516">
      <c r="A516" s="2" t="inlineStr">
        <is>
          <t>SA|2202</t>
        </is>
      </c>
      <c r="B516" s="2" t="inlineStr">
        <is>
          <t>SA</t>
        </is>
      </c>
      <c r="C516" s="2" t="inlineStr">
        <is>
          <t>2202</t>
        </is>
      </c>
      <c r="D516" s="2" t="inlineStr">
        <is>
          <t>Structural metal product manufacturing</t>
        </is>
      </c>
      <c r="E516" s="23" t="n">
        <v>1</v>
      </c>
      <c r="F516" s="23" t="n">
        <v>0.3884082419406778</v>
      </c>
      <c r="G516" s="23" t="n">
        <v>1.636677382534184</v>
      </c>
      <c r="H516" s="23" t="n">
        <v>0.2482691405935062</v>
      </c>
      <c r="I516" s="23" t="n">
        <v>0.636677382534184</v>
      </c>
      <c r="J516" s="23" t="n">
        <v>1.388408241940678</v>
      </c>
      <c r="K516" s="23" t="n">
        <v>1.636677382534184</v>
      </c>
      <c r="L516" s="23" t="n">
        <v>2.268261090242786</v>
      </c>
      <c r="M516" s="23" t="n">
        <v>0.6315837077086015</v>
      </c>
      <c r="N516" s="23" t="n">
        <v>2.268261090242786</v>
      </c>
      <c r="O516" s="23" t="n">
        <v>1.268261090242786</v>
      </c>
      <c r="P516" s="23" t="n">
        <v>0.2655276926126487</v>
      </c>
      <c r="Q516" s="23" t="n">
        <v>0.1036550591209986</v>
      </c>
      <c r="R516" s="23" t="n">
        <v>0.4339954256097053</v>
      </c>
      <c r="S516" s="23" t="n">
        <v>0.06481267387605802</v>
      </c>
      <c r="T516" s="23" t="n">
        <v>0.1684677329970566</v>
      </c>
      <c r="U516" s="23" t="n">
        <v>1.390373817891042</v>
      </c>
      <c r="V516" s="23" t="n">
        <v>1.634463890901267</v>
      </c>
      <c r="W516" s="23" t="n">
        <v>0.5921994413641539</v>
      </c>
      <c r="X516" s="23" t="n">
        <v>0.1582040157544486</v>
      </c>
      <c r="Y516" s="23" t="n">
        <v>2.230273744848351</v>
      </c>
      <c r="Z516" s="23" t="n">
        <v>1.230273744848351</v>
      </c>
      <c r="AA516" s="23" t="n">
        <v>0.3977341230527366</v>
      </c>
      <c r="AB516" s="23" t="n">
        <v>0.1665436454733056</v>
      </c>
      <c r="AC516" s="23" t="n">
        <v>0.6772063712827786</v>
      </c>
      <c r="AD516" s="23" t="n">
        <v>0.1129286027567364</v>
      </c>
      <c r="AE516" s="23" t="n">
        <v>0.279472248230042</v>
      </c>
      <c r="AF516" s="23" t="n">
        <v>1.418731096530089</v>
      </c>
      <c r="AG516" s="23" t="n">
        <v>1.702660978859453</v>
      </c>
      <c r="AH516" s="23" t="n">
        <v>1.02212361306842</v>
      </c>
      <c r="AI516" s="23" t="n">
        <v>0.3449172417856413</v>
      </c>
      <c r="AJ516" s="23" t="n">
        <v>2.569866536024856</v>
      </c>
      <c r="AK516" s="23" t="n">
        <v>1.569866536024856</v>
      </c>
      <c r="AL516" s="23" t="n">
        <v>0.4028691633153429</v>
      </c>
      <c r="AM516" s="23" t="n">
        <v>0.1699654241395069</v>
      </c>
      <c r="AN516" s="23" t="n">
        <v>0.6885356785260357</v>
      </c>
      <c r="AO516" s="23" t="n">
        <v>0.1157010910711859</v>
      </c>
      <c r="AP516" s="23" t="n">
        <v>0.2856665152106928</v>
      </c>
      <c r="AQ516" s="23" t="n">
        <v>1.421887400715422</v>
      </c>
      <c r="AR516" s="23" t="n">
        <v>1.709080121347211</v>
      </c>
      <c r="AS516" s="23" t="n">
        <v>1.051421430213953</v>
      </c>
      <c r="AT516" s="23" t="n">
        <v>0.3628857516879171</v>
      </c>
      <c r="AU516" s="23" t="n">
        <v>2.609833479339694</v>
      </c>
      <c r="AV516" s="23" t="n">
        <v>1.609833479339694</v>
      </c>
      <c r="AW516" s="23" t="n">
        <v>0.4047644662083587</v>
      </c>
      <c r="AX516" s="23" t="n">
        <v>0.171519622237145</v>
      </c>
      <c r="AY516" s="23" t="n">
        <v>0.6933370422999391</v>
      </c>
      <c r="AZ516" s="23" t="n">
        <v>0.1170529538544354</v>
      </c>
      <c r="BA516" s="23" t="n">
        <v>0.2885725760915804</v>
      </c>
      <c r="BB516" s="23" t="n">
        <v>1.423751679202128</v>
      </c>
      <c r="BC516" s="23" t="n">
        <v>1.712939499839972</v>
      </c>
      <c r="BD516" s="23" t="n">
        <v>1.062348050289267</v>
      </c>
      <c r="BE516" s="23" t="n">
        <v>0.3690110079893282</v>
      </c>
      <c r="BF516" s="23" t="n">
        <v>2.624607985579464</v>
      </c>
      <c r="BG516" s="23" t="n">
        <v>1.624607985579464</v>
      </c>
      <c r="BH516" s="23" t="n">
        <v>1.606949869012842</v>
      </c>
      <c r="BI516" s="23" t="n">
        <v>1.034080272140035</v>
      </c>
      <c r="BJ516" s="23" t="n">
        <v>3.303558768005017</v>
      </c>
      <c r="BK516" s="23" t="n">
        <v>0.6625286268521398</v>
      </c>
      <c r="BL516" s="23" t="n">
        <v>1.696608898992175</v>
      </c>
      <c r="BM516" s="23" t="n">
        <v>1.643504997934551</v>
      </c>
      <c r="BN516" s="23" t="n">
        <v>2.055794540768351</v>
      </c>
      <c r="BO516" s="23" t="n">
        <v>5.2034330489578</v>
      </c>
      <c r="BP516" s="23" t="n">
        <v>1.899874280952783</v>
      </c>
      <c r="BQ516" s="23" t="n">
        <v>3.23808050848176</v>
      </c>
      <c r="BR516" s="23" t="n">
        <v>2.23808050848176</v>
      </c>
      <c r="CD516" s="23" t="n">
        <v>0.1322064304400879</v>
      </c>
      <c r="CE516" s="23" t="n">
        <v>0.06288858635230687</v>
      </c>
      <c r="CF516" s="23" t="n">
        <v>0.2432109456730729</v>
      </c>
      <c r="CG516" s="23" t="n">
        <v>0.0481159288806782</v>
      </c>
      <c r="CH516" s="23" t="n">
        <v>0.1110045152329851</v>
      </c>
      <c r="CI516" s="23" t="n">
        <v>1.475684776776468</v>
      </c>
      <c r="CJ516" s="23" t="n">
        <v>1.839630227239885</v>
      </c>
      <c r="CK516" s="23" t="n">
        <v>0.4299241717042659</v>
      </c>
      <c r="CL516" s="23" t="n">
        <v>0.1867132260311929</v>
      </c>
      <c r="CM516" s="23" t="n">
        <v>3.251915737178118</v>
      </c>
      <c r="CN516" s="23" t="n">
        <v>2.251915737178118</v>
      </c>
      <c r="CO516" s="23" t="n">
        <v>0</v>
      </c>
      <c r="CP516" s="23" t="n">
        <v>7.255103297428899e-05</v>
      </c>
      <c r="CQ516" s="23" t="n">
        <v>0.0002256783377356609</v>
      </c>
      <c r="CR516" s="23" t="n">
        <v>0.0001531273047613719</v>
      </c>
      <c r="CS516" s="23" t="n">
        <v>0.0002256783377356609</v>
      </c>
      <c r="CV516" s="23" t="n">
        <v>0.002481719296584253</v>
      </c>
      <c r="CW516" s="23" t="n">
        <v>0.002256040958848592</v>
      </c>
      <c r="CZ516" s="23" t="n">
        <v>0.0005006007104050056</v>
      </c>
      <c r="DA516" s="23" t="n">
        <v>8.241513829847471e-05</v>
      </c>
      <c r="DB516" s="23" t="n">
        <v>0.0006383172107278534</v>
      </c>
      <c r="DC516" s="23" t="n">
        <v>5.530136202437308e-05</v>
      </c>
      <c r="DD516" s="23" t="n">
        <v>0.0001377165003228478</v>
      </c>
      <c r="DE516" s="23" t="n">
        <v>1.164632483705022</v>
      </c>
      <c r="DF516" s="23" t="n">
        <v>1.275102486793176</v>
      </c>
      <c r="DG516" s="23" t="n">
        <v>0.0007584632396689972</v>
      </c>
      <c r="DH516" s="23" t="n">
        <v>0.0001201460289411439</v>
      </c>
      <c r="DI516" s="23" t="n">
        <v>1.515106199220874</v>
      </c>
      <c r="DJ516" s="23" t="n">
        <v>0.5151061992208736</v>
      </c>
      <c r="DK516" s="23" t="n">
        <v>0.002371839696919942</v>
      </c>
      <c r="DL516" s="23" t="n">
        <v>0.002646584225391547</v>
      </c>
      <c r="DM516" s="23" t="n">
        <v>0.007109514526445821</v>
      </c>
      <c r="DN516" s="23" t="n">
        <v>0.002091090604134333</v>
      </c>
      <c r="DO516" s="23" t="n">
        <v>0.004737674829525879</v>
      </c>
      <c r="DP516" s="23" t="n">
        <v>2.115836044412439</v>
      </c>
      <c r="DQ516" s="23" t="n">
        <v>2.997468393702238</v>
      </c>
      <c r="DR516" s="23" t="n">
        <v>0.01207072461346405</v>
      </c>
      <c r="DS516" s="23" t="n">
        <v>0.004961210087018229</v>
      </c>
      <c r="DT516" s="23" t="n">
        <v>5.089182303989189</v>
      </c>
      <c r="DU516" s="23" t="n">
        <v>4.08918230398919</v>
      </c>
      <c r="DV516" s="23" t="n">
        <v>-0.0009771375143092119</v>
      </c>
      <c r="DW516" s="23" t="n">
        <v>-0.001247352299026219</v>
      </c>
      <c r="DX516" s="23" t="n">
        <v>-0.00317214630100654</v>
      </c>
      <c r="DY516" s="23" t="n">
        <v>-0.0009476564876711089</v>
      </c>
      <c r="DZ516" s="23" t="n">
        <v>-0.002195008786697328</v>
      </c>
      <c r="EA516" s="23" t="n">
        <v>2.276537110447587</v>
      </c>
      <c r="EB516" s="23" t="n">
        <v>3.24636630418298</v>
      </c>
      <c r="EC516" s="23" t="n">
        <v>-0.00438428707440246</v>
      </c>
      <c r="ED516" s="23" t="n">
        <v>-0.001212140773395921</v>
      </c>
      <c r="EE516" s="23" t="n">
        <v>4.486868030547303</v>
      </c>
      <c r="EF516" s="23" t="n">
        <v>3.486868030547303</v>
      </c>
      <c r="EG516" s="23" t="n">
        <v>0.005808862338742525</v>
      </c>
      <c r="EH516" s="23" t="n">
        <v>0.003453678804883972</v>
      </c>
      <c r="EI516" s="23" t="n">
        <v>0.01148757636755714</v>
      </c>
      <c r="EJ516" s="23" t="n">
        <v>0.002225035223930638</v>
      </c>
      <c r="EK516" s="23" t="n">
        <v>0.00567871402881461</v>
      </c>
      <c r="EL516" s="23" t="n">
        <v>1.594553391608108</v>
      </c>
      <c r="EM516" s="23" t="n">
        <v>1.977594871019772</v>
      </c>
      <c r="EN516" s="23" t="n">
        <v>0.01608537793845499</v>
      </c>
      <c r="EO516" s="23" t="n">
        <v>0.004597801570897854</v>
      </c>
      <c r="EP516" s="23" t="n">
        <v>2.769109853262089</v>
      </c>
      <c r="EQ516" s="23" t="n">
        <v>1.769109853262089</v>
      </c>
      <c r="ER516" s="23" t="n">
        <v>-0.0006738220761361713</v>
      </c>
      <c r="ES516" s="23" t="n">
        <v>-3.190013868261318e-05</v>
      </c>
      <c r="ET516" s="23" t="n">
        <v>-0.0001582691242994718</v>
      </c>
      <c r="EU516" s="23" t="n">
        <v>0.0005474530905193127</v>
      </c>
      <c r="EV516" s="23" t="n">
        <v>0.0005155529518366995</v>
      </c>
      <c r="EW516" s="23" t="n">
        <v>1.047342080071842</v>
      </c>
      <c r="EX516" s="23" t="n">
        <v>0.2348826639919817</v>
      </c>
      <c r="EY516" s="23" t="n">
        <v>0.01321243920707803</v>
      </c>
      <c r="EZ516" s="23" t="n">
        <v>0.0133707083313775</v>
      </c>
      <c r="FA516" s="23" t="n">
        <v>-19.60820174198026</v>
      </c>
      <c r="FB516" s="23" t="n">
        <v>-20.60820174198026</v>
      </c>
      <c r="FC516" s="23" t="n">
        <v>0.007414534605924537</v>
      </c>
      <c r="FD516" s="23" t="n">
        <v>0.003526981238920613</v>
      </c>
      <c r="FE516" s="23" t="n">
        <v>0.01364000198197496</v>
      </c>
      <c r="FF516" s="23" t="n">
        <v>0.002698486137129807</v>
      </c>
      <c r="FG516" s="23" t="n">
        <v>0.00622546737605042</v>
      </c>
      <c r="FH516" s="23" t="n">
        <v>1.475684776776468</v>
      </c>
      <c r="FI516" s="23" t="n">
        <v>1.839630227239886</v>
      </c>
      <c r="FJ516" s="23" t="n">
        <v>0.02411144176885776</v>
      </c>
      <c r="FK516" s="23" t="n">
        <v>0.0104714397868828</v>
      </c>
      <c r="FL516" s="23" t="n">
        <v>3.251915737178118</v>
      </c>
      <c r="FM516" s="23" t="n">
        <v>2.251915737178118</v>
      </c>
    </row>
    <row r="517">
      <c r="A517" s="2" t="inlineStr">
        <is>
          <t>SA|2203</t>
        </is>
      </c>
      <c r="B517" s="2" t="inlineStr">
        <is>
          <t>SA</t>
        </is>
      </c>
      <c r="C517" s="2" t="inlineStr">
        <is>
          <t>2203</t>
        </is>
      </c>
      <c r="D517" s="2" t="inlineStr">
        <is>
          <t>Metal containers and other sheet metal product manufacturing</t>
        </is>
      </c>
      <c r="E517" s="23" t="n">
        <v>1</v>
      </c>
      <c r="F517" s="23" t="n">
        <v>0.2902872177195469</v>
      </c>
      <c r="G517" s="23" t="n">
        <v>1.481753714839662</v>
      </c>
      <c r="H517" s="23" t="n">
        <v>0.1914664971201156</v>
      </c>
      <c r="I517" s="23" t="n">
        <v>0.4817537148396625</v>
      </c>
      <c r="J517" s="23" t="n">
        <v>1.290287217719547</v>
      </c>
      <c r="K517" s="23" t="n">
        <v>1.481753714839662</v>
      </c>
      <c r="L517" s="23" t="n">
        <v>2.143799729723608</v>
      </c>
      <c r="M517" s="23" t="n">
        <v>0.6620460148839453</v>
      </c>
      <c r="N517" s="23" t="n">
        <v>2.143799729723608</v>
      </c>
      <c r="O517" s="23" t="n">
        <v>1.143799729723608</v>
      </c>
      <c r="P517" s="23" t="n">
        <v>0.3347305850269005</v>
      </c>
      <c r="Q517" s="23" t="n">
        <v>0.07091648084906495</v>
      </c>
      <c r="R517" s="23" t="n">
        <v>0.4549277292873586</v>
      </c>
      <c r="S517" s="23" t="n">
        <v>0.04928066341139324</v>
      </c>
      <c r="T517" s="23" t="n">
        <v>0.1201971442604582</v>
      </c>
      <c r="U517" s="23" t="n">
        <v>1.211861371566527</v>
      </c>
      <c r="V517" s="23" t="n">
        <v>1.359086231247135</v>
      </c>
      <c r="W517" s="23" t="n">
        <v>0.6207621814597588</v>
      </c>
      <c r="X517" s="23" t="n">
        <v>0.1658344521724002</v>
      </c>
      <c r="Y517" s="23" t="n">
        <v>1.854512880589838</v>
      </c>
      <c r="Z517" s="23" t="n">
        <v>0.8545128805898379</v>
      </c>
      <c r="AA517" s="23" t="n">
        <v>0.5225950673479018</v>
      </c>
      <c r="AB517" s="23" t="n">
        <v>0.1207140735586691</v>
      </c>
      <c r="AC517" s="23" t="n">
        <v>0.7298284447968074</v>
      </c>
      <c r="AD517" s="23" t="n">
        <v>0.08651930389023649</v>
      </c>
      <c r="AE517" s="23" t="n">
        <v>0.2072333774489056</v>
      </c>
      <c r="AF517" s="23" t="n">
        <v>1.23098969183019</v>
      </c>
      <c r="AG517" s="23" t="n">
        <v>1.396546753685576</v>
      </c>
      <c r="AH517" s="23" t="n">
        <v>1.09138160489558</v>
      </c>
      <c r="AI517" s="23" t="n">
        <v>0.3615531600987726</v>
      </c>
      <c r="AJ517" s="23" t="n">
        <v>2.088388645599339</v>
      </c>
      <c r="AK517" s="23" t="n">
        <v>1.088388645599339</v>
      </c>
      <c r="AL517" s="23" t="n">
        <v>0.5237110239355246</v>
      </c>
      <c r="AM517" s="23" t="n">
        <v>0.1230670945516468</v>
      </c>
      <c r="AN517" s="23" t="n">
        <v>0.7354374002094461</v>
      </c>
      <c r="AO517" s="23" t="n">
        <v>0.08865928172227476</v>
      </c>
      <c r="AP517" s="23" t="n">
        <v>0.2117263762739215</v>
      </c>
      <c r="AQ517" s="23" t="n">
        <v>1.234990460248165</v>
      </c>
      <c r="AR517" s="23" t="n">
        <v>1.404280923252033</v>
      </c>
      <c r="AS517" s="23" t="n">
        <v>1.115825720602907</v>
      </c>
      <c r="AT517" s="23" t="n">
        <v>0.3803883203934606</v>
      </c>
      <c r="AU517" s="23" t="n">
        <v>2.130613390983878</v>
      </c>
      <c r="AV517" s="23" t="n">
        <v>1.130613390983878</v>
      </c>
      <c r="AW517" s="23" t="n">
        <v>0.5250995989704182</v>
      </c>
      <c r="AX517" s="23" t="n">
        <v>0.1241030879874157</v>
      </c>
      <c r="AY517" s="23" t="n">
        <v>0.7388857916545629</v>
      </c>
      <c r="AZ517" s="23" t="n">
        <v>0.08968310469672897</v>
      </c>
      <c r="BA517" s="23" t="n">
        <v>0.2137861926841447</v>
      </c>
      <c r="BB517" s="23" t="n">
        <v>1.23634199727204</v>
      </c>
      <c r="BC517" s="23" t="n">
        <v>1.407134557145583</v>
      </c>
      <c r="BD517" s="23" t="n">
        <v>1.125694799401098</v>
      </c>
      <c r="BE517" s="23" t="n">
        <v>0.386809007746535</v>
      </c>
      <c r="BF517" s="23" t="n">
        <v>2.143773869963505</v>
      </c>
      <c r="BG517" s="23" t="n">
        <v>1.143773869963505</v>
      </c>
      <c r="BH517" s="23" t="n">
        <v>1.958584248408427</v>
      </c>
      <c r="BI517" s="23" t="n">
        <v>0.750716287158108</v>
      </c>
      <c r="BJ517" s="23" t="n">
        <v>3.215187466972997</v>
      </c>
      <c r="BK517" s="23" t="n">
        <v>0.5058869314064628</v>
      </c>
      <c r="BL517" s="23" t="n">
        <v>1.256603218564571</v>
      </c>
      <c r="BM517" s="23" t="n">
        <v>1.383295376631437</v>
      </c>
      <c r="BN517" s="23" t="n">
        <v>1.641587524042279</v>
      </c>
      <c r="BO517" s="23" t="n">
        <v>5.206695767667807</v>
      </c>
      <c r="BP517" s="23" t="n">
        <v>1.991508300694809</v>
      </c>
      <c r="BQ517" s="23" t="n">
        <v>2.658397652232138</v>
      </c>
      <c r="BR517" s="23" t="n">
        <v>1.658397652232138</v>
      </c>
      <c r="CD517" s="23" t="n">
        <v>0.1878644823210014</v>
      </c>
      <c r="CE517" s="23" t="n">
        <v>0.04979759270960416</v>
      </c>
      <c r="CF517" s="23" t="n">
        <v>0.2749007155094482</v>
      </c>
      <c r="CG517" s="23" t="n">
        <v>0.03723864047884267</v>
      </c>
      <c r="CH517" s="23" t="n">
        <v>0.08703623318844683</v>
      </c>
      <c r="CI517" s="23" t="n">
        <v>1.265071886363893</v>
      </c>
      <c r="CJ517" s="23" t="n">
        <v>1.463292646449951</v>
      </c>
      <c r="CK517" s="23" t="n">
        <v>0.4706194234358219</v>
      </c>
      <c r="CL517" s="23" t="n">
        <v>0.1957187079263737</v>
      </c>
      <c r="CM517" s="23" t="n">
        <v>2.505100578999713</v>
      </c>
      <c r="CN517" s="23" t="n">
        <v>1.505100578999713</v>
      </c>
      <c r="CO517" s="23" t="n">
        <v>0</v>
      </c>
      <c r="CP517" s="23" t="n">
        <v>4.449250497124309e-05</v>
      </c>
      <c r="CQ517" s="23" t="n">
        <v>0.0001677950009618516</v>
      </c>
      <c r="CR517" s="23" t="n">
        <v>0.0001233024959906085</v>
      </c>
      <c r="CS517" s="23" t="n">
        <v>0.0001677950009618516</v>
      </c>
      <c r="CV517" s="23" t="n">
        <v>0.002532648476425107</v>
      </c>
      <c r="CW517" s="23" t="n">
        <v>0.002364853475463256</v>
      </c>
      <c r="CZ517" s="23" t="n">
        <v>0.0003345054808602539</v>
      </c>
      <c r="DA517" s="23" t="n">
        <v>5.987734653611652e-05</v>
      </c>
      <c r="DB517" s="23" t="n">
        <v>0.0004374215481241546</v>
      </c>
      <c r="DC517" s="23" t="n">
        <v>4.303872072778425e-05</v>
      </c>
      <c r="DD517" s="23" t="n">
        <v>0.0001029160672639008</v>
      </c>
      <c r="DE517" s="23" t="n">
        <v>1.179002587288342</v>
      </c>
      <c r="DF517" s="23" t="n">
        <v>1.307666310875474</v>
      </c>
      <c r="DG517" s="23" t="n">
        <v>0.0005633624150176286</v>
      </c>
      <c r="DH517" s="23" t="n">
        <v>0.000125940866893474</v>
      </c>
      <c r="DI517" s="23" t="n">
        <v>1.68416497561959</v>
      </c>
      <c r="DJ517" s="23" t="n">
        <v>0.6841649756195898</v>
      </c>
      <c r="DK517" s="23" t="n">
        <v>0.001812950170124202</v>
      </c>
      <c r="DL517" s="23" t="n">
        <v>0.001898135628600552</v>
      </c>
      <c r="DM517" s="23" t="n">
        <v>0.005304815635251037</v>
      </c>
      <c r="DN517" s="23" t="n">
        <v>0.001593729836526282</v>
      </c>
      <c r="DO517" s="23" t="n">
        <v>0.003491865465126835</v>
      </c>
      <c r="DP517" s="23" t="n">
        <v>2.046987203443388</v>
      </c>
      <c r="DQ517" s="23" t="n">
        <v>2.926068086519782</v>
      </c>
      <c r="DR517" s="23" t="n">
        <v>0.01050531293596331</v>
      </c>
      <c r="DS517" s="23" t="n">
        <v>0.005200497300712273</v>
      </c>
      <c r="DT517" s="23" t="n">
        <v>5.794595521201562</v>
      </c>
      <c r="DU517" s="23" t="n">
        <v>4.794595521201562</v>
      </c>
      <c r="DV517" s="23" t="n">
        <v>-0.0007588806160907395</v>
      </c>
      <c r="DW517" s="23" t="n">
        <v>-0.0009665120443390241</v>
      </c>
      <c r="DX517" s="23" t="n">
        <v>-0.002461640739220186</v>
      </c>
      <c r="DY517" s="23" t="n">
        <v>-0.000736248078790422</v>
      </c>
      <c r="DZ517" s="23" t="n">
        <v>-0.001702760123129446</v>
      </c>
      <c r="EA517" s="23" t="n">
        <v>2.273602229185754</v>
      </c>
      <c r="EB517" s="23" t="n">
        <v>3.243778648479601</v>
      </c>
      <c r="EC517" s="23" t="n">
        <v>-0.003732245029214574</v>
      </c>
      <c r="ED517" s="23" t="n">
        <v>-0.001270604289994388</v>
      </c>
      <c r="EE517" s="23" t="n">
        <v>4.918092451011173</v>
      </c>
      <c r="EF517" s="23" t="n">
        <v>3.918092451011173</v>
      </c>
      <c r="EG517" s="23" t="n">
        <v>0.00746999684141903</v>
      </c>
      <c r="EH517" s="23" t="n">
        <v>0.002371834644516155</v>
      </c>
      <c r="EI517" s="23" t="n">
        <v>0.01152979893743533</v>
      </c>
      <c r="EJ517" s="23" t="n">
        <v>0.001687967451500149</v>
      </c>
      <c r="EK517" s="23" t="n">
        <v>0.004059802096016304</v>
      </c>
      <c r="EL517" s="23" t="n">
        <v>1.317514812237269</v>
      </c>
      <c r="EM517" s="23" t="n">
        <v>1.54348109941705</v>
      </c>
      <c r="EN517" s="23" t="n">
        <v>0.01634935993954476</v>
      </c>
      <c r="EO517" s="23" t="n">
        <v>0.004819561002109429</v>
      </c>
      <c r="EP517" s="23" t="n">
        <v>2.188670261397189</v>
      </c>
      <c r="EQ517" s="23" t="n">
        <v>1.188670261397189</v>
      </c>
      <c r="ER517" s="23" t="n">
        <v>-0.006354040253796243</v>
      </c>
      <c r="ES517" s="23" t="n">
        <v>-1.881365153849364e-05</v>
      </c>
      <c r="ET517" s="23" t="n">
        <v>-0.005920843524796075</v>
      </c>
      <c r="EU517" s="23" t="n">
        <v>0.0004520103805386614</v>
      </c>
      <c r="EV517" s="23" t="n">
        <v>0.0004331967290001678</v>
      </c>
      <c r="EW517" s="23" t="n">
        <v>1.002960895868932</v>
      </c>
      <c r="EX517" s="23" t="n">
        <v>0.9318234207374823</v>
      </c>
      <c r="EY517" s="23" t="n">
        <v>0.008094755767781152</v>
      </c>
      <c r="EZ517" s="23" t="n">
        <v>0.01401559929257723</v>
      </c>
      <c r="FA517" s="23" t="n">
        <v>-1.273954121229388</v>
      </c>
      <c r="FB517" s="23" t="n">
        <v>-2.273954121229388</v>
      </c>
      <c r="FC517" s="23" t="n">
        <v>0.01053600570529281</v>
      </c>
      <c r="FD517" s="23" t="n">
        <v>0.002792798907042711</v>
      </c>
      <c r="FE517" s="23" t="n">
        <v>0.0154172596715097</v>
      </c>
      <c r="FF517" s="23" t="n">
        <v>0.002088455059174179</v>
      </c>
      <c r="FG517" s="23" t="n">
        <v>0.00488125396621689</v>
      </c>
      <c r="FH517" s="23" t="n">
        <v>1.265071886363894</v>
      </c>
      <c r="FI517" s="23" t="n">
        <v>1.463292646449951</v>
      </c>
      <c r="FJ517" s="23" t="n">
        <v>0.02639375399267331</v>
      </c>
      <c r="FK517" s="23" t="n">
        <v>0.0109764943211636</v>
      </c>
      <c r="FL517" s="23" t="n">
        <v>2.505100578999713</v>
      </c>
      <c r="FM517" s="23" t="n">
        <v>1.505100578999713</v>
      </c>
    </row>
    <row r="518">
      <c r="A518" s="2" t="inlineStr">
        <is>
          <t>SA|2204</t>
        </is>
      </c>
      <c r="B518" s="2" t="inlineStr">
        <is>
          <t>SA</t>
        </is>
      </c>
      <c r="C518" s="2" t="inlineStr">
        <is>
          <t>2204</t>
        </is>
      </c>
      <c r="D518" s="2" t="inlineStr">
        <is>
          <t>Other fabricated metal product manufacturing</t>
        </is>
      </c>
      <c r="E518" s="23" t="n">
        <v>1</v>
      </c>
      <c r="F518" s="23" t="n">
        <v>0.3391552675587484</v>
      </c>
      <c r="G518" s="23" t="n">
        <v>1.56681178400701</v>
      </c>
      <c r="H518" s="23" t="n">
        <v>0.2276565164482616</v>
      </c>
      <c r="I518" s="23" t="n">
        <v>0.5668117840070099</v>
      </c>
      <c r="J518" s="23" t="n">
        <v>1.339155267558748</v>
      </c>
      <c r="K518" s="23" t="n">
        <v>1.56681178400701</v>
      </c>
      <c r="L518" s="23" t="n">
        <v>2.235898659549368</v>
      </c>
      <c r="M518" s="23" t="n">
        <v>0.6690868755423582</v>
      </c>
      <c r="N518" s="23" t="n">
        <v>2.235898659549368</v>
      </c>
      <c r="O518" s="23" t="n">
        <v>1.235898659549368</v>
      </c>
      <c r="P518" s="23" t="n">
        <v>0.3134505296401851</v>
      </c>
      <c r="Q518" s="23" t="n">
        <v>0.08788354497510183</v>
      </c>
      <c r="R518" s="23" t="n">
        <v>0.4597658865748454</v>
      </c>
      <c r="S518" s="23" t="n">
        <v>0.05843181195955842</v>
      </c>
      <c r="T518" s="23" t="n">
        <v>0.1463153569346602</v>
      </c>
      <c r="U518" s="23" t="n">
        <v>1.280374530156273</v>
      </c>
      <c r="V518" s="23" t="n">
        <v>1.466789311546604</v>
      </c>
      <c r="W518" s="23" t="n">
        <v>0.627363988469259</v>
      </c>
      <c r="X518" s="23" t="n">
        <v>0.1675981018944137</v>
      </c>
      <c r="Y518" s="23" t="n">
        <v>2.001476881182559</v>
      </c>
      <c r="Z518" s="23" t="n">
        <v>1.001476881182559</v>
      </c>
      <c r="AA518" s="23" t="n">
        <v>0.3917682080394062</v>
      </c>
      <c r="AB518" s="23" t="n">
        <v>0.1413591409287458</v>
      </c>
      <c r="AC518" s="23" t="n">
        <v>0.6348717935666149</v>
      </c>
      <c r="AD518" s="23" t="n">
        <v>0.101744444598463</v>
      </c>
      <c r="AE518" s="23" t="n">
        <v>0.2431035855272088</v>
      </c>
      <c r="AF518" s="23" t="n">
        <v>1.360823410445105</v>
      </c>
      <c r="AG518" s="23" t="n">
        <v>1.62052913058927</v>
      </c>
      <c r="AH518" s="23" t="n">
        <v>1.000270072227595</v>
      </c>
      <c r="AI518" s="23" t="n">
        <v>0.3653982786609801</v>
      </c>
      <c r="AJ518" s="23" t="n">
        <v>2.553219101757697</v>
      </c>
      <c r="AK518" s="23" t="n">
        <v>1.553219101757697</v>
      </c>
      <c r="AL518" s="23" t="n">
        <v>0.3935394340172257</v>
      </c>
      <c r="AM518" s="23" t="n">
        <v>0.1443405770262046</v>
      </c>
      <c r="AN518" s="23" t="n">
        <v>0.6421710110726617</v>
      </c>
      <c r="AO518" s="23" t="n">
        <v>0.1042910000292314</v>
      </c>
      <c r="AP518" s="23" t="n">
        <v>0.248631577055436</v>
      </c>
      <c r="AQ518" s="23" t="n">
        <v>1.366775383988296</v>
      </c>
      <c r="AR518" s="23" t="n">
        <v>1.631783134201878</v>
      </c>
      <c r="AS518" s="23" t="n">
        <v>1.026604761994767</v>
      </c>
      <c r="AT518" s="23" t="n">
        <v>0.3844337509221054</v>
      </c>
      <c r="AU518" s="23" t="n">
        <v>2.608645216351638</v>
      </c>
      <c r="AV518" s="23" t="n">
        <v>1.608645216351638</v>
      </c>
      <c r="AW518" s="23" t="n">
        <v>0.3956766370722848</v>
      </c>
      <c r="AX518" s="23" t="n">
        <v>0.1456030937822214</v>
      </c>
      <c r="AY518" s="23" t="n">
        <v>0.6467655168871861</v>
      </c>
      <c r="AZ518" s="23" t="n">
        <v>0.1054857860326799</v>
      </c>
      <c r="BA518" s="23" t="n">
        <v>0.2510888798149013</v>
      </c>
      <c r="BB518" s="23" t="n">
        <v>1.367985066946527</v>
      </c>
      <c r="BC518" s="23" t="n">
        <v>1.634581009565725</v>
      </c>
      <c r="BD518" s="23" t="n">
        <v>1.037688239184878</v>
      </c>
      <c r="BE518" s="23" t="n">
        <v>0.3909227222976922</v>
      </c>
      <c r="BF518" s="23" t="n">
        <v>2.622566363440121</v>
      </c>
      <c r="BG518" s="23" t="n">
        <v>1.62256636344012</v>
      </c>
      <c r="BH518" s="23" t="n">
        <v>2.002092334755031</v>
      </c>
      <c r="BI518" s="23" t="n">
        <v>0.900565596206141</v>
      </c>
      <c r="BJ518" s="23" t="n">
        <v>3.502833718503179</v>
      </c>
      <c r="BK518" s="23" t="n">
        <v>0.6001757875420066</v>
      </c>
      <c r="BL518" s="23" t="n">
        <v>1.500741383748148</v>
      </c>
      <c r="BM518" s="23" t="n">
        <v>1.449812219233301</v>
      </c>
      <c r="BN518" s="23" t="n">
        <v>1.749586498932265</v>
      </c>
      <c r="BO518" s="23" t="n">
        <v>5.515521713856724</v>
      </c>
      <c r="BP518" s="23" t="n">
        <v>2.012687995353545</v>
      </c>
      <c r="BQ518" s="23" t="n">
        <v>2.754878792606528</v>
      </c>
      <c r="BR518" s="23" t="n">
        <v>1.754878792606527</v>
      </c>
      <c r="CD518" s="23" t="n">
        <v>0.07831767839922105</v>
      </c>
      <c r="CE518" s="23" t="n">
        <v>0.05347559595364398</v>
      </c>
      <c r="CF518" s="23" t="n">
        <v>0.1751059069917696</v>
      </c>
      <c r="CG518" s="23" t="n">
        <v>0.04331263263890456</v>
      </c>
      <c r="CH518" s="23" t="n">
        <v>0.09678822859254854</v>
      </c>
      <c r="CI518" s="23" t="n">
        <v>1.682803640846635</v>
      </c>
      <c r="CJ518" s="23" t="n">
        <v>2.235841390741624</v>
      </c>
      <c r="CK518" s="23" t="n">
        <v>0.3729060837583361</v>
      </c>
      <c r="CL518" s="23" t="n">
        <v>0.1978001767665665</v>
      </c>
      <c r="CM518" s="23" t="n">
        <v>4.761454774712079</v>
      </c>
      <c r="CN518" s="23" t="n">
        <v>3.761454774712079</v>
      </c>
      <c r="CO518" s="23" t="n">
        <v>0</v>
      </c>
      <c r="CP518" s="23" t="n">
        <v>6.633628443250757e-05</v>
      </c>
      <c r="CQ518" s="23" t="n">
        <v>0.0001985653268051469</v>
      </c>
      <c r="CR518" s="23" t="n">
        <v>0.0001322290423726393</v>
      </c>
      <c r="CS518" s="23" t="n">
        <v>0.0001985653268051469</v>
      </c>
      <c r="CV518" s="23" t="n">
        <v>0.00258856902358833</v>
      </c>
      <c r="CW518" s="23" t="n">
        <v>0.002390003696783183</v>
      </c>
      <c r="CZ518" s="23" t="n">
        <v>0.0009044978559385536</v>
      </c>
      <c r="DA518" s="23" t="n">
        <v>7.545454004298762e-05</v>
      </c>
      <c r="DB518" s="23" t="n">
        <v>0.001033709313899441</v>
      </c>
      <c r="DC518" s="23" t="n">
        <v>5.375691791789932e-05</v>
      </c>
      <c r="DD518" s="23" t="n">
        <v>0.0001292114579608869</v>
      </c>
      <c r="DE518" s="23" t="n">
        <v>1.083421469213647</v>
      </c>
      <c r="DF518" s="23" t="n">
        <v>1.142854355167941</v>
      </c>
      <c r="DG518" s="23" t="n">
        <v>0.001160989562157747</v>
      </c>
      <c r="DH518" s="23" t="n">
        <v>0.0001272802482583063</v>
      </c>
      <c r="DI518" s="23" t="n">
        <v>1.28357359228126</v>
      </c>
      <c r="DJ518" s="23" t="n">
        <v>0.2835735922812599</v>
      </c>
      <c r="DK518" s="23" t="n">
        <v>0.00252904405039831</v>
      </c>
      <c r="DL518" s="23" t="n">
        <v>0.002175283745488386</v>
      </c>
      <c r="DM518" s="23" t="n">
        <v>0.006589234338880315</v>
      </c>
      <c r="DN518" s="23" t="n">
        <v>0.001884906542993618</v>
      </c>
      <c r="DO518" s="23" t="n">
        <v>0.004060190288482004</v>
      </c>
      <c r="DP518" s="23" t="n">
        <v>1.860120939825382</v>
      </c>
      <c r="DQ518" s="23" t="n">
        <v>2.605424898725092</v>
      </c>
      <c r="DR518" s="23" t="n">
        <v>0.01184503893851984</v>
      </c>
      <c r="DS518" s="23" t="n">
        <v>0.005255804599639526</v>
      </c>
      <c r="DT518" s="23" t="n">
        <v>4.683603251850957</v>
      </c>
      <c r="DU518" s="23" t="n">
        <v>3.683603251850957</v>
      </c>
      <c r="DV518" s="23" t="n">
        <v>-0.001296338851277845</v>
      </c>
      <c r="DW518" s="23" t="n">
        <v>-0.001054557813947085</v>
      </c>
      <c r="DX518" s="23" t="n">
        <v>-0.00322700316506047</v>
      </c>
      <c r="DY518" s="23" t="n">
        <v>-0.0008761064998355406</v>
      </c>
      <c r="DZ518" s="23" t="n">
        <v>-0.001930664313782626</v>
      </c>
      <c r="EA518" s="23" t="n">
        <v>1.813489322569922</v>
      </c>
      <c r="EB518" s="23" t="n">
        <v>2.489320721877235</v>
      </c>
      <c r="EC518" s="23" t="n">
        <v>-0.004511120334154965</v>
      </c>
      <c r="ED518" s="23" t="n">
        <v>-0.001284117169094494</v>
      </c>
      <c r="EE518" s="23" t="n">
        <v>3.479892876548598</v>
      </c>
      <c r="EF518" s="23" t="n">
        <v>2.479892876548598</v>
      </c>
      <c r="EG518" s="23" t="n">
        <v>0.006909848731851657</v>
      </c>
      <c r="EH518" s="23" t="n">
        <v>0.002984701949729903</v>
      </c>
      <c r="EI518" s="23" t="n">
        <v>0.01188839450617172</v>
      </c>
      <c r="EJ518" s="23" t="n">
        <v>0.001993843824590164</v>
      </c>
      <c r="EK518" s="23" t="n">
        <v>0.004978545774320067</v>
      </c>
      <c r="EL518" s="23" t="n">
        <v>1.43194895656277</v>
      </c>
      <c r="EM518" s="23" t="n">
        <v>1.720499965704162</v>
      </c>
      <c r="EN518" s="23" t="n">
        <v>0.01675921154893042</v>
      </c>
      <c r="EO518" s="23" t="n">
        <v>0.004870817042758697</v>
      </c>
      <c r="EP518" s="23" t="n">
        <v>2.425409325051808</v>
      </c>
      <c r="EQ518" s="23" t="n">
        <v>1.425409325051808</v>
      </c>
      <c r="ER518" s="23" t="n">
        <v>-0.005138622754032017</v>
      </c>
      <c r="ES518" s="23" t="n">
        <v>-3.265852271161942e-06</v>
      </c>
      <c r="ET518" s="23" t="n">
        <v>-0.004589177000124606</v>
      </c>
      <c r="EU518" s="23" t="n">
        <v>0.0005527116061785733</v>
      </c>
      <c r="EV518" s="23" t="n">
        <v>0.0005494457539074113</v>
      </c>
      <c r="EW518" s="23" t="n">
        <v>1.000635550112839</v>
      </c>
      <c r="EX518" s="23" t="n">
        <v>0.8930752888064629</v>
      </c>
      <c r="EY518" s="23" t="n">
        <v>0.009575478218241309</v>
      </c>
      <c r="EZ518" s="23" t="n">
        <v>0.01416465521836591</v>
      </c>
      <c r="FA518" s="23" t="n">
        <v>-1.863432806140111</v>
      </c>
      <c r="FB518" s="23" t="n">
        <v>-2.863432806140111</v>
      </c>
      <c r="FC518" s="23" t="n">
        <v>0.004392291167787369</v>
      </c>
      <c r="FD518" s="23" t="n">
        <v>0.002999072401023733</v>
      </c>
      <c r="FE518" s="23" t="n">
        <v>0.009820466393127864</v>
      </c>
      <c r="FF518" s="23" t="n">
        <v>0.002429102824316762</v>
      </c>
      <c r="FG518" s="23" t="n">
        <v>0.005428175225340495</v>
      </c>
      <c r="FH518" s="23" t="n">
        <v>1.682803640846635</v>
      </c>
      <c r="FI518" s="23" t="n">
        <v>2.235841390741624</v>
      </c>
      <c r="FJ518" s="23" t="n">
        <v>0.02091369575278685</v>
      </c>
      <c r="FK518" s="23" t="n">
        <v>0.01109322935965899</v>
      </c>
      <c r="FL518" s="23" t="n">
        <v>4.761454774712077</v>
      </c>
      <c r="FM518" s="23" t="n">
        <v>3.761454774712077</v>
      </c>
    </row>
    <row r="519">
      <c r="A519" s="2" t="inlineStr">
        <is>
          <t>SA|2301</t>
        </is>
      </c>
      <c r="B519" s="2" t="inlineStr">
        <is>
          <t>SA</t>
        </is>
      </c>
      <c r="C519" s="2" t="inlineStr">
        <is>
          <t>2301</t>
        </is>
      </c>
      <c r="D519" s="2" t="inlineStr">
        <is>
          <t>Motor vehicles and parts; other transport equipment manufacturing</t>
        </is>
      </c>
      <c r="E519" s="23" t="n">
        <v>1</v>
      </c>
      <c r="F519" s="23" t="n">
        <v>0.3232312355105723</v>
      </c>
      <c r="G519" s="23" t="n">
        <v>1.51183851906817</v>
      </c>
      <c r="H519" s="23" t="n">
        <v>0.1886072835575975</v>
      </c>
      <c r="I519" s="23" t="n">
        <v>0.5118385190681698</v>
      </c>
      <c r="J519" s="23" t="n">
        <v>1.323231235510572</v>
      </c>
      <c r="K519" s="23" t="n">
        <v>1.51183851906817</v>
      </c>
      <c r="L519" s="23" t="n">
        <v>2.141188005485202</v>
      </c>
      <c r="M519" s="23" t="n">
        <v>0.6293494864170319</v>
      </c>
      <c r="N519" s="23" t="n">
        <v>2.141188005485202</v>
      </c>
      <c r="O519" s="23" t="n">
        <v>1.141188005485202</v>
      </c>
      <c r="P519" s="23" t="n">
        <v>0.2900504881677887</v>
      </c>
      <c r="Q519" s="23" t="n">
        <v>0.09218020288008022</v>
      </c>
      <c r="R519" s="23" t="n">
        <v>0.4324601709656939</v>
      </c>
      <c r="S519" s="23" t="n">
        <v>0.05022947991782495</v>
      </c>
      <c r="T519" s="23" t="n">
        <v>0.1424096827979052</v>
      </c>
      <c r="U519" s="23" t="n">
        <v>1.317807439188848</v>
      </c>
      <c r="V519" s="23" t="n">
        <v>1.490982393091246</v>
      </c>
      <c r="W519" s="23" t="n">
        <v>0.5901045415359863</v>
      </c>
      <c r="X519" s="23" t="n">
        <v>0.1576443705702925</v>
      </c>
      <c r="Y519" s="23" t="n">
        <v>2.034489047970924</v>
      </c>
      <c r="Z519" s="23" t="n">
        <v>1.034489047970924</v>
      </c>
      <c r="AA519" s="23" t="n">
        <v>0.4068672611759341</v>
      </c>
      <c r="AB519" s="23" t="n">
        <v>0.1550989358393498</v>
      </c>
      <c r="AC519" s="23" t="n">
        <v>0.6513643058896109</v>
      </c>
      <c r="AD519" s="23" t="n">
        <v>0.089398108874327</v>
      </c>
      <c r="AE519" s="23" t="n">
        <v>0.2444970447136768</v>
      </c>
      <c r="AF519" s="23" t="n">
        <v>1.381202791768206</v>
      </c>
      <c r="AG519" s="23" t="n">
        <v>1.600925825309777</v>
      </c>
      <c r="AH519" s="23" t="n">
        <v>0.9950614062497818</v>
      </c>
      <c r="AI519" s="23" t="n">
        <v>0.3436971003601709</v>
      </c>
      <c r="AJ519" s="23" t="n">
        <v>2.445665948579494</v>
      </c>
      <c r="AK519" s="23" t="n">
        <v>1.445665948579494</v>
      </c>
      <c r="AL519" s="23" t="n">
        <v>0.4044647344911858</v>
      </c>
      <c r="AM519" s="23" t="n">
        <v>0.1582775673684076</v>
      </c>
      <c r="AN519" s="23" t="n">
        <v>0.6544520963139934</v>
      </c>
      <c r="AO519" s="23" t="n">
        <v>0.09170979445439997</v>
      </c>
      <c r="AP519" s="23" t="n">
        <v>0.2499873618228076</v>
      </c>
      <c r="AQ519" s="23" t="n">
        <v>1.391326001678539</v>
      </c>
      <c r="AR519" s="23" t="n">
        <v>1.618069612761889</v>
      </c>
      <c r="AS519" s="23" t="n">
        <v>1.016054143145479</v>
      </c>
      <c r="AT519" s="23" t="n">
        <v>0.3616020468314857</v>
      </c>
      <c r="AU519" s="23" t="n">
        <v>2.512095756441335</v>
      </c>
      <c r="AV519" s="23" t="n">
        <v>1.512095756441335</v>
      </c>
      <c r="AW519" s="23" t="n">
        <v>0.4104973320957868</v>
      </c>
      <c r="AX519" s="23" t="n">
        <v>0.1597995549785311</v>
      </c>
      <c r="AY519" s="23" t="n">
        <v>0.6631733791417178</v>
      </c>
      <c r="AZ519" s="23" t="n">
        <v>0.0928764920673999</v>
      </c>
      <c r="BA519" s="23" t="n">
        <v>0.252676047045931</v>
      </c>
      <c r="BB519" s="23" t="n">
        <v>1.389282810104215</v>
      </c>
      <c r="BC519" s="23" t="n">
        <v>1.615536392784572</v>
      </c>
      <c r="BD519" s="23" t="n">
        <v>1.03087901423936</v>
      </c>
      <c r="BE519" s="23" t="n">
        <v>0.3677056350976422</v>
      </c>
      <c r="BF519" s="23" t="n">
        <v>2.511292848058782</v>
      </c>
      <c r="BG519" s="23" t="n">
        <v>1.511292848058782</v>
      </c>
      <c r="BH519" s="23" t="n">
        <v>3.635846932371113</v>
      </c>
      <c r="BI519" s="23" t="n">
        <v>0.92165974069548</v>
      </c>
      <c r="BJ519" s="23" t="n">
        <v>5.076371605301386</v>
      </c>
      <c r="BK519" s="23" t="n">
        <v>0.5188649322347932</v>
      </c>
      <c r="BL519" s="23" t="n">
        <v>1.440524672930273</v>
      </c>
      <c r="BM519" s="23" t="n">
        <v>1.253492448345294</v>
      </c>
      <c r="BN519" s="23" t="n">
        <v>1.396200582622117</v>
      </c>
      <c r="BO519" s="23" t="n">
        <v>6.969525099257915</v>
      </c>
      <c r="BP519" s="23" t="n">
        <v>1.893153493956529</v>
      </c>
      <c r="BQ519" s="23" t="n">
        <v>1.916891780345865</v>
      </c>
      <c r="BR519" s="23" t="n">
        <v>0.9168917803458652</v>
      </c>
      <c r="CD519" s="23" t="n">
        <v>0.1168167730081454</v>
      </c>
      <c r="CE519" s="23" t="n">
        <v>0.06291873295926956</v>
      </c>
      <c r="CF519" s="23" t="n">
        <v>0.2189041349239168</v>
      </c>
      <c r="CG519" s="23" t="n">
        <v>0.03916862895650182</v>
      </c>
      <c r="CH519" s="23" t="n">
        <v>0.1020873619157714</v>
      </c>
      <c r="CI519" s="23" t="n">
        <v>1.538610435291534</v>
      </c>
      <c r="CJ519" s="23" t="n">
        <v>1.873910135393425</v>
      </c>
      <c r="CK519" s="23" t="n">
        <v>0.4049568647137958</v>
      </c>
      <c r="CL519" s="23" t="n">
        <v>0.186052729789879</v>
      </c>
      <c r="CM519" s="23" t="n">
        <v>3.466598625229605</v>
      </c>
      <c r="CN519" s="23" t="n">
        <v>2.466598625229605</v>
      </c>
      <c r="CO519" s="23" t="n">
        <v>0</v>
      </c>
      <c r="CP519" s="23" t="n">
        <v>3.857792730256285e-05</v>
      </c>
      <c r="CQ519" s="23" t="n">
        <v>0.0001808631381107824</v>
      </c>
      <c r="CR519" s="23" t="n">
        <v>0.0001422852108082196</v>
      </c>
      <c r="CS519" s="23" t="n">
        <v>0.0001808631381107824</v>
      </c>
      <c r="CV519" s="23" t="n">
        <v>0.002428923373765607</v>
      </c>
      <c r="CW519" s="23" t="n">
        <v>0.002248060235654824</v>
      </c>
      <c r="CZ519" s="23" t="n">
        <v>0.003676975844151805</v>
      </c>
      <c r="DA519" s="23" t="n">
        <v>0.0001116570123099564</v>
      </c>
      <c r="DB519" s="23" t="n">
        <v>0.003827005281759693</v>
      </c>
      <c r="DC519" s="23" t="n">
        <v>3.837242529793176e-05</v>
      </c>
      <c r="DD519" s="23" t="n">
        <v>0.0001500294376078882</v>
      </c>
      <c r="DE519" s="23" t="n">
        <v>1.030366534087393</v>
      </c>
      <c r="DF519" s="23" t="n">
        <v>1.040802399571514</v>
      </c>
      <c r="DG519" s="23" t="n">
        <v>0.003946726295278998</v>
      </c>
      <c r="DH519" s="23" t="n">
        <v>0.0001197210135193047</v>
      </c>
      <c r="DI519" s="23" t="n">
        <v>1.073362040590021</v>
      </c>
      <c r="DJ519" s="23" t="n">
        <v>0.07336204059002141</v>
      </c>
      <c r="DK519" s="23" t="n">
        <v>0.002581319401427818</v>
      </c>
      <c r="DL519" s="23" t="n">
        <v>0.002386778018420572</v>
      </c>
      <c r="DM519" s="23" t="n">
        <v>0.006524618124760751</v>
      </c>
      <c r="DN519" s="23" t="n">
        <v>0.001556520704912361</v>
      </c>
      <c r="DO519" s="23" t="n">
        <v>0.003943298723332933</v>
      </c>
      <c r="DP519" s="23" t="n">
        <v>1.924634904576459</v>
      </c>
      <c r="DQ519" s="23" t="n">
        <v>2.527629134601381</v>
      </c>
      <c r="DR519" s="23" t="n">
        <v>0.0114682779788121</v>
      </c>
      <c r="DS519" s="23" t="n">
        <v>0.00494365985405135</v>
      </c>
      <c r="DT519" s="23" t="n">
        <v>4.442796955877911</v>
      </c>
      <c r="DU519" s="23" t="n">
        <v>3.442796955877911</v>
      </c>
      <c r="DV519" s="23" t="n">
        <v>-0.0002256976409786099</v>
      </c>
      <c r="DW519" s="23" t="n">
        <v>-0.001015025347909557</v>
      </c>
      <c r="DX519" s="23" t="n">
        <v>-0.001811203716907379</v>
      </c>
      <c r="DY519" s="23" t="n">
        <v>-0.0005704807280192119</v>
      </c>
      <c r="DZ519" s="23" t="n">
        <v>-0.001585506075928769</v>
      </c>
      <c r="EA519" s="23" t="n">
        <v>5.497279384527347</v>
      </c>
      <c r="EB519" s="23" t="n">
        <v>8.024912041854403</v>
      </c>
      <c r="EC519" s="23" t="n">
        <v>-0.003019056553975548</v>
      </c>
      <c r="ED519" s="23" t="n">
        <v>-0.001207852837068169</v>
      </c>
      <c r="EE519" s="23" t="n">
        <v>13.37655343177323</v>
      </c>
      <c r="EF519" s="23" t="n">
        <v>12.37655343177323</v>
      </c>
      <c r="EG519" s="23" t="n">
        <v>0.008889130165828086</v>
      </c>
      <c r="EH519" s="23" t="n">
        <v>0.003211756689334697</v>
      </c>
      <c r="EI519" s="23" t="n">
        <v>0.01389294115171075</v>
      </c>
      <c r="EJ519" s="23" t="n">
        <v>0.001792054296547963</v>
      </c>
      <c r="EK519" s="23" t="n">
        <v>0.005003810985882659</v>
      </c>
      <c r="EL519" s="23" t="n">
        <v>1.361312820199376</v>
      </c>
      <c r="EM519" s="23" t="n">
        <v>1.562913456382773</v>
      </c>
      <c r="EN519" s="23" t="n">
        <v>0.01847447804377229</v>
      </c>
      <c r="EO519" s="23" t="n">
        <v>0.004581536892061549</v>
      </c>
      <c r="EP519" s="23" t="n">
        <v>2.078322366657713</v>
      </c>
      <c r="EQ519" s="23" t="n">
        <v>1.078322366657713</v>
      </c>
      <c r="ER519" s="23" t="n">
        <v>-0.01129165685057641</v>
      </c>
      <c r="ES519" s="23" t="n">
        <v>-3.312516027686762e-05</v>
      </c>
      <c r="ET519" s="23" t="n">
        <v>-0.01080515072732766</v>
      </c>
      <c r="EU519" s="23" t="n">
        <v>0.0005196312835256115</v>
      </c>
      <c r="EV519" s="23" t="n">
        <v>0.0004865061232487439</v>
      </c>
      <c r="EW519" s="23" t="n">
        <v>1.002933596080293</v>
      </c>
      <c r="EX519" s="23" t="n">
        <v>0.9569145494158451</v>
      </c>
      <c r="EY519" s="23" t="n">
        <v>0.002518258851924453</v>
      </c>
      <c r="EZ519" s="23" t="n">
        <v>0.01332340957925212</v>
      </c>
      <c r="FA519" s="23" t="n">
        <v>-0.2230194279943871</v>
      </c>
      <c r="FB519" s="23" t="n">
        <v>-1.223019427994387</v>
      </c>
      <c r="FC519" s="23" t="n">
        <v>0.006551436288977155</v>
      </c>
      <c r="FD519" s="23" t="n">
        <v>0.003528671951390738</v>
      </c>
      <c r="FE519" s="23" t="n">
        <v>0.01227680286329858</v>
      </c>
      <c r="FF519" s="23" t="n">
        <v>0.002196694622930685</v>
      </c>
      <c r="FG519" s="23" t="n">
        <v>0.005725366574321424</v>
      </c>
      <c r="FH519" s="23" t="n">
        <v>1.538610435291534</v>
      </c>
      <c r="FI519" s="23" t="n">
        <v>1.873910135393425</v>
      </c>
      <c r="FJ519" s="23" t="n">
        <v>0.02271120003264755</v>
      </c>
      <c r="FK519" s="23" t="n">
        <v>0.01043439716934897</v>
      </c>
      <c r="FL519" s="23" t="n">
        <v>3.466598625229605</v>
      </c>
      <c r="FM519" s="23" t="n">
        <v>2.466598625229605</v>
      </c>
    </row>
    <row r="520">
      <c r="A520" s="2" t="inlineStr">
        <is>
          <t>SA|2302</t>
        </is>
      </c>
      <c r="B520" s="2" t="inlineStr">
        <is>
          <t>SA</t>
        </is>
      </c>
      <c r="C520" s="2" t="inlineStr">
        <is>
          <t>2302</t>
        </is>
      </c>
      <c r="D520" s="2" t="inlineStr">
        <is>
          <t>Ships and boat manufacturing</t>
        </is>
      </c>
      <c r="E520" s="23" t="n">
        <v>1</v>
      </c>
      <c r="F520" s="23" t="n">
        <v>0.3250014582278773</v>
      </c>
      <c r="G520" s="23" t="n">
        <v>1.49289626647718</v>
      </c>
      <c r="H520" s="23" t="n">
        <v>0.167894808249303</v>
      </c>
      <c r="I520" s="23" t="n">
        <v>0.4928962664771803</v>
      </c>
      <c r="J520" s="23" t="n">
        <v>1.325001458227877</v>
      </c>
      <c r="K520" s="23" t="n">
        <v>1.49289626647718</v>
      </c>
      <c r="L520" s="23" t="n">
        <v>2.196770769293163</v>
      </c>
      <c r="M520" s="23" t="n">
        <v>0.7038745028159825</v>
      </c>
      <c r="N520" s="23" t="n">
        <v>2.196770769293163</v>
      </c>
      <c r="O520" s="23" t="n">
        <v>1.196770769293163</v>
      </c>
      <c r="P520" s="23" t="n">
        <v>0.3166989981688497</v>
      </c>
      <c r="Q520" s="23" t="n">
        <v>0.1198691171269253</v>
      </c>
      <c r="R520" s="23" t="n">
        <v>0.4836703523175455</v>
      </c>
      <c r="S520" s="23" t="n">
        <v>0.04710223702177047</v>
      </c>
      <c r="T520" s="23" t="n">
        <v>0.1669713541486957</v>
      </c>
      <c r="U520" s="23" t="n">
        <v>1.378495409900275</v>
      </c>
      <c r="V520" s="23" t="n">
        <v>1.527224131159626</v>
      </c>
      <c r="W520" s="23" t="n">
        <v>0.6599823305613401</v>
      </c>
      <c r="X520" s="23" t="n">
        <v>0.1763119782437947</v>
      </c>
      <c r="Y520" s="23" t="n">
        <v>2.083941958696905</v>
      </c>
      <c r="Z520" s="23" t="n">
        <v>1.083941958696905</v>
      </c>
      <c r="AA520" s="23" t="n">
        <v>0.461345576095968</v>
      </c>
      <c r="AB520" s="23" t="n">
        <v>0.1725670802741311</v>
      </c>
      <c r="AC520" s="23" t="n">
        <v>0.7144731640007479</v>
      </c>
      <c r="AD520" s="23" t="n">
        <v>0.0805605076306487</v>
      </c>
      <c r="AE520" s="23" t="n">
        <v>0.2531275879047798</v>
      </c>
      <c r="AF520" s="23" t="n">
        <v>1.374051663688727</v>
      </c>
      <c r="AG520" s="23" t="n">
        <v>1.548672407453897</v>
      </c>
      <c r="AH520" s="23" t="n">
        <v>1.098869482511455</v>
      </c>
      <c r="AI520" s="23" t="n">
        <v>0.384396318510707</v>
      </c>
      <c r="AJ520" s="23" t="n">
        <v>2.381879310104993</v>
      </c>
      <c r="AK520" s="23" t="n">
        <v>1.381879310104993</v>
      </c>
      <c r="AL520" s="23" t="n">
        <v>0.4639043315194278</v>
      </c>
      <c r="AM520" s="23" t="n">
        <v>0.1760720156135649</v>
      </c>
      <c r="AN520" s="23" t="n">
        <v>0.7224829646018882</v>
      </c>
      <c r="AO520" s="23" t="n">
        <v>0.08250661746889551</v>
      </c>
      <c r="AP520" s="23" t="n">
        <v>0.2585786330824604</v>
      </c>
      <c r="AQ520" s="23" t="n">
        <v>1.37954380601896</v>
      </c>
      <c r="AR520" s="23" t="n">
        <v>1.557396461972098</v>
      </c>
      <c r="AS520" s="23" t="n">
        <v>1.126904460803915</v>
      </c>
      <c r="AT520" s="23" t="n">
        <v>0.4044214962020272</v>
      </c>
      <c r="AU520" s="23" t="n">
        <v>2.429174259082601</v>
      </c>
      <c r="AV520" s="23" t="n">
        <v>1.429174259082601</v>
      </c>
      <c r="AW520" s="23" t="n">
        <v>0.4663332005488315</v>
      </c>
      <c r="AX520" s="23" t="n">
        <v>0.1779408989800318</v>
      </c>
      <c r="AY520" s="23" t="n">
        <v>0.7278237345365364</v>
      </c>
      <c r="AZ520" s="23" t="n">
        <v>0.08354963500767307</v>
      </c>
      <c r="BA520" s="23" t="n">
        <v>0.2614905339877049</v>
      </c>
      <c r="BB520" s="23" t="n">
        <v>1.381574588235647</v>
      </c>
      <c r="BC520" s="23" t="n">
        <v>1.56073754491414</v>
      </c>
      <c r="BD520" s="23" t="n">
        <v>1.139071581198772</v>
      </c>
      <c r="BE520" s="23" t="n">
        <v>0.411247846662236</v>
      </c>
      <c r="BF520" s="23" t="n">
        <v>2.442613092651755</v>
      </c>
      <c r="BG520" s="23" t="n">
        <v>1.442613092651755</v>
      </c>
      <c r="BH520" s="23" t="n">
        <v>3.5779187806485</v>
      </c>
      <c r="BI520" s="23" t="n">
        <v>1.130763667622195</v>
      </c>
      <c r="BJ520" s="23" t="n">
        <v>5.186704194928709</v>
      </c>
      <c r="BK520" s="23" t="n">
        <v>0.4780217466580143</v>
      </c>
      <c r="BL520" s="23" t="n">
        <v>1.60878541428021</v>
      </c>
      <c r="BM520" s="23" t="n">
        <v>1.316039501438108</v>
      </c>
      <c r="BN520" s="23" t="n">
        <v>1.44964279876376</v>
      </c>
      <c r="BO520" s="23" t="n">
        <v>7.304037255609086</v>
      </c>
      <c r="BP520" s="23" t="n">
        <v>2.117333060680377</v>
      </c>
      <c r="BQ520" s="23" t="n">
        <v>2.041420642389547</v>
      </c>
      <c r="BR520" s="23" t="n">
        <v>1.041420642389547</v>
      </c>
      <c r="CD520" s="23" t="n">
        <v>0.1446465779271183</v>
      </c>
      <c r="CE520" s="23" t="n">
        <v>0.05269796314720593</v>
      </c>
      <c r="CF520" s="23" t="n">
        <v>0.230802811683203</v>
      </c>
      <c r="CG520" s="23" t="n">
        <v>0.03345827060887877</v>
      </c>
      <c r="CH520" s="23" t="n">
        <v>0.08615623375608469</v>
      </c>
      <c r="CI520" s="23" t="n">
        <v>1.364322225263831</v>
      </c>
      <c r="CJ520" s="23" t="n">
        <v>1.595632713824004</v>
      </c>
      <c r="CK520" s="23" t="n">
        <v>0.438887151950114</v>
      </c>
      <c r="CL520" s="23" t="n">
        <v>0.2080843402669109</v>
      </c>
      <c r="CM520" s="23" t="n">
        <v>3.034203492676141</v>
      </c>
      <c r="CN520" s="23" t="n">
        <v>2.034203492676141</v>
      </c>
      <c r="CO520" s="23" t="n">
        <v>0</v>
      </c>
      <c r="CP520" s="23" t="n">
        <v>2.333796488557289e-05</v>
      </c>
      <c r="CQ520" s="23" t="n">
        <v>0.0001459695747063641</v>
      </c>
      <c r="CR520" s="23" t="n">
        <v>0.0001226316098207912</v>
      </c>
      <c r="CS520" s="23" t="n">
        <v>0.0001459695747063641</v>
      </c>
      <c r="CV520" s="23" t="n">
        <v>0.002660235995547436</v>
      </c>
      <c r="CW520" s="23" t="n">
        <v>0.002514266420841072</v>
      </c>
      <c r="CZ520" s="23" t="n">
        <v>0.00097723299449482</v>
      </c>
      <c r="DA520" s="23" t="n">
        <v>6.559988216914278e-05</v>
      </c>
      <c r="DB520" s="23" t="n">
        <v>0.001077142884076855</v>
      </c>
      <c r="DC520" s="23" t="n">
        <v>3.431000741289179e-05</v>
      </c>
      <c r="DD520" s="23" t="n">
        <v>9.990988958203458e-05</v>
      </c>
      <c r="DE520" s="23" t="n">
        <v>1.067128190041367</v>
      </c>
      <c r="DF520" s="23" t="n">
        <v>1.102237532036751</v>
      </c>
      <c r="DG520" s="23" t="n">
        <v>0.001211040774972546</v>
      </c>
      <c r="DH520" s="23" t="n">
        <v>0.0001338978908956919</v>
      </c>
      <c r="DI520" s="23" t="n">
        <v>1.239254898058976</v>
      </c>
      <c r="DJ520" s="23" t="n">
        <v>0.2392548980589764</v>
      </c>
      <c r="DK520" s="23" t="n">
        <v>0.002300763818055906</v>
      </c>
      <c r="DL520" s="23" t="n">
        <v>0.002485519807508988</v>
      </c>
      <c r="DM520" s="23" t="n">
        <v>0.006203800169284935</v>
      </c>
      <c r="DN520" s="23" t="n">
        <v>0.001417516543720041</v>
      </c>
      <c r="DO520" s="23" t="n">
        <v>0.003903036351229028</v>
      </c>
      <c r="DP520" s="23" t="n">
        <v>2.080302023181674</v>
      </c>
      <c r="DQ520" s="23" t="n">
        <v>2.696408958015954</v>
      </c>
      <c r="DR520" s="23" t="n">
        <v>0.01173286819422637</v>
      </c>
      <c r="DS520" s="23" t="n">
        <v>0.005529068024941432</v>
      </c>
      <c r="DT520" s="23" t="n">
        <v>5.099553505731143</v>
      </c>
      <c r="DU520" s="23" t="n">
        <v>4.099553505731143</v>
      </c>
      <c r="DV520" s="23" t="n">
        <v>-0.000849127783147011</v>
      </c>
      <c r="DW520" s="23" t="n">
        <v>-0.0007055742880968048</v>
      </c>
      <c r="DX520" s="23" t="n">
        <v>-0.002086142693419321</v>
      </c>
      <c r="DY520" s="23" t="n">
        <v>-0.0005314406221755052</v>
      </c>
      <c r="DZ520" s="23" t="n">
        <v>-0.00123701491027231</v>
      </c>
      <c r="EA520" s="23" t="n">
        <v>1.830940056491648</v>
      </c>
      <c r="EB520" s="23" t="n">
        <v>2.456806542930116</v>
      </c>
      <c r="EC520" s="23" t="n">
        <v>-0.003437024569888937</v>
      </c>
      <c r="ED520" s="23" t="n">
        <v>-0.001350881876469616</v>
      </c>
      <c r="EE520" s="23" t="n">
        <v>4.047711826305746</v>
      </c>
      <c r="EF520" s="23" t="n">
        <v>3.047711826305746</v>
      </c>
      <c r="EG520" s="23" t="n">
        <v>0.009789351021323583</v>
      </c>
      <c r="EH520" s="23" t="n">
        <v>0.003844131129174502</v>
      </c>
      <c r="EI520" s="23" t="n">
        <v>0.01524506104951944</v>
      </c>
      <c r="EJ520" s="23" t="n">
        <v>0.001611578899021358</v>
      </c>
      <c r="EK520" s="23" t="n">
        <v>0.00545571002819586</v>
      </c>
      <c r="EL520" s="23" t="n">
        <v>1.392684981956521</v>
      </c>
      <c r="EM520" s="23" t="n">
        <v>1.557310695705159</v>
      </c>
      <c r="EN520" s="23" t="n">
        <v>0.02036912497843795</v>
      </c>
      <c r="EO520" s="23" t="n">
        <v>0.005124063928918511</v>
      </c>
      <c r="EP520" s="23" t="n">
        <v>2.080743139567583</v>
      </c>
      <c r="EQ520" s="23" t="n">
        <v>1.080743139567583</v>
      </c>
      <c r="ER520" s="23" t="n">
        <v>-0.007230595597863809</v>
      </c>
      <c r="ES520" s="23" t="n">
        <v>-0.0003391957897407549</v>
      </c>
      <c r="ET520" s="23" t="n">
        <v>-0.00723526044837953</v>
      </c>
      <c r="EU520" s="23" t="n">
        <v>0.0003345309392250339</v>
      </c>
      <c r="EV520" s="23" t="n">
        <v>-4.664850515720929e-06</v>
      </c>
      <c r="EW520" s="23" t="n">
        <v>1.046911182509082</v>
      </c>
      <c r="EX520" s="23" t="n">
        <v>1.000645154393242</v>
      </c>
      <c r="EY520" s="23" t="n">
        <v>0.007665853314022934</v>
      </c>
      <c r="EZ520" s="23" t="n">
        <v>0.01490111376240246</v>
      </c>
      <c r="FA520" s="23" t="n">
        <v>-1.060196661570689</v>
      </c>
      <c r="FB520" s="23" t="n">
        <v>-2.060196661570689</v>
      </c>
      <c r="FC520" s="23" t="n">
        <v>0.008112215526121472</v>
      </c>
      <c r="FD520" s="23" t="n">
        <v>0.002955460412296377</v>
      </c>
      <c r="FE520" s="23" t="n">
        <v>0.01294411647507041</v>
      </c>
      <c r="FF520" s="23" t="n">
        <v>0.001876440536652563</v>
      </c>
      <c r="FG520" s="23" t="n">
        <v>0.00483190094894894</v>
      </c>
      <c r="FH520" s="23" t="n">
        <v>1.364322225263831</v>
      </c>
      <c r="FI520" s="23" t="n">
        <v>1.595632713824003</v>
      </c>
      <c r="FJ520" s="23" t="n">
        <v>0.02461411268269937</v>
      </c>
      <c r="FK520" s="23" t="n">
        <v>0.01166999620762896</v>
      </c>
      <c r="FL520" s="23" t="n">
        <v>3.034203492676139</v>
      </c>
      <c r="FM520" s="23" t="n">
        <v>2.034203492676139</v>
      </c>
    </row>
    <row r="521">
      <c r="A521" s="2" t="inlineStr">
        <is>
          <t>SA|2303</t>
        </is>
      </c>
      <c r="B521" s="2" t="inlineStr">
        <is>
          <t>SA</t>
        </is>
      </c>
      <c r="C521" s="2" t="inlineStr">
        <is>
          <t>2303</t>
        </is>
      </c>
      <c r="D521" s="2" t="inlineStr">
        <is>
          <t>Railway rolling stock manufacturing</t>
        </is>
      </c>
      <c r="E521" s="23" t="n">
        <v>1</v>
      </c>
      <c r="F521" s="23" t="n">
        <v>0.3439199512393548</v>
      </c>
      <c r="G521" s="23" t="n">
        <v>1.537116850002598</v>
      </c>
      <c r="H521" s="23" t="n">
        <v>0.193196898763243</v>
      </c>
      <c r="I521" s="23" t="n">
        <v>0.5371168500025978</v>
      </c>
      <c r="J521" s="23" t="n">
        <v>1.343919951239355</v>
      </c>
      <c r="K521" s="23" t="n">
        <v>1.537116850002598</v>
      </c>
      <c r="L521" s="23" t="n">
        <v>2.132487763326948</v>
      </c>
      <c r="M521" s="23" t="n">
        <v>0.5953709133243499</v>
      </c>
      <c r="N521" s="23" t="n">
        <v>2.132487763326948</v>
      </c>
      <c r="O521" s="23" t="n">
        <v>1.132487763326948</v>
      </c>
      <c r="P521" s="23" t="n">
        <v>0.2551934822401488</v>
      </c>
      <c r="Q521" s="23" t="n">
        <v>0.1007810414557482</v>
      </c>
      <c r="R521" s="23" t="n">
        <v>0.4091116502375865</v>
      </c>
      <c r="S521" s="23" t="n">
        <v>0.05313712654168953</v>
      </c>
      <c r="T521" s="23" t="n">
        <v>0.1539181679974377</v>
      </c>
      <c r="U521" s="23" t="n">
        <v>1.394920123237743</v>
      </c>
      <c r="V521" s="23" t="n">
        <v>1.603143021703798</v>
      </c>
      <c r="W521" s="23" t="n">
        <v>0.5582448026633027</v>
      </c>
      <c r="X521" s="23" t="n">
        <v>0.1491331524257162</v>
      </c>
      <c r="Y521" s="23" t="n">
        <v>2.187535503504626</v>
      </c>
      <c r="Z521" s="23" t="n">
        <v>1.187535503504626</v>
      </c>
      <c r="AA521" s="23" t="n">
        <v>0.3448002673172043</v>
      </c>
      <c r="AB521" s="23" t="n">
        <v>0.1529689393225595</v>
      </c>
      <c r="AC521" s="23" t="n">
        <v>0.5875705569159809</v>
      </c>
      <c r="AD521" s="23" t="n">
        <v>0.08980135027621713</v>
      </c>
      <c r="AE521" s="23" t="n">
        <v>0.2427702895987766</v>
      </c>
      <c r="AF521" s="23" t="n">
        <v>1.443645071718675</v>
      </c>
      <c r="AG521" s="23" t="n">
        <v>1.704089621181866</v>
      </c>
      <c r="AH521" s="23" t="n">
        <v>0.9127114539290789</v>
      </c>
      <c r="AI521" s="23" t="n">
        <v>0.325140897013098</v>
      </c>
      <c r="AJ521" s="23" t="n">
        <v>2.64707293016515</v>
      </c>
      <c r="AK521" s="23" t="n">
        <v>1.64707293016515</v>
      </c>
      <c r="AL521" s="23" t="n">
        <v>0.3497781143009298</v>
      </c>
      <c r="AM521" s="23" t="n">
        <v>0.1557571078688507</v>
      </c>
      <c r="AN521" s="23" t="n">
        <v>0.5974845533332216</v>
      </c>
      <c r="AO521" s="23" t="n">
        <v>0.09194933116344117</v>
      </c>
      <c r="AP521" s="23" t="n">
        <v>0.2477064390322918</v>
      </c>
      <c r="AQ521" s="23" t="n">
        <v>1.445302611857659</v>
      </c>
      <c r="AR521" s="23" t="n">
        <v>1.70818164117375</v>
      </c>
      <c r="AS521" s="23" t="n">
        <v>0.9395637089192137</v>
      </c>
      <c r="AT521" s="23" t="n">
        <v>0.3420791555859921</v>
      </c>
      <c r="AU521" s="23" t="n">
        <v>2.686170662212631</v>
      </c>
      <c r="AV521" s="23" t="n">
        <v>1.686170662212631</v>
      </c>
      <c r="AW521" s="23" t="n">
        <v>0.3521779180289129</v>
      </c>
      <c r="AX521" s="23" t="n">
        <v>0.1571833095085129</v>
      </c>
      <c r="AY521" s="23" t="n">
        <v>0.6023700267566711</v>
      </c>
      <c r="AZ521" s="23" t="n">
        <v>0.09300879921924535</v>
      </c>
      <c r="BA521" s="23" t="n">
        <v>0.2501921087277582</v>
      </c>
      <c r="BB521" s="23" t="n">
        <v>1.446317902008861</v>
      </c>
      <c r="BC521" s="23" t="n">
        <v>1.710413958172182</v>
      </c>
      <c r="BD521" s="23" t="n">
        <v>0.9502232379334065</v>
      </c>
      <c r="BE521" s="23" t="n">
        <v>0.3478532111767354</v>
      </c>
      <c r="BF521" s="23" t="n">
        <v>2.698134066018858</v>
      </c>
      <c r="BG521" s="23" t="n">
        <v>1.698134066018857</v>
      </c>
      <c r="BH521" s="23" t="n">
        <v>1.565086544130788</v>
      </c>
      <c r="BI521" s="23" t="n">
        <v>0.7964015629449503</v>
      </c>
      <c r="BJ521" s="23" t="n">
        <v>2.878116334974857</v>
      </c>
      <c r="BK521" s="23" t="n">
        <v>0.516628227899119</v>
      </c>
      <c r="BL521" s="23" t="n">
        <v>1.313029790844069</v>
      </c>
      <c r="BM521" s="23" t="n">
        <v>1.508854648282248</v>
      </c>
      <c r="BN521" s="23" t="n">
        <v>1.838950277713425</v>
      </c>
      <c r="BO521" s="23" t="n">
        <v>4.669058488875668</v>
      </c>
      <c r="BP521" s="23" t="n">
        <v>1.790942153900811</v>
      </c>
      <c r="BQ521" s="23" t="n">
        <v>2.983258981035297</v>
      </c>
      <c r="BR521" s="23" t="n">
        <v>1.983258981035297</v>
      </c>
      <c r="CD521" s="23" t="n">
        <v>0.08960678507705556</v>
      </c>
      <c r="CE521" s="23" t="n">
        <v>0.05218789786681115</v>
      </c>
      <c r="CF521" s="23" t="n">
        <v>0.1784589066783944</v>
      </c>
      <c r="CG521" s="23" t="n">
        <v>0.03666422373452771</v>
      </c>
      <c r="CH521" s="23" t="n">
        <v>0.08885212160133886</v>
      </c>
      <c r="CI521" s="23" t="n">
        <v>1.582410113496798</v>
      </c>
      <c r="CJ521" s="23" t="n">
        <v>1.9915780543285</v>
      </c>
      <c r="CK521" s="23" t="n">
        <v>0.3544666512657762</v>
      </c>
      <c r="CL521" s="23" t="n">
        <v>0.1760077445873818</v>
      </c>
      <c r="CM521" s="23" t="n">
        <v>3.955801460357714</v>
      </c>
      <c r="CN521" s="23" t="n">
        <v>2.955801460357714</v>
      </c>
      <c r="CO521" s="23" t="n">
        <v>0</v>
      </c>
      <c r="CP521" s="23" t="n">
        <v>0.0001280096321008621</v>
      </c>
      <c r="CQ521" s="23" t="n">
        <v>0.0002484880357311607</v>
      </c>
      <c r="CR521" s="23" t="n">
        <v>0.0001204784036302986</v>
      </c>
      <c r="CS521" s="23" t="n">
        <v>0.0002484880357311607</v>
      </c>
      <c r="CV521" s="23" t="n">
        <v>0.00237517551954849</v>
      </c>
      <c r="CW521" s="23" t="n">
        <v>0.002126687483817329</v>
      </c>
      <c r="CZ521" s="23" t="n">
        <v>0.001261472136785303</v>
      </c>
      <c r="DA521" s="23" t="n">
        <v>0.00017930363911771</v>
      </c>
      <c r="DB521" s="23" t="n">
        <v>0.001490240763966955</v>
      </c>
      <c r="DC521" s="23" t="n">
        <v>4.946498806394196e-05</v>
      </c>
      <c r="DD521" s="23" t="n">
        <v>0.000228768627181652</v>
      </c>
      <c r="DE521" s="23" t="n">
        <v>1.14213840630253</v>
      </c>
      <c r="DF521" s="23" t="n">
        <v>1.181350519373848</v>
      </c>
      <c r="DG521" s="23" t="n">
        <v>0.001603498041046664</v>
      </c>
      <c r="DH521" s="23" t="n">
        <v>0.0001132572770797093</v>
      </c>
      <c r="DI521" s="23" t="n">
        <v>1.271132349488883</v>
      </c>
      <c r="DJ521" s="23" t="n">
        <v>0.2711323494888834</v>
      </c>
      <c r="DK521" s="23" t="n">
        <v>0.002166855767697971</v>
      </c>
      <c r="DL521" s="23" t="n">
        <v>0.00178345018009441</v>
      </c>
      <c r="DM521" s="23" t="n">
        <v>0.005424200709372912</v>
      </c>
      <c r="DN521" s="23" t="n">
        <v>0.001473894761580531</v>
      </c>
      <c r="DO521" s="23" t="n">
        <v>0.003257344941674941</v>
      </c>
      <c r="DP521" s="23" t="n">
        <v>1.823059017900908</v>
      </c>
      <c r="DQ521" s="23" t="n">
        <v>2.503258772564953</v>
      </c>
      <c r="DR521" s="23" t="n">
        <v>0.01010095241251345</v>
      </c>
      <c r="DS521" s="23" t="n">
        <v>0.004676751703140537</v>
      </c>
      <c r="DT521" s="23" t="n">
        <v>4.661571186735941</v>
      </c>
      <c r="DU521" s="23" t="n">
        <v>3.661571186735941</v>
      </c>
      <c r="DV521" s="23" t="n">
        <v>-0.001028524176500182</v>
      </c>
      <c r="DW521" s="23" t="n">
        <v>-0.0006645618116506392</v>
      </c>
      <c r="DX521" s="23" t="n">
        <v>-0.002277456085621472</v>
      </c>
      <c r="DY521" s="23" t="n">
        <v>-0.0005843700974706508</v>
      </c>
      <c r="DZ521" s="23" t="n">
        <v>-0.00124893190912129</v>
      </c>
      <c r="EA521" s="23" t="n">
        <v>1.646131444291355</v>
      </c>
      <c r="EB521" s="23" t="n">
        <v>2.214295140218387</v>
      </c>
      <c r="EC521" s="23" t="n">
        <v>-0.003420096958915464</v>
      </c>
      <c r="ED521" s="23" t="n">
        <v>-0.001142640873293992</v>
      </c>
      <c r="EE521" s="23" t="n">
        <v>3.325247025843596</v>
      </c>
      <c r="EF521" s="23" t="n">
        <v>2.325247025843596</v>
      </c>
      <c r="EG521" s="23" t="n">
        <v>0.00774672157211011</v>
      </c>
      <c r="EH521" s="23" t="n">
        <v>0.003292559229099171</v>
      </c>
      <c r="EI521" s="23" t="n">
        <v>0.01286318318359994</v>
      </c>
      <c r="EJ521" s="23" t="n">
        <v>0.001823902382390662</v>
      </c>
      <c r="EK521" s="23" t="n">
        <v>0.005116461611489833</v>
      </c>
      <c r="EL521" s="23" t="n">
        <v>1.425026147958267</v>
      </c>
      <c r="EM521" s="23" t="n">
        <v>1.660467988150008</v>
      </c>
      <c r="EN521" s="23" t="n">
        <v>0.01719736294020088</v>
      </c>
      <c r="EO521" s="23" t="n">
        <v>0.004334179756600937</v>
      </c>
      <c r="EP521" s="23" t="n">
        <v>2.219953664284921</v>
      </c>
      <c r="EQ521" s="23" t="n">
        <v>1.21995366428492</v>
      </c>
      <c r="ER521" s="23" t="n">
        <v>-0.002768874588384648</v>
      </c>
      <c r="ES521" s="23" t="n">
        <v>-0.0005043906828079512</v>
      </c>
      <c r="ET521" s="23" t="n">
        <v>-0.002949186766359085</v>
      </c>
      <c r="EU521" s="23" t="n">
        <v>0.0003240785048335146</v>
      </c>
      <c r="EV521" s="23" t="n">
        <v>-0.0001803121779744366</v>
      </c>
      <c r="EW521" s="23" t="n">
        <v>1.182164510059017</v>
      </c>
      <c r="EX521" s="23" t="n">
        <v>1.065121106868054</v>
      </c>
      <c r="EY521" s="23" t="n">
        <v>0.009654892049933795</v>
      </c>
      <c r="EZ521" s="23" t="n">
        <v>0.01260407881629288</v>
      </c>
      <c r="FA521" s="23" t="n">
        <v>-3.486937288686096</v>
      </c>
      <c r="FB521" s="23" t="n">
        <v>-4.486937288686096</v>
      </c>
      <c r="FC521" s="23" t="n">
        <v>0.005025418254375715</v>
      </c>
      <c r="FD521" s="23" t="n">
        <v>0.002926854415899843</v>
      </c>
      <c r="FE521" s="23" t="n">
        <v>0.01000851270923652</v>
      </c>
      <c r="FF521" s="23" t="n">
        <v>0.002056240038960959</v>
      </c>
      <c r="FG521" s="23" t="n">
        <v>0.004983094454860802</v>
      </c>
      <c r="FH521" s="23" t="n">
        <v>1.582410113496798</v>
      </c>
      <c r="FI521" s="23" t="n">
        <v>1.991578054328501</v>
      </c>
      <c r="FJ521" s="23" t="n">
        <v>0.01987955686956777</v>
      </c>
      <c r="FK521" s="23" t="n">
        <v>0.009871044160331254</v>
      </c>
      <c r="FL521" s="23" t="n">
        <v>3.955801460357715</v>
      </c>
      <c r="FM521" s="23" t="n">
        <v>2.955801460357715</v>
      </c>
    </row>
    <row r="522">
      <c r="A522" s="2" t="inlineStr">
        <is>
          <t>SA|2304</t>
        </is>
      </c>
      <c r="B522" s="2" t="inlineStr">
        <is>
          <t>SA</t>
        </is>
      </c>
      <c r="C522" s="2" t="inlineStr">
        <is>
          <t>2304</t>
        </is>
      </c>
      <c r="D522" s="2" t="inlineStr">
        <is>
          <t>Aircraft manufacturing</t>
        </is>
      </c>
      <c r="E522" s="23" t="n">
        <v>1</v>
      </c>
      <c r="F522" s="23" t="n">
        <v>0.3272084031564088</v>
      </c>
      <c r="G522" s="23" t="n">
        <v>1.507209699925335</v>
      </c>
      <c r="H522" s="23" t="n">
        <v>0.1800012967689258</v>
      </c>
      <c r="I522" s="23" t="n">
        <v>0.5072096999253346</v>
      </c>
      <c r="J522" s="23" t="n">
        <v>1.327208403156409</v>
      </c>
      <c r="K522" s="23" t="n">
        <v>1.507209699925335</v>
      </c>
      <c r="L522" s="23" t="n">
        <v>2.19918396951094</v>
      </c>
      <c r="M522" s="23" t="n">
        <v>0.6919742695856055</v>
      </c>
      <c r="N522" s="23" t="n">
        <v>2.19918396951094</v>
      </c>
      <c r="O522" s="23" t="n">
        <v>1.19918396951094</v>
      </c>
      <c r="P522" s="23" t="n">
        <v>0.3170480102523536</v>
      </c>
      <c r="Q522" s="23" t="n">
        <v>0.1096185381305387</v>
      </c>
      <c r="R522" s="23" t="n">
        <v>0.4754930565408552</v>
      </c>
      <c r="S522" s="23" t="n">
        <v>0.04882650815796291</v>
      </c>
      <c r="T522" s="23" t="n">
        <v>0.1584450462885016</v>
      </c>
      <c r="U522" s="23" t="n">
        <v>1.345747440721322</v>
      </c>
      <c r="V522" s="23" t="n">
        <v>1.499750956211293</v>
      </c>
      <c r="W522" s="23" t="n">
        <v>0.6488241715000493</v>
      </c>
      <c r="X522" s="23" t="n">
        <v>0.1733311149591941</v>
      </c>
      <c r="Y522" s="23" t="n">
        <v>2.046454008601471</v>
      </c>
      <c r="Z522" s="23" t="n">
        <v>1.046454008601471</v>
      </c>
      <c r="AA522" s="23" t="n">
        <v>0.4360429321072816</v>
      </c>
      <c r="AB522" s="23" t="n">
        <v>0.1632710139112864</v>
      </c>
      <c r="AC522" s="23" t="n">
        <v>0.6835817652452827</v>
      </c>
      <c r="AD522" s="23" t="n">
        <v>0.0842678192267147</v>
      </c>
      <c r="AE522" s="23" t="n">
        <v>0.2475388331380011</v>
      </c>
      <c r="AF522" s="23" t="n">
        <v>1.374437932343589</v>
      </c>
      <c r="AG522" s="23" t="n">
        <v>1.567693717546826</v>
      </c>
      <c r="AH522" s="23" t="n">
        <v>1.061479189670644</v>
      </c>
      <c r="AI522" s="23" t="n">
        <v>0.377897424425361</v>
      </c>
      <c r="AJ522" s="23" t="n">
        <v>2.434345591936996</v>
      </c>
      <c r="AK522" s="23" t="n">
        <v>1.434345591936996</v>
      </c>
      <c r="AL522" s="23" t="n">
        <v>0.4385622861738305</v>
      </c>
      <c r="AM522" s="23" t="n">
        <v>0.1670788293028797</v>
      </c>
      <c r="AN522" s="23" t="n">
        <v>0.6920821411575288</v>
      </c>
      <c r="AO522" s="23" t="n">
        <v>0.0864410256808186</v>
      </c>
      <c r="AP522" s="23" t="n">
        <v>0.2535198549836983</v>
      </c>
      <c r="AQ522" s="23" t="n">
        <v>1.380969441673914</v>
      </c>
      <c r="AR522" s="23" t="n">
        <v>1.578070351638061</v>
      </c>
      <c r="AS522" s="23" t="n">
        <v>1.089666182516501</v>
      </c>
      <c r="AT522" s="23" t="n">
        <v>0.3975840413589719</v>
      </c>
      <c r="AU522" s="23" t="n">
        <v>2.484632666486501</v>
      </c>
      <c r="AV522" s="23" t="n">
        <v>1.484632666486501</v>
      </c>
      <c r="AW522" s="23" t="n">
        <v>0.4399275738017558</v>
      </c>
      <c r="AX522" s="23" t="n">
        <v>0.1684337542409428</v>
      </c>
      <c r="AY522" s="23" t="n">
        <v>0.6958391973732879</v>
      </c>
      <c r="AZ522" s="23" t="n">
        <v>0.08747786933058932</v>
      </c>
      <c r="BA522" s="23" t="n">
        <v>0.2559116235715321</v>
      </c>
      <c r="BB522" s="23" t="n">
        <v>1.382867008733679</v>
      </c>
      <c r="BC522" s="23" t="n">
        <v>1.581713079178013</v>
      </c>
      <c r="BD522" s="23" t="n">
        <v>1.100134177762926</v>
      </c>
      <c r="BE522" s="23" t="n">
        <v>0.4042949803896377</v>
      </c>
      <c r="BF522" s="23" t="n">
        <v>2.500716579903851</v>
      </c>
      <c r="BG522" s="23" t="n">
        <v>1.500716579903851</v>
      </c>
      <c r="BH522" s="23" t="n">
        <v>2.041082571734307</v>
      </c>
      <c r="BI522" s="23" t="n">
        <v>1.020660532611056</v>
      </c>
      <c r="BJ522" s="23" t="n">
        <v>3.556039109332926</v>
      </c>
      <c r="BK522" s="23" t="n">
        <v>0.4942960049875622</v>
      </c>
      <c r="BL522" s="23" t="n">
        <v>1.514956537598618</v>
      </c>
      <c r="BM522" s="23" t="n">
        <v>1.500058423282602</v>
      </c>
      <c r="BN522" s="23" t="n">
        <v>1.742231871742141</v>
      </c>
      <c r="BO522" s="23" t="n">
        <v>5.637574940325796</v>
      </c>
      <c r="BP522" s="23" t="n">
        <v>2.08153583099287</v>
      </c>
      <c r="BQ522" s="23" t="n">
        <v>2.762051383122413</v>
      </c>
      <c r="BR522" s="23" t="n">
        <v>1.762051383122413</v>
      </c>
      <c r="CD522" s="23" t="n">
        <v>0.118994921854928</v>
      </c>
      <c r="CE522" s="23" t="n">
        <v>0.05365247578074771</v>
      </c>
      <c r="CF522" s="23" t="n">
        <v>0.2080887087044274</v>
      </c>
      <c r="CG522" s="23" t="n">
        <v>0.03544131106875172</v>
      </c>
      <c r="CH522" s="23" t="n">
        <v>0.08909378684949942</v>
      </c>
      <c r="CI522" s="23" t="n">
        <v>1.450880381653243</v>
      </c>
      <c r="CJ522" s="23" t="n">
        <v>1.748719234910861</v>
      </c>
      <c r="CK522" s="23" t="n">
        <v>0.4126550181705939</v>
      </c>
      <c r="CL522" s="23" t="n">
        <v>0.2045663094661664</v>
      </c>
      <c r="CM522" s="23" t="n">
        <v>3.467837213034015</v>
      </c>
      <c r="CN522" s="23" t="n">
        <v>2.467837213034015</v>
      </c>
      <c r="CO522" s="23" t="n">
        <v>0</v>
      </c>
      <c r="CP522" s="23" t="n">
        <v>9.049060514933782e-05</v>
      </c>
      <c r="CQ522" s="23" t="n">
        <v>0.0002085035990256221</v>
      </c>
      <c r="CR522" s="23" t="n">
        <v>0.0001180129938762843</v>
      </c>
      <c r="CS522" s="23" t="n">
        <v>0.0002085035990256221</v>
      </c>
      <c r="CV522" s="23" t="n">
        <v>0.00268026193541185</v>
      </c>
      <c r="CW522" s="23" t="n">
        <v>0.002471758336386228</v>
      </c>
      <c r="CZ522" s="23" t="n">
        <v>0.0008002800082987796</v>
      </c>
      <c r="DA522" s="23" t="n">
        <v>7.386731850470724e-05</v>
      </c>
      <c r="DB522" s="23" t="n">
        <v>0.0009125004222907547</v>
      </c>
      <c r="DC522" s="23" t="n">
        <v>3.83530954872678e-05</v>
      </c>
      <c r="DD522" s="23" t="n">
        <v>0.000112220413991975</v>
      </c>
      <c r="DE522" s="23" t="n">
        <v>1.092301841528858</v>
      </c>
      <c r="DF522" s="23" t="n">
        <v>1.140226436782459</v>
      </c>
      <c r="DG522" s="23" t="n">
        <v>0.001044134534452682</v>
      </c>
      <c r="DH522" s="23" t="n">
        <v>0.0001316341121619273</v>
      </c>
      <c r="DI522" s="23" t="n">
        <v>1.304711505504534</v>
      </c>
      <c r="DJ522" s="23" t="n">
        <v>0.3047115055045342</v>
      </c>
      <c r="DK522" s="23" t="n">
        <v>0.0006287817571842834</v>
      </c>
      <c r="DL522" s="23" t="n">
        <v>0.001932128398027203</v>
      </c>
      <c r="DM522" s="23" t="n">
        <v>0.004064418648844734</v>
      </c>
      <c r="DN522" s="23" t="n">
        <v>0.001503508493633248</v>
      </c>
      <c r="DO522" s="23" t="n">
        <v>0.003435636891660451</v>
      </c>
      <c r="DP522" s="23" t="n">
        <v>4.072812428082157</v>
      </c>
      <c r="DQ522" s="23" t="n">
        <v>6.46395764890732</v>
      </c>
      <c r="DR522" s="23" t="n">
        <v>0.009500008079547866</v>
      </c>
      <c r="DS522" s="23" t="n">
        <v>0.005435589430703131</v>
      </c>
      <c r="DT522" s="23" t="n">
        <v>15.10859367499685</v>
      </c>
      <c r="DU522" s="23" t="n">
        <v>14.10859367499684</v>
      </c>
      <c r="DV522" s="23" t="n">
        <v>-6.377413755774906e-05</v>
      </c>
      <c r="DW522" s="23" t="n">
        <v>-0.0007415613836181329</v>
      </c>
      <c r="DX522" s="23" t="n">
        <v>-0.001428366454402388</v>
      </c>
      <c r="DY522" s="23" t="n">
        <v>-0.0006230309332265066</v>
      </c>
      <c r="DZ522" s="23" t="n">
        <v>-0.001364592316844639</v>
      </c>
      <c r="EA522" s="23" t="n">
        <v>12.62793276422799</v>
      </c>
      <c r="EB522" s="23" t="n">
        <v>22.39726806354641</v>
      </c>
      <c r="EC522" s="23" t="n">
        <v>-0.002756409302987965</v>
      </c>
      <c r="ED522" s="23" t="n">
        <v>-0.001328042848585577</v>
      </c>
      <c r="EE522" s="23" t="n">
        <v>43.22142812973313</v>
      </c>
      <c r="EF522" s="23" t="n">
        <v>42.22142812973313</v>
      </c>
      <c r="EG522" s="23" t="n">
        <v>0.00978457272744895</v>
      </c>
      <c r="EH522" s="23" t="n">
        <v>0.003704973510385652</v>
      </c>
      <c r="EI522" s="23" t="n">
        <v>0.01516198970349273</v>
      </c>
      <c r="EJ522" s="23" t="n">
        <v>0.001672443465658129</v>
      </c>
      <c r="EK522" s="23" t="n">
        <v>0.005377416976043782</v>
      </c>
      <c r="EL522" s="23" t="n">
        <v>1.378654603894147</v>
      </c>
      <c r="EM522" s="23" t="n">
        <v>1.549581174961105</v>
      </c>
      <c r="EN522" s="23" t="n">
        <v>0.02019942234288797</v>
      </c>
      <c r="EO522" s="23" t="n">
        <v>0.005037432639395241</v>
      </c>
      <c r="EP522" s="23" t="n">
        <v>2.064415371579991</v>
      </c>
      <c r="EQ522" s="23" t="n">
        <v>1.064415371579991</v>
      </c>
      <c r="ER522" s="23" t="n">
        <v>-0.007265218660900095</v>
      </c>
      <c r="ES522" s="23" t="n">
        <v>0.0001028418812076809</v>
      </c>
      <c r="ET522" s="23" t="n">
        <v>-0.006661613791246044</v>
      </c>
      <c r="EU522" s="23" t="n">
        <v>0.0005007629884463707</v>
      </c>
      <c r="EV522" s="23" t="n">
        <v>0.0006036048696540517</v>
      </c>
      <c r="EW522" s="23" t="n">
        <v>0.9858446268436276</v>
      </c>
      <c r="EX522" s="23" t="n">
        <v>0.916918554302773</v>
      </c>
      <c r="EY522" s="23" t="n">
        <v>0.007987570502969223</v>
      </c>
      <c r="EZ522" s="23" t="n">
        <v>0.01464918429421527</v>
      </c>
      <c r="FA522" s="23" t="n">
        <v>-1.099426029109994</v>
      </c>
      <c r="FB522" s="23" t="n">
        <v>-2.099426029109994</v>
      </c>
      <c r="FC522" s="23" t="n">
        <v>0.006673593433282194</v>
      </c>
      <c r="FD522" s="23" t="n">
        <v>0.003008992354196849</v>
      </c>
      <c r="FE522" s="23" t="n">
        <v>0.01167024120275538</v>
      </c>
      <c r="FF522" s="23" t="n">
        <v>0.001987655415276335</v>
      </c>
      <c r="FG522" s="23" t="n">
        <v>0.004996647769473184</v>
      </c>
      <c r="FH522" s="23" t="n">
        <v>1.450880381653243</v>
      </c>
      <c r="FI522" s="23" t="n">
        <v>1.74871923491086</v>
      </c>
      <c r="FJ522" s="23" t="n">
        <v>0.02314293565259542</v>
      </c>
      <c r="FK522" s="23" t="n">
        <v>0.01147269444984004</v>
      </c>
      <c r="FL522" s="23" t="n">
        <v>3.467837213034013</v>
      </c>
      <c r="FM522" s="23" t="n">
        <v>2.467837213034014</v>
      </c>
    </row>
    <row r="523">
      <c r="A523" s="2" t="inlineStr">
        <is>
          <t>SA|2401</t>
        </is>
      </c>
      <c r="B523" s="2" t="inlineStr">
        <is>
          <t>SA</t>
        </is>
      </c>
      <c r="C523" s="2" t="inlineStr">
        <is>
          <t>2401</t>
        </is>
      </c>
      <c r="D523" s="2" t="inlineStr">
        <is>
          <t>Professional, scientific, computer and electronic equipment manufacturing</t>
        </is>
      </c>
      <c r="E523" s="23" t="n">
        <v>1</v>
      </c>
      <c r="F523" s="23" t="n">
        <v>0.1679574678084543</v>
      </c>
      <c r="G523" s="23" t="n">
        <v>1.261266051357762</v>
      </c>
      <c r="H523" s="23" t="n">
        <v>0.09330858354930754</v>
      </c>
      <c r="I523" s="23" t="n">
        <v>0.2612660513577618</v>
      </c>
      <c r="J523" s="23" t="n">
        <v>1.167957467808454</v>
      </c>
      <c r="K523" s="23" t="n">
        <v>1.261266051357762</v>
      </c>
      <c r="L523" s="23" t="n">
        <v>1.854272341282481</v>
      </c>
      <c r="M523" s="23" t="n">
        <v>0.593006289924719</v>
      </c>
      <c r="N523" s="23" t="n">
        <v>1.854272341282481</v>
      </c>
      <c r="O523" s="23" t="n">
        <v>0.8542723412824809</v>
      </c>
      <c r="P523" s="23" t="n">
        <v>0.3319726562612704</v>
      </c>
      <c r="Q523" s="23" t="n">
        <v>0.05021503056108793</v>
      </c>
      <c r="R523" s="23" t="n">
        <v>0.4074867892315093</v>
      </c>
      <c r="S523" s="23" t="n">
        <v>0.02529910240915103</v>
      </c>
      <c r="T523" s="23" t="n">
        <v>0.07551413297023896</v>
      </c>
      <c r="U523" s="23" t="n">
        <v>1.151262550134754</v>
      </c>
      <c r="V523" s="23" t="n">
        <v>1.227470942398363</v>
      </c>
      <c r="W523" s="23" t="n">
        <v>0.5560276323354324</v>
      </c>
      <c r="X523" s="23" t="n">
        <v>0.1485408431039231</v>
      </c>
      <c r="Y523" s="23" t="n">
        <v>1.674919972619147</v>
      </c>
      <c r="Z523" s="23" t="n">
        <v>0.6749199726191468</v>
      </c>
      <c r="AA523" s="23" t="n">
        <v>0.5942511929468121</v>
      </c>
      <c r="AB523" s="23" t="n">
        <v>0.08311348444338565</v>
      </c>
      <c r="AC523" s="23" t="n">
        <v>0.7215516813088053</v>
      </c>
      <c r="AD523" s="23" t="n">
        <v>0.04418700391860761</v>
      </c>
      <c r="AE523" s="23" t="n">
        <v>0.1273004883619933</v>
      </c>
      <c r="AF523" s="23" t="n">
        <v>1.139862545384616</v>
      </c>
      <c r="AG523" s="23" t="n">
        <v>1.214219996312884</v>
      </c>
      <c r="AH523" s="23" t="n">
        <v>1.045401222368753</v>
      </c>
      <c r="AI523" s="23" t="n">
        <v>0.3238495410599472</v>
      </c>
      <c r="AJ523" s="23" t="n">
        <v>1.759190784598594</v>
      </c>
      <c r="AK523" s="23" t="n">
        <v>0.7591907845985936</v>
      </c>
      <c r="AL523" s="23" t="n">
        <v>0.601214639904462</v>
      </c>
      <c r="AM523" s="23" t="n">
        <v>0.08494733835122298</v>
      </c>
      <c r="AN523" s="23" t="n">
        <v>0.7314112978542674</v>
      </c>
      <c r="AO523" s="23" t="n">
        <v>0.04524931959858242</v>
      </c>
      <c r="AP523" s="23" t="n">
        <v>0.1301966579498054</v>
      </c>
      <c r="AQ523" s="23" t="n">
        <v>1.141292864000653</v>
      </c>
      <c r="AR523" s="23" t="n">
        <v>1.216556033915766</v>
      </c>
      <c r="AS523" s="23" t="n">
        <v>1.07213182412579</v>
      </c>
      <c r="AT523" s="23" t="n">
        <v>0.3407205262715224</v>
      </c>
      <c r="AU523" s="23" t="n">
        <v>1.783276309266455</v>
      </c>
      <c r="AV523" s="23" t="n">
        <v>0.7832763092664551</v>
      </c>
      <c r="AW523" s="23" t="n">
        <v>0.6017244670624002</v>
      </c>
      <c r="AX523" s="23" t="n">
        <v>0.08560200413240814</v>
      </c>
      <c r="AY523" s="23" t="n">
        <v>0.7331486267771331</v>
      </c>
      <c r="AZ523" s="23" t="n">
        <v>0.04582215558232473</v>
      </c>
      <c r="BA523" s="23" t="n">
        <v>0.1314241597147329</v>
      </c>
      <c r="BB523" s="23" t="n">
        <v>1.142261132491943</v>
      </c>
      <c r="BC523" s="23" t="n">
        <v>1.218412524184601</v>
      </c>
      <c r="BD523" s="23" t="n">
        <v>1.079620275931981</v>
      </c>
      <c r="BE523" s="23" t="n">
        <v>0.3464716491548475</v>
      </c>
      <c r="BF523" s="23" t="n">
        <v>1.794210365422986</v>
      </c>
      <c r="BG523" s="23" t="n">
        <v>0.794210365422986</v>
      </c>
      <c r="BH523" s="23" t="n">
        <v>2.956224236121992</v>
      </c>
      <c r="BI523" s="23" t="n">
        <v>0.4820443568886063</v>
      </c>
      <c r="BJ523" s="23" t="n">
        <v>3.701454603240226</v>
      </c>
      <c r="BK523" s="23" t="n">
        <v>0.2631860102296276</v>
      </c>
      <c r="BL523" s="23" t="n">
        <v>0.7452303671182339</v>
      </c>
      <c r="BM523" s="23" t="n">
        <v>1.163060822991208</v>
      </c>
      <c r="BN523" s="23" t="n">
        <v>1.252088579077423</v>
      </c>
      <c r="BO523" s="23" t="n">
        <v>5.485283706050157</v>
      </c>
      <c r="BP523" s="23" t="n">
        <v>1.783829102809931</v>
      </c>
      <c r="BQ523" s="23" t="n">
        <v>1.855503259538192</v>
      </c>
      <c r="BR523" s="23" t="n">
        <v>0.8555032595381917</v>
      </c>
      <c r="CD523" s="23" t="n">
        <v>0.2622785366855417</v>
      </c>
      <c r="CE523" s="23" t="n">
        <v>0.03289845388229768</v>
      </c>
      <c r="CF523" s="23" t="n">
        <v>0.3140648920772958</v>
      </c>
      <c r="CG523" s="23" t="n">
        <v>0.0188879015094564</v>
      </c>
      <c r="CH523" s="23" t="n">
        <v>0.05178635539175408</v>
      </c>
      <c r="CI523" s="23" t="n">
        <v>1.125433267617095</v>
      </c>
      <c r="CJ523" s="23" t="n">
        <v>1.197447934726902</v>
      </c>
      <c r="CK523" s="23" t="n">
        <v>0.4893735900333201</v>
      </c>
      <c r="CL523" s="23" t="n">
        <v>0.1753086979560244</v>
      </c>
      <c r="CM523" s="23" t="n">
        <v>1.865854508026532</v>
      </c>
      <c r="CN523" s="23" t="n">
        <v>0.8658545080265322</v>
      </c>
      <c r="CO523" s="23" t="n">
        <v>0</v>
      </c>
      <c r="CP523" s="23" t="n">
        <v>4.433410740424197e-05</v>
      </c>
      <c r="CQ523" s="23" t="n">
        <v>0.0001045379153467059</v>
      </c>
      <c r="CR523" s="23" t="n">
        <v>6.020380794246389e-05</v>
      </c>
      <c r="CS523" s="23" t="n">
        <v>0.0001045379153467059</v>
      </c>
      <c r="CV523" s="23" t="n">
        <v>0.002222778874694345</v>
      </c>
      <c r="CW523" s="23" t="n">
        <v>0.002118240959347639</v>
      </c>
      <c r="CZ523" s="23" t="n">
        <v>0.0002141054529094755</v>
      </c>
      <c r="DA523" s="23" t="n">
        <v>3.643157331979191e-05</v>
      </c>
      <c r="DB523" s="23" t="n">
        <v>0.0002708021101666078</v>
      </c>
      <c r="DC523" s="23" t="n">
        <v>2.026508393734034e-05</v>
      </c>
      <c r="DD523" s="23" t="n">
        <v>5.669665725713225e-05</v>
      </c>
      <c r="DE523" s="23" t="n">
        <v>1.170157148380501</v>
      </c>
      <c r="DF523" s="23" t="n">
        <v>1.264807161549051</v>
      </c>
      <c r="DG523" s="23" t="n">
        <v>0.0003836095654603222</v>
      </c>
      <c r="DH523" s="23" t="n">
        <v>0.0001128074552937144</v>
      </c>
      <c r="DI523" s="23" t="n">
        <v>1.791685173111932</v>
      </c>
      <c r="DJ523" s="23" t="n">
        <v>0.7916851731119315</v>
      </c>
      <c r="DK523" s="23" t="n">
        <v>0.0004821778176348258</v>
      </c>
      <c r="DL523" s="23" t="n">
        <v>0.001090632921151194</v>
      </c>
      <c r="DM523" s="23" t="n">
        <v>0.002380294601372374</v>
      </c>
      <c r="DN523" s="23" t="n">
        <v>0.0008074838625863551</v>
      </c>
      <c r="DO523" s="23" t="n">
        <v>0.001898116783737549</v>
      </c>
      <c r="DP523" s="23" t="n">
        <v>3.261889455016733</v>
      </c>
      <c r="DQ523" s="23" t="n">
        <v>4.93654936896138</v>
      </c>
      <c r="DR523" s="23" t="n">
        <v>0.007038471738198006</v>
      </c>
      <c r="DS523" s="23" t="n">
        <v>0.004658177136825632</v>
      </c>
      <c r="DT523" s="23" t="n">
        <v>14.59725329697466</v>
      </c>
      <c r="DU523" s="23" t="n">
        <v>13.59725329697466</v>
      </c>
      <c r="DV523" s="23" t="n">
        <v>-0.0001864561126060796</v>
      </c>
      <c r="DW523" s="23" t="n">
        <v>-0.0005167328206900428</v>
      </c>
      <c r="DX523" s="23" t="n">
        <v>-0.001018305704019739</v>
      </c>
      <c r="DY523" s="23" t="n">
        <v>-0.0003151167707236161</v>
      </c>
      <c r="DZ523" s="23" t="n">
        <v>-0.0008318495914136589</v>
      </c>
      <c r="EA523" s="23" t="n">
        <v>3.771337519954248</v>
      </c>
      <c r="EB523" s="23" t="n">
        <v>5.46136937956592</v>
      </c>
      <c r="EC523" s="23" t="n">
        <v>-0.00215640837216145</v>
      </c>
      <c r="ED523" s="23" t="n">
        <v>-0.001138102668141712</v>
      </c>
      <c r="EE523" s="23" t="n">
        <v>11.56523292275878</v>
      </c>
      <c r="EF523" s="23" t="n">
        <v>10.56523292275878</v>
      </c>
      <c r="EG523" s="23" t="n">
        <v>0.01086267950198336</v>
      </c>
      <c r="EH523" s="23" t="n">
        <v>0.001825241271204325</v>
      </c>
      <c r="EI523" s="23" t="n">
        <v>0.01356566363229828</v>
      </c>
      <c r="EJ523" s="23" t="n">
        <v>0.0008777428591105908</v>
      </c>
      <c r="EK523" s="23" t="n">
        <v>0.002702984130314915</v>
      </c>
      <c r="EL523" s="23" t="n">
        <v>1.168028640711628</v>
      </c>
      <c r="EM523" s="23" t="n">
        <v>1.248832171640652</v>
      </c>
      <c r="EN523" s="23" t="n">
        <v>0.01788262940910728</v>
      </c>
      <c r="EO523" s="23" t="n">
        <v>0.004316965776809003</v>
      </c>
      <c r="EP523" s="23" t="n">
        <v>1.646244778357143</v>
      </c>
      <c r="EQ523" s="23" t="n">
        <v>0.6462447783571431</v>
      </c>
      <c r="ER523" s="23" t="n">
        <v>-0.00389923254433348</v>
      </c>
      <c r="ES523" s="23" t="n">
        <v>8.61263663299927e-06</v>
      </c>
      <c r="ET523" s="23" t="n">
        <v>-0.003706047086836551</v>
      </c>
      <c r="EU523" s="23" t="n">
        <v>0.0001845728208639298</v>
      </c>
      <c r="EV523" s="23" t="n">
        <v>0.000193185457496929</v>
      </c>
      <c r="EW523" s="23" t="n">
        <v>0.9977911969765652</v>
      </c>
      <c r="EX523" s="23" t="n">
        <v>0.9504555177716513</v>
      </c>
      <c r="EY523" s="23" t="n">
        <v>0.008847972347929972</v>
      </c>
      <c r="EZ523" s="23" t="n">
        <v>0.01255401943476652</v>
      </c>
      <c r="FA523" s="23" t="n">
        <v>-2.269157391186683</v>
      </c>
      <c r="FB523" s="23" t="n">
        <v>-3.269157391186683</v>
      </c>
      <c r="FC523" s="23" t="n">
        <v>0.01470936988596381</v>
      </c>
      <c r="FD523" s="23" t="n">
        <v>0.001845044329384939</v>
      </c>
      <c r="FE523" s="23" t="n">
        <v>0.01761370459108145</v>
      </c>
      <c r="FF523" s="23" t="n">
        <v>0.001059290375732707</v>
      </c>
      <c r="FG523" s="23" t="n">
        <v>0.002904334705117646</v>
      </c>
      <c r="FH523" s="23" t="n">
        <v>1.125433267617095</v>
      </c>
      <c r="FI523" s="23" t="n">
        <v>1.197447934726902</v>
      </c>
      <c r="FJ523" s="23" t="n">
        <v>0.02744554411195529</v>
      </c>
      <c r="FK523" s="23" t="n">
        <v>0.009831839520873836</v>
      </c>
      <c r="FL523" s="23" t="n">
        <v>1.865854508026532</v>
      </c>
      <c r="FM523" s="23" t="n">
        <v>0.8658545080265324</v>
      </c>
    </row>
    <row r="524">
      <c r="A524" s="2" t="inlineStr">
        <is>
          <t>SA|2403</t>
        </is>
      </c>
      <c r="B524" s="2" t="inlineStr">
        <is>
          <t>SA</t>
        </is>
      </c>
      <c r="C524" s="2" t="inlineStr">
        <is>
          <t>2403</t>
        </is>
      </c>
      <c r="D524" s="2" t="inlineStr">
        <is>
          <t>Electrical equipment manufacturing</t>
        </is>
      </c>
      <c r="E524" s="23" t="n">
        <v>1</v>
      </c>
      <c r="F524" s="23" t="n">
        <v>0.2970319352357007</v>
      </c>
      <c r="G524" s="23" t="n">
        <v>1.455722221640608</v>
      </c>
      <c r="H524" s="23" t="n">
        <v>0.1586902864049071</v>
      </c>
      <c r="I524" s="23" t="n">
        <v>0.4557222216406078</v>
      </c>
      <c r="J524" s="23" t="n">
        <v>1.297031935235701</v>
      </c>
      <c r="K524" s="23" t="n">
        <v>1.455722221640608</v>
      </c>
      <c r="L524" s="23" t="n">
        <v>2.120248914110372</v>
      </c>
      <c r="M524" s="23" t="n">
        <v>0.6645266924697637</v>
      </c>
      <c r="N524" s="23" t="n">
        <v>2.120248914110372</v>
      </c>
      <c r="O524" s="23" t="n">
        <v>1.120248914110372</v>
      </c>
      <c r="P524" s="23" t="n">
        <v>0.3079248183651715</v>
      </c>
      <c r="Q524" s="23" t="n">
        <v>0.1046179490647193</v>
      </c>
      <c r="R524" s="23" t="n">
        <v>0.4566323374200862</v>
      </c>
      <c r="S524" s="23" t="n">
        <v>0.04408956999019535</v>
      </c>
      <c r="T524" s="23" t="n">
        <v>0.1487075190549147</v>
      </c>
      <c r="U524" s="23" t="n">
        <v>1.339751597874296</v>
      </c>
      <c r="V524" s="23" t="n">
        <v>1.482934502793343</v>
      </c>
      <c r="W524" s="23" t="n">
        <v>0.62308816907248</v>
      </c>
      <c r="X524" s="23" t="n">
        <v>0.1664558316523937</v>
      </c>
      <c r="Y524" s="23" t="n">
        <v>2.023507466467197</v>
      </c>
      <c r="Z524" s="23" t="n">
        <v>1.023507466467197</v>
      </c>
      <c r="AA524" s="23" t="n">
        <v>0.4352922625862727</v>
      </c>
      <c r="AB524" s="23" t="n">
        <v>0.1538958601663</v>
      </c>
      <c r="AC524" s="23" t="n">
        <v>0.6641953755223059</v>
      </c>
      <c r="AD524" s="23" t="n">
        <v>0.07500725276973316</v>
      </c>
      <c r="AE524" s="23" t="n">
        <v>0.2289031129360332</v>
      </c>
      <c r="AF524" s="23" t="n">
        <v>1.35354605030637</v>
      </c>
      <c r="AG524" s="23" t="n">
        <v>1.525860743712773</v>
      </c>
      <c r="AH524" s="23" t="n">
        <v>1.02710327048871</v>
      </c>
      <c r="AI524" s="23" t="n">
        <v>0.3629078949664045</v>
      </c>
      <c r="AJ524" s="23" t="n">
        <v>2.359571622951014</v>
      </c>
      <c r="AK524" s="23" t="n">
        <v>1.359571622951014</v>
      </c>
      <c r="AL524" s="23" t="n">
        <v>0.442285855979577</v>
      </c>
      <c r="AM524" s="23" t="n">
        <v>0.1570393355068129</v>
      </c>
      <c r="AN524" s="23" t="n">
        <v>0.6762099426272584</v>
      </c>
      <c r="AO524" s="23" t="n">
        <v>0.07688475114086851</v>
      </c>
      <c r="AP524" s="23" t="n">
        <v>0.2339240866476814</v>
      </c>
      <c r="AQ524" s="23" t="n">
        <v>1.355062983325572</v>
      </c>
      <c r="AR524" s="23" t="n">
        <v>1.528897959283787</v>
      </c>
      <c r="AS524" s="23" t="n">
        <v>1.058023572982705</v>
      </c>
      <c r="AT524" s="23" t="n">
        <v>0.3818136303554468</v>
      </c>
      <c r="AU524" s="23" t="n">
        <v>2.39217139476321</v>
      </c>
      <c r="AV524" s="23" t="n">
        <v>1.39217139476321</v>
      </c>
      <c r="AW524" s="23" t="n">
        <v>0.4434534779545326</v>
      </c>
      <c r="AX524" s="23" t="n">
        <v>0.1585306068905723</v>
      </c>
      <c r="AY524" s="23" t="n">
        <v>0.679799975110119</v>
      </c>
      <c r="AZ524" s="23" t="n">
        <v>0.07781589026501409</v>
      </c>
      <c r="BA524" s="23" t="n">
        <v>0.2363464971555864</v>
      </c>
      <c r="BB524" s="23" t="n">
        <v>1.357490954004484</v>
      </c>
      <c r="BC524" s="23" t="n">
        <v>1.532967963732645</v>
      </c>
      <c r="BD524" s="23" t="n">
        <v>1.068058351048498</v>
      </c>
      <c r="BE524" s="23" t="n">
        <v>0.3882583759383794</v>
      </c>
      <c r="BF524" s="23" t="n">
        <v>2.408501464403909</v>
      </c>
      <c r="BG524" s="23" t="n">
        <v>1.408501464403909</v>
      </c>
      <c r="BH524" s="23" t="n">
        <v>2.787144591818941</v>
      </c>
      <c r="BI524" s="23" t="n">
        <v>0.9420068657801989</v>
      </c>
      <c r="BJ524" s="23" t="n">
        <v>4.174895684815403</v>
      </c>
      <c r="BK524" s="23" t="n">
        <v>0.4457442272162625</v>
      </c>
      <c r="BL524" s="23" t="n">
        <v>1.387751092996461</v>
      </c>
      <c r="BM524" s="23" t="n">
        <v>1.337982775829161</v>
      </c>
      <c r="BN524" s="23" t="n">
        <v>1.49791140978832</v>
      </c>
      <c r="BO524" s="23" t="n">
        <v>6.173866140545428</v>
      </c>
      <c r="BP524" s="23" t="n">
        <v>1.998970455730025</v>
      </c>
      <c r="BQ524" s="23" t="n">
        <v>2.215122300675564</v>
      </c>
      <c r="BR524" s="23" t="n">
        <v>1.215122300675564</v>
      </c>
      <c r="CD524" s="23" t="n">
        <v>0.1273674442211012</v>
      </c>
      <c r="CE524" s="23" t="n">
        <v>0.04927791110158072</v>
      </c>
      <c r="CF524" s="23" t="n">
        <v>0.2075630381022198</v>
      </c>
      <c r="CG524" s="23" t="n">
        <v>0.03091768277953788</v>
      </c>
      <c r="CH524" s="23" t="n">
        <v>0.0801955938811186</v>
      </c>
      <c r="CI524" s="23" t="n">
        <v>1.386895657700704</v>
      </c>
      <c r="CJ524" s="23" t="n">
        <v>1.629639656911891</v>
      </c>
      <c r="CK524" s="23" t="n">
        <v>0.4040151014162303</v>
      </c>
      <c r="CL524" s="23" t="n">
        <v>0.1964520633140105</v>
      </c>
      <c r="CM524" s="23" t="n">
        <v>3.172043718761348</v>
      </c>
      <c r="CN524" s="23" t="n">
        <v>2.172043718761348</v>
      </c>
      <c r="CO524" s="23" t="n">
        <v>0</v>
      </c>
      <c r="CP524" s="23" t="n">
        <v>0.000142826661663674</v>
      </c>
      <c r="CQ524" s="23" t="n">
        <v>0.0002544036423614627</v>
      </c>
      <c r="CR524" s="23" t="n">
        <v>0.0001115769806977887</v>
      </c>
      <c r="CS524" s="23" t="n">
        <v>0.0002544036423614627</v>
      </c>
      <c r="CV524" s="23" t="n">
        <v>0.002628118192249215</v>
      </c>
      <c r="CW524" s="23" t="n">
        <v>0.002373714549887752</v>
      </c>
      <c r="CZ524" s="23" t="n">
        <v>0.0005880835313811567</v>
      </c>
      <c r="DA524" s="23" t="n">
        <v>6.334456992123871e-05</v>
      </c>
      <c r="DB524" s="23" t="n">
        <v>0.0006853322864672932</v>
      </c>
      <c r="DC524" s="23" t="n">
        <v>3.390418516489778e-05</v>
      </c>
      <c r="DD524" s="23" t="n">
        <v>9.724875508613649e-05</v>
      </c>
      <c r="DE524" s="23" t="n">
        <v>1.107713558603604</v>
      </c>
      <c r="DF524" s="23" t="n">
        <v>1.165365547404024</v>
      </c>
      <c r="DG524" s="23" t="n">
        <v>0.000811745052108918</v>
      </c>
      <c r="DH524" s="23" t="n">
        <v>0.0001264127656416248</v>
      </c>
      <c r="DI524" s="23" t="n">
        <v>1.38032270722235</v>
      </c>
      <c r="DJ524" s="23" t="n">
        <v>0.3803227072223498</v>
      </c>
      <c r="DK524" s="23" t="n">
        <v>0.0007046048348657116</v>
      </c>
      <c r="DL524" s="23" t="n">
        <v>0.002020118830659444</v>
      </c>
      <c r="DM524" s="23" t="n">
        <v>0.004019555804094273</v>
      </c>
      <c r="DN524" s="23" t="n">
        <v>0.001294832138569118</v>
      </c>
      <c r="DO524" s="23" t="n">
        <v>0.003314950969228562</v>
      </c>
      <c r="DP524" s="23" t="n">
        <v>3.867023799296597</v>
      </c>
      <c r="DQ524" s="23" t="n">
        <v>5.70469517834113</v>
      </c>
      <c r="DR524" s="23" t="n">
        <v>0.009239539298815659</v>
      </c>
      <c r="DS524" s="23" t="n">
        <v>0.005219983494721386</v>
      </c>
      <c r="DT524" s="23" t="n">
        <v>13.11307961799126</v>
      </c>
      <c r="DU524" s="23" t="n">
        <v>12.11307961799126</v>
      </c>
      <c r="DV524" s="23" t="n">
        <v>-0.0001250663912913611</v>
      </c>
      <c r="DW524" s="23" t="n">
        <v>-0.0007350186784848786</v>
      </c>
      <c r="DX524" s="23" t="n">
        <v>-0.001369259250062519</v>
      </c>
      <c r="DY524" s="23" t="n">
        <v>-0.000509174180286279</v>
      </c>
      <c r="DZ524" s="23" t="n">
        <v>-0.001244192858771158</v>
      </c>
      <c r="EA524" s="23" t="n">
        <v>6.87702796007395</v>
      </c>
      <c r="EB524" s="23" t="n">
        <v>10.9482590480493</v>
      </c>
      <c r="EC524" s="23" t="n">
        <v>-0.00264462447738116</v>
      </c>
      <c r="ED524" s="23" t="n">
        <v>-0.001275365227318641</v>
      </c>
      <c r="EE524" s="23" t="n">
        <v>21.14576466206741</v>
      </c>
      <c r="EF524" s="23" t="n">
        <v>20.14576466206741</v>
      </c>
      <c r="EG524" s="23" t="n">
        <v>0.009929555769710864</v>
      </c>
      <c r="EH524" s="23" t="n">
        <v>0.003475275089545561</v>
      </c>
      <c r="EI524" s="23" t="n">
        <v>0.01492470725961865</v>
      </c>
      <c r="EJ524" s="23" t="n">
        <v>0.001519876400362222</v>
      </c>
      <c r="EK524" s="23" t="n">
        <v>0.004995151489907783</v>
      </c>
      <c r="EL524" s="23" t="n">
        <v>1.349993007758368</v>
      </c>
      <c r="EM524" s="23" t="n">
        <v>1.503058908752494</v>
      </c>
      <c r="EN524" s="23" t="n">
        <v>0.01976232709250817</v>
      </c>
      <c r="EO524" s="23" t="n">
        <v>0.004837619832889528</v>
      </c>
      <c r="EP524" s="23" t="n">
        <v>1.990252892560533</v>
      </c>
      <c r="EQ524" s="23" t="n">
        <v>0.9902528925605327</v>
      </c>
      <c r="ER524" s="23" t="n">
        <v>-0.00293596237640657</v>
      </c>
      <c r="ES524" s="23" t="n">
        <v>-0.000331799749032726</v>
      </c>
      <c r="ET524" s="23" t="n">
        <v>-0.002910140154666159</v>
      </c>
      <c r="EU524" s="23" t="n">
        <v>0.0003576219707731367</v>
      </c>
      <c r="EV524" s="23" t="n">
        <v>2.582222174041075e-05</v>
      </c>
      <c r="EW524" s="23" t="n">
        <v>1.113012261907398</v>
      </c>
      <c r="EX524" s="23" t="n">
        <v>0.9912048526411924</v>
      </c>
      <c r="EY524" s="23" t="n">
        <v>0.01115797540148682</v>
      </c>
      <c r="EZ524" s="23" t="n">
        <v>0.01406811555615298</v>
      </c>
      <c r="FA524" s="23" t="n">
        <v>-3.800449042246742</v>
      </c>
      <c r="FB524" s="23" t="n">
        <v>-4.800449042246742</v>
      </c>
      <c r="FC524" s="23" t="n">
        <v>0.007143149691750276</v>
      </c>
      <c r="FD524" s="23" t="n">
        <v>0.002763653598044306</v>
      </c>
      <c r="FE524" s="23" t="n">
        <v>0.0116407600129342</v>
      </c>
      <c r="FF524" s="23" t="n">
        <v>0.001733956723139616</v>
      </c>
      <c r="FG524" s="23" t="n">
        <v>0.004497610321183921</v>
      </c>
      <c r="FH524" s="23" t="n">
        <v>1.386895657700704</v>
      </c>
      <c r="FI524" s="23" t="n">
        <v>1.629639656911891</v>
      </c>
      <c r="FJ524" s="23" t="n">
        <v>0.02265838311188851</v>
      </c>
      <c r="FK524" s="23" t="n">
        <v>0.01101762309895431</v>
      </c>
      <c r="FL524" s="23" t="n">
        <v>3.172043718761346</v>
      </c>
      <c r="FM524" s="23" t="n">
        <v>2.172043718761346</v>
      </c>
    </row>
    <row r="525">
      <c r="A525" s="2" t="inlineStr">
        <is>
          <t>SA|2404</t>
        </is>
      </c>
      <c r="B525" s="2" t="inlineStr">
        <is>
          <t>SA</t>
        </is>
      </c>
      <c r="C525" s="2" t="inlineStr">
        <is>
          <t>2404</t>
        </is>
      </c>
      <c r="D525" s="2" t="inlineStr">
        <is>
          <t>Domestic appliance manufacturing</t>
        </is>
      </c>
      <c r="E525" s="23" t="n">
        <v>1</v>
      </c>
      <c r="F525" s="23" t="n">
        <v>0.2837377580358284</v>
      </c>
      <c r="G525" s="23" t="n">
        <v>1.450173810802926</v>
      </c>
      <c r="H525" s="23" t="n">
        <v>0.1664360527670974</v>
      </c>
      <c r="I525" s="23" t="n">
        <v>0.4501738108029258</v>
      </c>
      <c r="J525" s="23" t="n">
        <v>1.283737758035828</v>
      </c>
      <c r="K525" s="23" t="n">
        <v>1.450173810802926</v>
      </c>
      <c r="L525" s="23" t="n">
        <v>2.096074413629996</v>
      </c>
      <c r="M525" s="23" t="n">
        <v>0.64590060282707</v>
      </c>
      <c r="N525" s="23" t="n">
        <v>2.096074413629996</v>
      </c>
      <c r="O525" s="23" t="n">
        <v>1.096074413629996</v>
      </c>
      <c r="P525" s="23" t="n">
        <v>0.3150938542962008</v>
      </c>
      <c r="Q525" s="23" t="n">
        <v>0.0840123313226699</v>
      </c>
      <c r="R525" s="23" t="n">
        <v>0.4438333408607038</v>
      </c>
      <c r="S525" s="23" t="n">
        <v>0.04472715524183306</v>
      </c>
      <c r="T525" s="23" t="n">
        <v>0.128739486564503</v>
      </c>
      <c r="U525" s="23" t="n">
        <v>1.266626372356012</v>
      </c>
      <c r="V525" s="23" t="n">
        <v>1.408575047749052</v>
      </c>
      <c r="W525" s="23" t="n">
        <v>0.6056235642282244</v>
      </c>
      <c r="X525" s="23" t="n">
        <v>0.1617902233675206</v>
      </c>
      <c r="Y525" s="23" t="n">
        <v>1.92204181697214</v>
      </c>
      <c r="Z525" s="23" t="n">
        <v>0.9220418169721396</v>
      </c>
      <c r="AA525" s="23" t="n">
        <v>0.4825903344556813</v>
      </c>
      <c r="AB525" s="23" t="n">
        <v>0.13024558762009</v>
      </c>
      <c r="AC525" s="23" t="n">
        <v>0.6896285003458438</v>
      </c>
      <c r="AD525" s="23" t="n">
        <v>0.07679257827007246</v>
      </c>
      <c r="AE525" s="23" t="n">
        <v>0.2070381658901625</v>
      </c>
      <c r="AF525" s="23" t="n">
        <v>1.269888512721655</v>
      </c>
      <c r="AG525" s="23" t="n">
        <v>1.429014323553917</v>
      </c>
      <c r="AH525" s="23" t="n">
        <v>1.042364411161299</v>
      </c>
      <c r="AI525" s="23" t="n">
        <v>0.3527359108154551</v>
      </c>
      <c r="AJ525" s="23" t="n">
        <v>2.159936361628529</v>
      </c>
      <c r="AK525" s="23" t="n">
        <v>1.159936361628529</v>
      </c>
      <c r="AL525" s="23" t="n">
        <v>0.4885849160899893</v>
      </c>
      <c r="AM525" s="23" t="n">
        <v>0.1329246510431056</v>
      </c>
      <c r="AN525" s="23" t="n">
        <v>0.700253943211085</v>
      </c>
      <c r="AO525" s="23" t="n">
        <v>0.07874437607799012</v>
      </c>
      <c r="AP525" s="23" t="n">
        <v>0.2116690271210957</v>
      </c>
      <c r="AQ525" s="23" t="n">
        <v>1.272060488700439</v>
      </c>
      <c r="AR525" s="23" t="n">
        <v>1.433228739059373</v>
      </c>
      <c r="AS525" s="23" t="n">
        <v>1.071365678539003</v>
      </c>
      <c r="AT525" s="23" t="n">
        <v>0.3711117353279179</v>
      </c>
      <c r="AU525" s="23" t="n">
        <v>2.192793193684422</v>
      </c>
      <c r="AV525" s="23" t="n">
        <v>1.192793193684422</v>
      </c>
      <c r="AW525" s="23" t="n">
        <v>0.4902077017386137</v>
      </c>
      <c r="AX525" s="23" t="n">
        <v>0.1340071051006567</v>
      </c>
      <c r="AY525" s="23" t="n">
        <v>0.7038700232442724</v>
      </c>
      <c r="AZ525" s="23" t="n">
        <v>0.07965521640500195</v>
      </c>
      <c r="BA525" s="23" t="n">
        <v>0.2136623215056587</v>
      </c>
      <c r="BB525" s="23" t="n">
        <v>1.273368012426927</v>
      </c>
      <c r="BC525" s="23" t="n">
        <v>1.435860800937776</v>
      </c>
      <c r="BD525" s="23" t="n">
        <v>1.081245863692802</v>
      </c>
      <c r="BE525" s="23" t="n">
        <v>0.3773758404485296</v>
      </c>
      <c r="BF525" s="23" t="n">
        <v>2.205689261629225</v>
      </c>
      <c r="BG525" s="23" t="n">
        <v>1.205689261629224</v>
      </c>
      <c r="BH525" s="23" t="n">
        <v>3.088511168092783</v>
      </c>
      <c r="BI525" s="23" t="n">
        <v>0.7932451749944095</v>
      </c>
      <c r="BJ525" s="23" t="n">
        <v>4.336500301206189</v>
      </c>
      <c r="BK525" s="23" t="n">
        <v>0.4547439581189961</v>
      </c>
      <c r="BL525" s="23" t="n">
        <v>1.247989133113406</v>
      </c>
      <c r="BM525" s="23" t="n">
        <v>1.256837398934922</v>
      </c>
      <c r="BN525" s="23" t="n">
        <v>1.404074670671845</v>
      </c>
      <c r="BO525" s="23" t="n">
        <v>6.279441400518424</v>
      </c>
      <c r="BP525" s="23" t="n">
        <v>1.942941099312235</v>
      </c>
      <c r="BQ525" s="23" t="n">
        <v>2.033161306130586</v>
      </c>
      <c r="BR525" s="23" t="n">
        <v>1.033161306130586</v>
      </c>
      <c r="CD525" s="23" t="n">
        <v>0.1674964801594805</v>
      </c>
      <c r="CE525" s="23" t="n">
        <v>0.04623325629742014</v>
      </c>
      <c r="CF525" s="23" t="n">
        <v>0.2457951594851399</v>
      </c>
      <c r="CG525" s="23" t="n">
        <v>0.03206542302823923</v>
      </c>
      <c r="CH525" s="23" t="n">
        <v>0.07829867932565937</v>
      </c>
      <c r="CI525" s="23" t="n">
        <v>1.276025240968643</v>
      </c>
      <c r="CJ525" s="23" t="n">
        <v>1.467464625233365</v>
      </c>
      <c r="CK525" s="23" t="n">
        <v>0.4367408469330745</v>
      </c>
      <c r="CL525" s="23" t="n">
        <v>0.1909456874479346</v>
      </c>
      <c r="CM525" s="23" t="n">
        <v>2.607462834545747</v>
      </c>
      <c r="CN525" s="23" t="n">
        <v>1.607462834545747</v>
      </c>
      <c r="CO525" s="23" t="n">
        <v>0</v>
      </c>
      <c r="CP525" s="23" t="n">
        <v>9.92711818866027e-05</v>
      </c>
      <c r="CQ525" s="23" t="n">
        <v>0.0002027795232581213</v>
      </c>
      <c r="CR525" s="23" t="n">
        <v>0.0001035083413715186</v>
      </c>
      <c r="CS525" s="23" t="n">
        <v>0.0002027795232581213</v>
      </c>
      <c r="CV525" s="23" t="n">
        <v>0.002509960974485758</v>
      </c>
      <c r="CW525" s="23" t="n">
        <v>0.002307181451227637</v>
      </c>
      <c r="CZ525" s="23" t="n">
        <v>0.0006316281655631192</v>
      </c>
      <c r="DA525" s="23" t="n">
        <v>8.32921777364292e-05</v>
      </c>
      <c r="DB525" s="23" t="n">
        <v>0.0007534930705629932</v>
      </c>
      <c r="DC525" s="23" t="n">
        <v>3.857272726344484e-05</v>
      </c>
      <c r="DD525" s="23" t="n">
        <v>0.000121864904999874</v>
      </c>
      <c r="DE525" s="23" t="n">
        <v>1.131869005021604</v>
      </c>
      <c r="DF525" s="23" t="n">
        <v>1.192937730842365</v>
      </c>
      <c r="DG525" s="23" t="n">
        <v>0.0008763625992940417</v>
      </c>
      <c r="DH525" s="23" t="n">
        <v>0.0001228695287310485</v>
      </c>
      <c r="DI525" s="23" t="n">
        <v>1.387465991977627</v>
      </c>
      <c r="DJ525" s="23" t="n">
        <v>0.3874659919776266</v>
      </c>
      <c r="DK525" s="23" t="n">
        <v>0.001276645492233286</v>
      </c>
      <c r="DL525" s="23" t="n">
        <v>0.001764676993281518</v>
      </c>
      <c r="DM525" s="23" t="n">
        <v>0.004379996589764526</v>
      </c>
      <c r="DN525" s="23" t="n">
        <v>0.001338674104249721</v>
      </c>
      <c r="DO525" s="23" t="n">
        <v>0.00310335109753124</v>
      </c>
      <c r="DP525" s="23" t="n">
        <v>2.382276445589056</v>
      </c>
      <c r="DQ525" s="23" t="n">
        <v>3.430863631611956</v>
      </c>
      <c r="DR525" s="23" t="n">
        <v>0.00945366860955524</v>
      </c>
      <c r="DS525" s="23" t="n">
        <v>0.005073672019790714</v>
      </c>
      <c r="DT525" s="23" t="n">
        <v>7.405085176008858</v>
      </c>
      <c r="DU525" s="23" t="n">
        <v>6.405085176008857</v>
      </c>
      <c r="DV525" s="23" t="n">
        <v>-0.0002854880091719787</v>
      </c>
      <c r="DW525" s="23" t="n">
        <v>-0.0008647862953535228</v>
      </c>
      <c r="DX525" s="23" t="n">
        <v>-0.00172018915039861</v>
      </c>
      <c r="DY525" s="23" t="n">
        <v>-0.000569914845873109</v>
      </c>
      <c r="DZ525" s="23" t="n">
        <v>-0.001434701141226632</v>
      </c>
      <c r="EA525" s="23" t="n">
        <v>4.029151024106842</v>
      </c>
      <c r="EB525" s="23" t="n">
        <v>6.025433976676632</v>
      </c>
      <c r="EC525" s="23" t="n">
        <v>-0.002959807029536365</v>
      </c>
      <c r="ED525" s="23" t="n">
        <v>-0.001239617879137755</v>
      </c>
      <c r="EE525" s="23" t="n">
        <v>10.36753535856341</v>
      </c>
      <c r="EF525" s="23" t="n">
        <v>9.367535358563412</v>
      </c>
      <c r="EG525" s="23" t="n">
        <v>0.01020442080792558</v>
      </c>
      <c r="EH525" s="23" t="n">
        <v>0.002882272622164356</v>
      </c>
      <c r="EI525" s="23" t="n">
        <v>0.01463249744288158</v>
      </c>
      <c r="EJ525" s="23" t="n">
        <v>0.001545804012791649</v>
      </c>
      <c r="EK525" s="23" t="n">
        <v>0.004428076634956006</v>
      </c>
      <c r="EL525" s="23" t="n">
        <v>1.282453328456011</v>
      </c>
      <c r="EM525" s="23" t="n">
        <v>1.43393708651419</v>
      </c>
      <c r="EN525" s="23" t="n">
        <v>0.01933452311275895</v>
      </c>
      <c r="EO525" s="23" t="n">
        <v>0.004702025669877367</v>
      </c>
      <c r="EP525" s="23" t="n">
        <v>1.894720286107978</v>
      </c>
      <c r="EQ525" s="23" t="n">
        <v>0.8947202861079776</v>
      </c>
      <c r="ER525" s="23" t="n">
        <v>-0.004209839173617484</v>
      </c>
      <c r="ES525" s="23" t="n">
        <v>-0.0002032091991487916</v>
      </c>
      <c r="ET525" s="23" t="n">
        <v>-0.004007054577640027</v>
      </c>
      <c r="EU525" s="23" t="n">
        <v>0.0004059937951262484</v>
      </c>
      <c r="EV525" s="23" t="n">
        <v>0.0002027845959774567</v>
      </c>
      <c r="EW525" s="23" t="n">
        <v>1.048270062291756</v>
      </c>
      <c r="EX525" s="23" t="n">
        <v>0.9518307974213643</v>
      </c>
      <c r="EY525" s="23" t="n">
        <v>0.00966674426494531</v>
      </c>
      <c r="EZ525" s="23" t="n">
        <v>0.01367379884258534</v>
      </c>
      <c r="FA525" s="23" t="n">
        <v>-2.296226498514609</v>
      </c>
      <c r="FB525" s="23" t="n">
        <v>-3.296226498514609</v>
      </c>
      <c r="FC525" s="23" t="n">
        <v>0.009393706829380117</v>
      </c>
      <c r="FD525" s="23" t="n">
        <v>0.002592900191168436</v>
      </c>
      <c r="FE525" s="23" t="n">
        <v>0.01378493247192839</v>
      </c>
      <c r="FF525" s="23" t="n">
        <v>0.001798325451379841</v>
      </c>
      <c r="FG525" s="23" t="n">
        <v>0.004391225642548277</v>
      </c>
      <c r="FH525" s="23" t="n">
        <v>1.276025240968643</v>
      </c>
      <c r="FI525" s="23" t="n">
        <v>1.467464625233365</v>
      </c>
      <c r="FJ525" s="23" t="n">
        <v>0.02449374143622722</v>
      </c>
      <c r="FK525" s="23" t="n">
        <v>0.01070880896429883</v>
      </c>
      <c r="FL525" s="23" t="n">
        <v>2.607462834545747</v>
      </c>
      <c r="FM525" s="23" t="n">
        <v>1.607462834545747</v>
      </c>
    </row>
    <row r="526">
      <c r="A526" s="2" t="inlineStr">
        <is>
          <t>SA|2405</t>
        </is>
      </c>
      <c r="B526" s="2" t="inlineStr">
        <is>
          <t>SA</t>
        </is>
      </c>
      <c r="C526" s="2" t="inlineStr">
        <is>
          <t>2405</t>
        </is>
      </c>
      <c r="D526" s="2" t="inlineStr">
        <is>
          <t>Specialised and other machinery and equipment manufacturing</t>
        </is>
      </c>
      <c r="E526" s="23" t="n">
        <v>1</v>
      </c>
      <c r="F526" s="23" t="n">
        <v>0.3337715848087418</v>
      </c>
      <c r="G526" s="23" t="n">
        <v>1.515842274379225</v>
      </c>
      <c r="H526" s="23" t="n">
        <v>0.1820706895704834</v>
      </c>
      <c r="I526" s="23" t="n">
        <v>0.5158422743792253</v>
      </c>
      <c r="J526" s="23" t="n">
        <v>1.333771584808742</v>
      </c>
      <c r="K526" s="23" t="n">
        <v>1.515842274379225</v>
      </c>
      <c r="L526" s="23" t="n">
        <v>2.25320949099607</v>
      </c>
      <c r="M526" s="23" t="n">
        <v>0.7373672166168443</v>
      </c>
      <c r="N526" s="23" t="n">
        <v>2.25320949099607</v>
      </c>
      <c r="O526" s="23" t="n">
        <v>1.25320949099607</v>
      </c>
      <c r="P526" s="23" t="n">
        <v>0.3467226878325452</v>
      </c>
      <c r="Q526" s="23" t="n">
        <v>0.1100947151229704</v>
      </c>
      <c r="R526" s="23" t="n">
        <v>0.5066850127709719</v>
      </c>
      <c r="S526" s="23" t="n">
        <v>0.04986760981545627</v>
      </c>
      <c r="T526" s="23" t="n">
        <v>0.1599623249384267</v>
      </c>
      <c r="U526" s="23" t="n">
        <v>1.317529596379174</v>
      </c>
      <c r="V526" s="23" t="n">
        <v>1.461355228694128</v>
      </c>
      <c r="W526" s="23" t="n">
        <v>0.6913865073324603</v>
      </c>
      <c r="X526" s="23" t="n">
        <v>0.1847014945614884</v>
      </c>
      <c r="Y526" s="23" t="n">
        <v>1.994061916324251</v>
      </c>
      <c r="Z526" s="23" t="n">
        <v>0.9940619163242513</v>
      </c>
      <c r="AA526" s="23" t="n">
        <v>0.4333225202425897</v>
      </c>
      <c r="AB526" s="23" t="n">
        <v>0.1676806498931011</v>
      </c>
      <c r="AC526" s="23" t="n">
        <v>0.6870029729224483</v>
      </c>
      <c r="AD526" s="23" t="n">
        <v>0.08599980278675753</v>
      </c>
      <c r="AE526" s="23" t="n">
        <v>0.2536804526798586</v>
      </c>
      <c r="AF526" s="23" t="n">
        <v>1.38696500195565</v>
      </c>
      <c r="AG526" s="23" t="n">
        <v>1.585431037689523</v>
      </c>
      <c r="AH526" s="23" t="n">
        <v>1.089690159805963</v>
      </c>
      <c r="AI526" s="23" t="n">
        <v>0.4026871868835151</v>
      </c>
      <c r="AJ526" s="23" t="n">
        <v>2.51473235038861</v>
      </c>
      <c r="AK526" s="23" t="n">
        <v>1.51473235038861</v>
      </c>
      <c r="AL526" s="23" t="n">
        <v>0.4392550862915127</v>
      </c>
      <c r="AM526" s="23" t="n">
        <v>0.1711907017613676</v>
      </c>
      <c r="AN526" s="23" t="n">
        <v>0.6986001338409242</v>
      </c>
      <c r="AO526" s="23" t="n">
        <v>0.08815434578804396</v>
      </c>
      <c r="AP526" s="23" t="n">
        <v>0.2593450475494115</v>
      </c>
      <c r="AQ526" s="23" t="n">
        <v>1.389729583342278</v>
      </c>
      <c r="AR526" s="23" t="n">
        <v>1.590420135459277</v>
      </c>
      <c r="AS526" s="23" t="n">
        <v>1.122265363653163</v>
      </c>
      <c r="AT526" s="23" t="n">
        <v>0.4236652298122385</v>
      </c>
      <c r="AU526" s="23" t="n">
        <v>2.554928556725621</v>
      </c>
      <c r="AV526" s="23" t="n">
        <v>1.554928556725621</v>
      </c>
      <c r="AW526" s="23" t="n">
        <v>0.4406956950070666</v>
      </c>
      <c r="AX526" s="23" t="n">
        <v>0.17258493630487</v>
      </c>
      <c r="AY526" s="23" t="n">
        <v>0.7025118709523215</v>
      </c>
      <c r="AZ526" s="23" t="n">
        <v>0.08923123964038487</v>
      </c>
      <c r="BA526" s="23" t="n">
        <v>0.2618161759452549</v>
      </c>
      <c r="BB526" s="23" t="n">
        <v>1.391619292541767</v>
      </c>
      <c r="BC526" s="23" t="n">
        <v>1.594097421217279</v>
      </c>
      <c r="BD526" s="23" t="n">
        <v>1.133328271915607</v>
      </c>
      <c r="BE526" s="23" t="n">
        <v>0.4308164009632853</v>
      </c>
      <c r="BF526" s="23" t="n">
        <v>2.571679925072637</v>
      </c>
      <c r="BG526" s="23" t="n">
        <v>1.571679925072637</v>
      </c>
      <c r="BH526" s="23" t="n">
        <v>2.342564244713496</v>
      </c>
      <c r="BI526" s="23" t="n">
        <v>0.9786108341453769</v>
      </c>
      <c r="BJ526" s="23" t="n">
        <v>3.829873744216516</v>
      </c>
      <c r="BK526" s="23" t="n">
        <v>0.5086986653576432</v>
      </c>
      <c r="BL526" s="23" t="n">
        <v>1.48730949950302</v>
      </c>
      <c r="BM526" s="23" t="n">
        <v>1.417751972588937</v>
      </c>
      <c r="BN526" s="23" t="n">
        <v>1.634906599833689</v>
      </c>
      <c r="BO526" s="23" t="n">
        <v>6.047956625978288</v>
      </c>
      <c r="BP526" s="23" t="n">
        <v>2.218082881761772</v>
      </c>
      <c r="BQ526" s="23" t="n">
        <v>2.581767667472435</v>
      </c>
      <c r="BR526" s="23" t="n">
        <v>1.581767667472435</v>
      </c>
      <c r="CD526" s="23" t="n">
        <v>0.08659983241004444</v>
      </c>
      <c r="CE526" s="23" t="n">
        <v>0.05758593477013066</v>
      </c>
      <c r="CF526" s="23" t="n">
        <v>0.1803179601514763</v>
      </c>
      <c r="CG526" s="23" t="n">
        <v>0.0361321929713012</v>
      </c>
      <c r="CH526" s="23" t="n">
        <v>0.09371812774143186</v>
      </c>
      <c r="CI526" s="23" t="n">
        <v>1.664965891590472</v>
      </c>
      <c r="CJ526" s="23" t="n">
        <v>2.082197564744499</v>
      </c>
      <c r="CK526" s="23" t="n">
        <v>0.3983036524735034</v>
      </c>
      <c r="CL526" s="23" t="n">
        <v>0.2179856923220271</v>
      </c>
      <c r="CM526" s="23" t="n">
        <v>4.599358236486672</v>
      </c>
      <c r="CN526" s="23" t="n">
        <v>3.599358236486672</v>
      </c>
      <c r="CO526" s="23" t="n">
        <v>0</v>
      </c>
      <c r="CP526" s="23" t="n">
        <v>8.507429845188427e-05</v>
      </c>
      <c r="CQ526" s="23" t="n">
        <v>0.000207112844333901</v>
      </c>
      <c r="CR526" s="23" t="n">
        <v>0.0001220385458820167</v>
      </c>
      <c r="CS526" s="23" t="n">
        <v>0.000207112844333901</v>
      </c>
      <c r="CV526" s="23" t="n">
        <v>0.00284101650919426</v>
      </c>
      <c r="CW526" s="23" t="n">
        <v>0.002633903664860359</v>
      </c>
      <c r="CZ526" s="23" t="n">
        <v>0.0007625319480551588</v>
      </c>
      <c r="DA526" s="23" t="n">
        <v>7.659537525822344e-05</v>
      </c>
      <c r="DB526" s="23" t="n">
        <v>0.0008775621210787364</v>
      </c>
      <c r="DC526" s="23" t="n">
        <v>3.843479776535413e-05</v>
      </c>
      <c r="DD526" s="23" t="n">
        <v>0.0001150301730235776</v>
      </c>
      <c r="DE526" s="23" t="n">
        <v>1.100448742447553</v>
      </c>
      <c r="DF526" s="23" t="n">
        <v>1.150852922709616</v>
      </c>
      <c r="DG526" s="23" t="n">
        <v>0.001017831323508468</v>
      </c>
      <c r="DH526" s="23" t="n">
        <v>0.000140269202429732</v>
      </c>
      <c r="DI526" s="23" t="n">
        <v>1.334804825036448</v>
      </c>
      <c r="DJ526" s="23" t="n">
        <v>0.3348048250364484</v>
      </c>
      <c r="DK526" s="23" t="n">
        <v>0.0009124733434993402</v>
      </c>
      <c r="DL526" s="23" t="n">
        <v>0.002209011280201348</v>
      </c>
      <c r="DM526" s="23" t="n">
        <v>0.004633705637218591</v>
      </c>
      <c r="DN526" s="23" t="n">
        <v>0.001512221013517903</v>
      </c>
      <c r="DO526" s="23" t="n">
        <v>0.003721232293719251</v>
      </c>
      <c r="DP526" s="23" t="n">
        <v>3.420905000610514</v>
      </c>
      <c r="DQ526" s="23" t="n">
        <v>5.078181921948871</v>
      </c>
      <c r="DR526" s="23" t="n">
        <v>0.01042586529597259</v>
      </c>
      <c r="DS526" s="23" t="n">
        <v>0.005792159658753998</v>
      </c>
      <c r="DT526" s="23" t="n">
        <v>11.42593958524787</v>
      </c>
      <c r="DU526" s="23" t="n">
        <v>10.42593958524787</v>
      </c>
      <c r="DV526" s="23" t="n">
        <v>-0.0002343965760006129</v>
      </c>
      <c r="DW526" s="23" t="n">
        <v>-0.0009764464104090449</v>
      </c>
      <c r="DX526" s="23" t="n">
        <v>-0.00180664349123392</v>
      </c>
      <c r="DY526" s="23" t="n">
        <v>-0.0005958005048242624</v>
      </c>
      <c r="DZ526" s="23" t="n">
        <v>-0.001572246915233307</v>
      </c>
      <c r="EA526" s="23" t="n">
        <v>5.165787858635324</v>
      </c>
      <c r="EB526" s="23" t="n">
        <v>7.707636016104588</v>
      </c>
      <c r="EC526" s="23" t="n">
        <v>-0.003221804866231127</v>
      </c>
      <c r="ED526" s="23" t="n">
        <v>-0.001415161374997207</v>
      </c>
      <c r="EE526" s="23" t="n">
        <v>13.74510208810688</v>
      </c>
      <c r="EF526" s="23" t="n">
        <v>12.74510208810688</v>
      </c>
      <c r="EG526" s="23" t="n">
        <v>0.01125678276357723</v>
      </c>
      <c r="EH526" s="23" t="n">
        <v>0.003719480106242967</v>
      </c>
      <c r="EI526" s="23" t="n">
        <v>0.01670592003258776</v>
      </c>
      <c r="EJ526" s="23" t="n">
        <v>0.001729657162767563</v>
      </c>
      <c r="EK526" s="23" t="n">
        <v>0.005449137269010531</v>
      </c>
      <c r="EL526" s="23" t="n">
        <v>1.330421238853238</v>
      </c>
      <c r="EM526" s="23" t="n">
        <v>1.484075901921277</v>
      </c>
      <c r="EN526" s="23" t="n">
        <v>0.02207380413965167</v>
      </c>
      <c r="EO526" s="23" t="n">
        <v>0.005367884107063906</v>
      </c>
      <c r="EP526" s="23" t="n">
        <v>1.960933652470784</v>
      </c>
      <c r="EQ526" s="23" t="n">
        <v>0.9609336524707839</v>
      </c>
      <c r="ER526" s="23" t="n">
        <v>-0.005324216714654164</v>
      </c>
      <c r="ES526" s="23" t="n">
        <v>-0.0002094282379763989</v>
      </c>
      <c r="ET526" s="23" t="n">
        <v>-0.005108759114111756</v>
      </c>
      <c r="EU526" s="23" t="n">
        <v>0.0004248858385188069</v>
      </c>
      <c r="EV526" s="23" t="n">
        <v>0.000215457600542408</v>
      </c>
      <c r="EW526" s="23" t="n">
        <v>1.039335032587982</v>
      </c>
      <c r="EX526" s="23" t="n">
        <v>0.9595325261743402</v>
      </c>
      <c r="EY526" s="23" t="n">
        <v>0.01050139970754713</v>
      </c>
      <c r="EZ526" s="23" t="n">
        <v>0.01561015882165889</v>
      </c>
      <c r="FA526" s="23" t="n">
        <v>-1.972383971269144</v>
      </c>
      <c r="FB526" s="23" t="n">
        <v>-2.972383971269144</v>
      </c>
      <c r="FC526" s="23" t="n">
        <v>0.00485677929684759</v>
      </c>
      <c r="FD526" s="23" t="n">
        <v>0.003229592575386402</v>
      </c>
      <c r="FE526" s="23" t="n">
        <v>0.01011277402439755</v>
      </c>
      <c r="FF526" s="23" t="n">
        <v>0.002026402152163562</v>
      </c>
      <c r="FG526" s="23" t="n">
        <v>0.005255994727549965</v>
      </c>
      <c r="FH526" s="23" t="n">
        <v>1.664965891590472</v>
      </c>
      <c r="FI526" s="23" t="n">
        <v>2.082197564744499</v>
      </c>
      <c r="FJ526" s="23" t="n">
        <v>0.02233806786175391</v>
      </c>
      <c r="FK526" s="23" t="n">
        <v>0.01222529383735636</v>
      </c>
      <c r="FL526" s="23" t="n">
        <v>4.599358236486673</v>
      </c>
      <c r="FM526" s="23" t="n">
        <v>3.599358236486673</v>
      </c>
    </row>
    <row r="527">
      <c r="A527" s="2" t="inlineStr">
        <is>
          <t>SA|2501</t>
        </is>
      </c>
      <c r="B527" s="2" t="inlineStr">
        <is>
          <t>SA</t>
        </is>
      </c>
      <c r="C527" s="2" t="inlineStr">
        <is>
          <t>2501</t>
        </is>
      </c>
      <c r="D527" s="2" t="inlineStr">
        <is>
          <t>Furniture manufacturing</t>
        </is>
      </c>
      <c r="E527" s="23" t="n">
        <v>1</v>
      </c>
      <c r="F527" s="23" t="n">
        <v>0.3654672643703349</v>
      </c>
      <c r="G527" s="23" t="n">
        <v>1.621609417362177</v>
      </c>
      <c r="H527" s="23" t="n">
        <v>0.2561421529918425</v>
      </c>
      <c r="I527" s="23" t="n">
        <v>0.6216094173621773</v>
      </c>
      <c r="J527" s="23" t="n">
        <v>1.365467264370335</v>
      </c>
      <c r="K527" s="23" t="n">
        <v>1.621609417362177</v>
      </c>
      <c r="L527" s="23" t="n">
        <v>2.285456388652839</v>
      </c>
      <c r="M527" s="23" t="n">
        <v>0.6638469712906614</v>
      </c>
      <c r="N527" s="23" t="n">
        <v>2.285456388652839</v>
      </c>
      <c r="O527" s="23" t="n">
        <v>1.285456388652839</v>
      </c>
      <c r="P527" s="23" t="n">
        <v>0.2979182524944173</v>
      </c>
      <c r="Q527" s="23" t="n">
        <v>0.0951908614480063</v>
      </c>
      <c r="R527" s="23" t="n">
        <v>0.4561652641266805</v>
      </c>
      <c r="S527" s="23" t="n">
        <v>0.06305615018425688</v>
      </c>
      <c r="T527" s="23" t="n">
        <v>0.1582470116322632</v>
      </c>
      <c r="U527" s="23" t="n">
        <v>1.319520071868675</v>
      </c>
      <c r="V527" s="23" t="n">
        <v>1.531175952823597</v>
      </c>
      <c r="W527" s="23" t="n">
        <v>0.6224508339138376</v>
      </c>
      <c r="X527" s="23" t="n">
        <v>0.1662855697871571</v>
      </c>
      <c r="Y527" s="23" t="n">
        <v>2.08933433484577</v>
      </c>
      <c r="Z527" s="23" t="n">
        <v>1.08933433484577</v>
      </c>
      <c r="AA527" s="23" t="n">
        <v>0.4543294836089644</v>
      </c>
      <c r="AB527" s="23" t="n">
        <v>0.1576512804509683</v>
      </c>
      <c r="AC527" s="23" t="n">
        <v>0.729954326349822</v>
      </c>
      <c r="AD527" s="23" t="n">
        <v>0.1179735622898893</v>
      </c>
      <c r="AE527" s="23" t="n">
        <v>0.2756248427408576</v>
      </c>
      <c r="AF527" s="23" t="n">
        <v>1.346997688106583</v>
      </c>
      <c r="AG527" s="23" t="n">
        <v>1.606662901450799</v>
      </c>
      <c r="AH527" s="23" t="n">
        <v>1.092491015486471</v>
      </c>
      <c r="AI527" s="23" t="n">
        <v>0.3625366891366493</v>
      </c>
      <c r="AJ527" s="23" t="n">
        <v>2.404622757053479</v>
      </c>
      <c r="AK527" s="23" t="n">
        <v>1.404622757053479</v>
      </c>
      <c r="AL527" s="23" t="n">
        <v>0.4571778446521232</v>
      </c>
      <c r="AM527" s="23" t="n">
        <v>0.1608796789866737</v>
      </c>
      <c r="AN527" s="23" t="n">
        <v>0.7386177724995293</v>
      </c>
      <c r="AO527" s="23" t="n">
        <v>0.1205602488607324</v>
      </c>
      <c r="AP527" s="23" t="n">
        <v>0.2814399278474061</v>
      </c>
      <c r="AQ527" s="23" t="n">
        <v>1.351897365256382</v>
      </c>
      <c r="AR527" s="23" t="n">
        <v>1.615602726902831</v>
      </c>
      <c r="AS527" s="23" t="n">
        <v>1.120040859007808</v>
      </c>
      <c r="AT527" s="23" t="n">
        <v>0.3814230865082791</v>
      </c>
      <c r="AU527" s="23" t="n">
        <v>2.449901875407091</v>
      </c>
      <c r="AV527" s="23" t="n">
        <v>1.449901875407091</v>
      </c>
      <c r="AW527" s="23" t="n">
        <v>0.4588404115507186</v>
      </c>
      <c r="AX527" s="23" t="n">
        <v>0.1621410709567584</v>
      </c>
      <c r="AY527" s="23" t="n">
        <v>0.7434922625115996</v>
      </c>
      <c r="AZ527" s="23" t="n">
        <v>0.1225107800041226</v>
      </c>
      <c r="BA527" s="23" t="n">
        <v>0.284651850960881</v>
      </c>
      <c r="BB527" s="23" t="n">
        <v>1.353371383328636</v>
      </c>
      <c r="BC527" s="23" t="n">
        <v>1.620372233559067</v>
      </c>
      <c r="BD527" s="23" t="n">
        <v>1.131353502497306</v>
      </c>
      <c r="BE527" s="23" t="n">
        <v>0.3878612399857069</v>
      </c>
      <c r="BF527" s="23" t="n">
        <v>2.465679730941159</v>
      </c>
      <c r="BG527" s="23" t="n">
        <v>1.465679730941159</v>
      </c>
      <c r="BH527" s="23" t="n">
        <v>6.01519976419464</v>
      </c>
      <c r="BI527" s="23" t="n">
        <v>1.003535643169594</v>
      </c>
      <c r="BJ527" s="23" t="n">
        <v>7.678926160087545</v>
      </c>
      <c r="BK527" s="23" t="n">
        <v>0.6601907527233104</v>
      </c>
      <c r="BL527" s="23" t="n">
        <v>1.663726395892905</v>
      </c>
      <c r="BM527" s="23" t="n">
        <v>1.166833302718078</v>
      </c>
      <c r="BN527" s="23" t="n">
        <v>1.276587056309618</v>
      </c>
      <c r="BO527" s="23" t="n">
        <v>9.675851938650258</v>
      </c>
      <c r="BP527" s="23" t="n">
        <v>1.996925778562713</v>
      </c>
      <c r="BQ527" s="23" t="n">
        <v>1.608567016551234</v>
      </c>
      <c r="BR527" s="23" t="n">
        <v>0.6085670165512339</v>
      </c>
      <c r="CD527" s="23" t="n">
        <v>0.1564112311145471</v>
      </c>
      <c r="CE527" s="23" t="n">
        <v>0.06246041900296204</v>
      </c>
      <c r="CF527" s="23" t="n">
        <v>0.2737890622231416</v>
      </c>
      <c r="CG527" s="23" t="n">
        <v>0.05491741210563256</v>
      </c>
      <c r="CH527" s="23" t="n">
        <v>0.1173778311085946</v>
      </c>
      <c r="CI527" s="23" t="n">
        <v>1.399334616561003</v>
      </c>
      <c r="CJ527" s="23" t="n">
        <v>1.750443751846908</v>
      </c>
      <c r="CK527" s="23" t="n">
        <v>0.4700401815726337</v>
      </c>
      <c r="CL527" s="23" t="n">
        <v>0.1962511193494921</v>
      </c>
      <c r="CM527" s="23" t="n">
        <v>3.00515620408615</v>
      </c>
      <c r="CN527" s="23" t="n">
        <v>2.00515620408615</v>
      </c>
      <c r="CO527" s="23" t="n">
        <v>0</v>
      </c>
      <c r="CP527" s="23" t="n">
        <v>3.330333346956414e-05</v>
      </c>
      <c r="CQ527" s="23" t="n">
        <v>0.000151050906934912</v>
      </c>
      <c r="CR527" s="23" t="n">
        <v>0.0001177475734653478</v>
      </c>
      <c r="CS527" s="23" t="n">
        <v>0.000151050906934912</v>
      </c>
      <c r="CV527" s="23" t="n">
        <v>0.00252233746699022</v>
      </c>
      <c r="CW527" s="23" t="n">
        <v>0.002371286560055308</v>
      </c>
      <c r="CZ527" s="23" t="n">
        <v>0.001328141745731804</v>
      </c>
      <c r="DA527" s="23" t="n">
        <v>9.993487484645715e-05</v>
      </c>
      <c r="DB527" s="23" t="n">
        <v>0.001481652883451857</v>
      </c>
      <c r="DC527" s="23" t="n">
        <v>5.357626287359528e-05</v>
      </c>
      <c r="DD527" s="23" t="n">
        <v>0.0001535111377200524</v>
      </c>
      <c r="DE527" s="23" t="n">
        <v>1.075244133517837</v>
      </c>
      <c r="DF527" s="23" t="n">
        <v>1.115583399297089</v>
      </c>
      <c r="DG527" s="23" t="n">
        <v>0.00160793634588401</v>
      </c>
      <c r="DH527" s="23" t="n">
        <v>0.0001262834624321538</v>
      </c>
      <c r="DI527" s="23" t="n">
        <v>1.21066621921295</v>
      </c>
      <c r="DJ527" s="23" t="n">
        <v>0.2106662192129499</v>
      </c>
      <c r="DK527" s="23" t="n">
        <v>0.0004283309768710763</v>
      </c>
      <c r="DL527" s="23" t="n">
        <v>0.00217197121680268</v>
      </c>
      <c r="DM527" s="23" t="n">
        <v>0.006486168248866621</v>
      </c>
      <c r="DN527" s="23" t="n">
        <v>0.003885866055192865</v>
      </c>
      <c r="DO527" s="23" t="n">
        <v>0.006057837271995545</v>
      </c>
      <c r="DP527" s="23" t="n">
        <v>6.07077781921998</v>
      </c>
      <c r="DQ527" s="23" t="n">
        <v>15.14288855839371</v>
      </c>
      <c r="DR527" s="23" t="n">
        <v>0.01170081240451233</v>
      </c>
      <c r="DS527" s="23" t="n">
        <v>0.005214644155645713</v>
      </c>
      <c r="DT527" s="23" t="n">
        <v>27.31722204633865</v>
      </c>
      <c r="DU527" s="23" t="n">
        <v>26.31722204633865</v>
      </c>
      <c r="DV527" s="23" t="n">
        <v>-9.390582400743552e-05</v>
      </c>
      <c r="DW527" s="23" t="n">
        <v>-0.001043817455033982</v>
      </c>
      <c r="DX527" s="23" t="n">
        <v>-0.003244382027183577</v>
      </c>
      <c r="DY527" s="23" t="n">
        <v>-0.002106658748142159</v>
      </c>
      <c r="DZ527" s="23" t="n">
        <v>-0.003150476203176141</v>
      </c>
      <c r="EA527" s="23" t="n">
        <v>12.11557739966514</v>
      </c>
      <c r="EB527" s="23" t="n">
        <v>34.54931641861409</v>
      </c>
      <c r="EC527" s="23" t="n">
        <v>-0.004518442727888123</v>
      </c>
      <c r="ED527" s="23" t="n">
        <v>-0.001274060700704546</v>
      </c>
      <c r="EE527" s="23" t="n">
        <v>48.1167464919998</v>
      </c>
      <c r="EF527" s="23" t="n">
        <v>47.1167464919998</v>
      </c>
      <c r="EG527" s="23" t="n">
        <v>0.004115781949688169</v>
      </c>
      <c r="EH527" s="23" t="n">
        <v>0.003153172400939109</v>
      </c>
      <c r="EI527" s="23" t="n">
        <v>0.009369788642163987</v>
      </c>
      <c r="EJ527" s="23" t="n">
        <v>0.002100834291536709</v>
      </c>
      <c r="EK527" s="23" t="n">
        <v>0.005254006692475818</v>
      </c>
      <c r="EL527" s="23" t="n">
        <v>1.766117457018832</v>
      </c>
      <c r="EM527" s="23" t="n">
        <v>2.276551274266093</v>
      </c>
      <c r="EN527" s="23" t="n">
        <v>0.014202460242433</v>
      </c>
      <c r="EO527" s="23" t="n">
        <v>0.004832671600269017</v>
      </c>
      <c r="EP527" s="23" t="n">
        <v>3.450731942567815</v>
      </c>
      <c r="EQ527" s="23" t="n">
        <v>2.450731942567815</v>
      </c>
      <c r="ER527" s="23" t="n">
        <v>-0.001267420906529392</v>
      </c>
      <c r="ES527" s="23" t="n">
        <v>7.522613476627079e-05</v>
      </c>
      <c r="ET527" s="23" t="n">
        <v>-0.0007063424924565544</v>
      </c>
      <c r="EU527" s="23" t="n">
        <v>0.0004858522793065665</v>
      </c>
      <c r="EV527" s="23" t="n">
        <v>0.0005610784140728373</v>
      </c>
      <c r="EW527" s="23" t="n">
        <v>0.9406462885543965</v>
      </c>
      <c r="EX527" s="23" t="n">
        <v>0.5573069599985916</v>
      </c>
      <c r="EY527" s="23" t="n">
        <v>0.01334738327890381</v>
      </c>
      <c r="EZ527" s="23" t="n">
        <v>0.01405372577136037</v>
      </c>
      <c r="FA527" s="23" t="n">
        <v>-10.5311370596318</v>
      </c>
      <c r="FB527" s="23" t="n">
        <v>-11.5311370596318</v>
      </c>
      <c r="FC527" s="23" t="n">
        <v>0.008772012692526478</v>
      </c>
      <c r="FD527" s="23" t="n">
        <v>0.003502968325038309</v>
      </c>
      <c r="FE527" s="23" t="n">
        <v>0.01535491480875475</v>
      </c>
      <c r="FF527" s="23" t="n">
        <v>0.003079933791189966</v>
      </c>
      <c r="FG527" s="23" t="n">
        <v>0.006582902116228275</v>
      </c>
      <c r="FH527" s="23" t="n">
        <v>1.399334616561003</v>
      </c>
      <c r="FI527" s="23" t="n">
        <v>1.750443751846909</v>
      </c>
      <c r="FJ527" s="23" t="n">
        <v>0.02636126836526839</v>
      </c>
      <c r="FK527" s="23" t="n">
        <v>0.01100635355651364</v>
      </c>
      <c r="FL527" s="23" t="n">
        <v>3.005156204086149</v>
      </c>
      <c r="FM527" s="23" t="n">
        <v>2.005156204086149</v>
      </c>
    </row>
    <row r="528">
      <c r="A528" s="2" t="inlineStr">
        <is>
          <t>SA|2502</t>
        </is>
      </c>
      <c r="B528" s="2" t="inlineStr">
        <is>
          <t>SA</t>
        </is>
      </c>
      <c r="C528" s="2" t="inlineStr">
        <is>
          <t>2502</t>
        </is>
      </c>
      <c r="D528" s="2" t="inlineStr">
        <is>
          <t>Other manufactured products</t>
        </is>
      </c>
      <c r="E528" s="23" t="n">
        <v>1</v>
      </c>
      <c r="F528" s="23" t="n">
        <v>0.2649363996062623</v>
      </c>
      <c r="G528" s="23" t="n">
        <v>1.468069491429921</v>
      </c>
      <c r="H528" s="23" t="n">
        <v>0.2031330918236583</v>
      </c>
      <c r="I528" s="23" t="n">
        <v>0.4680694914299206</v>
      </c>
      <c r="J528" s="23" t="n">
        <v>1.264936399606262</v>
      </c>
      <c r="K528" s="23" t="n">
        <v>1.468069491429921</v>
      </c>
      <c r="L528" s="23" t="n">
        <v>2.087813421988771</v>
      </c>
      <c r="M528" s="23" t="n">
        <v>0.6197439305588501</v>
      </c>
      <c r="N528" s="23" t="n">
        <v>2.087813421988771</v>
      </c>
      <c r="O528" s="23" t="n">
        <v>1.087813421988771</v>
      </c>
      <c r="P528" s="23" t="n">
        <v>0.312133419188601</v>
      </c>
      <c r="Q528" s="23" t="n">
        <v>0.06283596309844432</v>
      </c>
      <c r="R528" s="23" t="n">
        <v>0.4258596724854304</v>
      </c>
      <c r="S528" s="23" t="n">
        <v>0.05089029019838502</v>
      </c>
      <c r="T528" s="23" t="n">
        <v>0.1137262532968293</v>
      </c>
      <c r="U528" s="23" t="n">
        <v>1.201311231786036</v>
      </c>
      <c r="V528" s="23" t="n">
        <v>1.364351416110661</v>
      </c>
      <c r="W528" s="23" t="n">
        <v>0.5810979684661306</v>
      </c>
      <c r="X528" s="23" t="n">
        <v>0.1552382959807002</v>
      </c>
      <c r="Y528" s="23" t="n">
        <v>1.861697379206334</v>
      </c>
      <c r="Z528" s="23" t="n">
        <v>0.8616973792063339</v>
      </c>
      <c r="AA528" s="23" t="n">
        <v>0.533685246619322</v>
      </c>
      <c r="AB528" s="23" t="n">
        <v>0.1028030986113627</v>
      </c>
      <c r="AC528" s="23" t="n">
        <v>0.725876890280561</v>
      </c>
      <c r="AD528" s="23" t="n">
        <v>0.0893885450498763</v>
      </c>
      <c r="AE528" s="23" t="n">
        <v>0.192191643661239</v>
      </c>
      <c r="AF528" s="23" t="n">
        <v>1.192628706269432</v>
      </c>
      <c r="AG528" s="23" t="n">
        <v>1.360121710087911</v>
      </c>
      <c r="AH528" s="23" t="n">
        <v>1.064328253944259</v>
      </c>
      <c r="AI528" s="23" t="n">
        <v>0.3384513636636979</v>
      </c>
      <c r="AJ528" s="23" t="n">
        <v>1.994299562684829</v>
      </c>
      <c r="AK528" s="23" t="n">
        <v>0.9942995626848287</v>
      </c>
      <c r="AL528" s="23" t="n">
        <v>0.5333763049883223</v>
      </c>
      <c r="AM528" s="23" t="n">
        <v>0.1046103808312114</v>
      </c>
      <c r="AN528" s="23" t="n">
        <v>0.7296716028230519</v>
      </c>
      <c r="AO528" s="23" t="n">
        <v>0.09168491700351815</v>
      </c>
      <c r="AP528" s="23" t="n">
        <v>0.1962952978347295</v>
      </c>
      <c r="AQ528" s="23" t="n">
        <v>1.196128661608809</v>
      </c>
      <c r="AR528" s="23" t="n">
        <v>1.368024031061948</v>
      </c>
      <c r="AS528" s="23" t="n">
        <v>1.085754635602348</v>
      </c>
      <c r="AT528" s="23" t="n">
        <v>0.3560830327792963</v>
      </c>
      <c r="AU528" s="23" t="n">
        <v>2.035625927601189</v>
      </c>
      <c r="AV528" s="23" t="n">
        <v>1.035625927601189</v>
      </c>
      <c r="AW528" s="23" t="n">
        <v>0.5349054034054243</v>
      </c>
      <c r="AX528" s="23" t="n">
        <v>0.1057621364900834</v>
      </c>
      <c r="AY528" s="23" t="n">
        <v>0.733454270939037</v>
      </c>
      <c r="AZ528" s="23" t="n">
        <v>0.09278673104352937</v>
      </c>
      <c r="BA528" s="23" t="n">
        <v>0.1985488675336128</v>
      </c>
      <c r="BB528" s="23" t="n">
        <v>1.197721196713959</v>
      </c>
      <c r="BC528" s="23" t="n">
        <v>1.371185010040225</v>
      </c>
      <c r="BD528" s="23" t="n">
        <v>1.09554773490835</v>
      </c>
      <c r="BE528" s="23" t="n">
        <v>0.3620934639693125</v>
      </c>
      <c r="BF528" s="23" t="n">
        <v>2.048114915148827</v>
      </c>
      <c r="BG528" s="23" t="n">
        <v>1.048114915148827</v>
      </c>
      <c r="BH528" s="23" t="n">
        <v>3.735420032278336</v>
      </c>
      <c r="BI528" s="23" t="n">
        <v>0.6630138347259054</v>
      </c>
      <c r="BJ528" s="23" t="n">
        <v>4.927901486582039</v>
      </c>
      <c r="BK528" s="23" t="n">
        <v>0.5294676195777976</v>
      </c>
      <c r="BL528" s="23" t="n">
        <v>1.192481454303703</v>
      </c>
      <c r="BM528" s="23" t="n">
        <v>1.177493783562946</v>
      </c>
      <c r="BN528" s="23" t="n">
        <v>1.319236242242984</v>
      </c>
      <c r="BO528" s="23" t="n">
        <v>6.79216039648506</v>
      </c>
      <c r="BP528" s="23" t="n">
        <v>1.864258909903021</v>
      </c>
      <c r="BQ528" s="23" t="n">
        <v>1.818312355181737</v>
      </c>
      <c r="BR528" s="23" t="n">
        <v>0.8183123551817366</v>
      </c>
      <c r="CD528" s="23" t="n">
        <v>0.221551827430721</v>
      </c>
      <c r="CE528" s="23" t="n">
        <v>0.03996713551291835</v>
      </c>
      <c r="CF528" s="23" t="n">
        <v>0.3000172177951309</v>
      </c>
      <c r="CG528" s="23" t="n">
        <v>0.03849825485149153</v>
      </c>
      <c r="CH528" s="23" t="n">
        <v>0.07846539036440989</v>
      </c>
      <c r="CI528" s="23" t="n">
        <v>1.180396325213865</v>
      </c>
      <c r="CJ528" s="23" t="n">
        <v>1.354162686331016</v>
      </c>
      <c r="CK528" s="23" t="n">
        <v>0.483230285478128</v>
      </c>
      <c r="CL528" s="23" t="n">
        <v>0.1832130676829971</v>
      </c>
      <c r="CM528" s="23" t="n">
        <v>2.181116224957492</v>
      </c>
      <c r="CN528" s="23" t="n">
        <v>1.181116224957492</v>
      </c>
      <c r="CO528" s="23" t="n">
        <v>0</v>
      </c>
      <c r="CP528" s="23" t="n">
        <v>5.380451991102964e-05</v>
      </c>
      <c r="CQ528" s="23" t="n">
        <v>0.0001654659132701926</v>
      </c>
      <c r="CR528" s="23" t="n">
        <v>0.000111661393359163</v>
      </c>
      <c r="CS528" s="23" t="n">
        <v>0.0001654659132701926</v>
      </c>
      <c r="CV528" s="23" t="n">
        <v>0.002379214739076924</v>
      </c>
      <c r="CW528" s="23" t="n">
        <v>0.002213748825806731</v>
      </c>
      <c r="CZ528" s="23" t="n">
        <v>0.0007660341009391885</v>
      </c>
      <c r="DA528" s="23" t="n">
        <v>7.420407215102202e-05</v>
      </c>
      <c r="DB528" s="23" t="n">
        <v>0.0008915448966195873</v>
      </c>
      <c r="DC528" s="23" t="n">
        <v>5.130672352937672e-05</v>
      </c>
      <c r="DD528" s="23" t="n">
        <v>0.0001255107956803987</v>
      </c>
      <c r="DE528" s="23" t="n">
        <v>1.096867844473301</v>
      </c>
      <c r="DF528" s="23" t="n">
        <v>1.163844919601513</v>
      </c>
      <c r="DG528" s="23" t="n">
        <v>0.001009438647373805</v>
      </c>
      <c r="DH528" s="23" t="n">
        <v>0.000117893750754218</v>
      </c>
      <c r="DI528" s="23" t="n">
        <v>1.31774635898871</v>
      </c>
      <c r="DJ528" s="23" t="n">
        <v>0.3177463589887096</v>
      </c>
      <c r="DK528" s="23" t="n">
        <v>0.001275227013043668</v>
      </c>
      <c r="DL528" s="23" t="n">
        <v>0.001864022673797075</v>
      </c>
      <c r="DM528" s="23" t="n">
        <v>0.004823709031577956</v>
      </c>
      <c r="DN528" s="23" t="n">
        <v>0.001684459344737213</v>
      </c>
      <c r="DO528" s="23" t="n">
        <v>0.003548482018534288</v>
      </c>
      <c r="DP528" s="23" t="n">
        <v>2.461718309548737</v>
      </c>
      <c r="DQ528" s="23" t="n">
        <v>3.782627706469999</v>
      </c>
      <c r="DR528" s="23" t="n">
        <v>0.009691915418363783</v>
      </c>
      <c r="DS528" s="23" t="n">
        <v>0.004868206386785827</v>
      </c>
      <c r="DT528" s="23" t="n">
        <v>7.600149086578282</v>
      </c>
      <c r="DU528" s="23" t="n">
        <v>6.600149086578283</v>
      </c>
      <c r="DV528" s="23" t="n">
        <v>-0.0005121626968810543</v>
      </c>
      <c r="DW528" s="23" t="n">
        <v>-0.0008402756069871213</v>
      </c>
      <c r="DX528" s="23" t="n">
        <v>-0.002098051725482279</v>
      </c>
      <c r="DY528" s="23" t="n">
        <v>-0.000745613421614103</v>
      </c>
      <c r="DZ528" s="23" t="n">
        <v>-0.001585889028601224</v>
      </c>
      <c r="EA528" s="23" t="n">
        <v>2.640641952458065</v>
      </c>
      <c r="EB528" s="23" t="n">
        <v>4.096455556523154</v>
      </c>
      <c r="EC528" s="23" t="n">
        <v>-0.003287469498813485</v>
      </c>
      <c r="ED528" s="23" t="n">
        <v>-0.001189417773331206</v>
      </c>
      <c r="EE528" s="23" t="n">
        <v>6.418799180091348</v>
      </c>
      <c r="EF528" s="23" t="n">
        <v>5.418799180091348</v>
      </c>
      <c r="EG528" s="23" t="n">
        <v>0.004344215360856785</v>
      </c>
      <c r="EH528" s="23" t="n">
        <v>0.002061170995014601</v>
      </c>
      <c r="EI528" s="23" t="n">
        <v>0.008103066669106618</v>
      </c>
      <c r="EJ528" s="23" t="n">
        <v>0.001697680313235232</v>
      </c>
      <c r="EK528" s="23" t="n">
        <v>0.003758851308249833</v>
      </c>
      <c r="EL528" s="23" t="n">
        <v>1.474463355013801</v>
      </c>
      <c r="EM528" s="23" t="n">
        <v>1.865254366097655</v>
      </c>
      <c r="EN528" s="23" t="n">
        <v>0.01261467705851293</v>
      </c>
      <c r="EO528" s="23" t="n">
        <v>0.004511610389406314</v>
      </c>
      <c r="EP528" s="23" t="n">
        <v>2.903787222930175</v>
      </c>
      <c r="EQ528" s="23" t="n">
        <v>1.903787222930175</v>
      </c>
      <c r="ER528" s="23" t="n">
        <v>-0.004653156991856523</v>
      </c>
      <c r="ES528" s="23" t="n">
        <v>-0.0002538887751658839</v>
      </c>
      <c r="ET528" s="23" t="n">
        <v>-0.004308354126616495</v>
      </c>
      <c r="EU528" s="23" t="n">
        <v>0.0005986916404059119</v>
      </c>
      <c r="EV528" s="23" t="n">
        <v>0.000344802865240028</v>
      </c>
      <c r="EW528" s="23" t="n">
        <v>1.054562692728875</v>
      </c>
      <c r="EX528" s="23" t="n">
        <v>0.9258991549514735</v>
      </c>
      <c r="EY528" s="23" t="n">
        <v>0.008811704599576911</v>
      </c>
      <c r="EZ528" s="23" t="n">
        <v>0.0131200587261934</v>
      </c>
      <c r="FA528" s="23" t="n">
        <v>-1.893704556927319</v>
      </c>
      <c r="FB528" s="23" t="n">
        <v>-2.893704556927319</v>
      </c>
      <c r="FC528" s="23" t="n">
        <v>0.01242529342954561</v>
      </c>
      <c r="FD528" s="23" t="n">
        <v>0.002241477274394003</v>
      </c>
      <c r="FE528" s="23" t="n">
        <v>0.01682586872900461</v>
      </c>
      <c r="FF528" s="23" t="n">
        <v>0.002159098025064999</v>
      </c>
      <c r="FG528" s="23" t="n">
        <v>0.004400575299459001</v>
      </c>
      <c r="FH528" s="23" t="n">
        <v>1.180396325213865</v>
      </c>
      <c r="FI528" s="23" t="n">
        <v>1.354162686331017</v>
      </c>
      <c r="FJ528" s="23" t="n">
        <v>0.02710100909903965</v>
      </c>
      <c r="FK528" s="23" t="n">
        <v>0.01027514037003504</v>
      </c>
      <c r="FL528" s="23" t="n">
        <v>2.181116224957493</v>
      </c>
      <c r="FM528" s="23" t="n">
        <v>1.181116224957493</v>
      </c>
    </row>
    <row r="529">
      <c r="A529" s="2" t="inlineStr">
        <is>
          <t>SA|2601</t>
        </is>
      </c>
      <c r="B529" s="2" t="inlineStr">
        <is>
          <t>SA</t>
        </is>
      </c>
      <c r="C529" s="2" t="inlineStr">
        <is>
          <t>2601</t>
        </is>
      </c>
      <c r="D529" s="2" t="inlineStr">
        <is>
          <t>Electricity generation</t>
        </is>
      </c>
      <c r="E529" s="23" t="n">
        <v>1</v>
      </c>
      <c r="F529" s="23" t="n">
        <v>0.5185327800008734</v>
      </c>
      <c r="G529" s="23" t="n">
        <v>1.909509729634835</v>
      </c>
      <c r="H529" s="23" t="n">
        <v>0.3909769496339612</v>
      </c>
      <c r="I529" s="23" t="n">
        <v>0.9095097296348347</v>
      </c>
      <c r="J529" s="23" t="n">
        <v>1.518532780000873</v>
      </c>
      <c r="K529" s="23" t="n">
        <v>1.909509729634835</v>
      </c>
      <c r="L529" s="23" t="n">
        <v>2.268976401047987</v>
      </c>
      <c r="M529" s="23" t="n">
        <v>0.3594666714131525</v>
      </c>
      <c r="N529" s="23" t="n">
        <v>2.268976401047987</v>
      </c>
      <c r="O529" s="23" t="n">
        <v>1.268976401047987</v>
      </c>
      <c r="P529" s="23" t="n">
        <v>0.07354953785518147</v>
      </c>
      <c r="Q529" s="23" t="n">
        <v>0.08959065673257113</v>
      </c>
      <c r="R529" s="23" t="n">
        <v>0.2470090490751433</v>
      </c>
      <c r="S529" s="23" t="n">
        <v>0.08386885448739076</v>
      </c>
      <c r="T529" s="23" t="n">
        <v>0.1734595112199619</v>
      </c>
      <c r="U529" s="23" t="n">
        <v>2.218099519659451</v>
      </c>
      <c r="V529" s="23" t="n">
        <v>3.358403822489034</v>
      </c>
      <c r="W529" s="23" t="n">
        <v>0.3370510660767655</v>
      </c>
      <c r="X529" s="23" t="n">
        <v>0.0900420170016222</v>
      </c>
      <c r="Y529" s="23" t="n">
        <v>4.582640162068955</v>
      </c>
      <c r="Z529" s="23" t="n">
        <v>3.582640162068955</v>
      </c>
      <c r="AA529" s="23" t="n">
        <v>0.2557340863096704</v>
      </c>
      <c r="AB529" s="23" t="n">
        <v>0.2352836499861931</v>
      </c>
      <c r="AC529" s="23" t="n">
        <v>0.6597345885049859</v>
      </c>
      <c r="AD529" s="23" t="n">
        <v>0.1687168522091224</v>
      </c>
      <c r="AE529" s="23" t="n">
        <v>0.4040005021953155</v>
      </c>
      <c r="AF529" s="23" t="n">
        <v>1.920032418757374</v>
      </c>
      <c r="AG529" s="23" t="n">
        <v>2.579767906676735</v>
      </c>
      <c r="AH529" s="23" t="n">
        <v>0.8560446758369009</v>
      </c>
      <c r="AI529" s="23" t="n">
        <v>0.196310087331915</v>
      </c>
      <c r="AJ529" s="23" t="n">
        <v>3.347401545839727</v>
      </c>
      <c r="AK529" s="23" t="n">
        <v>2.347401545839727</v>
      </c>
      <c r="AL529" s="23" t="n">
        <v>0.2280804167713245</v>
      </c>
      <c r="AM529" s="23" t="n">
        <v>0.2466603856395224</v>
      </c>
      <c r="AN529" s="23" t="n">
        <v>0.6522481547666429</v>
      </c>
      <c r="AO529" s="23" t="n">
        <v>0.177507352355796</v>
      </c>
      <c r="AP529" s="23" t="n">
        <v>0.4241677379953184</v>
      </c>
      <c r="AQ529" s="23" t="n">
        <v>2.081462359334542</v>
      </c>
      <c r="AR529" s="23" t="n">
        <v>2.859728879838872</v>
      </c>
      <c r="AS529" s="23" t="n">
        <v>0.8587850423880378</v>
      </c>
      <c r="AT529" s="23" t="n">
        <v>0.2065368876213949</v>
      </c>
      <c r="AU529" s="23" t="n">
        <v>3.765273031963385</v>
      </c>
      <c r="AV529" s="23" t="n">
        <v>2.765273031963386</v>
      </c>
      <c r="AW529" s="23" t="n">
        <v>0.2331065462957261</v>
      </c>
      <c r="AX529" s="23" t="n">
        <v>0.2489929563924036</v>
      </c>
      <c r="AY529" s="23" t="n">
        <v>0.6615648484181986</v>
      </c>
      <c r="AZ529" s="23" t="n">
        <v>0.179465345730069</v>
      </c>
      <c r="BA529" s="23" t="n">
        <v>0.4284583021224726</v>
      </c>
      <c r="BB529" s="23" t="n">
        <v>2.068150853543699</v>
      </c>
      <c r="BC529" s="23" t="n">
        <v>2.838036335448586</v>
      </c>
      <c r="BD529" s="23" t="n">
        <v>0.8715879334625907</v>
      </c>
      <c r="BE529" s="23" t="n">
        <v>0.210023085044392</v>
      </c>
      <c r="BF529" s="23" t="n">
        <v>3.739010968644646</v>
      </c>
      <c r="BG529" s="23" t="n">
        <v>2.739010968644646</v>
      </c>
      <c r="BH529" s="23" t="n">
        <v>0.5593752394630357</v>
      </c>
      <c r="BI529" s="23" t="n">
        <v>0.7701046922821364</v>
      </c>
      <c r="BJ529" s="23" t="n">
        <v>2.153090458433968</v>
      </c>
      <c r="BK529" s="23" t="n">
        <v>0.8236105266887961</v>
      </c>
      <c r="BL529" s="23" t="n">
        <v>1.593715218970932</v>
      </c>
      <c r="BM529" s="23" t="n">
        <v>2.37672288287445</v>
      </c>
      <c r="BN529" s="23" t="n">
        <v>3.849098613125595</v>
      </c>
      <c r="BO529" s="23" t="n">
        <v>3.234406324473769</v>
      </c>
      <c r="BP529" s="23" t="n">
        <v>1.0813158660398</v>
      </c>
      <c r="BQ529" s="23" t="n">
        <v>5.782176428793293</v>
      </c>
      <c r="BR529" s="23" t="n">
        <v>4.782176428793292</v>
      </c>
      <c r="CD529" s="23" t="n">
        <v>0.182184548454489</v>
      </c>
      <c r="CE529" s="23" t="n">
        <v>0.145692993253622</v>
      </c>
      <c r="CF529" s="23" t="n">
        <v>0.4127255394298427</v>
      </c>
      <c r="CG529" s="23" t="n">
        <v>0.08484799772173174</v>
      </c>
      <c r="CH529" s="23" t="n">
        <v>0.2305409909753537</v>
      </c>
      <c r="CI529" s="23" t="n">
        <v>1.799700054091125</v>
      </c>
      <c r="CJ529" s="23" t="n">
        <v>2.265425596907547</v>
      </c>
      <c r="CK529" s="23" t="n">
        <v>0.518993609760135</v>
      </c>
      <c r="CL529" s="23" t="n">
        <v>0.1062680703302923</v>
      </c>
      <c r="CM529" s="23" t="n">
        <v>2.848724626555162</v>
      </c>
      <c r="CN529" s="23" t="n">
        <v>1.848724626555162</v>
      </c>
      <c r="CO529" s="23" t="n">
        <v>0</v>
      </c>
      <c r="CP529" s="23" t="n">
        <v>0.0009294725337226504</v>
      </c>
      <c r="CQ529" s="23" t="n">
        <v>0.001370887767260798</v>
      </c>
      <c r="CR529" s="23" t="n">
        <v>0.000441415233538148</v>
      </c>
      <c r="CS529" s="23" t="n">
        <v>0.001370887767260798</v>
      </c>
      <c r="CV529" s="23" t="n">
        <v>0.002654916351518078</v>
      </c>
      <c r="CW529" s="23" t="n">
        <v>0.001284028584257279</v>
      </c>
      <c r="CZ529" s="23" t="n">
        <v>0.0001610400439467483</v>
      </c>
      <c r="DA529" s="23" t="n">
        <v>6.619508983376459e-05</v>
      </c>
      <c r="DB529" s="23" t="n">
        <v>0.000292946273611042</v>
      </c>
      <c r="DC529" s="23" t="n">
        <v>6.571113983052909e-05</v>
      </c>
      <c r="DD529" s="23" t="n">
        <v>0.0001319062296642937</v>
      </c>
      <c r="DE529" s="23" t="n">
        <v>1.411047390521413</v>
      </c>
      <c r="DF529" s="23" t="n">
        <v>1.819089627843815</v>
      </c>
      <c r="DG529" s="23" t="n">
        <v>0.0003613275389601279</v>
      </c>
      <c r="DH529" s="23" t="n">
        <v>6.838126534908592e-05</v>
      </c>
      <c r="DI529" s="23" t="n">
        <v>2.243712371809893</v>
      </c>
      <c r="DJ529" s="23" t="n">
        <v>1.243712371809892</v>
      </c>
      <c r="DK529" s="23" t="n">
        <v>0.009082603234772871</v>
      </c>
      <c r="DL529" s="23" t="n">
        <v>0.002147336769741584</v>
      </c>
      <c r="DM529" s="23" t="n">
        <v>0.01336954215504177</v>
      </c>
      <c r="DN529" s="23" t="n">
        <v>0.002139602150527315</v>
      </c>
      <c r="DO529" s="23" t="n">
        <v>0.0042869389202689</v>
      </c>
      <c r="DP529" s="23" t="n">
        <v>1.236423051215149</v>
      </c>
      <c r="DQ529" s="23" t="n">
        <v>1.471994516269993</v>
      </c>
      <c r="DR529" s="23" t="n">
        <v>0.01619322119298272</v>
      </c>
      <c r="DS529" s="23" t="n">
        <v>0.002823679037940953</v>
      </c>
      <c r="DT529" s="23" t="n">
        <v>1.782883252126082</v>
      </c>
      <c r="DU529" s="23" t="n">
        <v>0.7828832521260815</v>
      </c>
      <c r="DV529" s="23" t="n">
        <v>-0.0042175137543181</v>
      </c>
      <c r="DW529" s="23" t="n">
        <v>-0.0008104336404167874</v>
      </c>
      <c r="DX529" s="23" t="n">
        <v>-0.005716682544358086</v>
      </c>
      <c r="DY529" s="23" t="n">
        <v>-0.0006887351496231987</v>
      </c>
      <c r="DZ529" s="23" t="n">
        <v>-0.001499168790039986</v>
      </c>
      <c r="EA529" s="23" t="n">
        <v>1.192159098375678</v>
      </c>
      <c r="EB529" s="23" t="n">
        <v>1.355462691379504</v>
      </c>
      <c r="EC529" s="23" t="n">
        <v>-0.006406574008907753</v>
      </c>
      <c r="ED529" s="23" t="n">
        <v>-0.0006898914645496667</v>
      </c>
      <c r="EE529" s="23" t="n">
        <v>1.519040454189007</v>
      </c>
      <c r="EF529" s="23" t="n">
        <v>0.5190404541890075</v>
      </c>
      <c r="EG529" s="23" t="n">
        <v>0.003822012909869171</v>
      </c>
      <c r="EH529" s="23" t="n">
        <v>0.003527479720411794</v>
      </c>
      <c r="EI529" s="23" t="n">
        <v>0.01053170546762683</v>
      </c>
      <c r="EJ529" s="23" t="n">
        <v>0.003182212837345866</v>
      </c>
      <c r="EK529" s="23" t="n">
        <v>0.006709692557757659</v>
      </c>
      <c r="EL529" s="23" t="n">
        <v>1.92293767802384</v>
      </c>
      <c r="EM529" s="23" t="n">
        <v>2.755538957085139</v>
      </c>
      <c r="EN529" s="23" t="n">
        <v>0.01314855008590403</v>
      </c>
      <c r="EO529" s="23" t="n">
        <v>0.002616844618277199</v>
      </c>
      <c r="EP529" s="23" t="n">
        <v>3.440216031702025</v>
      </c>
      <c r="EQ529" s="23" t="n">
        <v>2.440216031702025</v>
      </c>
      <c r="ER529" s="23" t="n">
        <v>-0.03147568244821505</v>
      </c>
      <c r="ES529" s="23" t="n">
        <v>0.007849255932917455</v>
      </c>
      <c r="ET529" s="23" t="n">
        <v>-0.01801813920596996</v>
      </c>
      <c r="EU529" s="23" t="n">
        <v>0.005608287309327636</v>
      </c>
      <c r="EV529" s="23" t="n">
        <v>0.01345754324224509</v>
      </c>
      <c r="EW529" s="23" t="n">
        <v>0.7506247578322937</v>
      </c>
      <c r="EX529" s="23" t="n">
        <v>0.5724463396659966</v>
      </c>
      <c r="EY529" s="23" t="n">
        <v>-0.01040818353476712</v>
      </c>
      <c r="EZ529" s="23" t="n">
        <v>0.007609955671202847</v>
      </c>
      <c r="FA529" s="23" t="n">
        <v>0.3306738003819628</v>
      </c>
      <c r="FB529" s="23" t="n">
        <v>-0.6693261996180372</v>
      </c>
      <c r="FC529" s="23" t="n">
        <v>0.01021745791550354</v>
      </c>
      <c r="FD529" s="23" t="n">
        <v>0.008170901647701971</v>
      </c>
      <c r="FE529" s="23" t="n">
        <v>0.02314689069710735</v>
      </c>
      <c r="FF529" s="23" t="n">
        <v>0.004758531133901839</v>
      </c>
      <c r="FG529" s="23" t="n">
        <v>0.01292943278160381</v>
      </c>
      <c r="FH529" s="23" t="n">
        <v>1.799700054091125</v>
      </c>
      <c r="FI529" s="23" t="n">
        <v>2.265425596907547</v>
      </c>
      <c r="FJ529" s="23" t="n">
        <v>0.02910672398468593</v>
      </c>
      <c r="FK529" s="23" t="n">
        <v>0.00595983328757858</v>
      </c>
      <c r="FL529" s="23" t="n">
        <v>2.848724626555164</v>
      </c>
      <c r="FM529" s="23" t="n">
        <v>1.848724626555164</v>
      </c>
    </row>
    <row r="530">
      <c r="A530" s="2" t="inlineStr">
        <is>
          <t>SA|2605</t>
        </is>
      </c>
      <c r="B530" s="2" t="inlineStr">
        <is>
          <t>SA</t>
        </is>
      </c>
      <c r="C530" s="2" t="inlineStr">
        <is>
          <t>2605</t>
        </is>
      </c>
      <c r="D530" s="2" t="inlineStr">
        <is>
          <t>Electricity transmission, distribution, on selling and electricity market operation</t>
        </is>
      </c>
      <c r="E530" s="23" t="n">
        <v>1</v>
      </c>
      <c r="F530" s="23" t="n">
        <v>0.5917222619073361</v>
      </c>
      <c r="G530" s="23" t="n">
        <v>2.180605685765145</v>
      </c>
      <c r="H530" s="23" t="n">
        <v>0.5888834238578085</v>
      </c>
      <c r="I530" s="23" t="n">
        <v>1.180605685765145</v>
      </c>
      <c r="J530" s="23" t="n">
        <v>1.591722261907336</v>
      </c>
      <c r="K530" s="23" t="n">
        <v>2.180605685765145</v>
      </c>
      <c r="L530" s="23" t="n">
        <v>2.609515924639396</v>
      </c>
      <c r="M530" s="23" t="n">
        <v>0.4289102388742516</v>
      </c>
      <c r="N530" s="23" t="n">
        <v>2.609515924639396</v>
      </c>
      <c r="O530" s="23" t="n">
        <v>1.609515924639396</v>
      </c>
      <c r="P530" s="23" t="n">
        <v>0.09907272099622413</v>
      </c>
      <c r="Q530" s="23" t="n">
        <v>0.08589652531844999</v>
      </c>
      <c r="R530" s="23" t="n">
        <v>0.2947274912203287</v>
      </c>
      <c r="S530" s="23" t="n">
        <v>0.1097582449056545</v>
      </c>
      <c r="T530" s="23" t="n">
        <v>0.1956547702241045</v>
      </c>
      <c r="U530" s="23" t="n">
        <v>1.867004806718932</v>
      </c>
      <c r="V530" s="23" t="n">
        <v>2.974860165913494</v>
      </c>
      <c r="W530" s="23" t="n">
        <v>0.4021642749117357</v>
      </c>
      <c r="X530" s="23" t="n">
        <v>0.1074367836914071</v>
      </c>
      <c r="Y530" s="23" t="n">
        <v>4.059283633958767</v>
      </c>
      <c r="Z530" s="23" t="n">
        <v>3.059283633958767</v>
      </c>
      <c r="AA530" s="23" t="n">
        <v>0.2958786202792582</v>
      </c>
      <c r="AB530" s="23" t="n">
        <v>0.2111297834211629</v>
      </c>
      <c r="AC530" s="23" t="n">
        <v>0.7396839001262948</v>
      </c>
      <c r="AD530" s="23" t="n">
        <v>0.2326754964258738</v>
      </c>
      <c r="AE530" s="23" t="n">
        <v>0.4438052798470367</v>
      </c>
      <c r="AF530" s="23" t="n">
        <v>1.713568906134187</v>
      </c>
      <c r="AG530" s="23" t="n">
        <v>2.499957244048797</v>
      </c>
      <c r="AH530" s="23" t="n">
        <v>0.9739181508843623</v>
      </c>
      <c r="AI530" s="23" t="n">
        <v>0.2342342507580675</v>
      </c>
      <c r="AJ530" s="23" t="n">
        <v>3.291613804218609</v>
      </c>
      <c r="AK530" s="23" t="n">
        <v>2.291613804218609</v>
      </c>
      <c r="AL530" s="23" t="n">
        <v>0.3509436003422943</v>
      </c>
      <c r="AM530" s="23" t="n">
        <v>0.2340906633587735</v>
      </c>
      <c r="AN530" s="23" t="n">
        <v>0.8349697058590648</v>
      </c>
      <c r="AO530" s="23" t="n">
        <v>0.2499354421579971</v>
      </c>
      <c r="AP530" s="23" t="n">
        <v>0.4840261055167706</v>
      </c>
      <c r="AQ530" s="23" t="n">
        <v>1.667032147417568</v>
      </c>
      <c r="AR530" s="23" t="n">
        <v>2.379213369455017</v>
      </c>
      <c r="AS530" s="23" t="n">
        <v>1.081406421279117</v>
      </c>
      <c r="AT530" s="23" t="n">
        <v>0.2464367154200517</v>
      </c>
      <c r="AU530" s="23" t="n">
        <v>3.081425107123659</v>
      </c>
      <c r="AV530" s="23" t="n">
        <v>2.081425107123659</v>
      </c>
      <c r="AW530" s="23" t="n">
        <v>0.3514461939895128</v>
      </c>
      <c r="AX530" s="23" t="n">
        <v>0.2356530274427092</v>
      </c>
      <c r="AY530" s="23" t="n">
        <v>0.8393585781795648</v>
      </c>
      <c r="AZ530" s="23" t="n">
        <v>0.2522593567473428</v>
      </c>
      <c r="BA530" s="23" t="n">
        <v>0.487912384190052</v>
      </c>
      <c r="BB530" s="23" t="n">
        <v>1.670523771413331</v>
      </c>
      <c r="BC530" s="23" t="n">
        <v>2.388298955955151</v>
      </c>
      <c r="BD530" s="23" t="n">
        <v>1.089954972057657</v>
      </c>
      <c r="BE530" s="23" t="n">
        <v>0.2505963938780918</v>
      </c>
      <c r="BF530" s="23" t="n">
        <v>3.101342369609446</v>
      </c>
      <c r="BG530" s="23" t="n">
        <v>2.101342369609446</v>
      </c>
      <c r="BH530" s="23" t="n">
        <v>0.7960952495497364</v>
      </c>
      <c r="BI530" s="23" t="n">
        <v>0.7593229143228931</v>
      </c>
      <c r="BJ530" s="23" t="n">
        <v>2.608492555030521</v>
      </c>
      <c r="BK530" s="23" t="n">
        <v>1.053074391157891</v>
      </c>
      <c r="BL530" s="23" t="n">
        <v>1.812397305480784</v>
      </c>
      <c r="BM530" s="23" t="n">
        <v>1.953809126172225</v>
      </c>
      <c r="BN530" s="23" t="n">
        <v>3.276608617506333</v>
      </c>
      <c r="BO530" s="23" t="n">
        <v>3.898702422271848</v>
      </c>
      <c r="BP530" s="23" t="n">
        <v>1.290209867241327</v>
      </c>
      <c r="BQ530" s="23" t="n">
        <v>4.897281354808881</v>
      </c>
      <c r="BR530" s="23" t="n">
        <v>3.897281354808881</v>
      </c>
      <c r="CD530" s="23" t="n">
        <v>0.196805899283034</v>
      </c>
      <c r="CE530" s="23" t="n">
        <v>0.1252332581027128</v>
      </c>
      <c r="CF530" s="23" t="n">
        <v>0.4449564089059661</v>
      </c>
      <c r="CG530" s="23" t="n">
        <v>0.1229172515202193</v>
      </c>
      <c r="CH530" s="23" t="n">
        <v>0.2481505096229321</v>
      </c>
      <c r="CI530" s="23" t="n">
        <v>1.636328781601257</v>
      </c>
      <c r="CJ530" s="23" t="n">
        <v>2.260889589829101</v>
      </c>
      <c r="CK530" s="23" t="n">
        <v>0.5717538759726263</v>
      </c>
      <c r="CL530" s="23" t="n">
        <v>0.1267974670666602</v>
      </c>
      <c r="CM530" s="23" t="n">
        <v>2.905166349461737</v>
      </c>
      <c r="CN530" s="23" t="n">
        <v>1.905166349461737</v>
      </c>
      <c r="CO530" s="23" t="n">
        <v>0</v>
      </c>
      <c r="CP530" s="23" t="n">
        <v>0.0004378434673016533</v>
      </c>
      <c r="CQ530" s="23" t="n">
        <v>0.0009269575314455647</v>
      </c>
      <c r="CR530" s="23" t="n">
        <v>0.0004891140641439114</v>
      </c>
      <c r="CS530" s="23" t="n">
        <v>0.0009269575314455647</v>
      </c>
      <c r="CV530" s="23" t="n">
        <v>0.002459041172552221</v>
      </c>
      <c r="CW530" s="23" t="n">
        <v>0.001532083641106657</v>
      </c>
      <c r="CZ530" s="23" t="n">
        <v>9.384561655605363e-05</v>
      </c>
      <c r="DA530" s="23" t="n">
        <v>7.604048155113379e-05</v>
      </c>
      <c r="DB530" s="23" t="n">
        <v>0.000262981215400399</v>
      </c>
      <c r="DC530" s="23" t="n">
        <v>9.309511729321163e-05</v>
      </c>
      <c r="DD530" s="23" t="n">
        <v>0.0001691355988443454</v>
      </c>
      <c r="DE530" s="23" t="n">
        <v>1.810272065352302</v>
      </c>
      <c r="DF530" s="23" t="n">
        <v>2.802274896274152</v>
      </c>
      <c r="DG530" s="23" t="n">
        <v>0.0003445727152190019</v>
      </c>
      <c r="DH530" s="23" t="n">
        <v>8.15914998186029e-05</v>
      </c>
      <c r="DI530" s="23" t="n">
        <v>3.671697494929771</v>
      </c>
      <c r="DJ530" s="23" t="n">
        <v>2.671697494929771</v>
      </c>
      <c r="DK530" s="23" t="n">
        <v>0.0008501172333750445</v>
      </c>
      <c r="DL530" s="23" t="n">
        <v>0.001583672127688147</v>
      </c>
      <c r="DM530" s="23" t="n">
        <v>0.005011947159508124</v>
      </c>
      <c r="DN530" s="23" t="n">
        <v>0.002578157798444932</v>
      </c>
      <c r="DO530" s="23" t="n">
        <v>0.00416182992613308</v>
      </c>
      <c r="DP530" s="23" t="n">
        <v>2.862886747279339</v>
      </c>
      <c r="DQ530" s="23" t="n">
        <v>5.895595292910635</v>
      </c>
      <c r="DR530" s="23" t="n">
        <v>0.008381118620957678</v>
      </c>
      <c r="DS530" s="23" t="n">
        <v>0.003369171461449554</v>
      </c>
      <c r="DT530" s="23" t="n">
        <v>9.8587798152072</v>
      </c>
      <c r="DU530" s="23" t="n">
        <v>8.858779815207201</v>
      </c>
      <c r="DV530" s="23" t="n">
        <v>-0.0004413692027125315</v>
      </c>
      <c r="DW530" s="23" t="n">
        <v>-0.0005351919926051714</v>
      </c>
      <c r="DX530" s="23" t="n">
        <v>-0.001813013585853723</v>
      </c>
      <c r="DY530" s="23" t="n">
        <v>-0.0008364523905360205</v>
      </c>
      <c r="DZ530" s="23" t="n">
        <v>-0.001371644383141192</v>
      </c>
      <c r="EA530" s="23" t="n">
        <v>2.212572126274401</v>
      </c>
      <c r="EB530" s="23" t="n">
        <v>4.107702972276837</v>
      </c>
      <c r="EC530" s="23" t="n">
        <v>-0.002636181730188333</v>
      </c>
      <c r="ED530" s="23" t="n">
        <v>-0.00082316814433461</v>
      </c>
      <c r="EE530" s="23" t="n">
        <v>5.972736008736221</v>
      </c>
      <c r="EF530" s="23" t="n">
        <v>4.972736008736221</v>
      </c>
      <c r="EG530" s="23" t="n">
        <v>0.00526225736371253</v>
      </c>
      <c r="EH530" s="23" t="n">
        <v>0.003730298334344934</v>
      </c>
      <c r="EI530" s="23" t="n">
        <v>0.01331472427996669</v>
      </c>
      <c r="EJ530" s="23" t="n">
        <v>0.00432216858190923</v>
      </c>
      <c r="EK530" s="23" t="n">
        <v>0.008052466916254164</v>
      </c>
      <c r="EL530" s="23" t="n">
        <v>1.708877973180924</v>
      </c>
      <c r="EM530" s="23" t="n">
        <v>2.5302305379023</v>
      </c>
      <c r="EN530" s="23" t="n">
        <v>0.01643710401522745</v>
      </c>
      <c r="EO530" s="23" t="n">
        <v>0.003122379735260758</v>
      </c>
      <c r="EP530" s="23" t="n">
        <v>3.123584210946127</v>
      </c>
      <c r="EQ530" s="23" t="n">
        <v>2.123584210946127</v>
      </c>
      <c r="ER530" s="23" t="n">
        <v>0.04980272269932354</v>
      </c>
      <c r="ES530" s="23" t="n">
        <v>0.01923058160326563</v>
      </c>
      <c r="ET530" s="23" t="n">
        <v>0.08197108145280338</v>
      </c>
      <c r="EU530" s="23" t="n">
        <v>0.01293777715021421</v>
      </c>
      <c r="EV530" s="23" t="n">
        <v>0.03216835875347984</v>
      </c>
      <c r="EW530" s="23" t="n">
        <v>1.386135146051499</v>
      </c>
      <c r="EX530" s="23" t="n">
        <v>1.645915665046898</v>
      </c>
      <c r="EY530" s="23" t="n">
        <v>0.09105116637952686</v>
      </c>
      <c r="EZ530" s="23" t="n">
        <v>0.009080084926723478</v>
      </c>
      <c r="FA530" s="23" t="n">
        <v>1.828236719691704</v>
      </c>
      <c r="FB530" s="23" t="n">
        <v>0.8282367196917043</v>
      </c>
      <c r="FC530" s="23" t="n">
        <v>0.01103746728526517</v>
      </c>
      <c r="FD530" s="23" t="n">
        <v>0.007023458109596524</v>
      </c>
      <c r="FE530" s="23" t="n">
        <v>0.02495449488333528</v>
      </c>
      <c r="FF530" s="23" t="n">
        <v>0.00689356948847359</v>
      </c>
      <c r="FG530" s="23" t="n">
        <v>0.01391702759807011</v>
      </c>
      <c r="FH530" s="23" t="n">
        <v>1.636328781601258</v>
      </c>
      <c r="FI530" s="23" t="n">
        <v>2.260889589829101</v>
      </c>
      <c r="FJ530" s="23" t="n">
        <v>0.03206567854043717</v>
      </c>
      <c r="FK530" s="23" t="n">
        <v>0.007111183657101887</v>
      </c>
      <c r="FL530" s="23" t="n">
        <v>2.905166349461739</v>
      </c>
      <c r="FM530" s="23" t="n">
        <v>1.905166349461738</v>
      </c>
    </row>
    <row r="531">
      <c r="A531" s="2" t="inlineStr">
        <is>
          <t>SA|2701</t>
        </is>
      </c>
      <c r="B531" s="2" t="inlineStr">
        <is>
          <t>SA</t>
        </is>
      </c>
      <c r="C531" s="2" t="inlineStr">
        <is>
          <t>2701</t>
        </is>
      </c>
      <c r="D531" s="2" t="inlineStr">
        <is>
          <t>Gas supply</t>
        </is>
      </c>
      <c r="E531" s="23" t="n">
        <v>1</v>
      </c>
      <c r="F531" s="23" t="n">
        <v>0.5980159387926918</v>
      </c>
      <c r="G531" s="23" t="n">
        <v>2.16024806370826</v>
      </c>
      <c r="H531" s="23" t="n">
        <v>0.562232124915568</v>
      </c>
      <c r="I531" s="23" t="n">
        <v>1.16024806370826</v>
      </c>
      <c r="J531" s="23" t="n">
        <v>1.598015938792692</v>
      </c>
      <c r="K531" s="23" t="n">
        <v>2.16024806370826</v>
      </c>
      <c r="L531" s="23" t="n">
        <v>2.493235782214503</v>
      </c>
      <c r="M531" s="23" t="n">
        <v>0.3329877185062435</v>
      </c>
      <c r="N531" s="23" t="n">
        <v>2.493235782214503</v>
      </c>
      <c r="O531" s="23" t="n">
        <v>1.493235782214503</v>
      </c>
      <c r="P531" s="23" t="n">
        <v>0.05167990557084651</v>
      </c>
      <c r="Q531" s="23" t="n">
        <v>0.07565887625537122</v>
      </c>
      <c r="R531" s="23" t="n">
        <v>0.2288139241910236</v>
      </c>
      <c r="S531" s="23" t="n">
        <v>0.1014751423648059</v>
      </c>
      <c r="T531" s="23" t="n">
        <v>0.1771340186201771</v>
      </c>
      <c r="U531" s="23" t="n">
        <v>2.463990218628643</v>
      </c>
      <c r="V531" s="23" t="n">
        <v>4.427522102906112</v>
      </c>
      <c r="W531" s="23" t="n">
        <v>0.312223286436487</v>
      </c>
      <c r="X531" s="23" t="n">
        <v>0.08340936224546341</v>
      </c>
      <c r="Y531" s="23" t="n">
        <v>6.041483299702803</v>
      </c>
      <c r="Z531" s="23" t="n">
        <v>5.041483299702803</v>
      </c>
      <c r="AA531" s="23" t="n">
        <v>0.3299607586984566</v>
      </c>
      <c r="AB531" s="23" t="n">
        <v>0.2367369394408513</v>
      </c>
      <c r="AC531" s="23" t="n">
        <v>0.805625002319278</v>
      </c>
      <c r="AD531" s="23" t="n">
        <v>0.23892730417997</v>
      </c>
      <c r="AE531" s="23" t="n">
        <v>0.4756642436208214</v>
      </c>
      <c r="AF531" s="23" t="n">
        <v>1.717469981505284</v>
      </c>
      <c r="AG531" s="23" t="n">
        <v>2.441578221292429</v>
      </c>
      <c r="AH531" s="23" t="n">
        <v>0.9874745402567863</v>
      </c>
      <c r="AI531" s="23" t="n">
        <v>0.1818495379375082</v>
      </c>
      <c r="AJ531" s="23" t="n">
        <v>2.992702963079364</v>
      </c>
      <c r="AK531" s="23" t="n">
        <v>1.992702963079364</v>
      </c>
      <c r="AL531" s="23" t="n">
        <v>0.3516742106413603</v>
      </c>
      <c r="AM531" s="23" t="n">
        <v>0.2465430847025648</v>
      </c>
      <c r="AN531" s="23" t="n">
        <v>0.8449744267245396</v>
      </c>
      <c r="AO531" s="23" t="n">
        <v>0.2467571313806144</v>
      </c>
      <c r="AP531" s="23" t="n">
        <v>0.4933002160831793</v>
      </c>
      <c r="AQ531" s="23" t="n">
        <v>1.701055343958648</v>
      </c>
      <c r="AR531" s="23" t="n">
        <v>2.402719338399966</v>
      </c>
      <c r="AS531" s="23" t="n">
        <v>1.036297440694263</v>
      </c>
      <c r="AT531" s="23" t="n">
        <v>0.1913230139697237</v>
      </c>
      <c r="AU531" s="23" t="n">
        <v>2.946754152954043</v>
      </c>
      <c r="AV531" s="23" t="n">
        <v>1.946754152954042</v>
      </c>
      <c r="AW531" s="23" t="n">
        <v>0.3521573615316149</v>
      </c>
      <c r="AX531" s="23" t="n">
        <v>0.2485790509087642</v>
      </c>
      <c r="AY531" s="23" t="n">
        <v>0.8501335466275112</v>
      </c>
      <c r="AZ531" s="23" t="n">
        <v>0.249397134187132</v>
      </c>
      <c r="BA531" s="23" t="n">
        <v>0.4979761850958963</v>
      </c>
      <c r="BB531" s="23" t="n">
        <v>1.705874924288493</v>
      </c>
      <c r="BC531" s="23" t="n">
        <v>2.414072910275341</v>
      </c>
      <c r="BD531" s="23" t="n">
        <v>1.044685958531633</v>
      </c>
      <c r="BE531" s="23" t="n">
        <v>0.1945524119041221</v>
      </c>
      <c r="BF531" s="23" t="n">
        <v>2.966531649340082</v>
      </c>
      <c r="BG531" s="23" t="n">
        <v>1.966531649340082</v>
      </c>
      <c r="BH531" s="23" t="n">
        <v>0.8407952460994015</v>
      </c>
      <c r="BI531" s="23" t="n">
        <v>0.8768279427493836</v>
      </c>
      <c r="BJ531" s="23" t="n">
        <v>2.835347887377965</v>
      </c>
      <c r="BK531" s="23" t="n">
        <v>1.117724698529179</v>
      </c>
      <c r="BL531" s="23" t="n">
        <v>1.994552641278563</v>
      </c>
      <c r="BM531" s="23" t="n">
        <v>2.042855495219727</v>
      </c>
      <c r="BN531" s="23" t="n">
        <v>3.372221596793806</v>
      </c>
      <c r="BO531" s="23" t="n">
        <v>3.83701210787911</v>
      </c>
      <c r="BP531" s="23" t="n">
        <v>1.001664220501146</v>
      </c>
      <c r="BQ531" s="23" t="n">
        <v>4.563551144799749</v>
      </c>
      <c r="BR531" s="23" t="n">
        <v>3.563551144799749</v>
      </c>
      <c r="CD531" s="23" t="n">
        <v>0.2782808531276101</v>
      </c>
      <c r="CE531" s="23" t="n">
        <v>0.1610780631854802</v>
      </c>
      <c r="CF531" s="23" t="n">
        <v>0.5768110781282545</v>
      </c>
      <c r="CG531" s="23" t="n">
        <v>0.1374521618151641</v>
      </c>
      <c r="CH531" s="23" t="n">
        <v>0.2985302250006444</v>
      </c>
      <c r="CI531" s="23" t="n">
        <v>1.578832720164241</v>
      </c>
      <c r="CJ531" s="23" t="n">
        <v>2.072765954414221</v>
      </c>
      <c r="CK531" s="23" t="n">
        <v>0.6752512538202993</v>
      </c>
      <c r="CL531" s="23" t="n">
        <v>0.09844017569204477</v>
      </c>
      <c r="CM531" s="23" t="n">
        <v>2.426509931355759</v>
      </c>
      <c r="CN531" s="23" t="n">
        <v>1.426509931355759</v>
      </c>
      <c r="CO531" s="23" t="n">
        <v>0</v>
      </c>
      <c r="CP531" s="23" t="n">
        <v>0.0005548724044196746</v>
      </c>
      <c r="CQ531" s="23" t="n">
        <v>0.001106826872770737</v>
      </c>
      <c r="CR531" s="23" t="n">
        <v>0.0005519544683510628</v>
      </c>
      <c r="CS531" s="23" t="n">
        <v>0.001106826872770737</v>
      </c>
      <c r="CV531" s="23" t="n">
        <v>0.00229627163294215</v>
      </c>
      <c r="CW531" s="23" t="n">
        <v>0.001189444760171413</v>
      </c>
      <c r="CZ531" s="23" t="n">
        <v>0.000117744627961426</v>
      </c>
      <c r="DA531" s="23" t="n">
        <v>9.599287149863591e-05</v>
      </c>
      <c r="DB531" s="23" t="n">
        <v>0.0003216567947986897</v>
      </c>
      <c r="DC531" s="23" t="n">
        <v>0.0001079192953386277</v>
      </c>
      <c r="DD531" s="23" t="n">
        <v>0.0002039121668372636</v>
      </c>
      <c r="DE531" s="23" t="n">
        <v>1.815263279188277</v>
      </c>
      <c r="DF531" s="23" t="n">
        <v>2.731817156907292</v>
      </c>
      <c r="DG531" s="23" t="n">
        <v>0.0003850009747963717</v>
      </c>
      <c r="DH531" s="23" t="n">
        <v>6.334417999768208e-05</v>
      </c>
      <c r="DI531" s="23" t="n">
        <v>3.269796520334675</v>
      </c>
      <c r="DJ531" s="23" t="n">
        <v>2.269796520334675</v>
      </c>
      <c r="DK531" s="23" t="n">
        <v>0.0005168812687450169</v>
      </c>
      <c r="DL531" s="23" t="n">
        <v>0.002129862922664897</v>
      </c>
      <c r="DM531" s="23" t="n">
        <v>0.005664696403449105</v>
      </c>
      <c r="DN531" s="23" t="n">
        <v>0.003017952212039191</v>
      </c>
      <c r="DO531" s="23" t="n">
        <v>0.005147815134704088</v>
      </c>
      <c r="DP531" s="23" t="n">
        <v>5.120603804885763</v>
      </c>
      <c r="DQ531" s="23" t="n">
        <v>10.95937644868219</v>
      </c>
      <c r="DR531" s="23" t="n">
        <v>0.008280378232703266</v>
      </c>
      <c r="DS531" s="23" t="n">
        <v>0.002615681829254161</v>
      </c>
      <c r="DT531" s="23" t="n">
        <v>16.01988451391932</v>
      </c>
      <c r="DU531" s="23" t="n">
        <v>15.01988451391932</v>
      </c>
      <c r="DV531" s="23" t="n">
        <v>-0.0001514750064518643</v>
      </c>
      <c r="DW531" s="23" t="n">
        <v>-0.0007447619923838645</v>
      </c>
      <c r="DX531" s="23" t="n">
        <v>-0.001934060168046744</v>
      </c>
      <c r="DY531" s="23" t="n">
        <v>-0.001037823169211015</v>
      </c>
      <c r="DZ531" s="23" t="n">
        <v>-0.00178258516159488</v>
      </c>
      <c r="EA531" s="23" t="n">
        <v>5.916731874314427</v>
      </c>
      <c r="EB531" s="23" t="n">
        <v>12.76818013314526</v>
      </c>
      <c r="EC531" s="23" t="n">
        <v>-0.002573133003072638</v>
      </c>
      <c r="ED531" s="23" t="n">
        <v>-0.0006390728350258942</v>
      </c>
      <c r="EE531" s="23" t="n">
        <v>16.98717869928151</v>
      </c>
      <c r="EF531" s="23" t="n">
        <v>15.98717869928151</v>
      </c>
      <c r="EG531" s="23" t="n">
        <v>0.003170863143155391</v>
      </c>
      <c r="EH531" s="23" t="n">
        <v>0.003061748746013289</v>
      </c>
      <c r="EI531" s="23" t="n">
        <v>0.009998814652303145</v>
      </c>
      <c r="EJ531" s="23" t="n">
        <v>0.003766202763134465</v>
      </c>
      <c r="EK531" s="23" t="n">
        <v>0.006827951509147754</v>
      </c>
      <c r="EL531" s="23" t="n">
        <v>1.965588424282002</v>
      </c>
      <c r="EM531" s="23" t="n">
        <v>3.15334159844979</v>
      </c>
      <c r="EN531" s="23" t="n">
        <v>0.01242289785228347</v>
      </c>
      <c r="EO531" s="23" t="n">
        <v>0.002424083199980321</v>
      </c>
      <c r="EP531" s="23" t="n">
        <v>3.917828455983498</v>
      </c>
      <c r="EQ531" s="23" t="n">
        <v>2.917828455983498</v>
      </c>
      <c r="ER531" s="23" t="n">
        <v>0.01854258879974829</v>
      </c>
      <c r="ES531" s="23" t="n">
        <v>0.006744396515700177</v>
      </c>
      <c r="ET531" s="23" t="n">
        <v>0.02935060975295808</v>
      </c>
      <c r="EU531" s="23" t="n">
        <v>0.004063624437509614</v>
      </c>
      <c r="EV531" s="23" t="n">
        <v>0.01080802095320979</v>
      </c>
      <c r="EW531" s="23" t="n">
        <v>1.363724644305963</v>
      </c>
      <c r="EX531" s="23" t="n">
        <v>1.582875512687662</v>
      </c>
      <c r="EY531" s="23" t="n">
        <v>0.03640000258519373</v>
      </c>
      <c r="EZ531" s="23" t="n">
        <v>0.007049392832235653</v>
      </c>
      <c r="FA531" s="23" t="n">
        <v>1.963048578507433</v>
      </c>
      <c r="FB531" s="23" t="n">
        <v>0.9630485785074332</v>
      </c>
      <c r="FC531" s="23" t="n">
        <v>0.01560682796451347</v>
      </c>
      <c r="FD531" s="23" t="n">
        <v>0.009033742683834677</v>
      </c>
      <c r="FE531" s="23" t="n">
        <v>0.03234930166124334</v>
      </c>
      <c r="FF531" s="23" t="n">
        <v>0.007708731012895192</v>
      </c>
      <c r="FG531" s="23" t="n">
        <v>0.01674247369672987</v>
      </c>
      <c r="FH531" s="23" t="n">
        <v>1.578832720164241</v>
      </c>
      <c r="FI531" s="23" t="n">
        <v>2.072765954414222</v>
      </c>
      <c r="FJ531" s="23" t="n">
        <v>0.03787012305285273</v>
      </c>
      <c r="FK531" s="23" t="n">
        <v>0.005520821391609386</v>
      </c>
      <c r="FL531" s="23" t="n">
        <v>2.426509931355759</v>
      </c>
      <c r="FM531" s="23" t="n">
        <v>1.426509931355759</v>
      </c>
    </row>
    <row r="532">
      <c r="A532" s="2" t="inlineStr">
        <is>
          <t>SA|2801</t>
        </is>
      </c>
      <c r="B532" s="2" t="inlineStr">
        <is>
          <t>SA</t>
        </is>
      </c>
      <c r="C532" s="2" t="inlineStr">
        <is>
          <t>2801</t>
        </is>
      </c>
      <c r="D532" s="2" t="inlineStr">
        <is>
          <t>Water supply, sewerage and drainage services</t>
        </is>
      </c>
      <c r="E532" s="23" t="n">
        <v>1</v>
      </c>
      <c r="F532" s="23" t="n">
        <v>0.3174054129260711</v>
      </c>
      <c r="G532" s="23" t="n">
        <v>1.493455172491636</v>
      </c>
      <c r="H532" s="23" t="n">
        <v>0.176049759565565</v>
      </c>
      <c r="I532" s="23" t="n">
        <v>0.4934551724916361</v>
      </c>
      <c r="J532" s="23" t="n">
        <v>1.317405412926071</v>
      </c>
      <c r="K532" s="23" t="n">
        <v>1.493455172491636</v>
      </c>
      <c r="L532" s="23" t="n">
        <v>1.880767875647176</v>
      </c>
      <c r="M532" s="23" t="n">
        <v>0.3873127031555401</v>
      </c>
      <c r="N532" s="23" t="n">
        <v>1.880767875647176</v>
      </c>
      <c r="O532" s="23" t="n">
        <v>0.8807678756471762</v>
      </c>
      <c r="P532" s="23" t="n">
        <v>0.1458845532017906</v>
      </c>
      <c r="Q532" s="23" t="n">
        <v>0.07509254845300035</v>
      </c>
      <c r="R532" s="23" t="n">
        <v>0.2661435679838459</v>
      </c>
      <c r="S532" s="23" t="n">
        <v>0.04516646632905495</v>
      </c>
      <c r="T532" s="23" t="n">
        <v>0.1202590147820553</v>
      </c>
      <c r="U532" s="23" t="n">
        <v>1.514739544419968</v>
      </c>
      <c r="V532" s="23" t="n">
        <v>1.824343716607957</v>
      </c>
      <c r="W532" s="23" t="n">
        <v>0.3631606763165194</v>
      </c>
      <c r="X532" s="23" t="n">
        <v>0.09701710833267357</v>
      </c>
      <c r="Y532" s="23" t="n">
        <v>2.489370316089518</v>
      </c>
      <c r="Z532" s="23" t="n">
        <v>1.489370316089518</v>
      </c>
      <c r="AA532" s="23" t="n">
        <v>0.5560991617287536</v>
      </c>
      <c r="AB532" s="23" t="n">
        <v>0.1683758629023537</v>
      </c>
      <c r="AC532" s="23" t="n">
        <v>0.8066963691977524</v>
      </c>
      <c r="AD532" s="23" t="n">
        <v>0.08222134456664515</v>
      </c>
      <c r="AE532" s="23" t="n">
        <v>0.2505972074689988</v>
      </c>
      <c r="AF532" s="23" t="n">
        <v>1.302780285406152</v>
      </c>
      <c r="AG532" s="23" t="n">
        <v>1.450634032049183</v>
      </c>
      <c r="AH532" s="23" t="n">
        <v>1.018213587977223</v>
      </c>
      <c r="AI532" s="23" t="n">
        <v>0.2115172187794709</v>
      </c>
      <c r="AJ532" s="23" t="n">
        <v>1.830992848131416</v>
      </c>
      <c r="AK532" s="23" t="n">
        <v>0.8309928481314157</v>
      </c>
      <c r="AL532" s="23" t="n">
        <v>0.5723820104038921</v>
      </c>
      <c r="AM532" s="23" t="n">
        <v>0.1718184148975781</v>
      </c>
      <c r="AN532" s="23" t="n">
        <v>0.8285956662893137</v>
      </c>
      <c r="AO532" s="23" t="n">
        <v>0.08439524098784346</v>
      </c>
      <c r="AP532" s="23" t="n">
        <v>0.2562136558854216</v>
      </c>
      <c r="AQ532" s="23" t="n">
        <v>1.30018136799292</v>
      </c>
      <c r="AR532" s="23" t="n">
        <v>1.447627023960149</v>
      </c>
      <c r="AS532" s="23" t="n">
        <v>1.051131902907571</v>
      </c>
      <c r="AT532" s="23" t="n">
        <v>0.2225362366182568</v>
      </c>
      <c r="AU532" s="23" t="n">
        <v>1.836416735330057</v>
      </c>
      <c r="AV532" s="23" t="n">
        <v>0.8364167353300573</v>
      </c>
      <c r="AW532" s="23" t="n">
        <v>0.5762110509670921</v>
      </c>
      <c r="AX532" s="23" t="n">
        <v>0.1741565439661447</v>
      </c>
      <c r="AY532" s="23" t="n">
        <v>0.835894395299088</v>
      </c>
      <c r="AZ532" s="23" t="n">
        <v>0.08552680036585125</v>
      </c>
      <c r="BA532" s="23" t="n">
        <v>0.2596833443319959</v>
      </c>
      <c r="BB532" s="23" t="n">
        <v>1.302244366320025</v>
      </c>
      <c r="BC532" s="23" t="n">
        <v>1.450674008935012</v>
      </c>
      <c r="BD532" s="23" t="n">
        <v>1.062186887100411</v>
      </c>
      <c r="BE532" s="23" t="n">
        <v>0.2262924918013227</v>
      </c>
      <c r="BF532" s="23" t="n">
        <v>1.843399020754069</v>
      </c>
      <c r="BG532" s="23" t="n">
        <v>0.8433990207540694</v>
      </c>
      <c r="BH532" s="23" t="n">
        <v>1.138064708105113</v>
      </c>
      <c r="BI532" s="23" t="n">
        <v>0.7015590137409137</v>
      </c>
      <c r="BJ532" s="23" t="n">
        <v>2.307798325914686</v>
      </c>
      <c r="BK532" s="23" t="n">
        <v>0.4681746040686593</v>
      </c>
      <c r="BL532" s="23" t="n">
        <v>1.169733617809573</v>
      </c>
      <c r="BM532" s="23" t="n">
        <v>1.616449142781182</v>
      </c>
      <c r="BN532" s="23" t="n">
        <v>2.027826985125643</v>
      </c>
      <c r="BO532" s="23" t="n">
        <v>3.472878163203667</v>
      </c>
      <c r="BP532" s="23" t="n">
        <v>1.165079837288981</v>
      </c>
      <c r="BQ532" s="23" t="n">
        <v>3.05156476470133</v>
      </c>
      <c r="BR532" s="23" t="n">
        <v>2.05156476470133</v>
      </c>
      <c r="CD532" s="23" t="n">
        <v>0.4102146085269631</v>
      </c>
      <c r="CE532" s="23" t="n">
        <v>0.09328331444935324</v>
      </c>
      <c r="CF532" s="23" t="n">
        <v>0.5405528012139065</v>
      </c>
      <c r="CG532" s="23" t="n">
        <v>0.03705487823759011</v>
      </c>
      <c r="CH532" s="23" t="n">
        <v>0.1303381926869434</v>
      </c>
      <c r="CI532" s="23" t="n">
        <v>1.2274012492737</v>
      </c>
      <c r="CJ532" s="23" t="n">
        <v>1.317731718904341</v>
      </c>
      <c r="CK532" s="23" t="n">
        <v>0.655052911660704</v>
      </c>
      <c r="CL532" s="23" t="n">
        <v>0.1145001104467975</v>
      </c>
      <c r="CM532" s="23" t="n">
        <v>1.596854178384649</v>
      </c>
      <c r="CN532" s="23" t="n">
        <v>0.5968541783846487</v>
      </c>
      <c r="CO532" s="23" t="n">
        <v>0</v>
      </c>
      <c r="CP532" s="23" t="n">
        <v>0.001030618636347547</v>
      </c>
      <c r="CQ532" s="23" t="n">
        <v>0.001253781226275937</v>
      </c>
      <c r="CR532" s="23" t="n">
        <v>0.0002231625899283905</v>
      </c>
      <c r="CS532" s="23" t="n">
        <v>0.001253781226275937</v>
      </c>
      <c r="CV532" s="23" t="n">
        <v>0.002637276892070425</v>
      </c>
      <c r="CW532" s="23" t="n">
        <v>0.001383495665794487</v>
      </c>
      <c r="CZ532" s="23" t="n">
        <v>0.0002263918173558343</v>
      </c>
      <c r="DA532" s="23" t="n">
        <v>6.167988311651869e-05</v>
      </c>
      <c r="DB532" s="23" t="n">
        <v>0.000324151261065392</v>
      </c>
      <c r="DC532" s="23" t="n">
        <v>3.607956059303898e-05</v>
      </c>
      <c r="DD532" s="23" t="n">
        <v>9.775944370955767e-05</v>
      </c>
      <c r="DE532" s="23" t="n">
        <v>1.272447493186437</v>
      </c>
      <c r="DF532" s="23" t="n">
        <v>1.431815269877458</v>
      </c>
      <c r="DG532" s="23" t="n">
        <v>0.0003978296708702069</v>
      </c>
      <c r="DH532" s="23" t="n">
        <v>7.367840980481485e-05</v>
      </c>
      <c r="DI532" s="23" t="n">
        <v>1.757261704582338</v>
      </c>
      <c r="DJ532" s="23" t="n">
        <v>0.7572617045823383</v>
      </c>
      <c r="DK532" s="23" t="n">
        <v>0.007811835022550698</v>
      </c>
      <c r="DL532" s="23" t="n">
        <v>0.001817494385420795</v>
      </c>
      <c r="DM532" s="23" t="n">
        <v>0.01092332831933526</v>
      </c>
      <c r="DN532" s="23" t="n">
        <v>0.001293998911363766</v>
      </c>
      <c r="DO532" s="23" t="n">
        <v>0.003111493296784561</v>
      </c>
      <c r="DP532" s="23" t="n">
        <v>1.232659084603575</v>
      </c>
      <c r="DQ532" s="23" t="n">
        <v>1.398305044564114</v>
      </c>
      <c r="DR532" s="23" t="n">
        <v>0.01396574323009498</v>
      </c>
      <c r="DS532" s="23" t="n">
        <v>0.00304241491075972</v>
      </c>
      <c r="DT532" s="23" t="n">
        <v>1.787767303044621</v>
      </c>
      <c r="DU532" s="23" t="n">
        <v>0.7877673030446212</v>
      </c>
      <c r="DV532" s="23" t="n">
        <v>-0.00420918627670647</v>
      </c>
      <c r="DW532" s="23" t="n">
        <v>-0.0005716638363182698</v>
      </c>
      <c r="DX532" s="23" t="n">
        <v>-0.005202531796902531</v>
      </c>
      <c r="DY532" s="23" t="n">
        <v>-0.0004216816838777914</v>
      </c>
      <c r="DZ532" s="23" t="n">
        <v>-0.0009933455201960612</v>
      </c>
      <c r="EA532" s="23" t="n">
        <v>1.135813384996013</v>
      </c>
      <c r="EB532" s="23" t="n">
        <v>1.23599466854038</v>
      </c>
      <c r="EC532" s="23" t="n">
        <v>-0.005945865600195676</v>
      </c>
      <c r="ED532" s="23" t="n">
        <v>-0.0007433338032931452</v>
      </c>
      <c r="EE532" s="23" t="n">
        <v>1.412592650769567</v>
      </c>
      <c r="EF532" s="23" t="n">
        <v>0.412592650769567</v>
      </c>
      <c r="EG532" s="23" t="n">
        <v>0.006088670313416857</v>
      </c>
      <c r="EH532" s="23" t="n">
        <v>0.002530337302816537</v>
      </c>
      <c r="EI532" s="23" t="n">
        <v>0.01023735860240711</v>
      </c>
      <c r="EJ532" s="23" t="n">
        <v>0.001618350986173715</v>
      </c>
      <c r="EK532" s="23" t="n">
        <v>0.004148688288990252</v>
      </c>
      <c r="EL532" s="23" t="n">
        <v>1.415581263653041</v>
      </c>
      <c r="EM532" s="23" t="n">
        <v>1.681378375808638</v>
      </c>
      <c r="EN532" s="23" t="n">
        <v>0.01305691669623123</v>
      </c>
      <c r="EO532" s="23" t="n">
        <v>0.002819558093824122</v>
      </c>
      <c r="EP532" s="23" t="n">
        <v>2.144461109588953</v>
      </c>
      <c r="EQ532" s="23" t="n">
        <v>1.144461109588953</v>
      </c>
      <c r="ER532" s="23" t="n">
        <v>0.01019417836172162</v>
      </c>
      <c r="ES532" s="23" t="n">
        <v>0.0009122146924079366</v>
      </c>
      <c r="ET532" s="23" t="n">
        <v>0.01166193848915447</v>
      </c>
      <c r="EU532" s="23" t="n">
        <v>0.0005555454350249092</v>
      </c>
      <c r="EV532" s="23" t="n">
        <v>0.001467760127432846</v>
      </c>
      <c r="EW532" s="23" t="n">
        <v>1.089483885806161</v>
      </c>
      <c r="EX532" s="23" t="n">
        <v>1.143980228258922</v>
      </c>
      <c r="EY532" s="23" t="n">
        <v>0.0198613982341158</v>
      </c>
      <c r="EZ532" s="23" t="n">
        <v>0.008199459744961333</v>
      </c>
      <c r="FA532" s="23" t="n">
        <v>1.948307899800328</v>
      </c>
      <c r="FB532" s="23" t="n">
        <v>0.9483078998003278</v>
      </c>
      <c r="FC532" s="23" t="n">
        <v>0.02300607013330791</v>
      </c>
      <c r="FD532" s="23" t="n">
        <v>0.005231609089192579</v>
      </c>
      <c r="FE532" s="23" t="n">
        <v>0.03031582834199765</v>
      </c>
      <c r="FF532" s="23" t="n">
        <v>0.002078149119497164</v>
      </c>
      <c r="FG532" s="23" t="n">
        <v>0.007309758208689742</v>
      </c>
      <c r="FH532" s="23" t="n">
        <v>1.2274012492737</v>
      </c>
      <c r="FI532" s="23" t="n">
        <v>1.317731718904341</v>
      </c>
      <c r="FJ532" s="23" t="n">
        <v>0.03673733922058297</v>
      </c>
      <c r="FK532" s="23" t="n">
        <v>0.006421510878585321</v>
      </c>
      <c r="FL532" s="23" t="n">
        <v>1.596854178384647</v>
      </c>
      <c r="FM532" s="23" t="n">
        <v>0.5968541783846473</v>
      </c>
    </row>
    <row r="533">
      <c r="A533" s="2" t="inlineStr">
        <is>
          <t>SA|2901</t>
        </is>
      </c>
      <c r="B533" s="2" t="inlineStr">
        <is>
          <t>SA</t>
        </is>
      </c>
      <c r="C533" s="2" t="inlineStr">
        <is>
          <t>2901</t>
        </is>
      </c>
      <c r="D533" s="2" t="inlineStr">
        <is>
          <t>Waste collection, treatment and disposal services</t>
        </is>
      </c>
      <c r="E533" s="23" t="n">
        <v>1</v>
      </c>
      <c r="F533" s="23" t="n">
        <v>0.5378047662887592</v>
      </c>
      <c r="G533" s="23" t="n">
        <v>1.815462880806308</v>
      </c>
      <c r="H533" s="23" t="n">
        <v>0.2776581145175493</v>
      </c>
      <c r="I533" s="23" t="n">
        <v>0.8154628808063085</v>
      </c>
      <c r="J533" s="23" t="n">
        <v>1.537804766288759</v>
      </c>
      <c r="K533" s="23" t="n">
        <v>1.815462880806308</v>
      </c>
      <c r="L533" s="23" t="n">
        <v>2.464050925221657</v>
      </c>
      <c r="M533" s="23" t="n">
        <v>0.6485880444153485</v>
      </c>
      <c r="N533" s="23" t="n">
        <v>2.464050925221657</v>
      </c>
      <c r="O533" s="23" t="n">
        <v>1.464050925221657</v>
      </c>
      <c r="P533" s="23" t="n">
        <v>0.1659637018315281</v>
      </c>
      <c r="Q533" s="23" t="n">
        <v>0.1900738115986342</v>
      </c>
      <c r="R533" s="23" t="n">
        <v>0.4456800277553619</v>
      </c>
      <c r="S533" s="23" t="n">
        <v>0.08964251432519965</v>
      </c>
      <c r="T533" s="23" t="n">
        <v>0.2797163259238339</v>
      </c>
      <c r="U533" s="23" t="n">
        <v>2.14527339111525</v>
      </c>
      <c r="V533" s="23" t="n">
        <v>2.685406645169783</v>
      </c>
      <c r="W533" s="23" t="n">
        <v>0.6081434224637223</v>
      </c>
      <c r="X533" s="23" t="n">
        <v>0.1624633947083604</v>
      </c>
      <c r="Y533" s="23" t="n">
        <v>3.664315845889342</v>
      </c>
      <c r="Z533" s="23" t="n">
        <v>2.664315845889342</v>
      </c>
      <c r="AA533" s="23" t="n">
        <v>0.284674207842018</v>
      </c>
      <c r="AB533" s="23" t="n">
        <v>0.2831085582900063</v>
      </c>
      <c r="AC533" s="23" t="n">
        <v>0.7115028347490963</v>
      </c>
      <c r="AD533" s="23" t="n">
        <v>0.143720068617072</v>
      </c>
      <c r="AE533" s="23" t="n">
        <v>0.4268286269070782</v>
      </c>
      <c r="AF533" s="23" t="n">
        <v>1.994500205818152</v>
      </c>
      <c r="AG533" s="23" t="n">
        <v>2.499358266920865</v>
      </c>
      <c r="AH533" s="23" t="n">
        <v>1.065706397324366</v>
      </c>
      <c r="AI533" s="23" t="n">
        <v>0.3542035625752699</v>
      </c>
      <c r="AJ533" s="23" t="n">
        <v>3.743600115384487</v>
      </c>
      <c r="AK533" s="23" t="n">
        <v>2.743600115384487</v>
      </c>
      <c r="AL533" s="23" t="n">
        <v>0.2910972067994484</v>
      </c>
      <c r="AM533" s="23" t="n">
        <v>0.2894156608957989</v>
      </c>
      <c r="AN533" s="23" t="n">
        <v>0.7274577362784491</v>
      </c>
      <c r="AO533" s="23" t="n">
        <v>0.1469448685832018</v>
      </c>
      <c r="AP533" s="23" t="n">
        <v>0.4363605294790007</v>
      </c>
      <c r="AQ533" s="23" t="n">
        <v>1.994223421371377</v>
      </c>
      <c r="AR533" s="23" t="n">
        <v>2.499019981251938</v>
      </c>
      <c r="AS533" s="23" t="n">
        <v>1.100113580881157</v>
      </c>
      <c r="AT533" s="23" t="n">
        <v>0.372655844602708</v>
      </c>
      <c r="AU533" s="23" t="n">
        <v>3.779196622931119</v>
      </c>
      <c r="AV533" s="23" t="n">
        <v>2.779196622931119</v>
      </c>
      <c r="AW533" s="23" t="n">
        <v>0.2917499908358478</v>
      </c>
      <c r="AX533" s="23" t="n">
        <v>0.29206396876798</v>
      </c>
      <c r="AY533" s="23" t="n">
        <v>0.7325776616494303</v>
      </c>
      <c r="AZ533" s="23" t="n">
        <v>0.1487637020456025</v>
      </c>
      <c r="BA533" s="23" t="n">
        <v>0.4408276708135825</v>
      </c>
      <c r="BB533" s="23" t="n">
        <v>2.001076188318748</v>
      </c>
      <c r="BC533" s="23" t="n">
        <v>2.51097749669378</v>
      </c>
      <c r="BD533" s="23" t="n">
        <v>1.111523674851466</v>
      </c>
      <c r="BE533" s="23" t="n">
        <v>0.378946013202036</v>
      </c>
      <c r="BF533" s="23" t="n">
        <v>3.809849904937483</v>
      </c>
      <c r="BG533" s="23" t="n">
        <v>2.809849904937483</v>
      </c>
      <c r="BH533" s="23" t="n">
        <v>1.836863138857663</v>
      </c>
      <c r="BI533" s="23" t="n">
        <v>1.751625325048108</v>
      </c>
      <c r="BJ533" s="23" t="n">
        <v>4.460763743352748</v>
      </c>
      <c r="BK533" s="23" t="n">
        <v>0.8722752794469777</v>
      </c>
      <c r="BL533" s="23" t="n">
        <v>2.623900604495085</v>
      </c>
      <c r="BM533" s="23" t="n">
        <v>1.95359599090079</v>
      </c>
      <c r="BN533" s="23" t="n">
        <v>2.428468212458593</v>
      </c>
      <c r="BO533" s="23" t="n">
        <v>6.411788966895569</v>
      </c>
      <c r="BP533" s="23" t="n">
        <v>1.951025223542821</v>
      </c>
      <c r="BQ533" s="23" t="n">
        <v>3.490618778970671</v>
      </c>
      <c r="BR533" s="23" t="n">
        <v>2.490618778970672</v>
      </c>
      <c r="CD533" s="23" t="n">
        <v>0.11871050601049</v>
      </c>
      <c r="CE533" s="23" t="n">
        <v>0.093034746691372</v>
      </c>
      <c r="CF533" s="23" t="n">
        <v>0.2658228069937348</v>
      </c>
      <c r="CG533" s="23" t="n">
        <v>0.05407755429187285</v>
      </c>
      <c r="CH533" s="23" t="n">
        <v>0.1471123009832448</v>
      </c>
      <c r="CI533" s="23" t="n">
        <v>1.783711145862279</v>
      </c>
      <c r="CJ533" s="23" t="n">
        <v>2.239252581151033</v>
      </c>
      <c r="CK533" s="23" t="n">
        <v>0.4575629748606436</v>
      </c>
      <c r="CL533" s="23" t="n">
        <v>0.1917401678669087</v>
      </c>
      <c r="CM533" s="23" t="n">
        <v>3.854443808201867</v>
      </c>
      <c r="CN533" s="23" t="n">
        <v>2.854443808201867</v>
      </c>
      <c r="CO533" s="23" t="n">
        <v>0</v>
      </c>
      <c r="CP533" s="23" t="n">
        <v>7.380993039223142e-05</v>
      </c>
      <c r="CQ533" s="23" t="n">
        <v>0.0002917482855583405</v>
      </c>
      <c r="CR533" s="23" t="n">
        <v>0.0002179383551661091</v>
      </c>
      <c r="CS533" s="23" t="n">
        <v>0.0002917482855583405</v>
      </c>
      <c r="CV533" s="23" t="n">
        <v>0.002608529380069463</v>
      </c>
      <c r="CW533" s="23" t="n">
        <v>0.002316781094511122</v>
      </c>
      <c r="CZ533" s="23" t="n">
        <v>0.0001213993822239993</v>
      </c>
      <c r="DA533" s="23" t="n">
        <v>9.576124268423739e-05</v>
      </c>
      <c r="DB533" s="23" t="n">
        <v>0.0002672440873876808</v>
      </c>
      <c r="DC533" s="23" t="n">
        <v>5.008346247944413e-05</v>
      </c>
      <c r="DD533" s="23" t="n">
        <v>0.0001458447051636815</v>
      </c>
      <c r="DE533" s="23" t="n">
        <v>1.788811614440872</v>
      </c>
      <c r="DF533" s="23" t="n">
        <v>2.201362828145016</v>
      </c>
      <c r="DG533" s="23" t="n">
        <v>0.0003906248475373073</v>
      </c>
      <c r="DH533" s="23" t="n">
        <v>0.0001233807601496265</v>
      </c>
      <c r="DI533" s="23" t="n">
        <v>3.217683981427091</v>
      </c>
      <c r="DJ533" s="23" t="n">
        <v>2.217683981427091</v>
      </c>
      <c r="DK533" s="23" t="n">
        <v>0.007643572499846972</v>
      </c>
      <c r="DL533" s="23" t="n">
        <v>0.004015926516233777</v>
      </c>
      <c r="DM533" s="23" t="n">
        <v>0.01394176622116551</v>
      </c>
      <c r="DN533" s="23" t="n">
        <v>0.002282267205084761</v>
      </c>
      <c r="DO533" s="23" t="n">
        <v>0.006298193721318538</v>
      </c>
      <c r="DP533" s="23" t="n">
        <v>1.525399152858716</v>
      </c>
      <c r="DQ533" s="23" t="n">
        <v>1.823985606396045</v>
      </c>
      <c r="DR533" s="23" t="n">
        <v>0.01903654860551013</v>
      </c>
      <c r="DS533" s="23" t="n">
        <v>0.005094782384344621</v>
      </c>
      <c r="DT533" s="23" t="n">
        <v>2.490530260017976</v>
      </c>
      <c r="DU533" s="23" t="n">
        <v>1.490530260017976</v>
      </c>
      <c r="DV533" s="23" t="n">
        <v>-0.007112187845671594</v>
      </c>
      <c r="DW533" s="23" t="n">
        <v>-0.00153718981712927</v>
      </c>
      <c r="DX533" s="23" t="n">
        <v>-0.009380833223130203</v>
      </c>
      <c r="DY533" s="23" t="n">
        <v>-0.0007314555603293393</v>
      </c>
      <c r="DZ533" s="23" t="n">
        <v>-0.002268645377458609</v>
      </c>
      <c r="EA533" s="23" t="n">
        <v>1.216134591842198</v>
      </c>
      <c r="EB533" s="23" t="n">
        <v>1.318979957600429</v>
      </c>
      <c r="EC533" s="23" t="n">
        <v>-0.01062560886280788</v>
      </c>
      <c r="ED533" s="23" t="n">
        <v>-0.001244775639677675</v>
      </c>
      <c r="EE533" s="23" t="n">
        <v>1.494000031126079</v>
      </c>
      <c r="EF533" s="23" t="n">
        <v>0.4940000311260785</v>
      </c>
      <c r="EG533" s="23" t="n">
        <v>0.006614959232232383</v>
      </c>
      <c r="EH533" s="23" t="n">
        <v>0.006715933398053789</v>
      </c>
      <c r="EI533" s="23" t="n">
        <v>0.01646926855108774</v>
      </c>
      <c r="EJ533" s="23" t="n">
        <v>0.003138375920801565</v>
      </c>
      <c r="EK533" s="23" t="n">
        <v>0.009854309318855354</v>
      </c>
      <c r="EL533" s="23" t="n">
        <v>2.015264518234579</v>
      </c>
      <c r="EM533" s="23" t="n">
        <v>2.489700687925445</v>
      </c>
      <c r="EN533" s="23" t="n">
        <v>0.02119085825183775</v>
      </c>
      <c r="EO533" s="23" t="n">
        <v>0.004721589700750012</v>
      </c>
      <c r="EP533" s="23" t="n">
        <v>3.203475260827324</v>
      </c>
      <c r="EQ533" s="23" t="n">
        <v>2.203475260827324</v>
      </c>
      <c r="ER533" s="23" t="n">
        <v>-0.000191960274802026</v>
      </c>
      <c r="ES533" s="23" t="n">
        <v>-0.0004088307922611412</v>
      </c>
      <c r="ET533" s="23" t="n">
        <v>-0.000514367021735467</v>
      </c>
      <c r="EU533" s="23" t="n">
        <v>8.642404532770018e-05</v>
      </c>
      <c r="EV533" s="23" t="n">
        <v>-0.000322406746933441</v>
      </c>
      <c r="EW533" s="23" t="n">
        <v>3.1297676963777</v>
      </c>
      <c r="EX533" s="23" t="n">
        <v>2.679549309178413</v>
      </c>
      <c r="EY533" s="23" t="n">
        <v>0.01321632530495322</v>
      </c>
      <c r="EZ533" s="23" t="n">
        <v>0.01373069232668869</v>
      </c>
      <c r="FA533" s="23" t="n">
        <v>-68.84927268719316</v>
      </c>
      <c r="FB533" s="23" t="n">
        <v>-69.84927268719316</v>
      </c>
      <c r="FC533" s="23" t="n">
        <v>0.006657642536536558</v>
      </c>
      <c r="FD533" s="23" t="n">
        <v>0.005217668661050513</v>
      </c>
      <c r="FE533" s="23" t="n">
        <v>0.01490814323432039</v>
      </c>
      <c r="FF533" s="23" t="n">
        <v>0.003032832036733322</v>
      </c>
      <c r="FG533" s="23" t="n">
        <v>0.008250500697783835</v>
      </c>
      <c r="FH533" s="23" t="n">
        <v>1.783711145862279</v>
      </c>
      <c r="FI533" s="23" t="n">
        <v>2.239252581151032</v>
      </c>
      <c r="FJ533" s="23" t="n">
        <v>0.0256615090521747</v>
      </c>
      <c r="FK533" s="23" t="n">
        <v>0.01075336581785431</v>
      </c>
      <c r="FL533" s="23" t="n">
        <v>3.854443808201866</v>
      </c>
      <c r="FM533" s="23" t="n">
        <v>2.854443808201866</v>
      </c>
    </row>
    <row r="534">
      <c r="A534" s="2" t="inlineStr">
        <is>
          <t>SA|3001</t>
        </is>
      </c>
      <c r="B534" s="2" t="inlineStr">
        <is>
          <t>SA</t>
        </is>
      </c>
      <c r="C534" s="2" t="inlineStr">
        <is>
          <t>3001</t>
        </is>
      </c>
      <c r="D534" s="2" t="inlineStr">
        <is>
          <t>Residential building construction</t>
        </is>
      </c>
      <c r="E534" s="23" t="n">
        <v>1</v>
      </c>
      <c r="F534" s="23" t="n">
        <v>0.6185770057631779</v>
      </c>
      <c r="G534" s="23" t="n">
        <v>2.089322255231879</v>
      </c>
      <c r="H534" s="23" t="n">
        <v>0.470745249468701</v>
      </c>
      <c r="I534" s="23" t="n">
        <v>1.089322255231879</v>
      </c>
      <c r="J534" s="23" t="n">
        <v>1.618577005763178</v>
      </c>
      <c r="K534" s="23" t="n">
        <v>2.089322255231879</v>
      </c>
      <c r="L534" s="23" t="n">
        <v>2.594033151213107</v>
      </c>
      <c r="M534" s="23" t="n">
        <v>0.5047108959812281</v>
      </c>
      <c r="N534" s="23" t="n">
        <v>2.594033151213107</v>
      </c>
      <c r="O534" s="23" t="n">
        <v>1.594033151213107</v>
      </c>
      <c r="P534" s="23" t="n">
        <v>0.08964526814627269</v>
      </c>
      <c r="Q534" s="23" t="n">
        <v>0.1404971125568916</v>
      </c>
      <c r="R534" s="23" t="n">
        <v>0.3468142344993638</v>
      </c>
      <c r="S534" s="23" t="n">
        <v>0.1166718537961995</v>
      </c>
      <c r="T534" s="23" t="n">
        <v>0.2571689663530912</v>
      </c>
      <c r="U534" s="23" t="n">
        <v>2.567256314383988</v>
      </c>
      <c r="V534" s="23" t="n">
        <v>3.868739997893396</v>
      </c>
      <c r="W534" s="23" t="n">
        <v>0.4732381583034527</v>
      </c>
      <c r="X534" s="23" t="n">
        <v>0.1264239238040888</v>
      </c>
      <c r="Y534" s="23" t="n">
        <v>5.279008787516569</v>
      </c>
      <c r="Z534" s="23" t="n">
        <v>4.279008787516569</v>
      </c>
      <c r="AA534" s="23" t="n">
        <v>0.2384080160179514</v>
      </c>
      <c r="AB534" s="23" t="n">
        <v>0.2479608045296525</v>
      </c>
      <c r="AC534" s="23" t="n">
        <v>0.6919578208757956</v>
      </c>
      <c r="AD534" s="23" t="n">
        <v>0.2055890003281916</v>
      </c>
      <c r="AE534" s="23" t="n">
        <v>0.4535498048578441</v>
      </c>
      <c r="AF534" s="23" t="n">
        <v>2.040069074317458</v>
      </c>
      <c r="AG534" s="23" t="n">
        <v>2.902410046580368</v>
      </c>
      <c r="AH534" s="23" t="n">
        <v>0.9675879361182917</v>
      </c>
      <c r="AI534" s="23" t="n">
        <v>0.2756301152424961</v>
      </c>
      <c r="AJ534" s="23" t="n">
        <v>4.058537763451021</v>
      </c>
      <c r="AK534" s="23" t="n">
        <v>3.05853776345102</v>
      </c>
      <c r="AL534" s="23" t="n">
        <v>0.2354415713590893</v>
      </c>
      <c r="AM534" s="23" t="n">
        <v>0.2507099068320429</v>
      </c>
      <c r="AN534" s="23" t="n">
        <v>0.6953848360665543</v>
      </c>
      <c r="AO534" s="23" t="n">
        <v>0.2092333578754222</v>
      </c>
      <c r="AP534" s="23" t="n">
        <v>0.459943264707465</v>
      </c>
      <c r="AQ534" s="23" t="n">
        <v>2.064849785808075</v>
      </c>
      <c r="AR534" s="23" t="n">
        <v>2.953534637287872</v>
      </c>
      <c r="AS534" s="23" t="n">
        <v>0.9853739390751026</v>
      </c>
      <c r="AT534" s="23" t="n">
        <v>0.2899891030085483</v>
      </c>
      <c r="AU534" s="23" t="n">
        <v>4.185216456834788</v>
      </c>
      <c r="AV534" s="23" t="n">
        <v>3.185216456834788</v>
      </c>
      <c r="AW534" s="23" t="n">
        <v>0.2380835289898235</v>
      </c>
      <c r="AX534" s="23" t="n">
        <v>0.2540358215797832</v>
      </c>
      <c r="AY534" s="23" t="n">
        <v>0.7043147253225294</v>
      </c>
      <c r="AZ534" s="23" t="n">
        <v>0.2121953747529227</v>
      </c>
      <c r="BA534" s="23" t="n">
        <v>0.4662311963327059</v>
      </c>
      <c r="BB534" s="23" t="n">
        <v>2.06700292396389</v>
      </c>
      <c r="BC534" s="23" t="n">
        <v>2.95826732874341</v>
      </c>
      <c r="BD534" s="23" t="n">
        <v>0.9991986404648735</v>
      </c>
      <c r="BE534" s="23" t="n">
        <v>0.2948839151423441</v>
      </c>
      <c r="BF534" s="23" t="n">
        <v>4.196840683202334</v>
      </c>
      <c r="BG534" s="23" t="n">
        <v>3.196840683202334</v>
      </c>
      <c r="BH534" s="23" t="n">
        <v>2.050690282673644</v>
      </c>
      <c r="BI534" s="23" t="n">
        <v>1.665280142672524</v>
      </c>
      <c r="BJ534" s="23" t="n">
        <v>5.007374056950637</v>
      </c>
      <c r="BK534" s="23" t="n">
        <v>1.291403631604469</v>
      </c>
      <c r="BL534" s="23" t="n">
        <v>2.956683774276993</v>
      </c>
      <c r="BM534" s="23" t="n">
        <v>1.812058337986255</v>
      </c>
      <c r="BN534" s="23" t="n">
        <v>2.44179928059255</v>
      </c>
      <c r="BO534" s="23" t="n">
        <v>6.525600760533974</v>
      </c>
      <c r="BP534" s="23" t="n">
        <v>1.518226703583338</v>
      </c>
      <c r="BQ534" s="23" t="n">
        <v>3.182148379825569</v>
      </c>
      <c r="BR534" s="23" t="n">
        <v>2.182148379825569</v>
      </c>
      <c r="CD534" s="23" t="n">
        <v>0.1487627478716788</v>
      </c>
      <c r="CE534" s="23" t="n">
        <v>0.1074636919727609</v>
      </c>
      <c r="CF534" s="23" t="n">
        <v>0.3451435863764316</v>
      </c>
      <c r="CG534" s="23" t="n">
        <v>0.08891714653199198</v>
      </c>
      <c r="CH534" s="23" t="n">
        <v>0.1963808385047529</v>
      </c>
      <c r="CI534" s="23" t="n">
        <v>1.722383079838361</v>
      </c>
      <c r="CJ534" s="23" t="n">
        <v>2.320094185636776</v>
      </c>
      <c r="CK534" s="23" t="n">
        <v>0.4943497778148394</v>
      </c>
      <c r="CL534" s="23" t="n">
        <v>0.1492061914384077</v>
      </c>
      <c r="CM534" s="23" t="n">
        <v>3.323075063397326</v>
      </c>
      <c r="CN534" s="23" t="n">
        <v>2.323075063397326</v>
      </c>
      <c r="CO534" s="23" t="n">
        <v>0</v>
      </c>
      <c r="CP534" s="23" t="n">
        <v>0.0001888195517061674</v>
      </c>
      <c r="CQ534" s="23" t="n">
        <v>0.0004161904844031548</v>
      </c>
      <c r="CR534" s="23" t="n">
        <v>0.0002273709326969874</v>
      </c>
      <c r="CS534" s="23" t="n">
        <v>0.0004161904844031548</v>
      </c>
      <c r="CV534" s="23" t="n">
        <v>0.002219036947688061</v>
      </c>
      <c r="CW534" s="23" t="n">
        <v>0.001802846463284907</v>
      </c>
      <c r="CZ534" s="23" t="n">
        <v>0.0004087862588898498</v>
      </c>
      <c r="DA534" s="23" t="n">
        <v>0.0002188620311022448</v>
      </c>
      <c r="DB534" s="23" t="n">
        <v>0.0007566858197351322</v>
      </c>
      <c r="DC534" s="23" t="n">
        <v>0.0001290375297430376</v>
      </c>
      <c r="DD534" s="23" t="n">
        <v>0.0003478995608452824</v>
      </c>
      <c r="DE534" s="23" t="n">
        <v>1.535394784787075</v>
      </c>
      <c r="DF534" s="23" t="n">
        <v>1.851054929757378</v>
      </c>
      <c r="DG534" s="23" t="n">
        <v>0.000852696861779696</v>
      </c>
      <c r="DH534" s="23" t="n">
        <v>9.601104204456381e-05</v>
      </c>
      <c r="DI534" s="23" t="n">
        <v>2.085923494824372</v>
      </c>
      <c r="DJ534" s="23" t="n">
        <v>1.085923494824372</v>
      </c>
      <c r="DK534" s="23" t="n">
        <v>0.003361186418840702</v>
      </c>
      <c r="DL534" s="23" t="n">
        <v>0.004164064939464071</v>
      </c>
      <c r="DM534" s="23" t="n">
        <v>0.01180881979764643</v>
      </c>
      <c r="DN534" s="23" t="n">
        <v>0.004283568439341657</v>
      </c>
      <c r="DO534" s="23" t="n">
        <v>0.008447633378805728</v>
      </c>
      <c r="DP534" s="23" t="n">
        <v>2.238867596311509</v>
      </c>
      <c r="DQ534" s="23" t="n">
        <v>3.513289156309092</v>
      </c>
      <c r="DR534" s="23" t="n">
        <v>0.01577341983024473</v>
      </c>
      <c r="DS534" s="23" t="n">
        <v>0.003964600032598301</v>
      </c>
      <c r="DT534" s="23" t="n">
        <v>4.692813151281594</v>
      </c>
      <c r="DU534" s="23" t="n">
        <v>3.692813151281594</v>
      </c>
      <c r="DV534" s="23" t="n">
        <v>-0.001128015046996313</v>
      </c>
      <c r="DW534" s="23" t="n">
        <v>-0.001245831774532181</v>
      </c>
      <c r="DX534" s="23" t="n">
        <v>-0.004051806845809927</v>
      </c>
      <c r="DY534" s="23" t="n">
        <v>-0.001677960024281433</v>
      </c>
      <c r="DZ534" s="23" t="n">
        <v>-0.002923791798813614</v>
      </c>
      <c r="EA534" s="23" t="n">
        <v>2.104446060227291</v>
      </c>
      <c r="EB534" s="23" t="n">
        <v>3.591979430238195</v>
      </c>
      <c r="EC534" s="23" t="n">
        <v>-0.005020452249941056</v>
      </c>
      <c r="ED534" s="23" t="n">
        <v>-0.0009686454041311285</v>
      </c>
      <c r="EE534" s="23" t="n">
        <v>4.450696170507258</v>
      </c>
      <c r="EF534" s="23" t="n">
        <v>3.450696170507258</v>
      </c>
      <c r="EG534" s="23" t="n">
        <v>0.003800497842613285</v>
      </c>
      <c r="EH534" s="23" t="n">
        <v>0.004131140496715584</v>
      </c>
      <c r="EI534" s="23" t="n">
        <v>0.01170246753568372</v>
      </c>
      <c r="EJ534" s="23" t="n">
        <v>0.003770829196354852</v>
      </c>
      <c r="EK534" s="23" t="n">
        <v>0.007901969693070436</v>
      </c>
      <c r="EL534" s="23" t="n">
        <v>2.086999826810833</v>
      </c>
      <c r="EM534" s="23" t="n">
        <v>3.079193311062877</v>
      </c>
      <c r="EN534" s="23" t="n">
        <v>0.01537666071398909</v>
      </c>
      <c r="EO534" s="23" t="n">
        <v>0.00367419317830537</v>
      </c>
      <c r="EP534" s="23" t="n">
        <v>4.045959595497585</v>
      </c>
      <c r="EQ534" s="23" t="n">
        <v>3.045959595497585</v>
      </c>
      <c r="ER534" s="23" t="n">
        <v>-0.006766942501475483</v>
      </c>
      <c r="ES534" s="23" t="n">
        <v>-0.001382038194325147</v>
      </c>
      <c r="ET534" s="23" t="n">
        <v>-0.008275452344924631</v>
      </c>
      <c r="EU534" s="23" t="n">
        <v>-0.0001264716491240013</v>
      </c>
      <c r="EV534" s="23" t="n">
        <v>-0.001508509843449148</v>
      </c>
      <c r="EW534" s="23" t="n">
        <v>1.204233772346049</v>
      </c>
      <c r="EX534" s="23" t="n">
        <v>1.222923401982539</v>
      </c>
      <c r="EY534" s="23" t="n">
        <v>0.002409342242821029</v>
      </c>
      <c r="EZ534" s="23" t="n">
        <v>0.01068479458774566</v>
      </c>
      <c r="FA534" s="23" t="n">
        <v>-0.3560459162015472</v>
      </c>
      <c r="FB534" s="23" t="n">
        <v>-1.356045916201547</v>
      </c>
      <c r="FC534" s="23" t="n">
        <v>0.00834306272770022</v>
      </c>
      <c r="FD534" s="23" t="n">
        <v>0.00602688734852072</v>
      </c>
      <c r="FE534" s="23" t="n">
        <v>0.01935669132494018</v>
      </c>
      <c r="FF534" s="23" t="n">
        <v>0.004986741248719238</v>
      </c>
      <c r="FG534" s="23" t="n">
        <v>0.01101362859723996</v>
      </c>
      <c r="FH534" s="23" t="n">
        <v>1.722383079838361</v>
      </c>
      <c r="FI534" s="23" t="n">
        <v>2.320094185636776</v>
      </c>
      <c r="FJ534" s="23" t="n">
        <v>0.02772462370278028</v>
      </c>
      <c r="FK534" s="23" t="n">
        <v>0.008367932377840098</v>
      </c>
      <c r="FL534" s="23" t="n">
        <v>3.323075063397326</v>
      </c>
      <c r="FM534" s="23" t="n">
        <v>2.323075063397326</v>
      </c>
    </row>
    <row r="535">
      <c r="A535" s="2" t="inlineStr">
        <is>
          <t>SA|3002</t>
        </is>
      </c>
      <c r="B535" s="2" t="inlineStr">
        <is>
          <t>SA</t>
        </is>
      </c>
      <c r="C535" s="2" t="inlineStr">
        <is>
          <t>3002</t>
        </is>
      </c>
      <c r="D535" s="2" t="inlineStr">
        <is>
          <t>Non-residential building construction</t>
        </is>
      </c>
      <c r="E535" s="23" t="n">
        <v>1</v>
      </c>
      <c r="F535" s="23" t="n">
        <v>0.636944373947721</v>
      </c>
      <c r="G535" s="23" t="n">
        <v>2.140598755816406</v>
      </c>
      <c r="H535" s="23" t="n">
        <v>0.5036543818686852</v>
      </c>
      <c r="I535" s="23" t="n">
        <v>1.140598755816406</v>
      </c>
      <c r="J535" s="23" t="n">
        <v>1.636944373947721</v>
      </c>
      <c r="K535" s="23" t="n">
        <v>2.140598755816406</v>
      </c>
      <c r="L535" s="23" t="n">
        <v>2.680638594334339</v>
      </c>
      <c r="M535" s="23" t="n">
        <v>0.5400398385179326</v>
      </c>
      <c r="N535" s="23" t="n">
        <v>2.680638594334339</v>
      </c>
      <c r="O535" s="23" t="n">
        <v>1.680638594334339</v>
      </c>
      <c r="P535" s="23" t="n">
        <v>0.1097201680795654</v>
      </c>
      <c r="Q535" s="23" t="n">
        <v>0.1376435100693973</v>
      </c>
      <c r="R535" s="23" t="n">
        <v>0.3710906673227896</v>
      </c>
      <c r="S535" s="23" t="n">
        <v>0.1237269891738269</v>
      </c>
      <c r="T535" s="23" t="n">
        <v>0.2613704992432242</v>
      </c>
      <c r="U535" s="23" t="n">
        <v>2.254495982630857</v>
      </c>
      <c r="V535" s="23" t="n">
        <v>3.382155476226457</v>
      </c>
      <c r="W535" s="23" t="n">
        <v>0.506364060347581</v>
      </c>
      <c r="X535" s="23" t="n">
        <v>0.1352733930247914</v>
      </c>
      <c r="Y535" s="23" t="n">
        <v>4.61504998771404</v>
      </c>
      <c r="Z535" s="23" t="n">
        <v>3.615049987714041</v>
      </c>
      <c r="AA535" s="23" t="n">
        <v>0.1936715722320549</v>
      </c>
      <c r="AB535" s="23" t="n">
        <v>0.2477249954658619</v>
      </c>
      <c r="AC535" s="23" t="n">
        <v>0.6583439613689197</v>
      </c>
      <c r="AD535" s="23" t="n">
        <v>0.2169473936710029</v>
      </c>
      <c r="AE535" s="23" t="n">
        <v>0.4646723891368648</v>
      </c>
      <c r="AF535" s="23" t="n">
        <v>2.279098386050385</v>
      </c>
      <c r="AG535" s="23" t="n">
        <v>3.399280306250109</v>
      </c>
      <c r="AH535" s="23" t="n">
        <v>0.9532677367648303</v>
      </c>
      <c r="AI535" s="23" t="n">
        <v>0.2949237753959106</v>
      </c>
      <c r="AJ535" s="23" t="n">
        <v>4.922083947470807</v>
      </c>
      <c r="AK535" s="23" t="n">
        <v>3.922083947470807</v>
      </c>
      <c r="AL535" s="23" t="n">
        <v>0.1965984027934705</v>
      </c>
      <c r="AM535" s="23" t="n">
        <v>0.2498116649119554</v>
      </c>
      <c r="AN535" s="23" t="n">
        <v>0.667021434157051</v>
      </c>
      <c r="AO535" s="23" t="n">
        <v>0.220611366451625</v>
      </c>
      <c r="AP535" s="23" t="n">
        <v>0.4704230313635804</v>
      </c>
      <c r="AQ535" s="23" t="n">
        <v>2.270669859787142</v>
      </c>
      <c r="AR535" s="23" t="n">
        <v>3.392812071101954</v>
      </c>
      <c r="AS535" s="23" t="n">
        <v>0.9773093031285197</v>
      </c>
      <c r="AT535" s="23" t="n">
        <v>0.3102878689714688</v>
      </c>
      <c r="AU535" s="23" t="n">
        <v>4.97109482702765</v>
      </c>
      <c r="AV535" s="23" t="n">
        <v>3.97109482702765</v>
      </c>
      <c r="AW535" s="23" t="n">
        <v>0.1985107228342255</v>
      </c>
      <c r="AX535" s="23" t="n">
        <v>0.2535079587028271</v>
      </c>
      <c r="AY535" s="23" t="n">
        <v>0.6757305799243536</v>
      </c>
      <c r="AZ535" s="23" t="n">
        <v>0.2237118983873011</v>
      </c>
      <c r="BA535" s="23" t="n">
        <v>0.4772198570901282</v>
      </c>
      <c r="BB535" s="23" t="n">
        <v>2.277049194539125</v>
      </c>
      <c r="BC535" s="23" t="n">
        <v>3.404000399961518</v>
      </c>
      <c r="BD535" s="23" t="n">
        <v>0.9912558899246552</v>
      </c>
      <c r="BE535" s="23" t="n">
        <v>0.3155253100003016</v>
      </c>
      <c r="BF535" s="23" t="n">
        <v>4.993462699505881</v>
      </c>
      <c r="BG535" s="23" t="n">
        <v>3.993462699505881</v>
      </c>
      <c r="BH535" s="23" t="n">
        <v>2.017293255888948</v>
      </c>
      <c r="BI535" s="23" t="n">
        <v>1.725109089061529</v>
      </c>
      <c r="BJ535" s="23" t="n">
        <v>5.130176246143135</v>
      </c>
      <c r="BK535" s="23" t="n">
        <v>1.387773901192657</v>
      </c>
      <c r="BL535" s="23" t="n">
        <v>3.112882990254187</v>
      </c>
      <c r="BM535" s="23" t="n">
        <v>1.855160291655928</v>
      </c>
      <c r="BN535" s="23" t="n">
        <v>2.543098893116783</v>
      </c>
      <c r="BO535" s="23" t="n">
        <v>6.754676351778365</v>
      </c>
      <c r="BP535" s="23" t="n">
        <v>1.624500105635231</v>
      </c>
      <c r="BQ535" s="23" t="n">
        <v>3.348385928550494</v>
      </c>
      <c r="BR535" s="23" t="n">
        <v>2.348385928550494</v>
      </c>
      <c r="CD535" s="23" t="n">
        <v>0.08395140415248943</v>
      </c>
      <c r="CE535" s="23" t="n">
        <v>0.1100814853964647</v>
      </c>
      <c r="CF535" s="23" t="n">
        <v>0.2872532940461298</v>
      </c>
      <c r="CG535" s="23" t="n">
        <v>0.09322040449717574</v>
      </c>
      <c r="CH535" s="23" t="n">
        <v>0.2033018898936404</v>
      </c>
      <c r="CI535" s="23" t="n">
        <v>2.311252462156708</v>
      </c>
      <c r="CJ535" s="23" t="n">
        <v>3.421661578457492</v>
      </c>
      <c r="CK535" s="23" t="n">
        <v>0.4469036764172494</v>
      </c>
      <c r="CL535" s="23" t="n">
        <v>0.1596503823711196</v>
      </c>
      <c r="CM535" s="23" t="n">
        <v>5.323361543846164</v>
      </c>
      <c r="CN535" s="23" t="n">
        <v>4.323361543846165</v>
      </c>
      <c r="CO535" s="23" t="n">
        <v>0</v>
      </c>
      <c r="CP535" s="23" t="n">
        <v>0.0002149794643868345</v>
      </c>
      <c r="CQ535" s="23" t="n">
        <v>0.0004502225797689055</v>
      </c>
      <c r="CR535" s="23" t="n">
        <v>0.0002352431153820711</v>
      </c>
      <c r="CS535" s="23" t="n">
        <v>0.0004502225797689055</v>
      </c>
      <c r="CV535" s="23" t="n">
        <v>0.00237926536576261</v>
      </c>
      <c r="CW535" s="23" t="n">
        <v>0.001929042785993704</v>
      </c>
      <c r="CZ535" s="23" t="n">
        <v>0.0004156011373975904</v>
      </c>
      <c r="DA535" s="23" t="n">
        <v>0.0002241190873603791</v>
      </c>
      <c r="DB535" s="23" t="n">
        <v>0.0007843702233690939</v>
      </c>
      <c r="DC535" s="23" t="n">
        <v>0.0001446499986111244</v>
      </c>
      <c r="DD535" s="23" t="n">
        <v>0.0003687690859715035</v>
      </c>
      <c r="DE535" s="23" t="n">
        <v>1.539264855634821</v>
      </c>
      <c r="DF535" s="23" t="n">
        <v>1.887314910350487</v>
      </c>
      <c r="DG535" s="23" t="n">
        <v>0.0008871018823337397</v>
      </c>
      <c r="DH535" s="23" t="n">
        <v>0.0001027316589646458</v>
      </c>
      <c r="DI535" s="23" t="n">
        <v>2.134503018660129</v>
      </c>
      <c r="DJ535" s="23" t="n">
        <v>1.134503018660129</v>
      </c>
      <c r="DK535" s="23" t="n">
        <v>0.002592774054917672</v>
      </c>
      <c r="DL535" s="23" t="n">
        <v>0.00450522979710059</v>
      </c>
      <c r="DM535" s="23" t="n">
        <v>0.01135151438087215</v>
      </c>
      <c r="DN535" s="23" t="n">
        <v>0.004253510528853888</v>
      </c>
      <c r="DO535" s="23" t="n">
        <v>0.008758740325954478</v>
      </c>
      <c r="DP535" s="23" t="n">
        <v>2.737609873315261</v>
      </c>
      <c r="DQ535" s="23" t="n">
        <v>4.378134824105448</v>
      </c>
      <c r="DR535" s="23" t="n">
        <v>0.01559362997306694</v>
      </c>
      <c r="DS535" s="23" t="n">
        <v>0.004242115592194787</v>
      </c>
      <c r="DT535" s="23" t="n">
        <v>6.014264892650695</v>
      </c>
      <c r="DU535" s="23" t="n">
        <v>5.014264892650695</v>
      </c>
      <c r="DV535" s="23" t="n">
        <v>-0.001096055151560333</v>
      </c>
      <c r="DW535" s="23" t="n">
        <v>-0.001248034557976099</v>
      </c>
      <c r="DX535" s="23" t="n">
        <v>-0.003876961416707386</v>
      </c>
      <c r="DY535" s="23" t="n">
        <v>-0.001532871707170954</v>
      </c>
      <c r="DZ535" s="23" t="n">
        <v>-0.002780906265147053</v>
      </c>
      <c r="EA535" s="23" t="n">
        <v>2.138660364124387</v>
      </c>
      <c r="EB535" s="23" t="n">
        <v>3.537195560997257</v>
      </c>
      <c r="EC535" s="23" t="n">
        <v>-0.004913410425027522</v>
      </c>
      <c r="ED535" s="23" t="n">
        <v>-0.001036449008320135</v>
      </c>
      <c r="EE535" s="23" t="n">
        <v>4.482813130372901</v>
      </c>
      <c r="EF535" s="23" t="n">
        <v>3.482813130372902</v>
      </c>
      <c r="EG535" s="23" t="n">
        <v>0.004600416021086337</v>
      </c>
      <c r="EH535" s="23" t="n">
        <v>0.003951450940403941</v>
      </c>
      <c r="EI535" s="23" t="n">
        <v>0.0125128843505642</v>
      </c>
      <c r="EJ535" s="23" t="n">
        <v>0.003961017389073925</v>
      </c>
      <c r="EK535" s="23" t="n">
        <v>0.007912468329477866</v>
      </c>
      <c r="EL535" s="23" t="n">
        <v>1.858933392608882</v>
      </c>
      <c r="EM535" s="23" t="n">
        <v>2.719946259905734</v>
      </c>
      <c r="EN535" s="23" t="n">
        <v>0.0164442650805921</v>
      </c>
      <c r="EO535" s="23" t="n">
        <v>0.003931380730027896</v>
      </c>
      <c r="EP535" s="23" t="n">
        <v>3.574516957861773</v>
      </c>
      <c r="EQ535" s="23" t="n">
        <v>2.574516957861773</v>
      </c>
      <c r="ER535" s="23" t="n">
        <v>-0.001673585459670706</v>
      </c>
      <c r="ES535" s="23" t="n">
        <v>-0.001864781494310441</v>
      </c>
      <c r="ET535" s="23" t="n">
        <v>-0.003835411562432697</v>
      </c>
      <c r="EU535" s="23" t="n">
        <v>-0.0002970446084515498</v>
      </c>
      <c r="EV535" s="23" t="n">
        <v>-0.002161826102761991</v>
      </c>
      <c r="EW535" s="23" t="n">
        <v>2.114243365066852</v>
      </c>
      <c r="EX535" s="23" t="n">
        <v>2.291733320381112</v>
      </c>
      <c r="EY535" s="23" t="n">
        <v>0.007597301283097116</v>
      </c>
      <c r="EZ535" s="23" t="n">
        <v>0.01143271284552981</v>
      </c>
      <c r="FA535" s="23" t="n">
        <v>-4.539535904304497</v>
      </c>
      <c r="FB535" s="23" t="n">
        <v>-5.539535904304497</v>
      </c>
      <c r="FC535" s="23" t="n">
        <v>0.004708247467483595</v>
      </c>
      <c r="FD535" s="23" t="n">
        <v>0.006173701084180947</v>
      </c>
      <c r="FE535" s="23" t="n">
        <v>0.01611002946135841</v>
      </c>
      <c r="FF535" s="23" t="n">
        <v>0.005228080909693865</v>
      </c>
      <c r="FG535" s="23" t="n">
        <v>0.01140178199387481</v>
      </c>
      <c r="FH535" s="23" t="n">
        <v>2.311252462156708</v>
      </c>
      <c r="FI535" s="23" t="n">
        <v>3.421661578457492</v>
      </c>
      <c r="FJ535" s="23" t="n">
        <v>0.02506370350731325</v>
      </c>
      <c r="FK535" s="23" t="n">
        <v>0.008953674045954846</v>
      </c>
      <c r="FL535" s="23" t="n">
        <v>5.323361543846162</v>
      </c>
      <c r="FM535" s="23" t="n">
        <v>4.323361543846162</v>
      </c>
    </row>
    <row r="536">
      <c r="A536" s="2" t="inlineStr">
        <is>
          <t>SA|3101</t>
        </is>
      </c>
      <c r="B536" s="2" t="inlineStr">
        <is>
          <t>SA</t>
        </is>
      </c>
      <c r="C536" s="2" t="inlineStr">
        <is>
          <t>3101</t>
        </is>
      </c>
      <c r="D536" s="2" t="inlineStr">
        <is>
          <t>Heavy and civil engineering construction</t>
        </is>
      </c>
      <c r="E536" s="23" t="n">
        <v>1</v>
      </c>
      <c r="F536" s="23" t="n">
        <v>0.4608197038391104</v>
      </c>
      <c r="G536" s="23" t="n">
        <v>1.786207972283757</v>
      </c>
      <c r="H536" s="23" t="n">
        <v>0.325388268444647</v>
      </c>
      <c r="I536" s="23" t="n">
        <v>0.7862079722837574</v>
      </c>
      <c r="J536" s="23" t="n">
        <v>1.46081970383911</v>
      </c>
      <c r="K536" s="23" t="n">
        <v>1.786207972283757</v>
      </c>
      <c r="L536" s="23" t="n">
        <v>2.369010423409226</v>
      </c>
      <c r="M536" s="23" t="n">
        <v>0.5828024511254688</v>
      </c>
      <c r="N536" s="23" t="n">
        <v>2.369010423409226</v>
      </c>
      <c r="O536" s="23" t="n">
        <v>1.369010423409226</v>
      </c>
      <c r="P536" s="23" t="n">
        <v>0.1938614918127146</v>
      </c>
      <c r="Q536" s="23" t="n">
        <v>0.1237176088988856</v>
      </c>
      <c r="R536" s="23" t="n">
        <v>0.4004751780887833</v>
      </c>
      <c r="S536" s="23" t="n">
        <v>0.08289607737718309</v>
      </c>
      <c r="T536" s="23" t="n">
        <v>0.2066136862760687</v>
      </c>
      <c r="U536" s="23" t="n">
        <v>1.638175264938158</v>
      </c>
      <c r="V536" s="23" t="n">
        <v>2.065779925368952</v>
      </c>
      <c r="W536" s="23" t="n">
        <v>0.5464600840232543</v>
      </c>
      <c r="X536" s="23" t="n">
        <v>0.145984905934471</v>
      </c>
      <c r="Y536" s="23" t="n">
        <v>2.818817078696462</v>
      </c>
      <c r="Z536" s="23" t="n">
        <v>1.818817078696462</v>
      </c>
      <c r="AA536" s="23" t="n">
        <v>0.4052646672844918</v>
      </c>
      <c r="AB536" s="23" t="n">
        <v>0.2004387915748277</v>
      </c>
      <c r="AC536" s="23" t="n">
        <v>0.7503863022080399</v>
      </c>
      <c r="AD536" s="23" t="n">
        <v>0.1446828433487203</v>
      </c>
      <c r="AE536" s="23" t="n">
        <v>0.3451216349235481</v>
      </c>
      <c r="AF536" s="23" t="n">
        <v>1.494587383888864</v>
      </c>
      <c r="AG536" s="23" t="n">
        <v>1.851595667680736</v>
      </c>
      <c r="AH536" s="23" t="n">
        <v>1.068663375372905</v>
      </c>
      <c r="AI536" s="23" t="n">
        <v>0.318277073164865</v>
      </c>
      <c r="AJ536" s="23" t="n">
        <v>2.636951754352455</v>
      </c>
      <c r="AK536" s="23" t="n">
        <v>1.636951754352455</v>
      </c>
      <c r="AL536" s="23" t="n">
        <v>0.4114447272988574</v>
      </c>
      <c r="AM536" s="23" t="n">
        <v>0.2029677448360492</v>
      </c>
      <c r="AN536" s="23" t="n">
        <v>0.7618493102531755</v>
      </c>
      <c r="AO536" s="23" t="n">
        <v>0.1474368381182689</v>
      </c>
      <c r="AP536" s="23" t="n">
        <v>0.350404582954318</v>
      </c>
      <c r="AQ536" s="23" t="n">
        <v>1.493305008836877</v>
      </c>
      <c r="AR536" s="23" t="n">
        <v>1.851644363642064</v>
      </c>
      <c r="AS536" s="23" t="n">
        <v>1.096707070168354</v>
      </c>
      <c r="AT536" s="23" t="n">
        <v>0.3348577599151789</v>
      </c>
      <c r="AU536" s="23" t="n">
        <v>2.665502793943326</v>
      </c>
      <c r="AV536" s="23" t="n">
        <v>1.665502793943326</v>
      </c>
      <c r="AW536" s="23" t="n">
        <v>0.4140954349561026</v>
      </c>
      <c r="AX536" s="23" t="n">
        <v>0.2059049597196354</v>
      </c>
      <c r="AY536" s="23" t="n">
        <v>0.7694853734799334</v>
      </c>
      <c r="AZ536" s="23" t="n">
        <v>0.1494849788041954</v>
      </c>
      <c r="BA536" s="23" t="n">
        <v>0.3553899385238308</v>
      </c>
      <c r="BB536" s="23" t="n">
        <v>1.497240351711346</v>
      </c>
      <c r="BC536" s="23" t="n">
        <v>1.85823196423671</v>
      </c>
      <c r="BD536" s="23" t="n">
        <v>1.109995296905134</v>
      </c>
      <c r="BE536" s="23" t="n">
        <v>0.3405099234252003</v>
      </c>
      <c r="BF536" s="23" t="n">
        <v>2.680530146445111</v>
      </c>
      <c r="BG536" s="23" t="n">
        <v>1.680530146445111</v>
      </c>
      <c r="BH536" s="23" t="n">
        <v>1.572205599501439</v>
      </c>
      <c r="BI536" s="23" t="n">
        <v>1.345447716363586</v>
      </c>
      <c r="BJ536" s="23" t="n">
        <v>3.822549819073463</v>
      </c>
      <c r="BK536" s="23" t="n">
        <v>0.904896503208438</v>
      </c>
      <c r="BL536" s="23" t="n">
        <v>2.250344219572024</v>
      </c>
      <c r="BM536" s="23" t="n">
        <v>1.855770846249523</v>
      </c>
      <c r="BN536" s="23" t="n">
        <v>2.43132947770039</v>
      </c>
      <c r="BO536" s="23" t="n">
        <v>5.575684635971526</v>
      </c>
      <c r="BP536" s="23" t="n">
        <v>1.753134816898063</v>
      </c>
      <c r="BQ536" s="23" t="n">
        <v>3.546409348586232</v>
      </c>
      <c r="BR536" s="23" t="n">
        <v>2.546409348586232</v>
      </c>
      <c r="CD536" s="23" t="n">
        <v>0.2114031754717772</v>
      </c>
      <c r="CE536" s="23" t="n">
        <v>0.07672118267594209</v>
      </c>
      <c r="CF536" s="23" t="n">
        <v>0.3499111241192564</v>
      </c>
      <c r="CG536" s="23" t="n">
        <v>0.06178676597153708</v>
      </c>
      <c r="CH536" s="23" t="n">
        <v>0.1385079486474792</v>
      </c>
      <c r="CI536" s="23" t="n">
        <v>1.362914050390811</v>
      </c>
      <c r="CJ536" s="23" t="n">
        <v>1.655183860594234</v>
      </c>
      <c r="CK536" s="23" t="n">
        <v>0.5222032913496505</v>
      </c>
      <c r="CL536" s="23" t="n">
        <v>0.1722921672303941</v>
      </c>
      <c r="CM536" s="23" t="n">
        <v>2.470177139885799</v>
      </c>
      <c r="CN536" s="23" t="n">
        <v>1.4701771398858</v>
      </c>
      <c r="CO536" s="23" t="n">
        <v>0</v>
      </c>
      <c r="CP536" s="23" t="n">
        <v>0.0001499436184614161</v>
      </c>
      <c r="CQ536" s="23" t="n">
        <v>0.0003320666611482617</v>
      </c>
      <c r="CR536" s="23" t="n">
        <v>0.0001821230426868456</v>
      </c>
      <c r="CS536" s="23" t="n">
        <v>0.0003320666611482617</v>
      </c>
      <c r="CV536" s="23" t="n">
        <v>0.00241385912129044</v>
      </c>
      <c r="CW536" s="23" t="n">
        <v>0.002081792460142178</v>
      </c>
      <c r="CZ536" s="23" t="n">
        <v>0.0002599614741726823</v>
      </c>
      <c r="DA536" s="23" t="n">
        <v>0.0001363054308783019</v>
      </c>
      <c r="DB536" s="23" t="n">
        <v>0.0004828547860476325</v>
      </c>
      <c r="DC536" s="23" t="n">
        <v>8.658788099664833e-05</v>
      </c>
      <c r="DD536" s="23" t="n">
        <v>0.0002228933118749502</v>
      </c>
      <c r="DE536" s="23" t="n">
        <v>1.524329350385817</v>
      </c>
      <c r="DF536" s="23" t="n">
        <v>1.85740901641022</v>
      </c>
      <c r="DG536" s="23" t="n">
        <v>0.0005937211673447838</v>
      </c>
      <c r="DH536" s="23" t="n">
        <v>0.0001108663812971513</v>
      </c>
      <c r="DI536" s="23" t="n">
        <v>2.283881368323054</v>
      </c>
      <c r="DJ536" s="23" t="n">
        <v>1.283881368323054</v>
      </c>
      <c r="DK536" s="23" t="n">
        <v>0.004824144434496839</v>
      </c>
      <c r="DL536" s="23" t="n">
        <v>0.003569708375168348</v>
      </c>
      <c r="DM536" s="23" t="n">
        <v>0.01114539744714976</v>
      </c>
      <c r="DN536" s="23" t="n">
        <v>0.002751544637484572</v>
      </c>
      <c r="DO536" s="23" t="n">
        <v>0.00632125301265292</v>
      </c>
      <c r="DP536" s="23" t="n">
        <v>1.739967143114916</v>
      </c>
      <c r="DQ536" s="23" t="n">
        <v>2.310336599263167</v>
      </c>
      <c r="DR536" s="23" t="n">
        <v>0.01572342149047521</v>
      </c>
      <c r="DS536" s="23" t="n">
        <v>0.004578024043325451</v>
      </c>
      <c r="DT536" s="23" t="n">
        <v>3.259318145211208</v>
      </c>
      <c r="DU536" s="23" t="n">
        <v>2.259318145211208</v>
      </c>
      <c r="DV536" s="23" t="n">
        <v>-0.002433398251424386</v>
      </c>
      <c r="DW536" s="23" t="n">
        <v>-0.0009187425409217325</v>
      </c>
      <c r="DX536" s="23" t="n">
        <v>-0.004324255667587617</v>
      </c>
      <c r="DY536" s="23" t="n">
        <v>-0.0009721148752414983</v>
      </c>
      <c r="DZ536" s="23" t="n">
        <v>-0.001890857416163231</v>
      </c>
      <c r="EA536" s="23" t="n">
        <v>1.377555355102252</v>
      </c>
      <c r="EB536" s="23" t="n">
        <v>1.777043961076416</v>
      </c>
      <c r="EC536" s="23" t="n">
        <v>-0.005442775042330888</v>
      </c>
      <c r="ED536" s="23" t="n">
        <v>-0.001118519374743271</v>
      </c>
      <c r="EE536" s="23" t="n">
        <v>2.236697194610445</v>
      </c>
      <c r="EF536" s="23" t="n">
        <v>1.236697194610445</v>
      </c>
      <c r="EG536" s="23" t="n">
        <v>0.008676311063734024</v>
      </c>
      <c r="EH536" s="23" t="n">
        <v>0.003763371764904975</v>
      </c>
      <c r="EI536" s="23" t="n">
        <v>0.01514080361033831</v>
      </c>
      <c r="EJ536" s="23" t="n">
        <v>0.002701120781699311</v>
      </c>
      <c r="EK536" s="23" t="n">
        <v>0.006464492546604287</v>
      </c>
      <c r="EL536" s="23" t="n">
        <v>1.433752517315272</v>
      </c>
      <c r="EM536" s="23" t="n">
        <v>1.745073856748304</v>
      </c>
      <c r="EN536" s="23" t="n">
        <v>0.01938348750576281</v>
      </c>
      <c r="EO536" s="23" t="n">
        <v>0.004242683895424504</v>
      </c>
      <c r="EP536" s="23" t="n">
        <v>2.234070143794584</v>
      </c>
      <c r="EQ536" s="23" t="n">
        <v>1.234070143794584</v>
      </c>
      <c r="ER536" s="23" t="n">
        <v>-0.002496251049368382</v>
      </c>
      <c r="ES536" s="23" t="n">
        <v>-0.001234418503683615</v>
      </c>
      <c r="ET536" s="23" t="n">
        <v>-0.00367779556520269</v>
      </c>
      <c r="EU536" s="23" t="n">
        <v>5.287398784930663e-05</v>
      </c>
      <c r="EV536" s="23" t="n">
        <v>-0.001181544515834308</v>
      </c>
      <c r="EW536" s="23" t="n">
        <v>1.494508957340631</v>
      </c>
      <c r="EX536" s="23" t="n">
        <v>1.473327599054298</v>
      </c>
      <c r="EY536" s="23" t="n">
        <v>0.008660207289686955</v>
      </c>
      <c r="EZ536" s="23" t="n">
        <v>0.01233800285488965</v>
      </c>
      <c r="FA536" s="23" t="n">
        <v>-3.469285387733023</v>
      </c>
      <c r="FB536" s="23" t="n">
        <v>-4.469285387733024</v>
      </c>
      <c r="FC536" s="23" t="n">
        <v>0.01185612647675376</v>
      </c>
      <c r="FD536" s="23" t="n">
        <v>0.004302754881624445</v>
      </c>
      <c r="FE536" s="23" t="n">
        <v>0.01962406919348679</v>
      </c>
      <c r="FF536" s="23" t="n">
        <v>0.003465187835108585</v>
      </c>
      <c r="FG536" s="23" t="n">
        <v>0.00776794271673303</v>
      </c>
      <c r="FH536" s="23" t="n">
        <v>1.362914050390811</v>
      </c>
      <c r="FI536" s="23" t="n">
        <v>1.655183860594233</v>
      </c>
      <c r="FJ536" s="23" t="n">
        <v>0.02928673259047189</v>
      </c>
      <c r="FK536" s="23" t="n">
        <v>0.009662663396985099</v>
      </c>
      <c r="FL536" s="23" t="n">
        <v>2.470177139885799</v>
      </c>
      <c r="FM536" s="23" t="n">
        <v>1.470177139885799</v>
      </c>
    </row>
    <row r="537">
      <c r="A537" s="2" t="inlineStr">
        <is>
          <t>SA|3201</t>
        </is>
      </c>
      <c r="B537" s="2" t="inlineStr">
        <is>
          <t>SA</t>
        </is>
      </c>
      <c r="C537" s="2" t="inlineStr">
        <is>
          <t>3201</t>
        </is>
      </c>
      <c r="D537" s="2" t="inlineStr">
        <is>
          <t>Construction services</t>
        </is>
      </c>
      <c r="E537" s="23" t="n">
        <v>1</v>
      </c>
      <c r="F537" s="23" t="n">
        <v>0.5183324605385418</v>
      </c>
      <c r="G537" s="23" t="n">
        <v>1.915027495909149</v>
      </c>
      <c r="H537" s="23" t="n">
        <v>0.3966950353706076</v>
      </c>
      <c r="I537" s="23" t="n">
        <v>0.9150274959091493</v>
      </c>
      <c r="J537" s="23" t="n">
        <v>1.518332460538542</v>
      </c>
      <c r="K537" s="23" t="n">
        <v>1.915027495909149</v>
      </c>
      <c r="L537" s="23" t="n">
        <v>2.475959976529969</v>
      </c>
      <c r="M537" s="23" t="n">
        <v>0.5609324806208196</v>
      </c>
      <c r="N537" s="23" t="n">
        <v>2.475959976529969</v>
      </c>
      <c r="O537" s="23" t="n">
        <v>1.475959976529969</v>
      </c>
      <c r="P537" s="23" t="n">
        <v>0.1716889639552556</v>
      </c>
      <c r="Q537" s="23" t="n">
        <v>0.1150224644438257</v>
      </c>
      <c r="R537" s="23" t="n">
        <v>0.3854471350259359</v>
      </c>
      <c r="S537" s="23" t="n">
        <v>0.09873570662685464</v>
      </c>
      <c r="T537" s="23" t="n">
        <v>0.2137581710706803</v>
      </c>
      <c r="U537" s="23" t="n">
        <v>1.669946756005832</v>
      </c>
      <c r="V537" s="23" t="n">
        <v>2.245031515982521</v>
      </c>
      <c r="W537" s="23" t="n">
        <v>0.5259538800831738</v>
      </c>
      <c r="X537" s="23" t="n">
        <v>0.1405067450572379</v>
      </c>
      <c r="Y537" s="23" t="n">
        <v>3.063411112552606</v>
      </c>
      <c r="Z537" s="23" t="n">
        <v>2.063411112552606</v>
      </c>
      <c r="AA537" s="23" t="n">
        <v>0.3331804156521346</v>
      </c>
      <c r="AB537" s="23" t="n">
        <v>0.2040910460362463</v>
      </c>
      <c r="AC537" s="23" t="n">
        <v>0.7110652469202334</v>
      </c>
      <c r="AD537" s="23" t="n">
        <v>0.1737937852318525</v>
      </c>
      <c r="AE537" s="23" t="n">
        <v>0.3778848312680988</v>
      </c>
      <c r="AF537" s="23" t="n">
        <v>1.612554149189047</v>
      </c>
      <c r="AG537" s="23" t="n">
        <v>2.134174799945741</v>
      </c>
      <c r="AH537" s="23" t="n">
        <v>1.017398804423865</v>
      </c>
      <c r="AI537" s="23" t="n">
        <v>0.3063335575036317</v>
      </c>
      <c r="AJ537" s="23" t="n">
        <v>3.053597260308679</v>
      </c>
      <c r="AK537" s="23" t="n">
        <v>2.053597260308679</v>
      </c>
      <c r="AL537" s="23" t="n">
        <v>0.3321926865296225</v>
      </c>
      <c r="AM537" s="23" t="n">
        <v>0.2063652868852078</v>
      </c>
      <c r="AN537" s="23" t="n">
        <v>0.7154694075776501</v>
      </c>
      <c r="AO537" s="23" t="n">
        <v>0.1769114341628198</v>
      </c>
      <c r="AP537" s="23" t="n">
        <v>0.3832767210480276</v>
      </c>
      <c r="AQ537" s="23" t="n">
        <v>1.621221644103852</v>
      </c>
      <c r="AR537" s="23" t="n">
        <v>2.153778323815837</v>
      </c>
      <c r="AS537" s="23" t="n">
        <v>1.037761452783744</v>
      </c>
      <c r="AT537" s="23" t="n">
        <v>0.3222920452060943</v>
      </c>
      <c r="AU537" s="23" t="n">
        <v>3.12397441263718</v>
      </c>
      <c r="AV537" s="23" t="n">
        <v>2.12397441263718</v>
      </c>
      <c r="AW537" s="23" t="n">
        <v>0.3391254196173354</v>
      </c>
      <c r="AX537" s="23" t="n">
        <v>0.2095199877549342</v>
      </c>
      <c r="AY537" s="23" t="n">
        <v>0.7280526700057883</v>
      </c>
      <c r="AZ537" s="23" t="n">
        <v>0.1794072626335187</v>
      </c>
      <c r="BA537" s="23" t="n">
        <v>0.3889272503884529</v>
      </c>
      <c r="BB537" s="23" t="n">
        <v>1.617824485086826</v>
      </c>
      <c r="BC537" s="23" t="n">
        <v>2.146853723991888</v>
      </c>
      <c r="BD537" s="23" t="n">
        <v>1.055784778294027</v>
      </c>
      <c r="BE537" s="23" t="n">
        <v>0.3277321082882383</v>
      </c>
      <c r="BF537" s="23" t="n">
        <v>3.113257565550115</v>
      </c>
      <c r="BG537" s="23" t="n">
        <v>2.113257565550114</v>
      </c>
      <c r="BH537" s="23" t="n">
        <v>2.715188594521515</v>
      </c>
      <c r="BI537" s="23" t="n">
        <v>1.41540526955618</v>
      </c>
      <c r="BJ537" s="23" t="n">
        <v>5.222546510775971</v>
      </c>
      <c r="BK537" s="23" t="n">
        <v>1.091952646698276</v>
      </c>
      <c r="BL537" s="23" t="n">
        <v>2.507357916254457</v>
      </c>
      <c r="BM537" s="23" t="n">
        <v>1.521291696794863</v>
      </c>
      <c r="BN537" s="23" t="n">
        <v>1.923456264258622</v>
      </c>
      <c r="BO537" s="23" t="n">
        <v>6.909894015588788</v>
      </c>
      <c r="BP537" s="23" t="n">
        <v>1.687347504812816</v>
      </c>
      <c r="BQ537" s="23" t="n">
        <v>2.544903889744899</v>
      </c>
      <c r="BR537" s="23" t="n">
        <v>1.544903889744899</v>
      </c>
      <c r="CD537" s="23" t="n">
        <v>0.161491451696879</v>
      </c>
      <c r="CE537" s="23" t="n">
        <v>0.08906858159242059</v>
      </c>
      <c r="CF537" s="23" t="n">
        <v>0.3256181118942972</v>
      </c>
      <c r="CG537" s="23" t="n">
        <v>0.07505807860499755</v>
      </c>
      <c r="CH537" s="23" t="n">
        <v>0.1641266601974181</v>
      </c>
      <c r="CI537" s="23" t="n">
        <v>1.551537438400165</v>
      </c>
      <c r="CJ537" s="23" t="n">
        <v>2.016317944218406</v>
      </c>
      <c r="CK537" s="23" t="n">
        <v>0.4914449243406911</v>
      </c>
      <c r="CL537" s="23" t="n">
        <v>0.165826812446394</v>
      </c>
      <c r="CM537" s="23" t="n">
        <v>3.043163704188739</v>
      </c>
      <c r="CN537" s="23" t="n">
        <v>2.043163704188739</v>
      </c>
      <c r="CO537" s="23" t="n">
        <v>0</v>
      </c>
      <c r="CP537" s="23" t="n">
        <v>0.0001302043154876897</v>
      </c>
      <c r="CQ537" s="23" t="n">
        <v>0.0003277149269229253</v>
      </c>
      <c r="CR537" s="23" t="n">
        <v>0.0001975106114352356</v>
      </c>
      <c r="CS537" s="23" t="n">
        <v>0.0003277149269229253</v>
      </c>
      <c r="CV537" s="23" t="n">
        <v>0.002331387022931094</v>
      </c>
      <c r="CW537" s="23" t="n">
        <v>0.002003672096008168</v>
      </c>
      <c r="CZ537" s="23" t="n">
        <v>0.0004139228640488477</v>
      </c>
      <c r="DA537" s="23" t="n">
        <v>0.0001804589158817578</v>
      </c>
      <c r="DB537" s="23" t="n">
        <v>0.0007034574173295491</v>
      </c>
      <c r="DC537" s="23" t="n">
        <v>0.0001090756373989436</v>
      </c>
      <c r="DD537" s="23" t="n">
        <v>0.0002895345532807013</v>
      </c>
      <c r="DE537" s="23" t="n">
        <v>1.435972330971457</v>
      </c>
      <c r="DF537" s="23" t="n">
        <v>1.699489152274838</v>
      </c>
      <c r="DG537" s="23" t="n">
        <v>0.0008101634789776608</v>
      </c>
      <c r="DH537" s="23" t="n">
        <v>0.0001067060616481118</v>
      </c>
      <c r="DI537" s="23" t="n">
        <v>1.957281294038524</v>
      </c>
      <c r="DJ537" s="23" t="n">
        <v>0.9572812940385244</v>
      </c>
      <c r="DK537" s="23" t="n">
        <v>0.007993228053456598</v>
      </c>
      <c r="DL537" s="23" t="n">
        <v>0.003958023662391904</v>
      </c>
      <c r="DM537" s="23" t="n">
        <v>0.01546763734189589</v>
      </c>
      <c r="DN537" s="23" t="n">
        <v>0.003516385626047385</v>
      </c>
      <c r="DO537" s="23" t="n">
        <v>0.007474409288439289</v>
      </c>
      <c r="DP537" s="23" t="n">
        <v>1.495172117687833</v>
      </c>
      <c r="DQ537" s="23" t="n">
        <v>1.935092710786232</v>
      </c>
      <c r="DR537" s="23" t="n">
        <v>0.01987386860946387</v>
      </c>
      <c r="DS537" s="23" t="n">
        <v>0.004406231267567983</v>
      </c>
      <c r="DT537" s="23" t="n">
        <v>2.486338244893388</v>
      </c>
      <c r="DU537" s="23" t="n">
        <v>1.486338244893388</v>
      </c>
      <c r="DV537" s="23" t="n">
        <v>-0.00147441782979251</v>
      </c>
      <c r="DW537" s="23" t="n">
        <v>-0.001113986024035013</v>
      </c>
      <c r="DX537" s="23" t="n">
        <v>-0.003915547258010329</v>
      </c>
      <c r="DY537" s="23" t="n">
        <v>-0.001327143404182805</v>
      </c>
      <c r="DZ537" s="23" t="n">
        <v>-0.002441129428217818</v>
      </c>
      <c r="EA537" s="23" t="n">
        <v>1.755542968570707</v>
      </c>
      <c r="EB537" s="23" t="n">
        <v>2.655656475994563</v>
      </c>
      <c r="EC537" s="23" t="n">
        <v>-0.00499209360109034</v>
      </c>
      <c r="ED537" s="23" t="n">
        <v>-0.001076546343080012</v>
      </c>
      <c r="EE537" s="23" t="n">
        <v>3.385806587670512</v>
      </c>
      <c r="EF537" s="23" t="n">
        <v>2.385806587670512</v>
      </c>
      <c r="EG537" s="23" t="n">
        <v>0.004312676343842757</v>
      </c>
      <c r="EH537" s="23" t="n">
        <v>0.003471611979655637</v>
      </c>
      <c r="EI537" s="23" t="n">
        <v>0.01097298366150147</v>
      </c>
      <c r="EJ537" s="23" t="n">
        <v>0.003188695338003078</v>
      </c>
      <c r="EK537" s="23" t="n">
        <v>0.006660307317658715</v>
      </c>
      <c r="EL537" s="23" t="n">
        <v>1.804978556902858</v>
      </c>
      <c r="EM537" s="23" t="n">
        <v>2.544355937390871</v>
      </c>
      <c r="EN537" s="23" t="n">
        <v>0.01505645859774213</v>
      </c>
      <c r="EO537" s="23" t="n">
        <v>0.00408347493624066</v>
      </c>
      <c r="EP537" s="23" t="n">
        <v>3.491209958112985</v>
      </c>
      <c r="EQ537" s="23" t="n">
        <v>2.491209958112985</v>
      </c>
      <c r="ER537" s="23" t="n">
        <v>-0.005300405466354922</v>
      </c>
      <c r="ES537" s="23" t="n">
        <v>-0.001197371130694098</v>
      </c>
      <c r="ET537" s="23" t="n">
        <v>-0.006568823004084163</v>
      </c>
      <c r="EU537" s="23" t="n">
        <v>-7.104640703514361e-05</v>
      </c>
      <c r="EV537" s="23" t="n">
        <v>-0.001268417537729241</v>
      </c>
      <c r="EW537" s="23" t="n">
        <v>1.225901799078312</v>
      </c>
      <c r="EX537" s="23" t="n">
        <v>1.239305756093699</v>
      </c>
      <c r="EY537" s="23" t="n">
        <v>0.005306189762137075</v>
      </c>
      <c r="EZ537" s="23" t="n">
        <v>0.01187501276622124</v>
      </c>
      <c r="FA537" s="23" t="n">
        <v>-1.001091293075383</v>
      </c>
      <c r="FB537" s="23" t="n">
        <v>-2.001091293075382</v>
      </c>
      <c r="FC537" s="23" t="n">
        <v>0.00905692675599558</v>
      </c>
      <c r="FD537" s="23" t="n">
        <v>0.004995234182779718</v>
      </c>
      <c r="FE537" s="23" t="n">
        <v>0.01826164393758569</v>
      </c>
      <c r="FF537" s="23" t="n">
        <v>0.004209482998810393</v>
      </c>
      <c r="FG537" s="23" t="n">
        <v>0.00920471718159011</v>
      </c>
      <c r="FH537" s="23" t="n">
        <v>1.551537438400165</v>
      </c>
      <c r="FI537" s="23" t="n">
        <v>2.016317944218406</v>
      </c>
      <c r="FJ537" s="23" t="n">
        <v>0.02756171077534161</v>
      </c>
      <c r="FK537" s="23" t="n">
        <v>0.009300066837755919</v>
      </c>
      <c r="FL537" s="23" t="n">
        <v>3.043163704188739</v>
      </c>
      <c r="FM537" s="23" t="n">
        <v>2.043163704188739</v>
      </c>
    </row>
    <row r="538">
      <c r="A538" s="2" t="inlineStr">
        <is>
          <t>SA|3301</t>
        </is>
      </c>
      <c r="B538" s="2" t="inlineStr">
        <is>
          <t>SA</t>
        </is>
      </c>
      <c r="C538" s="2" t="inlineStr">
        <is>
          <t>3301</t>
        </is>
      </c>
      <c r="D538" s="2" t="inlineStr">
        <is>
          <t>Wholesale trade</t>
        </is>
      </c>
      <c r="E538" s="23" t="n">
        <v>1</v>
      </c>
      <c r="F538" s="23" t="n">
        <v>0.3415313235192435</v>
      </c>
      <c r="G538" s="23" t="n">
        <v>1.54094020387434</v>
      </c>
      <c r="H538" s="23" t="n">
        <v>0.1994088803550965</v>
      </c>
      <c r="I538" s="23" t="n">
        <v>0.5409402038743401</v>
      </c>
      <c r="J538" s="23" t="n">
        <v>1.341531323519244</v>
      </c>
      <c r="K538" s="23" t="n">
        <v>1.54094020387434</v>
      </c>
      <c r="L538" s="23" t="n">
        <v>2.163025636218742</v>
      </c>
      <c r="M538" s="23" t="n">
        <v>0.6220854323444018</v>
      </c>
      <c r="N538" s="23" t="n">
        <v>2.163025636218742</v>
      </c>
      <c r="O538" s="23" t="n">
        <v>1.163025636218742</v>
      </c>
      <c r="P538" s="23" t="n">
        <v>0.2815195047281877</v>
      </c>
      <c r="Q538" s="23" t="n">
        <v>0.0917082582229435</v>
      </c>
      <c r="R538" s="23" t="n">
        <v>0.427468645376249</v>
      </c>
      <c r="S538" s="23" t="n">
        <v>0.05424088242511786</v>
      </c>
      <c r="T538" s="23" t="n">
        <v>0.1459491406480614</v>
      </c>
      <c r="U538" s="23" t="n">
        <v>1.325761649486736</v>
      </c>
      <c r="V538" s="23" t="n">
        <v>1.518433494648898</v>
      </c>
      <c r="W538" s="23" t="n">
        <v>0.5832934589964156</v>
      </c>
      <c r="X538" s="23" t="n">
        <v>0.1558248136201666</v>
      </c>
      <c r="Y538" s="23" t="n">
        <v>2.0719468782797</v>
      </c>
      <c r="Z538" s="23" t="n">
        <v>1.0719468782797</v>
      </c>
      <c r="AA538" s="23" t="n">
        <v>0.5424910088206121</v>
      </c>
      <c r="AB538" s="23" t="n">
        <v>0.1685937586746543</v>
      </c>
      <c r="AC538" s="23" t="n">
        <v>0.8075614914170818</v>
      </c>
      <c r="AD538" s="23" t="n">
        <v>0.09647672392181539</v>
      </c>
      <c r="AE538" s="23" t="n">
        <v>0.2650704825964697</v>
      </c>
      <c r="AF538" s="23" t="n">
        <v>1.31077705608648</v>
      </c>
      <c r="AG538" s="23" t="n">
        <v>1.488617282658268</v>
      </c>
      <c r="AH538" s="23" t="n">
        <v>1.147291583977126</v>
      </c>
      <c r="AI538" s="23" t="n">
        <v>0.3397300925600441</v>
      </c>
      <c r="AJ538" s="23" t="n">
        <v>2.114858247091254</v>
      </c>
      <c r="AK538" s="23" t="n">
        <v>1.114858247091254</v>
      </c>
      <c r="AL538" s="23" t="n">
        <v>0.5584176863866558</v>
      </c>
      <c r="AM538" s="23" t="n">
        <v>0.1732915969772592</v>
      </c>
      <c r="AN538" s="23" t="n">
        <v>0.8304124319793387</v>
      </c>
      <c r="AO538" s="23" t="n">
        <v>0.0987031486154237</v>
      </c>
      <c r="AP538" s="23" t="n">
        <v>0.2719947455926829</v>
      </c>
      <c r="AQ538" s="23" t="n">
        <v>1.310326125410845</v>
      </c>
      <c r="AR538" s="23" t="n">
        <v>1.487081179954515</v>
      </c>
      <c r="AS538" s="23" t="n">
        <v>1.187840809208086</v>
      </c>
      <c r="AT538" s="23" t="n">
        <v>0.357428377228747</v>
      </c>
      <c r="AU538" s="23" t="n">
        <v>2.127154705457536</v>
      </c>
      <c r="AV538" s="23" t="n">
        <v>1.127154705457536</v>
      </c>
      <c r="AW538" s="23" t="n">
        <v>0.5589452228803086</v>
      </c>
      <c r="AX538" s="23" t="n">
        <v>0.1756104344569753</v>
      </c>
      <c r="AY538" s="23" t="n">
        <v>0.8346004662541459</v>
      </c>
      <c r="AZ538" s="23" t="n">
        <v>0.100044808916862</v>
      </c>
      <c r="BA538" s="23" t="n">
        <v>0.2756552433738373</v>
      </c>
      <c r="BB538" s="23" t="n">
        <v>1.314181832616861</v>
      </c>
      <c r="BC538" s="23" t="n">
        <v>1.493170407564008</v>
      </c>
      <c r="BD538" s="23" t="n">
        <v>1.198061983141147</v>
      </c>
      <c r="BE538" s="23" t="n">
        <v>0.3634615168870011</v>
      </c>
      <c r="BF538" s="23" t="n">
        <v>2.143433621218546</v>
      </c>
      <c r="BG538" s="23" t="n">
        <v>1.143433621218546</v>
      </c>
      <c r="BH538" s="23" t="n">
        <v>1.839055257400704</v>
      </c>
      <c r="BI538" s="23" t="n">
        <v>0.9765469734871227</v>
      </c>
      <c r="BJ538" s="23" t="n">
        <v>3.388821324739515</v>
      </c>
      <c r="BK538" s="23" t="n">
        <v>0.5732190938516885</v>
      </c>
      <c r="BL538" s="23" t="n">
        <v>1.549766067338811</v>
      </c>
      <c r="BM538" s="23" t="n">
        <v>1.531004693609566</v>
      </c>
      <c r="BN538" s="23" t="n">
        <v>1.842696847254731</v>
      </c>
      <c r="BO538" s="23" t="n">
        <v>5.260123733337769</v>
      </c>
      <c r="BP538" s="23" t="n">
        <v>1.871302408598254</v>
      </c>
      <c r="BQ538" s="23" t="n">
        <v>2.86023147600924</v>
      </c>
      <c r="BR538" s="23" t="n">
        <v>1.86023147600924</v>
      </c>
      <c r="CD538" s="23" t="n">
        <v>0.2609715040924244</v>
      </c>
      <c r="CE538" s="23" t="n">
        <v>0.07688550045171083</v>
      </c>
      <c r="CF538" s="23" t="n">
        <v>0.3800928460408328</v>
      </c>
      <c r="CG538" s="23" t="n">
        <v>0.04223584149669751</v>
      </c>
      <c r="CH538" s="23" t="n">
        <v>0.1191213419484083</v>
      </c>
      <c r="CI538" s="23" t="n">
        <v>1.294612627225697</v>
      </c>
      <c r="CJ538" s="23" t="n">
        <v>1.456453444458139</v>
      </c>
      <c r="CK538" s="23" t="n">
        <v>0.5639981249807102</v>
      </c>
      <c r="CL538" s="23" t="n">
        <v>0.1839052789398775</v>
      </c>
      <c r="CM538" s="23" t="n">
        <v>2.161148309820705</v>
      </c>
      <c r="CN538" s="23" t="n">
        <v>1.161148309820705</v>
      </c>
      <c r="CO538" s="23" t="n">
        <v>0</v>
      </c>
      <c r="CP538" s="23" t="n">
        <v>0.0001999105775722211</v>
      </c>
      <c r="CQ538" s="23" t="n">
        <v>0.0003786839746601689</v>
      </c>
      <c r="CR538" s="23" t="n">
        <v>0.0001787733970879478</v>
      </c>
      <c r="CS538" s="23" t="n">
        <v>0.0003786839746601689</v>
      </c>
      <c r="CV538" s="23" t="n">
        <v>0.002600796733654134</v>
      </c>
      <c r="CW538" s="23" t="n">
        <v>0.002222112758993965</v>
      </c>
      <c r="CZ538" s="23" t="n">
        <v>0.0001268387127575641</v>
      </c>
      <c r="DA538" s="23" t="n">
        <v>6.049070427779418e-05</v>
      </c>
      <c r="DB538" s="23" t="n">
        <v>0.0002294267901871202</v>
      </c>
      <c r="DC538" s="23" t="n">
        <v>4.209737315176189e-05</v>
      </c>
      <c r="DD538" s="23" t="n">
        <v>0.0001025880774295561</v>
      </c>
      <c r="DE538" s="23" t="n">
        <v>1.476910423976112</v>
      </c>
      <c r="DF538" s="23" t="n">
        <v>1.808807304956177</v>
      </c>
      <c r="DG538" s="23" t="n">
        <v>0.0003477659643078036</v>
      </c>
      <c r="DH538" s="23" t="n">
        <v>0.0001183391741206834</v>
      </c>
      <c r="DI538" s="23" t="n">
        <v>2.741796701867462</v>
      </c>
      <c r="DJ538" s="23" t="n">
        <v>1.741796701867462</v>
      </c>
      <c r="DK538" s="23" t="n">
        <v>0.004096536510655733</v>
      </c>
      <c r="DL538" s="23" t="n">
        <v>0.003418183722760891</v>
      </c>
      <c r="DM538" s="23" t="n">
        <v>0.009251747566697319</v>
      </c>
      <c r="DN538" s="23" t="n">
        <v>0.001737027333280694</v>
      </c>
      <c r="DO538" s="23" t="n">
        <v>0.005155211056041585</v>
      </c>
      <c r="DP538" s="23" t="n">
        <v>1.834408216274812</v>
      </c>
      <c r="DQ538" s="23" t="n">
        <v>2.258431614763368</v>
      </c>
      <c r="DR538" s="23" t="n">
        <v>0.01413834689512408</v>
      </c>
      <c r="DS538" s="23" t="n">
        <v>0.004886599328426758</v>
      </c>
      <c r="DT538" s="23" t="n">
        <v>3.451292783146939</v>
      </c>
      <c r="DU538" s="23" t="n">
        <v>2.451292783146939</v>
      </c>
      <c r="DV538" s="23" t="n">
        <v>-0.003695838729760486</v>
      </c>
      <c r="DW538" s="23" t="n">
        <v>-0.001359747524894778</v>
      </c>
      <c r="DX538" s="23" t="n">
        <v>-0.005671824056736782</v>
      </c>
      <c r="DY538" s="23" t="n">
        <v>-0.0006162378020815179</v>
      </c>
      <c r="DZ538" s="23" t="n">
        <v>-0.001975985326976295</v>
      </c>
      <c r="EA538" s="23" t="n">
        <v>1.367913111020106</v>
      </c>
      <c r="EB538" s="23" t="n">
        <v>1.534651393488793</v>
      </c>
      <c r="EC538" s="23" t="n">
        <v>-0.006865735660023708</v>
      </c>
      <c r="ED538" s="23" t="n">
        <v>-0.001193911603286926</v>
      </c>
      <c r="EE538" s="23" t="n">
        <v>1.857693520211757</v>
      </c>
      <c r="EF538" s="23" t="n">
        <v>0.8576935202117575</v>
      </c>
      <c r="EG538" s="23" t="n">
        <v>0.01200574983339554</v>
      </c>
      <c r="EH538" s="23" t="n">
        <v>0.003267224696004415</v>
      </c>
      <c r="EI538" s="23" t="n">
        <v>0.01715101614276281</v>
      </c>
      <c r="EJ538" s="23" t="n">
        <v>0.001878041613362855</v>
      </c>
      <c r="EK538" s="23" t="n">
        <v>0.00514526630936727</v>
      </c>
      <c r="EL538" s="23" t="n">
        <v>1.272138328829425</v>
      </c>
      <c r="EM538" s="23" t="n">
        <v>1.428566843451548</v>
      </c>
      <c r="EN538" s="23" t="n">
        <v>0.02167967219128996</v>
      </c>
      <c r="EO538" s="23" t="n">
        <v>0.00452865604852715</v>
      </c>
      <c r="EP538" s="23" t="n">
        <v>1.805774107585114</v>
      </c>
      <c r="EQ538" s="23" t="n">
        <v>0.8057741075851141</v>
      </c>
      <c r="ER538" s="23" t="n">
        <v>0.003920927732648219</v>
      </c>
      <c r="ES538" s="23" t="n">
        <v>0.001430613606600443</v>
      </c>
      <c r="ET538" s="23" t="n">
        <v>0.005699924419493824</v>
      </c>
      <c r="EU538" s="23" t="n">
        <v>0.0003483830802451617</v>
      </c>
      <c r="EV538" s="23" t="n">
        <v>0.001778996686845604</v>
      </c>
      <c r="EW538" s="23" t="n">
        <v>1.364866099083697</v>
      </c>
      <c r="EX538" s="23" t="n">
        <v>1.453718305500127</v>
      </c>
      <c r="EY538" s="23" t="n">
        <v>0.01886955303966944</v>
      </c>
      <c r="EZ538" s="23" t="n">
        <v>0.01316962862017562</v>
      </c>
      <c r="FA538" s="23" t="n">
        <v>4.812522526887999</v>
      </c>
      <c r="FB538" s="23" t="n">
        <v>3.812522526887999</v>
      </c>
      <c r="FC538" s="23" t="n">
        <v>0.01463606756352397</v>
      </c>
      <c r="FD538" s="23" t="n">
        <v>0.004311970317142599</v>
      </c>
      <c r="FE538" s="23" t="n">
        <v>0.02131675101621652</v>
      </c>
      <c r="FF538" s="23" t="n">
        <v>0.002368713135549956</v>
      </c>
      <c r="FG538" s="23" t="n">
        <v>0.006680683452692555</v>
      </c>
      <c r="FH538" s="23" t="n">
        <v>1.294612627225697</v>
      </c>
      <c r="FI538" s="23" t="n">
        <v>1.456453444458139</v>
      </c>
      <c r="FJ538" s="23" t="n">
        <v>0.03163071267733146</v>
      </c>
      <c r="FK538" s="23" t="n">
        <v>0.01031396166111494</v>
      </c>
      <c r="FL538" s="23" t="n">
        <v>2.161148309820704</v>
      </c>
      <c r="FM538" s="23" t="n">
        <v>1.161148309820705</v>
      </c>
    </row>
    <row r="539">
      <c r="A539" s="2" t="inlineStr">
        <is>
          <t>SA|3901</t>
        </is>
      </c>
      <c r="B539" s="2" t="inlineStr">
        <is>
          <t>SA</t>
        </is>
      </c>
      <c r="C539" s="2" t="inlineStr">
        <is>
          <t>3901</t>
        </is>
      </c>
      <c r="D539" s="2" t="inlineStr">
        <is>
          <t>Retail trade</t>
        </is>
      </c>
      <c r="E539" s="23" t="n">
        <v>1</v>
      </c>
      <c r="F539" s="23" t="n">
        <v>0.3080174167289049</v>
      </c>
      <c r="G539" s="23" t="n">
        <v>1.481183456597963</v>
      </c>
      <c r="H539" s="23" t="n">
        <v>0.173166039869058</v>
      </c>
      <c r="I539" s="23" t="n">
        <v>0.4811834565979629</v>
      </c>
      <c r="J539" s="23" t="n">
        <v>1.308017416728905</v>
      </c>
      <c r="K539" s="23" t="n">
        <v>1.481183456597963</v>
      </c>
      <c r="L539" s="23" t="n">
        <v>2.208738745055139</v>
      </c>
      <c r="M539" s="23" t="n">
        <v>0.7275552884571763</v>
      </c>
      <c r="N539" s="23" t="n">
        <v>2.208738745055139</v>
      </c>
      <c r="O539" s="23" t="n">
        <v>1.208738745055139</v>
      </c>
      <c r="P539" s="23" t="n">
        <v>0.3667801503477019</v>
      </c>
      <c r="Q539" s="23" t="n">
        <v>0.08736385309888295</v>
      </c>
      <c r="R539" s="23" t="n">
        <v>0.4999427046877626</v>
      </c>
      <c r="S539" s="23" t="n">
        <v>0.04579870124117769</v>
      </c>
      <c r="T539" s="23" t="n">
        <v>0.1331625543400606</v>
      </c>
      <c r="U539" s="23" t="n">
        <v>1.238191333462466</v>
      </c>
      <c r="V539" s="23" t="n">
        <v>1.363058235877336</v>
      </c>
      <c r="W539" s="23" t="n">
        <v>0.6821864309151284</v>
      </c>
      <c r="X539" s="23" t="n">
        <v>0.1822437262273658</v>
      </c>
      <c r="Y539" s="23" t="n">
        <v>1.85993279698595</v>
      </c>
      <c r="Z539" s="23" t="n">
        <v>0.8599327969859497</v>
      </c>
      <c r="AA539" s="23" t="n">
        <v>0.5865999261136071</v>
      </c>
      <c r="AB539" s="23" t="n">
        <v>0.1569299615487951</v>
      </c>
      <c r="AC539" s="23" t="n">
        <v>0.8267074042218578</v>
      </c>
      <c r="AD539" s="23" t="n">
        <v>0.0831775165594556</v>
      </c>
      <c r="AE539" s="23" t="n">
        <v>0.2401074781082507</v>
      </c>
      <c r="AF539" s="23" t="n">
        <v>1.267524686865376</v>
      </c>
      <c r="AG539" s="23" t="n">
        <v>1.409320675675893</v>
      </c>
      <c r="AH539" s="23" t="n">
        <v>1.224036151430433</v>
      </c>
      <c r="AI539" s="23" t="n">
        <v>0.3973287472085754</v>
      </c>
      <c r="AJ539" s="23" t="n">
        <v>2.086662641674751</v>
      </c>
      <c r="AK539" s="23" t="n">
        <v>1.086662641674751</v>
      </c>
      <c r="AL539" s="23" t="n">
        <v>0.6084054551222029</v>
      </c>
      <c r="AM539" s="23" t="n">
        <v>0.161336034120657</v>
      </c>
      <c r="AN539" s="23" t="n">
        <v>0.8549969493973693</v>
      </c>
      <c r="AO539" s="23" t="n">
        <v>0.08525546015450938</v>
      </c>
      <c r="AP539" s="23" t="n">
        <v>0.2465914942751664</v>
      </c>
      <c r="AQ539" s="23" t="n">
        <v>1.265178480505655</v>
      </c>
      <c r="AR539" s="23" t="n">
        <v>1.405307829177233</v>
      </c>
      <c r="AS539" s="23" t="n">
        <v>1.273024590902197</v>
      </c>
      <c r="AT539" s="23" t="n">
        <v>0.4180276415048274</v>
      </c>
      <c r="AU539" s="23" t="n">
        <v>2.092395096369575</v>
      </c>
      <c r="AV539" s="23" t="n">
        <v>1.092395096369575</v>
      </c>
      <c r="AW539" s="23" t="n">
        <v>0.6107480523025041</v>
      </c>
      <c r="AX539" s="23" t="n">
        <v>0.1635267679029558</v>
      </c>
      <c r="AY539" s="23" t="n">
        <v>0.8606954215919954</v>
      </c>
      <c r="AZ539" s="23" t="n">
        <v>0.08642060138653557</v>
      </c>
      <c r="BA539" s="23" t="n">
        <v>0.2499473692894914</v>
      </c>
      <c r="BB539" s="23" t="n">
        <v>1.267748324839456</v>
      </c>
      <c r="BC539" s="23" t="n">
        <v>1.409247918756673</v>
      </c>
      <c r="BD539" s="23" t="n">
        <v>1.285779075721683</v>
      </c>
      <c r="BE539" s="23" t="n">
        <v>0.425083654129688</v>
      </c>
      <c r="BF539" s="23" t="n">
        <v>2.105252846692397</v>
      </c>
      <c r="BG539" s="23" t="n">
        <v>1.105252846692397</v>
      </c>
      <c r="BH539" s="23" t="n">
        <v>5.511369984720262</v>
      </c>
      <c r="BI539" s="23" t="n">
        <v>0.9134243589534218</v>
      </c>
      <c r="BJ539" s="23" t="n">
        <v>6.909653669394424</v>
      </c>
      <c r="BK539" s="23" t="n">
        <v>0.4848593257207402</v>
      </c>
      <c r="BL539" s="23" t="n">
        <v>1.398283684674162</v>
      </c>
      <c r="BM539" s="23" t="n">
        <v>1.165734538143112</v>
      </c>
      <c r="BN539" s="23" t="n">
        <v>1.253708912403044</v>
      </c>
      <c r="BO539" s="23" t="n">
        <v>9.098221176187542</v>
      </c>
      <c r="BP539" s="23" t="n">
        <v>2.188567506793118</v>
      </c>
      <c r="BQ539" s="23" t="n">
        <v>1.650809363445291</v>
      </c>
      <c r="BR539" s="23" t="n">
        <v>0.6508093634452915</v>
      </c>
      <c r="CD539" s="23" t="n">
        <v>0.2198197757659052</v>
      </c>
      <c r="CE539" s="23" t="n">
        <v>0.06956610844991222</v>
      </c>
      <c r="CF539" s="23" t="n">
        <v>0.3267646995340951</v>
      </c>
      <c r="CG539" s="23" t="n">
        <v>0.03737881531827768</v>
      </c>
      <c r="CH539" s="23" t="n">
        <v>0.1069449237681899</v>
      </c>
      <c r="CI539" s="23" t="n">
        <v>1.316468835469998</v>
      </c>
      <c r="CJ539" s="23" t="n">
        <v>1.486511840873133</v>
      </c>
      <c r="CK539" s="23" t="n">
        <v>0.5418497205153039</v>
      </c>
      <c r="CL539" s="23" t="n">
        <v>0.2150850209812088</v>
      </c>
      <c r="CM539" s="23" t="n">
        <v>2.464972583232644</v>
      </c>
      <c r="CN539" s="23" t="n">
        <v>1.464972583232644</v>
      </c>
      <c r="CO539" s="23" t="n">
        <v>0</v>
      </c>
      <c r="CP539" s="23" t="n">
        <v>0.0001410451423596169</v>
      </c>
      <c r="CQ539" s="23" t="n">
        <v>0.0002958026029766109</v>
      </c>
      <c r="CR539" s="23" t="n">
        <v>0.000154757460616994</v>
      </c>
      <c r="CS539" s="23" t="n">
        <v>0.0002958026029766109</v>
      </c>
      <c r="CV539" s="23" t="n">
        <v>0.002894657688300615</v>
      </c>
      <c r="CW539" s="23" t="n">
        <v>0.002598855085324004</v>
      </c>
      <c r="CZ539" s="23" t="n">
        <v>0.0001136505966473843</v>
      </c>
      <c r="DA539" s="23" t="n">
        <v>5.221639215843823e-05</v>
      </c>
      <c r="DB539" s="23" t="n">
        <v>0.0001998153876740919</v>
      </c>
      <c r="DC539" s="23" t="n">
        <v>3.394839886826944e-05</v>
      </c>
      <c r="DD539" s="23" t="n">
        <v>8.616479102670766e-05</v>
      </c>
      <c r="DE539" s="23" t="n">
        <v>1.45944670506611</v>
      </c>
      <c r="DF539" s="23" t="n">
        <v>1.758155201719223</v>
      </c>
      <c r="DG539" s="23" t="n">
        <v>0.0003382180691814958</v>
      </c>
      <c r="DH539" s="23" t="n">
        <v>0.0001384026815074039</v>
      </c>
      <c r="DI539" s="23" t="n">
        <v>2.975946270047849</v>
      </c>
      <c r="DJ539" s="23" t="n">
        <v>1.975946270047849</v>
      </c>
      <c r="DK539" s="23" t="n">
        <v>0.002663094241475558</v>
      </c>
      <c r="DL539" s="23" t="n">
        <v>0.003044291293210169</v>
      </c>
      <c r="DM539" s="23" t="n">
        <v>0.007184714377192435</v>
      </c>
      <c r="DN539" s="23" t="n">
        <v>0.001477328842506709</v>
      </c>
      <c r="DO539" s="23" t="n">
        <v>0.004521620135716877</v>
      </c>
      <c r="DP539" s="23" t="n">
        <v>2.143140654129986</v>
      </c>
      <c r="DQ539" s="23" t="n">
        <v>2.697882134734952</v>
      </c>
      <c r="DR539" s="23" t="n">
        <v>0.01289979947502172</v>
      </c>
      <c r="DS539" s="23" t="n">
        <v>0.005715085097829281</v>
      </c>
      <c r="DT539" s="23" t="n">
        <v>4.843913998279776</v>
      </c>
      <c r="DU539" s="23" t="n">
        <v>3.843913998279776</v>
      </c>
      <c r="DV539" s="23" t="n">
        <v>-0.0004341476578217527</v>
      </c>
      <c r="DW539" s="23" t="n">
        <v>-0.001046819045429469</v>
      </c>
      <c r="DX539" s="23" t="n">
        <v>-0.001981860173217405</v>
      </c>
      <c r="DY539" s="23" t="n">
        <v>-0.0005008934699661832</v>
      </c>
      <c r="DZ539" s="23" t="n">
        <v>-0.001547712515395653</v>
      </c>
      <c r="EA539" s="23" t="n">
        <v>3.411205097089941</v>
      </c>
      <c r="EB539" s="23" t="n">
        <v>4.564944984756994</v>
      </c>
      <c r="EC539" s="23" t="n">
        <v>-0.003378190413017802</v>
      </c>
      <c r="ED539" s="23" t="n">
        <v>-0.001396330239800396</v>
      </c>
      <c r="EE539" s="23" t="n">
        <v>7.781201515556212</v>
      </c>
      <c r="EF539" s="23" t="n">
        <v>6.781201515556212</v>
      </c>
      <c r="EG539" s="23" t="n">
        <v>0.01543105846757117</v>
      </c>
      <c r="EH539" s="23" t="n">
        <v>0.0030336580292886</v>
      </c>
      <c r="EI539" s="23" t="n">
        <v>0.02006812729764581</v>
      </c>
      <c r="EJ539" s="23" t="n">
        <v>0.001603410800786045</v>
      </c>
      <c r="EK539" s="23" t="n">
        <v>0.004637068830074646</v>
      </c>
      <c r="EL539" s="23" t="n">
        <v>1.196594292975036</v>
      </c>
      <c r="EM539" s="23" t="n">
        <v>1.300502317441126</v>
      </c>
      <c r="EN539" s="23" t="n">
        <v>0.02536458255346568</v>
      </c>
      <c r="EO539" s="23" t="n">
        <v>0.005296455255819871</v>
      </c>
      <c r="EP539" s="23" t="n">
        <v>1.643735755831015</v>
      </c>
      <c r="EQ539" s="23" t="n">
        <v>0.6437357558310155</v>
      </c>
      <c r="ER539" s="23" t="n">
        <v>0.006374470541024625</v>
      </c>
      <c r="ES539" s="23" t="n">
        <v>0.001372414542573168</v>
      </c>
      <c r="ET539" s="23" t="n">
        <v>0.008221417877865846</v>
      </c>
      <c r="EU539" s="23" t="n">
        <v>0.0004745327942680532</v>
      </c>
      <c r="EV539" s="23" t="n">
        <v>0.001846947336841221</v>
      </c>
      <c r="EW539" s="23" t="n">
        <v>1.215298593622894</v>
      </c>
      <c r="EX539" s="23" t="n">
        <v>1.289741293014799</v>
      </c>
      <c r="EY539" s="23" t="n">
        <v>0.02362385691829839</v>
      </c>
      <c r="EZ539" s="23" t="n">
        <v>0.01540243904043254</v>
      </c>
      <c r="FA539" s="23" t="n">
        <v>3.706010839058818</v>
      </c>
      <c r="FB539" s="23" t="n">
        <v>2.706010839058818</v>
      </c>
      <c r="FC539" s="23" t="n">
        <v>0.01232815475811127</v>
      </c>
      <c r="FD539" s="23" t="n">
        <v>0.003901476779793396</v>
      </c>
      <c r="FE539" s="23" t="n">
        <v>0.01832594802404886</v>
      </c>
      <c r="FF539" s="23" t="n">
        <v>0.002096316486144195</v>
      </c>
      <c r="FG539" s="23" t="n">
        <v>0.005997793265937591</v>
      </c>
      <c r="FH539" s="23" t="n">
        <v>1.316468835469998</v>
      </c>
      <c r="FI539" s="23" t="n">
        <v>1.486511840873133</v>
      </c>
      <c r="FJ539" s="23" t="n">
        <v>0.03038856348059337</v>
      </c>
      <c r="FK539" s="23" t="n">
        <v>0.01206261545654451</v>
      </c>
      <c r="FL539" s="23" t="n">
        <v>2.464972583232645</v>
      </c>
      <c r="FM539" s="23" t="n">
        <v>1.464972583232645</v>
      </c>
    </row>
    <row r="540">
      <c r="A540" s="2" t="inlineStr">
        <is>
          <t>SA|4401</t>
        </is>
      </c>
      <c r="B540" s="2" t="inlineStr">
        <is>
          <t>SA</t>
        </is>
      </c>
      <c r="C540" s="2" t="inlineStr">
        <is>
          <t>4401</t>
        </is>
      </c>
      <c r="D540" s="2" t="inlineStr">
        <is>
          <t>Accommodation</t>
        </is>
      </c>
      <c r="E540" s="23" t="n">
        <v>1</v>
      </c>
      <c r="F540" s="23" t="n">
        <v>0.3521301735159127</v>
      </c>
      <c r="G540" s="23" t="n">
        <v>1.590612819741116</v>
      </c>
      <c r="H540" s="23" t="n">
        <v>0.2384826462252033</v>
      </c>
      <c r="I540" s="23" t="n">
        <v>0.590612819741116</v>
      </c>
      <c r="J540" s="23" t="n">
        <v>1.352130173515913</v>
      </c>
      <c r="K540" s="23" t="n">
        <v>1.590612819741116</v>
      </c>
      <c r="L540" s="23" t="n">
        <v>2.206730665594944</v>
      </c>
      <c r="M540" s="23" t="n">
        <v>0.6161178458538279</v>
      </c>
      <c r="N540" s="23" t="n">
        <v>2.206730665594944</v>
      </c>
      <c r="O540" s="23" t="n">
        <v>1.206730665594944</v>
      </c>
      <c r="P540" s="23" t="n">
        <v>0.2772789636914343</v>
      </c>
      <c r="Q540" s="23" t="n">
        <v>0.08725385787491133</v>
      </c>
      <c r="R540" s="23" t="n">
        <v>0.4233679929888793</v>
      </c>
      <c r="S540" s="23" t="n">
        <v>0.05883517142253367</v>
      </c>
      <c r="T540" s="23" t="n">
        <v>0.146089029297445</v>
      </c>
      <c r="U540" s="23" t="n">
        <v>1.31467896703484</v>
      </c>
      <c r="V540" s="23" t="n">
        <v>1.526866616033728</v>
      </c>
      <c r="W540" s="23" t="n">
        <v>0.5776979989760314</v>
      </c>
      <c r="X540" s="23" t="n">
        <v>0.154330005987152</v>
      </c>
      <c r="Y540" s="23" t="n">
        <v>2.083454118859568</v>
      </c>
      <c r="Z540" s="23" t="n">
        <v>1.083454118859567</v>
      </c>
      <c r="AA540" s="23" t="n">
        <v>0.5154757653277457</v>
      </c>
      <c r="AB540" s="23" t="n">
        <v>0.158781729906227</v>
      </c>
      <c r="AC540" s="23" t="n">
        <v>0.7853910701810715</v>
      </c>
      <c r="AD540" s="23" t="n">
        <v>0.1111335749470987</v>
      </c>
      <c r="AE540" s="23" t="n">
        <v>0.2699153048533257</v>
      </c>
      <c r="AF540" s="23" t="n">
        <v>1.308029476041947</v>
      </c>
      <c r="AG540" s="23" t="n">
        <v>1.523623656064045</v>
      </c>
      <c r="AH540" s="23" t="n">
        <v>1.121862175140067</v>
      </c>
      <c r="AI540" s="23" t="n">
        <v>0.3364711049589956</v>
      </c>
      <c r="AJ540" s="23" t="n">
        <v>2.176362596652383</v>
      </c>
      <c r="AK540" s="23" t="n">
        <v>1.176362596652383</v>
      </c>
      <c r="AL540" s="23" t="n">
        <v>0.5256672238796209</v>
      </c>
      <c r="AM540" s="23" t="n">
        <v>0.1618795343201627</v>
      </c>
      <c r="AN540" s="23" t="n">
        <v>0.8012523562158643</v>
      </c>
      <c r="AO540" s="23" t="n">
        <v>0.1137055980160807</v>
      </c>
      <c r="AP540" s="23" t="n">
        <v>0.2755851323362434</v>
      </c>
      <c r="AQ540" s="23" t="n">
        <v>1.30795059491332</v>
      </c>
      <c r="AR540" s="23" t="n">
        <v>1.524257781001299</v>
      </c>
      <c r="AS540" s="23" t="n">
        <v>1.155251968448042</v>
      </c>
      <c r="AT540" s="23" t="n">
        <v>0.3539996122321772</v>
      </c>
      <c r="AU540" s="23" t="n">
        <v>2.197686893852444</v>
      </c>
      <c r="AV540" s="23" t="n">
        <v>1.197686893852444</v>
      </c>
      <c r="AW540" s="23" t="n">
        <v>0.5450459159322771</v>
      </c>
      <c r="AX540" s="23" t="n">
        <v>0.1643801702573653</v>
      </c>
      <c r="AY540" s="23" t="n">
        <v>0.8247388244891883</v>
      </c>
      <c r="AZ540" s="23" t="n">
        <v>0.1153127382995459</v>
      </c>
      <c r="BA540" s="23" t="n">
        <v>0.2796929085569112</v>
      </c>
      <c r="BB540" s="23" t="n">
        <v>1.301589582551408</v>
      </c>
      <c r="BC540" s="23" t="n">
        <v>1.513154764362391</v>
      </c>
      <c r="BD540" s="23" t="n">
        <v>1.184713701237641</v>
      </c>
      <c r="BE540" s="23" t="n">
        <v>0.3599748767484531</v>
      </c>
      <c r="BF540" s="23" t="n">
        <v>2.173603482949213</v>
      </c>
      <c r="BG540" s="23" t="n">
        <v>1.173603482949213</v>
      </c>
      <c r="BH540" s="23" t="n">
        <v>4.192753228033985</v>
      </c>
      <c r="BI540" s="23" t="n">
        <v>1.099110605179436</v>
      </c>
      <c r="BJ540" s="23" t="n">
        <v>5.941052471031504</v>
      </c>
      <c r="BK540" s="23" t="n">
        <v>0.6491886378180831</v>
      </c>
      <c r="BL540" s="23" t="n">
        <v>1.748299242997519</v>
      </c>
      <c r="BM540" s="23" t="n">
        <v>1.262145312495488</v>
      </c>
      <c r="BN540" s="23" t="n">
        <v>1.416981193004128</v>
      </c>
      <c r="BO540" s="23" t="n">
        <v>7.794403713451111</v>
      </c>
      <c r="BP540" s="23" t="n">
        <v>1.853351242419606</v>
      </c>
      <c r="BQ540" s="23" t="n">
        <v>1.859017998325164</v>
      </c>
      <c r="BR540" s="23" t="n">
        <v>0.8590179983251643</v>
      </c>
      <c r="CD540" s="23" t="n">
        <v>0.2381968016363114</v>
      </c>
      <c r="CE540" s="23" t="n">
        <v>0.07152787203131565</v>
      </c>
      <c r="CF540" s="23" t="n">
        <v>0.3620230771921916</v>
      </c>
      <c r="CG540" s="23" t="n">
        <v>0.05229840352456457</v>
      </c>
      <c r="CH540" s="23" t="n">
        <v>0.1238262755558802</v>
      </c>
      <c r="CI540" s="23" t="n">
        <v>1.300288969205083</v>
      </c>
      <c r="CJ540" s="23" t="n">
        <v>1.519848607140172</v>
      </c>
      <c r="CK540" s="23" t="n">
        <v>0.5441641761640366</v>
      </c>
      <c r="CL540" s="23" t="n">
        <v>0.182141098971845</v>
      </c>
      <c r="CM540" s="23" t="n">
        <v>2.284515041452524</v>
      </c>
      <c r="CN540" s="23" t="n">
        <v>1.284515041452524</v>
      </c>
      <c r="CO540" s="23" t="n">
        <v>0</v>
      </c>
      <c r="CP540" s="23" t="n">
        <v>0.000317627900951195</v>
      </c>
      <c r="CQ540" s="23" t="n">
        <v>0.0005058449793606296</v>
      </c>
      <c r="CR540" s="23" t="n">
        <v>0.0001882170784094346</v>
      </c>
      <c r="CS540" s="23" t="n">
        <v>0.0005058449793606296</v>
      </c>
      <c r="CV540" s="23" t="n">
        <v>0.002706641293069694</v>
      </c>
      <c r="CW540" s="23" t="n">
        <v>0.002200796313709065</v>
      </c>
      <c r="CZ540" s="23" t="n">
        <v>0.000251564371296844</v>
      </c>
      <c r="DA540" s="23" t="n">
        <v>6.929994459230231e-05</v>
      </c>
      <c r="DB540" s="23" t="n">
        <v>0.0003692733268661913</v>
      </c>
      <c r="DC540" s="23" t="n">
        <v>4.840901097704497e-05</v>
      </c>
      <c r="DD540" s="23" t="n">
        <v>0.0001177089555693473</v>
      </c>
      <c r="DE540" s="23" t="n">
        <v>1.275475991433337</v>
      </c>
      <c r="DF540" s="23" t="n">
        <v>1.467907895551917</v>
      </c>
      <c r="DG540" s="23" t="n">
        <v>0.0004864772883294644</v>
      </c>
      <c r="DH540" s="23" t="n">
        <v>0.0001172039614632731</v>
      </c>
      <c r="DI540" s="23" t="n">
        <v>1.933808376049504</v>
      </c>
      <c r="DJ540" s="23" t="n">
        <v>0.9338083760495038</v>
      </c>
      <c r="DK540" s="23" t="n">
        <v>0.01969555592872139</v>
      </c>
      <c r="DL540" s="23" t="n">
        <v>0.003038830532767745</v>
      </c>
      <c r="DM540" s="23" t="n">
        <v>0.02480973541526335</v>
      </c>
      <c r="DN540" s="23" t="n">
        <v>0.002075348953774214</v>
      </c>
      <c r="DO540" s="23" t="n">
        <v>0.005114179486541959</v>
      </c>
      <c r="DP540" s="23" t="n">
        <v>1.154290162906055</v>
      </c>
      <c r="DQ540" s="23" t="n">
        <v>1.259661595999132</v>
      </c>
      <c r="DR540" s="23" t="n">
        <v>0.02964945821737882</v>
      </c>
      <c r="DS540" s="23" t="n">
        <v>0.004839722802115472</v>
      </c>
      <c r="DT540" s="23" t="n">
        <v>1.505388237056156</v>
      </c>
      <c r="DU540" s="23" t="n">
        <v>0.5053882370561564</v>
      </c>
      <c r="DV540" s="23" t="n">
        <v>-0.0005684282473620029</v>
      </c>
      <c r="DW540" s="23" t="n">
        <v>-0.0009251224411085458</v>
      </c>
      <c r="DX540" s="23" t="n">
        <v>-0.00219838544816541</v>
      </c>
      <c r="DY540" s="23" t="n">
        <v>-0.0007048347596948612</v>
      </c>
      <c r="DZ540" s="23" t="n">
        <v>-0.001629957200803407</v>
      </c>
      <c r="EA540" s="23" t="n">
        <v>2.627509620434789</v>
      </c>
      <c r="EB540" s="23" t="n">
        <v>3.867481002866789</v>
      </c>
      <c r="EC540" s="23" t="n">
        <v>-0.003380844009178283</v>
      </c>
      <c r="ED540" s="23" t="n">
        <v>-0.001182458561012873</v>
      </c>
      <c r="EE540" s="23" t="n">
        <v>5.94770584478923</v>
      </c>
      <c r="EF540" s="23" t="n">
        <v>4.94770584478923</v>
      </c>
      <c r="EG540" s="23" t="n">
        <v>0.01009016315797376</v>
      </c>
      <c r="EH540" s="23" t="n">
        <v>0.003219687142493177</v>
      </c>
      <c r="EI540" s="23" t="n">
        <v>0.01532901115257482</v>
      </c>
      <c r="EJ540" s="23" t="n">
        <v>0.002019160852107877</v>
      </c>
      <c r="EK540" s="23" t="n">
        <v>0.005238847994601054</v>
      </c>
      <c r="EL540" s="23" t="n">
        <v>1.319091682868261</v>
      </c>
      <c r="EM540" s="23" t="n">
        <v>1.519203496770124</v>
      </c>
      <c r="EN540" s="23" t="n">
        <v>0.01981422437918311</v>
      </c>
      <c r="EO540" s="23" t="n">
        <v>0.004485213226608298</v>
      </c>
      <c r="EP540" s="23" t="n">
        <v>1.963716945798335</v>
      </c>
      <c r="EQ540" s="23" t="n">
        <v>0.9637169457983346</v>
      </c>
      <c r="ER540" s="23" t="n">
        <v>0.0001012953939014812</v>
      </c>
      <c r="ES540" s="23" t="n">
        <v>-0.0001218827285574915</v>
      </c>
      <c r="ET540" s="23" t="n">
        <v>0.0005322748822179884</v>
      </c>
      <c r="EU540" s="23" t="n">
        <v>0.0005528622168739987</v>
      </c>
      <c r="EV540" s="23" t="n">
        <v>0.0004309794883165072</v>
      </c>
      <c r="EW540" s="23" t="n">
        <v>-0.2032405804752909</v>
      </c>
      <c r="EX540" s="23" t="n">
        <v>5.254680017688398</v>
      </c>
      <c r="EY540" s="23" t="n">
        <v>0.01357556892879099</v>
      </c>
      <c r="EZ540" s="23" t="n">
        <v>0.013043294046573</v>
      </c>
      <c r="FA540" s="23" t="n">
        <v>134.0196074660062</v>
      </c>
      <c r="FB540" s="23" t="n">
        <v>133.0196074660062</v>
      </c>
      <c r="FC540" s="23" t="n">
        <v>0.01335879369009457</v>
      </c>
      <c r="FD540" s="23" t="n">
        <v>0.004011498387021868</v>
      </c>
      <c r="FE540" s="23" t="n">
        <v>0.02030334398296313</v>
      </c>
      <c r="FF540" s="23" t="n">
        <v>0.002933051905846692</v>
      </c>
      <c r="FG540" s="23" t="n">
        <v>0.00694455029286856</v>
      </c>
      <c r="FH540" s="23" t="n">
        <v>1.300288969205083</v>
      </c>
      <c r="FI540" s="23" t="n">
        <v>1.51984860714017</v>
      </c>
      <c r="FJ540" s="23" t="n">
        <v>0.03051836512068212</v>
      </c>
      <c r="FK540" s="23" t="n">
        <v>0.01021502113771899</v>
      </c>
      <c r="FL540" s="23" t="n">
        <v>2.284515041452524</v>
      </c>
      <c r="FM540" s="23" t="n">
        <v>1.284515041452524</v>
      </c>
    </row>
    <row r="541">
      <c r="A541" s="2" t="inlineStr">
        <is>
          <t>SA|4501</t>
        </is>
      </c>
      <c r="B541" s="2" t="inlineStr">
        <is>
          <t>SA</t>
        </is>
      </c>
      <c r="C541" s="2" t="inlineStr">
        <is>
          <t>4501</t>
        </is>
      </c>
      <c r="D541" s="2" t="inlineStr">
        <is>
          <t>Food and beverage services</t>
        </is>
      </c>
      <c r="E541" s="23" t="n">
        <v>1</v>
      </c>
      <c r="F541" s="23" t="n">
        <v>0.3357229474254302</v>
      </c>
      <c r="G541" s="23" t="n">
        <v>1.58652975714802</v>
      </c>
      <c r="H541" s="23" t="n">
        <v>0.2508068097225895</v>
      </c>
      <c r="I541" s="23" t="n">
        <v>0.5865297571480197</v>
      </c>
      <c r="J541" s="23" t="n">
        <v>1.33572294742543</v>
      </c>
      <c r="K541" s="23" t="n">
        <v>1.58652975714802</v>
      </c>
      <c r="L541" s="23" t="n">
        <v>2.242674452322211</v>
      </c>
      <c r="M541" s="23" t="n">
        <v>0.6561446951741916</v>
      </c>
      <c r="N541" s="23" t="n">
        <v>2.242674452322211</v>
      </c>
      <c r="O541" s="23" t="n">
        <v>1.242674452322211</v>
      </c>
      <c r="P541" s="23" t="n">
        <v>0.3173090364656014</v>
      </c>
      <c r="Q541" s="23" t="n">
        <v>0.08217464237611984</v>
      </c>
      <c r="R541" s="23" t="n">
        <v>0.4508726123997125</v>
      </c>
      <c r="S541" s="23" t="n">
        <v>0.05138893355799133</v>
      </c>
      <c r="T541" s="23" t="n">
        <v>0.1335635759341112</v>
      </c>
      <c r="U541" s="23" t="n">
        <v>1.258973533472086</v>
      </c>
      <c r="V541" s="23" t="n">
        <v>1.420925850148584</v>
      </c>
      <c r="W541" s="23" t="n">
        <v>0.6152288559594801</v>
      </c>
      <c r="X541" s="23" t="n">
        <v>0.1643562435597675</v>
      </c>
      <c r="Y541" s="23" t="n">
        <v>1.938894847787215</v>
      </c>
      <c r="Z541" s="23" t="n">
        <v>0.9388948477872151</v>
      </c>
      <c r="AA541" s="23" t="n">
        <v>0.5402968189640281</v>
      </c>
      <c r="AB541" s="23" t="n">
        <v>0.1456737276809471</v>
      </c>
      <c r="AC541" s="23" t="n">
        <v>0.803436240410825</v>
      </c>
      <c r="AD541" s="23" t="n">
        <v>0.1174656937658497</v>
      </c>
      <c r="AE541" s="23" t="n">
        <v>0.2631394214467968</v>
      </c>
      <c r="AF541" s="23" t="n">
        <v>1.269617962882446</v>
      </c>
      <c r="AG541" s="23" t="n">
        <v>1.487027523040657</v>
      </c>
      <c r="AH541" s="23" t="n">
        <v>1.16176660218162</v>
      </c>
      <c r="AI541" s="23" t="n">
        <v>0.3583303617707955</v>
      </c>
      <c r="AJ541" s="23" t="n">
        <v>2.150237723792648</v>
      </c>
      <c r="AK541" s="23" t="n">
        <v>1.150237723792648</v>
      </c>
      <c r="AL541" s="23" t="n">
        <v>0.532360285247152</v>
      </c>
      <c r="AM541" s="23" t="n">
        <v>0.1501185438893474</v>
      </c>
      <c r="AN541" s="23" t="n">
        <v>0.8021190793949647</v>
      </c>
      <c r="AO541" s="23" t="n">
        <v>0.1196402502584654</v>
      </c>
      <c r="AP541" s="23" t="n">
        <v>0.2697587941478128</v>
      </c>
      <c r="AQ541" s="23" t="n">
        <v>1.281986744784416</v>
      </c>
      <c r="AR541" s="23" t="n">
        <v>1.506722236093505</v>
      </c>
      <c r="AS541" s="23" t="n">
        <v>1.179116709349952</v>
      </c>
      <c r="AT541" s="23" t="n">
        <v>0.3769976299549872</v>
      </c>
      <c r="AU541" s="23" t="n">
        <v>2.214884810204313</v>
      </c>
      <c r="AV541" s="23" t="n">
        <v>1.214884810204313</v>
      </c>
      <c r="AW541" s="23" t="n">
        <v>0.5615422408922226</v>
      </c>
      <c r="AX541" s="23" t="n">
        <v>0.1520340043185274</v>
      </c>
      <c r="AY541" s="23" t="n">
        <v>0.8350561429148438</v>
      </c>
      <c r="AZ541" s="23" t="n">
        <v>0.1214798977040938</v>
      </c>
      <c r="BA541" s="23" t="n">
        <v>0.2735139020226212</v>
      </c>
      <c r="BB541" s="23" t="n">
        <v>1.27074366494133</v>
      </c>
      <c r="BC541" s="23" t="n">
        <v>1.487076273350409</v>
      </c>
      <c r="BD541" s="23" t="n">
        <v>1.218417227752692</v>
      </c>
      <c r="BE541" s="23" t="n">
        <v>0.3833610848378484</v>
      </c>
      <c r="BF541" s="23" t="n">
        <v>2.169769500895916</v>
      </c>
      <c r="BG541" s="23" t="n">
        <v>1.169769500895916</v>
      </c>
      <c r="BH541" s="23" t="n">
        <v>6.252112025440066</v>
      </c>
      <c r="BI541" s="23" t="n">
        <v>0.8817881840066885</v>
      </c>
      <c r="BJ541" s="23" t="n">
        <v>7.771296441073144</v>
      </c>
      <c r="BK541" s="23" t="n">
        <v>0.6373962316263898</v>
      </c>
      <c r="BL541" s="23" t="n">
        <v>1.519184415633078</v>
      </c>
      <c r="BM541" s="23" t="n">
        <v>1.141038449154248</v>
      </c>
      <c r="BN541" s="23" t="n">
        <v>1.242987395211644</v>
      </c>
      <c r="BO541" s="23" t="n">
        <v>9.745052913461768</v>
      </c>
      <c r="BP541" s="23" t="n">
        <v>1.973756472388624</v>
      </c>
      <c r="BQ541" s="23" t="n">
        <v>1.558681750072424</v>
      </c>
      <c r="BR541" s="23" t="n">
        <v>0.5586817500724238</v>
      </c>
      <c r="CD541" s="23" t="n">
        <v>0.2229877824984268</v>
      </c>
      <c r="CE541" s="23" t="n">
        <v>0.06349908530482733</v>
      </c>
      <c r="CF541" s="23" t="n">
        <v>0.3525636280111126</v>
      </c>
      <c r="CG541" s="23" t="n">
        <v>0.06607676020785848</v>
      </c>
      <c r="CH541" s="23" t="n">
        <v>0.1295758455126858</v>
      </c>
      <c r="CI541" s="23" t="n">
        <v>1.284764862869899</v>
      </c>
      <c r="CJ541" s="23" t="n">
        <v>1.581089439344508</v>
      </c>
      <c r="CK541" s="23" t="n">
        <v>0.54653774622214</v>
      </c>
      <c r="CL541" s="23" t="n">
        <v>0.1939741182110274</v>
      </c>
      <c r="CM541" s="23" t="n">
        <v>2.450976192949029</v>
      </c>
      <c r="CN541" s="23" t="n">
        <v>1.450976192949028</v>
      </c>
      <c r="CO541" s="23" t="n">
        <v>0</v>
      </c>
      <c r="CP541" s="23" t="n">
        <v>0.0001320603165835649</v>
      </c>
      <c r="CQ541" s="23" t="n">
        <v>0.000312739769081466</v>
      </c>
      <c r="CR541" s="23" t="n">
        <v>0.0001806794524979011</v>
      </c>
      <c r="CS541" s="23" t="n">
        <v>0.000312739769081466</v>
      </c>
      <c r="CV541" s="23" t="n">
        <v>0.002656513506714314</v>
      </c>
      <c r="CW541" s="23" t="n">
        <v>0.002343773737632848</v>
      </c>
      <c r="CZ541" s="23" t="n">
        <v>0.0002520902473248489</v>
      </c>
      <c r="DA541" s="23" t="n">
        <v>5.615060844003291e-05</v>
      </c>
      <c r="DB541" s="23" t="n">
        <v>0.0003473377526000468</v>
      </c>
      <c r="DC541" s="23" t="n">
        <v>3.909689683516493e-05</v>
      </c>
      <c r="DD541" s="23" t="n">
        <v>9.524750527519784e-05</v>
      </c>
      <c r="DE541" s="23" t="n">
        <v>1.222740106116347</v>
      </c>
      <c r="DF541" s="23" t="n">
        <v>1.377830980317378</v>
      </c>
      <c r="DG541" s="23" t="n">
        <v>0.0004721560127511609</v>
      </c>
      <c r="DH541" s="23" t="n">
        <v>0.0001248182601511141</v>
      </c>
      <c r="DI541" s="23" t="n">
        <v>1.872964217226264</v>
      </c>
      <c r="DJ541" s="23" t="n">
        <v>0.8729642172262636</v>
      </c>
      <c r="DK541" s="23" t="n">
        <v>0.02924746794633802</v>
      </c>
      <c r="DL541" s="23" t="n">
        <v>0.002428083323481758</v>
      </c>
      <c r="DM541" s="23" t="n">
        <v>0.03423347369249945</v>
      </c>
      <c r="DN541" s="23" t="n">
        <v>0.002557922422679674</v>
      </c>
      <c r="DO541" s="23" t="n">
        <v>0.004986005746161433</v>
      </c>
      <c r="DP541" s="23" t="n">
        <v>1.083018582255965</v>
      </c>
      <c r="DQ541" s="23" t="n">
        <v>1.170476492368828</v>
      </c>
      <c r="DR541" s="23" t="n">
        <v>0.03938761500506104</v>
      </c>
      <c r="DS541" s="23" t="n">
        <v>0.005154141312561582</v>
      </c>
      <c r="DT541" s="23" t="n">
        <v>1.346701706873488</v>
      </c>
      <c r="DU541" s="23" t="n">
        <v>0.3467017068734878</v>
      </c>
      <c r="DV541" s="23" t="n">
        <v>-0.0003176025485922129</v>
      </c>
      <c r="DW541" s="23" t="n">
        <v>-0.0007008338193253211</v>
      </c>
      <c r="DX541" s="23" t="n">
        <v>-0.0019564876943024</v>
      </c>
      <c r="DY541" s="23" t="n">
        <v>-0.0009380513263848657</v>
      </c>
      <c r="DZ541" s="23" t="n">
        <v>-0.001638885145710187</v>
      </c>
      <c r="EA541" s="23" t="n">
        <v>3.206637895167396</v>
      </c>
      <c r="EB541" s="23" t="n">
        <v>6.160176305179592</v>
      </c>
      <c r="EC541" s="23" t="n">
        <v>-0.003215766121786837</v>
      </c>
      <c r="ED541" s="23" t="n">
        <v>-0.001259278427484437</v>
      </c>
      <c r="EE541" s="23" t="n">
        <v>10.1251269425918</v>
      </c>
      <c r="EF541" s="23" t="n">
        <v>9.125126942591802</v>
      </c>
      <c r="EG541" s="23" t="n">
        <v>0.00860412499203618</v>
      </c>
      <c r="EH541" s="23" t="n">
        <v>0.002910948213359349</v>
      </c>
      <c r="EI541" s="23" t="n">
        <v>0.01324671304494025</v>
      </c>
      <c r="EJ541" s="23" t="n">
        <v>0.001731639839544717</v>
      </c>
      <c r="EK541" s="23" t="n">
        <v>0.004642588052904066</v>
      </c>
      <c r="EL541" s="23" t="n">
        <v>1.338320075086504</v>
      </c>
      <c r="EM541" s="23" t="n">
        <v>1.53957701186363</v>
      </c>
      <c r="EN541" s="23" t="n">
        <v>0.01802331363388401</v>
      </c>
      <c r="EO541" s="23" t="n">
        <v>0.004776600588943764</v>
      </c>
      <c r="EP541" s="23" t="n">
        <v>2.094729406019329</v>
      </c>
      <c r="EQ541" s="23" t="n">
        <v>1.094729406019329</v>
      </c>
      <c r="ER541" s="23" t="n">
        <v>-0.01654065870891244</v>
      </c>
      <c r="ES541" s="23" t="n">
        <v>0.001533867995040858</v>
      </c>
      <c r="ET541" s="23" t="n">
        <v>-0.01456387406080036</v>
      </c>
      <c r="EU541" s="23" t="n">
        <v>0.0004429166530712202</v>
      </c>
      <c r="EV541" s="23" t="n">
        <v>0.001976784648112078</v>
      </c>
      <c r="EW541" s="23" t="n">
        <v>0.907266813127921</v>
      </c>
      <c r="EX541" s="23" t="n">
        <v>0.880489363640219</v>
      </c>
      <c r="EY541" s="23" t="n">
        <v>-0.0006732064655519471</v>
      </c>
      <c r="EZ541" s="23" t="n">
        <v>0.01389066759524841</v>
      </c>
      <c r="FA541" s="23" t="n">
        <v>0.04070010012292981</v>
      </c>
      <c r="FB541" s="23" t="n">
        <v>-0.9592998998770702</v>
      </c>
      <c r="FC541" s="23" t="n">
        <v>0.01250582611246137</v>
      </c>
      <c r="FD541" s="23" t="n">
        <v>0.003561219857989863</v>
      </c>
      <c r="FE541" s="23" t="n">
        <v>0.01977282959669145</v>
      </c>
      <c r="FF541" s="23" t="n">
        <v>0.003705783626240212</v>
      </c>
      <c r="FG541" s="23" t="n">
        <v>0.007267003484230075</v>
      </c>
      <c r="FH541" s="23" t="n">
        <v>1.284764862869899</v>
      </c>
      <c r="FI541" s="23" t="n">
        <v>1.581089439344507</v>
      </c>
      <c r="FJ541" s="23" t="n">
        <v>0.03065148207480312</v>
      </c>
      <c r="FK541" s="23" t="n">
        <v>0.01087865247811167</v>
      </c>
      <c r="FL541" s="23" t="n">
        <v>2.450976192949028</v>
      </c>
      <c r="FM541" s="23" t="n">
        <v>1.450976192949028</v>
      </c>
    </row>
    <row r="542">
      <c r="A542" s="2" t="inlineStr">
        <is>
          <t>SA|4601</t>
        </is>
      </c>
      <c r="B542" s="2" t="inlineStr">
        <is>
          <t>SA</t>
        </is>
      </c>
      <c r="C542" s="2" t="inlineStr">
        <is>
          <t>4601</t>
        </is>
      </c>
      <c r="D542" s="2" t="inlineStr">
        <is>
          <t>Road transport</t>
        </is>
      </c>
      <c r="E542" s="23" t="n">
        <v>1</v>
      </c>
      <c r="F542" s="23" t="n">
        <v>0.3522187172494123</v>
      </c>
      <c r="G542" s="23" t="n">
        <v>1.540159183514645</v>
      </c>
      <c r="H542" s="23" t="n">
        <v>0.1879404662652326</v>
      </c>
      <c r="I542" s="23" t="n">
        <v>0.5401591835146449</v>
      </c>
      <c r="J542" s="23" t="n">
        <v>1.352218717249412</v>
      </c>
      <c r="K542" s="23" t="n">
        <v>1.540159183514645</v>
      </c>
      <c r="L542" s="23" t="n">
        <v>2.181819453234902</v>
      </c>
      <c r="M542" s="23" t="n">
        <v>0.6416602697202571</v>
      </c>
      <c r="N542" s="23" t="n">
        <v>2.181819453234902</v>
      </c>
      <c r="O542" s="23" t="n">
        <v>1.181819453234902</v>
      </c>
      <c r="P542" s="23" t="n">
        <v>0.2825788342442391</v>
      </c>
      <c r="Q542" s="23" t="n">
        <v>0.1051118137383209</v>
      </c>
      <c r="R542" s="23" t="n">
        <v>0.4409195779675864</v>
      </c>
      <c r="S542" s="23" t="n">
        <v>0.05322892998502629</v>
      </c>
      <c r="T542" s="23" t="n">
        <v>0.1583407437233472</v>
      </c>
      <c r="U542" s="23" t="n">
        <v>1.371973414142796</v>
      </c>
      <c r="V542" s="23" t="n">
        <v>1.560341839284714</v>
      </c>
      <c r="W542" s="23" t="n">
        <v>0.6016476496085083</v>
      </c>
      <c r="X542" s="23" t="n">
        <v>0.1607280716409219</v>
      </c>
      <c r="Y542" s="23" t="n">
        <v>2.129132039268344</v>
      </c>
      <c r="Z542" s="23" t="n">
        <v>1.129132039268344</v>
      </c>
      <c r="AA542" s="23" t="n">
        <v>0.451682673098652</v>
      </c>
      <c r="AB542" s="23" t="n">
        <v>0.1716272589345351</v>
      </c>
      <c r="AC542" s="23" t="n">
        <v>0.7149156822820188</v>
      </c>
      <c r="AD542" s="23" t="n">
        <v>0.09160575024883177</v>
      </c>
      <c r="AE542" s="23" t="n">
        <v>0.2632330091833669</v>
      </c>
      <c r="AF542" s="23" t="n">
        <v>1.379973085434362</v>
      </c>
      <c r="AG542" s="23" t="n">
        <v>1.582783057356451</v>
      </c>
      <c r="AH542" s="23" t="n">
        <v>1.065335884218978</v>
      </c>
      <c r="AI542" s="23" t="n">
        <v>0.3504202019369589</v>
      </c>
      <c r="AJ542" s="23" t="n">
        <v>2.358593649188526</v>
      </c>
      <c r="AK542" s="23" t="n">
        <v>1.358593649188526</v>
      </c>
      <c r="AL542" s="23" t="n">
        <v>0.4660590350207544</v>
      </c>
      <c r="AM542" s="23" t="n">
        <v>0.1758285358265889</v>
      </c>
      <c r="AN542" s="23" t="n">
        <v>0.7356231153900186</v>
      </c>
      <c r="AO542" s="23" t="n">
        <v>0.09373554454267533</v>
      </c>
      <c r="AP542" s="23" t="n">
        <v>0.2695640803692642</v>
      </c>
      <c r="AQ542" s="23" t="n">
        <v>1.377266660689797</v>
      </c>
      <c r="AR542" s="23" t="n">
        <v>1.578390418624242</v>
      </c>
      <c r="AS542" s="23" t="n">
        <v>1.104298504675294</v>
      </c>
      <c r="AT542" s="23" t="n">
        <v>0.3686753892852759</v>
      </c>
      <c r="AU542" s="23" t="n">
        <v>2.369439108987809</v>
      </c>
      <c r="AV542" s="23" t="n">
        <v>1.36943910898781</v>
      </c>
      <c r="AW542" s="23" t="n">
        <v>0.4766308508610463</v>
      </c>
      <c r="AX542" s="23" t="n">
        <v>0.1781005318271378</v>
      </c>
      <c r="AY542" s="23" t="n">
        <v>0.7496867783151738</v>
      </c>
      <c r="AZ542" s="23" t="n">
        <v>0.09495539562698974</v>
      </c>
      <c r="BA542" s="23" t="n">
        <v>0.2730559274541275</v>
      </c>
      <c r="BB542" s="23" t="n">
        <v>1.373665555860252</v>
      </c>
      <c r="BC542" s="23" t="n">
        <v>1.572887648713558</v>
      </c>
      <c r="BD542" s="23" t="n">
        <v>1.124585148913139</v>
      </c>
      <c r="BE542" s="23" t="n">
        <v>0.3748983705979653</v>
      </c>
      <c r="BF542" s="23" t="n">
        <v>2.359446827416954</v>
      </c>
      <c r="BG542" s="23" t="n">
        <v>1.359446827416954</v>
      </c>
      <c r="BH542" s="23" t="n">
        <v>3.611859631576999</v>
      </c>
      <c r="BI542" s="23" t="n">
        <v>1.243809837645699</v>
      </c>
      <c r="BJ542" s="23" t="n">
        <v>5.411543097484092</v>
      </c>
      <c r="BK542" s="23" t="n">
        <v>0.5558736282613936</v>
      </c>
      <c r="BL542" s="23" t="n">
        <v>1.799683465907093</v>
      </c>
      <c r="BM542" s="23" t="n">
        <v>1.3443682658018</v>
      </c>
      <c r="BN542" s="23" t="n">
        <v>1.498270600045805</v>
      </c>
      <c r="BO542" s="23" t="n">
        <v>7.341728801566874</v>
      </c>
      <c r="BP542" s="23" t="n">
        <v>1.930185704082782</v>
      </c>
      <c r="BQ542" s="23" t="n">
        <v>2.032672791982603</v>
      </c>
      <c r="BR542" s="23" t="n">
        <v>1.032672791982603</v>
      </c>
      <c r="CD542" s="23" t="n">
        <v>0.1691038388544129</v>
      </c>
      <c r="CE542" s="23" t="n">
        <v>0.06651544519621419</v>
      </c>
      <c r="CF542" s="23" t="n">
        <v>0.2739961043144323</v>
      </c>
      <c r="CG542" s="23" t="n">
        <v>0.03837682026380523</v>
      </c>
      <c r="CH542" s="23" t="n">
        <v>0.1048922654600194</v>
      </c>
      <c r="CI542" s="23" t="n">
        <v>1.393340835115396</v>
      </c>
      <c r="CJ542" s="23" t="n">
        <v>1.620283171396982</v>
      </c>
      <c r="CK542" s="23" t="n">
        <v>0.4636882346104694</v>
      </c>
      <c r="CL542" s="23" t="n">
        <v>0.1896921302960371</v>
      </c>
      <c r="CM542" s="23" t="n">
        <v>2.742032574492138</v>
      </c>
      <c r="CN542" s="23" t="n">
        <v>1.742032574492139</v>
      </c>
      <c r="CO542" s="23" t="n">
        <v>0</v>
      </c>
      <c r="CP542" s="23" t="n">
        <v>0.0001570940781691119</v>
      </c>
      <c r="CQ542" s="23" t="n">
        <v>0.0003019767613396516</v>
      </c>
      <c r="CR542" s="23" t="n">
        <v>0.0001448826831705397</v>
      </c>
      <c r="CS542" s="23" t="n">
        <v>0.0003019767613396516</v>
      </c>
      <c r="CV542" s="23" t="n">
        <v>0.002594011581881008</v>
      </c>
      <c r="CW542" s="23" t="n">
        <v>0.002292034820541356</v>
      </c>
      <c r="CZ542" s="23" t="n">
        <v>0.000190087689165152</v>
      </c>
      <c r="DA542" s="23" t="n">
        <v>0.0001815691940329293</v>
      </c>
      <c r="DB542" s="23" t="n">
        <v>0.0004186062186779221</v>
      </c>
      <c r="DC542" s="23" t="n">
        <v>4.694933547984081e-05</v>
      </c>
      <c r="DD542" s="23" t="n">
        <v>0.0002285185295127701</v>
      </c>
      <c r="DE542" s="23" t="n">
        <v>1.95518649750736</v>
      </c>
      <c r="DF542" s="23" t="n">
        <v>2.202174272917951</v>
      </c>
      <c r="DG542" s="23" t="n">
        <v>0.0005406691097804928</v>
      </c>
      <c r="DH542" s="23" t="n">
        <v>0.0001220628911025706</v>
      </c>
      <c r="DI542" s="23" t="n">
        <v>2.844314180234726</v>
      </c>
      <c r="DJ542" s="23" t="n">
        <v>1.844314180234726</v>
      </c>
      <c r="DK542" s="23" t="n">
        <v>0.0350334112303736</v>
      </c>
      <c r="DL542" s="23" t="n">
        <v>0.003859318155663039</v>
      </c>
      <c r="DM542" s="23" t="n">
        <v>0.04050508221502821</v>
      </c>
      <c r="DN542" s="23" t="n">
        <v>0.001612352828991574</v>
      </c>
      <c r="DO542" s="23" t="n">
        <v>0.005471670984654613</v>
      </c>
      <c r="DP542" s="23" t="n">
        <v>1.110161072534011</v>
      </c>
      <c r="DQ542" s="23" t="n">
        <v>1.15618436208435</v>
      </c>
      <c r="DR542" s="23" t="n">
        <v>0.04554544561218495</v>
      </c>
      <c r="DS542" s="23" t="n">
        <v>0.005040363397156737</v>
      </c>
      <c r="DT542" s="23" t="n">
        <v>1.30005740270869</v>
      </c>
      <c r="DU542" s="23" t="n">
        <v>0.3000574027086899</v>
      </c>
      <c r="DV542" s="23" t="n">
        <v>-0.02465168307924679</v>
      </c>
      <c r="DW542" s="23" t="n">
        <v>-0.001925985427316285</v>
      </c>
      <c r="DX542" s="23" t="n">
        <v>-0.02716200226989089</v>
      </c>
      <c r="DY542" s="23" t="n">
        <v>-0.0005843337633278101</v>
      </c>
      <c r="DZ542" s="23" t="n">
        <v>-0.002510319190644095</v>
      </c>
      <c r="EA542" s="23" t="n">
        <v>1.078127948551216</v>
      </c>
      <c r="EB542" s="23" t="n">
        <v>1.101831553755347</v>
      </c>
      <c r="EC542" s="23" t="n">
        <v>-0.0283934820660021</v>
      </c>
      <c r="ED542" s="23" t="n">
        <v>-0.001231479796111209</v>
      </c>
      <c r="EE542" s="23" t="n">
        <v>1.151786755278603</v>
      </c>
      <c r="EF542" s="23" t="n">
        <v>0.1517867552786027</v>
      </c>
      <c r="EG542" s="23" t="n">
        <v>0.009358776362319897</v>
      </c>
      <c r="EH542" s="23" t="n">
        <v>0.003393631121282752</v>
      </c>
      <c r="EI542" s="23" t="n">
        <v>0.01457404630006155</v>
      </c>
      <c r="EJ542" s="23" t="n">
        <v>0.001821638816458905</v>
      </c>
      <c r="EK542" s="23" t="n">
        <v>0.005215269937741657</v>
      </c>
      <c r="EL542" s="23" t="n">
        <v>1.362614832313561</v>
      </c>
      <c r="EM542" s="23" t="n">
        <v>1.557259810025941</v>
      </c>
      <c r="EN542" s="23" t="n">
        <v>0.01924520320308873</v>
      </c>
      <c r="EO542" s="23" t="n">
        <v>0.004671156903027178</v>
      </c>
      <c r="EP542" s="23" t="n">
        <v>2.056380284988255</v>
      </c>
      <c r="EQ542" s="23" t="n">
        <v>1.056380284988255</v>
      </c>
      <c r="ER542" s="23" t="n">
        <v>0.005017585559782486</v>
      </c>
      <c r="ES542" s="23" t="n">
        <v>0.0008076457707710503</v>
      </c>
      <c r="ET542" s="23" t="n">
        <v>0.006133386807938376</v>
      </c>
      <c r="EU542" s="23" t="n">
        <v>0.0003081554773848401</v>
      </c>
      <c r="EV542" s="23" t="n">
        <v>0.00111580124815589</v>
      </c>
      <c r="EW542" s="23" t="n">
        <v>1.160963029159798</v>
      </c>
      <c r="EX542" s="23" t="n">
        <v>1.222378120883356</v>
      </c>
      <c r="EY542" s="23" t="n">
        <v>0.01971741725322799</v>
      </c>
      <c r="EZ542" s="23" t="n">
        <v>0.01358403044528961</v>
      </c>
      <c r="FA542" s="23" t="n">
        <v>3.9296623880755</v>
      </c>
      <c r="FB542" s="23" t="n">
        <v>2.9296623880755</v>
      </c>
      <c r="FC542" s="23" t="n">
        <v>0.009483852343694645</v>
      </c>
      <c r="FD542" s="23" t="n">
        <v>0.003730386400979963</v>
      </c>
      <c r="FE542" s="23" t="n">
        <v>0.01536652635250227</v>
      </c>
      <c r="FF542" s="23" t="n">
        <v>0.002152287607827657</v>
      </c>
      <c r="FG542" s="23" t="n">
        <v>0.00588267400880762</v>
      </c>
      <c r="FH542" s="23" t="n">
        <v>1.393340835115397</v>
      </c>
      <c r="FI542" s="23" t="n">
        <v>1.620283171396983</v>
      </c>
      <c r="FJ542" s="23" t="n">
        <v>0.02600503205808434</v>
      </c>
      <c r="FK542" s="23" t="n">
        <v>0.01063850570558208</v>
      </c>
      <c r="FL542" s="23" t="n">
        <v>2.74203257449214</v>
      </c>
      <c r="FM542" s="23" t="n">
        <v>1.74203257449214</v>
      </c>
    </row>
    <row r="543">
      <c r="A543" s="2" t="inlineStr">
        <is>
          <t>SA|4701</t>
        </is>
      </c>
      <c r="B543" s="2" t="inlineStr">
        <is>
          <t>SA</t>
        </is>
      </c>
      <c r="C543" s="2" t="inlineStr">
        <is>
          <t>4701</t>
        </is>
      </c>
      <c r="D543" s="2" t="inlineStr">
        <is>
          <t>Rail transport</t>
        </is>
      </c>
      <c r="E543" s="23" t="n">
        <v>1</v>
      </c>
      <c r="F543" s="23" t="n">
        <v>0.3363673081415793</v>
      </c>
      <c r="G543" s="23" t="n">
        <v>1.559176314471764</v>
      </c>
      <c r="H543" s="23" t="n">
        <v>0.2228090063301843</v>
      </c>
      <c r="I543" s="23" t="n">
        <v>0.5591763144717636</v>
      </c>
      <c r="J543" s="23" t="n">
        <v>1.336367308141579</v>
      </c>
      <c r="K543" s="23" t="n">
        <v>1.559176314471764</v>
      </c>
      <c r="L543" s="23" t="n">
        <v>2.314599409901474</v>
      </c>
      <c r="M543" s="23" t="n">
        <v>0.7554230954297103</v>
      </c>
      <c r="N543" s="23" t="n">
        <v>2.314599409901474</v>
      </c>
      <c r="O543" s="23" t="n">
        <v>1.314599409901474</v>
      </c>
      <c r="P543" s="23" t="n">
        <v>0.3858260632563225</v>
      </c>
      <c r="Q543" s="23" t="n">
        <v>0.07655826488147992</v>
      </c>
      <c r="R543" s="23" t="n">
        <v>0.519092186538287</v>
      </c>
      <c r="S543" s="23" t="n">
        <v>0.0567078584004846</v>
      </c>
      <c r="T543" s="23" t="n">
        <v>0.1332661232819645</v>
      </c>
      <c r="U543" s="23" t="n">
        <v>1.198426887585919</v>
      </c>
      <c r="V543" s="23" t="n">
        <v>1.345404667992659</v>
      </c>
      <c r="W543" s="23" t="n">
        <v>0.7083164585262776</v>
      </c>
      <c r="X543" s="23" t="n">
        <v>0.1892242719879905</v>
      </c>
      <c r="Y543" s="23" t="n">
        <v>1.835843987697921</v>
      </c>
      <c r="Z543" s="23" t="n">
        <v>0.8358439876979213</v>
      </c>
      <c r="AA543" s="23" t="n">
        <v>0.5184507144173952</v>
      </c>
      <c r="AB543" s="23" t="n">
        <v>0.1481616093746272</v>
      </c>
      <c r="AC543" s="23" t="n">
        <v>0.7669653197686345</v>
      </c>
      <c r="AD543" s="23" t="n">
        <v>0.100352995976612</v>
      </c>
      <c r="AE543" s="23" t="n">
        <v>0.2485146053512393</v>
      </c>
      <c r="AF543" s="23" t="n">
        <v>1.28577761637598</v>
      </c>
      <c r="AG543" s="23" t="n">
        <v>1.479340848494163</v>
      </c>
      <c r="AH543" s="23" t="n">
        <v>1.17951309020131</v>
      </c>
      <c r="AI543" s="23" t="n">
        <v>0.4125477704326758</v>
      </c>
      <c r="AJ543" s="23" t="n">
        <v>2.275072745394475</v>
      </c>
      <c r="AK543" s="23" t="n">
        <v>1.275072745394475</v>
      </c>
      <c r="AL543" s="23" t="n">
        <v>0.5363754822126197</v>
      </c>
      <c r="AM543" s="23" t="n">
        <v>0.1515503460483313</v>
      </c>
      <c r="AN543" s="23" t="n">
        <v>0.790629004752147</v>
      </c>
      <c r="AO543" s="23" t="n">
        <v>0.1027031764911961</v>
      </c>
      <c r="AP543" s="23" t="n">
        <v>0.2542535225395274</v>
      </c>
      <c r="AQ543" s="23" t="n">
        <v>1.282545252484633</v>
      </c>
      <c r="AR543" s="23" t="n">
        <v>1.474021522181995</v>
      </c>
      <c r="AS543" s="23" t="n">
        <v>1.224668506534073</v>
      </c>
      <c r="AT543" s="23" t="n">
        <v>0.434039501781926</v>
      </c>
      <c r="AU543" s="23" t="n">
        <v>2.283229840189849</v>
      </c>
      <c r="AV543" s="23" t="n">
        <v>1.283229840189849</v>
      </c>
      <c r="AW543" s="23" t="n">
        <v>0.5337879941152607</v>
      </c>
      <c r="AX543" s="23" t="n">
        <v>0.1536480114666295</v>
      </c>
      <c r="AY543" s="23" t="n">
        <v>0.7914995672922075</v>
      </c>
      <c r="AZ543" s="23" t="n">
        <v>0.1040635617103173</v>
      </c>
      <c r="BA543" s="23" t="n">
        <v>0.2577115731769468</v>
      </c>
      <c r="BB543" s="23" t="n">
        <v>1.287844637122828</v>
      </c>
      <c r="BC543" s="23" t="n">
        <v>1.482797620062806</v>
      </c>
      <c r="BD543" s="23" t="n">
        <v>1.232865350640674</v>
      </c>
      <c r="BE543" s="23" t="n">
        <v>0.4413657833484667</v>
      </c>
      <c r="BF543" s="23" t="n">
        <v>2.309653578260252</v>
      </c>
      <c r="BG543" s="23" t="n">
        <v>1.309653578260252</v>
      </c>
      <c r="BH543" s="23" t="n">
        <v>3.428769459548173</v>
      </c>
      <c r="BI543" s="23" t="n">
        <v>0.7767848808882825</v>
      </c>
      <c r="BJ543" s="23" t="n">
        <v>4.81011107860386</v>
      </c>
      <c r="BK543" s="23" t="n">
        <v>0.6045567381674051</v>
      </c>
      <c r="BL543" s="23" t="n">
        <v>1.381341619055688</v>
      </c>
      <c r="BM543" s="23" t="n">
        <v>1.22654917166424</v>
      </c>
      <c r="BN543" s="23" t="n">
        <v>1.402868036288947</v>
      </c>
      <c r="BO543" s="23" t="n">
        <v>7.082508058968684</v>
      </c>
      <c r="BP543" s="23" t="n">
        <v>2.272396980364824</v>
      </c>
      <c r="BQ543" s="23" t="n">
        <v>2.065612209431539</v>
      </c>
      <c r="BR543" s="23" t="n">
        <v>1.065612209431539</v>
      </c>
      <c r="CD543" s="23" t="n">
        <v>0.1326246511610727</v>
      </c>
      <c r="CE543" s="23" t="n">
        <v>0.07160334449314729</v>
      </c>
      <c r="CF543" s="23" t="n">
        <v>0.2478731332303472</v>
      </c>
      <c r="CG543" s="23" t="n">
        <v>0.04364513757612717</v>
      </c>
      <c r="CH543" s="23" t="n">
        <v>0.1152484820692745</v>
      </c>
      <c r="CI543" s="23" t="n">
        <v>1.539894686744058</v>
      </c>
      <c r="CJ543" s="23" t="n">
        <v>1.868982357806959</v>
      </c>
      <c r="CK543" s="23" t="n">
        <v>0.4711966316750326</v>
      </c>
      <c r="CL543" s="23" t="n">
        <v>0.2233234984446854</v>
      </c>
      <c r="CM543" s="23" t="n">
        <v>3.552858594159573</v>
      </c>
      <c r="CN543" s="23" t="n">
        <v>2.552858594159573</v>
      </c>
      <c r="CO543" s="23" t="n">
        <v>0</v>
      </c>
      <c r="CP543" s="23" t="n">
        <v>0.0003931310015711608</v>
      </c>
      <c r="CQ543" s="23" t="n">
        <v>0.0005625186312018674</v>
      </c>
      <c r="CR543" s="23" t="n">
        <v>0.0001693876296307066</v>
      </c>
      <c r="CS543" s="23" t="n">
        <v>0.0005625186312018674</v>
      </c>
      <c r="CV543" s="23" t="n">
        <v>0.003260918580011055</v>
      </c>
      <c r="CW543" s="23" t="n">
        <v>0.002698399948809188</v>
      </c>
      <c r="CZ543" s="23" t="n">
        <v>0.0001745488185524608</v>
      </c>
      <c r="DA543" s="23" t="n">
        <v>0.0001061147469675596</v>
      </c>
      <c r="DB543" s="23" t="n">
        <v>0.0003392779214795233</v>
      </c>
      <c r="DC543" s="23" t="n">
        <v>5.861435595950294e-05</v>
      </c>
      <c r="DD543" s="23" t="n">
        <v>0.0001647291029270625</v>
      </c>
      <c r="DE543" s="23" t="n">
        <v>1.607937354417937</v>
      </c>
      <c r="DF543" s="23" t="n">
        <v>1.943742296815106</v>
      </c>
      <c r="DG543" s="23" t="n">
        <v>0.0004829818897398671</v>
      </c>
      <c r="DH543" s="23" t="n">
        <v>0.0001437039682603438</v>
      </c>
      <c r="DI543" s="23" t="n">
        <v>2.767030414443662</v>
      </c>
      <c r="DJ543" s="23" t="n">
        <v>1.767030414443662</v>
      </c>
      <c r="DK543" s="23" t="n">
        <v>0.01369297129548618</v>
      </c>
      <c r="DL543" s="23" t="n">
        <v>0.002930767884887597</v>
      </c>
      <c r="DM543" s="23" t="n">
        <v>0.01836823477278564</v>
      </c>
      <c r="DN543" s="23" t="n">
        <v>0.001744495592411868</v>
      </c>
      <c r="DO543" s="23" t="n">
        <v>0.004675263477299465</v>
      </c>
      <c r="DP543" s="23" t="n">
        <v>1.214034472259042</v>
      </c>
      <c r="DQ543" s="23" t="n">
        <v>1.34143527919617</v>
      </c>
      <c r="DR543" s="23" t="n">
        <v>0.02430222679200594</v>
      </c>
      <c r="DS543" s="23" t="n">
        <v>0.005933992019220298</v>
      </c>
      <c r="DT543" s="23" t="n">
        <v>1.774795715814949</v>
      </c>
      <c r="DU543" s="23" t="n">
        <v>0.774795715814949</v>
      </c>
      <c r="DV543" s="23" t="n">
        <v>-0.01645500821139769</v>
      </c>
      <c r="DW543" s="23" t="n">
        <v>-0.001332348215128022</v>
      </c>
      <c r="DX543" s="23" t="n">
        <v>-0.01839946878540642</v>
      </c>
      <c r="DY543" s="23" t="n">
        <v>-0.0006121123588806994</v>
      </c>
      <c r="DZ543" s="23" t="n">
        <v>-0.001944460574008721</v>
      </c>
      <c r="EA543" s="23" t="n">
        <v>1.080969161364815</v>
      </c>
      <c r="EB543" s="23" t="n">
        <v>1.118168313806241</v>
      </c>
      <c r="EC543" s="23" t="n">
        <v>-0.01984928315515546</v>
      </c>
      <c r="ED543" s="23" t="n">
        <v>-0.001449814369749048</v>
      </c>
      <c r="EE543" s="23" t="n">
        <v>1.206276101485425</v>
      </c>
      <c r="EF543" s="23" t="n">
        <v>0.2062761014854248</v>
      </c>
      <c r="EG543" s="23" t="n">
        <v>0.02095271766569725</v>
      </c>
      <c r="EH543" s="23" t="n">
        <v>0.002653251346702198</v>
      </c>
      <c r="EI543" s="23" t="n">
        <v>0.02552069687329066</v>
      </c>
      <c r="EJ543" s="23" t="n">
        <v>0.001914727860891206</v>
      </c>
      <c r="EK543" s="23" t="n">
        <v>0.004567979207593404</v>
      </c>
      <c r="EL543" s="23" t="n">
        <v>1.12663041563558</v>
      </c>
      <c r="EM543" s="23" t="n">
        <v>1.218013685884379</v>
      </c>
      <c r="EN543" s="23" t="n">
        <v>0.03102002412392604</v>
      </c>
      <c r="EO543" s="23" t="n">
        <v>0.005499327250635386</v>
      </c>
      <c r="EP543" s="23" t="n">
        <v>1.480477359493584</v>
      </c>
      <c r="EQ543" s="23" t="n">
        <v>0.4804773594935841</v>
      </c>
      <c r="ER543" s="23" t="n">
        <v>-0.003027949870472845</v>
      </c>
      <c r="ES543" s="23" t="n">
        <v>0.0007354853270019124</v>
      </c>
      <c r="ET543" s="23" t="n">
        <v>-0.001857011889777854</v>
      </c>
      <c r="EU543" s="23" t="n">
        <v>0.0004354526536930782</v>
      </c>
      <c r="EV543" s="23" t="n">
        <v>0.001170937980694991</v>
      </c>
      <c r="EW543" s="23" t="n">
        <v>0.757101220804868</v>
      </c>
      <c r="EX543" s="23" t="n">
        <v>0.6132901696578824</v>
      </c>
      <c r="EY543" s="23" t="n">
        <v>0.0141353922088363</v>
      </c>
      <c r="EZ543" s="23" t="n">
        <v>0.01599240409861415</v>
      </c>
      <c r="FA543" s="23" t="n">
        <v>-4.668304566954047</v>
      </c>
      <c r="FB543" s="23" t="n">
        <v>-5.668304566954047</v>
      </c>
      <c r="FC543" s="23" t="n">
        <v>0.007437989682945637</v>
      </c>
      <c r="FD543" s="23" t="n">
        <v>0.004015731109879468</v>
      </c>
      <c r="FE543" s="23" t="n">
        <v>0.01390147149497557</v>
      </c>
      <c r="FF543" s="23" t="n">
        <v>0.002447750702150465</v>
      </c>
      <c r="FG543" s="23" t="n">
        <v>0.006463481812029933</v>
      </c>
      <c r="FH543" s="23" t="n">
        <v>1.539894686744058</v>
      </c>
      <c r="FI543" s="23" t="n">
        <v>1.868982357806959</v>
      </c>
      <c r="FJ543" s="23" t="n">
        <v>0.02642612556832365</v>
      </c>
      <c r="FK543" s="23" t="n">
        <v>0.01252465407334808</v>
      </c>
      <c r="FL543" s="23" t="n">
        <v>3.552858594159574</v>
      </c>
      <c r="FM543" s="23" t="n">
        <v>2.552858594159574</v>
      </c>
    </row>
    <row r="544">
      <c r="A544" s="2" t="inlineStr">
        <is>
          <t>SA|4801</t>
        </is>
      </c>
      <c r="B544" s="2" t="inlineStr">
        <is>
          <t>SA</t>
        </is>
      </c>
      <c r="C544" s="2" t="inlineStr">
        <is>
          <t>4801</t>
        </is>
      </c>
      <c r="D544" s="2" t="inlineStr">
        <is>
          <t>Water, pipeline and other transport</t>
        </is>
      </c>
      <c r="E544" s="23" t="n">
        <v>1</v>
      </c>
      <c r="F544" s="23" t="n">
        <v>0.3900154009797867</v>
      </c>
      <c r="G544" s="23" t="n">
        <v>1.596079630449799</v>
      </c>
      <c r="H544" s="23" t="n">
        <v>0.2060642294700126</v>
      </c>
      <c r="I544" s="23" t="n">
        <v>0.5960796304497993</v>
      </c>
      <c r="J544" s="23" t="n">
        <v>1.390015400979787</v>
      </c>
      <c r="K544" s="23" t="n">
        <v>1.596079630449799</v>
      </c>
      <c r="L544" s="23" t="n">
        <v>2.135493965147414</v>
      </c>
      <c r="M544" s="23" t="n">
        <v>0.5394143346976146</v>
      </c>
      <c r="N544" s="23" t="n">
        <v>2.135493965147414</v>
      </c>
      <c r="O544" s="23" t="n">
        <v>1.135493965147414</v>
      </c>
      <c r="P544" s="23" t="n">
        <v>0.2104013242128198</v>
      </c>
      <c r="Q544" s="23" t="n">
        <v>0.1016010509164477</v>
      </c>
      <c r="R544" s="23" t="n">
        <v>0.3706608497176071</v>
      </c>
      <c r="S544" s="23" t="n">
        <v>0.05865847458833959</v>
      </c>
      <c r="T544" s="23" t="n">
        <v>0.1602595255047873</v>
      </c>
      <c r="U544" s="23" t="n">
        <v>1.482891689472823</v>
      </c>
      <c r="V544" s="23" t="n">
        <v>1.761684966120677</v>
      </c>
      <c r="W544" s="23" t="n">
        <v>0.5057775616642827</v>
      </c>
      <c r="X544" s="23" t="n">
        <v>0.1351167119466756</v>
      </c>
      <c r="Y544" s="23" t="n">
        <v>2.403870619904898</v>
      </c>
      <c r="Z544" s="23" t="n">
        <v>1.403870619904899</v>
      </c>
      <c r="AA544" s="23" t="n">
        <v>0.4839740034070682</v>
      </c>
      <c r="AB544" s="23" t="n">
        <v>0.199622649854244</v>
      </c>
      <c r="AC544" s="23" t="n">
        <v>0.7857868619974611</v>
      </c>
      <c r="AD544" s="23" t="n">
        <v>0.1021902087361488</v>
      </c>
      <c r="AE544" s="23" t="n">
        <v>0.3018128585903929</v>
      </c>
      <c r="AF544" s="23" t="n">
        <v>1.412465645776313</v>
      </c>
      <c r="AG544" s="23" t="n">
        <v>1.623613781867824</v>
      </c>
      <c r="AH544" s="23" t="n">
        <v>1.080369040468377</v>
      </c>
      <c r="AI544" s="23" t="n">
        <v>0.2945821784709157</v>
      </c>
      <c r="AJ544" s="23" t="n">
        <v>2.232287339532334</v>
      </c>
      <c r="AK544" s="23" t="n">
        <v>1.232287339532333</v>
      </c>
      <c r="AL544" s="23" t="n">
        <v>0.4916194012959588</v>
      </c>
      <c r="AM544" s="23" t="n">
        <v>0.2034549260108571</v>
      </c>
      <c r="AN544" s="23" t="n">
        <v>0.799472269238108</v>
      </c>
      <c r="AO544" s="23" t="n">
        <v>0.1043979419312921</v>
      </c>
      <c r="AP544" s="23" t="n">
        <v>0.3078528679421492</v>
      </c>
      <c r="AQ544" s="23" t="n">
        <v>1.413846413454247</v>
      </c>
      <c r="AR544" s="23" t="n">
        <v>1.626201624937132</v>
      </c>
      <c r="AS544" s="23" t="n">
        <v>1.109400745747027</v>
      </c>
      <c r="AT544" s="23" t="n">
        <v>0.3099284765089187</v>
      </c>
      <c r="AU544" s="23" t="n">
        <v>2.25662523249191</v>
      </c>
      <c r="AV544" s="23" t="n">
        <v>1.25662523249191</v>
      </c>
      <c r="AW544" s="23" t="n">
        <v>0.4953800400236956</v>
      </c>
      <c r="AX544" s="23" t="n">
        <v>0.2061117212087119</v>
      </c>
      <c r="AY544" s="23" t="n">
        <v>0.8072705203592053</v>
      </c>
      <c r="AZ544" s="23" t="n">
        <v>0.1057787591267979</v>
      </c>
      <c r="BA544" s="23" t="n">
        <v>0.3118904803355098</v>
      </c>
      <c r="BB544" s="23" t="n">
        <v>1.416067876289188</v>
      </c>
      <c r="BC544" s="23" t="n">
        <v>1.629598399484547</v>
      </c>
      <c r="BD544" s="23" t="n">
        <v>1.12243037160492</v>
      </c>
      <c r="BE544" s="23" t="n">
        <v>0.3151598512457142</v>
      </c>
      <c r="BF544" s="23" t="n">
        <v>2.26579652169924</v>
      </c>
      <c r="BG544" s="23" t="n">
        <v>1.26579652169924</v>
      </c>
      <c r="BH544" s="23" t="n">
        <v>1.601604835329641</v>
      </c>
      <c r="BI544" s="23" t="n">
        <v>0.994225899564363</v>
      </c>
      <c r="BJ544" s="23" t="n">
        <v>3.197930817236618</v>
      </c>
      <c r="BK544" s="23" t="n">
        <v>0.6021000823426138</v>
      </c>
      <c r="BL544" s="23" t="n">
        <v>1.596325981906977</v>
      </c>
      <c r="BM544" s="23" t="n">
        <v>1.620768542672221</v>
      </c>
      <c r="BN544" s="23" t="n">
        <v>1.996704022548997</v>
      </c>
      <c r="BO544" s="23" t="n">
        <v>4.820549337570716</v>
      </c>
      <c r="BP544" s="23" t="n">
        <v>1.622618520334098</v>
      </c>
      <c r="BQ544" s="23" t="n">
        <v>3.009824415632808</v>
      </c>
      <c r="BR544" s="23" t="n">
        <v>2.009824415632808</v>
      </c>
      <c r="CD544" s="23" t="n">
        <v>0.2735726791942484</v>
      </c>
      <c r="CE544" s="23" t="n">
        <v>0.09802159893779629</v>
      </c>
      <c r="CF544" s="23" t="n">
        <v>0.4151260122798541</v>
      </c>
      <c r="CG544" s="23" t="n">
        <v>0.04353173414780946</v>
      </c>
      <c r="CH544" s="23" t="n">
        <v>0.1415533330856057</v>
      </c>
      <c r="CI544" s="23" t="n">
        <v>1.358301856846592</v>
      </c>
      <c r="CJ544" s="23" t="n">
        <v>1.517424961814615</v>
      </c>
      <c r="CK544" s="23" t="n">
        <v>0.5745914788040937</v>
      </c>
      <c r="CL544" s="23" t="n">
        <v>0.1594654665242395</v>
      </c>
      <c r="CM544" s="23" t="n">
        <v>2.100324785707527</v>
      </c>
      <c r="CN544" s="23" t="n">
        <v>1.100324785707527</v>
      </c>
      <c r="CO544" s="23" t="n">
        <v>0</v>
      </c>
      <c r="CP544" s="23" t="n">
        <v>0.0006778489067669556</v>
      </c>
      <c r="CQ544" s="23" t="n">
        <v>0.0009118620328569904</v>
      </c>
      <c r="CR544" s="23" t="n">
        <v>0.0002340131260900348</v>
      </c>
      <c r="CS544" s="23" t="n">
        <v>0.0009118620328569904</v>
      </c>
      <c r="CV544" s="23" t="n">
        <v>0.002838670495480204</v>
      </c>
      <c r="CW544" s="23" t="n">
        <v>0.001926808462623214</v>
      </c>
      <c r="CZ544" s="23" t="n">
        <v>0.0004455793361353816</v>
      </c>
      <c r="DA544" s="23" t="n">
        <v>0.0001137840755825204</v>
      </c>
      <c r="DB544" s="23" t="n">
        <v>0.0006084643051760981</v>
      </c>
      <c r="DC544" s="23" t="n">
        <v>4.910089345819615e-05</v>
      </c>
      <c r="DD544" s="23" t="n">
        <v>0.0001628849690407165</v>
      </c>
      <c r="DE544" s="23" t="n">
        <v>1.255362101324979</v>
      </c>
      <c r="DF544" s="23" t="n">
        <v>1.365557726382596</v>
      </c>
      <c r="DG544" s="23" t="n">
        <v>0.0007110769746874357</v>
      </c>
      <c r="DH544" s="23" t="n">
        <v>0.0001026126695113376</v>
      </c>
      <c r="DI544" s="23" t="n">
        <v>1.595848184646039</v>
      </c>
      <c r="DJ544" s="23" t="n">
        <v>0.5958481846460385</v>
      </c>
      <c r="DK544" s="23" t="n">
        <v>0.008777769659405094</v>
      </c>
      <c r="DL544" s="23" t="n">
        <v>0.003854776620999179</v>
      </c>
      <c r="DM544" s="23" t="n">
        <v>0.01441422389466823</v>
      </c>
      <c r="DN544" s="23" t="n">
        <v>0.001781677614263952</v>
      </c>
      <c r="DO544" s="23" t="n">
        <v>0.005636454235263131</v>
      </c>
      <c r="DP544" s="23" t="n">
        <v>1.439152173111414</v>
      </c>
      <c r="DQ544" s="23" t="n">
        <v>1.642128291578471</v>
      </c>
      <c r="DR544" s="23" t="n">
        <v>0.01865142603544723</v>
      </c>
      <c r="DS544" s="23" t="n">
        <v>0.004237202140779002</v>
      </c>
      <c r="DT544" s="23" t="n">
        <v>2.124847969263221</v>
      </c>
      <c r="DU544" s="23" t="n">
        <v>1.124847969263221</v>
      </c>
      <c r="DV544" s="23" t="n">
        <v>-0.005462710267803718</v>
      </c>
      <c r="DW544" s="23" t="n">
        <v>-0.001989614405493873</v>
      </c>
      <c r="DX544" s="23" t="n">
        <v>-0.008136299111604265</v>
      </c>
      <c r="DY544" s="23" t="n">
        <v>-0.0006839744383066752</v>
      </c>
      <c r="DZ544" s="23" t="n">
        <v>-0.002673588843800548</v>
      </c>
      <c r="EA544" s="23" t="n">
        <v>1.364217450304901</v>
      </c>
      <c r="EB544" s="23" t="n">
        <v>1.489425342500448</v>
      </c>
      <c r="EC544" s="23" t="n">
        <v>-0.009171547647722099</v>
      </c>
      <c r="ED544" s="23" t="n">
        <v>-0.001035248536117833</v>
      </c>
      <c r="EE544" s="23" t="n">
        <v>1.678937230439922</v>
      </c>
      <c r="EF544" s="23" t="n">
        <v>0.678937230439922</v>
      </c>
      <c r="EG544" s="23" t="n">
        <v>0.00755978461668966</v>
      </c>
      <c r="EH544" s="23" t="n">
        <v>0.003558748024996476</v>
      </c>
      <c r="EI544" s="23" t="n">
        <v>0.01316962250256447</v>
      </c>
      <c r="EJ544" s="23" t="n">
        <v>0.002051089860878335</v>
      </c>
      <c r="EK544" s="23" t="n">
        <v>0.005609837885874811</v>
      </c>
      <c r="EL544" s="23" t="n">
        <v>1.470747277262353</v>
      </c>
      <c r="EM544" s="23" t="n">
        <v>1.742063189669456</v>
      </c>
      <c r="EN544" s="23" t="n">
        <v>0.01709644969137121</v>
      </c>
      <c r="EO544" s="23" t="n">
        <v>0.003926827188806742</v>
      </c>
      <c r="EP544" s="23" t="n">
        <v>2.261499574158178</v>
      </c>
      <c r="EQ544" s="23" t="n">
        <v>1.261499574158178</v>
      </c>
      <c r="ER544" s="23" t="n">
        <v>8.561327220097223e-05</v>
      </c>
      <c r="ES544" s="23" t="n">
        <v>0.0002735281316165433</v>
      </c>
      <c r="ET544" s="23" t="n">
        <v>0.0005157847380825338</v>
      </c>
      <c r="EU544" s="23" t="n">
        <v>0.0001566433342650183</v>
      </c>
      <c r="EV544" s="23" t="n">
        <v>0.0004301714658815616</v>
      </c>
      <c r="EW544" s="23" t="n">
        <v>4.19492672788457</v>
      </c>
      <c r="EX544" s="23" t="n">
        <v>6.024588534260889</v>
      </c>
      <c r="EY544" s="23" t="n">
        <v>0.01193525558727906</v>
      </c>
      <c r="EZ544" s="23" t="n">
        <v>0.01141947084919653</v>
      </c>
      <c r="FA544" s="23" t="n">
        <v>139.4089406986073</v>
      </c>
      <c r="FB544" s="23" t="n">
        <v>138.4089406986073</v>
      </c>
      <c r="FC544" s="23" t="n">
        <v>0.01534277939710705</v>
      </c>
      <c r="FD544" s="23" t="n">
        <v>0.005497346347171092</v>
      </c>
      <c r="FE544" s="23" t="n">
        <v>0.02328151644078521</v>
      </c>
      <c r="FF544" s="23" t="n">
        <v>0.002441390696507073</v>
      </c>
      <c r="FG544" s="23" t="n">
        <v>0.007938737043678165</v>
      </c>
      <c r="FH544" s="23" t="n">
        <v>1.358301856846592</v>
      </c>
      <c r="FI544" s="23" t="n">
        <v>1.517424961814614</v>
      </c>
      <c r="FJ544" s="23" t="n">
        <v>0.03222481984938672</v>
      </c>
      <c r="FK544" s="23" t="n">
        <v>0.008943303408601503</v>
      </c>
      <c r="FL544" s="23" t="n">
        <v>2.100324785707527</v>
      </c>
      <c r="FM544" s="23" t="n">
        <v>1.100324785707527</v>
      </c>
    </row>
    <row r="545">
      <c r="A545" s="2" t="inlineStr">
        <is>
          <t>SA|4901</t>
        </is>
      </c>
      <c r="B545" s="2" t="inlineStr">
        <is>
          <t>SA</t>
        </is>
      </c>
      <c r="C545" s="2" t="inlineStr">
        <is>
          <t>4901</t>
        </is>
      </c>
      <c r="D545" s="2" t="inlineStr">
        <is>
          <t>Air and space transport</t>
        </is>
      </c>
      <c r="E545" s="23" t="n">
        <v>1</v>
      </c>
      <c r="F545" s="23" t="n">
        <v>0.3567520604909906</v>
      </c>
      <c r="G545" s="23" t="n">
        <v>1.553681501747174</v>
      </c>
      <c r="H545" s="23" t="n">
        <v>0.1969294412561837</v>
      </c>
      <c r="I545" s="23" t="n">
        <v>0.5536815017471743</v>
      </c>
      <c r="J545" s="23" t="n">
        <v>1.356752060490991</v>
      </c>
      <c r="K545" s="23" t="n">
        <v>1.553681501747174</v>
      </c>
      <c r="L545" s="23" t="n">
        <v>2.151826710824013</v>
      </c>
      <c r="M545" s="23" t="n">
        <v>0.5981452090768384</v>
      </c>
      <c r="N545" s="23" t="n">
        <v>2.151826710824013</v>
      </c>
      <c r="O545" s="23" t="n">
        <v>1.151826710824013</v>
      </c>
      <c r="P545" s="23" t="n">
        <v>0.2575094539724448</v>
      </c>
      <c r="Q545" s="23" t="n">
        <v>0.09801898916776577</v>
      </c>
      <c r="R545" s="23" t="n">
        <v>0.4110180193398502</v>
      </c>
      <c r="S545" s="23" t="n">
        <v>0.0554895761996396</v>
      </c>
      <c r="T545" s="23" t="n">
        <v>0.1535085653674054</v>
      </c>
      <c r="U545" s="23" t="n">
        <v>1.380642293537908</v>
      </c>
      <c r="V545" s="23" t="n">
        <v>1.59612788190616</v>
      </c>
      <c r="W545" s="23" t="n">
        <v>0.5608460990152359</v>
      </c>
      <c r="X545" s="23" t="n">
        <v>0.1498280796753857</v>
      </c>
      <c r="Y545" s="23" t="n">
        <v>2.177963140239698</v>
      </c>
      <c r="Z545" s="23" t="n">
        <v>1.177963140239698</v>
      </c>
      <c r="AA545" s="23" t="n">
        <v>0.2850515775028405</v>
      </c>
      <c r="AB545" s="23" t="n">
        <v>0.169525941254293</v>
      </c>
      <c r="AC545" s="23" t="n">
        <v>0.5508551700449316</v>
      </c>
      <c r="AD545" s="23" t="n">
        <v>0.096277651287798</v>
      </c>
      <c r="AE545" s="23" t="n">
        <v>0.265803592542091</v>
      </c>
      <c r="AF545" s="23" t="n">
        <v>1.594720235332161</v>
      </c>
      <c r="AG545" s="23" t="n">
        <v>1.932475430834766</v>
      </c>
      <c r="AH545" s="23" t="n">
        <v>0.8775111511667022</v>
      </c>
      <c r="AI545" s="23" t="n">
        <v>0.3266559811217706</v>
      </c>
      <c r="AJ545" s="23" t="n">
        <v>3.078429380584494</v>
      </c>
      <c r="AK545" s="23" t="n">
        <v>2.078429380584494</v>
      </c>
      <c r="AL545" s="23" t="n">
        <v>0.2911384011157032</v>
      </c>
      <c r="AM545" s="23" t="n">
        <v>0.1728068447657322</v>
      </c>
      <c r="AN545" s="23" t="n">
        <v>0.5623660864274083</v>
      </c>
      <c r="AO545" s="23" t="n">
        <v>0.09842084054597294</v>
      </c>
      <c r="AP545" s="23" t="n">
        <v>0.2712276853117051</v>
      </c>
      <c r="AQ545" s="23" t="n">
        <v>1.593555656359656</v>
      </c>
      <c r="AR545" s="23" t="n">
        <v>1.931610822455245</v>
      </c>
      <c r="AS545" s="23" t="n">
        <v>0.9060392546316146</v>
      </c>
      <c r="AT545" s="23" t="n">
        <v>0.3436731682042063</v>
      </c>
      <c r="AU545" s="23" t="n">
        <v>3.112056847051035</v>
      </c>
      <c r="AV545" s="23" t="n">
        <v>2.112056847051035</v>
      </c>
      <c r="AW545" s="23" t="n">
        <v>0.2756030759698556</v>
      </c>
      <c r="AX545" s="23" t="n">
        <v>0.17461584718716</v>
      </c>
      <c r="AY545" s="23" t="n">
        <v>0.549888009990438</v>
      </c>
      <c r="AZ545" s="23" t="n">
        <v>0.09966908683342232</v>
      </c>
      <c r="BA545" s="23" t="n">
        <v>0.2742849340205823</v>
      </c>
      <c r="BB545" s="23" t="n">
        <v>1.633577279835073</v>
      </c>
      <c r="BC545" s="23" t="n">
        <v>1.995217245146359</v>
      </c>
      <c r="BD545" s="23" t="n">
        <v>0.8993621395974477</v>
      </c>
      <c r="BE545" s="23" t="n">
        <v>0.3494741296070097</v>
      </c>
      <c r="BF545" s="23" t="n">
        <v>3.263251458397425</v>
      </c>
      <c r="BG545" s="23" t="n">
        <v>2.263251458397425</v>
      </c>
      <c r="BH545" s="23" t="n">
        <v>1.709258189584011</v>
      </c>
      <c r="BI545" s="23" t="n">
        <v>0.8207924614712168</v>
      </c>
      <c r="BJ545" s="23" t="n">
        <v>3.093519594668331</v>
      </c>
      <c r="BK545" s="23" t="n">
        <v>0.5634689436131031</v>
      </c>
      <c r="BL545" s="23" t="n">
        <v>1.38426140508432</v>
      </c>
      <c r="BM545" s="23" t="n">
        <v>1.480203907445356</v>
      </c>
      <c r="BN545" s="23" t="n">
        <v>1.809860917162674</v>
      </c>
      <c r="BO545" s="23" t="n">
        <v>4.892807139819068</v>
      </c>
      <c r="BP545" s="23" t="n">
        <v>1.799287545150737</v>
      </c>
      <c r="BQ545" s="23" t="n">
        <v>2.862532512428593</v>
      </c>
      <c r="BR545" s="23" t="n">
        <v>1.862532512428593</v>
      </c>
      <c r="CD545" s="23" t="n">
        <v>0.02754212353039574</v>
      </c>
      <c r="CE545" s="23" t="n">
        <v>0.07150695208652727</v>
      </c>
      <c r="CF545" s="23" t="n">
        <v>0.1398371507050814</v>
      </c>
      <c r="CG545" s="23" t="n">
        <v>0.04078807508815838</v>
      </c>
      <c r="CH545" s="23" t="n">
        <v>0.1122950271746856</v>
      </c>
      <c r="CI545" s="23" t="n">
        <v>3.596275919233735</v>
      </c>
      <c r="CJ545" s="23" t="n">
        <v>5.077210206785828</v>
      </c>
      <c r="CK545" s="23" t="n">
        <v>0.3166650521514661</v>
      </c>
      <c r="CL545" s="23" t="n">
        <v>0.1768279014463847</v>
      </c>
      <c r="CM545" s="23" t="n">
        <v>11.497481368929</v>
      </c>
      <c r="CN545" s="23" t="n">
        <v>10.497481368929</v>
      </c>
      <c r="CO545" s="23" t="n">
        <v>0</v>
      </c>
      <c r="CP545" s="23" t="n">
        <v>0.0001468621390361465</v>
      </c>
      <c r="CQ545" s="23" t="n">
        <v>0.0003142734965721499</v>
      </c>
      <c r="CR545" s="23" t="n">
        <v>0.0001674113575360034</v>
      </c>
      <c r="CS545" s="23" t="n">
        <v>0.0003142734965721499</v>
      </c>
      <c r="CV545" s="23" t="n">
        <v>0.002450870870041765</v>
      </c>
      <c r="CW545" s="23" t="n">
        <v>0.002136597373469615</v>
      </c>
      <c r="CZ545" s="23" t="n">
        <v>9.69157521399714e-05</v>
      </c>
      <c r="DA545" s="23" t="n">
        <v>6.84199057634438e-05</v>
      </c>
      <c r="DB545" s="23" t="n">
        <v>0.0002052877266405672</v>
      </c>
      <c r="DC545" s="23" t="n">
        <v>3.995206873715202e-05</v>
      </c>
      <c r="DD545" s="23" t="n">
        <v>0.0001083719745005958</v>
      </c>
      <c r="DE545" s="23" t="n">
        <v>1.705973015249655</v>
      </c>
      <c r="DF545" s="23" t="n">
        <v>2.118208052949728</v>
      </c>
      <c r="DG545" s="23" t="n">
        <v>0.000319072757387291</v>
      </c>
      <c r="DH545" s="23" t="n">
        <v>0.0001137850307467238</v>
      </c>
      <c r="DI545" s="23" t="n">
        <v>3.292269319918887</v>
      </c>
      <c r="DJ545" s="23" t="n">
        <v>2.292269319918887</v>
      </c>
      <c r="DK545" s="23" t="n">
        <v>0.007716064534065594</v>
      </c>
      <c r="DL545" s="23" t="n">
        <v>0.003149658340633652</v>
      </c>
      <c r="DM545" s="23" t="n">
        <v>0.01254182913477689</v>
      </c>
      <c r="DN545" s="23" t="n">
        <v>0.001676106260077641</v>
      </c>
      <c r="DO545" s="23" t="n">
        <v>0.004825764600711293</v>
      </c>
      <c r="DP545" s="23" t="n">
        <v>1.408194919408495</v>
      </c>
      <c r="DQ545" s="23" t="n">
        <v>1.625417864172346</v>
      </c>
      <c r="DR545" s="23" t="n">
        <v>0.01724037345844202</v>
      </c>
      <c r="DS545" s="23" t="n">
        <v>0.00469854432366513</v>
      </c>
      <c r="DT545" s="23" t="n">
        <v>2.234348012815034</v>
      </c>
      <c r="DU545" s="23" t="n">
        <v>1.234348012815033</v>
      </c>
      <c r="DV545" s="23" t="n">
        <v>-0.0233483054320531</v>
      </c>
      <c r="DW545" s="23" t="n">
        <v>-0.001555937964005412</v>
      </c>
      <c r="DX545" s="23" t="n">
        <v>-0.02553946679496012</v>
      </c>
      <c r="DY545" s="23" t="n">
        <v>-0.0006352233989015985</v>
      </c>
      <c r="DZ545" s="23" t="n">
        <v>-0.00219116136290701</v>
      </c>
      <c r="EA545" s="23" t="n">
        <v>1.066640295096936</v>
      </c>
      <c r="EB545" s="23" t="n">
        <v>1.09384669775216</v>
      </c>
      <c r="EC545" s="23" t="n">
        <v>-0.02668743212003777</v>
      </c>
      <c r="ED545" s="23" t="n">
        <v>-0.001147965325077657</v>
      </c>
      <c r="EE545" s="23" t="n">
        <v>1.143013663141507</v>
      </c>
      <c r="EF545" s="23" t="n">
        <v>0.1430136631415073</v>
      </c>
      <c r="EG545" s="23" t="n">
        <v>0.008569799425096393</v>
      </c>
      <c r="EH545" s="23" t="n">
        <v>0.003518977008352586</v>
      </c>
      <c r="EI545" s="23" t="n">
        <v>0.01398935630139908</v>
      </c>
      <c r="EJ545" s="23" t="n">
        <v>0.0019005798679501</v>
      </c>
      <c r="EK545" s="23" t="n">
        <v>0.005419556876302686</v>
      </c>
      <c r="EL545" s="23" t="n">
        <v>1.410625364001796</v>
      </c>
      <c r="EM545" s="23" t="n">
        <v>1.632401834333681</v>
      </c>
      <c r="EN545" s="23" t="n">
        <v>0.0183437323696104</v>
      </c>
      <c r="EO545" s="23" t="n">
        <v>0.00435437606821132</v>
      </c>
      <c r="EP545" s="23" t="n">
        <v>2.140508950056794</v>
      </c>
      <c r="EQ545" s="23" t="n">
        <v>1.140508950056794</v>
      </c>
      <c r="ER545" s="23" t="n">
        <v>-0.00248297581223379</v>
      </c>
      <c r="ES545" s="23" t="n">
        <v>-0.0002380734969134058</v>
      </c>
      <c r="ET545" s="23" t="n">
        <v>-0.002478439918922291</v>
      </c>
      <c r="EU545" s="23" t="n">
        <v>0.0002426093902249056</v>
      </c>
      <c r="EV545" s="23" t="n">
        <v>4.535893311499815e-06</v>
      </c>
      <c r="EW545" s="23" t="n">
        <v>1.095882326255617</v>
      </c>
      <c r="EX545" s="23" t="n">
        <v>0.9981732027798454</v>
      </c>
      <c r="EY545" s="23" t="n">
        <v>0.01018437109530218</v>
      </c>
      <c r="EZ545" s="23" t="n">
        <v>0.01266281101422446</v>
      </c>
      <c r="FA545" s="23" t="n">
        <v>-4.10167954320098</v>
      </c>
      <c r="FB545" s="23" t="n">
        <v>-5.10167954320098</v>
      </c>
      <c r="FC545" s="23" t="n">
        <v>0.001544645198852946</v>
      </c>
      <c r="FD545" s="23" t="n">
        <v>0.004010325133541906</v>
      </c>
      <c r="FE545" s="23" t="n">
        <v>0.007842488369478899</v>
      </c>
      <c r="FF545" s="23" t="n">
        <v>0.002287518037084047</v>
      </c>
      <c r="FG545" s="23" t="n">
        <v>0.006297843170625953</v>
      </c>
      <c r="FH545" s="23" t="n">
        <v>3.596275919233735</v>
      </c>
      <c r="FI545" s="23" t="n">
        <v>5.077210206785827</v>
      </c>
      <c r="FJ545" s="23" t="n">
        <v>0.01775952939541737</v>
      </c>
      <c r="FK545" s="23" t="n">
        <v>0.009917041025938473</v>
      </c>
      <c r="FL545" s="23" t="n">
        <v>11.497481368929</v>
      </c>
      <c r="FM545" s="23" t="n">
        <v>10.497481368929</v>
      </c>
    </row>
    <row r="546">
      <c r="A546" s="2" t="inlineStr">
        <is>
          <t>SA|5101</t>
        </is>
      </c>
      <c r="B546" s="2" t="inlineStr">
        <is>
          <t>SA</t>
        </is>
      </c>
      <c r="C546" s="2" t="inlineStr">
        <is>
          <t>5101</t>
        </is>
      </c>
      <c r="D546" s="2" t="inlineStr">
        <is>
          <t>Postal and courier pick-up and delivery service</t>
        </is>
      </c>
      <c r="E546" s="23" t="n">
        <v>1</v>
      </c>
      <c r="F546" s="23" t="n">
        <v>0.4542094023947491</v>
      </c>
      <c r="G546" s="23" t="n">
        <v>1.714218504756471</v>
      </c>
      <c r="H546" s="23" t="n">
        <v>0.2600091023617222</v>
      </c>
      <c r="I546" s="23" t="n">
        <v>0.7142185047564713</v>
      </c>
      <c r="J546" s="23" t="n">
        <v>1.454209402394749</v>
      </c>
      <c r="K546" s="23" t="n">
        <v>1.714218504756471</v>
      </c>
      <c r="L546" s="23" t="n">
        <v>2.359526435646218</v>
      </c>
      <c r="M546" s="23" t="n">
        <v>0.6453079308897467</v>
      </c>
      <c r="N546" s="23" t="n">
        <v>2.359526435646218</v>
      </c>
      <c r="O546" s="23" t="n">
        <v>1.359526435646218</v>
      </c>
      <c r="P546" s="23" t="n">
        <v>0.2453008036849161</v>
      </c>
      <c r="Q546" s="23" t="n">
        <v>0.1254484172855469</v>
      </c>
      <c r="R546" s="23" t="n">
        <v>0.4434260838232812</v>
      </c>
      <c r="S546" s="23" t="n">
        <v>0.07267686285281821</v>
      </c>
      <c r="T546" s="23" t="n">
        <v>0.1981252801383651</v>
      </c>
      <c r="U546" s="23" t="n">
        <v>1.511406466677063</v>
      </c>
      <c r="V546" s="23" t="n">
        <v>1.807682963782104</v>
      </c>
      <c r="W546" s="23" t="n">
        <v>0.6050678500989465</v>
      </c>
      <c r="X546" s="23" t="n">
        <v>0.1616417662756652</v>
      </c>
      <c r="Y546" s="23" t="n">
        <v>2.466636231963364</v>
      </c>
      <c r="Z546" s="23" t="n">
        <v>1.466636231963364</v>
      </c>
      <c r="AA546" s="23" t="n">
        <v>0.3522157384515067</v>
      </c>
      <c r="AB546" s="23" t="n">
        <v>0.2119383357148472</v>
      </c>
      <c r="AC546" s="23" t="n">
        <v>0.6901067228416944</v>
      </c>
      <c r="AD546" s="23" t="n">
        <v>0.1259526486753405</v>
      </c>
      <c r="AE546" s="23" t="n">
        <v>0.3378909843901877</v>
      </c>
      <c r="AF546" s="23" t="n">
        <v>1.601728749108771</v>
      </c>
      <c r="AG546" s="23" t="n">
        <v>1.959329602577395</v>
      </c>
      <c r="AH546" s="23" t="n">
        <v>1.04251896671101</v>
      </c>
      <c r="AI546" s="23" t="n">
        <v>0.3524122438693156</v>
      </c>
      <c r="AJ546" s="23" t="n">
        <v>2.959887514664666</v>
      </c>
      <c r="AK546" s="23" t="n">
        <v>1.959887514664666</v>
      </c>
      <c r="AL546" s="23" t="n">
        <v>0.3633307589514846</v>
      </c>
      <c r="AM546" s="23" t="n">
        <v>0.2178752624175622</v>
      </c>
      <c r="AN546" s="23" t="n">
        <v>0.7102578240484704</v>
      </c>
      <c r="AO546" s="23" t="n">
        <v>0.1290518026794236</v>
      </c>
      <c r="AP546" s="23" t="n">
        <v>0.3469270650969857</v>
      </c>
      <c r="AQ546" s="23" t="n">
        <v>1.599660934423268</v>
      </c>
      <c r="AR546" s="23" t="n">
        <v>1.954851898854263</v>
      </c>
      <c r="AS546" s="23" t="n">
        <v>1.081029030957345</v>
      </c>
      <c r="AT546" s="23" t="n">
        <v>0.3707712069088743</v>
      </c>
      <c r="AU546" s="23" t="n">
        <v>2.975330341083767</v>
      </c>
      <c r="AV546" s="23" t="n">
        <v>1.975330341083767</v>
      </c>
      <c r="AW546" s="23" t="n">
        <v>0.371928397311797</v>
      </c>
      <c r="AX546" s="23" t="n">
        <v>0.2210857822460978</v>
      </c>
      <c r="AY546" s="23" t="n">
        <v>0.7237843508912747</v>
      </c>
      <c r="AZ546" s="23" t="n">
        <v>0.1307701713333799</v>
      </c>
      <c r="BA546" s="23" t="n">
        <v>0.3518559535794777</v>
      </c>
      <c r="BB546" s="23" t="n">
        <v>1.594431035231644</v>
      </c>
      <c r="BC546" s="23" t="n">
        <v>1.946031430034927</v>
      </c>
      <c r="BD546" s="23" t="n">
        <v>1.100813915040511</v>
      </c>
      <c r="BE546" s="23" t="n">
        <v>0.3770295641492363</v>
      </c>
      <c r="BF546" s="23" t="n">
        <v>2.959746884069384</v>
      </c>
      <c r="BG546" s="23" t="n">
        <v>1.959746884069384</v>
      </c>
      <c r="BH546" s="23" t="n">
        <v>5.905488276108421</v>
      </c>
      <c r="BI546" s="23" t="n">
        <v>1.566784193147061</v>
      </c>
      <c r="BJ546" s="23" t="n">
        <v>8.246930736076898</v>
      </c>
      <c r="BK546" s="23" t="n">
        <v>0.7746582668214161</v>
      </c>
      <c r="BL546" s="23" t="n">
        <v>2.341442459968477</v>
      </c>
      <c r="BM546" s="23" t="n">
        <v>1.265309847364482</v>
      </c>
      <c r="BN546" s="23" t="n">
        <v>1.396485836648114</v>
      </c>
      <c r="BO546" s="23" t="n">
        <v>10.18808901205626</v>
      </c>
      <c r="BP546" s="23" t="n">
        <v>1.941158275979364</v>
      </c>
      <c r="BQ546" s="23" t="n">
        <v>1.725189948013913</v>
      </c>
      <c r="BR546" s="23" t="n">
        <v>0.7251899480139135</v>
      </c>
      <c r="CD546" s="23" t="n">
        <v>0.1069149347665905</v>
      </c>
      <c r="CE546" s="23" t="n">
        <v>0.08648991842930034</v>
      </c>
      <c r="CF546" s="23" t="n">
        <v>0.2466806390184133</v>
      </c>
      <c r="CG546" s="23" t="n">
        <v>0.05327578582252238</v>
      </c>
      <c r="CH546" s="23" t="n">
        <v>0.1397657042518227</v>
      </c>
      <c r="CI546" s="23" t="n">
        <v>1.808960119726204</v>
      </c>
      <c r="CJ546" s="23" t="n">
        <v>2.307260810259574</v>
      </c>
      <c r="CK546" s="23" t="n">
        <v>0.4374511166120637</v>
      </c>
      <c r="CL546" s="23" t="n">
        <v>0.1907704775936504</v>
      </c>
      <c r="CM546" s="23" t="n">
        <v>4.0915810084632</v>
      </c>
      <c r="CN546" s="23" t="n">
        <v>3.0915810084632</v>
      </c>
      <c r="CO546" s="23" t="n">
        <v>0</v>
      </c>
      <c r="CP546" s="23" t="n">
        <v>0.000109148353589457</v>
      </c>
      <c r="CQ546" s="23" t="n">
        <v>0.0003072118826260336</v>
      </c>
      <c r="CR546" s="23" t="n">
        <v>0.0001980635290365766</v>
      </c>
      <c r="CS546" s="23" t="n">
        <v>0.0003072118826260336</v>
      </c>
      <c r="CV546" s="23" t="n">
        <v>0.002612276287214495</v>
      </c>
      <c r="CW546" s="23" t="n">
        <v>0.002305064404588462</v>
      </c>
      <c r="CZ546" s="23" t="n">
        <v>0.0002744017359113847</v>
      </c>
      <c r="DA546" s="23" t="n">
        <v>0.000142568844747971</v>
      </c>
      <c r="DB546" s="23" t="n">
        <v>0.0004807721047605981</v>
      </c>
      <c r="DC546" s="23" t="n">
        <v>6.38015241012423e-05</v>
      </c>
      <c r="DD546" s="23" t="n">
        <v>0.0002063703688492133</v>
      </c>
      <c r="DE546" s="23" t="n">
        <v>1.519562473883227</v>
      </c>
      <c r="DF546" s="23" t="n">
        <v>1.752073845902558</v>
      </c>
      <c r="DG546" s="23" t="n">
        <v>0.000603528889640174</v>
      </c>
      <c r="DH546" s="23" t="n">
        <v>0.000122756784879576</v>
      </c>
      <c r="DI546" s="23" t="n">
        <v>2.199435392183807</v>
      </c>
      <c r="DJ546" s="23" t="n">
        <v>1.199435392183807</v>
      </c>
      <c r="DK546" s="23" t="n">
        <v>0.01610318865365585</v>
      </c>
      <c r="DL546" s="23" t="n">
        <v>0.005881667092635858</v>
      </c>
      <c r="DM546" s="23" t="n">
        <v>0.02433479931208207</v>
      </c>
      <c r="DN546" s="23" t="n">
        <v>0.002349943565790365</v>
      </c>
      <c r="DO546" s="23" t="n">
        <v>0.008231610658426224</v>
      </c>
      <c r="DP546" s="23" t="n">
        <v>1.365248598841979</v>
      </c>
      <c r="DQ546" s="23" t="n">
        <v>1.511178924588791</v>
      </c>
      <c r="DR546" s="23" t="n">
        <v>0.0294038157811392</v>
      </c>
      <c r="DS546" s="23" t="n">
        <v>0.005069016469057126</v>
      </c>
      <c r="DT546" s="23" t="n">
        <v>1.825962324204887</v>
      </c>
      <c r="DU546" s="23" t="n">
        <v>0.8259623242048869</v>
      </c>
      <c r="DV546" s="23" t="n">
        <v>-0.007779952029254882</v>
      </c>
      <c r="DW546" s="23" t="n">
        <v>-0.002922864462437705</v>
      </c>
      <c r="DX546" s="23" t="n">
        <v>-0.0115962564566644</v>
      </c>
      <c r="DY546" s="23" t="n">
        <v>-0.0008934399649718149</v>
      </c>
      <c r="DZ546" s="23" t="n">
        <v>-0.00381630442740952</v>
      </c>
      <c r="EA546" s="23" t="n">
        <v>1.375691836073909</v>
      </c>
      <c r="EB546" s="23" t="n">
        <v>1.49053058592895</v>
      </c>
      <c r="EC546" s="23" t="n">
        <v>-0.01283473687482634</v>
      </c>
      <c r="ED546" s="23" t="n">
        <v>-0.001238480418161943</v>
      </c>
      <c r="EE546" s="23" t="n">
        <v>1.649719281888115</v>
      </c>
      <c r="EF546" s="23" t="n">
        <v>0.6497192818881147</v>
      </c>
      <c r="EG546" s="23" t="n">
        <v>0.009726587166658291</v>
      </c>
      <c r="EH546" s="23" t="n">
        <v>0.004256896628517123</v>
      </c>
      <c r="EI546" s="23" t="n">
        <v>0.01648965123240125</v>
      </c>
      <c r="EJ546" s="23" t="n">
        <v>0.00250616743722583</v>
      </c>
      <c r="EK546" s="23" t="n">
        <v>0.006763064065742954</v>
      </c>
      <c r="EL546" s="23" t="n">
        <v>1.437655732229421</v>
      </c>
      <c r="EM546" s="23" t="n">
        <v>1.695317273146538</v>
      </c>
      <c r="EN546" s="23" t="n">
        <v>0.02118736237052106</v>
      </c>
      <c r="EO546" s="23" t="n">
        <v>0.004697711138119818</v>
      </c>
      <c r="EP546" s="23" t="n">
        <v>2.178293578980004</v>
      </c>
      <c r="EQ546" s="23" t="n">
        <v>1.178293578980004</v>
      </c>
      <c r="ER546" s="23" t="n">
        <v>0.001388433333319646</v>
      </c>
      <c r="ES546" s="23" t="n">
        <v>0.001680030074197815</v>
      </c>
      <c r="ET546" s="23" t="n">
        <v>0.003661449974374625</v>
      </c>
      <c r="EU546" s="23" t="n">
        <v>0.0005929865668571645</v>
      </c>
      <c r="EV546" s="23" t="n">
        <v>0.002273016641054979</v>
      </c>
      <c r="EW546" s="23" t="n">
        <v>2.210018539515312</v>
      </c>
      <c r="EX546" s="23" t="n">
        <v>2.637108953312405</v>
      </c>
      <c r="EY546" s="23" t="n">
        <v>0.01732270187581277</v>
      </c>
      <c r="EZ546" s="23" t="n">
        <v>0.01366125190143815</v>
      </c>
      <c r="FA546" s="23" t="n">
        <v>12.47643762224825</v>
      </c>
      <c r="FB546" s="23" t="n">
        <v>11.47643762224824</v>
      </c>
      <c r="FC546" s="23" t="n">
        <v>0.005996111392450686</v>
      </c>
      <c r="FD546" s="23" t="n">
        <v>0.004850614989928557</v>
      </c>
      <c r="FE546" s="23" t="n">
        <v>0.01383459282975244</v>
      </c>
      <c r="FF546" s="23" t="n">
        <v>0.002987866447373198</v>
      </c>
      <c r="FG546" s="23" t="n">
        <v>0.007838481437301755</v>
      </c>
      <c r="FH546" s="23" t="n">
        <v>1.808960119726203</v>
      </c>
      <c r="FI546" s="23" t="n">
        <v>2.307260810259575</v>
      </c>
      <c r="FJ546" s="23" t="n">
        <v>0.02453357549798106</v>
      </c>
      <c r="FK546" s="23" t="n">
        <v>0.01069898266822862</v>
      </c>
      <c r="FL546" s="23" t="n">
        <v>4.0915810084632</v>
      </c>
      <c r="FM546" s="23" t="n">
        <v>3.0915810084632</v>
      </c>
    </row>
    <row r="547">
      <c r="A547" s="2" t="inlineStr">
        <is>
          <t>SA|5201</t>
        </is>
      </c>
      <c r="B547" s="2" t="inlineStr">
        <is>
          <t>SA</t>
        </is>
      </c>
      <c r="C547" s="2" t="inlineStr">
        <is>
          <t>5201</t>
        </is>
      </c>
      <c r="D547" s="2" t="inlineStr">
        <is>
          <t>Transport support services and storage</t>
        </is>
      </c>
      <c r="E547" s="23" t="n">
        <v>1</v>
      </c>
      <c r="F547" s="23" t="n">
        <v>0.4200263645691513</v>
      </c>
      <c r="G547" s="23" t="n">
        <v>1.659831147804796</v>
      </c>
      <c r="H547" s="23" t="n">
        <v>0.2398047832356451</v>
      </c>
      <c r="I547" s="23" t="n">
        <v>0.6598311478047965</v>
      </c>
      <c r="J547" s="23" t="n">
        <v>1.420026364569151</v>
      </c>
      <c r="K547" s="23" t="n">
        <v>1.659831147804796</v>
      </c>
      <c r="L547" s="23" t="n">
        <v>2.155852780045119</v>
      </c>
      <c r="M547" s="23" t="n">
        <v>0.4960216322403221</v>
      </c>
      <c r="N547" s="23" t="n">
        <v>2.155852780045119</v>
      </c>
      <c r="O547" s="23" t="n">
        <v>1.155852780045119</v>
      </c>
      <c r="P547" s="23" t="n">
        <v>0.1550134926293253</v>
      </c>
      <c r="Q547" s="23" t="n">
        <v>0.1185839303227325</v>
      </c>
      <c r="R547" s="23" t="n">
        <v>0.3408433700368331</v>
      </c>
      <c r="S547" s="23" t="n">
        <v>0.0672459470847753</v>
      </c>
      <c r="T547" s="23" t="n">
        <v>0.1858298774075078</v>
      </c>
      <c r="U547" s="23" t="n">
        <v>1.76499102311239</v>
      </c>
      <c r="V547" s="23" t="n">
        <v>2.198798080447564</v>
      </c>
      <c r="W547" s="23" t="n">
        <v>0.4650907392512721</v>
      </c>
      <c r="X547" s="23" t="n">
        <v>0.124247369214439</v>
      </c>
      <c r="Y547" s="23" t="n">
        <v>3.000324238635254</v>
      </c>
      <c r="Z547" s="23" t="n">
        <v>2.000324238635254</v>
      </c>
      <c r="AA547" s="23" t="n">
        <v>0.4691700360048136</v>
      </c>
      <c r="AB547" s="23" t="n">
        <v>0.2108871793197135</v>
      </c>
      <c r="AC547" s="23" t="n">
        <v>0.7964817049884093</v>
      </c>
      <c r="AD547" s="23" t="n">
        <v>0.1164244896638823</v>
      </c>
      <c r="AE547" s="23" t="n">
        <v>0.3273116689835958</v>
      </c>
      <c r="AF547" s="23" t="n">
        <v>1.449489871764849</v>
      </c>
      <c r="AG547" s="23" t="n">
        <v>1.697639755025271</v>
      </c>
      <c r="AH547" s="23" t="n">
        <v>1.067366484266596</v>
      </c>
      <c r="AI547" s="23" t="n">
        <v>0.2708847792781869</v>
      </c>
      <c r="AJ547" s="23" t="n">
        <v>2.275009916139754</v>
      </c>
      <c r="AK547" s="23" t="n">
        <v>1.275009916139754</v>
      </c>
      <c r="AL547" s="23" t="n">
        <v>0.4766506070216576</v>
      </c>
      <c r="AM547" s="23" t="n">
        <v>0.2152910936877203</v>
      </c>
      <c r="AN547" s="23" t="n">
        <v>0.8110810531963797</v>
      </c>
      <c r="AO547" s="23" t="n">
        <v>0.1191393524870017</v>
      </c>
      <c r="AP547" s="23" t="n">
        <v>0.3344304461747221</v>
      </c>
      <c r="AQ547" s="23" t="n">
        <v>1.45167485473891</v>
      </c>
      <c r="AR547" s="23" t="n">
        <v>1.701625973507942</v>
      </c>
      <c r="AS547" s="23" t="n">
        <v>1.096077611328059</v>
      </c>
      <c r="AT547" s="23" t="n">
        <v>0.2849965581316796</v>
      </c>
      <c r="AU547" s="23" t="n">
        <v>2.299540995398872</v>
      </c>
      <c r="AV547" s="23" t="n">
        <v>1.299540995398872</v>
      </c>
      <c r="AW547" s="23" t="n">
        <v>0.4805418837654594</v>
      </c>
      <c r="AX547" s="23" t="n">
        <v>0.2179554753582423</v>
      </c>
      <c r="AY547" s="23" t="n">
        <v>0.8192276723864252</v>
      </c>
      <c r="AZ547" s="23" t="n">
        <v>0.1207303132627236</v>
      </c>
      <c r="BA547" s="23" t="n">
        <v>0.3386857886209659</v>
      </c>
      <c r="BB547" s="23" t="n">
        <v>1.453561869884002</v>
      </c>
      <c r="BC547" s="23" t="n">
        <v>1.704799727272618</v>
      </c>
      <c r="BD547" s="23" t="n">
        <v>1.109034772005218</v>
      </c>
      <c r="BE547" s="23" t="n">
        <v>0.2898070996187924</v>
      </c>
      <c r="BF547" s="23" t="n">
        <v>2.307883681886322</v>
      </c>
      <c r="BG547" s="23" t="n">
        <v>1.307883681886323</v>
      </c>
      <c r="BH547" s="23" t="n">
        <v>1.725779481833229</v>
      </c>
      <c r="BI547" s="23" t="n">
        <v>1.186798706713494</v>
      </c>
      <c r="BJ547" s="23" t="n">
        <v>3.607035245582252</v>
      </c>
      <c r="BK547" s="23" t="n">
        <v>0.6944570570355284</v>
      </c>
      <c r="BL547" s="23" t="n">
        <v>1.881255763749023</v>
      </c>
      <c r="BM547" s="23" t="n">
        <v>1.687688502040135</v>
      </c>
      <c r="BN547" s="23" t="n">
        <v>2.090090468424527</v>
      </c>
      <c r="BO547" s="23" t="n">
        <v>5.099123674064004</v>
      </c>
      <c r="BP547" s="23" t="n">
        <v>1.492088428481753</v>
      </c>
      <c r="BQ547" s="23" t="n">
        <v>2.954678583064044</v>
      </c>
      <c r="BR547" s="23" t="n">
        <v>1.954678583064043</v>
      </c>
      <c r="CD547" s="23" t="n">
        <v>0.3141565433754882</v>
      </c>
      <c r="CE547" s="23" t="n">
        <v>0.09230324899698096</v>
      </c>
      <c r="CF547" s="23" t="n">
        <v>0.4556383349515766</v>
      </c>
      <c r="CG547" s="23" t="n">
        <v>0.04917854257910741</v>
      </c>
      <c r="CH547" s="23" t="n">
        <v>0.1414817915760884</v>
      </c>
      <c r="CI547" s="23" t="n">
        <v>1.293812912521951</v>
      </c>
      <c r="CJ547" s="23" t="n">
        <v>1.450354431761702</v>
      </c>
      <c r="CK547" s="23" t="n">
        <v>0.6022757450153241</v>
      </c>
      <c r="CL547" s="23" t="n">
        <v>0.1466374100637475</v>
      </c>
      <c r="CM547" s="23" t="n">
        <v>1.917119849053942</v>
      </c>
      <c r="CN547" s="23" t="n">
        <v>0.9171198490539419</v>
      </c>
      <c r="CO547" s="23" t="n">
        <v>0</v>
      </c>
      <c r="CP547" s="23" t="n">
        <v>0.0004681428761121642</v>
      </c>
      <c r="CQ547" s="23" t="n">
        <v>0.0006978203524543445</v>
      </c>
      <c r="CR547" s="23" t="n">
        <v>0.0002296774763421803</v>
      </c>
      <c r="CS547" s="23" t="n">
        <v>0.0006978203524543445</v>
      </c>
      <c r="CV547" s="23" t="n">
        <v>0.002469628436087489</v>
      </c>
      <c r="CW547" s="23" t="n">
        <v>0.001771808083633144</v>
      </c>
      <c r="CZ547" s="23" t="n">
        <v>1.559835941555027e-05</v>
      </c>
      <c r="DA547" s="23" t="n">
        <v>5.965060200533718e-05</v>
      </c>
      <c r="DB547" s="23" t="n">
        <v>0.0001249254783093327</v>
      </c>
      <c r="DC547" s="23" t="n">
        <v>4.967651688844527e-05</v>
      </c>
      <c r="DD547" s="23" t="n">
        <v>0.0001093271188937825</v>
      </c>
      <c r="DE547" s="23" t="n">
        <v>4.824158709015928</v>
      </c>
      <c r="DF547" s="23" t="n">
        <v>8.008885741201242</v>
      </c>
      <c r="DG547" s="23" t="n">
        <v>0.0002192835636354909</v>
      </c>
      <c r="DH547" s="23" t="n">
        <v>9.435808532615815e-05</v>
      </c>
      <c r="DI547" s="23" t="n">
        <v>14.05811712588718</v>
      </c>
      <c r="DJ547" s="23" t="n">
        <v>13.05811712588718</v>
      </c>
      <c r="DK547" s="23" t="n">
        <v>0.007476376777938723</v>
      </c>
      <c r="DL547" s="23" t="n">
        <v>0.003943600711863932</v>
      </c>
      <c r="DM547" s="23" t="n">
        <v>0.01344412268417748</v>
      </c>
      <c r="DN547" s="23" t="n">
        <v>0.002024145194374827</v>
      </c>
      <c r="DO547" s="23" t="n">
        <v>0.005967745906238759</v>
      </c>
      <c r="DP547" s="23" t="n">
        <v>1.527474848980418</v>
      </c>
      <c r="DQ547" s="23" t="n">
        <v>1.798213637901232</v>
      </c>
      <c r="DR547" s="23" t="n">
        <v>0.01734046689827699</v>
      </c>
      <c r="DS547" s="23" t="n">
        <v>0.003896344214099505</v>
      </c>
      <c r="DT547" s="23" t="n">
        <v>2.319367711569219</v>
      </c>
      <c r="DU547" s="23" t="n">
        <v>1.319367711569219</v>
      </c>
      <c r="DV547" s="23" t="n">
        <v>-0.003600698393552539</v>
      </c>
      <c r="DW547" s="23" t="n">
        <v>-0.001807012519459407</v>
      </c>
      <c r="DX547" s="23" t="n">
        <v>-0.006120249324895853</v>
      </c>
      <c r="DY547" s="23" t="n">
        <v>-0.0007125384118839067</v>
      </c>
      <c r="DZ547" s="23" t="n">
        <v>-0.002519550931343314</v>
      </c>
      <c r="EA547" s="23" t="n">
        <v>1.501850563961444</v>
      </c>
      <c r="EB547" s="23" t="n">
        <v>1.699739510494647</v>
      </c>
      <c r="EC547" s="23" t="n">
        <v>-0.007072218220841938</v>
      </c>
      <c r="ED547" s="23" t="n">
        <v>-0.0009519688959460856</v>
      </c>
      <c r="EE547" s="23" t="n">
        <v>1.964124024801842</v>
      </c>
      <c r="EF547" s="23" t="n">
        <v>0.9641240248018417</v>
      </c>
      <c r="EG547" s="23" t="n">
        <v>0.005959906836542364</v>
      </c>
      <c r="EH547" s="23" t="n">
        <v>0.003996858863627804</v>
      </c>
      <c r="EI547" s="23" t="n">
        <v>0.01229698608972032</v>
      </c>
      <c r="EJ547" s="23" t="n">
        <v>0.002340220389550155</v>
      </c>
      <c r="EK547" s="23" t="n">
        <v>0.006337079253177958</v>
      </c>
      <c r="EL547" s="23" t="n">
        <v>1.670624386126575</v>
      </c>
      <c r="EM547" s="23" t="n">
        <v>2.063284951758476</v>
      </c>
      <c r="EN547" s="23" t="n">
        <v>0.0159079231865431</v>
      </c>
      <c r="EO547" s="23" t="n">
        <v>0.003610937096822775</v>
      </c>
      <c r="EP547" s="23" t="n">
        <v>2.669156351405666</v>
      </c>
      <c r="EQ547" s="23" t="n">
        <v>1.669156351405665</v>
      </c>
      <c r="ER547" s="23" t="n">
        <v>0.00152066418030175</v>
      </c>
      <c r="ES547" s="23" t="n">
        <v>0.0004070555043791082</v>
      </c>
      <c r="ET547" s="23" t="n">
        <v>0.00230236211824984</v>
      </c>
      <c r="EU547" s="23" t="n">
        <v>0.0003746424335689819</v>
      </c>
      <c r="EV547" s="23" t="n">
        <v>0.0007816979379480901</v>
      </c>
      <c r="EW547" s="23" t="n">
        <v>1.267682707103902</v>
      </c>
      <c r="EX547" s="23" t="n">
        <v>1.514050339367483</v>
      </c>
      <c r="EY547" s="23" t="n">
        <v>0.01280320387492009</v>
      </c>
      <c r="EZ547" s="23" t="n">
        <v>0.01050084175667025</v>
      </c>
      <c r="FA547" s="23" t="n">
        <v>8.419481461304306</v>
      </c>
      <c r="FB547" s="23" t="n">
        <v>7.419481461304306</v>
      </c>
      <c r="FC547" s="23" t="n">
        <v>0.01761884467178601</v>
      </c>
      <c r="FD547" s="23" t="n">
        <v>0.005176644068289312</v>
      </c>
      <c r="FE547" s="23" t="n">
        <v>0.02555356945224588</v>
      </c>
      <c r="FF547" s="23" t="n">
        <v>0.002758080712170556</v>
      </c>
      <c r="FG547" s="23" t="n">
        <v>0.007934724780459868</v>
      </c>
      <c r="FH547" s="23" t="n">
        <v>1.293812912521952</v>
      </c>
      <c r="FI547" s="23" t="n">
        <v>1.450354431761701</v>
      </c>
      <c r="FJ547" s="23" t="n">
        <v>0.03377743683767924</v>
      </c>
      <c r="FK547" s="23" t="n">
        <v>0.008223867385433362</v>
      </c>
      <c r="FL547" s="23" t="n">
        <v>1.917119849053942</v>
      </c>
      <c r="FM547" s="23" t="n">
        <v>0.9171198490539416</v>
      </c>
    </row>
    <row r="548">
      <c r="A548" s="2" t="inlineStr">
        <is>
          <t>SA|5401</t>
        </is>
      </c>
      <c r="B548" s="2" t="inlineStr">
        <is>
          <t>SA</t>
        </is>
      </c>
      <c r="C548" s="2" t="inlineStr">
        <is>
          <t>5401</t>
        </is>
      </c>
      <c r="D548" s="2" t="inlineStr">
        <is>
          <t>Publishing (except internet and music publishing)</t>
        </is>
      </c>
      <c r="E548" s="23" t="n">
        <v>1</v>
      </c>
      <c r="F548" s="23" t="n">
        <v>0.3997070278918481</v>
      </c>
      <c r="G548" s="23" t="n">
        <v>1.625782652375361</v>
      </c>
      <c r="H548" s="23" t="n">
        <v>0.2260756244835133</v>
      </c>
      <c r="I548" s="23" t="n">
        <v>0.6257826523753613</v>
      </c>
      <c r="J548" s="23" t="n">
        <v>1.399707027891848</v>
      </c>
      <c r="K548" s="23" t="n">
        <v>1.625782652375361</v>
      </c>
      <c r="L548" s="23" t="n">
        <v>2.283784717268079</v>
      </c>
      <c r="M548" s="23" t="n">
        <v>0.6580020648927172</v>
      </c>
      <c r="N548" s="23" t="n">
        <v>2.283784717268079</v>
      </c>
      <c r="O548" s="23" t="n">
        <v>1.283784717268079</v>
      </c>
      <c r="P548" s="23" t="n">
        <v>0.2530606270381585</v>
      </c>
      <c r="Q548" s="23" t="n">
        <v>0.132924774757386</v>
      </c>
      <c r="R548" s="23" t="n">
        <v>0.4521489118856972</v>
      </c>
      <c r="S548" s="23" t="n">
        <v>0.06616351009015281</v>
      </c>
      <c r="T548" s="23" t="n">
        <v>0.1990882848475388</v>
      </c>
      <c r="U548" s="23" t="n">
        <v>1.5252684951948</v>
      </c>
      <c r="V548" s="23" t="n">
        <v>1.786721692653985</v>
      </c>
      <c r="W548" s="23" t="n">
        <v>0.616970403906792</v>
      </c>
      <c r="X548" s="23" t="n">
        <v>0.1648214920210948</v>
      </c>
      <c r="Y548" s="23" t="n">
        <v>2.438033964935053</v>
      </c>
      <c r="Z548" s="23" t="n">
        <v>1.438033964935053</v>
      </c>
      <c r="AA548" s="23" t="n">
        <v>0.3993862543124216</v>
      </c>
      <c r="AB548" s="23" t="n">
        <v>0.1960430671854748</v>
      </c>
      <c r="AC548" s="23" t="n">
        <v>0.7059957839439479</v>
      </c>
      <c r="AD548" s="23" t="n">
        <v>0.1105664624460516</v>
      </c>
      <c r="AE548" s="23" t="n">
        <v>0.3066095296315263</v>
      </c>
      <c r="AF548" s="23" t="n">
        <v>1.490860827253507</v>
      </c>
      <c r="AG548" s="23" t="n">
        <v>1.767701758187401</v>
      </c>
      <c r="AH548" s="23" t="n">
        <v>1.065340482899933</v>
      </c>
      <c r="AI548" s="23" t="n">
        <v>0.3593446989559848</v>
      </c>
      <c r="AJ548" s="23" t="n">
        <v>2.667444037937684</v>
      </c>
      <c r="AK548" s="23" t="n">
        <v>1.667444037937684</v>
      </c>
      <c r="AL548" s="23" t="n">
        <v>0.4052506821312696</v>
      </c>
      <c r="AM548" s="23" t="n">
        <v>0.2006713620988897</v>
      </c>
      <c r="AN548" s="23" t="n">
        <v>0.7191418474913341</v>
      </c>
      <c r="AO548" s="23" t="n">
        <v>0.1132198032611749</v>
      </c>
      <c r="AP548" s="23" t="n">
        <v>0.3138911653600646</v>
      </c>
      <c r="AQ548" s="23" t="n">
        <v>1.49517834502716</v>
      </c>
      <c r="AR548" s="23" t="n">
        <v>1.774560486139758</v>
      </c>
      <c r="AS548" s="23" t="n">
        <v>1.097206656663013</v>
      </c>
      <c r="AT548" s="23" t="n">
        <v>0.3780648091716793</v>
      </c>
      <c r="AU548" s="23" t="n">
        <v>2.707476396813576</v>
      </c>
      <c r="AV548" s="23" t="n">
        <v>1.707476396813576</v>
      </c>
      <c r="AW548" s="23" t="n">
        <v>0.4091670802621723</v>
      </c>
      <c r="AX548" s="23" t="n">
        <v>0.2028092757521135</v>
      </c>
      <c r="AY548" s="23" t="n">
        <v>0.7266543575650846</v>
      </c>
      <c r="AZ548" s="23" t="n">
        <v>0.1146780015507988</v>
      </c>
      <c r="BA548" s="23" t="n">
        <v>0.3174872773029123</v>
      </c>
      <c r="BB548" s="23" t="n">
        <v>1.495663716695303</v>
      </c>
      <c r="BC548" s="23" t="n">
        <v>1.775935534939623</v>
      </c>
      <c r="BD548" s="23" t="n">
        <v>1.111100634854346</v>
      </c>
      <c r="BE548" s="23" t="n">
        <v>0.3844462772892618</v>
      </c>
      <c r="BF548" s="23" t="n">
        <v>2.71551815493664</v>
      </c>
      <c r="BG548" s="23" t="n">
        <v>1.715518154936641</v>
      </c>
      <c r="BH548" s="23" t="n">
        <v>1.195036231044565</v>
      </c>
      <c r="BI548" s="23" t="n">
        <v>1.268696360342528</v>
      </c>
      <c r="BJ548" s="23" t="n">
        <v>3.131903146008841</v>
      </c>
      <c r="BK548" s="23" t="n">
        <v>0.6681705546217485</v>
      </c>
      <c r="BL548" s="23" t="n">
        <v>1.936866914964276</v>
      </c>
      <c r="BM548" s="23" t="n">
        <v>2.061638406756569</v>
      </c>
      <c r="BN548" s="23" t="n">
        <v>2.620759994256648</v>
      </c>
      <c r="BO548" s="23" t="n">
        <v>5.111246793803304</v>
      </c>
      <c r="BP548" s="23" t="n">
        <v>1.979343647794463</v>
      </c>
      <c r="BQ548" s="23" t="n">
        <v>4.277064293971766</v>
      </c>
      <c r="BR548" s="23" t="n">
        <v>3.277064293971767</v>
      </c>
      <c r="CD548" s="23" t="n">
        <v>0.1463256272742631</v>
      </c>
      <c r="CE548" s="23" t="n">
        <v>0.06311829242808888</v>
      </c>
      <c r="CF548" s="23" t="n">
        <v>0.2538468720582506</v>
      </c>
      <c r="CG548" s="23" t="n">
        <v>0.04440295235589865</v>
      </c>
      <c r="CH548" s="23" t="n">
        <v>0.1075212447839875</v>
      </c>
      <c r="CI548" s="23" t="n">
        <v>1.431355010081618</v>
      </c>
      <c r="CJ548" s="23" t="n">
        <v>1.734808022264321</v>
      </c>
      <c r="CK548" s="23" t="n">
        <v>0.4483700789931404</v>
      </c>
      <c r="CL548" s="23" t="n">
        <v>0.1945232069348897</v>
      </c>
      <c r="CM548" s="23" t="n">
        <v>3.064193793973936</v>
      </c>
      <c r="CN548" s="23" t="n">
        <v>2.064193793973937</v>
      </c>
      <c r="CO548" s="23" t="n">
        <v>0</v>
      </c>
      <c r="CP548" s="23" t="n">
        <v>4.668137396013277e-05</v>
      </c>
      <c r="CQ548" s="23" t="n">
        <v>0.0002054067525992018</v>
      </c>
      <c r="CR548" s="23" t="n">
        <v>0.000158725378639069</v>
      </c>
      <c r="CS548" s="23" t="n">
        <v>0.0002054067525992018</v>
      </c>
      <c r="CV548" s="23" t="n">
        <v>0.002555815085313537</v>
      </c>
      <c r="CW548" s="23" t="n">
        <v>0.002350408332714335</v>
      </c>
      <c r="CZ548" s="23" t="n">
        <v>5.612661831927978e-05</v>
      </c>
      <c r="DA548" s="23" t="n">
        <v>5.838528124137339e-05</v>
      </c>
      <c r="DB548" s="23" t="n">
        <v>0.0001575298106402013</v>
      </c>
      <c r="DC548" s="23" t="n">
        <v>4.301791107954812e-05</v>
      </c>
      <c r="DD548" s="23" t="n">
        <v>0.0001014031923209215</v>
      </c>
      <c r="DE548" s="23" t="n">
        <v>2.040242277010973</v>
      </c>
      <c r="DF548" s="23" t="n">
        <v>2.806686298898022</v>
      </c>
      <c r="DG548" s="23" t="n">
        <v>0.000282701397821814</v>
      </c>
      <c r="DH548" s="23" t="n">
        <v>0.0001251715871816127</v>
      </c>
      <c r="DI548" s="23" t="n">
        <v>5.036850718738289</v>
      </c>
      <c r="DJ548" s="23" t="n">
        <v>4.036850718738289</v>
      </c>
      <c r="DK548" s="23" t="n">
        <v>0.004119764039115141</v>
      </c>
      <c r="DL548" s="23" t="n">
        <v>0.002927270819038819</v>
      </c>
      <c r="DM548" s="23" t="n">
        <v>0.008894402654496127</v>
      </c>
      <c r="DN548" s="23" t="n">
        <v>0.001847367796342167</v>
      </c>
      <c r="DO548" s="23" t="n">
        <v>0.004774638615380986</v>
      </c>
      <c r="DP548" s="23" t="n">
        <v>1.710543320259563</v>
      </c>
      <c r="DQ548" s="23" t="n">
        <v>2.158959243793609</v>
      </c>
      <c r="DR548" s="23" t="n">
        <v>0.01406313395927945</v>
      </c>
      <c r="DS548" s="23" t="n">
        <v>0.005168731304783319</v>
      </c>
      <c r="DT548" s="23" t="n">
        <v>3.413577531566585</v>
      </c>
      <c r="DU548" s="23" t="n">
        <v>2.413577531566585</v>
      </c>
      <c r="DV548" s="23" t="n">
        <v>-0.0002594925265316753</v>
      </c>
      <c r="DW548" s="23" t="n">
        <v>-0.000894423821016518</v>
      </c>
      <c r="DX548" s="23" t="n">
        <v>-0.001744829143984716</v>
      </c>
      <c r="DY548" s="23" t="n">
        <v>-0.0005909127964365226</v>
      </c>
      <c r="DZ548" s="23" t="n">
        <v>-0.001485336617453041</v>
      </c>
      <c r="EA548" s="23" t="n">
        <v>4.446819193489717</v>
      </c>
      <c r="EB548" s="23" t="n">
        <v>6.724005378134584</v>
      </c>
      <c r="EC548" s="23" t="n">
        <v>-0.00300767225108266</v>
      </c>
      <c r="ED548" s="23" t="n">
        <v>-0.001262843107097944</v>
      </c>
      <c r="EE548" s="23" t="n">
        <v>11.59059295958384</v>
      </c>
      <c r="EF548" s="23" t="n">
        <v>10.59059295958384</v>
      </c>
      <c r="EG548" s="23" t="n">
        <v>0.01389073666983365</v>
      </c>
      <c r="EH548" s="23" t="n">
        <v>0.005391532364357832</v>
      </c>
      <c r="EI548" s="23" t="n">
        <v>0.02166323569009067</v>
      </c>
      <c r="EJ548" s="23" t="n">
        <v>0.00238096665589919</v>
      </c>
      <c r="EK548" s="23" t="n">
        <v>0.007772499020257022</v>
      </c>
      <c r="EL548" s="23" t="n">
        <v>1.388138692173653</v>
      </c>
      <c r="EM548" s="23" t="n">
        <v>1.559545487399273</v>
      </c>
      <c r="EN548" s="23" t="n">
        <v>0.02645335755468696</v>
      </c>
      <c r="EO548" s="23" t="n">
        <v>0.004790121864596285</v>
      </c>
      <c r="EP548" s="23" t="n">
        <v>1.904388383672653</v>
      </c>
      <c r="EQ548" s="23" t="n">
        <v>0.9043883836726532</v>
      </c>
      <c r="ER548" s="23" t="n">
        <v>-0.008026308850985644</v>
      </c>
      <c r="ES548" s="23" t="n">
        <v>-0.0007632374509429329</v>
      </c>
      <c r="ET548" s="23" t="n">
        <v>-0.008517172142704499</v>
      </c>
      <c r="EU548" s="23" t="n">
        <v>0.0002723741592240779</v>
      </c>
      <c r="EV548" s="23" t="n">
        <v>-0.000490863291718855</v>
      </c>
      <c r="EW548" s="23" t="n">
        <v>1.095091961337771</v>
      </c>
      <c r="EX548" s="23" t="n">
        <v>1.061156790852694</v>
      </c>
      <c r="EY548" s="23" t="n">
        <v>0.0054128162083943</v>
      </c>
      <c r="EZ548" s="23" t="n">
        <v>0.0139299883510988</v>
      </c>
      <c r="FA548" s="23" t="n">
        <v>-0.674384241733932</v>
      </c>
      <c r="FB548" s="23" t="n">
        <v>-1.674384241733932</v>
      </c>
      <c r="FC548" s="23" t="n">
        <v>0.008206381668025602</v>
      </c>
      <c r="FD548" s="23" t="n">
        <v>0.00353986384714479</v>
      </c>
      <c r="FE548" s="23" t="n">
        <v>0.01423649675145367</v>
      </c>
      <c r="FF548" s="23" t="n">
        <v>0.002490251236283281</v>
      </c>
      <c r="FG548" s="23" t="n">
        <v>0.006030115083428071</v>
      </c>
      <c r="FH548" s="23" t="n">
        <v>1.431355010081618</v>
      </c>
      <c r="FI548" s="23" t="n">
        <v>1.734808022264321</v>
      </c>
      <c r="FJ548" s="23" t="n">
        <v>0.02514594377814553</v>
      </c>
      <c r="FK548" s="23" t="n">
        <v>0.01090944702669185</v>
      </c>
      <c r="FL548" s="23" t="n">
        <v>3.064193793973936</v>
      </c>
      <c r="FM548" s="23" t="n">
        <v>2.064193793973936</v>
      </c>
    </row>
    <row r="549">
      <c r="A549" s="2" t="inlineStr">
        <is>
          <t>SA|5501</t>
        </is>
      </c>
      <c r="B549" s="2" t="inlineStr">
        <is>
          <t>SA</t>
        </is>
      </c>
      <c r="C549" s="2" t="inlineStr">
        <is>
          <t>5501</t>
        </is>
      </c>
      <c r="D549" s="2" t="inlineStr">
        <is>
          <t>Motion picture and sound recording</t>
        </is>
      </c>
      <c r="E549" s="23" t="n">
        <v>1</v>
      </c>
      <c r="F549" s="23" t="n">
        <v>0.5100730355471729</v>
      </c>
      <c r="G549" s="23" t="n">
        <v>1.836915261161283</v>
      </c>
      <c r="H549" s="23" t="n">
        <v>0.3268422256141098</v>
      </c>
      <c r="I549" s="23" t="n">
        <v>0.8369152611612827</v>
      </c>
      <c r="J549" s="23" t="n">
        <v>1.510073035547173</v>
      </c>
      <c r="K549" s="23" t="n">
        <v>1.836915261161283</v>
      </c>
      <c r="L549" s="23" t="n">
        <v>2.553795425620148</v>
      </c>
      <c r="M549" s="23" t="n">
        <v>0.7168801644588658</v>
      </c>
      <c r="N549" s="23" t="n">
        <v>2.553795425620148</v>
      </c>
      <c r="O549" s="23" t="n">
        <v>1.553795425620148</v>
      </c>
      <c r="P549" s="23" t="n">
        <v>0.2511560229604469</v>
      </c>
      <c r="Q549" s="23" t="n">
        <v>0.1486075814158425</v>
      </c>
      <c r="R549" s="23" t="n">
        <v>0.4926072479200568</v>
      </c>
      <c r="S549" s="23" t="n">
        <v>0.09284364354376745</v>
      </c>
      <c r="T549" s="23" t="n">
        <v>0.24145122495961</v>
      </c>
      <c r="U549" s="23" t="n">
        <v>1.591694276984335</v>
      </c>
      <c r="V549" s="23" t="n">
        <v>1.961359485285506</v>
      </c>
      <c r="W549" s="23" t="n">
        <v>0.6721769857835738</v>
      </c>
      <c r="X549" s="23" t="n">
        <v>0.1795697378635169</v>
      </c>
      <c r="Y549" s="23" t="n">
        <v>2.676332336610661</v>
      </c>
      <c r="Z549" s="23" t="n">
        <v>1.676332336610662</v>
      </c>
      <c r="AA549" s="23" t="n">
        <v>0.237733506330363</v>
      </c>
      <c r="AB549" s="23" t="n">
        <v>0.2144004749474016</v>
      </c>
      <c r="AC549" s="23" t="n">
        <v>0.604022897858165</v>
      </c>
      <c r="AD549" s="23" t="n">
        <v>0.1518889165804004</v>
      </c>
      <c r="AE549" s="23" t="n">
        <v>0.366289391527802</v>
      </c>
      <c r="AF549" s="23" t="n">
        <v>1.901852154779827</v>
      </c>
      <c r="AG549" s="23" t="n">
        <v>2.540756274459659</v>
      </c>
      <c r="AH549" s="23" t="n">
        <v>0.995521801325875</v>
      </c>
      <c r="AI549" s="23" t="n">
        <v>0.39149890346771</v>
      </c>
      <c r="AJ549" s="23" t="n">
        <v>4.187553604423191</v>
      </c>
      <c r="AK549" s="23" t="n">
        <v>3.18755360442319</v>
      </c>
      <c r="AL549" s="23" t="n">
        <v>0.2411964201007706</v>
      </c>
      <c r="AM549" s="23" t="n">
        <v>0.2187238543955838</v>
      </c>
      <c r="AN549" s="23" t="n">
        <v>0.6154665808128218</v>
      </c>
      <c r="AO549" s="23" t="n">
        <v>0.1555463063164673</v>
      </c>
      <c r="AP549" s="23" t="n">
        <v>0.3742701607120512</v>
      </c>
      <c r="AQ549" s="23" t="n">
        <v>1.906828775917164</v>
      </c>
      <c r="AR549" s="23" t="n">
        <v>2.551723531202009</v>
      </c>
      <c r="AS549" s="23" t="n">
        <v>1.027360672086369</v>
      </c>
      <c r="AT549" s="23" t="n">
        <v>0.4118940912735475</v>
      </c>
      <c r="AU549" s="23" t="n">
        <v>4.259435822708908</v>
      </c>
      <c r="AV549" s="23" t="n">
        <v>3.259435822708908</v>
      </c>
      <c r="AW549" s="23" t="n">
        <v>0.2426199984261726</v>
      </c>
      <c r="AX549" s="23" t="n">
        <v>0.2208268633546472</v>
      </c>
      <c r="AY549" s="23" t="n">
        <v>0.6208495698503318</v>
      </c>
      <c r="AZ549" s="23" t="n">
        <v>0.157402708069512</v>
      </c>
      <c r="BA549" s="23" t="n">
        <v>0.3782295714241592</v>
      </c>
      <c r="BB549" s="23" t="n">
        <v>1.910175850247741</v>
      </c>
      <c r="BC549" s="23" t="n">
        <v>2.558938149689468</v>
      </c>
      <c r="BD549" s="23" t="n">
        <v>1.039696143734046</v>
      </c>
      <c r="BE549" s="23" t="n">
        <v>0.4188465738837144</v>
      </c>
      <c r="BF549" s="23" t="n">
        <v>4.285286252074632</v>
      </c>
      <c r="BG549" s="23" t="n">
        <v>3.285286252074632</v>
      </c>
      <c r="BH549" s="23" t="n">
        <v>3.708112106407833</v>
      </c>
      <c r="BI549" s="23" t="n">
        <v>1.804398867748263</v>
      </c>
      <c r="BJ549" s="23" t="n">
        <v>6.535988289241054</v>
      </c>
      <c r="BK549" s="23" t="n">
        <v>1.023477315084958</v>
      </c>
      <c r="BL549" s="23" t="n">
        <v>2.827876182833221</v>
      </c>
      <c r="BM549" s="23" t="n">
        <v>1.486608499411373</v>
      </c>
      <c r="BN549" s="23" t="n">
        <v>1.762618847997202</v>
      </c>
      <c r="BO549" s="23" t="n">
        <v>8.69244383164555</v>
      </c>
      <c r="BP549" s="23" t="n">
        <v>2.156455542404496</v>
      </c>
      <c r="BQ549" s="23" t="n">
        <v>2.344169642720483</v>
      </c>
      <c r="BR549" s="23" t="n">
        <v>1.344169642720483</v>
      </c>
      <c r="CD549" s="23" t="n">
        <v>-0.01342251663008386</v>
      </c>
      <c r="CE549" s="23" t="n">
        <v>0.06579289353155905</v>
      </c>
      <c r="CF549" s="23" t="n">
        <v>0.111415649938108</v>
      </c>
      <c r="CG549" s="23" t="n">
        <v>0.05904527303663283</v>
      </c>
      <c r="CH549" s="23" t="n">
        <v>0.1248381665681919</v>
      </c>
      <c r="CI549" s="23" t="n">
        <v>-3.901680910128102</v>
      </c>
      <c r="CJ549" s="23" t="n">
        <v>-8.300652776871392</v>
      </c>
      <c r="CK549" s="23" t="n">
        <v>0.3233448155423013</v>
      </c>
      <c r="CL549" s="23" t="n">
        <v>0.2119291656041932</v>
      </c>
      <c r="CM549" s="23" t="n">
        <v>-24.08973104325229</v>
      </c>
      <c r="CN549" s="23" t="n">
        <v>-25.08973104325229</v>
      </c>
      <c r="CO549" s="23" t="n">
        <v>0</v>
      </c>
      <c r="CP549" s="23" t="n">
        <v>0.0001632718191223046</v>
      </c>
      <c r="CQ549" s="23" t="n">
        <v>0.0003756254701127596</v>
      </c>
      <c r="CR549" s="23" t="n">
        <v>0.000212353650990455</v>
      </c>
      <c r="CS549" s="23" t="n">
        <v>0.0003756254701127596</v>
      </c>
      <c r="CV549" s="23" t="n">
        <v>0.002936348607625199</v>
      </c>
      <c r="CW549" s="23" t="n">
        <v>0.002560723137512439</v>
      </c>
      <c r="CZ549" s="23" t="n">
        <v>0.0001411173702598131</v>
      </c>
      <c r="DA549" s="23" t="n">
        <v>0.0001016538941504166</v>
      </c>
      <c r="DB549" s="23" t="n">
        <v>0.0003074152098994948</v>
      </c>
      <c r="DC549" s="23" t="n">
        <v>6.464394548926508e-05</v>
      </c>
      <c r="DD549" s="23" t="n">
        <v>0.0001662978396396817</v>
      </c>
      <c r="DE549" s="23" t="n">
        <v>1.720349975082871</v>
      </c>
      <c r="DF549" s="23" t="n">
        <v>2.178436356442218</v>
      </c>
      <c r="DG549" s="23" t="n">
        <v>0.0004437871649312196</v>
      </c>
      <c r="DH549" s="23" t="n">
        <v>0.0001363719550317248</v>
      </c>
      <c r="DI549" s="23" t="n">
        <v>3.144808921213292</v>
      </c>
      <c r="DJ549" s="23" t="n">
        <v>2.144808921213292</v>
      </c>
      <c r="DK549" s="23" t="n">
        <v>0.004081241769832354</v>
      </c>
      <c r="DL549" s="23" t="n">
        <v>0.003139896099947171</v>
      </c>
      <c r="DM549" s="23" t="n">
        <v>0.009675316140873256</v>
      </c>
      <c r="DN549" s="23" t="n">
        <v>0.00245417827109373</v>
      </c>
      <c r="DO549" s="23" t="n">
        <v>0.005594074371040901</v>
      </c>
      <c r="DP549" s="23" t="n">
        <v>1.769348222189774</v>
      </c>
      <c r="DQ549" s="23" t="n">
        <v>2.370679485932706</v>
      </c>
      <c r="DR549" s="23" t="n">
        <v>0.01530654611037325</v>
      </c>
      <c r="DS549" s="23" t="n">
        <v>0.00563122996949999</v>
      </c>
      <c r="DT549" s="23" t="n">
        <v>3.75046296534449</v>
      </c>
      <c r="DU549" s="23" t="n">
        <v>2.75046296534449</v>
      </c>
      <c r="DV549" s="23" t="n">
        <v>-0.002798780814690165</v>
      </c>
      <c r="DW549" s="23" t="n">
        <v>-0.001301812854156497</v>
      </c>
      <c r="DX549" s="23" t="n">
        <v>-0.004975367783375494</v>
      </c>
      <c r="DY549" s="23" t="n">
        <v>-0.0008747741145288329</v>
      </c>
      <c r="DZ549" s="23" t="n">
        <v>-0.00217658696868533</v>
      </c>
      <c r="EA549" s="23" t="n">
        <v>1.4651356931288</v>
      </c>
      <c r="EB549" s="23" t="n">
        <v>1.777691113666679</v>
      </c>
      <c r="EC549" s="23" t="n">
        <v>-0.006351210235252483</v>
      </c>
      <c r="ED549" s="23" t="n">
        <v>-0.001375842451876988</v>
      </c>
      <c r="EE549" s="23" t="n">
        <v>2.269277466072521</v>
      </c>
      <c r="EF549" s="23" t="n">
        <v>1.269277466072521</v>
      </c>
      <c r="EG549" s="23" t="n">
        <v>0.01101596708466689</v>
      </c>
      <c r="EH549" s="23" t="n">
        <v>0.00541766895098103</v>
      </c>
      <c r="EI549" s="23" t="n">
        <v>0.01972346179837712</v>
      </c>
      <c r="EJ549" s="23" t="n">
        <v>0.003289825762729196</v>
      </c>
      <c r="EK549" s="23" t="n">
        <v>0.008707494713710226</v>
      </c>
      <c r="EL549" s="23" t="n">
        <v>1.491801483187243</v>
      </c>
      <c r="EM549" s="23" t="n">
        <v>1.790443058406572</v>
      </c>
      <c r="EN549" s="23" t="n">
        <v>0.02494220431194303</v>
      </c>
      <c r="EO549" s="23" t="n">
        <v>0.005218742513565914</v>
      </c>
      <c r="EP549" s="23" t="n">
        <v>2.264186532171111</v>
      </c>
      <c r="EQ549" s="23" t="n">
        <v>1.264186532171111</v>
      </c>
      <c r="ER549" s="23" t="n">
        <v>-0.007553053314259251</v>
      </c>
      <c r="ES549" s="23" t="n">
        <v>-0.001094289502798858</v>
      </c>
      <c r="ET549" s="23" t="n">
        <v>-0.008279778843720349</v>
      </c>
      <c r="EU549" s="23" t="n">
        <v>0.0003675639733377609</v>
      </c>
      <c r="EV549" s="23" t="n">
        <v>-0.0007267255294610975</v>
      </c>
      <c r="EW549" s="23" t="n">
        <v>1.144880415544396</v>
      </c>
      <c r="EX549" s="23" t="n">
        <v>1.096216126012129</v>
      </c>
      <c r="EY549" s="23" t="n">
        <v>0.006896666448550846</v>
      </c>
      <c r="EZ549" s="23" t="n">
        <v>0.01517644529227119</v>
      </c>
      <c r="FA549" s="23" t="n">
        <v>-0.9130964871558332</v>
      </c>
      <c r="FB549" s="23" t="n">
        <v>-1.913096487155833</v>
      </c>
      <c r="FC549" s="23" t="n">
        <v>-0.0007527751390084973</v>
      </c>
      <c r="FD549" s="23" t="n">
        <v>0.00368986352849698</v>
      </c>
      <c r="FE549" s="23" t="n">
        <v>0.00624852504797063</v>
      </c>
      <c r="FF549" s="23" t="n">
        <v>0.003311436658482147</v>
      </c>
      <c r="FG549" s="23" t="n">
        <v>0.007001300186979127</v>
      </c>
      <c r="FH549" s="23" t="n">
        <v>-3.901680910128102</v>
      </c>
      <c r="FI549" s="23" t="n">
        <v>-8.30065277687139</v>
      </c>
      <c r="FJ549" s="23" t="n">
        <v>0.01813415063476155</v>
      </c>
      <c r="FK549" s="23" t="n">
        <v>0.01188562558679092</v>
      </c>
      <c r="FL549" s="23" t="n">
        <v>-24.08973104325228</v>
      </c>
      <c r="FM549" s="23" t="n">
        <v>-25.08973104325228</v>
      </c>
    </row>
    <row r="550">
      <c r="A550" s="2" t="inlineStr">
        <is>
          <t>SA|5601</t>
        </is>
      </c>
      <c r="B550" s="2" t="inlineStr">
        <is>
          <t>SA</t>
        </is>
      </c>
      <c r="C550" s="2" t="inlineStr">
        <is>
          <t>5601</t>
        </is>
      </c>
      <c r="D550" s="2" t="inlineStr">
        <is>
          <t>Broadcasting (except internet)</t>
        </is>
      </c>
      <c r="E550" s="23" t="n">
        <v>1</v>
      </c>
      <c r="F550" s="23" t="n">
        <v>0.3331353883964058</v>
      </c>
      <c r="G550" s="23" t="n">
        <v>1.540990107699825</v>
      </c>
      <c r="H550" s="23" t="n">
        <v>0.2078547193034189</v>
      </c>
      <c r="I550" s="23" t="n">
        <v>0.5409901076998247</v>
      </c>
      <c r="J550" s="23" t="n">
        <v>1.333135388396406</v>
      </c>
      <c r="K550" s="23" t="n">
        <v>1.540990107699825</v>
      </c>
      <c r="L550" s="23" t="n">
        <v>2.039283323439195</v>
      </c>
      <c r="M550" s="23" t="n">
        <v>0.4982932157393705</v>
      </c>
      <c r="N550" s="23" t="n">
        <v>2.039283323439195</v>
      </c>
      <c r="O550" s="23" t="n">
        <v>1.039283323439195</v>
      </c>
      <c r="P550" s="23" t="n">
        <v>0.1728628595953761</v>
      </c>
      <c r="Q550" s="23" t="n">
        <v>0.1111485945053633</v>
      </c>
      <c r="R550" s="23" t="n">
        <v>0.3424042982803019</v>
      </c>
      <c r="S550" s="23" t="n">
        <v>0.05839284417956249</v>
      </c>
      <c r="T550" s="23" t="n">
        <v>0.1695414386849258</v>
      </c>
      <c r="U550" s="23" t="n">
        <v>1.642987133069135</v>
      </c>
      <c r="V550" s="23" t="n">
        <v>1.980785803739306</v>
      </c>
      <c r="W550" s="23" t="n">
        <v>0.4672206714561871</v>
      </c>
      <c r="X550" s="23" t="n">
        <v>0.1248163731758852</v>
      </c>
      <c r="Y550" s="23" t="n">
        <v>2.702840115857279</v>
      </c>
      <c r="Z550" s="23" t="n">
        <v>1.70284011585728</v>
      </c>
      <c r="AA550" s="23" t="n">
        <v>0.4360034895586432</v>
      </c>
      <c r="AB550" s="23" t="n">
        <v>0.1525710119495667</v>
      </c>
      <c r="AC550" s="23" t="n">
        <v>0.6847889134638651</v>
      </c>
      <c r="AD550" s="23" t="n">
        <v>0.09621441195565514</v>
      </c>
      <c r="AE550" s="23" t="n">
        <v>0.2487854239052218</v>
      </c>
      <c r="AF550" s="23" t="n">
        <v>1.349930712949135</v>
      </c>
      <c r="AG550" s="23" t="n">
        <v>1.570604203551357</v>
      </c>
      <c r="AH550" s="23" t="n">
        <v>0.9569142382238538</v>
      </c>
      <c r="AI550" s="23" t="n">
        <v>0.2721253247599887</v>
      </c>
      <c r="AJ550" s="23" t="n">
        <v>2.194739861354131</v>
      </c>
      <c r="AK550" s="23" t="n">
        <v>1.194739861354131</v>
      </c>
      <c r="AL550" s="23" t="n">
        <v>0.4394174759724389</v>
      </c>
      <c r="AM550" s="23" t="n">
        <v>0.1554548064453152</v>
      </c>
      <c r="AN550" s="23" t="n">
        <v>0.6932875320920053</v>
      </c>
      <c r="AO550" s="23" t="n">
        <v>0.09841524967425119</v>
      </c>
      <c r="AP550" s="23" t="n">
        <v>0.2538700561195664</v>
      </c>
      <c r="AQ550" s="23" t="n">
        <v>1.353774747126957</v>
      </c>
      <c r="AR550" s="23" t="n">
        <v>1.577742283821888</v>
      </c>
      <c r="AS550" s="23" t="n">
        <v>0.9795892620884955</v>
      </c>
      <c r="AT550" s="23" t="n">
        <v>0.2863017299964902</v>
      </c>
      <c r="AU550" s="23" t="n">
        <v>2.2292906305573</v>
      </c>
      <c r="AV550" s="23" t="n">
        <v>1.2292906305573</v>
      </c>
      <c r="AW550" s="23" t="n">
        <v>0.4397417778908406</v>
      </c>
      <c r="AX550" s="23" t="n">
        <v>0.1568226676170636</v>
      </c>
      <c r="AY550" s="23" t="n">
        <v>0.6961994366694013</v>
      </c>
      <c r="AZ550" s="23" t="n">
        <v>0.09963499116149707</v>
      </c>
      <c r="BA550" s="23" t="n">
        <v>0.2564576587785607</v>
      </c>
      <c r="BB550" s="23" t="n">
        <v>1.356624445303426</v>
      </c>
      <c r="BC550" s="23" t="n">
        <v>1.583200577413007</v>
      </c>
      <c r="BD550" s="23" t="n">
        <v>0.9873337385362647</v>
      </c>
      <c r="BE550" s="23" t="n">
        <v>0.2911343018668634</v>
      </c>
      <c r="BF550" s="23" t="n">
        <v>2.245257985884061</v>
      </c>
      <c r="BG550" s="23" t="n">
        <v>1.24525798588406</v>
      </c>
      <c r="BH550" s="23" t="n">
        <v>2.947569876783704</v>
      </c>
      <c r="BI550" s="23" t="n">
        <v>1.190928512476034</v>
      </c>
      <c r="BJ550" s="23" t="n">
        <v>4.781914629820435</v>
      </c>
      <c r="BK550" s="23" t="n">
        <v>0.6434162405606978</v>
      </c>
      <c r="BL550" s="23" t="n">
        <v>1.834344753036731</v>
      </c>
      <c r="BM550" s="23" t="n">
        <v>1.404037414636472</v>
      </c>
      <c r="BN550" s="23" t="n">
        <v>1.622324433250862</v>
      </c>
      <c r="BO550" s="23" t="n">
        <v>6.280836234988361</v>
      </c>
      <c r="BP550" s="23" t="n">
        <v>1.498921605167926</v>
      </c>
      <c r="BQ550" s="23" t="n">
        <v>2.130852362299826</v>
      </c>
      <c r="BR550" s="23" t="n">
        <v>1.130852362299825</v>
      </c>
      <c r="CD550" s="23" t="n">
        <v>0.2631406299632671</v>
      </c>
      <c r="CE550" s="23" t="n">
        <v>0.04142241744420346</v>
      </c>
      <c r="CF550" s="23" t="n">
        <v>0.3423846151835634</v>
      </c>
      <c r="CG550" s="23" t="n">
        <v>0.03782156777609284</v>
      </c>
      <c r="CH550" s="23" t="n">
        <v>0.0792439852202963</v>
      </c>
      <c r="CI550" s="23" t="n">
        <v>1.157415513712138</v>
      </c>
      <c r="CJ550" s="23" t="n">
        <v>1.301146900922743</v>
      </c>
      <c r="CK550" s="23" t="n">
        <v>0.4896935667676668</v>
      </c>
      <c r="CL550" s="23" t="n">
        <v>0.1473089515841034</v>
      </c>
      <c r="CM550" s="23" t="n">
        <v>1.860957643964086</v>
      </c>
      <c r="CN550" s="23" t="n">
        <v>0.8609576439640856</v>
      </c>
      <c r="CO550" s="23" t="n">
        <v>0</v>
      </c>
      <c r="CP550" s="23" t="n">
        <v>0.0001745343845052256</v>
      </c>
      <c r="CQ550" s="23" t="n">
        <v>0.0003309262959174286</v>
      </c>
      <c r="CR550" s="23" t="n">
        <v>0.000156391911412203</v>
      </c>
      <c r="CS550" s="23" t="n">
        <v>0.0003309262959174286</v>
      </c>
      <c r="CV550" s="23" t="n">
        <v>0.002110848561966533</v>
      </c>
      <c r="CW550" s="23" t="n">
        <v>0.001779922266049104</v>
      </c>
      <c r="CZ550" s="23" t="n">
        <v>2.156541261549554e-05</v>
      </c>
      <c r="DA550" s="23" t="n">
        <v>3.934674997802388e-05</v>
      </c>
      <c r="DB550" s="23" t="n">
        <v>0.0001010522147106789</v>
      </c>
      <c r="DC550" s="23" t="n">
        <v>4.014005211715947e-05</v>
      </c>
      <c r="DD550" s="23" t="n">
        <v>7.948680209518335e-05</v>
      </c>
      <c r="DE550" s="23" t="n">
        <v>2.824530356991723</v>
      </c>
      <c r="DF550" s="23" t="n">
        <v>4.685846568874326</v>
      </c>
      <c r="DG550" s="23" t="n">
        <v>0.0001958424228631351</v>
      </c>
      <c r="DH550" s="23" t="n">
        <v>9.479020815245619e-05</v>
      </c>
      <c r="DI550" s="23" t="n">
        <v>9.081320462304307</v>
      </c>
      <c r="DJ550" s="23" t="n">
        <v>8.081320462304307</v>
      </c>
      <c r="DK550" s="23" t="n">
        <v>0.0004564805386060374</v>
      </c>
      <c r="DL550" s="23" t="n">
        <v>0.001845639103626959</v>
      </c>
      <c r="DM550" s="23" t="n">
        <v>0.003842686478304944</v>
      </c>
      <c r="DN550" s="23" t="n">
        <v>0.001540566836071947</v>
      </c>
      <c r="DO550" s="23" t="n">
        <v>0.003386205939698906</v>
      </c>
      <c r="DP550" s="23" t="n">
        <v>5.043193405929243</v>
      </c>
      <c r="DQ550" s="23" t="n">
        <v>8.418072958902963</v>
      </c>
      <c r="DR550" s="23" t="n">
        <v>0.007756874412613551</v>
      </c>
      <c r="DS550" s="23" t="n">
        <v>0.003914187934308607</v>
      </c>
      <c r="DT550" s="23" t="n">
        <v>16.99278229100599</v>
      </c>
      <c r="DU550" s="23" t="n">
        <v>15.99278229100599</v>
      </c>
      <c r="DV550" s="23" t="n">
        <v>-0.0001537440328197993</v>
      </c>
      <c r="DW550" s="23" t="n">
        <v>-0.00069165906636188</v>
      </c>
      <c r="DX550" s="23" t="n">
        <v>-0.00136276041153694</v>
      </c>
      <c r="DY550" s="23" t="n">
        <v>-0.0005173573123552606</v>
      </c>
      <c r="DZ550" s="23" t="n">
        <v>-0.001209016378717141</v>
      </c>
      <c r="EA550" s="23" t="n">
        <v>5.498770155018384</v>
      </c>
      <c r="EB550" s="23" t="n">
        <v>8.863826364787814</v>
      </c>
      <c r="EC550" s="23" t="n">
        <v>-0.00231908894967417</v>
      </c>
      <c r="ED550" s="23" t="n">
        <v>-0.0009563285381372301</v>
      </c>
      <c r="EE550" s="23" t="n">
        <v>15.08409079129812</v>
      </c>
      <c r="EF550" s="23" t="n">
        <v>14.08409079129812</v>
      </c>
      <c r="EG550" s="23" t="n">
        <v>0.009042786467908143</v>
      </c>
      <c r="EH550" s="23" t="n">
        <v>0.002775657014069861</v>
      </c>
      <c r="EI550" s="23" t="n">
        <v>0.01387417244190626</v>
      </c>
      <c r="EJ550" s="23" t="n">
        <v>0.002055728959928255</v>
      </c>
      <c r="EK550" s="23" t="n">
        <v>0.004831385973998115</v>
      </c>
      <c r="EL550" s="23" t="n">
        <v>1.306947092460976</v>
      </c>
      <c r="EM550" s="23" t="n">
        <v>1.534280665715615</v>
      </c>
      <c r="EN550" s="23" t="n">
        <v>0.01750164620687433</v>
      </c>
      <c r="EO550" s="23" t="n">
        <v>0.003627473764968071</v>
      </c>
      <c r="EP550" s="23" t="n">
        <v>1.935426239355065</v>
      </c>
      <c r="EQ550" s="23" t="n">
        <v>0.9354262393550651</v>
      </c>
      <c r="ER550" s="23" t="n">
        <v>-0.005628800054112421</v>
      </c>
      <c r="ES550" s="23" t="n">
        <v>0.0001081374816786104</v>
      </c>
      <c r="ET550" s="23" t="n">
        <v>-0.005375553813766326</v>
      </c>
      <c r="EU550" s="23" t="n">
        <v>0.0001451087586674845</v>
      </c>
      <c r="EV550" s="23" t="n">
        <v>0.000253246240346095</v>
      </c>
      <c r="EW550" s="23" t="n">
        <v>0.9807885374077899</v>
      </c>
      <c r="EX550" s="23" t="n">
        <v>0.9550088406211777</v>
      </c>
      <c r="EY550" s="23" t="n">
        <v>0.005173377657767405</v>
      </c>
      <c r="EZ550" s="23" t="n">
        <v>0.01054893147153373</v>
      </c>
      <c r="FA550" s="23" t="n">
        <v>-0.9190906779479078</v>
      </c>
      <c r="FB550" s="23" t="n">
        <v>-1.919090677947908</v>
      </c>
      <c r="FC550" s="23" t="n">
        <v>0.01475771867217603</v>
      </c>
      <c r="FD550" s="23" t="n">
        <v>0.002323093865999811</v>
      </c>
      <c r="FE550" s="23" t="n">
        <v>0.01920195991499155</v>
      </c>
      <c r="FF550" s="23" t="n">
        <v>0.002121147376815707</v>
      </c>
      <c r="FG550" s="23" t="n">
        <v>0.004444241242815518</v>
      </c>
      <c r="FH550" s="23" t="n">
        <v>1.157415513712138</v>
      </c>
      <c r="FI550" s="23" t="n">
        <v>1.301146900922743</v>
      </c>
      <c r="FJ550" s="23" t="n">
        <v>0.0274634893704575</v>
      </c>
      <c r="FK550" s="23" t="n">
        <v>0.00826152945546595</v>
      </c>
      <c r="FL550" s="23" t="n">
        <v>1.860957643964085</v>
      </c>
      <c r="FM550" s="23" t="n">
        <v>0.8609576439640853</v>
      </c>
    </row>
    <row r="551">
      <c r="A551" s="2" t="inlineStr">
        <is>
          <t>SA|5701</t>
        </is>
      </c>
      <c r="B551" s="2" t="inlineStr">
        <is>
          <t>SA</t>
        </is>
      </c>
      <c r="C551" s="2" t="inlineStr">
        <is>
          <t>5701</t>
        </is>
      </c>
      <c r="D551" s="2" t="inlineStr">
        <is>
          <t>Internet service providers, internet publishing and broadcasting, websearch portals and data processing</t>
        </is>
      </c>
      <c r="E551" s="23" t="n">
        <v>1</v>
      </c>
      <c r="F551" s="23" t="n">
        <v>0.3708787193701261</v>
      </c>
      <c r="G551" s="23" t="n">
        <v>1.606846469460235</v>
      </c>
      <c r="H551" s="23" t="n">
        <v>0.2359677500901086</v>
      </c>
      <c r="I551" s="23" t="n">
        <v>0.6068464694602347</v>
      </c>
      <c r="J551" s="23" t="n">
        <v>1.370878719370126</v>
      </c>
      <c r="K551" s="23" t="n">
        <v>1.606846469460235</v>
      </c>
      <c r="L551" s="23" t="n">
        <v>2.022237990054359</v>
      </c>
      <c r="M551" s="23" t="n">
        <v>0.4153915205941248</v>
      </c>
      <c r="N551" s="23" t="n">
        <v>2.022237990054359</v>
      </c>
      <c r="O551" s="23" t="n">
        <v>1.022237990054359</v>
      </c>
      <c r="P551" s="23" t="n">
        <v>0.1532653289466219</v>
      </c>
      <c r="Q551" s="23" t="n">
        <v>0.07179822114294182</v>
      </c>
      <c r="R551" s="23" t="n">
        <v>0.2854380465717851</v>
      </c>
      <c r="S551" s="23" t="n">
        <v>0.06037449648222137</v>
      </c>
      <c r="T551" s="23" t="n">
        <v>0.1321727176251632</v>
      </c>
      <c r="U551" s="23" t="n">
        <v>1.468457032235563</v>
      </c>
      <c r="V551" s="23" t="n">
        <v>1.862378455281268</v>
      </c>
      <c r="W551" s="23" t="n">
        <v>0.3894885562132671</v>
      </c>
      <c r="X551" s="23" t="n">
        <v>0.104050509641482</v>
      </c>
      <c r="Y551" s="23" t="n">
        <v>2.54126982853973</v>
      </c>
      <c r="Z551" s="23" t="n">
        <v>1.54126982853973</v>
      </c>
      <c r="AA551" s="23" t="n">
        <v>0.4450039553184288</v>
      </c>
      <c r="AB551" s="23" t="n">
        <v>0.1648324959309285</v>
      </c>
      <c r="AC551" s="23" t="n">
        <v>0.7217618618161054</v>
      </c>
      <c r="AD551" s="23" t="n">
        <v>0.111925410566748</v>
      </c>
      <c r="AE551" s="23" t="n">
        <v>0.2767579064976765</v>
      </c>
      <c r="AF551" s="23" t="n">
        <v>1.370406810907962</v>
      </c>
      <c r="AG551" s="23" t="n">
        <v>1.621922351902779</v>
      </c>
      <c r="AH551" s="23" t="n">
        <v>0.9486133397686881</v>
      </c>
      <c r="AI551" s="23" t="n">
        <v>0.2268514779525828</v>
      </c>
      <c r="AJ551" s="23" t="n">
        <v>2.131696422989981</v>
      </c>
      <c r="AK551" s="23" t="n">
        <v>1.131696422989981</v>
      </c>
      <c r="AL551" s="23" t="n">
        <v>0.4462424956735945</v>
      </c>
      <c r="AM551" s="23" t="n">
        <v>0.1668736990674616</v>
      </c>
      <c r="AN551" s="23" t="n">
        <v>0.7275492313178779</v>
      </c>
      <c r="AO551" s="23" t="n">
        <v>0.1144330365768217</v>
      </c>
      <c r="AP551" s="23" t="n">
        <v>0.2813067356442834</v>
      </c>
      <c r="AQ551" s="23" t="n">
        <v>1.373952953126011</v>
      </c>
      <c r="AR551" s="23" t="n">
        <v>1.630389840437891</v>
      </c>
      <c r="AS551" s="23" t="n">
        <v>0.9662185673944395</v>
      </c>
      <c r="AT551" s="23" t="n">
        <v>0.2386693360765616</v>
      </c>
      <c r="AU551" s="23" t="n">
        <v>2.165232080678356</v>
      </c>
      <c r="AV551" s="23" t="n">
        <v>1.165232080678357</v>
      </c>
      <c r="AW551" s="23" t="n">
        <v>0.4466953071863638</v>
      </c>
      <c r="AX551" s="23" t="n">
        <v>0.1694250771361696</v>
      </c>
      <c r="AY551" s="23" t="n">
        <v>0.7321653980362642</v>
      </c>
      <c r="AZ551" s="23" t="n">
        <v>0.1160450137137308</v>
      </c>
      <c r="BA551" s="23" t="n">
        <v>0.2854700908499004</v>
      </c>
      <c r="BB551" s="23" t="n">
        <v>1.37928555418086</v>
      </c>
      <c r="BC551" s="23" t="n">
        <v>1.639071166088612</v>
      </c>
      <c r="BD551" s="23" t="n">
        <v>0.9748633046696935</v>
      </c>
      <c r="BE551" s="23" t="n">
        <v>0.2426979066334293</v>
      </c>
      <c r="BF551" s="23" t="n">
        <v>2.182389850500433</v>
      </c>
      <c r="BG551" s="23" t="n">
        <v>1.182389850500433</v>
      </c>
      <c r="BH551" s="23" t="n">
        <v>1.459996409678053</v>
      </c>
      <c r="BI551" s="23" t="n">
        <v>0.7922650370736581</v>
      </c>
      <c r="BJ551" s="23" t="n">
        <v>2.892682644466047</v>
      </c>
      <c r="BK551" s="23" t="n">
        <v>0.6404211977143359</v>
      </c>
      <c r="BL551" s="23" t="n">
        <v>1.432686234787994</v>
      </c>
      <c r="BM551" s="23" t="n">
        <v>1.542648620107471</v>
      </c>
      <c r="BN551" s="23" t="n">
        <v>1.981294354760721</v>
      </c>
      <c r="BO551" s="23" t="n">
        <v>4.142226698358519</v>
      </c>
      <c r="BP551" s="23" t="n">
        <v>1.249544053892471</v>
      </c>
      <c r="BQ551" s="23" t="n">
        <v>2.837148551120019</v>
      </c>
      <c r="BR551" s="23" t="n">
        <v>1.837148551120019</v>
      </c>
      <c r="CD551" s="23" t="n">
        <v>0.291738626371807</v>
      </c>
      <c r="CE551" s="23" t="n">
        <v>0.09303427478798673</v>
      </c>
      <c r="CF551" s="23" t="n">
        <v>0.4363238152443206</v>
      </c>
      <c r="CG551" s="23" t="n">
        <v>0.05155091408452686</v>
      </c>
      <c r="CH551" s="23" t="n">
        <v>0.1445851888725136</v>
      </c>
      <c r="CI551" s="23" t="n">
        <v>1.318895978722471</v>
      </c>
      <c r="CJ551" s="23" t="n">
        <v>1.495598374033086</v>
      </c>
      <c r="CK551" s="23" t="n">
        <v>0.5591247835554213</v>
      </c>
      <c r="CL551" s="23" t="n">
        <v>0.1228009683111007</v>
      </c>
      <c r="CM551" s="23" t="n">
        <v>1.916526414444837</v>
      </c>
      <c r="CN551" s="23" t="n">
        <v>0.9165264144448373</v>
      </c>
      <c r="CO551" s="23" t="n">
        <v>0</v>
      </c>
      <c r="CP551" s="23" t="n">
        <v>0.0001709965998986873</v>
      </c>
      <c r="CQ551" s="23" t="n">
        <v>0.0003794001334153142</v>
      </c>
      <c r="CR551" s="23" t="n">
        <v>0.0002084035335166269</v>
      </c>
      <c r="CS551" s="23" t="n">
        <v>0.0003794001334153142</v>
      </c>
      <c r="CV551" s="23" t="n">
        <v>0.00186319440008299</v>
      </c>
      <c r="CW551" s="23" t="n">
        <v>0.001483794266667676</v>
      </c>
      <c r="CZ551" s="23" t="n">
        <v>0.0002377446934809372</v>
      </c>
      <c r="DA551" s="23" t="n">
        <v>6.022181786579273e-05</v>
      </c>
      <c r="DB551" s="23" t="n">
        <v>0.0003406074155052556</v>
      </c>
      <c r="DC551" s="23" t="n">
        <v>4.264090415852564e-05</v>
      </c>
      <c r="DD551" s="23" t="n">
        <v>0.0001028627220243184</v>
      </c>
      <c r="DE551" s="23" t="n">
        <v>1.253304572161235</v>
      </c>
      <c r="DF551" s="23" t="n">
        <v>1.432660432997492</v>
      </c>
      <c r="DG551" s="23" t="n">
        <v>0.0004196272525372679</v>
      </c>
      <c r="DH551" s="23" t="n">
        <v>7.901983703201233e-05</v>
      </c>
      <c r="DI551" s="23" t="n">
        <v>1.765033096610059</v>
      </c>
      <c r="DJ551" s="23" t="n">
        <v>0.7650330966100591</v>
      </c>
      <c r="DK551" s="23" t="n">
        <v>0.0002727485014823613</v>
      </c>
      <c r="DL551" s="23" t="n">
        <v>0.003069663872000154</v>
      </c>
      <c r="DM551" s="23" t="n">
        <v>0.005260591257277969</v>
      </c>
      <c r="DN551" s="23" t="n">
        <v>0.001918178883795453</v>
      </c>
      <c r="DO551" s="23" t="n">
        <v>0.004987842755795608</v>
      </c>
      <c r="DP551" s="23" t="n">
        <v>12.25455815638521</v>
      </c>
      <c r="DQ551" s="23" t="n">
        <v>19.28733330774384</v>
      </c>
      <c r="DR551" s="23" t="n">
        <v>0.008523570616752242</v>
      </c>
      <c r="DS551" s="23" t="n">
        <v>0.003262979359474273</v>
      </c>
      <c r="DT551" s="23" t="n">
        <v>31.25065974855031</v>
      </c>
      <c r="DU551" s="23" t="n">
        <v>30.25065974855031</v>
      </c>
      <c r="DV551" s="23" t="n">
        <v>-5.768168219393573e-05</v>
      </c>
      <c r="DW551" s="23" t="n">
        <v>-0.0007495042210566243</v>
      </c>
      <c r="DX551" s="23" t="n">
        <v>-0.001364432087812077</v>
      </c>
      <c r="DY551" s="23" t="n">
        <v>-0.0005572461845615174</v>
      </c>
      <c r="DZ551" s="23" t="n">
        <v>-0.001306750405618142</v>
      </c>
      <c r="EA551" s="23" t="n">
        <v>13.99379963532725</v>
      </c>
      <c r="EB551" s="23" t="n">
        <v>23.65451276584865</v>
      </c>
      <c r="EC551" s="23" t="n">
        <v>-0.002161654994118231</v>
      </c>
      <c r="ED551" s="23" t="n">
        <v>-0.0007972229063061534</v>
      </c>
      <c r="EE551" s="23" t="n">
        <v>37.4755886426886</v>
      </c>
      <c r="EF551" s="23" t="n">
        <v>36.47558864268859</v>
      </c>
      <c r="EG551" s="23" t="n">
        <v>0.008722100093748868</v>
      </c>
      <c r="EH551" s="23" t="n">
        <v>0.003371084341710731</v>
      </c>
      <c r="EI551" s="23" t="n">
        <v>0.01437749701395082</v>
      </c>
      <c r="EJ551" s="23" t="n">
        <v>0.002284312578491222</v>
      </c>
      <c r="EK551" s="23" t="n">
        <v>0.005655396920201953</v>
      </c>
      <c r="EL551" s="23" t="n">
        <v>1.386499157940963</v>
      </c>
      <c r="EM551" s="23" t="n">
        <v>1.648398534689504</v>
      </c>
      <c r="EN551" s="23" t="n">
        <v>0.01740146321607852</v>
      </c>
      <c r="EO551" s="23" t="n">
        <v>0.003023966202127694</v>
      </c>
      <c r="EP551" s="23" t="n">
        <v>1.99510015122965</v>
      </c>
      <c r="EQ551" s="23" t="n">
        <v>0.9951001512296505</v>
      </c>
      <c r="ER551" s="23" t="n">
        <v>-0.007483559738583208</v>
      </c>
      <c r="ES551" s="23" t="n">
        <v>-0.001329881205177652</v>
      </c>
      <c r="ET551" s="23" t="n">
        <v>-0.00859012751217848</v>
      </c>
      <c r="EU551" s="23" t="n">
        <v>0.0002233134315823811</v>
      </c>
      <c r="EV551" s="23" t="n">
        <v>-0.001106567773595271</v>
      </c>
      <c r="EW551" s="23" t="n">
        <v>1.177707034036375</v>
      </c>
      <c r="EX551" s="23" t="n">
        <v>1.147866498331016</v>
      </c>
      <c r="EY551" s="23" t="n">
        <v>0.0002037644096725332</v>
      </c>
      <c r="EZ551" s="23" t="n">
        <v>0.008793891921851012</v>
      </c>
      <c r="FA551" s="23" t="n">
        <v>-0.0272282732804255</v>
      </c>
      <c r="FB551" s="23" t="n">
        <v>-1.027228273280425</v>
      </c>
      <c r="FC551" s="23" t="n">
        <v>0.01636158040057597</v>
      </c>
      <c r="FD551" s="23" t="n">
        <v>0.005217642195288076</v>
      </c>
      <c r="FE551" s="23" t="n">
        <v>0.02447035304371302</v>
      </c>
      <c r="FF551" s="23" t="n">
        <v>0.002891130447848978</v>
      </c>
      <c r="FG551" s="23" t="n">
        <v>0.008108772643137054</v>
      </c>
      <c r="FH551" s="23" t="n">
        <v>1.318895978722471</v>
      </c>
      <c r="FI551" s="23" t="n">
        <v>1.495598374033086</v>
      </c>
      <c r="FJ551" s="23" t="n">
        <v>0.03135740101976677</v>
      </c>
      <c r="FK551" s="23" t="n">
        <v>0.006887047976053752</v>
      </c>
      <c r="FL551" s="23" t="n">
        <v>1.916526414444837</v>
      </c>
      <c r="FM551" s="23" t="n">
        <v>0.9165264144448368</v>
      </c>
    </row>
    <row r="552">
      <c r="A552" s="2" t="inlineStr">
        <is>
          <t>SA|5801</t>
        </is>
      </c>
      <c r="B552" s="2" t="inlineStr">
        <is>
          <t>SA</t>
        </is>
      </c>
      <c r="C552" s="2" t="inlineStr">
        <is>
          <t>5801</t>
        </is>
      </c>
      <c r="D552" s="2" t="inlineStr">
        <is>
          <t>Telecommunication services</t>
        </is>
      </c>
      <c r="E552" s="23" t="n">
        <v>1</v>
      </c>
      <c r="F552" s="23" t="n">
        <v>0.435966164200455</v>
      </c>
      <c r="G552" s="23" t="n">
        <v>1.698679801241817</v>
      </c>
      <c r="H552" s="23" t="n">
        <v>0.2627136370413622</v>
      </c>
      <c r="I552" s="23" t="n">
        <v>0.6986798012418172</v>
      </c>
      <c r="J552" s="23" t="n">
        <v>1.435966164200455</v>
      </c>
      <c r="K552" s="23" t="n">
        <v>1.698679801241817</v>
      </c>
      <c r="L552" s="23" t="n">
        <v>2.100663000249231</v>
      </c>
      <c r="M552" s="23" t="n">
        <v>0.4019831990074136</v>
      </c>
      <c r="N552" s="23" t="n">
        <v>2.100663000249231</v>
      </c>
      <c r="O552" s="23" t="n">
        <v>1.100663000249231</v>
      </c>
      <c r="P552" s="23" t="n">
        <v>0.1056660885898833</v>
      </c>
      <c r="Q552" s="23" t="n">
        <v>0.0982589380275137</v>
      </c>
      <c r="R552" s="23" t="n">
        <v>0.276224461479719</v>
      </c>
      <c r="S552" s="23" t="n">
        <v>0.07229943486232196</v>
      </c>
      <c r="T552" s="23" t="n">
        <v>0.1705583728898357</v>
      </c>
      <c r="U552" s="23" t="n">
        <v>1.929900399823461</v>
      </c>
      <c r="V552" s="23" t="n">
        <v>2.614125924087297</v>
      </c>
      <c r="W552" s="23" t="n">
        <v>0.3769163500965386</v>
      </c>
      <c r="X552" s="23" t="n">
        <v>0.1006918886168197</v>
      </c>
      <c r="Y552" s="23" t="n">
        <v>3.567051218858359</v>
      </c>
      <c r="Z552" s="23" t="n">
        <v>2.567051218858359</v>
      </c>
      <c r="AA552" s="23" t="n">
        <v>0.4030766863695301</v>
      </c>
      <c r="AB552" s="23" t="n">
        <v>0.2055159441823691</v>
      </c>
      <c r="AC552" s="23" t="n">
        <v>0.7355913369489668</v>
      </c>
      <c r="AD552" s="23" t="n">
        <v>0.1269987063970676</v>
      </c>
      <c r="AE552" s="23" t="n">
        <v>0.3325146505794367</v>
      </c>
      <c r="AF552" s="23" t="n">
        <v>1.509868099873078</v>
      </c>
      <c r="AG552" s="23" t="n">
        <v>1.824941411457858</v>
      </c>
      <c r="AH552" s="23" t="n">
        <v>0.955120331369729</v>
      </c>
      <c r="AI552" s="23" t="n">
        <v>0.2195289944207621</v>
      </c>
      <c r="AJ552" s="23" t="n">
        <v>2.369574732719966</v>
      </c>
      <c r="AK552" s="23" t="n">
        <v>1.369574732719966</v>
      </c>
      <c r="AL552" s="23" t="n">
        <v>0.4028086552927777</v>
      </c>
      <c r="AM552" s="23" t="n">
        <v>0.2098397358303575</v>
      </c>
      <c r="AN552" s="23" t="n">
        <v>0.7426552556786209</v>
      </c>
      <c r="AO552" s="23" t="n">
        <v>0.1300068645554857</v>
      </c>
      <c r="AP552" s="23" t="n">
        <v>0.3398466003858432</v>
      </c>
      <c r="AQ552" s="23" t="n">
        <v>1.520941476984494</v>
      </c>
      <c r="AR552" s="23" t="n">
        <v>1.843692398165647</v>
      </c>
      <c r="AS552" s="23" t="n">
        <v>0.9736206424631412</v>
      </c>
      <c r="AT552" s="23" t="n">
        <v>0.2309653867845203</v>
      </c>
      <c r="AU552" s="23" t="n">
        <v>2.417079746599472</v>
      </c>
      <c r="AV552" s="23" t="n">
        <v>1.417079746599472</v>
      </c>
      <c r="AW552" s="23" t="n">
        <v>0.4114720050105976</v>
      </c>
      <c r="AX552" s="23" t="n">
        <v>0.2130342467489582</v>
      </c>
      <c r="AY552" s="23" t="n">
        <v>0.7562526825404617</v>
      </c>
      <c r="AZ552" s="23" t="n">
        <v>0.131746430780906</v>
      </c>
      <c r="BA552" s="23" t="n">
        <v>0.3447806775298642</v>
      </c>
      <c r="BB552" s="23" t="n">
        <v>1.517736915646233</v>
      </c>
      <c r="BC552" s="23" t="n">
        <v>1.837920133888536</v>
      </c>
      <c r="BD552" s="23" t="n">
        <v>0.9911166026353412</v>
      </c>
      <c r="BE552" s="23" t="n">
        <v>0.2348639200948794</v>
      </c>
      <c r="BF552" s="23" t="n">
        <v>2.408709682715389</v>
      </c>
      <c r="BG552" s="23" t="n">
        <v>1.408709682715388</v>
      </c>
      <c r="BH552" s="23" t="n">
        <v>1.240741417913822</v>
      </c>
      <c r="BI552" s="23" t="n">
        <v>1.112690521876475</v>
      </c>
      <c r="BJ552" s="23" t="n">
        <v>3.100981801428769</v>
      </c>
      <c r="BK552" s="23" t="n">
        <v>0.7475498616384719</v>
      </c>
      <c r="BL552" s="23" t="n">
        <v>1.860240383514947</v>
      </c>
      <c r="BM552" s="23" t="n">
        <v>1.896794856536141</v>
      </c>
      <c r="BN552" s="23" t="n">
        <v>2.499297401260891</v>
      </c>
      <c r="BO552" s="23" t="n">
        <v>4.310192127547045</v>
      </c>
      <c r="BP552" s="23" t="n">
        <v>1.209210326118276</v>
      </c>
      <c r="BQ552" s="23" t="n">
        <v>3.473884296370299</v>
      </c>
      <c r="BR552" s="23" t="n">
        <v>2.473884296370299</v>
      </c>
      <c r="CD552" s="23" t="n">
        <v>0.2974105977796468</v>
      </c>
      <c r="CE552" s="23" t="n">
        <v>0.1072570061548554</v>
      </c>
      <c r="CF552" s="23" t="n">
        <v>0.4593668754692481</v>
      </c>
      <c r="CG552" s="23" t="n">
        <v>0.05469927153474589</v>
      </c>
      <c r="CH552" s="23" t="n">
        <v>0.1619562776896013</v>
      </c>
      <c r="CI552" s="23" t="n">
        <v>1.360636127144073</v>
      </c>
      <c r="CJ552" s="23" t="n">
        <v>1.544554494354621</v>
      </c>
      <c r="CK552" s="23" t="n">
        <v>0.5782039812731903</v>
      </c>
      <c r="CL552" s="23" t="n">
        <v>0.1188371058039421</v>
      </c>
      <c r="CM552" s="23" t="n">
        <v>1.944127027045569</v>
      </c>
      <c r="CN552" s="23" t="n">
        <v>0.9441270270455688</v>
      </c>
      <c r="CO552" s="23" t="n">
        <v>0</v>
      </c>
      <c r="CP552" s="23" t="n">
        <v>0.0004729443314493621</v>
      </c>
      <c r="CQ552" s="23" t="n">
        <v>0.0007202675614500694</v>
      </c>
      <c r="CR552" s="23" t="n">
        <v>0.0002473232300007073</v>
      </c>
      <c r="CS552" s="23" t="n">
        <v>0.0007202675614500694</v>
      </c>
      <c r="CV552" s="23" t="n">
        <v>0.002156166794854813</v>
      </c>
      <c r="CW552" s="23" t="n">
        <v>0.001435899233404744</v>
      </c>
      <c r="CZ552" s="23" t="n">
        <v>5.289891036311822e-05</v>
      </c>
      <c r="DA552" s="23" t="n">
        <v>6.586049204345189e-05</v>
      </c>
      <c r="DB552" s="23" t="n">
        <v>0.0001664319541057793</v>
      </c>
      <c r="DC552" s="23" t="n">
        <v>4.767255169920919e-05</v>
      </c>
      <c r="DD552" s="23" t="n">
        <v>0.0001135330437426611</v>
      </c>
      <c r="DE552" s="23" t="n">
        <v>2.24502549469092</v>
      </c>
      <c r="DF552" s="23" t="n">
        <v>3.146226509456</v>
      </c>
      <c r="DG552" s="23" t="n">
        <v>0.0002429011290897574</v>
      </c>
      <c r="DH552" s="23" t="n">
        <v>7.646917498397806e-05</v>
      </c>
      <c r="DI552" s="23" t="n">
        <v>4.591798345606587</v>
      </c>
      <c r="DJ552" s="23" t="n">
        <v>3.591798345606586</v>
      </c>
      <c r="DK552" s="23" t="n">
        <v>0.01148274912045312</v>
      </c>
      <c r="DL552" s="23" t="n">
        <v>0.003567071216043644</v>
      </c>
      <c r="DM552" s="23" t="n">
        <v>0.01713469270582417</v>
      </c>
      <c r="DN552" s="23" t="n">
        <v>0.002084872369327413</v>
      </c>
      <c r="DO552" s="23" t="n">
        <v>0.005651943585371057</v>
      </c>
      <c r="DP552" s="23" t="n">
        <v>1.31064609864984</v>
      </c>
      <c r="DQ552" s="23" t="n">
        <v>1.492211710460851</v>
      </c>
      <c r="DR552" s="23" t="n">
        <v>0.02029234715033617</v>
      </c>
      <c r="DS552" s="23" t="n">
        <v>0.003157654444511993</v>
      </c>
      <c r="DT552" s="23" t="n">
        <v>1.767202865574356</v>
      </c>
      <c r="DU552" s="23" t="n">
        <v>0.7672028655743562</v>
      </c>
      <c r="DV552" s="23" t="n">
        <v>-0.00287229831299641</v>
      </c>
      <c r="DW552" s="23" t="n">
        <v>-0.0009113651209357262</v>
      </c>
      <c r="DX552" s="23" t="n">
        <v>-0.004423965359538786</v>
      </c>
      <c r="DY552" s="23" t="n">
        <v>-0.0006403019256066502</v>
      </c>
      <c r="DZ552" s="23" t="n">
        <v>-0.001551667046542376</v>
      </c>
      <c r="EA552" s="23" t="n">
        <v>1.317294731125954</v>
      </c>
      <c r="EB552" s="23" t="n">
        <v>1.540217929148056</v>
      </c>
      <c r="EC552" s="23" t="n">
        <v>-0.005195454902080665</v>
      </c>
      <c r="ED552" s="23" t="n">
        <v>-0.0007714895425418788</v>
      </c>
      <c r="EE552" s="23" t="n">
        <v>1.808814522702106</v>
      </c>
      <c r="EF552" s="23" t="n">
        <v>0.808814522702106</v>
      </c>
      <c r="EG552" s="23" t="n">
        <v>0.006834177469635667</v>
      </c>
      <c r="EH552" s="23" t="n">
        <v>0.004143398180356634</v>
      </c>
      <c r="EI552" s="23" t="n">
        <v>0.01363456648920469</v>
      </c>
      <c r="EJ552" s="23" t="n">
        <v>0.002656990839212385</v>
      </c>
      <c r="EK552" s="23" t="n">
        <v>0.006800389019569019</v>
      </c>
      <c r="EL552" s="23" t="n">
        <v>1.606276058642873</v>
      </c>
      <c r="EM552" s="23" t="n">
        <v>1.995055959518644</v>
      </c>
      <c r="EN552" s="23" t="n">
        <v>0.01656092282378506</v>
      </c>
      <c r="EO552" s="23" t="n">
        <v>0.002926356334580377</v>
      </c>
      <c r="EP552" s="23" t="n">
        <v>2.423250332225852</v>
      </c>
      <c r="EQ552" s="23" t="n">
        <v>1.423250332225852</v>
      </c>
      <c r="ER552" s="23" t="n">
        <v>-0.007102208546388117</v>
      </c>
      <c r="ES552" s="23" t="n">
        <v>0.0001803934676317315</v>
      </c>
      <c r="ET552" s="23" t="n">
        <v>-0.006570647759550947</v>
      </c>
      <c r="EU552" s="23" t="n">
        <v>0.0003511673192054381</v>
      </c>
      <c r="EV552" s="23" t="n">
        <v>0.0005315607868371696</v>
      </c>
      <c r="EW552" s="23" t="n">
        <v>0.9746003702294167</v>
      </c>
      <c r="EX552" s="23" t="n">
        <v>0.9251555648689732</v>
      </c>
      <c r="EY552" s="23" t="n">
        <v>0.001939388269627309</v>
      </c>
      <c r="EZ552" s="23" t="n">
        <v>0.008510036029178256</v>
      </c>
      <c r="FA552" s="23" t="n">
        <v>-0.2730683359915698</v>
      </c>
      <c r="FB552" s="23" t="n">
        <v>-1.27306833599157</v>
      </c>
      <c r="FC552" s="23" t="n">
        <v>0.01667968163171314</v>
      </c>
      <c r="FD552" s="23" t="n">
        <v>0.006015295785657157</v>
      </c>
      <c r="FE552" s="23" t="n">
        <v>0.02576267722866675</v>
      </c>
      <c r="FF552" s="23" t="n">
        <v>0.003067699811296451</v>
      </c>
      <c r="FG552" s="23" t="n">
        <v>0.009082995596953608</v>
      </c>
      <c r="FH552" s="23" t="n">
        <v>1.360636127144073</v>
      </c>
      <c r="FI552" s="23" t="n">
        <v>1.544554494354621</v>
      </c>
      <c r="FJ552" s="23" t="n">
        <v>0.03242741986272903</v>
      </c>
      <c r="FK552" s="23" t="n">
        <v>0.006664742634062276</v>
      </c>
      <c r="FL552" s="23" t="n">
        <v>1.944127027045567</v>
      </c>
      <c r="FM552" s="23" t="n">
        <v>0.9441270270455672</v>
      </c>
    </row>
    <row r="553">
      <c r="A553" s="2" t="inlineStr">
        <is>
          <t>SA|6001</t>
        </is>
      </c>
      <c r="B553" s="2" t="inlineStr">
        <is>
          <t>SA</t>
        </is>
      </c>
      <c r="C553" s="2" t="inlineStr">
        <is>
          <t>6001</t>
        </is>
      </c>
      <c r="D553" s="2" t="inlineStr">
        <is>
          <t>Library and other information services</t>
        </is>
      </c>
      <c r="E553" s="23" t="n">
        <v>1</v>
      </c>
      <c r="F553" s="23" t="n">
        <v>0.1527778862723574</v>
      </c>
      <c r="G553" s="23" t="n">
        <v>1.225950875470807</v>
      </c>
      <c r="H553" s="23" t="n">
        <v>0.07317298919845014</v>
      </c>
      <c r="I553" s="23" t="n">
        <v>0.2259508754708075</v>
      </c>
      <c r="J553" s="23" t="n">
        <v>1.152777886272357</v>
      </c>
      <c r="K553" s="23" t="n">
        <v>1.225950875470807</v>
      </c>
      <c r="L553" s="23" t="n">
        <v>1.687222007287239</v>
      </c>
      <c r="M553" s="23" t="n">
        <v>0.4612711318164313</v>
      </c>
      <c r="N553" s="23" t="n">
        <v>1.687222007287239</v>
      </c>
      <c r="O553" s="23" t="n">
        <v>0.6872220072872388</v>
      </c>
      <c r="P553" s="23" t="n">
        <v>0.2296903382216872</v>
      </c>
      <c r="Q553" s="23" t="n">
        <v>0.06632102900360169</v>
      </c>
      <c r="R553" s="23" t="n">
        <v>0.3169644161665175</v>
      </c>
      <c r="S553" s="23" t="n">
        <v>0.02095304894122858</v>
      </c>
      <c r="T553" s="23" t="n">
        <v>0.08727407794483028</v>
      </c>
      <c r="U553" s="23" t="n">
        <v>1.288741048130599</v>
      </c>
      <c r="V553" s="23" t="n">
        <v>1.379964079553913</v>
      </c>
      <c r="W553" s="23" t="n">
        <v>0.4325072088546216</v>
      </c>
      <c r="X553" s="23" t="n">
        <v>0.1155427926881041</v>
      </c>
      <c r="Y553" s="23" t="n">
        <v>1.883001314740476</v>
      </c>
      <c r="Z553" s="23" t="n">
        <v>0.8830013147404757</v>
      </c>
      <c r="AA553" s="23" t="n">
        <v>0.7549620603033267</v>
      </c>
      <c r="AB553" s="23" t="n">
        <v>0.08597965702002015</v>
      </c>
      <c r="AC553" s="23" t="n">
        <v>0.8768606957652115</v>
      </c>
      <c r="AD553" s="23" t="n">
        <v>0.03591897844186469</v>
      </c>
      <c r="AE553" s="23" t="n">
        <v>0.1218986354618848</v>
      </c>
      <c r="AF553" s="23" t="n">
        <v>1.113886063341349</v>
      </c>
      <c r="AG553" s="23" t="n">
        <v>1.161463260038403</v>
      </c>
      <c r="AH553" s="23" t="n">
        <v>1.128767710717645</v>
      </c>
      <c r="AI553" s="23" t="n">
        <v>0.2519070149524335</v>
      </c>
      <c r="AJ553" s="23" t="n">
        <v>1.495131702729713</v>
      </c>
      <c r="AK553" s="23" t="n">
        <v>0.4951317027297129</v>
      </c>
      <c r="AL553" s="23" t="n">
        <v>0.7726544800968637</v>
      </c>
      <c r="AM553" s="23" t="n">
        <v>0.08746570100017773</v>
      </c>
      <c r="AN553" s="23" t="n">
        <v>0.8968309182197346</v>
      </c>
      <c r="AO553" s="23" t="n">
        <v>0.03671073712269321</v>
      </c>
      <c r="AP553" s="23" t="n">
        <v>0.1241764381228709</v>
      </c>
      <c r="AQ553" s="23" t="n">
        <v>1.113201571016857</v>
      </c>
      <c r="AR553" s="23" t="n">
        <v>1.160714059546129</v>
      </c>
      <c r="AS553" s="23" t="n">
        <v>1.161861062851602</v>
      </c>
      <c r="AT553" s="23" t="n">
        <v>0.2650301446318676</v>
      </c>
      <c r="AU553" s="23" t="n">
        <v>1.503726559258345</v>
      </c>
      <c r="AV553" s="23" t="n">
        <v>0.503726559258345</v>
      </c>
      <c r="AW553" s="23" t="n">
        <v>0.7732642580941755</v>
      </c>
      <c r="AX553" s="23" t="n">
        <v>0.0880506489918276</v>
      </c>
      <c r="AY553" s="23" t="n">
        <v>0.89851762005416</v>
      </c>
      <c r="AZ553" s="23" t="n">
        <v>0.03720271296815689</v>
      </c>
      <c r="BA553" s="23" t="n">
        <v>0.1252533619599845</v>
      </c>
      <c r="BB553" s="23" t="n">
        <v>1.113868768755511</v>
      </c>
      <c r="BC553" s="23" t="n">
        <v>1.161980022545837</v>
      </c>
      <c r="BD553" s="23" t="n">
        <v>1.168021287153965</v>
      </c>
      <c r="BE553" s="23" t="n">
        <v>0.2695036670998048</v>
      </c>
      <c r="BF553" s="23" t="n">
        <v>1.510507274748126</v>
      </c>
      <c r="BG553" s="23" t="n">
        <v>0.5105072747481262</v>
      </c>
      <c r="BH553" s="23" t="n">
        <v>3.936902289882743</v>
      </c>
      <c r="BI553" s="23" t="n">
        <v>0.3278251457733952</v>
      </c>
      <c r="BJ553" s="23" t="n">
        <v>4.474813684428052</v>
      </c>
      <c r="BK553" s="23" t="n">
        <v>0.2100862487719144</v>
      </c>
      <c r="BL553" s="23" t="n">
        <v>0.5379113945453096</v>
      </c>
      <c r="BM553" s="23" t="n">
        <v>1.083269820187272</v>
      </c>
      <c r="BN553" s="23" t="n">
        <v>1.136633158493078</v>
      </c>
      <c r="BO553" s="23" t="n">
        <v>5.862368729290529</v>
      </c>
      <c r="BP553" s="23" t="n">
        <v>1.387555044862477</v>
      </c>
      <c r="BQ553" s="23" t="n">
        <v>1.489081591980566</v>
      </c>
      <c r="BR553" s="23" t="n">
        <v>0.4890815919805658</v>
      </c>
      <c r="CD553" s="23" t="n">
        <v>0.5252717220816395</v>
      </c>
      <c r="CE553" s="23" t="n">
        <v>0.01965862801641841</v>
      </c>
      <c r="CF553" s="23" t="n">
        <v>0.5598962795986935</v>
      </c>
      <c r="CG553" s="23" t="n">
        <v>0.01496592950063555</v>
      </c>
      <c r="CH553" s="23" t="n">
        <v>0.03462455751705396</v>
      </c>
      <c r="CI553" s="23" t="n">
        <v>1.037425635513961</v>
      </c>
      <c r="CJ553" s="23" t="n">
        <v>1.065917421520118</v>
      </c>
      <c r="CK553" s="23" t="n">
        <v>0.6962605018630237</v>
      </c>
      <c r="CL553" s="23" t="n">
        <v>0.1363642222643302</v>
      </c>
      <c r="CM553" s="23" t="n">
        <v>1.325524433532724</v>
      </c>
      <c r="CN553" s="23" t="n">
        <v>0.325524433532724</v>
      </c>
      <c r="CO553" s="23" t="n">
        <v>0</v>
      </c>
      <c r="CP553" s="23" t="n">
        <v>6.339481137787149e-06</v>
      </c>
      <c r="CQ553" s="23" t="n">
        <v>5.867098795958141e-05</v>
      </c>
      <c r="CR553" s="23" t="n">
        <v>5.233150682179425e-05</v>
      </c>
      <c r="CS553" s="23" t="n">
        <v>5.867098795958141e-05</v>
      </c>
      <c r="CV553" s="23" t="n">
        <v>0.001706348966050243</v>
      </c>
      <c r="CW553" s="23" t="n">
        <v>0.001647677978090661</v>
      </c>
      <c r="CZ553" s="23" t="n">
        <v>1.491094404039639e-05</v>
      </c>
      <c r="DA553" s="23" t="n">
        <v>1.62394386771005e-05</v>
      </c>
      <c r="DB553" s="23" t="n">
        <v>4.369922686975998e-05</v>
      </c>
      <c r="DC553" s="23" t="n">
        <v>1.254884415226309e-05</v>
      </c>
      <c r="DD553" s="23" t="n">
        <v>2.878828282936359e-05</v>
      </c>
      <c r="DE553" s="23" t="n">
        <v>2.089095273451834</v>
      </c>
      <c r="DF553" s="23" t="n">
        <v>2.930681434480005</v>
      </c>
      <c r="DG553" s="23" t="n">
        <v>0.0001314467321909407</v>
      </c>
      <c r="DH553" s="23" t="n">
        <v>8.774750532118068e-05</v>
      </c>
      <c r="DI553" s="23" t="n">
        <v>8.815453390129299</v>
      </c>
      <c r="DJ553" s="23" t="n">
        <v>7.815453390129298</v>
      </c>
      <c r="DK553" s="23" t="n">
        <v>0.0006542312720302419</v>
      </c>
      <c r="DL553" s="23" t="n">
        <v>0.0007195937180852031</v>
      </c>
      <c r="DM553" s="23" t="n">
        <v>0.001976074455468491</v>
      </c>
      <c r="DN553" s="23" t="n">
        <v>0.0006022494653530459</v>
      </c>
      <c r="DO553" s="23" t="n">
        <v>0.001321843183438249</v>
      </c>
      <c r="DP553" s="23" t="n">
        <v>2.099907248169482</v>
      </c>
      <c r="DQ553" s="23" t="n">
        <v>3.020452460696723</v>
      </c>
      <c r="DR553" s="23" t="n">
        <v>0.005599446882728491</v>
      </c>
      <c r="DS553" s="23" t="n">
        <v>0.00362337242726</v>
      </c>
      <c r="DT553" s="23" t="n">
        <v>8.558818757397546</v>
      </c>
      <c r="DU553" s="23" t="n">
        <v>7.558818757397546</v>
      </c>
      <c r="DV553" s="23" t="n">
        <v>-5.936421875873295e-05</v>
      </c>
      <c r="DW553" s="23" t="n">
        <v>-0.0001572246462502359</v>
      </c>
      <c r="DX553" s="23" t="n">
        <v>-0.0003917428358724256</v>
      </c>
      <c r="DY553" s="23" t="n">
        <v>-0.0001751539708634567</v>
      </c>
      <c r="DZ553" s="23" t="n">
        <v>-0.0003323786171136926</v>
      </c>
      <c r="EA553" s="23" t="n">
        <v>3.648474949013069</v>
      </c>
      <c r="EB553" s="23" t="n">
        <v>6.598972311326796</v>
      </c>
      <c r="EC553" s="23" t="n">
        <v>-0.001277018278606212</v>
      </c>
      <c r="ED553" s="23" t="n">
        <v>-0.0008852754427337867</v>
      </c>
      <c r="EE553" s="23" t="n">
        <v>21.51158231857221</v>
      </c>
      <c r="EF553" s="23" t="n">
        <v>20.51158231857221</v>
      </c>
      <c r="EG553" s="23" t="n">
        <v>0.000960000015616305</v>
      </c>
      <c r="EH553" s="23" t="n">
        <v>0.002717899340881474</v>
      </c>
      <c r="EI553" s="23" t="n">
        <v>0.004450571168812759</v>
      </c>
      <c r="EJ553" s="23" t="n">
        <v>0.00077267181231498</v>
      </c>
      <c r="EK553" s="23" t="n">
        <v>0.003490571153196454</v>
      </c>
      <c r="EL553" s="23" t="n">
        <v>3.831145100697342</v>
      </c>
      <c r="EM553" s="23" t="n">
        <v>4.63601155876603</v>
      </c>
      <c r="EN553" s="23" t="n">
        <v>0.007808531655427964</v>
      </c>
      <c r="EO553" s="23" t="n">
        <v>0.003357960486615205</v>
      </c>
      <c r="EP553" s="23" t="n">
        <v>8.133887008756982</v>
      </c>
      <c r="EQ553" s="23" t="n">
        <v>7.133887008756982</v>
      </c>
      <c r="ER553" s="23" t="n">
        <v>0.01673241977792057</v>
      </c>
      <c r="ES553" s="23" t="n">
        <v>-0.001231855360723863</v>
      </c>
      <c r="ET553" s="23" t="n">
        <v>0.01551965128571053</v>
      </c>
      <c r="EU553" s="23" t="n">
        <v>1.90868685138216e-05</v>
      </c>
      <c r="EV553" s="23" t="n">
        <v>-0.001212768492210041</v>
      </c>
      <c r="EW553" s="23" t="n">
        <v>0.9263791264459329</v>
      </c>
      <c r="EX553" s="23" t="n">
        <v>0.9275198382358084</v>
      </c>
      <c r="EY553" s="23" t="n">
        <v>0.02528482047852861</v>
      </c>
      <c r="EZ553" s="23" t="n">
        <v>0.00976516919281808</v>
      </c>
      <c r="FA553" s="23" t="n">
        <v>1.51112754844302</v>
      </c>
      <c r="FB553" s="23" t="n">
        <v>0.5111275484430197</v>
      </c>
      <c r="FC553" s="23" t="n">
        <v>0.02945881942295411</v>
      </c>
      <c r="FD553" s="23" t="n">
        <v>0.001102515038395096</v>
      </c>
      <c r="FE553" s="23" t="n">
        <v>0.03140066884034204</v>
      </c>
      <c r="FF553" s="23" t="n">
        <v>0.0008393343789928332</v>
      </c>
      <c r="FG553" s="23" t="n">
        <v>0.001941849417387929</v>
      </c>
      <c r="FH553" s="23" t="n">
        <v>1.037425635513962</v>
      </c>
      <c r="FI553" s="23" t="n">
        <v>1.065917421520119</v>
      </c>
      <c r="FJ553" s="23" t="n">
        <v>0.03904838492815406</v>
      </c>
      <c r="FK553" s="23" t="n">
        <v>0.00764771608781202</v>
      </c>
      <c r="FL553" s="23" t="n">
        <v>1.325524433532724</v>
      </c>
      <c r="FM553" s="23" t="n">
        <v>0.3255244335327242</v>
      </c>
    </row>
    <row r="554">
      <c r="A554" s="2" t="inlineStr">
        <is>
          <t>SA|6201</t>
        </is>
      </c>
      <c r="B554" s="2" t="inlineStr">
        <is>
          <t>SA</t>
        </is>
      </c>
      <c r="C554" s="2" t="inlineStr">
        <is>
          <t>6201</t>
        </is>
      </c>
      <c r="D554" s="2" t="inlineStr">
        <is>
          <t>Finance</t>
        </is>
      </c>
      <c r="E554" s="23" t="n">
        <v>1</v>
      </c>
      <c r="F554" s="23" t="n">
        <v>0.1907326218910648</v>
      </c>
      <c r="G554" s="23" t="n">
        <v>1.297589361416889</v>
      </c>
      <c r="H554" s="23" t="n">
        <v>0.1068567395258239</v>
      </c>
      <c r="I554" s="23" t="n">
        <v>0.2975893614168887</v>
      </c>
      <c r="J554" s="23" t="n">
        <v>1.190732621891065</v>
      </c>
      <c r="K554" s="23" t="n">
        <v>1.297589361416889</v>
      </c>
      <c r="L554" s="23" t="n">
        <v>1.642397970771755</v>
      </c>
      <c r="M554" s="23" t="n">
        <v>0.3448086093548661</v>
      </c>
      <c r="N554" s="23" t="n">
        <v>1.642397970771755</v>
      </c>
      <c r="O554" s="23" t="n">
        <v>0.6423979707717549</v>
      </c>
      <c r="P554" s="23" t="n">
        <v>0.1637178181208005</v>
      </c>
      <c r="Q554" s="23" t="n">
        <v>0.04259924170504654</v>
      </c>
      <c r="R554" s="23" t="n">
        <v>0.2369366995133111</v>
      </c>
      <c r="S554" s="23" t="n">
        <v>0.03061963968746406</v>
      </c>
      <c r="T554" s="23" t="n">
        <v>0.07321888139251059</v>
      </c>
      <c r="U554" s="23" t="n">
        <v>1.260199178037019</v>
      </c>
      <c r="V554" s="23" t="n">
        <v>1.447226100573155</v>
      </c>
      <c r="W554" s="23" t="n">
        <v>0.3233070507444336</v>
      </c>
      <c r="X554" s="23" t="n">
        <v>0.08637035123112252</v>
      </c>
      <c r="Y554" s="23" t="n">
        <v>1.974782308092323</v>
      </c>
      <c r="Z554" s="23" t="n">
        <v>0.9747823080923234</v>
      </c>
      <c r="AA554" s="23" t="n">
        <v>0.7304142993464471</v>
      </c>
      <c r="AB554" s="23" t="n">
        <v>0.09672942622427511</v>
      </c>
      <c r="AC554" s="23" t="n">
        <v>0.8795963054032636</v>
      </c>
      <c r="AD554" s="23" t="n">
        <v>0.05245257983254142</v>
      </c>
      <c r="AE554" s="23" t="n">
        <v>0.1491820060568165</v>
      </c>
      <c r="AF554" s="23" t="n">
        <v>1.132430904365955</v>
      </c>
      <c r="AG554" s="23" t="n">
        <v>1.204242997693638</v>
      </c>
      <c r="AH554" s="23" t="n">
        <v>1.067901407373206</v>
      </c>
      <c r="AI554" s="23" t="n">
        <v>0.1883051019699427</v>
      </c>
      <c r="AJ554" s="23" t="n">
        <v>1.462048878737358</v>
      </c>
      <c r="AK554" s="23" t="n">
        <v>0.4620488787373585</v>
      </c>
      <c r="AL554" s="23" t="n">
        <v>0.7437086798845401</v>
      </c>
      <c r="AM554" s="23" t="n">
        <v>0.09890004143522084</v>
      </c>
      <c r="AN554" s="23" t="n">
        <v>0.8963245189554631</v>
      </c>
      <c r="AO554" s="23" t="n">
        <v>0.05371579763570207</v>
      </c>
      <c r="AP554" s="23" t="n">
        <v>0.1526158390709229</v>
      </c>
      <c r="AQ554" s="23" t="n">
        <v>1.132982233649034</v>
      </c>
      <c r="AR554" s="23" t="n">
        <v>1.205209167512495</v>
      </c>
      <c r="AS554" s="23" t="n">
        <v>1.094439400430423</v>
      </c>
      <c r="AT554" s="23" t="n">
        <v>0.1981148814749597</v>
      </c>
      <c r="AU554" s="23" t="n">
        <v>1.471596916954544</v>
      </c>
      <c r="AV554" s="23" t="n">
        <v>0.4715969169545434</v>
      </c>
      <c r="AW554" s="23" t="n">
        <v>0.7589532581309539</v>
      </c>
      <c r="AX554" s="23" t="n">
        <v>0.1007657135619668</v>
      </c>
      <c r="AY554" s="23" t="n">
        <v>0.9141676957982512</v>
      </c>
      <c r="AZ554" s="23" t="n">
        <v>0.05444872410533048</v>
      </c>
      <c r="BA554" s="23" t="n">
        <v>0.1552144376672973</v>
      </c>
      <c r="BB554" s="23" t="n">
        <v>1.132769327336599</v>
      </c>
      <c r="BC554" s="23" t="n">
        <v>1.204511194865331</v>
      </c>
      <c r="BD554" s="23" t="n">
        <v>1.115626617154947</v>
      </c>
      <c r="BE554" s="23" t="n">
        <v>0.201458921356696</v>
      </c>
      <c r="BF554" s="23" t="n">
        <v>1.469954315635141</v>
      </c>
      <c r="BG554" s="23" t="n">
        <v>0.4699543156351413</v>
      </c>
      <c r="BH554" s="23" t="n">
        <v>1.507040238081797</v>
      </c>
      <c r="BI554" s="23" t="n">
        <v>0.4902646583248693</v>
      </c>
      <c r="BJ554" s="23" t="n">
        <v>2.30715012696933</v>
      </c>
      <c r="BK554" s="23" t="n">
        <v>0.3098452305626636</v>
      </c>
      <c r="BL554" s="23" t="n">
        <v>0.8001098888875329</v>
      </c>
      <c r="BM554" s="23" t="n">
        <v>1.325316236379257</v>
      </c>
      <c r="BN554" s="23" t="n">
        <v>1.53091474843826</v>
      </c>
      <c r="BO554" s="23" t="n">
        <v>3.344372906418624</v>
      </c>
      <c r="BP554" s="23" t="n">
        <v>1.037222779449293</v>
      </c>
      <c r="BQ554" s="23" t="n">
        <v>2.219166298224017</v>
      </c>
      <c r="BR554" s="23" t="n">
        <v>1.219166298224017</v>
      </c>
      <c r="CD554" s="23" t="n">
        <v>0.5666964812256465</v>
      </c>
      <c r="CE554" s="23" t="n">
        <v>0.05413018451922856</v>
      </c>
      <c r="CF554" s="23" t="n">
        <v>0.6426596058899526</v>
      </c>
      <c r="CG554" s="23" t="n">
        <v>0.02183294014507754</v>
      </c>
      <c r="CH554" s="23" t="n">
        <v>0.0759631246643061</v>
      </c>
      <c r="CI554" s="23" t="n">
        <v>1.095518829413157</v>
      </c>
      <c r="CJ554" s="23" t="n">
        <v>1.13404552027571</v>
      </c>
      <c r="CK554" s="23" t="n">
        <v>0.7445943566287725</v>
      </c>
      <c r="CL554" s="23" t="n">
        <v>0.1019347507388199</v>
      </c>
      <c r="CM554" s="23" t="n">
        <v>1.313920910569923</v>
      </c>
      <c r="CN554" s="23" t="n">
        <v>0.3139209105699225</v>
      </c>
      <c r="CO554" s="23" t="n">
        <v>0.01232272304312554</v>
      </c>
      <c r="CP554" s="23" t="n">
        <v>0.0009836436166838903</v>
      </c>
      <c r="CQ554" s="23" t="n">
        <v>0.01344601584976941</v>
      </c>
      <c r="CR554" s="23" t="n">
        <v>0.0001396491899599756</v>
      </c>
      <c r="CS554" s="23" t="n">
        <v>0.001123292806643866</v>
      </c>
      <c r="CT554" s="23" t="n">
        <v>1.079823559552662</v>
      </c>
      <c r="CU554" s="23" t="n">
        <v>1.091156216261025</v>
      </c>
      <c r="CV554" s="23" t="n">
        <v>0.0146776852803987</v>
      </c>
      <c r="CW554" s="23" t="n">
        <v>0.001231669430629292</v>
      </c>
      <c r="CX554" s="23" t="n">
        <v>1.191107292522241</v>
      </c>
      <c r="CY554" s="23" t="n">
        <v>0.1911072925222414</v>
      </c>
      <c r="CZ554" s="23" t="n">
        <v>4.357271498625523e-06</v>
      </c>
      <c r="DA554" s="23" t="n">
        <v>1.639855378543329e-05</v>
      </c>
      <c r="DB554" s="23" t="n">
        <v>3.819917050024944e-05</v>
      </c>
      <c r="DC554" s="23" t="n">
        <v>1.744334521619062e-05</v>
      </c>
      <c r="DD554" s="23" t="n">
        <v>3.384189900162391e-05</v>
      </c>
      <c r="DE554" s="23" t="n">
        <v>4.763491393778452</v>
      </c>
      <c r="DF554" s="23" t="n">
        <v>8.766763905416303</v>
      </c>
      <c r="DG554" s="23" t="n">
        <v>0.0001037920359479747</v>
      </c>
      <c r="DH554" s="23" t="n">
        <v>6.559286544772528e-05</v>
      </c>
      <c r="DI554" s="23" t="n">
        <v>23.82041972383757</v>
      </c>
      <c r="DJ554" s="23" t="n">
        <v>22.82041972383757</v>
      </c>
      <c r="DK554" s="23" t="n">
        <v>0.003209977836582173</v>
      </c>
      <c r="DL554" s="23" t="n">
        <v>0.001055451478209004</v>
      </c>
      <c r="DM554" s="23" t="n">
        <v>0.005077308811819118</v>
      </c>
      <c r="DN554" s="23" t="n">
        <v>0.0008118794970279409</v>
      </c>
      <c r="DO554" s="23" t="n">
        <v>0.001867330975236945</v>
      </c>
      <c r="DP554" s="23" t="n">
        <v>1.32880335377418</v>
      </c>
      <c r="DQ554" s="23" t="n">
        <v>1.581727061774728</v>
      </c>
      <c r="DR554" s="23" t="n">
        <v>0.007785845985820053</v>
      </c>
      <c r="DS554" s="23" t="n">
        <v>0.002708537174000935</v>
      </c>
      <c r="DT554" s="23" t="n">
        <v>2.425513938784711</v>
      </c>
      <c r="DU554" s="23" t="n">
        <v>1.425513938784711</v>
      </c>
      <c r="DV554" s="23" t="n">
        <v>-0.0002924799047925791</v>
      </c>
      <c r="DW554" s="23" t="n">
        <v>-0.0001898215219323603</v>
      </c>
      <c r="DX554" s="23" t="n">
        <v>-0.0007183469893004326</v>
      </c>
      <c r="DY554" s="23" t="n">
        <v>-0.0002360455625754933</v>
      </c>
      <c r="DZ554" s="23" t="n">
        <v>-0.0004258670845078535</v>
      </c>
      <c r="EA554" s="23" t="n">
        <v>1.649007055944503</v>
      </c>
      <c r="EB554" s="23" t="n">
        <v>2.456055877787125</v>
      </c>
      <c r="EC554" s="23" t="n">
        <v>-0.001380106577642783</v>
      </c>
      <c r="ED554" s="23" t="n">
        <v>-0.00066175958834235</v>
      </c>
      <c r="EE554" s="23" t="n">
        <v>4.718637263717405</v>
      </c>
      <c r="EF554" s="23" t="n">
        <v>3.718637263717405</v>
      </c>
      <c r="EG554" s="23" t="n">
        <v>0.005132058472529859</v>
      </c>
      <c r="EH554" s="23" t="n">
        <v>0.002169838618755037</v>
      </c>
      <c r="EI554" s="23" t="n">
        <v>0.008484510135465419</v>
      </c>
      <c r="EJ554" s="23" t="n">
        <v>0.001182613044180523</v>
      </c>
      <c r="EK554" s="23" t="n">
        <v>0.00335245166293556</v>
      </c>
      <c r="EL554" s="23" t="n">
        <v>1.42280083720196</v>
      </c>
      <c r="EM554" s="23" t="n">
        <v>1.653237230417401</v>
      </c>
      <c r="EN554" s="23" t="n">
        <v>0.01099464702848729</v>
      </c>
      <c r="EO554" s="23" t="n">
        <v>0.00251013689302187</v>
      </c>
      <c r="EP554" s="23" t="n">
        <v>2.142346406873158</v>
      </c>
      <c r="EQ554" s="23" t="n">
        <v>1.142346406873157</v>
      </c>
      <c r="ER554" s="23" t="n">
        <v>0.008162322065563258</v>
      </c>
      <c r="ES554" s="23" t="n">
        <v>7.765921906795925e-07</v>
      </c>
      <c r="ET554" s="23" t="n">
        <v>0.008243703416734126</v>
      </c>
      <c r="EU554" s="23" t="n">
        <v>8.060475898018899e-05</v>
      </c>
      <c r="EV554" s="23" t="n">
        <v>8.138135117086859e-05</v>
      </c>
      <c r="EW554" s="23" t="n">
        <v>1.000095143536905</v>
      </c>
      <c r="EX554" s="23" t="n">
        <v>1.009970367564178</v>
      </c>
      <c r="EY554" s="23" t="n">
        <v>0.01554334602872957</v>
      </c>
      <c r="EZ554" s="23" t="n">
        <v>0.007299642611995448</v>
      </c>
      <c r="FA554" s="23" t="n">
        <v>1.904279922291571</v>
      </c>
      <c r="FB554" s="23" t="n">
        <v>0.9042799222915708</v>
      </c>
      <c r="FC554" s="23" t="n">
        <v>0.03178204461852822</v>
      </c>
      <c r="FD554" s="23" t="n">
        <v>0.003035783698318526</v>
      </c>
      <c r="FE554" s="23" t="n">
        <v>0.03604228532484467</v>
      </c>
      <c r="FF554" s="23" t="n">
        <v>0.001224457007997916</v>
      </c>
      <c r="FG554" s="23" t="n">
        <v>0.004260240706316441</v>
      </c>
      <c r="FH554" s="23" t="n">
        <v>1.095518829413157</v>
      </c>
      <c r="FI554" s="23" t="n">
        <v>1.13404552027571</v>
      </c>
      <c r="FJ554" s="23" t="n">
        <v>0.04175909300495051</v>
      </c>
      <c r="FK554" s="23" t="n">
        <v>0.005716807680105844</v>
      </c>
      <c r="FL554" s="23" t="n">
        <v>1.313920910569923</v>
      </c>
      <c r="FM554" s="23" t="n">
        <v>0.3139209105699225</v>
      </c>
    </row>
    <row r="555">
      <c r="A555" s="2" t="inlineStr">
        <is>
          <t>SA|6301</t>
        </is>
      </c>
      <c r="B555" s="2" t="inlineStr">
        <is>
          <t>SA</t>
        </is>
      </c>
      <c r="C555" s="2" t="inlineStr">
        <is>
          <t>6301</t>
        </is>
      </c>
      <c r="D555" s="2" t="inlineStr">
        <is>
          <t>Insurance and superannuation funds</t>
        </is>
      </c>
      <c r="E555" s="23" t="n">
        <v>1</v>
      </c>
      <c r="F555" s="23" t="n">
        <v>0.5627111708635142</v>
      </c>
      <c r="G555" s="23" t="n">
        <v>1.840929395606256</v>
      </c>
      <c r="H555" s="23" t="n">
        <v>0.2782182247427416</v>
      </c>
      <c r="I555" s="23" t="n">
        <v>0.8409293956062558</v>
      </c>
      <c r="J555" s="23" t="n">
        <v>1.562711170863514</v>
      </c>
      <c r="K555" s="23" t="n">
        <v>1.840929395606256</v>
      </c>
      <c r="L555" s="23" t="n">
        <v>2.368052716218375</v>
      </c>
      <c r="M555" s="23" t="n">
        <v>0.5271233206121195</v>
      </c>
      <c r="N555" s="23" t="n">
        <v>2.368052716218375</v>
      </c>
      <c r="O555" s="23" t="n">
        <v>1.368052716218375</v>
      </c>
      <c r="P555" s="23" t="n">
        <v>0.1231241854470006</v>
      </c>
      <c r="Q555" s="23" t="n">
        <v>0.1547333042815722</v>
      </c>
      <c r="R555" s="23" t="n">
        <v>0.3622150272175895</v>
      </c>
      <c r="S555" s="23" t="n">
        <v>0.0843575374890167</v>
      </c>
      <c r="T555" s="23" t="n">
        <v>0.2390908417705889</v>
      </c>
      <c r="U555" s="23" t="n">
        <v>2.256725506201849</v>
      </c>
      <c r="V555" s="23" t="n">
        <v>2.941867399183784</v>
      </c>
      <c r="W555" s="23" t="n">
        <v>0.4942529900415649</v>
      </c>
      <c r="X555" s="23" t="n">
        <v>0.1320379628239755</v>
      </c>
      <c r="Y555" s="23" t="n">
        <v>4.01426403957262</v>
      </c>
      <c r="Z555" s="23" t="n">
        <v>3.01426403957262</v>
      </c>
      <c r="AA555" s="23" t="n">
        <v>0.2581677643538305</v>
      </c>
      <c r="AB555" s="23" t="n">
        <v>0.3138261763742325</v>
      </c>
      <c r="AC555" s="23" t="n">
        <v>0.7123043844810212</v>
      </c>
      <c r="AD555" s="23" t="n">
        <v>0.1403104437529581</v>
      </c>
      <c r="AE555" s="23" t="n">
        <v>0.4541366201271906</v>
      </c>
      <c r="AF555" s="23" t="n">
        <v>2.215590091813785</v>
      </c>
      <c r="AG555" s="23" t="n">
        <v>2.759075619932069</v>
      </c>
      <c r="AH555" s="23" t="n">
        <v>1.000174257638524</v>
      </c>
      <c r="AI555" s="23" t="n">
        <v>0.2878698731575026</v>
      </c>
      <c r="AJ555" s="23" t="n">
        <v>3.874125261695104</v>
      </c>
      <c r="AK555" s="23" t="n">
        <v>2.874125261695105</v>
      </c>
      <c r="AL555" s="23" t="n">
        <v>0.2662382485364733</v>
      </c>
      <c r="AM555" s="23" t="n">
        <v>0.3213424428031412</v>
      </c>
      <c r="AN555" s="23" t="n">
        <v>0.7311826852012895</v>
      </c>
      <c r="AO555" s="23" t="n">
        <v>0.143601993861675</v>
      </c>
      <c r="AP555" s="23" t="n">
        <v>0.4649444366648162</v>
      </c>
      <c r="AQ555" s="23" t="n">
        <v>2.206973245089985</v>
      </c>
      <c r="AR555" s="23" t="n">
        <v>2.746347263102286</v>
      </c>
      <c r="AS555" s="23" t="n">
        <v>1.034049177952578</v>
      </c>
      <c r="AT555" s="23" t="n">
        <v>0.3028664927512885</v>
      </c>
      <c r="AU555" s="23" t="n">
        <v>3.883924205619609</v>
      </c>
      <c r="AV555" s="23" t="n">
        <v>2.883924205619609</v>
      </c>
      <c r="AW555" s="23" t="n">
        <v>0.307239290086138</v>
      </c>
      <c r="AX555" s="23" t="n">
        <v>0.3258548689854187</v>
      </c>
      <c r="AY555" s="23" t="n">
        <v>0.7786514403305064</v>
      </c>
      <c r="AZ555" s="23" t="n">
        <v>0.1455572812589496</v>
      </c>
      <c r="BA555" s="23" t="n">
        <v>0.4714121502443683</v>
      </c>
      <c r="BB555" s="23" t="n">
        <v>2.060589838279022</v>
      </c>
      <c r="BC555" s="23" t="n">
        <v>2.534348520699298</v>
      </c>
      <c r="BD555" s="23" t="n">
        <v>1.086630106498863</v>
      </c>
      <c r="BE555" s="23" t="n">
        <v>0.3079786661683562</v>
      </c>
      <c r="BF555" s="23" t="n">
        <v>3.536755036096501</v>
      </c>
      <c r="BG555" s="23" t="n">
        <v>2.536755036096501</v>
      </c>
      <c r="BH555" s="23" t="n">
        <v>1.639526670481007</v>
      </c>
      <c r="BI555" s="23" t="n">
        <v>1.503174104594114</v>
      </c>
      <c r="BJ555" s="23" t="n">
        <v>3.986062308071584</v>
      </c>
      <c r="BK555" s="23" t="n">
        <v>0.8433615329964628</v>
      </c>
      <c r="BL555" s="23" t="n">
        <v>2.346535637590577</v>
      </c>
      <c r="BM555" s="23" t="n">
        <v>1.916834188585118</v>
      </c>
      <c r="BN555" s="23" t="n">
        <v>2.43122748768835</v>
      </c>
      <c r="BO555" s="23" t="n">
        <v>5.571708086292716</v>
      </c>
      <c r="BP555" s="23" t="n">
        <v>1.585645778221132</v>
      </c>
      <c r="BQ555" s="23" t="n">
        <v>3.398363800119262</v>
      </c>
      <c r="BR555" s="23" t="n">
        <v>2.398363800119262</v>
      </c>
      <c r="CD555" s="23" t="n">
        <v>0.13504357890683</v>
      </c>
      <c r="CE555" s="23" t="n">
        <v>0.1590928720926603</v>
      </c>
      <c r="CF555" s="23" t="n">
        <v>0.3500893572634316</v>
      </c>
      <c r="CG555" s="23" t="n">
        <v>0.05595290626394131</v>
      </c>
      <c r="CH555" s="23" t="n">
        <v>0.2150457783566016</v>
      </c>
      <c r="CI555" s="23" t="n">
        <v>2.178085425316094</v>
      </c>
      <c r="CJ555" s="23" t="n">
        <v>2.592417648416792</v>
      </c>
      <c r="CK555" s="23" t="n">
        <v>0.5059212675969585</v>
      </c>
      <c r="CL555" s="23" t="n">
        <v>0.1558319103335269</v>
      </c>
      <c r="CM555" s="23" t="n">
        <v>3.746355596410893</v>
      </c>
      <c r="CN555" s="23" t="n">
        <v>2.746355596410894</v>
      </c>
      <c r="CO555" s="23" t="n">
        <v>0.03465362111812019</v>
      </c>
      <c r="CP555" s="23" t="n">
        <v>0.002372875776045807</v>
      </c>
      <c r="CQ555" s="23" t="n">
        <v>0.03740513715633131</v>
      </c>
      <c r="CR555" s="23" t="n">
        <v>0.0003786402621653176</v>
      </c>
      <c r="CS555" s="23" t="n">
        <v>0.002751516038211124</v>
      </c>
      <c r="CT555" s="23" t="n">
        <v>1.068474107452079</v>
      </c>
      <c r="CU555" s="23" t="n">
        <v>1.079400534473218</v>
      </c>
      <c r="CV555" s="23" t="n">
        <v>0.03928804165046353</v>
      </c>
      <c r="CW555" s="23" t="n">
        <v>0.001882904494132219</v>
      </c>
      <c r="CX555" s="23" t="n">
        <v>1.133735534204246</v>
      </c>
      <c r="CY555" s="23" t="n">
        <v>0.133735534204246</v>
      </c>
      <c r="CZ555" s="23" t="n">
        <v>1.479309532633603e-06</v>
      </c>
      <c r="DA555" s="23" t="n">
        <v>2.944811964108891e-05</v>
      </c>
      <c r="DB555" s="23" t="n">
        <v>7.506111462671737e-05</v>
      </c>
      <c r="DC555" s="23" t="n">
        <v>4.413368545299485e-05</v>
      </c>
      <c r="DD555" s="23" t="n">
        <v>7.358180509408377e-05</v>
      </c>
      <c r="DE555" s="23" t="n">
        <v>20.90666523230109</v>
      </c>
      <c r="DF555" s="23" t="n">
        <v>50.7406414755448</v>
      </c>
      <c r="DG555" s="23" t="n">
        <v>0.0001753356672487047</v>
      </c>
      <c r="DH555" s="23" t="n">
        <v>0.0001002745526219874</v>
      </c>
      <c r="DI555" s="23" t="n">
        <v>118.5253413033553</v>
      </c>
      <c r="DJ555" s="23" t="n">
        <v>117.5253413033553</v>
      </c>
      <c r="DK555" s="23" t="n">
        <v>0.006826749090915961</v>
      </c>
      <c r="DL555" s="23" t="n">
        <v>0.002692830014926115</v>
      </c>
      <c r="DM555" s="23" t="n">
        <v>0.01167814736689501</v>
      </c>
      <c r="DN555" s="23" t="n">
        <v>0.00215856826105293</v>
      </c>
      <c r="DO555" s="23" t="n">
        <v>0.004851398275979045</v>
      </c>
      <c r="DP555" s="23" t="n">
        <v>1.394452759148471</v>
      </c>
      <c r="DQ555" s="23" t="n">
        <v>1.710645464095726</v>
      </c>
      <c r="DR555" s="23" t="n">
        <v>0.015818801255532</v>
      </c>
      <c r="DS555" s="23" t="n">
        <v>0.00414065388863699</v>
      </c>
      <c r="DT555" s="23" t="n">
        <v>2.317179237857349</v>
      </c>
      <c r="DU555" s="23" t="n">
        <v>1.317179237857349</v>
      </c>
      <c r="DV555" s="23" t="n">
        <v>-0.0004808079689040373</v>
      </c>
      <c r="DW555" s="23" t="n">
        <v>-0.0005827277283355309</v>
      </c>
      <c r="DX555" s="23" t="n">
        <v>-0.001689590508635935</v>
      </c>
      <c r="DY555" s="23" t="n">
        <v>-0.0006260548113963668</v>
      </c>
      <c r="DZ555" s="23" t="n">
        <v>-0.001208782539731898</v>
      </c>
      <c r="EA555" s="23" t="n">
        <v>2.211976019581812</v>
      </c>
      <c r="EB555" s="23" t="n">
        <v>3.514065111040524</v>
      </c>
      <c r="EC555" s="23" t="n">
        <v>-0.002701250026959982</v>
      </c>
      <c r="ED555" s="23" t="n">
        <v>-0.001011659518324047</v>
      </c>
      <c r="EE555" s="23" t="n">
        <v>5.618147372052219</v>
      </c>
      <c r="EF555" s="23" t="n">
        <v>4.618147372052218</v>
      </c>
      <c r="EG555" s="23" t="n">
        <v>0.003817278145796443</v>
      </c>
      <c r="EH555" s="23" t="n">
        <v>0.006691861299440496</v>
      </c>
      <c r="EI555" s="23" t="n">
        <v>0.01371543544102245</v>
      </c>
      <c r="EJ555" s="23" t="n">
        <v>0.003206295995785512</v>
      </c>
      <c r="EK555" s="23" t="n">
        <v>0.009898157295226008</v>
      </c>
      <c r="EL555" s="23" t="n">
        <v>2.753045244242818</v>
      </c>
      <c r="EM555" s="23" t="n">
        <v>3.592988228045625</v>
      </c>
      <c r="EN555" s="23" t="n">
        <v>0.01755278653476771</v>
      </c>
      <c r="EO555" s="23" t="n">
        <v>0.003837351093745259</v>
      </c>
      <c r="EP555" s="23" t="n">
        <v>4.598246673247194</v>
      </c>
      <c r="EQ555" s="23" t="n">
        <v>3.598246673247194</v>
      </c>
      <c r="ER555" s="23" t="n">
        <v>0.004253206036846275</v>
      </c>
      <c r="ES555" s="23" t="n">
        <v>0.0008244051294680789</v>
      </c>
      <c r="ET555" s="23" t="n">
        <v>0.005162865279245739</v>
      </c>
      <c r="EU555" s="23" t="n">
        <v>8.525411293138462e-05</v>
      </c>
      <c r="EV555" s="23" t="n">
        <v>0.0009096592423994635</v>
      </c>
      <c r="EW555" s="23" t="n">
        <v>1.193831458510618</v>
      </c>
      <c r="EX555" s="23" t="n">
        <v>1.213876128858777</v>
      </c>
      <c r="EY555" s="23" t="n">
        <v>0.01632213377928692</v>
      </c>
      <c r="EZ555" s="23" t="n">
        <v>0.01115926850004118</v>
      </c>
      <c r="FA555" s="23" t="n">
        <v>3.837607122223891</v>
      </c>
      <c r="FB555" s="23" t="n">
        <v>2.837607122223891</v>
      </c>
      <c r="FC555" s="23" t="n">
        <v>0.007573650432732507</v>
      </c>
      <c r="FD555" s="23" t="n">
        <v>0.008922407191241096</v>
      </c>
      <c r="FE555" s="23" t="n">
        <v>0.01963406504475522</v>
      </c>
      <c r="FF555" s="23" t="n">
        <v>0.003138007420781616</v>
      </c>
      <c r="FG555" s="23" t="n">
        <v>0.01206041461202271</v>
      </c>
      <c r="FH555" s="23" t="n">
        <v>2.178085425316094</v>
      </c>
      <c r="FI555" s="23" t="n">
        <v>2.592417648416791</v>
      </c>
      <c r="FJ555" s="23" t="n">
        <v>0.02837358768392722</v>
      </c>
      <c r="FK555" s="23" t="n">
        <v>0.008739522639172003</v>
      </c>
      <c r="FL555" s="23" t="n">
        <v>3.746355596410895</v>
      </c>
      <c r="FM555" s="23" t="n">
        <v>2.746355596410895</v>
      </c>
    </row>
    <row r="556">
      <c r="A556" s="2" t="inlineStr">
        <is>
          <t>SA|6401</t>
        </is>
      </c>
      <c r="B556" s="2" t="inlineStr">
        <is>
          <t>SA</t>
        </is>
      </c>
      <c r="C556" s="2" t="inlineStr">
        <is>
          <t>6401</t>
        </is>
      </c>
      <c r="D556" s="2" t="inlineStr">
        <is>
          <t>Auxiliary finance and insurance services</t>
        </is>
      </c>
      <c r="E556" s="23" t="n">
        <v>1</v>
      </c>
      <c r="F556" s="23" t="n">
        <v>0.356158165771402</v>
      </c>
      <c r="G556" s="23" t="n">
        <v>1.526282789622273</v>
      </c>
      <c r="H556" s="23" t="n">
        <v>0.1701246238508713</v>
      </c>
      <c r="I556" s="23" t="n">
        <v>0.5262827896222733</v>
      </c>
      <c r="J556" s="23" t="n">
        <v>1.356158165771402</v>
      </c>
      <c r="K556" s="23" t="n">
        <v>1.526282789622273</v>
      </c>
      <c r="L556" s="23" t="n">
        <v>2.232207650707532</v>
      </c>
      <c r="M556" s="23" t="n">
        <v>0.7059248610852584</v>
      </c>
      <c r="N556" s="23" t="n">
        <v>2.232207650707532</v>
      </c>
      <c r="O556" s="23" t="n">
        <v>1.232207650707532</v>
      </c>
      <c r="P556" s="23" t="n">
        <v>0.2981833675214302</v>
      </c>
      <c r="Q556" s="23" t="n">
        <v>0.1361088395235599</v>
      </c>
      <c r="R556" s="23" t="n">
        <v>0.4850792647053503</v>
      </c>
      <c r="S556" s="23" t="n">
        <v>0.05078705766036021</v>
      </c>
      <c r="T556" s="23" t="n">
        <v>0.1868958971839201</v>
      </c>
      <c r="U556" s="23" t="n">
        <v>1.456460199825793</v>
      </c>
      <c r="V556" s="23" t="n">
        <v>1.626781764313156</v>
      </c>
      <c r="W556" s="23" t="n">
        <v>0.6619048326886772</v>
      </c>
      <c r="X556" s="23" t="n">
        <v>0.1768255679833269</v>
      </c>
      <c r="Y556" s="23" t="n">
        <v>2.219791258615746</v>
      </c>
      <c r="Z556" s="23" t="n">
        <v>1.219791258615747</v>
      </c>
      <c r="AA556" s="23" t="n">
        <v>0.5217790343220315</v>
      </c>
      <c r="AB556" s="23" t="n">
        <v>0.2017579228115182</v>
      </c>
      <c r="AC556" s="23" t="n">
        <v>0.8085000377442177</v>
      </c>
      <c r="AD556" s="23" t="n">
        <v>0.08496308061066801</v>
      </c>
      <c r="AE556" s="23" t="n">
        <v>0.2867210034221862</v>
      </c>
      <c r="AF556" s="23" t="n">
        <v>1.386673111681596</v>
      </c>
      <c r="AG556" s="23" t="n">
        <v>1.549506562284041</v>
      </c>
      <c r="AH556" s="23" t="n">
        <v>1.194016087353556</v>
      </c>
      <c r="AI556" s="23" t="n">
        <v>0.3855160496093382</v>
      </c>
      <c r="AJ556" s="23" t="n">
        <v>2.288355815033827</v>
      </c>
      <c r="AK556" s="23" t="n">
        <v>1.288355815033827</v>
      </c>
      <c r="AL556" s="23" t="n">
        <v>0.5349538738790677</v>
      </c>
      <c r="AM556" s="23" t="n">
        <v>0.2061750025600728</v>
      </c>
      <c r="AN556" s="23" t="n">
        <v>0.8280807970767829</v>
      </c>
      <c r="AO556" s="23" t="n">
        <v>0.08695192063764248</v>
      </c>
      <c r="AP556" s="23" t="n">
        <v>0.2931269231977153</v>
      </c>
      <c r="AQ556" s="23" t="n">
        <v>1.385407065220507</v>
      </c>
      <c r="AR556" s="23" t="n">
        <v>1.54794803348593</v>
      </c>
      <c r="AS556" s="23" t="n">
        <v>1.23368035691898</v>
      </c>
      <c r="AT556" s="23" t="n">
        <v>0.4055995598421966</v>
      </c>
      <c r="AU556" s="23" t="n">
        <v>2.306143421251057</v>
      </c>
      <c r="AV556" s="23" t="n">
        <v>1.306143421251057</v>
      </c>
      <c r="AW556" s="23" t="n">
        <v>0.5372100234963447</v>
      </c>
      <c r="AX556" s="23" t="n">
        <v>0.2087519286953139</v>
      </c>
      <c r="AY556" s="23" t="n">
        <v>0.8340842660684786</v>
      </c>
      <c r="AZ556" s="23" t="n">
        <v>0.08812231387682004</v>
      </c>
      <c r="BA556" s="23" t="n">
        <v>0.2968742425721339</v>
      </c>
      <c r="BB556" s="23" t="n">
        <v>1.388585319642187</v>
      </c>
      <c r="BC556" s="23" t="n">
        <v>1.552622307082016</v>
      </c>
      <c r="BD556" s="23" t="n">
        <v>1.246530061256697</v>
      </c>
      <c r="BE556" s="23" t="n">
        <v>0.4124457951882181</v>
      </c>
      <c r="BF556" s="23" t="n">
        <v>2.320377518542668</v>
      </c>
      <c r="BG556" s="23" t="n">
        <v>1.320377518542668</v>
      </c>
      <c r="BH556" s="23" t="n">
        <v>1.899773893312642</v>
      </c>
      <c r="BI556" s="23" t="n">
        <v>1.232073464446229</v>
      </c>
      <c r="BJ556" s="23" t="n">
        <v>3.646635670629288</v>
      </c>
      <c r="BK556" s="23" t="n">
        <v>0.5147883128704172</v>
      </c>
      <c r="BL556" s="23" t="n">
        <v>1.746861777316646</v>
      </c>
      <c r="BM556" s="23" t="n">
        <v>1.648536896302885</v>
      </c>
      <c r="BN556" s="23" t="n">
        <v>1.919510360399067</v>
      </c>
      <c r="BO556" s="23" t="n">
        <v>5.770136437814736</v>
      </c>
      <c r="BP556" s="23" t="n">
        <v>2.123500767185448</v>
      </c>
      <c r="BQ556" s="23" t="n">
        <v>3.037275361097489</v>
      </c>
      <c r="BR556" s="23" t="n">
        <v>2.037275361097489</v>
      </c>
      <c r="CD556" s="23" t="n">
        <v>0.2235956668006014</v>
      </c>
      <c r="CE556" s="23" t="n">
        <v>0.06564908328795832</v>
      </c>
      <c r="CF556" s="23" t="n">
        <v>0.3234207730388676</v>
      </c>
      <c r="CG556" s="23" t="n">
        <v>0.03417602295030789</v>
      </c>
      <c r="CH556" s="23" t="n">
        <v>0.09982510623826621</v>
      </c>
      <c r="CI556" s="23" t="n">
        <v>1.293606241244841</v>
      </c>
      <c r="CJ556" s="23" t="n">
        <v>1.446453670890181</v>
      </c>
      <c r="CK556" s="23" t="n">
        <v>0.5321112546648785</v>
      </c>
      <c r="CL556" s="23" t="n">
        <v>0.2086904816260109</v>
      </c>
      <c r="CM556" s="23" t="n">
        <v>2.379792338012551</v>
      </c>
      <c r="CN556" s="23" t="n">
        <v>1.379792338012551</v>
      </c>
      <c r="CO556" s="23" t="n">
        <v>0</v>
      </c>
      <c r="CP556" s="23" t="n">
        <v>0.0004072412592206713</v>
      </c>
      <c r="CQ556" s="23" t="n">
        <v>0.00056874028994452</v>
      </c>
      <c r="CR556" s="23" t="n">
        <v>0.0001614990307238487</v>
      </c>
      <c r="CS556" s="23" t="n">
        <v>0.00056874028994452</v>
      </c>
      <c r="CV556" s="23" t="n">
        <v>0.003090330668290102</v>
      </c>
      <c r="CW556" s="23" t="n">
        <v>0.002521590378345582</v>
      </c>
      <c r="CZ556" s="23" t="n">
        <v>4.843795320569271e-06</v>
      </c>
      <c r="DA556" s="23" t="n">
        <v>3.941149254435044e-05</v>
      </c>
      <c r="DB556" s="23" t="n">
        <v>7.589406158526628e-05</v>
      </c>
      <c r="DC556" s="23" t="n">
        <v>3.163877372034657e-05</v>
      </c>
      <c r="DD556" s="23" t="n">
        <v>7.105026626469701e-05</v>
      </c>
      <c r="DE556" s="23" t="n">
        <v>9.136490073597614</v>
      </c>
      <c r="DF556" s="23" t="n">
        <v>15.66830482348845</v>
      </c>
      <c r="DG556" s="23" t="n">
        <v>0.0002101819916807562</v>
      </c>
      <c r="DH556" s="23" t="n">
        <v>0.0001342879300954899</v>
      </c>
      <c r="DI556" s="23" t="n">
        <v>43.39200518820733</v>
      </c>
      <c r="DJ556" s="23" t="n">
        <v>42.39200518820733</v>
      </c>
      <c r="DK556" s="23" t="n">
        <v>0.003584017680114526</v>
      </c>
      <c r="DL556" s="23" t="n">
        <v>0.002876882174850382</v>
      </c>
      <c r="DM556" s="23" t="n">
        <v>0.007872852721548852</v>
      </c>
      <c r="DN556" s="23" t="n">
        <v>0.001411952866583944</v>
      </c>
      <c r="DO556" s="23" t="n">
        <v>0.004288835041434326</v>
      </c>
      <c r="DP556" s="23" t="n">
        <v>1.802697539917954</v>
      </c>
      <c r="DQ556" s="23" t="n">
        <v>2.196655659716857</v>
      </c>
      <c r="DR556" s="23" t="n">
        <v>0.01341802670046499</v>
      </c>
      <c r="DS556" s="23" t="n">
        <v>0.005545173978916134</v>
      </c>
      <c r="DT556" s="23" t="n">
        <v>3.743850588381087</v>
      </c>
      <c r="DU556" s="23" t="n">
        <v>2.743850588381087</v>
      </c>
      <c r="DV556" s="23" t="n">
        <v>-0.001332711858158076</v>
      </c>
      <c r="DW556" s="23" t="n">
        <v>-0.0007466087913742281</v>
      </c>
      <c r="DX556" s="23" t="n">
        <v>-0.002514018081382926</v>
      </c>
      <c r="DY556" s="23" t="n">
        <v>-0.0004346974318506219</v>
      </c>
      <c r="DZ556" s="23" t="n">
        <v>-0.00118130622322485</v>
      </c>
      <c r="EA556" s="23" t="n">
        <v>1.560217714582435</v>
      </c>
      <c r="EB556" s="23" t="n">
        <v>1.886392820768863</v>
      </c>
      <c r="EC556" s="23" t="n">
        <v>-0.003868835022718727</v>
      </c>
      <c r="ED556" s="23" t="n">
        <v>-0.001354816941335801</v>
      </c>
      <c r="EE556" s="23" t="n">
        <v>2.902979364245919</v>
      </c>
      <c r="EF556" s="23" t="n">
        <v>1.902979364245918</v>
      </c>
      <c r="EG556" s="23" t="n">
        <v>0.01306692794816664</v>
      </c>
      <c r="EH556" s="23" t="n">
        <v>0.004893685955029058</v>
      </c>
      <c r="EI556" s="23" t="n">
        <v>0.01978189343608492</v>
      </c>
      <c r="EJ556" s="23" t="n">
        <v>0.001821279532889222</v>
      </c>
      <c r="EK556" s="23" t="n">
        <v>0.00671496548791828</v>
      </c>
      <c r="EL556" s="23" t="n">
        <v>1.374509293572379</v>
      </c>
      <c r="EM556" s="23" t="n">
        <v>1.513890144229381</v>
      </c>
      <c r="EN556" s="23" t="n">
        <v>0.024920883558248</v>
      </c>
      <c r="EO556" s="23" t="n">
        <v>0.005138990122163074</v>
      </c>
      <c r="EP556" s="23" t="n">
        <v>1.907172340515165</v>
      </c>
      <c r="EQ556" s="23" t="n">
        <v>0.9071723405151648</v>
      </c>
      <c r="ER556" s="23" t="n">
        <v>0.0001079116088694249</v>
      </c>
      <c r="ES556" s="23" t="n">
        <v>-0.0004766062064744769</v>
      </c>
      <c r="ET556" s="23" t="n">
        <v>-0.0002011341035199197</v>
      </c>
      <c r="EU556" s="23" t="n">
        <v>0.0001675604940851323</v>
      </c>
      <c r="EV556" s="23" t="n">
        <v>-0.0003090457123893447</v>
      </c>
      <c r="EW556" s="23" t="n">
        <v>-3.416635165278459</v>
      </c>
      <c r="EX556" s="23" t="n">
        <v>-1.863878276185241</v>
      </c>
      <c r="EY556" s="23" t="n">
        <v>0.01474338600717606</v>
      </c>
      <c r="EZ556" s="23" t="n">
        <v>0.01494452011069598</v>
      </c>
      <c r="FA556" s="23" t="n">
        <v>136.6246519873115</v>
      </c>
      <c r="FB556" s="23" t="n">
        <v>135.6246519873115</v>
      </c>
      <c r="FC556" s="23" t="n">
        <v>0.01253991809406823</v>
      </c>
      <c r="FD556" s="23" t="n">
        <v>0.003681798217117537</v>
      </c>
      <c r="FE556" s="23" t="n">
        <v>0.01813841055982718</v>
      </c>
      <c r="FF556" s="23" t="n">
        <v>0.001916694248641407</v>
      </c>
      <c r="FG556" s="23" t="n">
        <v>0.005598492465758944</v>
      </c>
      <c r="FH556" s="23" t="n">
        <v>1.29360624124484</v>
      </c>
      <c r="FI556" s="23" t="n">
        <v>1.446453670890179</v>
      </c>
      <c r="FJ556" s="23" t="n">
        <v>0.02984240099956855</v>
      </c>
      <c r="FK556" s="23" t="n">
        <v>0.01170399043974137</v>
      </c>
      <c r="FL556" s="23" t="n">
        <v>2.379792338012552</v>
      </c>
      <c r="FM556" s="23" t="n">
        <v>1.379792338012552</v>
      </c>
    </row>
    <row r="557">
      <c r="A557" s="2" t="inlineStr">
        <is>
          <t>SA|6601</t>
        </is>
      </c>
      <c r="B557" s="2" t="inlineStr">
        <is>
          <t>SA</t>
        </is>
      </c>
      <c r="C557" s="2" t="inlineStr">
        <is>
          <t>6601</t>
        </is>
      </c>
      <c r="D557" s="2" t="inlineStr">
        <is>
          <t>Rental and hiring services (except real estate)</t>
        </is>
      </c>
      <c r="E557" s="23" t="n">
        <v>1</v>
      </c>
      <c r="F557" s="23" t="n">
        <v>0.5549729185000439</v>
      </c>
      <c r="G557" s="23" t="n">
        <v>1.858427787474518</v>
      </c>
      <c r="H557" s="23" t="n">
        <v>0.3034548689744739</v>
      </c>
      <c r="I557" s="23" t="n">
        <v>0.8584277874745179</v>
      </c>
      <c r="J557" s="23" t="n">
        <v>1.554972918500044</v>
      </c>
      <c r="K557" s="23" t="n">
        <v>1.858427787474518</v>
      </c>
      <c r="L557" s="23" t="n">
        <v>2.460669930477609</v>
      </c>
      <c r="M557" s="23" t="n">
        <v>0.6022421430030906</v>
      </c>
      <c r="N557" s="23" t="n">
        <v>2.460669930477609</v>
      </c>
      <c r="O557" s="23" t="n">
        <v>1.460669930477609</v>
      </c>
      <c r="P557" s="23" t="n">
        <v>0.1782505087749571</v>
      </c>
      <c r="Q557" s="23" t="n">
        <v>0.1548015647203389</v>
      </c>
      <c r="R557" s="23" t="n">
        <v>0.4138332448773633</v>
      </c>
      <c r="S557" s="23" t="n">
        <v>0.08078117138206722</v>
      </c>
      <c r="T557" s="23" t="n">
        <v>0.2355827361024062</v>
      </c>
      <c r="U557" s="23" t="n">
        <v>1.868449497194857</v>
      </c>
      <c r="V557" s="23" t="n">
        <v>2.321638505951372</v>
      </c>
      <c r="W557" s="23" t="n">
        <v>0.5646875565335666</v>
      </c>
      <c r="X557" s="23" t="n">
        <v>0.1508543116562033</v>
      </c>
      <c r="Y557" s="23" t="n">
        <v>3.167943589134378</v>
      </c>
      <c r="Z557" s="23" t="n">
        <v>2.167943589134378</v>
      </c>
      <c r="AA557" s="23" t="n">
        <v>0.2814996912908103</v>
      </c>
      <c r="AB557" s="23" t="n">
        <v>0.2953793615462711</v>
      </c>
      <c r="AC557" s="23" t="n">
        <v>0.7228818197386608</v>
      </c>
      <c r="AD557" s="23" t="n">
        <v>0.1460027669015794</v>
      </c>
      <c r="AE557" s="23" t="n">
        <v>0.4413821284478506</v>
      </c>
      <c r="AF557" s="23" t="n">
        <v>2.049306165103827</v>
      </c>
      <c r="AG557" s="23" t="n">
        <v>2.56796665184215</v>
      </c>
      <c r="AH557" s="23" t="n">
        <v>1.051775197316948</v>
      </c>
      <c r="AI557" s="23" t="n">
        <v>0.3288933775782874</v>
      </c>
      <c r="AJ557" s="23" t="n">
        <v>3.736328066627916</v>
      </c>
      <c r="AK557" s="23" t="n">
        <v>2.736328066627916</v>
      </c>
      <c r="AL557" s="23" t="n">
        <v>0.2883476678084675</v>
      </c>
      <c r="AM557" s="23" t="n">
        <v>0.3066851768806574</v>
      </c>
      <c r="AN557" s="23" t="n">
        <v>0.7453963963712468</v>
      </c>
      <c r="AO557" s="23" t="n">
        <v>0.1503635516821219</v>
      </c>
      <c r="AP557" s="23" t="n">
        <v>0.4570487285627793</v>
      </c>
      <c r="AQ557" s="23" t="n">
        <v>2.06359513573167</v>
      </c>
      <c r="AR557" s="23" t="n">
        <v>2.585061297830125</v>
      </c>
      <c r="AS557" s="23" t="n">
        <v>1.091423518500006</v>
      </c>
      <c r="AT557" s="23" t="n">
        <v>0.3460271221287589</v>
      </c>
      <c r="AU557" s="23" t="n">
        <v>3.785095703374908</v>
      </c>
      <c r="AV557" s="23" t="n">
        <v>2.785095703374908</v>
      </c>
      <c r="AW557" s="23" t="n">
        <v>0.306990658062864</v>
      </c>
      <c r="AX557" s="23" t="n">
        <v>0.311314412478097</v>
      </c>
      <c r="AY557" s="23" t="n">
        <v>0.7706906571668105</v>
      </c>
      <c r="AZ557" s="23" t="n">
        <v>0.1523855866258495</v>
      </c>
      <c r="BA557" s="23" t="n">
        <v>0.4636999991039465</v>
      </c>
      <c r="BB557" s="23" t="n">
        <v>2.014084319185855</v>
      </c>
      <c r="BC557" s="23" t="n">
        <v>2.510469413075731</v>
      </c>
      <c r="BD557" s="23" t="n">
        <v>1.122558473785281</v>
      </c>
      <c r="BE557" s="23" t="n">
        <v>0.3518678166184702</v>
      </c>
      <c r="BF557" s="23" t="n">
        <v>3.656653530985978</v>
      </c>
      <c r="BG557" s="23" t="n">
        <v>2.656653530985978</v>
      </c>
      <c r="BH557" s="23" t="n">
        <v>0.9071677010790505</v>
      </c>
      <c r="BI557" s="23" t="n">
        <v>1.420173220313352</v>
      </c>
      <c r="BJ557" s="23" t="n">
        <v>3.166178913149454</v>
      </c>
      <c r="BK557" s="23" t="n">
        <v>0.8388379917570514</v>
      </c>
      <c r="BL557" s="23" t="n">
        <v>2.259011212070403</v>
      </c>
      <c r="BM557" s="23" t="n">
        <v>2.565502407795268</v>
      </c>
      <c r="BN557" s="23" t="n">
        <v>3.490180381624448</v>
      </c>
      <c r="BO557" s="23" t="n">
        <v>4.977790492790393</v>
      </c>
      <c r="BP557" s="23" t="n">
        <v>1.811611579640939</v>
      </c>
      <c r="BQ557" s="23" t="n">
        <v>5.487177824860223</v>
      </c>
      <c r="BR557" s="23" t="n">
        <v>4.487177824860223</v>
      </c>
      <c r="CD557" s="23" t="n">
        <v>0.1032491825158531</v>
      </c>
      <c r="CE557" s="23" t="n">
        <v>0.1405777968259321</v>
      </c>
      <c r="CF557" s="23" t="n">
        <v>0.3090485748612975</v>
      </c>
      <c r="CG557" s="23" t="n">
        <v>0.06522159551951223</v>
      </c>
      <c r="CH557" s="23" t="n">
        <v>0.2057993923454444</v>
      </c>
      <c r="CI557" s="23" t="n">
        <v>2.361539078571857</v>
      </c>
      <c r="CJ557" s="23" t="n">
        <v>2.993230235153149</v>
      </c>
      <c r="CK557" s="23" t="n">
        <v>0.4870876407833816</v>
      </c>
      <c r="CL557" s="23" t="n">
        <v>0.1780390659220841</v>
      </c>
      <c r="CM557" s="23" t="n">
        <v>4.717593194586243</v>
      </c>
      <c r="CN557" s="23" t="n">
        <v>3.717593194586243</v>
      </c>
      <c r="CO557" s="23" t="n">
        <v>0</v>
      </c>
      <c r="CP557" s="23" t="n">
        <v>0.0007588628979301067</v>
      </c>
      <c r="CQ557" s="23" t="n">
        <v>0.001119370159434765</v>
      </c>
      <c r="CR557" s="23" t="n">
        <v>0.0003605072615046579</v>
      </c>
      <c r="CS557" s="23" t="n">
        <v>0.001119370159434765</v>
      </c>
      <c r="CV557" s="23" t="n">
        <v>0.003270601936278802</v>
      </c>
      <c r="CW557" s="23" t="n">
        <v>0.002151231776844037</v>
      </c>
      <c r="CZ557" s="23" t="n">
        <v>7.493322853297029e-05</v>
      </c>
      <c r="DA557" s="23" t="n">
        <v>7.013567639708657e-05</v>
      </c>
      <c r="DB557" s="23" t="n">
        <v>0.0002005528729397544</v>
      </c>
      <c r="DC557" s="23" t="n">
        <v>5.548396800969754e-05</v>
      </c>
      <c r="DD557" s="23" t="n">
        <v>0.0001256196444067841</v>
      </c>
      <c r="DE557" s="23" t="n">
        <v>1.935975638180693</v>
      </c>
      <c r="DF557" s="23" t="n">
        <v>2.676421086694696</v>
      </c>
      <c r="DG557" s="23" t="n">
        <v>0.0003151172625205737</v>
      </c>
      <c r="DH557" s="23" t="n">
        <v>0.0001145643895808193</v>
      </c>
      <c r="DI557" s="23" t="n">
        <v>4.205307427557635</v>
      </c>
      <c r="DJ557" s="23" t="n">
        <v>3.205307427557635</v>
      </c>
      <c r="DK557" s="23" t="n">
        <v>0.02007679838287662</v>
      </c>
      <c r="DL557" s="23" t="n">
        <v>0.004850121068278191</v>
      </c>
      <c r="DM557" s="23" t="n">
        <v>0.0272209087246291</v>
      </c>
      <c r="DN557" s="23" t="n">
        <v>0.002293989273474288</v>
      </c>
      <c r="DO557" s="23" t="n">
        <v>0.007144110341752479</v>
      </c>
      <c r="DP557" s="23" t="n">
        <v>1.241578411845528</v>
      </c>
      <c r="DQ557" s="23" t="n">
        <v>1.355839123624693</v>
      </c>
      <c r="DR557" s="23" t="n">
        <v>0.03195163524310499</v>
      </c>
      <c r="DS557" s="23" t="n">
        <v>0.004730726518475892</v>
      </c>
      <c r="DT557" s="23" t="n">
        <v>1.591470643564182</v>
      </c>
      <c r="DU557" s="23" t="n">
        <v>0.5914706435641823</v>
      </c>
      <c r="DV557" s="23" t="n">
        <v>-0.001508741357013038</v>
      </c>
      <c r="DW557" s="23" t="n">
        <v>-0.001049884045165583</v>
      </c>
      <c r="DX557" s="23" t="n">
        <v>-0.003246570961440331</v>
      </c>
      <c r="DY557" s="23" t="n">
        <v>-0.00068794555926171</v>
      </c>
      <c r="DZ557" s="23" t="n">
        <v>-0.001737829604427293</v>
      </c>
      <c r="EA557" s="23" t="n">
        <v>1.695867479396278</v>
      </c>
      <c r="EB557" s="23" t="n">
        <v>2.151840636136466</v>
      </c>
      <c r="EC557" s="23" t="n">
        <v>-0.004402399156628973</v>
      </c>
      <c r="ED557" s="23" t="n">
        <v>-0.001155828195188642</v>
      </c>
      <c r="EE557" s="23" t="n">
        <v>2.917928335539707</v>
      </c>
      <c r="EF557" s="23" t="n">
        <v>1.917928335539707</v>
      </c>
      <c r="EG557" s="23" t="n">
        <v>0.007386580801315643</v>
      </c>
      <c r="EH557" s="23" t="n">
        <v>0.005292922759094423</v>
      </c>
      <c r="EI557" s="23" t="n">
        <v>0.01556401508906223</v>
      </c>
      <c r="EJ557" s="23" t="n">
        <v>0.002884511528652165</v>
      </c>
      <c r="EK557" s="23" t="n">
        <v>0.008177434287746588</v>
      </c>
      <c r="EL557" s="23" t="n">
        <v>1.716559244590093</v>
      </c>
      <c r="EM557" s="23" t="n">
        <v>2.107066247253409</v>
      </c>
      <c r="EN557" s="23" t="n">
        <v>0.01994821600711068</v>
      </c>
      <c r="EO557" s="23" t="n">
        <v>0.004384200918048451</v>
      </c>
      <c r="EP557" s="23" t="n">
        <v>2.700602151885708</v>
      </c>
      <c r="EQ557" s="23" t="n">
        <v>1.700602151885708</v>
      </c>
      <c r="ER557" s="23" t="n">
        <v>-0.0005386042836584175</v>
      </c>
      <c r="ES557" s="23" t="n">
        <v>0.006012892575291779</v>
      </c>
      <c r="ET557" s="23" t="n">
        <v>0.006950561543523939</v>
      </c>
      <c r="EU557" s="23" t="n">
        <v>0.001476273251890577</v>
      </c>
      <c r="EV557" s="23" t="n">
        <v>0.007489165827182356</v>
      </c>
      <c r="EW557" s="23" t="n">
        <v>-10.16384098256662</v>
      </c>
      <c r="EX557" s="23" t="n">
        <v>-12.90476469350173</v>
      </c>
      <c r="EY557" s="23" t="n">
        <v>0.01970010517594651</v>
      </c>
      <c r="EZ557" s="23" t="n">
        <v>0.01274954363242257</v>
      </c>
      <c r="FA557" s="23" t="n">
        <v>-36.57621332332422</v>
      </c>
      <c r="FB557" s="23" t="n">
        <v>-37.57621332332422</v>
      </c>
      <c r="FC557" s="23" t="n">
        <v>0.005790524971053767</v>
      </c>
      <c r="FD557" s="23" t="n">
        <v>0.007884026033535874</v>
      </c>
      <c r="FE557" s="23" t="n">
        <v>0.01733237442076746</v>
      </c>
      <c r="FF557" s="23" t="n">
        <v>0.003657823416177819</v>
      </c>
      <c r="FG557" s="23" t="n">
        <v>0.01154184944971369</v>
      </c>
      <c r="FH557" s="23" t="n">
        <v>2.361539078571857</v>
      </c>
      <c r="FI557" s="23" t="n">
        <v>2.993230235153151</v>
      </c>
      <c r="FJ557" s="23" t="n">
        <v>0.02731734119652496</v>
      </c>
      <c r="FK557" s="23" t="n">
        <v>0.009984966775757501</v>
      </c>
      <c r="FL557" s="23" t="n">
        <v>4.717593194586245</v>
      </c>
      <c r="FM557" s="23" t="n">
        <v>3.717593194586244</v>
      </c>
    </row>
    <row r="558">
      <c r="A558" s="2" t="inlineStr">
        <is>
          <t>SA|6700</t>
        </is>
      </c>
      <c r="B558" s="2" t="inlineStr">
        <is>
          <t>SA</t>
        </is>
      </c>
      <c r="C558" s="2" t="inlineStr">
        <is>
          <t>6700</t>
        </is>
      </c>
      <c r="D558" s="2" t="inlineStr">
        <is>
          <t>Imputed rent for owner-occupiers</t>
        </is>
      </c>
      <c r="E558" s="23" t="n">
        <v>1</v>
      </c>
      <c r="F558" s="23" t="n">
        <v>0.1389458734612548</v>
      </c>
      <c r="G558" s="23" t="n">
        <v>1.223561452287777</v>
      </c>
      <c r="H558" s="23" t="n">
        <v>0.08461557882652251</v>
      </c>
      <c r="I558" s="23" t="n">
        <v>0.2235614522877774</v>
      </c>
      <c r="J558" s="23" t="n">
        <v>1.138945873461255</v>
      </c>
      <c r="K558" s="23" t="n">
        <v>1.223561452287777</v>
      </c>
      <c r="L558" s="23" t="n">
        <v>1.287989775859945</v>
      </c>
      <c r="M558" s="23" t="n">
        <v>0.06442832357216721</v>
      </c>
      <c r="N558" s="23" t="n">
        <v>1.287989775859945</v>
      </c>
      <c r="O558" s="23" t="n">
        <v>0.2879897758599446</v>
      </c>
      <c r="P558" s="23" t="n">
        <v>0</v>
      </c>
      <c r="Q558" s="23" t="n">
        <v>0.02353039383139692</v>
      </c>
      <c r="R558" s="23" t="n">
        <v>0.04427219601890574</v>
      </c>
      <c r="S558" s="23" t="n">
        <v>0.02074180218750882</v>
      </c>
      <c r="T558" s="23" t="n">
        <v>0.04427219601890574</v>
      </c>
      <c r="W558" s="23" t="n">
        <v>0.06041070528226785</v>
      </c>
      <c r="X558" s="23" t="n">
        <v>0.01613850926336211</v>
      </c>
      <c r="AA558" s="23" t="n">
        <v>0.7148976312741782</v>
      </c>
      <c r="AB558" s="23" t="n">
        <v>0.07223172426897964</v>
      </c>
      <c r="AC558" s="23" t="n">
        <v>0.8250734841498593</v>
      </c>
      <c r="AD558" s="23" t="n">
        <v>0.03794412860670146</v>
      </c>
      <c r="AE558" s="23" t="n">
        <v>0.1101758528756811</v>
      </c>
      <c r="AF558" s="23" t="n">
        <v>1.101037856483367</v>
      </c>
      <c r="AG558" s="23" t="n">
        <v>1.154114166918293</v>
      </c>
      <c r="AH558" s="23" t="n">
        <v>0.8602587484119922</v>
      </c>
      <c r="AI558" s="23" t="n">
        <v>0.03518526426213298</v>
      </c>
      <c r="AJ558" s="23" t="n">
        <v>1.203331373302683</v>
      </c>
      <c r="AK558" s="23" t="n">
        <v>0.2033313733026835</v>
      </c>
      <c r="AL558" s="23" t="n">
        <v>0.8323557213078645</v>
      </c>
      <c r="AM558" s="23" t="n">
        <v>0.07329340813233873</v>
      </c>
      <c r="AN558" s="23" t="n">
        <v>0.9442739074072937</v>
      </c>
      <c r="AO558" s="23" t="n">
        <v>0.03862477796709043</v>
      </c>
      <c r="AP558" s="23" t="n">
        <v>0.1119181860994292</v>
      </c>
      <c r="AQ558" s="23" t="n">
        <v>1.08805539056928</v>
      </c>
      <c r="AR558" s="23" t="n">
        <v>1.134459562461557</v>
      </c>
      <c r="AS558" s="23" t="n">
        <v>0.9812921527231868</v>
      </c>
      <c r="AT558" s="23" t="n">
        <v>0.03701824531589315</v>
      </c>
      <c r="AU558" s="23" t="n">
        <v>1.178933630901583</v>
      </c>
      <c r="AV558" s="23" t="n">
        <v>0.178933630901583</v>
      </c>
      <c r="AW558" s="23" t="n">
        <v>0.8500858054911626</v>
      </c>
      <c r="AX558" s="23" t="n">
        <v>0.07497007770994797</v>
      </c>
      <c r="AY558" s="23" t="n">
        <v>0.9642603912416779</v>
      </c>
      <c r="AZ558" s="23" t="n">
        <v>0.03920450804056734</v>
      </c>
      <c r="BA558" s="23" t="n">
        <v>0.1141745857505153</v>
      </c>
      <c r="BB558" s="23" t="n">
        <v>1.088191188731391</v>
      </c>
      <c r="BC558" s="23" t="n">
        <v>1.134309483834455</v>
      </c>
      <c r="BD558" s="23" t="n">
        <v>1.001903478506679</v>
      </c>
      <c r="BE558" s="23" t="n">
        <v>0.03764308726500121</v>
      </c>
      <c r="BF558" s="23" t="n">
        <v>1.178590998737827</v>
      </c>
      <c r="BG558" s="23" t="n">
        <v>0.1785909987378266</v>
      </c>
      <c r="BH558" s="23" t="n">
        <v>0</v>
      </c>
      <c r="BI558" s="23" t="n">
        <v>0.2963667398497762</v>
      </c>
      <c r="BJ558" s="23" t="n">
        <v>0.5295687362496792</v>
      </c>
      <c r="BK558" s="23" t="n">
        <v>0.2332019963999029</v>
      </c>
      <c r="BL558" s="23" t="n">
        <v>0.5295687362496792</v>
      </c>
      <c r="BO558" s="23" t="n">
        <v>0.7233763241049058</v>
      </c>
      <c r="BP558" s="23" t="n">
        <v>0.1938075878552267</v>
      </c>
      <c r="CD558" s="23" t="n">
        <v>0.7148976312741782</v>
      </c>
      <c r="CE558" s="23" t="n">
        <v>0.04870133043758271</v>
      </c>
      <c r="CF558" s="23" t="n">
        <v>0.7808012881309534</v>
      </c>
      <c r="CG558" s="23" t="n">
        <v>0.01720232641919253</v>
      </c>
      <c r="CH558" s="23" t="n">
        <v>0.06590365685677524</v>
      </c>
      <c r="CI558" s="23" t="n">
        <v>1.068123502312885</v>
      </c>
      <c r="CJ558" s="23" t="n">
        <v>1.092186145223776</v>
      </c>
      <c r="CK558" s="23" t="n">
        <v>0.799848043129724</v>
      </c>
      <c r="CL558" s="23" t="n">
        <v>0.01904675499877062</v>
      </c>
      <c r="CM558" s="23" t="n">
        <v>1.118828777910674</v>
      </c>
      <c r="CN558" s="23" t="n">
        <v>0.1188287779106735</v>
      </c>
      <c r="CO558" s="23" t="n">
        <v>0.009899697028787053</v>
      </c>
      <c r="CP558" s="23" t="n">
        <v>0.001027572669696295</v>
      </c>
      <c r="CQ558" s="23" t="n">
        <v>0.01104295299637418</v>
      </c>
      <c r="CR558" s="23" t="n">
        <v>0.0001156832978908289</v>
      </c>
      <c r="CS558" s="23" t="n">
        <v>0.001143255967587124</v>
      </c>
      <c r="CT558" s="23" t="n">
        <v>1.103798395719409</v>
      </c>
      <c r="CU558" s="23" t="n">
        <v>1.115483934938886</v>
      </c>
      <c r="CV558" s="23" t="n">
        <v>0.01127309341183249</v>
      </c>
      <c r="CW558" s="23" t="n">
        <v>0.0002301404154583138</v>
      </c>
      <c r="CX558" s="23" t="n">
        <v>1.138731152989003</v>
      </c>
      <c r="CY558" s="23" t="n">
        <v>0.1387311529890033</v>
      </c>
      <c r="CZ558" s="23" t="n">
        <v>9.218900515481113e-06</v>
      </c>
      <c r="DA558" s="23" t="n">
        <v>2.514195410607302e-05</v>
      </c>
      <c r="DB558" s="23" t="n">
        <v>5.520898635147662e-05</v>
      </c>
      <c r="DC558" s="23" t="n">
        <v>2.084813172992249e-05</v>
      </c>
      <c r="DD558" s="23" t="n">
        <v>4.599008583599551e-05</v>
      </c>
      <c r="DE558" s="23" t="n">
        <v>3.727218290711853</v>
      </c>
      <c r="DF558" s="23" t="n">
        <v>5.988673623146847</v>
      </c>
      <c r="DG558" s="23" t="n">
        <v>6.746517208592954e-05</v>
      </c>
      <c r="DH558" s="23" t="n">
        <v>1.225618573445292e-05</v>
      </c>
      <c r="DI558" s="23" t="n">
        <v>7.318136471115687</v>
      </c>
      <c r="DJ558" s="23" t="n">
        <v>6.318136471115687</v>
      </c>
      <c r="DK558" s="23" t="n">
        <v>0.007821168253995588</v>
      </c>
      <c r="DL558" s="23" t="n">
        <v>0.000752061792543636</v>
      </c>
      <c r="DM558" s="23" t="n">
        <v>0.009210576242604043</v>
      </c>
      <c r="DN558" s="23" t="n">
        <v>0.0006373461960648182</v>
      </c>
      <c r="DO558" s="23" t="n">
        <v>0.001389407988608454</v>
      </c>
      <c r="DP558" s="23" t="n">
        <v>1.096157219499712</v>
      </c>
      <c r="DQ558" s="23" t="n">
        <v>1.177647116579886</v>
      </c>
      <c r="DR558" s="23" t="n">
        <v>0.009716672971975959</v>
      </c>
      <c r="DS558" s="23" t="n">
        <v>0.0005060967293719163</v>
      </c>
      <c r="DT558" s="23" t="n">
        <v>1.242355701402027</v>
      </c>
      <c r="DU558" s="23" t="n">
        <v>0.2423557014020274</v>
      </c>
      <c r="DV558" s="23" t="n">
        <v>0</v>
      </c>
      <c r="DW558" s="23" t="n">
        <v>-0.0001281068387367711</v>
      </c>
      <c r="DX558" s="23" t="n">
        <v>-0.0003222543909456893</v>
      </c>
      <c r="DY558" s="23" t="n">
        <v>-0.0001941475522089182</v>
      </c>
      <c r="DZ558" s="23" t="n">
        <v>-0.0003222543909456893</v>
      </c>
      <c r="EC558" s="23" t="n">
        <v>-0.0004459057724018447</v>
      </c>
      <c r="ED558" s="23" t="n">
        <v>-0.0001236513814561554</v>
      </c>
      <c r="EG558" s="23" t="n">
        <v>0</v>
      </c>
      <c r="EH558" s="23" t="n">
        <v>0.0007102337756978723</v>
      </c>
      <c r="EI558" s="23" t="n">
        <v>0.0014466286704033</v>
      </c>
      <c r="EJ558" s="23" t="n">
        <v>0.0007363948947054278</v>
      </c>
      <c r="EK558" s="23" t="n">
        <v>0.0014466286704033</v>
      </c>
      <c r="EN558" s="23" t="n">
        <v>0.001915653826870918</v>
      </c>
      <c r="EO558" s="23" t="n">
        <v>0.0004690251564676182</v>
      </c>
      <c r="ER558" s="23" t="n">
        <v>0.1174580900336863</v>
      </c>
      <c r="ES558" s="23" t="n">
        <v>0.0003514500876612102</v>
      </c>
      <c r="ET558" s="23" t="n">
        <v>0.1177537945870312</v>
      </c>
      <c r="EU558" s="23" t="n">
        <v>-5.574553431627699e-05</v>
      </c>
      <c r="EV558" s="23" t="n">
        <v>0.0002957045533449332</v>
      </c>
      <c r="EW558" s="23" t="n">
        <v>1.002992131811103</v>
      </c>
      <c r="EX558" s="23" t="n">
        <v>1.002517532451448</v>
      </c>
      <c r="EY558" s="23" t="n">
        <v>0.1191177504843238</v>
      </c>
      <c r="EZ558" s="23" t="n">
        <v>0.001363955897292601</v>
      </c>
      <c r="FA558" s="23" t="n">
        <v>1.01412980962113</v>
      </c>
      <c r="FB558" s="23" t="n">
        <v>0.01412980962113</v>
      </c>
      <c r="FC558" s="23" t="n">
        <v>0.04009361124970368</v>
      </c>
      <c r="FD558" s="23" t="n">
        <v>0.002731317218701113</v>
      </c>
      <c r="FE558" s="23" t="n">
        <v>0.04378968671891452</v>
      </c>
      <c r="FF558" s="23" t="n">
        <v>0.0009647582505097306</v>
      </c>
      <c r="FG558" s="23" t="n">
        <v>0.003696075469210844</v>
      </c>
      <c r="FH558" s="23" t="n">
        <v>1.068123502312885</v>
      </c>
      <c r="FI558" s="23" t="n">
        <v>1.092186145223777</v>
      </c>
      <c r="FJ558" s="23" t="n">
        <v>0.04485788607653159</v>
      </c>
      <c r="FK558" s="23" t="n">
        <v>0.001068199357617074</v>
      </c>
      <c r="FL558" s="23" t="n">
        <v>1.118828777910673</v>
      </c>
      <c r="FM558" s="23" t="n">
        <v>0.1188287779106735</v>
      </c>
    </row>
    <row r="559">
      <c r="A559" s="2" t="inlineStr">
        <is>
          <t>SA|6701</t>
        </is>
      </c>
      <c r="B559" s="2" t="inlineStr">
        <is>
          <t>SA</t>
        </is>
      </c>
      <c r="C559" s="2" t="inlineStr">
        <is>
          <t>6701</t>
        </is>
      </c>
      <c r="D559" s="2" t="inlineStr">
        <is>
          <t>Actual rent for housing</t>
        </is>
      </c>
      <c r="E559" s="23" t="n">
        <v>1</v>
      </c>
      <c r="F559" s="23" t="n">
        <v>0.1389458734612548</v>
      </c>
      <c r="G559" s="23" t="n">
        <v>1.223561452287777</v>
      </c>
      <c r="H559" s="23" t="n">
        <v>0.08461557882652251</v>
      </c>
      <c r="I559" s="23" t="n">
        <v>0.2235614522877774</v>
      </c>
      <c r="J559" s="23" t="n">
        <v>1.138945873461255</v>
      </c>
      <c r="K559" s="23" t="n">
        <v>1.223561452287777</v>
      </c>
      <c r="L559" s="23" t="n">
        <v>1.287989775859945</v>
      </c>
      <c r="M559" s="23" t="n">
        <v>0.06442832357216721</v>
      </c>
      <c r="N559" s="23" t="n">
        <v>1.287989775859945</v>
      </c>
      <c r="O559" s="23" t="n">
        <v>0.2879897758599446</v>
      </c>
      <c r="P559" s="23" t="n">
        <v>0</v>
      </c>
      <c r="Q559" s="23" t="n">
        <v>0.02353039383139692</v>
      </c>
      <c r="R559" s="23" t="n">
        <v>0.04427219601890574</v>
      </c>
      <c r="S559" s="23" t="n">
        <v>0.02074180218750882</v>
      </c>
      <c r="T559" s="23" t="n">
        <v>0.04427219601890574</v>
      </c>
      <c r="W559" s="23" t="n">
        <v>0.06041070528226785</v>
      </c>
      <c r="X559" s="23" t="n">
        <v>0.01613850926336211</v>
      </c>
      <c r="AA559" s="23" t="n">
        <v>0.7148976312741782</v>
      </c>
      <c r="AB559" s="23" t="n">
        <v>0.07223172426897964</v>
      </c>
      <c r="AC559" s="23" t="n">
        <v>0.8250734841498593</v>
      </c>
      <c r="AD559" s="23" t="n">
        <v>0.03794412860670146</v>
      </c>
      <c r="AE559" s="23" t="n">
        <v>0.1101758528756811</v>
      </c>
      <c r="AF559" s="23" t="n">
        <v>1.101037856483367</v>
      </c>
      <c r="AG559" s="23" t="n">
        <v>1.154114166918293</v>
      </c>
      <c r="AH559" s="23" t="n">
        <v>0.8602587484119922</v>
      </c>
      <c r="AI559" s="23" t="n">
        <v>0.03518526426213298</v>
      </c>
      <c r="AJ559" s="23" t="n">
        <v>1.203331373302683</v>
      </c>
      <c r="AK559" s="23" t="n">
        <v>0.2033313733026835</v>
      </c>
      <c r="AL559" s="23" t="n">
        <v>0.8323557213078645</v>
      </c>
      <c r="AM559" s="23" t="n">
        <v>0.07329340813233873</v>
      </c>
      <c r="AN559" s="23" t="n">
        <v>0.9442739074072937</v>
      </c>
      <c r="AO559" s="23" t="n">
        <v>0.03862477796709043</v>
      </c>
      <c r="AP559" s="23" t="n">
        <v>0.1119181860994292</v>
      </c>
      <c r="AQ559" s="23" t="n">
        <v>1.08805539056928</v>
      </c>
      <c r="AR559" s="23" t="n">
        <v>1.134459562461557</v>
      </c>
      <c r="AS559" s="23" t="n">
        <v>0.9812921527231868</v>
      </c>
      <c r="AT559" s="23" t="n">
        <v>0.03701824531589315</v>
      </c>
      <c r="AU559" s="23" t="n">
        <v>1.178933630901583</v>
      </c>
      <c r="AV559" s="23" t="n">
        <v>0.178933630901583</v>
      </c>
      <c r="AW559" s="23" t="n">
        <v>0.8500858054911626</v>
      </c>
      <c r="AX559" s="23" t="n">
        <v>0.07497007770994797</v>
      </c>
      <c r="AY559" s="23" t="n">
        <v>0.9642603912416779</v>
      </c>
      <c r="AZ559" s="23" t="n">
        <v>0.03920450804056734</v>
      </c>
      <c r="BA559" s="23" t="n">
        <v>0.1141745857505153</v>
      </c>
      <c r="BB559" s="23" t="n">
        <v>1.088191188731391</v>
      </c>
      <c r="BC559" s="23" t="n">
        <v>1.134309483834455</v>
      </c>
      <c r="BD559" s="23" t="n">
        <v>1.001903478506679</v>
      </c>
      <c r="BE559" s="23" t="n">
        <v>0.03764308726500121</v>
      </c>
      <c r="BF559" s="23" t="n">
        <v>1.178590998737827</v>
      </c>
      <c r="BG559" s="23" t="n">
        <v>0.1785909987378266</v>
      </c>
      <c r="BH559" s="23" t="n">
        <v>0</v>
      </c>
      <c r="BI559" s="23" t="n">
        <v>0.2963667398497762</v>
      </c>
      <c r="BJ559" s="23" t="n">
        <v>0.5295687362496792</v>
      </c>
      <c r="BK559" s="23" t="n">
        <v>0.2332019963999029</v>
      </c>
      <c r="BL559" s="23" t="n">
        <v>0.5295687362496792</v>
      </c>
      <c r="BO559" s="23" t="n">
        <v>0.7233763241049058</v>
      </c>
      <c r="BP559" s="23" t="n">
        <v>0.1938075878552267</v>
      </c>
      <c r="CD559" s="23" t="n">
        <v>0.7148976312741782</v>
      </c>
      <c r="CE559" s="23" t="n">
        <v>0.04870133043758271</v>
      </c>
      <c r="CF559" s="23" t="n">
        <v>0.7808012881309534</v>
      </c>
      <c r="CG559" s="23" t="n">
        <v>0.01720232641919253</v>
      </c>
      <c r="CH559" s="23" t="n">
        <v>0.06590365685677524</v>
      </c>
      <c r="CI559" s="23" t="n">
        <v>1.068123502312885</v>
      </c>
      <c r="CJ559" s="23" t="n">
        <v>1.092186145223776</v>
      </c>
      <c r="CK559" s="23" t="n">
        <v>0.799848043129724</v>
      </c>
      <c r="CL559" s="23" t="n">
        <v>0.01904675499877062</v>
      </c>
      <c r="CM559" s="23" t="n">
        <v>1.118828777910674</v>
      </c>
      <c r="CN559" s="23" t="n">
        <v>0.1188287779106735</v>
      </c>
      <c r="CO559" s="23" t="n">
        <v>0.009899697028787053</v>
      </c>
      <c r="CP559" s="23" t="n">
        <v>0.001027572669696295</v>
      </c>
      <c r="CQ559" s="23" t="n">
        <v>0.01104295299637418</v>
      </c>
      <c r="CR559" s="23" t="n">
        <v>0.0001156832978908289</v>
      </c>
      <c r="CS559" s="23" t="n">
        <v>0.001143255967587124</v>
      </c>
      <c r="CT559" s="23" t="n">
        <v>1.103798395719409</v>
      </c>
      <c r="CU559" s="23" t="n">
        <v>1.115483934938886</v>
      </c>
      <c r="CV559" s="23" t="n">
        <v>0.01127309341183249</v>
      </c>
      <c r="CW559" s="23" t="n">
        <v>0.0002301404154583138</v>
      </c>
      <c r="CX559" s="23" t="n">
        <v>1.138731152989003</v>
      </c>
      <c r="CY559" s="23" t="n">
        <v>0.1387311529890033</v>
      </c>
      <c r="CZ559" s="23" t="n">
        <v>9.218900515481113e-06</v>
      </c>
      <c r="DA559" s="23" t="n">
        <v>2.514195410607302e-05</v>
      </c>
      <c r="DB559" s="23" t="n">
        <v>5.520898635147662e-05</v>
      </c>
      <c r="DC559" s="23" t="n">
        <v>2.084813172992249e-05</v>
      </c>
      <c r="DD559" s="23" t="n">
        <v>4.599008583599551e-05</v>
      </c>
      <c r="DE559" s="23" t="n">
        <v>3.727218290711853</v>
      </c>
      <c r="DF559" s="23" t="n">
        <v>5.988673623146847</v>
      </c>
      <c r="DG559" s="23" t="n">
        <v>6.746517208592954e-05</v>
      </c>
      <c r="DH559" s="23" t="n">
        <v>1.225618573445292e-05</v>
      </c>
      <c r="DI559" s="23" t="n">
        <v>7.318136471115687</v>
      </c>
      <c r="DJ559" s="23" t="n">
        <v>6.318136471115687</v>
      </c>
      <c r="DK559" s="23" t="n">
        <v>0.007821168253995588</v>
      </c>
      <c r="DL559" s="23" t="n">
        <v>0.000752061792543636</v>
      </c>
      <c r="DM559" s="23" t="n">
        <v>0.009210576242604043</v>
      </c>
      <c r="DN559" s="23" t="n">
        <v>0.0006373461960648182</v>
      </c>
      <c r="DO559" s="23" t="n">
        <v>0.001389407988608454</v>
      </c>
      <c r="DP559" s="23" t="n">
        <v>1.096157219499712</v>
      </c>
      <c r="DQ559" s="23" t="n">
        <v>1.177647116579886</v>
      </c>
      <c r="DR559" s="23" t="n">
        <v>0.009716672971975959</v>
      </c>
      <c r="DS559" s="23" t="n">
        <v>0.0005060967293719163</v>
      </c>
      <c r="DT559" s="23" t="n">
        <v>1.242355701402027</v>
      </c>
      <c r="DU559" s="23" t="n">
        <v>0.2423557014020274</v>
      </c>
      <c r="DV559" s="23" t="n">
        <v>0</v>
      </c>
      <c r="DW559" s="23" t="n">
        <v>-0.0001281068387367711</v>
      </c>
      <c r="DX559" s="23" t="n">
        <v>-0.0003222543909456893</v>
      </c>
      <c r="DY559" s="23" t="n">
        <v>-0.0001941475522089182</v>
      </c>
      <c r="DZ559" s="23" t="n">
        <v>-0.0003222543909456893</v>
      </c>
      <c r="EC559" s="23" t="n">
        <v>-0.0004459057724018447</v>
      </c>
      <c r="ED559" s="23" t="n">
        <v>-0.0001236513814561554</v>
      </c>
      <c r="EG559" s="23" t="n">
        <v>0</v>
      </c>
      <c r="EH559" s="23" t="n">
        <v>0.0007102337756978723</v>
      </c>
      <c r="EI559" s="23" t="n">
        <v>0.0014466286704033</v>
      </c>
      <c r="EJ559" s="23" t="n">
        <v>0.0007363948947054278</v>
      </c>
      <c r="EK559" s="23" t="n">
        <v>0.0014466286704033</v>
      </c>
      <c r="EN559" s="23" t="n">
        <v>0.001915653826870918</v>
      </c>
      <c r="EO559" s="23" t="n">
        <v>0.0004690251564676182</v>
      </c>
      <c r="ER559" s="23" t="n">
        <v>0.1174580900336863</v>
      </c>
      <c r="ES559" s="23" t="n">
        <v>0.0003514500876612102</v>
      </c>
      <c r="ET559" s="23" t="n">
        <v>0.1177537945870312</v>
      </c>
      <c r="EU559" s="23" t="n">
        <v>-5.574553431627699e-05</v>
      </c>
      <c r="EV559" s="23" t="n">
        <v>0.0002957045533449332</v>
      </c>
      <c r="EW559" s="23" t="n">
        <v>1.002992131811103</v>
      </c>
      <c r="EX559" s="23" t="n">
        <v>1.002517532451448</v>
      </c>
      <c r="EY559" s="23" t="n">
        <v>0.1191177504843238</v>
      </c>
      <c r="EZ559" s="23" t="n">
        <v>0.001363955897292601</v>
      </c>
      <c r="FA559" s="23" t="n">
        <v>1.01412980962113</v>
      </c>
      <c r="FB559" s="23" t="n">
        <v>0.01412980962113</v>
      </c>
      <c r="FC559" s="23" t="n">
        <v>0.04009361124970368</v>
      </c>
      <c r="FD559" s="23" t="n">
        <v>0.002731317218701113</v>
      </c>
      <c r="FE559" s="23" t="n">
        <v>0.04378968671891452</v>
      </c>
      <c r="FF559" s="23" t="n">
        <v>0.0009647582505097306</v>
      </c>
      <c r="FG559" s="23" t="n">
        <v>0.003696075469210844</v>
      </c>
      <c r="FH559" s="23" t="n">
        <v>1.068123502312885</v>
      </c>
      <c r="FI559" s="23" t="n">
        <v>1.092186145223777</v>
      </c>
      <c r="FJ559" s="23" t="n">
        <v>0.04485788607653159</v>
      </c>
      <c r="FK559" s="23" t="n">
        <v>0.001068199357617074</v>
      </c>
      <c r="FL559" s="23" t="n">
        <v>1.118828777910673</v>
      </c>
      <c r="FM559" s="23" t="n">
        <v>0.1188287779106735</v>
      </c>
    </row>
    <row r="560">
      <c r="A560" s="2" t="inlineStr">
        <is>
          <t>SA|6702</t>
        </is>
      </c>
      <c r="B560" s="2" t="inlineStr">
        <is>
          <t>SA</t>
        </is>
      </c>
      <c r="C560" s="2" t="inlineStr">
        <is>
          <t>6702</t>
        </is>
      </c>
      <c r="D560" s="2" t="inlineStr">
        <is>
          <t>Non-residential property operators and real estate services</t>
        </is>
      </c>
      <c r="E560" s="23" t="n">
        <v>1</v>
      </c>
      <c r="F560" s="23" t="n">
        <v>0.27844103161487</v>
      </c>
      <c r="G560" s="23" t="n">
        <v>1.431038829427625</v>
      </c>
      <c r="H560" s="23" t="n">
        <v>0.1525977978127551</v>
      </c>
      <c r="I560" s="23" t="n">
        <v>0.4310388294276251</v>
      </c>
      <c r="J560" s="23" t="n">
        <v>1.27844103161487</v>
      </c>
      <c r="K560" s="23" t="n">
        <v>1.431038829427625</v>
      </c>
      <c r="L560" s="23" t="n">
        <v>1.914632349482695</v>
      </c>
      <c r="M560" s="23" t="n">
        <v>0.4835935200550703</v>
      </c>
      <c r="N560" s="23" t="n">
        <v>1.914632349482695</v>
      </c>
      <c r="O560" s="23" t="n">
        <v>0.9146323494826953</v>
      </c>
      <c r="P560" s="23" t="n">
        <v>0.2121731744528592</v>
      </c>
      <c r="Q560" s="23" t="n">
        <v>0.07800870247146922</v>
      </c>
      <c r="R560" s="23" t="n">
        <v>0.3323033399956346</v>
      </c>
      <c r="S560" s="23" t="n">
        <v>0.04212146307130614</v>
      </c>
      <c r="T560" s="23" t="n">
        <v>0.1201301655427754</v>
      </c>
      <c r="U560" s="23" t="n">
        <v>1.367665246431995</v>
      </c>
      <c r="V560" s="23" t="n">
        <v>1.566189226571929</v>
      </c>
      <c r="W560" s="23" t="n">
        <v>0.4534376186854827</v>
      </c>
      <c r="X560" s="23" t="n">
        <v>0.1211342786898481</v>
      </c>
      <c r="Y560" s="23" t="n">
        <v>2.137110970106297</v>
      </c>
      <c r="Z560" s="23" t="n">
        <v>1.137110970106298</v>
      </c>
      <c r="AA560" s="23" t="n">
        <v>0.603186882399255</v>
      </c>
      <c r="AB560" s="23" t="n">
        <v>0.1495591707505935</v>
      </c>
      <c r="AC560" s="23" t="n">
        <v>0.8263260798168189</v>
      </c>
      <c r="AD560" s="23" t="n">
        <v>0.07358002666697047</v>
      </c>
      <c r="AE560" s="23" t="n">
        <v>0.2231391974175639</v>
      </c>
      <c r="AF560" s="23" t="n">
        <v>1.24794831438592</v>
      </c>
      <c r="AG560" s="23" t="n">
        <v>1.369933769995127</v>
      </c>
      <c r="AH560" s="23" t="n">
        <v>1.090423682473411</v>
      </c>
      <c r="AI560" s="23" t="n">
        <v>0.2640976026565917</v>
      </c>
      <c r="AJ560" s="23" t="n">
        <v>1.807770882112202</v>
      </c>
      <c r="AK560" s="23" t="n">
        <v>0.8077708821122026</v>
      </c>
      <c r="AL560" s="23" t="n">
        <v>0.6538978792070641</v>
      </c>
      <c r="AM560" s="23" t="n">
        <v>0.1529549532730642</v>
      </c>
      <c r="AN560" s="23" t="n">
        <v>0.8821498752375388</v>
      </c>
      <c r="AO560" s="23" t="n">
        <v>0.07529704275741053</v>
      </c>
      <c r="AP560" s="23" t="n">
        <v>0.2282519960304747</v>
      </c>
      <c r="AQ560" s="23" t="n">
        <v>1.233912600326127</v>
      </c>
      <c r="AR560" s="23" t="n">
        <v>1.349063673837358</v>
      </c>
      <c r="AS560" s="23" t="n">
        <v>1.16000567787258</v>
      </c>
      <c r="AT560" s="23" t="n">
        <v>0.2778558026350414</v>
      </c>
      <c r="AU560" s="23" t="n">
        <v>1.773985991939961</v>
      </c>
      <c r="AV560" s="23" t="n">
        <v>0.7739859919399608</v>
      </c>
      <c r="AW560" s="23" t="n">
        <v>0.6663686072236746</v>
      </c>
      <c r="AX560" s="23" t="n">
        <v>0.1555426703273634</v>
      </c>
      <c r="AY560" s="23" t="n">
        <v>0.8982658260097015</v>
      </c>
      <c r="AZ560" s="23" t="n">
        <v>0.07635454845866349</v>
      </c>
      <c r="BA560" s="23" t="n">
        <v>0.2318972187860269</v>
      </c>
      <c r="BB560" s="23" t="n">
        <v>1.233418364312522</v>
      </c>
      <c r="BC560" s="23" t="n">
        <v>1.348001415841289</v>
      </c>
      <c r="BD560" s="23" t="n">
        <v>1.180811639200566</v>
      </c>
      <c r="BE560" s="23" t="n">
        <v>0.2825458131908648</v>
      </c>
      <c r="BF560" s="23" t="n">
        <v>1.772009705139385</v>
      </c>
      <c r="BG560" s="23" t="n">
        <v>0.7720097051393849</v>
      </c>
      <c r="BH560" s="23" t="n">
        <v>1.711266361796226</v>
      </c>
      <c r="BI560" s="23" t="n">
        <v>0.9127731773757689</v>
      </c>
      <c r="BJ560" s="23" t="n">
        <v>3.065959193331903</v>
      </c>
      <c r="BK560" s="23" t="n">
        <v>0.4419196541599081</v>
      </c>
      <c r="BL560" s="23" t="n">
        <v>1.354692831535677</v>
      </c>
      <c r="BM560" s="23" t="n">
        <v>1.533390474886492</v>
      </c>
      <c r="BN560" s="23" t="n">
        <v>1.791631777366165</v>
      </c>
      <c r="BO560" s="23" t="n">
        <v>4.520662473315731</v>
      </c>
      <c r="BP560" s="23" t="n">
        <v>1.454703279983828</v>
      </c>
      <c r="BQ560" s="23" t="n">
        <v>2.641705916880544</v>
      </c>
      <c r="BR560" s="23" t="n">
        <v>1.641705916880544</v>
      </c>
      <c r="CD560" s="23" t="n">
        <v>0.3910137079463958</v>
      </c>
      <c r="CE560" s="23" t="n">
        <v>0.07155046827912424</v>
      </c>
      <c r="CF560" s="23" t="n">
        <v>0.4940227398211843</v>
      </c>
      <c r="CG560" s="23" t="n">
        <v>0.03145856359566425</v>
      </c>
      <c r="CH560" s="23" t="n">
        <v>0.1030090318747885</v>
      </c>
      <c r="CI560" s="23" t="n">
        <v>1.182987109722847</v>
      </c>
      <c r="CJ560" s="23" t="n">
        <v>1.263440973503952</v>
      </c>
      <c r="CK560" s="23" t="n">
        <v>0.6369860637879283</v>
      </c>
      <c r="CL560" s="23" t="n">
        <v>0.142963323966744</v>
      </c>
      <c r="CM560" s="23" t="n">
        <v>1.629063254926226</v>
      </c>
      <c r="CN560" s="23" t="n">
        <v>0.6290632549262263</v>
      </c>
      <c r="CO560" s="23" t="n">
        <v>0</v>
      </c>
      <c r="CP560" s="23" t="n">
        <v>0.0006240338429465317</v>
      </c>
      <c r="CQ560" s="23" t="n">
        <v>0.0007961604530116577</v>
      </c>
      <c r="CR560" s="23" t="n">
        <v>0.000172126610065126</v>
      </c>
      <c r="CS560" s="23" t="n">
        <v>0.0007961604530116577</v>
      </c>
      <c r="CV560" s="23" t="n">
        <v>0.002523574848541581</v>
      </c>
      <c r="CW560" s="23" t="n">
        <v>0.001727414395529923</v>
      </c>
      <c r="CZ560" s="23" t="n">
        <v>1.108597215524112e-05</v>
      </c>
      <c r="DA560" s="23" t="n">
        <v>3.539820596008548e-05</v>
      </c>
      <c r="DB560" s="23" t="n">
        <v>7.715731382787179e-05</v>
      </c>
      <c r="DC560" s="23" t="n">
        <v>3.067313571254519e-05</v>
      </c>
      <c r="DD560" s="23" t="n">
        <v>6.607134167263067e-05</v>
      </c>
      <c r="DE560" s="23" t="n">
        <v>4.193062860378038</v>
      </c>
      <c r="DF560" s="23" t="n">
        <v>6.959905071689552</v>
      </c>
      <c r="DG560" s="23" t="n">
        <v>0.0001691512021235043</v>
      </c>
      <c r="DH560" s="23" t="n">
        <v>9.199388829563251e-05</v>
      </c>
      <c r="DI560" s="23" t="n">
        <v>15.25812980177247</v>
      </c>
      <c r="DJ560" s="23" t="n">
        <v>14.25812980177248</v>
      </c>
      <c r="DK560" s="23" t="n">
        <v>0.01273149022115856</v>
      </c>
      <c r="DL560" s="23" t="n">
        <v>0.002328890229337919</v>
      </c>
      <c r="DM560" s="23" t="n">
        <v>0.01627135181097256</v>
      </c>
      <c r="DN560" s="23" t="n">
        <v>0.001210971360476082</v>
      </c>
      <c r="DO560" s="23" t="n">
        <v>0.003539861589814002</v>
      </c>
      <c r="DP560" s="23" t="n">
        <v>1.18292361607972</v>
      </c>
      <c r="DQ560" s="23" t="n">
        <v>1.278039846736172</v>
      </c>
      <c r="DR560" s="23" t="n">
        <v>0.02007007084129433</v>
      </c>
      <c r="DS560" s="23" t="n">
        <v>0.003798719030321768</v>
      </c>
      <c r="DT560" s="23" t="n">
        <v>1.576411754842314</v>
      </c>
      <c r="DU560" s="23" t="n">
        <v>0.5764117548423144</v>
      </c>
      <c r="DV560" s="23" t="n">
        <v>-0.0002718481767033017</v>
      </c>
      <c r="DW560" s="23" t="n">
        <v>-0.0004006052239453147</v>
      </c>
      <c r="DX560" s="23" t="n">
        <v>-0.001028718805649998</v>
      </c>
      <c r="DY560" s="23" t="n">
        <v>-0.0003562654050013816</v>
      </c>
      <c r="DZ560" s="23" t="n">
        <v>-0.0007568706289466962</v>
      </c>
      <c r="EA560" s="23" t="n">
        <v>2.473635868385978</v>
      </c>
      <c r="EB560" s="23" t="n">
        <v>3.784166655540065</v>
      </c>
      <c r="EC560" s="23" t="n">
        <v>-0.001956835563974072</v>
      </c>
      <c r="ED560" s="23" t="n">
        <v>-0.0009281167583240744</v>
      </c>
      <c r="EE560" s="23" t="n">
        <v>7.198266281218379</v>
      </c>
      <c r="EF560" s="23" t="n">
        <v>6.19826628121838</v>
      </c>
      <c r="EG560" s="23" t="n">
        <v>0.005805034541663248</v>
      </c>
      <c r="EH560" s="23" t="n">
        <v>0.002644944600599185</v>
      </c>
      <c r="EI560" s="23" t="n">
        <v>0.009925384788157958</v>
      </c>
      <c r="EJ560" s="23" t="n">
        <v>0.001475405645895525</v>
      </c>
      <c r="EK560" s="23" t="n">
        <v>0.00412035024649471</v>
      </c>
      <c r="EL560" s="23" t="n">
        <v>1.455629433660762</v>
      </c>
      <c r="EM560" s="23" t="n">
        <v>1.709789100637144</v>
      </c>
      <c r="EN560" s="23" t="n">
        <v>0.01344584774349922</v>
      </c>
      <c r="EO560" s="23" t="n">
        <v>0.003520462955341263</v>
      </c>
      <c r="EP560" s="23" t="n">
        <v>2.316239058871602</v>
      </c>
      <c r="EQ560" s="23" t="n">
        <v>1.316239058871602</v>
      </c>
      <c r="ER560" s="23" t="n">
        <v>0.04490596226614585</v>
      </c>
      <c r="ES560" s="23" t="n">
        <v>0.0007508379218715724</v>
      </c>
      <c r="ET560" s="23" t="n">
        <v>0.04589841063256191</v>
      </c>
      <c r="EU560" s="23" t="n">
        <v>0.0002416104445444917</v>
      </c>
      <c r="EV560" s="23" t="n">
        <v>0.0009924483664160641</v>
      </c>
      <c r="EW560" s="23" t="n">
        <v>1.016720227871336</v>
      </c>
      <c r="EX560" s="23" t="n">
        <v>1.022100592356402</v>
      </c>
      <c r="EY560" s="23" t="n">
        <v>0.05613614765567036</v>
      </c>
      <c r="EZ560" s="23" t="n">
        <v>0.01023773702310845</v>
      </c>
      <c r="FA560" s="23" t="n">
        <v>1.250082279118442</v>
      </c>
      <c r="FB560" s="23" t="n">
        <v>0.2500822791184421</v>
      </c>
      <c r="FC560" s="23" t="n">
        <v>0.02192922582743241</v>
      </c>
      <c r="FD560" s="23" t="n">
        <v>0.004012765652621458</v>
      </c>
      <c r="FE560" s="23" t="n">
        <v>0.02770628242759922</v>
      </c>
      <c r="FF560" s="23" t="n">
        <v>0.001764290947545353</v>
      </c>
      <c r="FG560" s="23" t="n">
        <v>0.005777056600166811</v>
      </c>
      <c r="FH560" s="23" t="n">
        <v>1.182987109722847</v>
      </c>
      <c r="FI560" s="23" t="n">
        <v>1.263440973503952</v>
      </c>
      <c r="FJ560" s="23" t="n">
        <v>0.03572409600444931</v>
      </c>
      <c r="FK560" s="23" t="n">
        <v>0.008017813576850084</v>
      </c>
      <c r="FL560" s="23" t="n">
        <v>1.629063254926226</v>
      </c>
      <c r="FM560" s="23" t="n">
        <v>0.6290632549262261</v>
      </c>
    </row>
    <row r="561">
      <c r="A561" s="2" t="inlineStr">
        <is>
          <t>SA|6901</t>
        </is>
      </c>
      <c r="B561" s="2" t="inlineStr">
        <is>
          <t>SA</t>
        </is>
      </c>
      <c r="C561" s="2" t="inlineStr">
        <is>
          <t>6901</t>
        </is>
      </c>
      <c r="D561" s="2" t="inlineStr">
        <is>
          <t>Professional, scientific and technical services</t>
        </is>
      </c>
      <c r="E561" s="23" t="n">
        <v>1</v>
      </c>
      <c r="F561" s="23" t="n">
        <v>0.1939282998078634</v>
      </c>
      <c r="G561" s="23" t="n">
        <v>1.287464382527147</v>
      </c>
      <c r="H561" s="23" t="n">
        <v>0.09353608271928388</v>
      </c>
      <c r="I561" s="23" t="n">
        <v>0.2874643825271472</v>
      </c>
      <c r="J561" s="23" t="n">
        <v>1.193928299807863</v>
      </c>
      <c r="K561" s="23" t="n">
        <v>1.287464382527147</v>
      </c>
      <c r="L561" s="23" t="n">
        <v>2.290520416114187</v>
      </c>
      <c r="M561" s="23" t="n">
        <v>1.00305603358704</v>
      </c>
      <c r="N561" s="23" t="n">
        <v>2.290520416114187</v>
      </c>
      <c r="O561" s="23" t="n">
        <v>1.290520416114187</v>
      </c>
      <c r="P561" s="23" t="n">
        <v>0.5872358185347635</v>
      </c>
      <c r="Q561" s="23" t="n">
        <v>0.07476852490654849</v>
      </c>
      <c r="R561" s="23" t="n">
        <v>0.6892542111105817</v>
      </c>
      <c r="S561" s="23" t="n">
        <v>0.02724986766926975</v>
      </c>
      <c r="T561" s="23" t="n">
        <v>0.1020183925758182</v>
      </c>
      <c r="U561" s="23" t="n">
        <v>1.127322827638659</v>
      </c>
      <c r="V561" s="23" t="n">
        <v>1.173726447460866</v>
      </c>
      <c r="W561" s="23" t="n">
        <v>0.9405075138848411</v>
      </c>
      <c r="X561" s="23" t="n">
        <v>0.2512533027742594</v>
      </c>
      <c r="Y561" s="23" t="n">
        <v>1.601584038643182</v>
      </c>
      <c r="Z561" s="23" t="n">
        <v>0.6015840386431818</v>
      </c>
      <c r="AA561" s="23" t="n">
        <v>0.7175041175281767</v>
      </c>
      <c r="AB561" s="23" t="n">
        <v>0.1109279862330207</v>
      </c>
      <c r="AC561" s="23" t="n">
        <v>0.8745110429631644</v>
      </c>
      <c r="AD561" s="23" t="n">
        <v>0.04607893920196708</v>
      </c>
      <c r="AE561" s="23" t="n">
        <v>0.1570069254349877</v>
      </c>
      <c r="AF561" s="23" t="n">
        <v>1.154602577912962</v>
      </c>
      <c r="AG561" s="23" t="n">
        <v>1.218823727417595</v>
      </c>
      <c r="AH561" s="23" t="n">
        <v>1.422294838267952</v>
      </c>
      <c r="AI561" s="23" t="n">
        <v>0.5477837953047873</v>
      </c>
      <c r="AJ561" s="23" t="n">
        <v>1.982281081769677</v>
      </c>
      <c r="AK561" s="23" t="n">
        <v>0.9822810817696772</v>
      </c>
      <c r="AL561" s="23" t="n">
        <v>0.7294465251429257</v>
      </c>
      <c r="AM561" s="23" t="n">
        <v>0.113213797481315</v>
      </c>
      <c r="AN561" s="23" t="n">
        <v>0.889797629762085</v>
      </c>
      <c r="AO561" s="23" t="n">
        <v>0.04713730713784423</v>
      </c>
      <c r="AP561" s="23" t="n">
        <v>0.1603511046191592</v>
      </c>
      <c r="AQ561" s="23" t="n">
        <v>1.155205067923426</v>
      </c>
      <c r="AR561" s="23" t="n">
        <v>1.219825715925839</v>
      </c>
      <c r="AS561" s="23" t="n">
        <v>1.466118295242695</v>
      </c>
      <c r="AT561" s="23" t="n">
        <v>0.5763206654806102</v>
      </c>
      <c r="AU561" s="23" t="n">
        <v>2.009905105731264</v>
      </c>
      <c r="AV561" s="23" t="n">
        <v>1.009905105731264</v>
      </c>
      <c r="AW561" s="23" t="n">
        <v>0.7374794395511507</v>
      </c>
      <c r="AX561" s="23" t="n">
        <v>0.1147013146798076</v>
      </c>
      <c r="AY561" s="23" t="n">
        <v>0.899951134257885</v>
      </c>
      <c r="AZ561" s="23" t="n">
        <v>0.04777038002692671</v>
      </c>
      <c r="BA561" s="23" t="n">
        <v>0.1624716947067343</v>
      </c>
      <c r="BB561" s="23" t="n">
        <v>1.155531542343225</v>
      </c>
      <c r="BC561" s="23" t="n">
        <v>1.220306744830227</v>
      </c>
      <c r="BD561" s="23" t="n">
        <v>1.485999687293874</v>
      </c>
      <c r="BE561" s="23" t="n">
        <v>0.5860485530359891</v>
      </c>
      <c r="BF561" s="23" t="n">
        <v>2.014971004748678</v>
      </c>
      <c r="BG561" s="23" t="n">
        <v>1.014971004748678</v>
      </c>
      <c r="BH561" s="23" t="n">
        <v>5.038627235629833</v>
      </c>
      <c r="BI561" s="23" t="n">
        <v>0.6870234097764402</v>
      </c>
      <c r="BJ561" s="23" t="n">
        <v>6.003745124993233</v>
      </c>
      <c r="BK561" s="23" t="n">
        <v>0.2780944795869599</v>
      </c>
      <c r="BL561" s="23" t="n">
        <v>0.9651178893634</v>
      </c>
      <c r="BM561" s="23" t="n">
        <v>1.136351307141411</v>
      </c>
      <c r="BN561" s="23" t="n">
        <v>1.191543816247951</v>
      </c>
      <c r="BO561" s="23" t="n">
        <v>9.02104962051351</v>
      </c>
      <c r="BP561" s="23" t="n">
        <v>3.017304495520277</v>
      </c>
      <c r="BQ561" s="23" t="n">
        <v>1.79037845005136</v>
      </c>
      <c r="BR561" s="23" t="n">
        <v>0.7903784500513603</v>
      </c>
      <c r="CD561" s="23" t="n">
        <v>0.1302682989934132</v>
      </c>
      <c r="CE561" s="23" t="n">
        <v>0.03615946132647214</v>
      </c>
      <c r="CF561" s="23" t="n">
        <v>0.1852568318525825</v>
      </c>
      <c r="CG561" s="23" t="n">
        <v>0.01882907153269721</v>
      </c>
      <c r="CH561" s="23" t="n">
        <v>0.05498853285916935</v>
      </c>
      <c r="CI561" s="23" t="n">
        <v>1.277576828790099</v>
      </c>
      <c r="CJ561" s="23" t="n">
        <v>1.422117531925014</v>
      </c>
      <c r="CK561" s="23" t="n">
        <v>0.4817873243831103</v>
      </c>
      <c r="CL561" s="23" t="n">
        <v>0.2965304925305278</v>
      </c>
      <c r="CM561" s="23" t="n">
        <v>3.698423393150095</v>
      </c>
      <c r="CN561" s="23" t="n">
        <v>2.698423393150095</v>
      </c>
      <c r="CO561" s="23" t="n">
        <v>0</v>
      </c>
      <c r="CP561" s="23" t="n">
        <v>0.0001960227296745162</v>
      </c>
      <c r="CQ561" s="23" t="n">
        <v>0.0002845139083026106</v>
      </c>
      <c r="CR561" s="23" t="n">
        <v>8.849117862809439e-05</v>
      </c>
      <c r="CS561" s="23" t="n">
        <v>0.0002845139083026106</v>
      </c>
      <c r="CV561" s="23" t="n">
        <v>0.003867468104512863</v>
      </c>
      <c r="CW561" s="23" t="n">
        <v>0.003582954196210252</v>
      </c>
      <c r="CZ561" s="23" t="n">
        <v>5.610058465745987e-05</v>
      </c>
      <c r="DA561" s="23" t="n">
        <v>2.597571656713389e-05</v>
      </c>
      <c r="DB561" s="23" t="n">
        <v>9.99053677418152e-05</v>
      </c>
      <c r="DC561" s="23" t="n">
        <v>1.782906651722144e-05</v>
      </c>
      <c r="DD561" s="23" t="n">
        <v>4.380478308435533e-05</v>
      </c>
      <c r="DE561" s="23" t="n">
        <v>1.463020425290342</v>
      </c>
      <c r="DF561" s="23" t="n">
        <v>1.780825785538948</v>
      </c>
      <c r="DG561" s="23" t="n">
        <v>0.0002907164950239973</v>
      </c>
      <c r="DH561" s="23" t="n">
        <v>0.0001908111272821821</v>
      </c>
      <c r="DI561" s="23" t="n">
        <v>5.182058204902144</v>
      </c>
      <c r="DJ561" s="23" t="n">
        <v>4.182058204902144</v>
      </c>
      <c r="DK561" s="23" t="n">
        <v>0.008899981445132125</v>
      </c>
      <c r="DL561" s="23" t="n">
        <v>0.001596967345098121</v>
      </c>
      <c r="DM561" s="23" t="n">
        <v>0.01125591728372215</v>
      </c>
      <c r="DN561" s="23" t="n">
        <v>0.0007589684934919043</v>
      </c>
      <c r="DO561" s="23" t="n">
        <v>0.002355935838590026</v>
      </c>
      <c r="DP561" s="23" t="n">
        <v>1.179434907245968</v>
      </c>
      <c r="DQ561" s="23" t="n">
        <v>1.264712443853309</v>
      </c>
      <c r="DR561" s="23" t="n">
        <v>0.01913511310676021</v>
      </c>
      <c r="DS561" s="23" t="n">
        <v>0.00787919582303806</v>
      </c>
      <c r="DT561" s="23" t="n">
        <v>2.150017191016306</v>
      </c>
      <c r="DU561" s="23" t="n">
        <v>1.150017191016306</v>
      </c>
      <c r="DV561" s="23" t="n">
        <v>-0.0009231676215646075</v>
      </c>
      <c r="DW561" s="23" t="n">
        <v>-0.0003314485928472291</v>
      </c>
      <c r="DX561" s="23" t="n">
        <v>-0.001486832063966302</v>
      </c>
      <c r="DY561" s="23" t="n">
        <v>-0.0002322158495544657</v>
      </c>
      <c r="DZ561" s="23" t="n">
        <v>-0.0005636644424016948</v>
      </c>
      <c r="EA561" s="23" t="n">
        <v>1.359034031420515</v>
      </c>
      <c r="EB561" s="23" t="n">
        <v>1.610576486040945</v>
      </c>
      <c r="EC561" s="23" t="n">
        <v>-0.003411905655118216</v>
      </c>
      <c r="ED561" s="23" t="n">
        <v>-0.001925073591151913</v>
      </c>
      <c r="EE561" s="23" t="n">
        <v>3.695867982604971</v>
      </c>
      <c r="EF561" s="23" t="n">
        <v>2.695867982604971</v>
      </c>
      <c r="EG561" s="23" t="n">
        <v>0.01810676104917181</v>
      </c>
      <c r="EH561" s="23" t="n">
        <v>0.002477487519950379</v>
      </c>
      <c r="EI561" s="23" t="n">
        <v>0.02153866912197658</v>
      </c>
      <c r="EJ561" s="23" t="n">
        <v>0.0009544205528543943</v>
      </c>
      <c r="EK561" s="23" t="n">
        <v>0.003431908072804774</v>
      </c>
      <c r="EL561" s="23" t="n">
        <v>1.136826653492713</v>
      </c>
      <c r="EM561" s="23" t="n">
        <v>1.189537381284531</v>
      </c>
      <c r="EN561" s="23" t="n">
        <v>0.02884071404592964</v>
      </c>
      <c r="EO561" s="23" t="n">
        <v>0.00730204492395306</v>
      </c>
      <c r="EP561" s="23" t="n">
        <v>1.592814638002239</v>
      </c>
      <c r="EQ561" s="23" t="n">
        <v>0.5928146380022394</v>
      </c>
      <c r="ER561" s="23" t="n">
        <v>-0.006164353434422787</v>
      </c>
      <c r="ES561" s="23" t="n">
        <v>-0.0001916762716559809</v>
      </c>
      <c r="ET561" s="23" t="n">
        <v>-0.006252082323056175</v>
      </c>
      <c r="EU561" s="23" t="n">
        <v>0.0001039473830225931</v>
      </c>
      <c r="EV561" s="23" t="n">
        <v>-8.772888863338782e-05</v>
      </c>
      <c r="EW561" s="23" t="n">
        <v>1.031094302702637</v>
      </c>
      <c r="EX561" s="23" t="n">
        <v>1.014231644821579</v>
      </c>
      <c r="EY561" s="23" t="n">
        <v>0.0149827429288144</v>
      </c>
      <c r="EZ561" s="23" t="n">
        <v>0.02123482525187057</v>
      </c>
      <c r="FA561" s="23" t="n">
        <v>-2.430545731714253</v>
      </c>
      <c r="FB561" s="23" t="n">
        <v>-3.430545731714253</v>
      </c>
      <c r="FC561" s="23" t="n">
        <v>0.007305838359952506</v>
      </c>
      <c r="FD561" s="23" t="n">
        <v>0.002027931443608677</v>
      </c>
      <c r="FE561" s="23" t="n">
        <v>0.01038976081709875</v>
      </c>
      <c r="FF561" s="23" t="n">
        <v>0.001055991013537567</v>
      </c>
      <c r="FG561" s="23" t="n">
        <v>0.003083922457146244</v>
      </c>
      <c r="FH561" s="23" t="n">
        <v>1.277576828790099</v>
      </c>
      <c r="FI561" s="23" t="n">
        <v>1.422117531925014</v>
      </c>
      <c r="FJ561" s="23" t="n">
        <v>0.02702008349702166</v>
      </c>
      <c r="FK561" s="23" t="n">
        <v>0.01663032267992291</v>
      </c>
      <c r="FL561" s="23" t="n">
        <v>3.698423393150094</v>
      </c>
      <c r="FM561" s="23" t="n">
        <v>2.698423393150094</v>
      </c>
    </row>
    <row r="562">
      <c r="A562" s="2" t="inlineStr">
        <is>
          <t>SA|7001</t>
        </is>
      </c>
      <c r="B562" s="2" t="inlineStr">
        <is>
          <t>SA</t>
        </is>
      </c>
      <c r="C562" s="2" t="inlineStr">
        <is>
          <t>7001</t>
        </is>
      </c>
      <c r="D562" s="2" t="inlineStr">
        <is>
          <t>Computer systems design and related services</t>
        </is>
      </c>
      <c r="E562" s="23" t="n">
        <v>1</v>
      </c>
      <c r="F562" s="23" t="n">
        <v>0.6110807812006288</v>
      </c>
      <c r="G562" s="23" t="n">
        <v>1.963651265559712</v>
      </c>
      <c r="H562" s="23" t="n">
        <v>0.3525704843590837</v>
      </c>
      <c r="I562" s="23" t="n">
        <v>0.9636512655597125</v>
      </c>
      <c r="J562" s="23" t="n">
        <v>1.611080781200629</v>
      </c>
      <c r="K562" s="23" t="n">
        <v>1.963651265559712</v>
      </c>
      <c r="L562" s="23" t="n">
        <v>2.481951003111289</v>
      </c>
      <c r="M562" s="23" t="n">
        <v>0.518299737551577</v>
      </c>
      <c r="N562" s="23" t="n">
        <v>2.481951003111289</v>
      </c>
      <c r="O562" s="23" t="n">
        <v>1.481951003111289</v>
      </c>
      <c r="P562" s="23" t="n">
        <v>0.04584218496779293</v>
      </c>
      <c r="Q562" s="23" t="n">
        <v>0.2052263226807102</v>
      </c>
      <c r="R562" s="23" t="n">
        <v>0.3561518646644327</v>
      </c>
      <c r="S562" s="23" t="n">
        <v>0.1050833570159296</v>
      </c>
      <c r="T562" s="23" t="n">
        <v>0.3103096796966398</v>
      </c>
      <c r="U562" s="23" t="n">
        <v>5.476800632973641</v>
      </c>
      <c r="V562" s="23" t="n">
        <v>7.769085721255482</v>
      </c>
      <c r="W562" s="23" t="n">
        <v>0.4859796275473978</v>
      </c>
      <c r="X562" s="23" t="n">
        <v>0.129827762882965</v>
      </c>
      <c r="Y562" s="23" t="n">
        <v>10.60114451108361</v>
      </c>
      <c r="Z562" s="23" t="n">
        <v>9.601144511083614</v>
      </c>
      <c r="AA562" s="23" t="n">
        <v>0.1613074911882633</v>
      </c>
      <c r="AB562" s="23" t="n">
        <v>0.2983028257988046</v>
      </c>
      <c r="AC562" s="23" t="n">
        <v>0.6329706236414521</v>
      </c>
      <c r="AD562" s="23" t="n">
        <v>0.1733603066543842</v>
      </c>
      <c r="AE562" s="23" t="n">
        <v>0.4716631324531888</v>
      </c>
      <c r="AF562" s="23" t="n">
        <v>2.849280672592279</v>
      </c>
      <c r="AG562" s="23" t="n">
        <v>3.924000174937362</v>
      </c>
      <c r="AH562" s="23" t="n">
        <v>0.9160218070595534</v>
      </c>
      <c r="AI562" s="23" t="n">
        <v>0.2830511834181013</v>
      </c>
      <c r="AJ562" s="23" t="n">
        <v>5.678730729191349</v>
      </c>
      <c r="AK562" s="23" t="n">
        <v>4.678730729191349</v>
      </c>
      <c r="AL562" s="23" t="n">
        <v>0.1749067308979455</v>
      </c>
      <c r="AM562" s="23" t="n">
        <v>0.3057403989488396</v>
      </c>
      <c r="AN562" s="23" t="n">
        <v>0.658009999486293</v>
      </c>
      <c r="AO562" s="23" t="n">
        <v>0.1773628696395079</v>
      </c>
      <c r="AP562" s="23" t="n">
        <v>0.4831032685883476</v>
      </c>
      <c r="AQ562" s="23" t="n">
        <v>2.748019629543205</v>
      </c>
      <c r="AR562" s="23" t="n">
        <v>3.762062192279087</v>
      </c>
      <c r="AS562" s="23" t="n">
        <v>0.9558067722108855</v>
      </c>
      <c r="AT562" s="23" t="n">
        <v>0.2977967727245925</v>
      </c>
      <c r="AU562" s="23" t="n">
        <v>5.464665466582756</v>
      </c>
      <c r="AV562" s="23" t="n">
        <v>4.464665466582756</v>
      </c>
      <c r="AW562" s="23" t="n">
        <v>0.1793093710286741</v>
      </c>
      <c r="AX562" s="23" t="n">
        <v>0.3093171430769448</v>
      </c>
      <c r="AY562" s="23" t="n">
        <v>0.6683013600565283</v>
      </c>
      <c r="AZ562" s="23" t="n">
        <v>0.1796748459509094</v>
      </c>
      <c r="BA562" s="23" t="n">
        <v>0.4889919890278542</v>
      </c>
      <c r="BB562" s="23" t="n">
        <v>2.725047281703312</v>
      </c>
      <c r="BC562" s="23" t="n">
        <v>3.727085518300422</v>
      </c>
      <c r="BD562" s="23" t="n">
        <v>0.9711247328892456</v>
      </c>
      <c r="BE562" s="23" t="n">
        <v>0.3028233728327173</v>
      </c>
      <c r="BF562" s="23" t="n">
        <v>5.415917346193519</v>
      </c>
      <c r="BG562" s="23" t="n">
        <v>4.415917346193519</v>
      </c>
      <c r="BH562" s="23" t="n">
        <v>4.261479577049072</v>
      </c>
      <c r="BI562" s="23" t="n">
        <v>1.940649271717286</v>
      </c>
      <c r="BJ562" s="23" t="n">
        <v>7.254502100809959</v>
      </c>
      <c r="BK562" s="23" t="n">
        <v>1.052373252043601</v>
      </c>
      <c r="BL562" s="23" t="n">
        <v>2.993022523760887</v>
      </c>
      <c r="BM562" s="23" t="n">
        <v>1.455393305688706</v>
      </c>
      <c r="BN562" s="23" t="n">
        <v>1.702343509958448</v>
      </c>
      <c r="BO562" s="23" t="n">
        <v>8.813605556425282</v>
      </c>
      <c r="BP562" s="23" t="n">
        <v>1.559103455615323</v>
      </c>
      <c r="BQ562" s="23" t="n">
        <v>2.068203166780961</v>
      </c>
      <c r="BR562" s="23" t="n">
        <v>1.068203166780961</v>
      </c>
      <c r="CD562" s="23" t="n">
        <v>0.1154653062204703</v>
      </c>
      <c r="CE562" s="23" t="n">
        <v>0.09307650311809433</v>
      </c>
      <c r="CF562" s="23" t="n">
        <v>0.2768187589770197</v>
      </c>
      <c r="CG562" s="23" t="n">
        <v>0.068276949638455</v>
      </c>
      <c r="CH562" s="23" t="n">
        <v>0.1613534527565493</v>
      </c>
      <c r="CI562" s="23" t="n">
        <v>1.806099305191928</v>
      </c>
      <c r="CJ562" s="23" t="n">
        <v>2.397419346452517</v>
      </c>
      <c r="CK562" s="23" t="n">
        <v>0.4300421795121556</v>
      </c>
      <c r="CL562" s="23" t="n">
        <v>0.1532234205351359</v>
      </c>
      <c r="CM562" s="23" t="n">
        <v>3.724427653541487</v>
      </c>
      <c r="CN562" s="23" t="n">
        <v>2.724427653541487</v>
      </c>
      <c r="CO562" s="23" t="n">
        <v>0</v>
      </c>
      <c r="CP562" s="23" t="n">
        <v>0.0001897860696765185</v>
      </c>
      <c r="CQ562" s="23" t="n">
        <v>0.0004481103605220141</v>
      </c>
      <c r="CR562" s="23" t="n">
        <v>0.0002583242908454956</v>
      </c>
      <c r="CS562" s="23" t="n">
        <v>0.0004481103605220141</v>
      </c>
      <c r="CV562" s="23" t="n">
        <v>0.002299496681298231</v>
      </c>
      <c r="CW562" s="23" t="n">
        <v>0.001851386320776217</v>
      </c>
      <c r="CZ562" s="23" t="n">
        <v>2.408343062669234e-06</v>
      </c>
      <c r="DA562" s="23" t="n">
        <v>8.990504311183059e-05</v>
      </c>
      <c r="DB562" s="23" t="n">
        <v>0.0001584757871945155</v>
      </c>
      <c r="DC562" s="23" t="n">
        <v>6.616240102001569e-05</v>
      </c>
      <c r="DD562" s="23" t="n">
        <v>0.0001560674441318463</v>
      </c>
      <c r="DE562" s="23" t="n">
        <v>38.3306629381058</v>
      </c>
      <c r="DF562" s="23" t="n">
        <v>65.80282919447212</v>
      </c>
      <c r="DG562" s="23" t="n">
        <v>0.0002570718315636497</v>
      </c>
      <c r="DH562" s="23" t="n">
        <v>9.859604436913424e-05</v>
      </c>
      <c r="DI562" s="23" t="n">
        <v>106.7421977991498</v>
      </c>
      <c r="DJ562" s="23" t="n">
        <v>105.7421977991498</v>
      </c>
      <c r="DK562" s="23" t="n">
        <v>0.004728619545095643</v>
      </c>
      <c r="DL562" s="23" t="n">
        <v>0.0045464486073731</v>
      </c>
      <c r="DM562" s="23" t="n">
        <v>0.01211853907864479</v>
      </c>
      <c r="DN562" s="23" t="n">
        <v>0.002843470926176044</v>
      </c>
      <c r="DO562" s="23" t="n">
        <v>0.007389919533549143</v>
      </c>
      <c r="DP562" s="23" t="n">
        <v>1.961474816067306</v>
      </c>
      <c r="DQ562" s="23" t="n">
        <v>2.562806959425126</v>
      </c>
      <c r="DR562" s="23" t="n">
        <v>0.01618988204499339</v>
      </c>
      <c r="DS562" s="23" t="n">
        <v>0.0040713429663486</v>
      </c>
      <c r="DT562" s="23" t="n">
        <v>3.423807284683108</v>
      </c>
      <c r="DU562" s="23" t="n">
        <v>2.423807284683108</v>
      </c>
      <c r="DV562" s="23" t="n">
        <v>-0.0003283877574296876</v>
      </c>
      <c r="DW562" s="23" t="n">
        <v>-0.001249395592056258</v>
      </c>
      <c r="DX562" s="23" t="n">
        <v>-0.002433764656125822</v>
      </c>
      <c r="DY562" s="23" t="n">
        <v>-0.0008559813066398761</v>
      </c>
      <c r="DZ562" s="23" t="n">
        <v>-0.002105376898696134</v>
      </c>
      <c r="EA562" s="23" t="n">
        <v>4.804635111355425</v>
      </c>
      <c r="EB562" s="23" t="n">
        <v>7.41125270678498</v>
      </c>
      <c r="EC562" s="23" t="n">
        <v>-0.003428489879494841</v>
      </c>
      <c r="ED562" s="23" t="n">
        <v>-0.0009947252233690196</v>
      </c>
      <c r="EE562" s="23" t="n">
        <v>10.44037057389062</v>
      </c>
      <c r="EF562" s="23" t="n">
        <v>9.440370573890618</v>
      </c>
      <c r="EG562" s="23" t="n">
        <v>0.02112903274969323</v>
      </c>
      <c r="EH562" s="23" t="n">
        <v>0.008312834800598854</v>
      </c>
      <c r="EI562" s="23" t="n">
        <v>0.03320802581918169</v>
      </c>
      <c r="EJ562" s="23" t="n">
        <v>0.003766158268889605</v>
      </c>
      <c r="EK562" s="23" t="n">
        <v>0.01207899306948846</v>
      </c>
      <c r="EL562" s="23" t="n">
        <v>1.393431866904534</v>
      </c>
      <c r="EM562" s="23" t="n">
        <v>1.571677521284728</v>
      </c>
      <c r="EN562" s="23" t="n">
        <v>0.03698114301398125</v>
      </c>
      <c r="EO562" s="23" t="n">
        <v>0.003773117194799565</v>
      </c>
      <c r="EP562" s="23" t="n">
        <v>1.750252529402615</v>
      </c>
      <c r="EQ562" s="23" t="n">
        <v>0.7502525294026144</v>
      </c>
      <c r="ER562" s="23" t="n">
        <v>-0.007529793040011048</v>
      </c>
      <c r="ES562" s="23" t="n">
        <v>-0.0008752616505637069</v>
      </c>
      <c r="ET562" s="23" t="n">
        <v>-0.00816864997434104</v>
      </c>
      <c r="EU562" s="23" t="n">
        <v>0.0002364047162337149</v>
      </c>
      <c r="EV562" s="23" t="n">
        <v>-0.000638856934329992</v>
      </c>
      <c r="EW562" s="23" t="n">
        <v>1.116239801799708</v>
      </c>
      <c r="EX562" s="23" t="n">
        <v>1.084843890255057</v>
      </c>
      <c r="EY562" s="23" t="n">
        <v>0.00280382213735089</v>
      </c>
      <c r="EZ562" s="23" t="n">
        <v>0.01097247211169193</v>
      </c>
      <c r="FA562" s="23" t="n">
        <v>-0.3723637718131462</v>
      </c>
      <c r="FB562" s="23" t="n">
        <v>-1.372363771813146</v>
      </c>
      <c r="FC562" s="23" t="n">
        <v>0.0064756419631443</v>
      </c>
      <c r="FD562" s="23" t="n">
        <v>0.005220010487162315</v>
      </c>
      <c r="FE562" s="23" t="n">
        <v>0.0155248293231419</v>
      </c>
      <c r="FF562" s="23" t="n">
        <v>0.003829176872835287</v>
      </c>
      <c r="FG562" s="23" t="n">
        <v>0.009049187359997601</v>
      </c>
      <c r="FH562" s="23" t="n">
        <v>1.806099305191928</v>
      </c>
      <c r="FI562" s="23" t="n">
        <v>2.397419346452517</v>
      </c>
      <c r="FJ562" s="23" t="n">
        <v>0.02411806000196832</v>
      </c>
      <c r="FK562" s="23" t="n">
        <v>0.008593230678826417</v>
      </c>
      <c r="FL562" s="23" t="n">
        <v>3.724427653541488</v>
      </c>
      <c r="FM562" s="23" t="n">
        <v>2.724427653541488</v>
      </c>
    </row>
    <row r="563">
      <c r="A563" s="2" t="inlineStr">
        <is>
          <t>SA|7210</t>
        </is>
      </c>
      <c r="B563" s="2" t="inlineStr">
        <is>
          <t>SA</t>
        </is>
      </c>
      <c r="C563" s="2" t="inlineStr">
        <is>
          <t>7210</t>
        </is>
      </c>
      <c r="D563" s="2" t="inlineStr">
        <is>
          <t>Employment, travel agency and other administrative services</t>
        </is>
      </c>
      <c r="E563" s="23" t="n">
        <v>1</v>
      </c>
      <c r="F563" s="23" t="n">
        <v>0.2514690271036413</v>
      </c>
      <c r="G563" s="23" t="n">
        <v>1.383358205075262</v>
      </c>
      <c r="H563" s="23" t="n">
        <v>0.1318891779716202</v>
      </c>
      <c r="I563" s="23" t="n">
        <v>0.3833582050752615</v>
      </c>
      <c r="J563" s="23" t="n">
        <v>1.251469027103641</v>
      </c>
      <c r="K563" s="23" t="n">
        <v>1.383358205075262</v>
      </c>
      <c r="L563" s="23" t="n">
        <v>2.441899974532551</v>
      </c>
      <c r="M563" s="23" t="n">
        <v>1.058541769457289</v>
      </c>
      <c r="N563" s="23" t="n">
        <v>2.441899974532551</v>
      </c>
      <c r="O563" s="23" t="n">
        <v>1.441899974532551</v>
      </c>
      <c r="P563" s="23" t="n">
        <v>0.6025449919979633</v>
      </c>
      <c r="Q563" s="23" t="n">
        <v>0.08648995562122552</v>
      </c>
      <c r="R563" s="23" t="n">
        <v>0.7273814700318756</v>
      </c>
      <c r="S563" s="23" t="n">
        <v>0.03834652241268677</v>
      </c>
      <c r="T563" s="23" t="n">
        <v>0.1248364780339123</v>
      </c>
      <c r="U563" s="23" t="n">
        <v>1.143541074558492</v>
      </c>
      <c r="V563" s="23" t="n">
        <v>1.207182002492412</v>
      </c>
      <c r="W563" s="23" t="n">
        <v>0.9925332729172457</v>
      </c>
      <c r="X563" s="23" t="n">
        <v>0.2651518028853701</v>
      </c>
      <c r="Y563" s="23" t="n">
        <v>1.647235121191748</v>
      </c>
      <c r="Z563" s="23" t="n">
        <v>0.6472351211917476</v>
      </c>
      <c r="AA563" s="23" t="n">
        <v>0.6494264193977629</v>
      </c>
      <c r="AB563" s="23" t="n">
        <v>0.1340644390664229</v>
      </c>
      <c r="AC563" s="23" t="n">
        <v>0.8484283754038192</v>
      </c>
      <c r="AD563" s="23" t="n">
        <v>0.06493751693963337</v>
      </c>
      <c r="AE563" s="23" t="n">
        <v>0.1990019560060563</v>
      </c>
      <c r="AF563" s="23" t="n">
        <v>1.20643514809691</v>
      </c>
      <c r="AG563" s="23" t="n">
        <v>1.306427256517525</v>
      </c>
      <c r="AH563" s="23" t="n">
        <v>1.426513755029465</v>
      </c>
      <c r="AI563" s="23" t="n">
        <v>0.5780853796256454</v>
      </c>
      <c r="AJ563" s="23" t="n">
        <v>2.19657487348963</v>
      </c>
      <c r="AK563" s="23" t="n">
        <v>1.19657487348963</v>
      </c>
      <c r="AL563" s="23" t="n">
        <v>0.6624320868209955</v>
      </c>
      <c r="AM563" s="23" t="n">
        <v>0.1371607526365685</v>
      </c>
      <c r="AN563" s="23" t="n">
        <v>0.8660260431914667</v>
      </c>
      <c r="AO563" s="23" t="n">
        <v>0.06643320373390263</v>
      </c>
      <c r="AP563" s="23" t="n">
        <v>0.2035939563704712</v>
      </c>
      <c r="AQ563" s="23" t="n">
        <v>1.20705632375811</v>
      </c>
      <c r="AR563" s="23" t="n">
        <v>1.307343138143438</v>
      </c>
      <c r="AS563" s="23" t="n">
        <v>1.474226858086131</v>
      </c>
      <c r="AT563" s="23" t="n">
        <v>0.6082008148946646</v>
      </c>
      <c r="AU563" s="23" t="n">
        <v>2.225476222265939</v>
      </c>
      <c r="AV563" s="23" t="n">
        <v>1.225476222265939</v>
      </c>
      <c r="AW563" s="23" t="n">
        <v>0.6669322821929579</v>
      </c>
      <c r="AX563" s="23" t="n">
        <v>0.1389797124602587</v>
      </c>
      <c r="AY563" s="23" t="n">
        <v>0.873226109732426</v>
      </c>
      <c r="AZ563" s="23" t="n">
        <v>0.06731411507920945</v>
      </c>
      <c r="BA563" s="23" t="n">
        <v>0.2062938275394681</v>
      </c>
      <c r="BB563" s="23" t="n">
        <v>1.208386542638596</v>
      </c>
      <c r="BC563" s="23" t="n">
        <v>1.30931750201257</v>
      </c>
      <c r="BD563" s="23" t="n">
        <v>1.491692926685946</v>
      </c>
      <c r="BE563" s="23" t="n">
        <v>0.6184668169535202</v>
      </c>
      <c r="BF563" s="23" t="n">
        <v>2.236648257272944</v>
      </c>
      <c r="BG563" s="23" t="n">
        <v>1.236648257272944</v>
      </c>
      <c r="BH563" s="23" t="n">
        <v>2.082530455418923</v>
      </c>
      <c r="BI563" s="23" t="n">
        <v>0.8003512948424938</v>
      </c>
      <c r="BJ563" s="23" t="n">
        <v>3.274436072760384</v>
      </c>
      <c r="BK563" s="23" t="n">
        <v>0.391554322498967</v>
      </c>
      <c r="BL563" s="23" t="n">
        <v>1.191905617341461</v>
      </c>
      <c r="BM563" s="23" t="n">
        <v>1.384316730043448</v>
      </c>
      <c r="BN563" s="23" t="n">
        <v>1.572335263688471</v>
      </c>
      <c r="BO563" s="23" t="n">
        <v>6.458647854287253</v>
      </c>
      <c r="BP563" s="23" t="n">
        <v>3.184211781526868</v>
      </c>
      <c r="BQ563" s="23" t="n">
        <v>3.101346171183857</v>
      </c>
      <c r="BR563" s="23" t="n">
        <v>2.101346171183857</v>
      </c>
      <c r="CD563" s="23" t="n">
        <v>0.04688142739979959</v>
      </c>
      <c r="CE563" s="23" t="n">
        <v>0.04757448344519739</v>
      </c>
      <c r="CF563" s="23" t="n">
        <v>0.1210469053719437</v>
      </c>
      <c r="CG563" s="23" t="n">
        <v>0.02659099452694668</v>
      </c>
      <c r="CH563" s="23" t="n">
        <v>0.07416547797214407</v>
      </c>
      <c r="CI563" s="23" t="n">
        <v>2.014783168598675</v>
      </c>
      <c r="CJ563" s="23" t="n">
        <v>2.58197994569724</v>
      </c>
      <c r="CK563" s="23" t="n">
        <v>0.4339804821122192</v>
      </c>
      <c r="CL563" s="23" t="n">
        <v>0.3129335767402756</v>
      </c>
      <c r="CM563" s="23" t="n">
        <v>9.256980987615457</v>
      </c>
      <c r="CN563" s="23" t="n">
        <v>8.256980987615457</v>
      </c>
      <c r="CO563" s="23" t="n">
        <v>0</v>
      </c>
      <c r="CP563" s="23" t="n">
        <v>0.000183261125469162</v>
      </c>
      <c r="CQ563" s="23" t="n">
        <v>0.0003002914636735509</v>
      </c>
      <c r="CR563" s="23" t="n">
        <v>0.0001170303382043889</v>
      </c>
      <c r="CS563" s="23" t="n">
        <v>0.0003002914636735509</v>
      </c>
      <c r="CV563" s="23" t="n">
        <v>0.004081442812893472</v>
      </c>
      <c r="CW563" s="23" t="n">
        <v>0.003781151349219922</v>
      </c>
      <c r="CZ563" s="23" t="n">
        <v>3.344109535097865e-05</v>
      </c>
      <c r="DA563" s="23" t="n">
        <v>3.708335097221375e-05</v>
      </c>
      <c r="DB563" s="23" t="n">
        <v>9.540565442792679e-05</v>
      </c>
      <c r="DC563" s="23" t="n">
        <v>2.488120810473439e-05</v>
      </c>
      <c r="DD563" s="23" t="n">
        <v>6.196455907694814e-05</v>
      </c>
      <c r="DE563" s="23" t="n">
        <v>2.108915559822669</v>
      </c>
      <c r="DF563" s="23" t="n">
        <v>2.852946454851538</v>
      </c>
      <c r="DG563" s="23" t="n">
        <v>0.0002967718209651168</v>
      </c>
      <c r="DH563" s="23" t="n">
        <v>0.00020136616653719</v>
      </c>
      <c r="DI563" s="23" t="n">
        <v>8.874464722233801</v>
      </c>
      <c r="DJ563" s="23" t="n">
        <v>7.874464722233802</v>
      </c>
      <c r="DK563" s="23" t="n">
        <v>0.005423365613242881</v>
      </c>
      <c r="DL563" s="23" t="n">
        <v>0.002158131790619182</v>
      </c>
      <c r="DM563" s="23" t="n">
        <v>0.008665998471269754</v>
      </c>
      <c r="DN563" s="23" t="n">
        <v>0.00108450106740769</v>
      </c>
      <c r="DO563" s="23" t="n">
        <v>0.003242632858026872</v>
      </c>
      <c r="DP563" s="23" t="n">
        <v>1.397932196448164</v>
      </c>
      <c r="DQ563" s="23" t="n">
        <v>1.597900471638672</v>
      </c>
      <c r="DR563" s="23" t="n">
        <v>0.01698104529731076</v>
      </c>
      <c r="DS563" s="23" t="n">
        <v>0.008315046826041003</v>
      </c>
      <c r="DT563" s="23" t="n">
        <v>3.131089900309524</v>
      </c>
      <c r="DU563" s="23" t="n">
        <v>2.131089900309524</v>
      </c>
      <c r="DV563" s="23" t="n">
        <v>-0.0009566113366314541</v>
      </c>
      <c r="DW563" s="23" t="n">
        <v>-0.0005595164433704024</v>
      </c>
      <c r="DX563" s="23" t="n">
        <v>-0.001861629048411707</v>
      </c>
      <c r="DY563" s="23" t="n">
        <v>-0.000345501268409851</v>
      </c>
      <c r="DZ563" s="23" t="n">
        <v>-0.0009050177117802534</v>
      </c>
      <c r="EA563" s="23" t="n">
        <v>1.584894221869297</v>
      </c>
      <c r="EB563" s="23" t="n">
        <v>1.946066262362226</v>
      </c>
      <c r="EC563" s="23" t="n">
        <v>-0.003893191331354314</v>
      </c>
      <c r="ED563" s="23" t="n">
        <v>-0.002031562282942607</v>
      </c>
      <c r="EE563" s="23" t="n">
        <v>4.069773357551389</v>
      </c>
      <c r="EF563" s="23" t="n">
        <v>3.069773357551389</v>
      </c>
      <c r="EG563" s="23" t="n">
        <v>0.02404510749458725</v>
      </c>
      <c r="EH563" s="23" t="n">
        <v>0.003077892766801797</v>
      </c>
      <c r="EI563" s="23" t="n">
        <v>0.02847565244869246</v>
      </c>
      <c r="EJ563" s="23" t="n">
        <v>0.001352652187303409</v>
      </c>
      <c r="EK563" s="23" t="n">
        <v>0.004430544954105206</v>
      </c>
      <c r="EL563" s="23" t="n">
        <v>1.128004949343423</v>
      </c>
      <c r="EM563" s="23" t="n">
        <v>1.184259727476891</v>
      </c>
      <c r="EN563" s="23" t="n">
        <v>0.03618162230046263</v>
      </c>
      <c r="EO563" s="23" t="n">
        <v>0.007705969851770172</v>
      </c>
      <c r="EP563" s="23" t="n">
        <v>1.504739469707399</v>
      </c>
      <c r="EQ563" s="23" t="n">
        <v>0.5047394697073991</v>
      </c>
      <c r="ER563" s="23" t="n">
        <v>-0.01103944007135457</v>
      </c>
      <c r="ES563" s="23" t="n">
        <v>1.842080334380052e-05</v>
      </c>
      <c r="ET563" s="23" t="n">
        <v>-0.01087798466104492</v>
      </c>
      <c r="EU563" s="23" t="n">
        <v>0.0001430346069658412</v>
      </c>
      <c r="EV563" s="23" t="n">
        <v>0.0001614554103096418</v>
      </c>
      <c r="EW563" s="23" t="n">
        <v>0.9983313643423275</v>
      </c>
      <c r="EX563" s="23" t="n">
        <v>0.9853746739629856</v>
      </c>
      <c r="EY563" s="23" t="n">
        <v>0.01153148075620376</v>
      </c>
      <c r="EZ563" s="23" t="n">
        <v>0.02240946541724869</v>
      </c>
      <c r="FA563" s="23" t="n">
        <v>-1.04457116318118</v>
      </c>
      <c r="FB563" s="23" t="n">
        <v>-2.04457116318118</v>
      </c>
      <c r="FC563" s="23" t="n">
        <v>0.002629251577807911</v>
      </c>
      <c r="FD563" s="23" t="n">
        <v>0.002668120247170977</v>
      </c>
      <c r="FE563" s="23" t="n">
        <v>0.006788674846092852</v>
      </c>
      <c r="FF563" s="23" t="n">
        <v>0.001491303021113964</v>
      </c>
      <c r="FG563" s="23" t="n">
        <v>0.004159423268284941</v>
      </c>
      <c r="FH563" s="23" t="n">
        <v>2.014783168598675</v>
      </c>
      <c r="FI563" s="23" t="n">
        <v>2.58197994569724</v>
      </c>
      <c r="FJ563" s="23" t="n">
        <v>0.02433893186742577</v>
      </c>
      <c r="FK563" s="23" t="n">
        <v>0.01755025702133291</v>
      </c>
      <c r="FL563" s="23" t="n">
        <v>9.256980987615455</v>
      </c>
      <c r="FM563" s="23" t="n">
        <v>8.256980987615455</v>
      </c>
    </row>
    <row r="564">
      <c r="A564" s="2" t="inlineStr">
        <is>
          <t>SA|7310</t>
        </is>
      </c>
      <c r="B564" s="2" t="inlineStr">
        <is>
          <t>SA</t>
        </is>
      </c>
      <c r="C564" s="2" t="inlineStr">
        <is>
          <t>7310</t>
        </is>
      </c>
      <c r="D564" s="2" t="inlineStr">
        <is>
          <t>Building cleaning, pest control and other support services</t>
        </is>
      </c>
      <c r="E564" s="23" t="n">
        <v>1</v>
      </c>
      <c r="F564" s="23" t="n">
        <v>0.4291800440389622</v>
      </c>
      <c r="G564" s="23" t="n">
        <v>1.662855787590841</v>
      </c>
      <c r="H564" s="23" t="n">
        <v>0.2336757435518792</v>
      </c>
      <c r="I564" s="23" t="n">
        <v>0.6628557875908414</v>
      </c>
      <c r="J564" s="23" t="n">
        <v>1.429180044038962</v>
      </c>
      <c r="K564" s="23" t="n">
        <v>1.662855787590841</v>
      </c>
      <c r="L564" s="23" t="n">
        <v>2.421309212219338</v>
      </c>
      <c r="M564" s="23" t="n">
        <v>0.7584534246284962</v>
      </c>
      <c r="N564" s="23" t="n">
        <v>2.421309212219338</v>
      </c>
      <c r="O564" s="23" t="n">
        <v>1.421309212219338</v>
      </c>
      <c r="P564" s="23" t="n">
        <v>0.3180839026747817</v>
      </c>
      <c r="Q564" s="23" t="n">
        <v>0.135362190448538</v>
      </c>
      <c r="R564" s="23" t="n">
        <v>0.5211744901099495</v>
      </c>
      <c r="S564" s="23" t="n">
        <v>0.0677283969866298</v>
      </c>
      <c r="T564" s="23" t="n">
        <v>0.2030905874351678</v>
      </c>
      <c r="U564" s="23" t="n">
        <v>1.425554985053539</v>
      </c>
      <c r="V564" s="23" t="n">
        <v>1.638481186024725</v>
      </c>
      <c r="W564" s="23" t="n">
        <v>0.7111578226032296</v>
      </c>
      <c r="X564" s="23" t="n">
        <v>0.18998333249328</v>
      </c>
      <c r="Y564" s="23" t="n">
        <v>2.235755461446089</v>
      </c>
      <c r="Z564" s="23" t="n">
        <v>1.235755461446089</v>
      </c>
      <c r="AA564" s="23" t="n">
        <v>0.4381655141971691</v>
      </c>
      <c r="AB564" s="23" t="n">
        <v>0.2202257948670853</v>
      </c>
      <c r="AC564" s="23" t="n">
        <v>0.7744525590213917</v>
      </c>
      <c r="AD564" s="23" t="n">
        <v>0.1160612499571372</v>
      </c>
      <c r="AE564" s="23" t="n">
        <v>0.3362870448242226</v>
      </c>
      <c r="AF564" s="23" t="n">
        <v>1.502608689482547</v>
      </c>
      <c r="AG564" s="23" t="n">
        <v>1.767488617721059</v>
      </c>
      <c r="AH564" s="23" t="n">
        <v>1.188655237229855</v>
      </c>
      <c r="AI564" s="23" t="n">
        <v>0.4142026782084637</v>
      </c>
      <c r="AJ564" s="23" t="n">
        <v>2.712799612739434</v>
      </c>
      <c r="AK564" s="23" t="n">
        <v>1.712799612739434</v>
      </c>
      <c r="AL564" s="23" t="n">
        <v>0.4415856423663939</v>
      </c>
      <c r="AM564" s="23" t="n">
        <v>0.2264195777758378</v>
      </c>
      <c r="AN564" s="23" t="n">
        <v>0.7868703061790197</v>
      </c>
      <c r="AO564" s="23" t="n">
        <v>0.118865086036788</v>
      </c>
      <c r="AP564" s="23" t="n">
        <v>0.3452846638126258</v>
      </c>
      <c r="AQ564" s="23" t="n">
        <v>1.512742163813316</v>
      </c>
      <c r="AR564" s="23" t="n">
        <v>1.781920041517417</v>
      </c>
      <c r="AS564" s="23" t="n">
        <v>1.222650928378939</v>
      </c>
      <c r="AT564" s="23" t="n">
        <v>0.435780622199919</v>
      </c>
      <c r="AU564" s="23" t="n">
        <v>2.768774188007854</v>
      </c>
      <c r="AV564" s="23" t="n">
        <v>1.768774188007854</v>
      </c>
      <c r="AW564" s="23" t="n">
        <v>0.4607157420058307</v>
      </c>
      <c r="AX564" s="23" t="n">
        <v>0.229890899449624</v>
      </c>
      <c r="AY564" s="23" t="n">
        <v>0.8110853568973443</v>
      </c>
      <c r="AZ564" s="23" t="n">
        <v>0.1204787154418896</v>
      </c>
      <c r="BA564" s="23" t="n">
        <v>0.3503696148915136</v>
      </c>
      <c r="BB564" s="23" t="n">
        <v>1.498986421537805</v>
      </c>
      <c r="BC564" s="23" t="n">
        <v>1.760489783496652</v>
      </c>
      <c r="BD564" s="23" t="n">
        <v>1.254221649552076</v>
      </c>
      <c r="BE564" s="23" t="n">
        <v>0.4431362926547316</v>
      </c>
      <c r="BF564" s="23" t="n">
        <v>2.722332959780226</v>
      </c>
      <c r="BG564" s="23" t="n">
        <v>1.722332959780226</v>
      </c>
      <c r="BH564" s="23" t="n">
        <v>9.393318439525551</v>
      </c>
      <c r="BI564" s="23" t="n">
        <v>1.468370801664636</v>
      </c>
      <c r="BJ564" s="23" t="n">
        <v>11.55742110224186</v>
      </c>
      <c r="BK564" s="23" t="n">
        <v>0.6957318610516772</v>
      </c>
      <c r="BL564" s="23" t="n">
        <v>2.164102662716314</v>
      </c>
      <c r="BM564" s="23" t="n">
        <v>1.156320773230254</v>
      </c>
      <c r="BN564" s="23" t="n">
        <v>1.230387447912989</v>
      </c>
      <c r="BO564" s="23" t="n">
        <v>13.8389336510378</v>
      </c>
      <c r="BP564" s="23" t="n">
        <v>2.281512548795936</v>
      </c>
      <c r="BQ564" s="23" t="n">
        <v>1.473274193793519</v>
      </c>
      <c r="BR564" s="23" t="n">
        <v>0.4732741937935188</v>
      </c>
      <c r="CD564" s="23" t="n">
        <v>0.1200816115223874</v>
      </c>
      <c r="CE564" s="23" t="n">
        <v>0.08486360441854725</v>
      </c>
      <c r="CF564" s="23" t="n">
        <v>0.2532780689114422</v>
      </c>
      <c r="CG564" s="23" t="n">
        <v>0.04833285297050756</v>
      </c>
      <c r="CH564" s="23" t="n">
        <v>0.1331964573890548</v>
      </c>
      <c r="CI564" s="23" t="n">
        <v>1.706716068702373</v>
      </c>
      <c r="CJ564" s="23" t="n">
        <v>2.109216104784056</v>
      </c>
      <c r="CK564" s="23" t="n">
        <v>0.4774974146266261</v>
      </c>
      <c r="CL564" s="23" t="n">
        <v>0.2242193457151839</v>
      </c>
      <c r="CM564" s="23" t="n">
        <v>3.976440760354085</v>
      </c>
      <c r="CN564" s="23" t="n">
        <v>2.976440760354085</v>
      </c>
      <c r="CO564" s="23" t="n">
        <v>0</v>
      </c>
      <c r="CP564" s="23" t="n">
        <v>0.0002936600202684452</v>
      </c>
      <c r="CQ564" s="23" t="n">
        <v>0.0005145246599093094</v>
      </c>
      <c r="CR564" s="23" t="n">
        <v>0.0002208646396408642</v>
      </c>
      <c r="CS564" s="23" t="n">
        <v>0.0005145246599093094</v>
      </c>
      <c r="CV564" s="23" t="n">
        <v>0.003223749059551881</v>
      </c>
      <c r="CW564" s="23" t="n">
        <v>0.002709224399642572</v>
      </c>
      <c r="CZ564" s="23" t="n">
        <v>0.000117650030493877</v>
      </c>
      <c r="DA564" s="23" t="n">
        <v>8.682188028951149e-05</v>
      </c>
      <c r="DB564" s="23" t="n">
        <v>0.0002491163262628986</v>
      </c>
      <c r="DC564" s="23" t="n">
        <v>4.464441547951015e-05</v>
      </c>
      <c r="DD564" s="23" t="n">
        <v>0.0001314662957690216</v>
      </c>
      <c r="DE564" s="23" t="n">
        <v>1.737967341997672</v>
      </c>
      <c r="DF564" s="23" t="n">
        <v>2.11743528851753</v>
      </c>
      <c r="DG564" s="23" t="n">
        <v>0.0003933967533760832</v>
      </c>
      <c r="DH564" s="23" t="n">
        <v>0.0001442804271131845</v>
      </c>
      <c r="DI564" s="23" t="n">
        <v>3.343787942295155</v>
      </c>
      <c r="DJ564" s="23" t="n">
        <v>2.343787942295155</v>
      </c>
      <c r="DK564" s="23" t="n">
        <v>0.01932610014319532</v>
      </c>
      <c r="DL564" s="23" t="n">
        <v>0.003937688082578114</v>
      </c>
      <c r="DM564" s="23" t="n">
        <v>0.02520329769061569</v>
      </c>
      <c r="DN564" s="23" t="n">
        <v>0.00193950946484226</v>
      </c>
      <c r="DO564" s="23" t="n">
        <v>0.005877197547420374</v>
      </c>
      <c r="DP564" s="23" t="n">
        <v>1.203749750513663</v>
      </c>
      <c r="DQ564" s="23" t="n">
        <v>1.304106752209381</v>
      </c>
      <c r="DR564" s="23" t="n">
        <v>0.03116109352175277</v>
      </c>
      <c r="DS564" s="23" t="n">
        <v>0.005957795831137085</v>
      </c>
      <c r="DT564" s="23" t="n">
        <v>1.612383941450523</v>
      </c>
      <c r="DU564" s="23" t="n">
        <v>0.6123839414505227</v>
      </c>
      <c r="DV564" s="23" t="n">
        <v>-0.0003136505342523693</v>
      </c>
      <c r="DW564" s="23" t="n">
        <v>-0.000846848309349852</v>
      </c>
      <c r="DX564" s="23" t="n">
        <v>-0.001751887958463485</v>
      </c>
      <c r="DY564" s="23" t="n">
        <v>-0.0005913891148612636</v>
      </c>
      <c r="DZ564" s="23" t="n">
        <v>-0.001438237424211116</v>
      </c>
      <c r="EA564" s="23" t="n">
        <v>3.699974069447818</v>
      </c>
      <c r="EB564" s="23" t="n">
        <v>5.585477361418685</v>
      </c>
      <c r="EC564" s="23" t="n">
        <v>-0.003207518161543609</v>
      </c>
      <c r="ED564" s="23" t="n">
        <v>-0.001455630203080124</v>
      </c>
      <c r="EE564" s="23" t="n">
        <v>10.22640745436377</v>
      </c>
      <c r="EF564" s="23" t="n">
        <v>9.226407454363772</v>
      </c>
      <c r="EG564" s="23" t="n">
        <v>0.01230605170999955</v>
      </c>
      <c r="EH564" s="23" t="n">
        <v>0.004564257268485686</v>
      </c>
      <c r="EI564" s="23" t="n">
        <v>0.01923099624903499</v>
      </c>
      <c r="EJ564" s="23" t="n">
        <v>0.002360687270549757</v>
      </c>
      <c r="EK564" s="23" t="n">
        <v>0.006924944539035444</v>
      </c>
      <c r="EL564" s="23" t="n">
        <v>1.37089534288052</v>
      </c>
      <c r="EM564" s="23" t="n">
        <v>1.562726754464101</v>
      </c>
      <c r="EN564" s="23" t="n">
        <v>0.02475238368295322</v>
      </c>
      <c r="EO564" s="23" t="n">
        <v>0.00552138743391823</v>
      </c>
      <c r="EP564" s="23" t="n">
        <v>2.01139929087411</v>
      </c>
      <c r="EQ564" s="23" t="n">
        <v>1.01139929087411</v>
      </c>
      <c r="ER564" s="23" t="n">
        <v>-0.008885923540774804</v>
      </c>
      <c r="ES564" s="23" t="n">
        <v>0.001629525640266833</v>
      </c>
      <c r="ET564" s="23" t="n">
        <v>-0.006813249091406797</v>
      </c>
      <c r="EU564" s="23" t="n">
        <v>0.0004431488091011743</v>
      </c>
      <c r="EV564" s="23" t="n">
        <v>0.002072674449368007</v>
      </c>
      <c r="EW564" s="23" t="n">
        <v>0.8166171886591826</v>
      </c>
      <c r="EX564" s="23" t="n">
        <v>0.7667463106274622</v>
      </c>
      <c r="EY564" s="23" t="n">
        <v>0.009243307466130078</v>
      </c>
      <c r="EZ564" s="23" t="n">
        <v>0.01605655655753687</v>
      </c>
      <c r="FA564" s="23" t="n">
        <v>-1.04021910876403</v>
      </c>
      <c r="FB564" s="23" t="n">
        <v>-2.04021910876403</v>
      </c>
      <c r="FC564" s="23" t="n">
        <v>0.006734538261143119</v>
      </c>
      <c r="FD564" s="23" t="n">
        <v>0.004759406404440784</v>
      </c>
      <c r="FE564" s="23" t="n">
        <v>0.01420459655868748</v>
      </c>
      <c r="FF564" s="23" t="n">
        <v>0.00271065189310358</v>
      </c>
      <c r="FG564" s="23" t="n">
        <v>0.007470058297544364</v>
      </c>
      <c r="FH564" s="23" t="n">
        <v>1.706716068702373</v>
      </c>
      <c r="FI564" s="23" t="n">
        <v>2.109216104784057</v>
      </c>
      <c r="FJ564" s="23" t="n">
        <v>0.02677949244377363</v>
      </c>
      <c r="FK564" s="23" t="n">
        <v>0.01257489588508614</v>
      </c>
      <c r="FL564" s="23" t="n">
        <v>3.976440760354086</v>
      </c>
      <c r="FM564" s="23" t="n">
        <v>2.976440760354086</v>
      </c>
    </row>
    <row r="565">
      <c r="A565" s="2" t="inlineStr">
        <is>
          <t>SA|7501</t>
        </is>
      </c>
      <c r="B565" s="2" t="inlineStr">
        <is>
          <t>SA</t>
        </is>
      </c>
      <c r="C565" s="2" t="inlineStr">
        <is>
          <t>7501</t>
        </is>
      </c>
      <c r="D565" s="2" t="inlineStr">
        <is>
          <t>Public administration and regulatory services</t>
        </is>
      </c>
      <c r="E565" s="23" t="n">
        <v>1</v>
      </c>
      <c r="F565" s="23" t="n">
        <v>0.36248950832474</v>
      </c>
      <c r="G565" s="23" t="n">
        <v>1.592621947916548</v>
      </c>
      <c r="H565" s="23" t="n">
        <v>0.2301324395918076</v>
      </c>
      <c r="I565" s="23" t="n">
        <v>0.5926219479165475</v>
      </c>
      <c r="J565" s="23" t="n">
        <v>1.36248950832474</v>
      </c>
      <c r="K565" s="23" t="n">
        <v>1.592621947916548</v>
      </c>
      <c r="L565" s="23" t="n">
        <v>2.482596107853007</v>
      </c>
      <c r="M565" s="23" t="n">
        <v>0.8899741599364595</v>
      </c>
      <c r="N565" s="23" t="n">
        <v>2.482596107853007</v>
      </c>
      <c r="O565" s="23" t="n">
        <v>1.482596107853007</v>
      </c>
      <c r="P565" s="23" t="n">
        <v>0.4461862580433276</v>
      </c>
      <c r="Q565" s="23" t="n">
        <v>0.1034937314250025</v>
      </c>
      <c r="R565" s="23" t="n">
        <v>0.6115495216375452</v>
      </c>
      <c r="S565" s="23" t="n">
        <v>0.06186953216921501</v>
      </c>
      <c r="T565" s="23" t="n">
        <v>0.1653632635942175</v>
      </c>
      <c r="U565" s="23" t="n">
        <v>1.231951857681266</v>
      </c>
      <c r="V565" s="23" t="n">
        <v>1.37061487352701</v>
      </c>
      <c r="W565" s="23" t="n">
        <v>0.8344771942503419</v>
      </c>
      <c r="X565" s="23" t="n">
        <v>0.2229276726127968</v>
      </c>
      <c r="Y565" s="23" t="n">
        <v>1.870244049894761</v>
      </c>
      <c r="Z565" s="23" t="n">
        <v>0.870244049894761</v>
      </c>
      <c r="AA565" s="23" t="n">
        <v>0.5349597281698886</v>
      </c>
      <c r="AB565" s="23" t="n">
        <v>0.1721190726807816</v>
      </c>
      <c r="AC565" s="23" t="n">
        <v>0.8148356401445408</v>
      </c>
      <c r="AD565" s="23" t="n">
        <v>0.1077568392938707</v>
      </c>
      <c r="AE565" s="23" t="n">
        <v>0.2798759119746522</v>
      </c>
      <c r="AF565" s="23" t="n">
        <v>1.321742111821399</v>
      </c>
      <c r="AG565" s="23" t="n">
        <v>1.523171927225466</v>
      </c>
      <c r="AH565" s="23" t="n">
        <v>1.300863744985086</v>
      </c>
      <c r="AI565" s="23" t="n">
        <v>0.4860281048405451</v>
      </c>
      <c r="AJ565" s="23" t="n">
        <v>2.431704063846778</v>
      </c>
      <c r="AK565" s="23" t="n">
        <v>1.431704063846778</v>
      </c>
      <c r="AL565" s="23" t="n">
        <v>0.5434932857811333</v>
      </c>
      <c r="AM565" s="23" t="n">
        <v>0.1758912656213144</v>
      </c>
      <c r="AN565" s="23" t="n">
        <v>0.8300153655933262</v>
      </c>
      <c r="AO565" s="23" t="n">
        <v>0.1106308141908785</v>
      </c>
      <c r="AP565" s="23" t="n">
        <v>0.2865220798121929</v>
      </c>
      <c r="AQ565" s="23" t="n">
        <v>1.323630981693758</v>
      </c>
      <c r="AR565" s="23" t="n">
        <v>1.527186052354613</v>
      </c>
      <c r="AS565" s="23" t="n">
        <v>1.341363169644614</v>
      </c>
      <c r="AT565" s="23" t="n">
        <v>0.511347804051288</v>
      </c>
      <c r="AU565" s="23" t="n">
        <v>2.468040001113806</v>
      </c>
      <c r="AV565" s="23" t="n">
        <v>1.468040001113806</v>
      </c>
      <c r="AW565" s="23" t="n">
        <v>0.5448687245979501</v>
      </c>
      <c r="AX565" s="23" t="n">
        <v>0.1781510544416224</v>
      </c>
      <c r="AY565" s="23" t="n">
        <v>0.8351014994665622</v>
      </c>
      <c r="AZ565" s="23" t="n">
        <v>0.1120817204269897</v>
      </c>
      <c r="BA565" s="23" t="n">
        <v>0.2902327748686121</v>
      </c>
      <c r="BB565" s="23" t="n">
        <v>1.326961424649721</v>
      </c>
      <c r="BC565" s="23" t="n">
        <v>1.532665505957917</v>
      </c>
      <c r="BD565" s="23" t="n">
        <v>1.35508049486226</v>
      </c>
      <c r="BE565" s="23" t="n">
        <v>0.5199789953956975</v>
      </c>
      <c r="BF565" s="23" t="n">
        <v>2.486985274961693</v>
      </c>
      <c r="BG565" s="23" t="n">
        <v>1.486985274961693</v>
      </c>
      <c r="BH565" s="23" t="n">
        <v>4.354631493339157</v>
      </c>
      <c r="BI565" s="23" t="n">
        <v>1.108981854730036</v>
      </c>
      <c r="BJ565" s="23" t="n">
        <v>6.104907637041007</v>
      </c>
      <c r="BK565" s="23" t="n">
        <v>0.6412942889718145</v>
      </c>
      <c r="BL565" s="23" t="n">
        <v>1.750276143701851</v>
      </c>
      <c r="BM565" s="23" t="n">
        <v>1.254667210400314</v>
      </c>
      <c r="BN565" s="23" t="n">
        <v>1.401934387876235</v>
      </c>
      <c r="BO565" s="23" t="n">
        <v>8.782049236070272</v>
      </c>
      <c r="BP565" s="23" t="n">
        <v>2.677141599029264</v>
      </c>
      <c r="BQ565" s="23" t="n">
        <v>2.016714674824561</v>
      </c>
      <c r="BR565" s="23" t="n">
        <v>1.016714674824561</v>
      </c>
      <c r="CD565" s="23" t="n">
        <v>0.08877347012656098</v>
      </c>
      <c r="CE565" s="23" t="n">
        <v>0.06862534125577904</v>
      </c>
      <c r="CF565" s="23" t="n">
        <v>0.2032861185069958</v>
      </c>
      <c r="CG565" s="23" t="n">
        <v>0.04588730712465577</v>
      </c>
      <c r="CH565" s="23" t="n">
        <v>0.1145126483804348</v>
      </c>
      <c r="CI565" s="23" t="n">
        <v>1.773038849984601</v>
      </c>
      <c r="CJ565" s="23" t="n">
        <v>2.289942234061352</v>
      </c>
      <c r="CK565" s="23" t="n">
        <v>0.4663865507347441</v>
      </c>
      <c r="CL565" s="23" t="n">
        <v>0.2631004322277483</v>
      </c>
      <c r="CM565" s="23" t="n">
        <v>5.253670382264368</v>
      </c>
      <c r="CN565" s="23" t="n">
        <v>4.253670382264368</v>
      </c>
      <c r="CO565" s="23" t="n">
        <v>0</v>
      </c>
      <c r="CP565" s="23" t="n">
        <v>0.0003583596740768692</v>
      </c>
      <c r="CQ565" s="23" t="n">
        <v>0.0005548754239482211</v>
      </c>
      <c r="CR565" s="23" t="n">
        <v>0.0001965157498713518</v>
      </c>
      <c r="CS565" s="23" t="n">
        <v>0.0005548754239482211</v>
      </c>
      <c r="CV565" s="23" t="n">
        <v>0.003733896878472308</v>
      </c>
      <c r="CW565" s="23" t="n">
        <v>0.003179021454524087</v>
      </c>
      <c r="CZ565" s="23" t="n">
        <v>5.460315383601927e-05</v>
      </c>
      <c r="DA565" s="23" t="n">
        <v>5.494743635848443e-05</v>
      </c>
      <c r="DB565" s="23" t="n">
        <v>0.0001562234253279662</v>
      </c>
      <c r="DC565" s="23" t="n">
        <v>4.667283513346246e-05</v>
      </c>
      <c r="DD565" s="23" t="n">
        <v>0.0001016202714919469</v>
      </c>
      <c r="DE565" s="23" t="n">
        <v>2.006305176501326</v>
      </c>
      <c r="DF565" s="23" t="n">
        <v>2.861069633397486</v>
      </c>
      <c r="DG565" s="23" t="n">
        <v>0.0003255230128118324</v>
      </c>
      <c r="DH565" s="23" t="n">
        <v>0.0001692995874838662</v>
      </c>
      <c r="DI565" s="23" t="n">
        <v>5.961615583404257</v>
      </c>
      <c r="DJ565" s="23" t="n">
        <v>4.961615583404256</v>
      </c>
      <c r="DK565" s="23" t="n">
        <v>0.002239964249459631</v>
      </c>
      <c r="DL565" s="23" t="n">
        <v>0.002551151597972279</v>
      </c>
      <c r="DM565" s="23" t="n">
        <v>0.006556084826073776</v>
      </c>
      <c r="DN565" s="23" t="n">
        <v>0.001764968978641866</v>
      </c>
      <c r="DO565" s="23" t="n">
        <v>0.004316120576614145</v>
      </c>
      <c r="DP565" s="23" t="n">
        <v>2.138925140697098</v>
      </c>
      <c r="DQ565" s="23" t="n">
        <v>2.926870296101988</v>
      </c>
      <c r="DR565" s="23" t="n">
        <v>0.01354700103491853</v>
      </c>
      <c r="DS565" s="23" t="n">
        <v>0.006990916208844754</v>
      </c>
      <c r="DT565" s="23" t="n">
        <v>6.047864843461948</v>
      </c>
      <c r="DU565" s="23" t="n">
        <v>5.047864843461948</v>
      </c>
      <c r="DV565" s="23" t="n">
        <v>-0.0009191285864787566</v>
      </c>
      <c r="DW565" s="23" t="n">
        <v>-0.0007046698880996329</v>
      </c>
      <c r="DX565" s="23" t="n">
        <v>-0.002181049802114137</v>
      </c>
      <c r="DY565" s="23" t="n">
        <v>-0.0005572513275357478</v>
      </c>
      <c r="DZ565" s="23" t="n">
        <v>-0.001261921215635381</v>
      </c>
      <c r="EA565" s="23" t="n">
        <v>1.766671713257522</v>
      </c>
      <c r="EB565" s="23" t="n">
        <v>2.372953941591443</v>
      </c>
      <c r="EC565" s="23" t="n">
        <v>-0.003889095708557129</v>
      </c>
      <c r="ED565" s="23" t="n">
        <v>-0.001708045906442992</v>
      </c>
      <c r="EE565" s="23" t="n">
        <v>4.231285769770817</v>
      </c>
      <c r="EF565" s="23" t="n">
        <v>3.231285769770818</v>
      </c>
      <c r="EG565" s="23" t="n">
        <v>0</v>
      </c>
      <c r="EH565" s="23" t="n">
        <v>0.003441441409272591</v>
      </c>
      <c r="EI565" s="23" t="n">
        <v>0.005629068629811045</v>
      </c>
      <c r="EJ565" s="23" t="n">
        <v>0.002187627220538454</v>
      </c>
      <c r="EK565" s="23" t="n">
        <v>0.005629068629811045</v>
      </c>
      <c r="EN565" s="23" t="n">
        <v>0.01210790039933202</v>
      </c>
      <c r="EO565" s="23" t="n">
        <v>0.006478831769520977</v>
      </c>
      <c r="ER565" s="23" t="n">
        <v>0.008533557611244797</v>
      </c>
      <c r="ES565" s="23" t="n">
        <v>0.0003307515312602732</v>
      </c>
      <c r="ET565" s="23" t="n">
        <v>0.009550656818974511</v>
      </c>
      <c r="EU565" s="23" t="n">
        <v>0.0006863476764694409</v>
      </c>
      <c r="EV565" s="23" t="n">
        <v>0.001017099207729714</v>
      </c>
      <c r="EW565" s="23" t="n">
        <v>1.038758926385455</v>
      </c>
      <c r="EX565" s="23" t="n">
        <v>1.119188180834388</v>
      </c>
      <c r="EY565" s="23" t="n">
        <v>0.02839152426019621</v>
      </c>
      <c r="EZ565" s="23" t="n">
        <v>0.0188408674412217</v>
      </c>
      <c r="FA565" s="23" t="n">
        <v>3.327044305974366</v>
      </c>
      <c r="FB565" s="23" t="n">
        <v>2.327044305974366</v>
      </c>
      <c r="FC565" s="23" t="n">
        <v>0.004978683443387256</v>
      </c>
      <c r="FD565" s="23" t="n">
        <v>0.003848715723513457</v>
      </c>
      <c r="FE565" s="23" t="n">
        <v>0.01140089748703448</v>
      </c>
      <c r="FF565" s="23" t="n">
        <v>0.002573498320133765</v>
      </c>
      <c r="FG565" s="23" t="n">
        <v>0.006422214043647223</v>
      </c>
      <c r="FH565" s="23" t="n">
        <v>1.773038849984601</v>
      </c>
      <c r="FI565" s="23" t="n">
        <v>2.289942234061352</v>
      </c>
      <c r="FJ565" s="23" t="n">
        <v>0.02615636174919361</v>
      </c>
      <c r="FK565" s="23" t="n">
        <v>0.01475546426215913</v>
      </c>
      <c r="FL565" s="23" t="n">
        <v>5.25367038226437</v>
      </c>
      <c r="FM565" s="23" t="n">
        <v>4.25367038226437</v>
      </c>
    </row>
    <row r="566">
      <c r="A566" s="2" t="inlineStr">
        <is>
          <t>SA|7601</t>
        </is>
      </c>
      <c r="B566" s="2" t="inlineStr">
        <is>
          <t>SA</t>
        </is>
      </c>
      <c r="C566" s="2" t="inlineStr">
        <is>
          <t>7601</t>
        </is>
      </c>
      <c r="D566" s="2" t="inlineStr">
        <is>
          <t>Defence</t>
        </is>
      </c>
      <c r="E566" s="23" t="n">
        <v>1</v>
      </c>
      <c r="F566" s="23" t="n">
        <v>0.3500049891079001</v>
      </c>
      <c r="G566" s="23" t="n">
        <v>1.612883289361992</v>
      </c>
      <c r="H566" s="23" t="n">
        <v>0.2628783002540919</v>
      </c>
      <c r="I566" s="23" t="n">
        <v>0.612883289361992</v>
      </c>
      <c r="J566" s="23" t="n">
        <v>1.3500049891079</v>
      </c>
      <c r="K566" s="23" t="n">
        <v>1.612883289361992</v>
      </c>
      <c r="L566" s="23" t="n">
        <v>2.314214208272008</v>
      </c>
      <c r="M566" s="23" t="n">
        <v>0.7013309189100159</v>
      </c>
      <c r="N566" s="23" t="n">
        <v>2.314214208272008</v>
      </c>
      <c r="O566" s="23" t="n">
        <v>1.314214208272008</v>
      </c>
      <c r="P566" s="23" t="n">
        <v>0.3340190691311925</v>
      </c>
      <c r="Q566" s="23" t="n">
        <v>0.08085878562415399</v>
      </c>
      <c r="R566" s="23" t="n">
        <v>0.4819225178399125</v>
      </c>
      <c r="S566" s="23" t="n">
        <v>0.06704466308456597</v>
      </c>
      <c r="T566" s="23" t="n">
        <v>0.14790344870872</v>
      </c>
      <c r="U566" s="23" t="n">
        <v>1.242078351497935</v>
      </c>
      <c r="V566" s="23" t="n">
        <v>1.442799415893911</v>
      </c>
      <c r="W566" s="23" t="n">
        <v>0.657597359337745</v>
      </c>
      <c r="X566" s="23" t="n">
        <v>0.1756748414978325</v>
      </c>
      <c r="Y566" s="23" t="n">
        <v>1.968741967481685</v>
      </c>
      <c r="Z566" s="23" t="n">
        <v>0.9687419674816853</v>
      </c>
      <c r="AA566" s="23" t="n">
        <v>0.513609909811895</v>
      </c>
      <c r="AB566" s="23" t="n">
        <v>0.1400956903931891</v>
      </c>
      <c r="AC566" s="23" t="n">
        <v>0.7697383536786344</v>
      </c>
      <c r="AD566" s="23" t="n">
        <v>0.1160327534735503</v>
      </c>
      <c r="AE566" s="23" t="n">
        <v>0.2561284438667394</v>
      </c>
      <c r="AF566" s="23" t="n">
        <v>1.272766719872087</v>
      </c>
      <c r="AG566" s="23" t="n">
        <v>1.498682831023537</v>
      </c>
      <c r="AH566" s="23" t="n">
        <v>1.152745583246119</v>
      </c>
      <c r="AI566" s="23" t="n">
        <v>0.3830072295674849</v>
      </c>
      <c r="AJ566" s="23" t="n">
        <v>2.244399029738935</v>
      </c>
      <c r="AK566" s="23" t="n">
        <v>1.244399029738935</v>
      </c>
      <c r="AL566" s="23" t="n">
        <v>0.513609909811895</v>
      </c>
      <c r="AM566" s="23" t="n">
        <v>0.1417828363955371</v>
      </c>
      <c r="AN566" s="23" t="n">
        <v>0.7734852576341176</v>
      </c>
      <c r="AO566" s="23" t="n">
        <v>0.1180925114266854</v>
      </c>
      <c r="AP566" s="23" t="n">
        <v>0.2598753478222225</v>
      </c>
      <c r="AQ566" s="23" t="n">
        <v>1.276051598084359</v>
      </c>
      <c r="AR566" s="23" t="n">
        <v>1.505978064008538</v>
      </c>
      <c r="AS566" s="23" t="n">
        <v>1.176445300118399</v>
      </c>
      <c r="AT566" s="23" t="n">
        <v>0.4029600424842816</v>
      </c>
      <c r="AU566" s="23" t="n">
        <v>2.290542447962622</v>
      </c>
      <c r="AV566" s="23" t="n">
        <v>1.290542447962621</v>
      </c>
      <c r="AW566" s="23" t="n">
        <v>0.5153181464472051</v>
      </c>
      <c r="AX566" s="23" t="n">
        <v>0.1434865409239126</v>
      </c>
      <c r="AY566" s="23" t="n">
        <v>0.7785264528538083</v>
      </c>
      <c r="AZ566" s="23" t="n">
        <v>0.1197217654826906</v>
      </c>
      <c r="BA566" s="23" t="n">
        <v>0.2632083064066032</v>
      </c>
      <c r="BB566" s="23" t="n">
        <v>1.278442631824946</v>
      </c>
      <c r="BC566" s="23" t="n">
        <v>1.5107685576789</v>
      </c>
      <c r="BD566" s="23" t="n">
        <v>1.188288177487261</v>
      </c>
      <c r="BE566" s="23" t="n">
        <v>0.4097617246334524</v>
      </c>
      <c r="BF566" s="23" t="n">
        <v>2.305931172188989</v>
      </c>
      <c r="BG566" s="23" t="n">
        <v>1.305931172188989</v>
      </c>
      <c r="BH566" s="23" t="n">
        <v>2.089904734412507</v>
      </c>
      <c r="BI566" s="23" t="n">
        <v>1.038239905307448</v>
      </c>
      <c r="BJ566" s="23" t="n">
        <v>3.868229209741662</v>
      </c>
      <c r="BK566" s="23" t="n">
        <v>0.740084570021708</v>
      </c>
      <c r="BL566" s="23" t="n">
        <v>1.778324475329156</v>
      </c>
      <c r="BM566" s="23" t="n">
        <v>1.496788149340839</v>
      </c>
      <c r="BN566" s="23" t="n">
        <v>1.85091174063925</v>
      </c>
      <c r="BO566" s="23" t="n">
        <v>5.977910886155136</v>
      </c>
      <c r="BP566" s="23" t="n">
        <v>2.109681676413474</v>
      </c>
      <c r="BQ566" s="23" t="n">
        <v>2.860374823657016</v>
      </c>
      <c r="BR566" s="23" t="n">
        <v>1.860374823657016</v>
      </c>
      <c r="CD566" s="23" t="n">
        <v>0.1795908406807026</v>
      </c>
      <c r="CE566" s="23" t="n">
        <v>0.0592369047690351</v>
      </c>
      <c r="CF566" s="23" t="n">
        <v>0.2878158358387217</v>
      </c>
      <c r="CG566" s="23" t="n">
        <v>0.04898809038898402</v>
      </c>
      <c r="CH566" s="23" t="n">
        <v>0.1082249951580191</v>
      </c>
      <c r="CI566" s="23" t="n">
        <v>1.329843685482565</v>
      </c>
      <c r="CJ566" s="23" t="n">
        <v>1.602619792567451</v>
      </c>
      <c r="CK566" s="23" t="n">
        <v>0.4951482239083742</v>
      </c>
      <c r="CL566" s="23" t="n">
        <v>0.2073323880696525</v>
      </c>
      <c r="CM566" s="23" t="n">
        <v>2.757090629074487</v>
      </c>
      <c r="CN566" s="23" t="n">
        <v>1.757090629074487</v>
      </c>
      <c r="CO566" s="23" t="n">
        <v>0</v>
      </c>
      <c r="CP566" s="23" t="n">
        <v>5.553293348524974e-05</v>
      </c>
      <c r="CQ566" s="23" t="n">
        <v>0.0001848699424830124</v>
      </c>
      <c r="CR566" s="23" t="n">
        <v>0.0001293370089977626</v>
      </c>
      <c r="CS566" s="23" t="n">
        <v>0.0001848699424830124</v>
      </c>
      <c r="CV566" s="23" t="n">
        <v>0.002690050585138088</v>
      </c>
      <c r="CW566" s="23" t="n">
        <v>0.002505180642655075</v>
      </c>
      <c r="CZ566" s="23" t="n">
        <v>0.0008482991723866106</v>
      </c>
      <c r="DA566" s="23" t="n">
        <v>0.0001342841098015341</v>
      </c>
      <c r="DB566" s="23" t="n">
        <v>0.001054719001649676</v>
      </c>
      <c r="DC566" s="23" t="n">
        <v>7.213571946153158e-05</v>
      </c>
      <c r="DD566" s="23" t="n">
        <v>0.0002064198292630657</v>
      </c>
      <c r="DE566" s="23" t="n">
        <v>1.158298055889573</v>
      </c>
      <c r="DF566" s="23" t="n">
        <v>1.243333762406396</v>
      </c>
      <c r="DG566" s="23" t="n">
        <v>0.001188133027141859</v>
      </c>
      <c r="DH566" s="23" t="n">
        <v>0.0001334140254921827</v>
      </c>
      <c r="DI566" s="23" t="n">
        <v>1.400606137336145</v>
      </c>
      <c r="DJ566" s="23" t="n">
        <v>0.4006061373361446</v>
      </c>
      <c r="DK566" s="23" t="n">
        <v>0.003948624902576686</v>
      </c>
      <c r="DL566" s="23" t="n">
        <v>0.002254008693071548</v>
      </c>
      <c r="DM566" s="23" t="n">
        <v>0.008353082776363376</v>
      </c>
      <c r="DN566" s="23" t="n">
        <v>0.002150449180715142</v>
      </c>
      <c r="DO566" s="23" t="n">
        <v>0.00440445787378669</v>
      </c>
      <c r="DP566" s="23" t="n">
        <v>1.570833834229402</v>
      </c>
      <c r="DQ566" s="23" t="n">
        <v>2.115440940189723</v>
      </c>
      <c r="DR566" s="23" t="n">
        <v>0.01386217046619255</v>
      </c>
      <c r="DS566" s="23" t="n">
        <v>0.005509087689829174</v>
      </c>
      <c r="DT566" s="23" t="n">
        <v>3.510632386770076</v>
      </c>
      <c r="DU566" s="23" t="n">
        <v>2.510632386770077</v>
      </c>
      <c r="DV566" s="23" t="n">
        <v>-0.003088687439653139</v>
      </c>
      <c r="DW566" s="23" t="n">
        <v>-0.0007401212079829311</v>
      </c>
      <c r="DX566" s="23" t="n">
        <v>-0.00455147650080534</v>
      </c>
      <c r="DY566" s="23" t="n">
        <v>-0.0007226678531692698</v>
      </c>
      <c r="DZ566" s="23" t="n">
        <v>-0.001462789061152201</v>
      </c>
      <c r="EA566" s="23" t="n">
        <v>1.239623212915985</v>
      </c>
      <c r="EB566" s="23" t="n">
        <v>1.47359569063954</v>
      </c>
      <c r="EC566" s="23" t="n">
        <v>-0.005897476709611041</v>
      </c>
      <c r="ED566" s="23" t="n">
        <v>-0.001346000208805702</v>
      </c>
      <c r="EE566" s="23" t="n">
        <v>1.909379574604458</v>
      </c>
      <c r="EF566" s="23" t="n">
        <v>0.9093795746044576</v>
      </c>
      <c r="EG566" s="23" t="n">
        <v>0</v>
      </c>
      <c r="EH566" s="23" t="n">
        <v>0.002689004099496827</v>
      </c>
      <c r="EI566" s="23" t="n">
        <v>0.004873451828468075</v>
      </c>
      <c r="EJ566" s="23" t="n">
        <v>0.002184447728971248</v>
      </c>
      <c r="EK566" s="23" t="n">
        <v>0.004873451828468075</v>
      </c>
      <c r="EN566" s="23" t="n">
        <v>0.009978998981326939</v>
      </c>
      <c r="EO566" s="23" t="n">
        <v>0.005105547152858864</v>
      </c>
      <c r="ER566" s="23" t="n">
        <v>0</v>
      </c>
      <c r="ES566" s="23" t="n">
        <v>-0.001001858097148804</v>
      </c>
      <c r="ET566" s="23" t="n">
        <v>-0.001126547872984633</v>
      </c>
      <c r="EU566" s="23" t="n">
        <v>-0.0001246897758358282</v>
      </c>
      <c r="EV566" s="23" t="n">
        <v>-0.001126547872984633</v>
      </c>
      <c r="EY566" s="23" t="n">
        <v>0.01372071789095306</v>
      </c>
      <c r="EZ566" s="23" t="n">
        <v>0.01484726576393769</v>
      </c>
      <c r="FC566" s="23" t="n">
        <v>0.01007199497559677</v>
      </c>
      <c r="FD566" s="23" t="n">
        <v>0.003322183942912718</v>
      </c>
      <c r="FE566" s="23" t="n">
        <v>0.0161415784985313</v>
      </c>
      <c r="FF566" s="23" t="n">
        <v>0.002747399580021813</v>
      </c>
      <c r="FG566" s="23" t="n">
        <v>0.006069583522934531</v>
      </c>
      <c r="FH566" s="23" t="n">
        <v>1.329843685482565</v>
      </c>
      <c r="FI566" s="23" t="n">
        <v>1.602619792567451</v>
      </c>
      <c r="FJ566" s="23" t="n">
        <v>0.02776940296330318</v>
      </c>
      <c r="FK566" s="23" t="n">
        <v>0.01162782446477188</v>
      </c>
      <c r="FL566" s="23" t="n">
        <v>2.757090629074487</v>
      </c>
      <c r="FM566" s="23" t="n">
        <v>1.757090629074487</v>
      </c>
    </row>
    <row r="567">
      <c r="A567" s="2" t="inlineStr">
        <is>
          <t>SA|7701</t>
        </is>
      </c>
      <c r="B567" s="2" t="inlineStr">
        <is>
          <t>SA</t>
        </is>
      </c>
      <c r="C567" s="2" t="inlineStr">
        <is>
          <t>7701</t>
        </is>
      </c>
      <c r="D567" s="2" t="inlineStr">
        <is>
          <t>Public order and safety</t>
        </is>
      </c>
      <c r="E567" s="23" t="n">
        <v>1</v>
      </c>
      <c r="F567" s="23" t="n">
        <v>0.2739302930422232</v>
      </c>
      <c r="G567" s="23" t="n">
        <v>1.437758164134446</v>
      </c>
      <c r="H567" s="23" t="n">
        <v>0.1638278710922227</v>
      </c>
      <c r="I567" s="23" t="n">
        <v>0.4377581641344459</v>
      </c>
      <c r="J567" s="23" t="n">
        <v>1.273930293042223</v>
      </c>
      <c r="K567" s="23" t="n">
        <v>1.437758164134446</v>
      </c>
      <c r="L567" s="23" t="n">
        <v>2.385841430425573</v>
      </c>
      <c r="M567" s="23" t="n">
        <v>0.9480832662911267</v>
      </c>
      <c r="N567" s="23" t="n">
        <v>2.385841430425573</v>
      </c>
      <c r="O567" s="23" t="n">
        <v>1.385841430425573</v>
      </c>
      <c r="P567" s="23" t="n">
        <v>0.5182448644533443</v>
      </c>
      <c r="Q567" s="23" t="n">
        <v>0.08619692660127881</v>
      </c>
      <c r="R567" s="23" t="n">
        <v>0.65147944072252</v>
      </c>
      <c r="S567" s="23" t="n">
        <v>0.04703764966789686</v>
      </c>
      <c r="T567" s="23" t="n">
        <v>0.1332345762691757</v>
      </c>
      <c r="U567" s="23" t="n">
        <v>1.166324709637405</v>
      </c>
      <c r="V567" s="23" t="n">
        <v>1.25708807825759</v>
      </c>
      <c r="W567" s="23" t="n">
        <v>0.8889627357571865</v>
      </c>
      <c r="X567" s="23" t="n">
        <v>0.2374832950346666</v>
      </c>
      <c r="Y567" s="23" t="n">
        <v>1.715333420032793</v>
      </c>
      <c r="Z567" s="23" t="n">
        <v>0.7153334200327935</v>
      </c>
      <c r="AA567" s="23" t="n">
        <v>0.6108190087107711</v>
      </c>
      <c r="AB567" s="23" t="n">
        <v>0.1310931990193703</v>
      </c>
      <c r="AC567" s="23" t="n">
        <v>0.8217716251414121</v>
      </c>
      <c r="AD567" s="23" t="n">
        <v>0.07985941741127073</v>
      </c>
      <c r="AE567" s="23" t="n">
        <v>0.210952616430641</v>
      </c>
      <c r="AF567" s="23" t="n">
        <v>1.214618728542949</v>
      </c>
      <c r="AG567" s="23" t="n">
        <v>1.345360267808118</v>
      </c>
      <c r="AH567" s="23" t="n">
        <v>1.339533975881358</v>
      </c>
      <c r="AI567" s="23" t="n">
        <v>0.5177623507399461</v>
      </c>
      <c r="AJ567" s="23" t="n">
        <v>2.193012916720869</v>
      </c>
      <c r="AK567" s="23" t="n">
        <v>1.193012916720869</v>
      </c>
      <c r="AL567" s="23" t="n">
        <v>0.628825845137298</v>
      </c>
      <c r="AM567" s="23" t="n">
        <v>0.1342024884339021</v>
      </c>
      <c r="AN567" s="23" t="n">
        <v>0.8448013156824257</v>
      </c>
      <c r="AO567" s="23" t="n">
        <v>0.08177298211122558</v>
      </c>
      <c r="AP567" s="23" t="n">
        <v>0.2159754705451277</v>
      </c>
      <c r="AQ567" s="23" t="n">
        <v>1.213417577333515</v>
      </c>
      <c r="AR567" s="23" t="n">
        <v>1.343458323501273</v>
      </c>
      <c r="AS567" s="23" t="n">
        <v>1.389536565423106</v>
      </c>
      <c r="AT567" s="23" t="n">
        <v>0.5447352497406805</v>
      </c>
      <c r="AU567" s="23" t="n">
        <v>2.20973195705675</v>
      </c>
      <c r="AV567" s="23" t="n">
        <v>1.20973195705675</v>
      </c>
      <c r="AW567" s="23" t="n">
        <v>0.6338210097017624</v>
      </c>
      <c r="AX567" s="23" t="n">
        <v>0.1360739835781877</v>
      </c>
      <c r="AY567" s="23" t="n">
        <v>0.852754179917972</v>
      </c>
      <c r="AZ567" s="23" t="n">
        <v>0.08285918663802189</v>
      </c>
      <c r="BA567" s="23" t="n">
        <v>0.2189331702162096</v>
      </c>
      <c r="BB567" s="23" t="n">
        <v>1.214688344967006</v>
      </c>
      <c r="BC567" s="23" t="n">
        <v>1.345417975840255</v>
      </c>
      <c r="BD567" s="23" t="n">
        <v>1.406684177607712</v>
      </c>
      <c r="BE567" s="23" t="n">
        <v>0.5539299976897402</v>
      </c>
      <c r="BF567" s="23" t="n">
        <v>2.219371330511136</v>
      </c>
      <c r="BG567" s="23" t="n">
        <v>1.219371330511136</v>
      </c>
      <c r="BH567" s="23" t="n">
        <v>6.181495777721981</v>
      </c>
      <c r="BI567" s="23" t="n">
        <v>0.9263919786192926</v>
      </c>
      <c r="BJ567" s="23" t="n">
        <v>7.590659327740492</v>
      </c>
      <c r="BK567" s="23" t="n">
        <v>0.4827715713992186</v>
      </c>
      <c r="BL567" s="23" t="n">
        <v>1.409163550018511</v>
      </c>
      <c r="BM567" s="23" t="n">
        <v>1.149865341970789</v>
      </c>
      <c r="BN567" s="23" t="n">
        <v>1.227964816395591</v>
      </c>
      <c r="BO567" s="23" t="n">
        <v>10.44259960397585</v>
      </c>
      <c r="BP567" s="23" t="n">
        <v>2.851940276235356</v>
      </c>
      <c r="BQ567" s="23" t="n">
        <v>1.689332158344397</v>
      </c>
      <c r="BR567" s="23" t="n">
        <v>0.6893321583443965</v>
      </c>
      <c r="CD567" s="23" t="n">
        <v>0.0925741442574268</v>
      </c>
      <c r="CE567" s="23" t="n">
        <v>0.04489627241809142</v>
      </c>
      <c r="CF567" s="23" t="n">
        <v>0.1702921844188917</v>
      </c>
      <c r="CG567" s="23" t="n">
        <v>0.03282176774337352</v>
      </c>
      <c r="CH567" s="23" t="n">
        <v>0.07771804016146494</v>
      </c>
      <c r="CI567" s="23" t="n">
        <v>1.484976369786855</v>
      </c>
      <c r="CJ567" s="23" t="n">
        <v>1.839522101823047</v>
      </c>
      <c r="CK567" s="23" t="n">
        <v>0.4505712401241718</v>
      </c>
      <c r="CL567" s="23" t="n">
        <v>0.2802790557052801</v>
      </c>
      <c r="CM567" s="23" t="n">
        <v>4.867139131972311</v>
      </c>
      <c r="CN567" s="23" t="n">
        <v>3.867139131972311</v>
      </c>
      <c r="CO567" s="23" t="n">
        <v>0</v>
      </c>
      <c r="CP567" s="23" t="n">
        <v>0.0001075493173122378</v>
      </c>
      <c r="CQ567" s="23" t="n">
        <v>0.0002338767039523361</v>
      </c>
      <c r="CR567" s="23" t="n">
        <v>0.0001263273866400983</v>
      </c>
      <c r="CS567" s="23" t="n">
        <v>0.0002338767039523361</v>
      </c>
      <c r="CV567" s="23" t="n">
        <v>0.003620466090356484</v>
      </c>
      <c r="CW567" s="23" t="n">
        <v>0.003386589386404148</v>
      </c>
      <c r="CZ567" s="23" t="n">
        <v>0.0001191978765476786</v>
      </c>
      <c r="DA567" s="23" t="n">
        <v>4.408972393257649e-05</v>
      </c>
      <c r="DB567" s="23" t="n">
        <v>0.0001947353355025339</v>
      </c>
      <c r="DC567" s="23" t="n">
        <v>3.144773502227879e-05</v>
      </c>
      <c r="DD567" s="23" t="n">
        <v>7.553745895485527e-05</v>
      </c>
      <c r="DE567" s="23" t="n">
        <v>1.369886823570559</v>
      </c>
      <c r="DF567" s="23" t="n">
        <v>1.633714803842505</v>
      </c>
      <c r="DG567" s="23" t="n">
        <v>0.0003750890054280785</v>
      </c>
      <c r="DH567" s="23" t="n">
        <v>0.0001803536699255446</v>
      </c>
      <c r="DI567" s="23" t="n">
        <v>3.146775901482143</v>
      </c>
      <c r="DJ567" s="23" t="n">
        <v>2.146775901482143</v>
      </c>
      <c r="DK567" s="23" t="n">
        <v>0.005756352996245484</v>
      </c>
      <c r="DL567" s="23" t="n">
        <v>0.002281165889910548</v>
      </c>
      <c r="DM567" s="23" t="n">
        <v>0.009396729759809604</v>
      </c>
      <c r="DN567" s="23" t="n">
        <v>0.001359210873653572</v>
      </c>
      <c r="DO567" s="23" t="n">
        <v>0.00364037676356412</v>
      </c>
      <c r="DP567" s="23" t="n">
        <v>1.39628665778461</v>
      </c>
      <c r="DQ567" s="23" t="n">
        <v>1.632410271909752</v>
      </c>
      <c r="DR567" s="23" t="n">
        <v>0.01684410404551057</v>
      </c>
      <c r="DS567" s="23" t="n">
        <v>0.007447374285700963</v>
      </c>
      <c r="DT567" s="23" t="n">
        <v>2.926176357929568</v>
      </c>
      <c r="DU567" s="23" t="n">
        <v>1.926176357929568</v>
      </c>
      <c r="DV567" s="23" t="n">
        <v>-0.0008803863083288038</v>
      </c>
      <c r="DW567" s="23" t="n">
        <v>-0.0005613097868697697</v>
      </c>
      <c r="DX567" s="23" t="n">
        <v>-0.001872477563717948</v>
      </c>
      <c r="DY567" s="23" t="n">
        <v>-0.0004307814685193744</v>
      </c>
      <c r="DZ567" s="23" t="n">
        <v>-0.0009920912553891441</v>
      </c>
      <c r="EA567" s="23" t="n">
        <v>1.637572144818197</v>
      </c>
      <c r="EB567" s="23" t="n">
        <v>2.12688174044004</v>
      </c>
      <c r="EC567" s="23" t="n">
        <v>-0.003692046956689173</v>
      </c>
      <c r="ED567" s="23" t="n">
        <v>-0.001819569392971225</v>
      </c>
      <c r="EE567" s="23" t="n">
        <v>4.193666941160879</v>
      </c>
      <c r="EF567" s="23" t="n">
        <v>3.193666941160879</v>
      </c>
      <c r="EG567" s="23" t="n">
        <v>0</v>
      </c>
      <c r="EH567" s="23" t="n">
        <v>0.003547038383893573</v>
      </c>
      <c r="EI567" s="23" t="n">
        <v>0.005221075987104248</v>
      </c>
      <c r="EJ567" s="23" t="n">
        <v>0.001674037603210674</v>
      </c>
      <c r="EK567" s="23" t="n">
        <v>0.005221075987104248</v>
      </c>
      <c r="EN567" s="23" t="n">
        <v>0.01212293029064573</v>
      </c>
      <c r="EO567" s="23" t="n">
        <v>0.006901854303541481</v>
      </c>
      <c r="ER567" s="23" t="n">
        <v>0.01800683642652693</v>
      </c>
      <c r="ES567" s="23" t="n">
        <v>-0.0004377489693616889</v>
      </c>
      <c r="ET567" s="23" t="n">
        <v>0.01780861455390928</v>
      </c>
      <c r="EU567" s="23" t="n">
        <v>0.0002395270967440317</v>
      </c>
      <c r="EV567" s="23" t="n">
        <v>-0.0001982218726176571</v>
      </c>
      <c r="EW567" s="23" t="n">
        <v>0.9756898458456136</v>
      </c>
      <c r="EX567" s="23" t="n">
        <v>0.9889918546532891</v>
      </c>
      <c r="EY567" s="23" t="n">
        <v>0.03787965925110242</v>
      </c>
      <c r="EZ567" s="23" t="n">
        <v>0.02007104469719314</v>
      </c>
      <c r="FA567" s="23" t="n">
        <v>2.103626553484967</v>
      </c>
      <c r="FB567" s="23" t="n">
        <v>1.103626553484967</v>
      </c>
      <c r="FC567" s="23" t="n">
        <v>0.005191836689983059</v>
      </c>
      <c r="FD567" s="23" t="n">
        <v>0.002517918110434183</v>
      </c>
      <c r="FE567" s="23" t="n">
        <v>0.009550498340279654</v>
      </c>
      <c r="FF567" s="23" t="n">
        <v>0.001840743539862413</v>
      </c>
      <c r="FG567" s="23" t="n">
        <v>0.004358661650296596</v>
      </c>
      <c r="FH567" s="23" t="n">
        <v>1.484976369786855</v>
      </c>
      <c r="FI567" s="23" t="n">
        <v>1.839522101823048</v>
      </c>
      <c r="FJ567" s="23" t="n">
        <v>0.02526939152062614</v>
      </c>
      <c r="FK567" s="23" t="n">
        <v>0.01571889318034649</v>
      </c>
      <c r="FL567" s="23" t="n">
        <v>4.86713913197231</v>
      </c>
      <c r="FM567" s="23" t="n">
        <v>3.867139131972311</v>
      </c>
    </row>
    <row r="568">
      <c r="A568" s="2" t="inlineStr">
        <is>
          <t>SA|8010</t>
        </is>
      </c>
      <c r="B568" s="2" t="inlineStr">
        <is>
          <t>SA</t>
        </is>
      </c>
      <c r="C568" s="2" t="inlineStr">
        <is>
          <t>8010</t>
        </is>
      </c>
      <c r="D568" s="2" t="inlineStr">
        <is>
          <t>Primary and secondary education services (including pre-schools and special schools)</t>
        </is>
      </c>
      <c r="E568" s="23" t="n">
        <v>1</v>
      </c>
      <c r="F568" s="23" t="n">
        <v>0.1706071293139794</v>
      </c>
      <c r="G568" s="23" t="n">
        <v>1.26535371970542</v>
      </c>
      <c r="H568" s="23" t="n">
        <v>0.09474659039144029</v>
      </c>
      <c r="I568" s="23" t="n">
        <v>0.2653537197054197</v>
      </c>
      <c r="J568" s="23" t="n">
        <v>1.170607129313979</v>
      </c>
      <c r="K568" s="23" t="n">
        <v>1.26535371970542</v>
      </c>
      <c r="L568" s="23" t="n">
        <v>2.394283727795782</v>
      </c>
      <c r="M568" s="23" t="n">
        <v>1.128930008090363</v>
      </c>
      <c r="N568" s="23" t="n">
        <v>2.394283727795782</v>
      </c>
      <c r="O568" s="23" t="n">
        <v>1.394283727795782</v>
      </c>
      <c r="P568" s="23" t="n">
        <v>0.6959542761798639</v>
      </c>
      <c r="Q568" s="23" t="n">
        <v>0.05315040350154194</v>
      </c>
      <c r="R568" s="23" t="n">
        <v>0.7757490469826931</v>
      </c>
      <c r="S568" s="23" t="n">
        <v>0.02664436730128721</v>
      </c>
      <c r="T568" s="23" t="n">
        <v>0.07979477080282915</v>
      </c>
      <c r="U568" s="23" t="n">
        <v>1.076370539445907</v>
      </c>
      <c r="V568" s="23" t="n">
        <v>1.114655191488768</v>
      </c>
      <c r="W568" s="23" t="n">
        <v>1.058532245164872</v>
      </c>
      <c r="X568" s="23" t="n">
        <v>0.2827831981821793</v>
      </c>
      <c r="Y568" s="23" t="n">
        <v>1.520979583565779</v>
      </c>
      <c r="Z568" s="23" t="n">
        <v>0.5209795835657788</v>
      </c>
      <c r="AA568" s="23" t="n">
        <v>0.7664523177491229</v>
      </c>
      <c r="AB568" s="23" t="n">
        <v>0.08692980560993355</v>
      </c>
      <c r="AC568" s="23" t="n">
        <v>0.8994352934643182</v>
      </c>
      <c r="AD568" s="23" t="n">
        <v>0.04605317010526169</v>
      </c>
      <c r="AE568" s="23" t="n">
        <v>0.1329829757151952</v>
      </c>
      <c r="AF568" s="23" t="n">
        <v>1.11341841311828</v>
      </c>
      <c r="AG568" s="23" t="n">
        <v>1.173504564648891</v>
      </c>
      <c r="AH568" s="23" t="n">
        <v>1.515960735471481</v>
      </c>
      <c r="AI568" s="23" t="n">
        <v>0.6165254420071633</v>
      </c>
      <c r="AJ568" s="23" t="n">
        <v>1.977893080059404</v>
      </c>
      <c r="AK568" s="23" t="n">
        <v>0.9778930800594037</v>
      </c>
      <c r="AL568" s="23" t="n">
        <v>0.7532040662799722</v>
      </c>
      <c r="AM568" s="23" t="n">
        <v>0.08886515651309172</v>
      </c>
      <c r="AN568" s="23" t="n">
        <v>0.8892371280298758</v>
      </c>
      <c r="AO568" s="23" t="n">
        <v>0.04716790523681187</v>
      </c>
      <c r="AP568" s="23" t="n">
        <v>0.1360330617499036</v>
      </c>
      <c r="AQ568" s="23" t="n">
        <v>1.117982842222283</v>
      </c>
      <c r="AR568" s="23" t="n">
        <v>1.180605851508161</v>
      </c>
      <c r="AS568" s="23" t="n">
        <v>1.537880545503732</v>
      </c>
      <c r="AT568" s="23" t="n">
        <v>0.6486434174738563</v>
      </c>
      <c r="AU568" s="23" t="n">
        <v>2.041784709287654</v>
      </c>
      <c r="AV568" s="23" t="n">
        <v>1.041784709287654</v>
      </c>
      <c r="AW568" s="23" t="n">
        <v>0.7571488332129341</v>
      </c>
      <c r="AX568" s="23" t="n">
        <v>0.08992341885681239</v>
      </c>
      <c r="AY568" s="23" t="n">
        <v>0.8948689065821073</v>
      </c>
      <c r="AZ568" s="23" t="n">
        <v>0.04779665451236075</v>
      </c>
      <c r="BA568" s="23" t="n">
        <v>0.1377200733691731</v>
      </c>
      <c r="BB568" s="23" t="n">
        <v>1.118765842212588</v>
      </c>
      <c r="BC568" s="23" t="n">
        <v>1.18189300085792</v>
      </c>
      <c r="BD568" s="23" t="n">
        <v>1.554460968806469</v>
      </c>
      <c r="BE568" s="23" t="n">
        <v>0.659592062224362</v>
      </c>
      <c r="BF568" s="23" t="n">
        <v>2.053045452385061</v>
      </c>
      <c r="BG568" s="23" t="n">
        <v>1.053045452385061</v>
      </c>
      <c r="BH568" s="23" t="n">
        <v>7.43765482577679</v>
      </c>
      <c r="BI568" s="23" t="n">
        <v>0.5626771831749625</v>
      </c>
      <c r="BJ568" s="23" t="n">
        <v>8.277676366094839</v>
      </c>
      <c r="BK568" s="23" t="n">
        <v>0.2773443571430866</v>
      </c>
      <c r="BL568" s="23" t="n">
        <v>0.8400215403180491</v>
      </c>
      <c r="BM568" s="23" t="n">
        <v>1.075652500197358</v>
      </c>
      <c r="BN568" s="23" t="n">
        <v>1.112941721550021</v>
      </c>
      <c r="BO568" s="23" t="n">
        <v>11.67362382513897</v>
      </c>
      <c r="BP568" s="23" t="n">
        <v>3.395947459044129</v>
      </c>
      <c r="BQ568" s="23" t="n">
        <v>1.569530194474946</v>
      </c>
      <c r="BR568" s="23" t="n">
        <v>0.5695301944749462</v>
      </c>
      <c r="CD568" s="23" t="n">
        <v>0.07049804156925901</v>
      </c>
      <c r="CE568" s="23" t="n">
        <v>0.0337794021083916</v>
      </c>
      <c r="CF568" s="23" t="n">
        <v>0.1236862464816251</v>
      </c>
      <c r="CG568" s="23" t="n">
        <v>0.01940880280397447</v>
      </c>
      <c r="CH568" s="23" t="n">
        <v>0.05318820491236607</v>
      </c>
      <c r="CI568" s="23" t="n">
        <v>1.479153765927042</v>
      </c>
      <c r="CJ568" s="23" t="n">
        <v>1.754463581234561</v>
      </c>
      <c r="CK568" s="23" t="n">
        <v>0.4574284903066098</v>
      </c>
      <c r="CL568" s="23" t="n">
        <v>0.3337422438249847</v>
      </c>
      <c r="CM568" s="23" t="n">
        <v>6.488527626079098</v>
      </c>
      <c r="CN568" s="23" t="n">
        <v>5.488527626079097</v>
      </c>
      <c r="CO568" s="23" t="n">
        <v>0</v>
      </c>
      <c r="CP568" s="23" t="n">
        <v>0.0001393292894611776</v>
      </c>
      <c r="CQ568" s="23" t="n">
        <v>0.0002207162022184283</v>
      </c>
      <c r="CR568" s="23" t="n">
        <v>8.138691275725069e-05</v>
      </c>
      <c r="CS568" s="23" t="n">
        <v>0.0002207162022184283</v>
      </c>
      <c r="CV568" s="23" t="n">
        <v>0.004253297009543829</v>
      </c>
      <c r="CW568" s="23" t="n">
        <v>0.0040325808073254</v>
      </c>
      <c r="CZ568" s="23" t="n">
        <v>9.982505027603122e-05</v>
      </c>
      <c r="DA568" s="23" t="n">
        <v>3.075680958671459e-05</v>
      </c>
      <c r="DB568" s="23" t="n">
        <v>0.0001489580782312675</v>
      </c>
      <c r="DC568" s="23" t="n">
        <v>1.837621836852166e-05</v>
      </c>
      <c r="DD568" s="23" t="n">
        <v>4.913302795523625e-05</v>
      </c>
      <c r="DE568" s="23" t="n">
        <v>1.308107128437876</v>
      </c>
      <c r="DF568" s="23" t="n">
        <v>1.49219136699031</v>
      </c>
      <c r="DG568" s="23" t="n">
        <v>0.0003637141838259532</v>
      </c>
      <c r="DH568" s="23" t="n">
        <v>0.0002147561055946857</v>
      </c>
      <c r="DI568" s="23" t="n">
        <v>3.643516159723726</v>
      </c>
      <c r="DJ568" s="23" t="n">
        <v>2.643516159723726</v>
      </c>
      <c r="DK568" s="23" t="n">
        <v>0.004347922675262144</v>
      </c>
      <c r="DL568" s="23" t="n">
        <v>0.001268959120847584</v>
      </c>
      <c r="DM568" s="23" t="n">
        <v>0.006408225807439148</v>
      </c>
      <c r="DN568" s="23" t="n">
        <v>0.0007913440113294203</v>
      </c>
      <c r="DO568" s="23" t="n">
        <v>0.002060303132177004</v>
      </c>
      <c r="DP568" s="23" t="n">
        <v>1.291854114165238</v>
      </c>
      <c r="DQ568" s="23" t="n">
        <v>1.473859193471693</v>
      </c>
      <c r="DR568" s="23" t="n">
        <v>0.015276185628625</v>
      </c>
      <c r="DS568" s="23" t="n">
        <v>0.008867959821185847</v>
      </c>
      <c r="DT568" s="23" t="n">
        <v>3.513444642320822</v>
      </c>
      <c r="DU568" s="23" t="n">
        <v>2.513444642320822</v>
      </c>
      <c r="DV568" s="23" t="n">
        <v>-0.0005029807925762721</v>
      </c>
      <c r="DW568" s="23" t="n">
        <v>-0.0003807828761748129</v>
      </c>
      <c r="DX568" s="23" t="n">
        <v>-0.001146121535657359</v>
      </c>
      <c r="DY568" s="23" t="n">
        <v>-0.0002623578669062742</v>
      </c>
      <c r="DZ568" s="23" t="n">
        <v>-0.0006431407430810871</v>
      </c>
      <c r="EA568" s="23" t="n">
        <v>1.757052519290925</v>
      </c>
      <c r="EB568" s="23" t="n">
        <v>2.278658653717003</v>
      </c>
      <c r="EC568" s="23" t="n">
        <v>-0.003312773519257723</v>
      </c>
      <c r="ED568" s="23" t="n">
        <v>-0.002166651983600364</v>
      </c>
      <c r="EE568" s="23" t="n">
        <v>6.586282355414941</v>
      </c>
      <c r="EF568" s="23" t="n">
        <v>5.586282355414941</v>
      </c>
      <c r="EG568" s="23" t="n">
        <v>7.27361427778954e-05</v>
      </c>
      <c r="EH568" s="23" t="n">
        <v>0.001761415291933759</v>
      </c>
      <c r="EI568" s="23" t="n">
        <v>0.002779733012027731</v>
      </c>
      <c r="EJ568" s="23" t="n">
        <v>0.000945581577316076</v>
      </c>
      <c r="EK568" s="23" t="n">
        <v>0.002706996869249835</v>
      </c>
      <c r="EL568" s="23" t="n">
        <v>25.21650674152954</v>
      </c>
      <c r="EM568" s="23" t="n">
        <v>38.2166678884228</v>
      </c>
      <c r="EN568" s="23" t="n">
        <v>0.01099811499572894</v>
      </c>
      <c r="EO568" s="23" t="n">
        <v>0.008218381983701211</v>
      </c>
      <c r="EP568" s="23" t="n">
        <v>151.2056396681965</v>
      </c>
      <c r="EQ568" s="23" t="n">
        <v>150.2056396681965</v>
      </c>
      <c r="ER568" s="23" t="n">
        <v>-0.01332098761192868</v>
      </c>
      <c r="ES568" s="23" t="n">
        <v>0.000173935611224438</v>
      </c>
      <c r="ET568" s="23" t="n">
        <v>-0.01297789844647008</v>
      </c>
      <c r="EU568" s="23" t="n">
        <v>0.0001691535542341632</v>
      </c>
      <c r="EV568" s="23" t="n">
        <v>0.0003430891654586012</v>
      </c>
      <c r="EW568" s="23" t="n">
        <v>0.9869427390602269</v>
      </c>
      <c r="EX568" s="23" t="n">
        <v>0.974244464790931</v>
      </c>
      <c r="EY568" s="23" t="n">
        <v>0.01092169503652099</v>
      </c>
      <c r="EZ568" s="23" t="n">
        <v>0.02389959348299107</v>
      </c>
      <c r="FA568" s="23" t="n">
        <v>-0.8198862843127961</v>
      </c>
      <c r="FB568" s="23" t="n">
        <v>-1.819886284312796</v>
      </c>
      <c r="FC568" s="23" t="n">
        <v>0.003953742394565706</v>
      </c>
      <c r="FD568" s="23" t="n">
        <v>0.001894450557861558</v>
      </c>
      <c r="FE568" s="23" t="n">
        <v>0.006936697040848659</v>
      </c>
      <c r="FF568" s="23" t="n">
        <v>0.001088504088421395</v>
      </c>
      <c r="FG568" s="23" t="n">
        <v>0.002982954646282953</v>
      </c>
      <c r="FH568" s="23" t="n">
        <v>1.479153765927042</v>
      </c>
      <c r="FI568" s="23" t="n">
        <v>1.754463581234561</v>
      </c>
      <c r="FJ568" s="23" t="n">
        <v>0.02565396675353971</v>
      </c>
      <c r="FK568" s="23" t="n">
        <v>0.01871726971269105</v>
      </c>
      <c r="FL568" s="23" t="n">
        <v>6.488527626079099</v>
      </c>
      <c r="FM568" s="23" t="n">
        <v>5.488527626079099</v>
      </c>
    </row>
    <row r="569">
      <c r="A569" s="2" t="inlineStr">
        <is>
          <t>SA|8110</t>
        </is>
      </c>
      <c r="B569" s="2" t="inlineStr">
        <is>
          <t>SA</t>
        </is>
      </c>
      <c r="C569" s="2" t="inlineStr">
        <is>
          <t>8110</t>
        </is>
      </c>
      <c r="D569" s="2" t="inlineStr">
        <is>
          <t>Technical, vocational and tertiary education services (including undergraduate and postgraduate)</t>
        </is>
      </c>
      <c r="E569" s="23" t="n">
        <v>1</v>
      </c>
      <c r="F569" s="23" t="n">
        <v>0.1955721410773899</v>
      </c>
      <c r="G569" s="23" t="n">
        <v>1.304927993624995</v>
      </c>
      <c r="H569" s="23" t="n">
        <v>0.1093558525476052</v>
      </c>
      <c r="I569" s="23" t="n">
        <v>0.3049279936249951</v>
      </c>
      <c r="J569" s="23" t="n">
        <v>1.19557214107739</v>
      </c>
      <c r="K569" s="23" t="n">
        <v>1.304927993624995</v>
      </c>
      <c r="L569" s="23" t="n">
        <v>2.319895684021439</v>
      </c>
      <c r="M569" s="23" t="n">
        <v>1.014967690396444</v>
      </c>
      <c r="N569" s="23" t="n">
        <v>2.319895684021439</v>
      </c>
      <c r="O569" s="23" t="n">
        <v>1.319895684021439</v>
      </c>
      <c r="P569" s="23" t="n">
        <v>0.6052961944265404</v>
      </c>
      <c r="Q569" s="23" t="n">
        <v>0.06137130856010076</v>
      </c>
      <c r="R569" s="23" t="n">
        <v>0.6974393566480903</v>
      </c>
      <c r="S569" s="23" t="n">
        <v>0.03077185366144919</v>
      </c>
      <c r="T569" s="23" t="n">
        <v>0.09214316222154995</v>
      </c>
      <c r="U569" s="23" t="n">
        <v>1.101390540904101</v>
      </c>
      <c r="V569" s="23" t="n">
        <v>1.152228219952459</v>
      </c>
      <c r="W569" s="23" t="n">
        <v>0.9516763841741694</v>
      </c>
      <c r="X569" s="23" t="n">
        <v>0.2542370275260791</v>
      </c>
      <c r="Y569" s="23" t="n">
        <v>1.572249078941907</v>
      </c>
      <c r="Z569" s="23" t="n">
        <v>0.5722490789419068</v>
      </c>
      <c r="AA569" s="23" t="n">
        <v>0.6907179971167</v>
      </c>
      <c r="AB569" s="23" t="n">
        <v>0.09847488261349642</v>
      </c>
      <c r="AC569" s="23" t="n">
        <v>0.8423387901165764</v>
      </c>
      <c r="AD569" s="23" t="n">
        <v>0.05314591038637999</v>
      </c>
      <c r="AE569" s="23" t="n">
        <v>0.1516207929998764</v>
      </c>
      <c r="AF569" s="23" t="n">
        <v>1.142568867503909</v>
      </c>
      <c r="AG569" s="23" t="n">
        <v>1.219511861038506</v>
      </c>
      <c r="AH569" s="23" t="n">
        <v>1.396627718092854</v>
      </c>
      <c r="AI569" s="23" t="n">
        <v>0.5542889279762777</v>
      </c>
      <c r="AJ569" s="23" t="n">
        <v>2.021994104573603</v>
      </c>
      <c r="AK569" s="23" t="n">
        <v>1.021994104573603</v>
      </c>
      <c r="AL569" s="23" t="n">
        <v>0.7005086360866045</v>
      </c>
      <c r="AM569" s="23" t="n">
        <v>0.1006888657577859</v>
      </c>
      <c r="AN569" s="23" t="n">
        <v>0.8555934974356674</v>
      </c>
      <c r="AO569" s="23" t="n">
        <v>0.05439599559127697</v>
      </c>
      <c r="AP569" s="23" t="n">
        <v>0.1550848613490629</v>
      </c>
      <c r="AQ569" s="23" t="n">
        <v>1.143736794338875</v>
      </c>
      <c r="AR569" s="23" t="n">
        <v>1.221388935638889</v>
      </c>
      <c r="AS569" s="23" t="n">
        <v>1.43875818134546</v>
      </c>
      <c r="AT569" s="23" t="n">
        <v>0.5831646839097924</v>
      </c>
      <c r="AU569" s="23" t="n">
        <v>2.053876436674772</v>
      </c>
      <c r="AV569" s="23" t="n">
        <v>1.053876436674772</v>
      </c>
      <c r="AW569" s="23" t="n">
        <v>0.710754649891181</v>
      </c>
      <c r="AX569" s="23" t="n">
        <v>0.1018435624208028</v>
      </c>
      <c r="AY569" s="23" t="n">
        <v>0.8677176365621307</v>
      </c>
      <c r="AZ569" s="23" t="n">
        <v>0.05511942425014697</v>
      </c>
      <c r="BA569" s="23" t="n">
        <v>0.1569629866709498</v>
      </c>
      <c r="BB569" s="23" t="n">
        <v>1.143289336814603</v>
      </c>
      <c r="BC569" s="23" t="n">
        <v>1.220839901216237</v>
      </c>
      <c r="BD569" s="23" t="n">
        <v>1.460725730245563</v>
      </c>
      <c r="BE569" s="23" t="n">
        <v>0.5930080936834322</v>
      </c>
      <c r="BF569" s="23" t="n">
        <v>2.055175763491952</v>
      </c>
      <c r="BG569" s="23" t="n">
        <v>1.055175763491952</v>
      </c>
      <c r="BH569" s="23" t="n">
        <v>3.083467274731108</v>
      </c>
      <c r="BI569" s="23" t="n">
        <v>0.6507456103627188</v>
      </c>
      <c r="BJ569" s="23" t="n">
        <v>4.054857562303675</v>
      </c>
      <c r="BK569" s="23" t="n">
        <v>0.3206446772098478</v>
      </c>
      <c r="BL569" s="23" t="n">
        <v>0.9713902875725666</v>
      </c>
      <c r="BM569" s="23" t="n">
        <v>1.211043462564222</v>
      </c>
      <c r="BN569" s="23" t="n">
        <v>1.315031813547389</v>
      </c>
      <c r="BO569" s="23" t="n">
        <v>7.107993650912102</v>
      </c>
      <c r="BP569" s="23" t="n">
        <v>3.053136088608427</v>
      </c>
      <c r="BQ569" s="23" t="n">
        <v>2.305195099413516</v>
      </c>
      <c r="BR569" s="23" t="n">
        <v>1.305195099413517</v>
      </c>
      <c r="CD569" s="23" t="n">
        <v>0.08542180269015966</v>
      </c>
      <c r="CE569" s="23" t="n">
        <v>0.03710357405339564</v>
      </c>
      <c r="CF569" s="23" t="n">
        <v>0.144899433468486</v>
      </c>
      <c r="CG569" s="23" t="n">
        <v>0.02237405672493075</v>
      </c>
      <c r="CH569" s="23" t="n">
        <v>0.05947763077832639</v>
      </c>
      <c r="CI569" s="23" t="n">
        <v>1.434357188503467</v>
      </c>
      <c r="CJ569" s="23" t="n">
        <v>1.696281615526923</v>
      </c>
      <c r="CK569" s="23" t="n">
        <v>0.4449513339186847</v>
      </c>
      <c r="CL569" s="23" t="n">
        <v>0.3000519004501987</v>
      </c>
      <c r="CM569" s="23" t="n">
        <v>5.208873143693816</v>
      </c>
      <c r="CN569" s="23" t="n">
        <v>4.208873143693816</v>
      </c>
      <c r="CO569" s="23" t="n">
        <v>0</v>
      </c>
      <c r="CP569" s="23" t="n">
        <v>7.932041972453336e-05</v>
      </c>
      <c r="CQ569" s="23" t="n">
        <v>0.0001664913535008815</v>
      </c>
      <c r="CR569" s="23" t="n">
        <v>8.717093377634818e-05</v>
      </c>
      <c r="CS569" s="23" t="n">
        <v>0.0001664913535008815</v>
      </c>
      <c r="CV569" s="23" t="n">
        <v>0.00379199443962354</v>
      </c>
      <c r="CW569" s="23" t="n">
        <v>0.003625503086122658</v>
      </c>
      <c r="CZ569" s="23" t="n">
        <v>0.0001853770735138288</v>
      </c>
      <c r="DA569" s="23" t="n">
        <v>3.790199930478908e-05</v>
      </c>
      <c r="DB569" s="23" t="n">
        <v>0.0002447624105112418</v>
      </c>
      <c r="DC569" s="23" t="n">
        <v>2.14833376926239e-05</v>
      </c>
      <c r="DD569" s="23" t="n">
        <v>5.938533699741298e-05</v>
      </c>
      <c r="DE569" s="23" t="n">
        <v>1.204458936514399</v>
      </c>
      <c r="DF569" s="23" t="n">
        <v>1.320348875250655</v>
      </c>
      <c r="DG569" s="23" t="n">
        <v>0.000437839489632099</v>
      </c>
      <c r="DH569" s="23" t="n">
        <v>0.0001930770791208572</v>
      </c>
      <c r="DI569" s="23" t="n">
        <v>2.361885865025466</v>
      </c>
      <c r="DJ569" s="23" t="n">
        <v>1.361885865025466</v>
      </c>
      <c r="DK569" s="23" t="n">
        <v>0.01075306859910858</v>
      </c>
      <c r="DL569" s="23" t="n">
        <v>0.001509866469690864</v>
      </c>
      <c r="DM569" s="23" t="n">
        <v>0.01318984329150871</v>
      </c>
      <c r="DN569" s="23" t="n">
        <v>0.0009269082227092581</v>
      </c>
      <c r="DO569" s="23" t="n">
        <v>0.002436774692400123</v>
      </c>
      <c r="DP569" s="23" t="n">
        <v>1.140412613922693</v>
      </c>
      <c r="DQ569" s="23" t="n">
        <v>1.226612028923737</v>
      </c>
      <c r="DR569" s="23" t="n">
        <v>0.02116260744316993</v>
      </c>
      <c r="DS569" s="23" t="n">
        <v>0.007972764151661227</v>
      </c>
      <c r="DT569" s="23" t="n">
        <v>1.968052863061274</v>
      </c>
      <c r="DU569" s="23" t="n">
        <v>0.9680528630612741</v>
      </c>
      <c r="DV569" s="23" t="n">
        <v>-0.0006924318680459975</v>
      </c>
      <c r="DW569" s="23" t="n">
        <v>-0.0004723922257032787</v>
      </c>
      <c r="DX569" s="23" t="n">
        <v>-0.001476957929057539</v>
      </c>
      <c r="DY569" s="23" t="n">
        <v>-0.0003121338353082627</v>
      </c>
      <c r="DZ569" s="23" t="n">
        <v>-0.0007845260610115414</v>
      </c>
      <c r="EA569" s="23" t="n">
        <v>1.682221959304592</v>
      </c>
      <c r="EB569" s="23" t="n">
        <v>2.133001089660169</v>
      </c>
      <c r="EC569" s="23" t="n">
        <v>-0.003424892472322609</v>
      </c>
      <c r="ED569" s="23" t="n">
        <v>-0.00194793454326507</v>
      </c>
      <c r="EE569" s="23" t="n">
        <v>4.9461797331591</v>
      </c>
      <c r="EF569" s="23" t="n">
        <v>3.9461797331591</v>
      </c>
      <c r="EG569" s="23" t="n">
        <v>0.003260544912771559</v>
      </c>
      <c r="EH569" s="23" t="n">
        <v>0.002043414376656139</v>
      </c>
      <c r="EI569" s="23" t="n">
        <v>0.006389360810360654</v>
      </c>
      <c r="EJ569" s="23" t="n">
        <v>0.001085401520932956</v>
      </c>
      <c r="EK569" s="23" t="n">
        <v>0.003128815897589095</v>
      </c>
      <c r="EL569" s="23" t="n">
        <v>1.626709470755051</v>
      </c>
      <c r="EM569" s="23" t="n">
        <v>1.959599079691716</v>
      </c>
      <c r="EN569" s="23" t="n">
        <v>0.01377812018518037</v>
      </c>
      <c r="EO569" s="23" t="n">
        <v>0.007388759374819717</v>
      </c>
      <c r="EP569" s="23" t="n">
        <v>4.225710902251785</v>
      </c>
      <c r="EQ569" s="23" t="n">
        <v>3.225710902251785</v>
      </c>
      <c r="ER569" s="23" t="n">
        <v>0.0065300940571329</v>
      </c>
      <c r="ES569" s="23" t="n">
        <v>0.0001705687676333395</v>
      </c>
      <c r="ET569" s="23" t="n">
        <v>0.006865346508730334</v>
      </c>
      <c r="EU569" s="23" t="n">
        <v>0.0001646836839640947</v>
      </c>
      <c r="EV569" s="23" t="n">
        <v>0.0003352524515974342</v>
      </c>
      <c r="EW569" s="23" t="n">
        <v>1.026120415133535</v>
      </c>
      <c r="EX569" s="23" t="n">
        <v>1.051339605320269</v>
      </c>
      <c r="EY569" s="23" t="n">
        <v>0.02835234306742551</v>
      </c>
      <c r="EZ569" s="23" t="n">
        <v>0.02148699655869518</v>
      </c>
      <c r="FA569" s="23" t="n">
        <v>4.341797042947016</v>
      </c>
      <c r="FB569" s="23" t="n">
        <v>3.341797042947017</v>
      </c>
      <c r="FC569" s="23" t="n">
        <v>0.004790711843881666</v>
      </c>
      <c r="FD569" s="23" t="n">
        <v>0.0020808801274387</v>
      </c>
      <c r="FE569" s="23" t="n">
        <v>0.008126396426063554</v>
      </c>
      <c r="FF569" s="23" t="n">
        <v>0.001254804454743188</v>
      </c>
      <c r="FG569" s="23" t="n">
        <v>0.003335684582181888</v>
      </c>
      <c r="FH569" s="23" t="n">
        <v>1.434357188503467</v>
      </c>
      <c r="FI569" s="23" t="n">
        <v>1.696281615526922</v>
      </c>
      <c r="FJ569" s="23" t="n">
        <v>0.02495421026277108</v>
      </c>
      <c r="FK569" s="23" t="n">
        <v>0.01682781383670753</v>
      </c>
      <c r="FL569" s="23" t="n">
        <v>5.208873143693814</v>
      </c>
      <c r="FM569" s="23" t="n">
        <v>4.208873143693814</v>
      </c>
    </row>
    <row r="570">
      <c r="A570" s="2" t="inlineStr">
        <is>
          <t>SA|8210</t>
        </is>
      </c>
      <c r="B570" s="2" t="inlineStr">
        <is>
          <t>SA</t>
        </is>
      </c>
      <c r="C570" s="2" t="inlineStr">
        <is>
          <t>8210</t>
        </is>
      </c>
      <c r="D570" s="2" t="inlineStr">
        <is>
          <t>Arts, sports, adult and other education services (including community education)</t>
        </is>
      </c>
      <c r="E570" s="23" t="n">
        <v>1</v>
      </c>
      <c r="F570" s="23" t="n">
        <v>0.1770397328430532</v>
      </c>
      <c r="G570" s="23" t="n">
        <v>1.275326854245478</v>
      </c>
      <c r="H570" s="23" t="n">
        <v>0.09828712140242449</v>
      </c>
      <c r="I570" s="23" t="n">
        <v>0.2753268542454776</v>
      </c>
      <c r="J570" s="23" t="n">
        <v>1.177039732843053</v>
      </c>
      <c r="K570" s="23" t="n">
        <v>1.275326854245478</v>
      </c>
      <c r="L570" s="23" t="n">
        <v>1.994810864624454</v>
      </c>
      <c r="M570" s="23" t="n">
        <v>0.7194840103789766</v>
      </c>
      <c r="N570" s="23" t="n">
        <v>1.994810864624454</v>
      </c>
      <c r="O570" s="23" t="n">
        <v>0.9948108646244542</v>
      </c>
      <c r="P570" s="23" t="n">
        <v>0.4162380344497763</v>
      </c>
      <c r="Q570" s="23" t="n">
        <v>0.05037653116904969</v>
      </c>
      <c r="R570" s="23" t="n">
        <v>0.4943964916965002</v>
      </c>
      <c r="S570" s="23" t="n">
        <v>0.02778192607767419</v>
      </c>
      <c r="T570" s="23" t="n">
        <v>0.07815845724672388</v>
      </c>
      <c r="U570" s="23" t="n">
        <v>1.121028178589307</v>
      </c>
      <c r="V570" s="23" t="n">
        <v>1.187773463206075</v>
      </c>
      <c r="W570" s="23" t="n">
        <v>0.6746184612055453</v>
      </c>
      <c r="X570" s="23" t="n">
        <v>0.1802219695090451</v>
      </c>
      <c r="Y570" s="23" t="n">
        <v>1.620751602138716</v>
      </c>
      <c r="Z570" s="23" t="n">
        <v>0.6207516021387166</v>
      </c>
      <c r="AA570" s="23" t="n">
        <v>0.712748764781013</v>
      </c>
      <c r="AB570" s="23" t="n">
        <v>0.08999299200698957</v>
      </c>
      <c r="AC570" s="23" t="n">
        <v>0.850867548165394</v>
      </c>
      <c r="AD570" s="23" t="n">
        <v>0.04812579137739142</v>
      </c>
      <c r="AE570" s="23" t="n">
        <v>0.138118783384381</v>
      </c>
      <c r="AF570" s="23" t="n">
        <v>1.126261870176147</v>
      </c>
      <c r="AG570" s="23" t="n">
        <v>1.193783265870432</v>
      </c>
      <c r="AH570" s="23" t="n">
        <v>1.243788450557139</v>
      </c>
      <c r="AI570" s="23" t="n">
        <v>0.3929209023917448</v>
      </c>
      <c r="AJ570" s="23" t="n">
        <v>1.745058724779809</v>
      </c>
      <c r="AK570" s="23" t="n">
        <v>0.7450587247798093</v>
      </c>
      <c r="AL570" s="23" t="n">
        <v>0.750506245873878</v>
      </c>
      <c r="AM570" s="23" t="n">
        <v>0.09264136169556841</v>
      </c>
      <c r="AN570" s="23" t="n">
        <v>0.8924391528594641</v>
      </c>
      <c r="AO570" s="23" t="n">
        <v>0.04929154529001761</v>
      </c>
      <c r="AP570" s="23" t="n">
        <v>0.141932906985586</v>
      </c>
      <c r="AQ570" s="23" t="n">
        <v>1.123438495288868</v>
      </c>
      <c r="AR570" s="23" t="n">
        <v>1.189116223570293</v>
      </c>
      <c r="AS570" s="23" t="n">
        <v>1.305829322281428</v>
      </c>
      <c r="AT570" s="23" t="n">
        <v>0.4133901694219643</v>
      </c>
      <c r="AU570" s="23" t="n">
        <v>1.739931318973822</v>
      </c>
      <c r="AV570" s="23" t="n">
        <v>0.7399313189738222</v>
      </c>
      <c r="AW570" s="23" t="n">
        <v>0.7531745142929661</v>
      </c>
      <c r="AX570" s="23" t="n">
        <v>0.09368701523708994</v>
      </c>
      <c r="AY570" s="23" t="n">
        <v>0.8967997957514869</v>
      </c>
      <c r="AZ570" s="23" t="n">
        <v>0.04993826622143088</v>
      </c>
      <c r="BA570" s="23" t="n">
        <v>0.1436252814585208</v>
      </c>
      <c r="BB570" s="23" t="n">
        <v>1.124389518576631</v>
      </c>
      <c r="BC570" s="23" t="n">
        <v>1.190693230762524</v>
      </c>
      <c r="BD570" s="23" t="n">
        <v>1.317167700530697</v>
      </c>
      <c r="BE570" s="23" t="n">
        <v>0.4203679047792105</v>
      </c>
      <c r="BF570" s="23" t="n">
        <v>1.748821389379025</v>
      </c>
      <c r="BG570" s="23" t="n">
        <v>0.7488213893790251</v>
      </c>
      <c r="BH570" s="23" t="n">
        <v>6.839205782354468</v>
      </c>
      <c r="BI570" s="23" t="n">
        <v>0.5541849005355678</v>
      </c>
      <c r="BJ570" s="23" t="n">
        <v>7.680008292942667</v>
      </c>
      <c r="BK570" s="23" t="n">
        <v>0.2866176100526315</v>
      </c>
      <c r="BL570" s="23" t="n">
        <v>0.8408025105881993</v>
      </c>
      <c r="BM570" s="23" t="n">
        <v>1.081030593050058</v>
      </c>
      <c r="BN570" s="23" t="n">
        <v>1.122938618509991</v>
      </c>
      <c r="BO570" s="23" t="n">
        <v>9.844296494478183</v>
      </c>
      <c r="BP570" s="23" t="n">
        <v>2.164288201535515</v>
      </c>
      <c r="BQ570" s="23" t="n">
        <v>1.439391766786286</v>
      </c>
      <c r="BR570" s="23" t="n">
        <v>0.4393917667862862</v>
      </c>
      <c r="CD570" s="23" t="n">
        <v>0.2965107303312367</v>
      </c>
      <c r="CE570" s="23" t="n">
        <v>0.03961646083793988</v>
      </c>
      <c r="CF570" s="23" t="n">
        <v>0.3564710564688937</v>
      </c>
      <c r="CG570" s="23" t="n">
        <v>0.02034386529971712</v>
      </c>
      <c r="CH570" s="23" t="n">
        <v>0.05996032613765701</v>
      </c>
      <c r="CI570" s="23" t="n">
        <v>1.133608860609138</v>
      </c>
      <c r="CJ570" s="23" t="n">
        <v>1.202219751274008</v>
      </c>
      <c r="CK570" s="23" t="n">
        <v>0.569169989351594</v>
      </c>
      <c r="CL570" s="23" t="n">
        <v>0.2126989328827003</v>
      </c>
      <c r="CM570" s="23" t="n">
        <v>1.91955950031139</v>
      </c>
      <c r="CN570" s="23" t="n">
        <v>0.9195595003113899</v>
      </c>
      <c r="CO570" s="23" t="n">
        <v>0</v>
      </c>
      <c r="CP570" s="23" t="n">
        <v>0.0001344813457966458</v>
      </c>
      <c r="CQ570" s="23" t="n">
        <v>0.0002217790920492821</v>
      </c>
      <c r="CR570" s="23" t="n">
        <v>8.729774625263631e-05</v>
      </c>
      <c r="CS570" s="23" t="n">
        <v>0.0002217790920492821</v>
      </c>
      <c r="CV570" s="23" t="n">
        <v>0.002791803265947878</v>
      </c>
      <c r="CW570" s="23" t="n">
        <v>0.002570024173898596</v>
      </c>
      <c r="CZ570" s="23" t="n">
        <v>0.0001074454801174607</v>
      </c>
      <c r="DA570" s="23" t="n">
        <v>2.704277361437135e-05</v>
      </c>
      <c r="DB570" s="23" t="n">
        <v>0.0001526631609774631</v>
      </c>
      <c r="DC570" s="23" t="n">
        <v>1.817490724563104e-05</v>
      </c>
      <c r="DD570" s="23" t="n">
        <v>4.521768086000239e-05</v>
      </c>
      <c r="DE570" s="23" t="n">
        <v>1.251688331466413</v>
      </c>
      <c r="DF570" s="23" t="n">
        <v>1.420843024858466</v>
      </c>
      <c r="DG570" s="23" t="n">
        <v>0.0002895304450423117</v>
      </c>
      <c r="DH570" s="23" t="n">
        <v>0.0001368672840648486</v>
      </c>
      <c r="DI570" s="23" t="n">
        <v>2.694673100495185</v>
      </c>
      <c r="DJ570" s="23" t="n">
        <v>1.694673100495185</v>
      </c>
      <c r="DK570" s="23" t="n">
        <v>0.004495866188361112</v>
      </c>
      <c r="DL570" s="23" t="n">
        <v>0.001294539872278018</v>
      </c>
      <c r="DM570" s="23" t="n">
        <v>0.006593666594951145</v>
      </c>
      <c r="DN570" s="23" t="n">
        <v>0.0008032605343120157</v>
      </c>
      <c r="DO570" s="23" t="n">
        <v>0.002097800406590034</v>
      </c>
      <c r="DP570" s="23" t="n">
        <v>1.287940036033394</v>
      </c>
      <c r="DQ570" s="23" t="n">
        <v>1.466606504441973</v>
      </c>
      <c r="DR570" s="23" t="n">
        <v>0.01224535026914021</v>
      </c>
      <c r="DS570" s="23" t="n">
        <v>0.005651683674189065</v>
      </c>
      <c r="DT570" s="23" t="n">
        <v>2.723690998820416</v>
      </c>
      <c r="DU570" s="23" t="n">
        <v>1.723690998820415</v>
      </c>
      <c r="DV570" s="23" t="n">
        <v>-0.001935043249390423</v>
      </c>
      <c r="DW570" s="23" t="n">
        <v>-0.0004104104501675159</v>
      </c>
      <c r="DX570" s="23" t="n">
        <v>-0.002607465955954975</v>
      </c>
      <c r="DY570" s="23" t="n">
        <v>-0.0002620122563970355</v>
      </c>
      <c r="DZ570" s="23" t="n">
        <v>-0.0006724227065645514</v>
      </c>
      <c r="EA570" s="23" t="n">
        <v>1.212093683330749</v>
      </c>
      <c r="EB570" s="23" t="n">
        <v>1.347497507756676</v>
      </c>
      <c r="EC570" s="23" t="n">
        <v>-0.003988305730861177</v>
      </c>
      <c r="ED570" s="23" t="n">
        <v>-0.001380839774906203</v>
      </c>
      <c r="EE570" s="23" t="n">
        <v>2.06109384486242</v>
      </c>
      <c r="EF570" s="23" t="n">
        <v>1.06109384486242</v>
      </c>
      <c r="EG570" s="23" t="n">
        <v>0.0005247298041751734</v>
      </c>
      <c r="EH570" s="23" t="n">
        <v>0.001586396782724588</v>
      </c>
      <c r="EI570" s="23" t="n">
        <v>0.003102332888612351</v>
      </c>
      <c r="EJ570" s="23" t="n">
        <v>0.0009912063017125897</v>
      </c>
      <c r="EK570" s="23" t="n">
        <v>0.002577603084437177</v>
      </c>
      <c r="EL570" s="23" t="n">
        <v>4.02326410678779</v>
      </c>
      <c r="EM570" s="23" t="n">
        <v>5.912248292221422</v>
      </c>
      <c r="EN570" s="23" t="n">
        <v>0.008340030873504947</v>
      </c>
      <c r="EO570" s="23" t="n">
        <v>0.005237697984892597</v>
      </c>
      <c r="EP570" s="23" t="n">
        <v>15.89395305382873</v>
      </c>
      <c r="EQ570" s="23" t="n">
        <v>14.89395305382872</v>
      </c>
      <c r="ER570" s="23" t="n">
        <v>0.03723275128868988</v>
      </c>
      <c r="ES570" s="23" t="n">
        <v>0.001061972905854254</v>
      </c>
      <c r="ET570" s="23" t="n">
        <v>0.03846927180545776</v>
      </c>
      <c r="EU570" s="23" t="n">
        <v>0.0001745476109136297</v>
      </c>
      <c r="EV570" s="23" t="n">
        <v>0.001236520516767883</v>
      </c>
      <c r="EW570" s="23" t="n">
        <v>1.028522547195615</v>
      </c>
      <c r="EX570" s="23" t="n">
        <v>1.033210559896053</v>
      </c>
      <c r="EY570" s="23" t="n">
        <v>0.05370084085078453</v>
      </c>
      <c r="EZ570" s="23" t="n">
        <v>0.01523156904532677</v>
      </c>
      <c r="FA570" s="23" t="n">
        <v>1.442301172814407</v>
      </c>
      <c r="FB570" s="23" t="n">
        <v>0.4423011728144069</v>
      </c>
      <c r="FC570" s="23" t="n">
        <v>0.01662921435629566</v>
      </c>
      <c r="FD570" s="23" t="n">
        <v>0.002221810382969782</v>
      </c>
      <c r="FE570" s="23" t="n">
        <v>0.01999196994730792</v>
      </c>
      <c r="FF570" s="23" t="n">
        <v>0.001140945208042484</v>
      </c>
      <c r="FG570" s="23" t="n">
        <v>0.003362755591012265</v>
      </c>
      <c r="FH570" s="23" t="n">
        <v>1.133608860609138</v>
      </c>
      <c r="FI570" s="23" t="n">
        <v>1.202219751274008</v>
      </c>
      <c r="FJ570" s="23" t="n">
        <v>0.03192076640034189</v>
      </c>
      <c r="FK570" s="23" t="n">
        <v>0.01192879645303396</v>
      </c>
      <c r="FL570" s="23" t="n">
        <v>1.91955950031139</v>
      </c>
      <c r="FM570" s="23" t="n">
        <v>0.9195595003113899</v>
      </c>
    </row>
    <row r="571">
      <c r="A571" s="2" t="inlineStr">
        <is>
          <t>SA|8401</t>
        </is>
      </c>
      <c r="B571" s="2" t="inlineStr">
        <is>
          <t>SA</t>
        </is>
      </c>
      <c r="C571" s="2" t="inlineStr">
        <is>
          <t>8401</t>
        </is>
      </c>
      <c r="D571" s="2" t="inlineStr">
        <is>
          <t>Health care services</t>
        </is>
      </c>
      <c r="E571" s="23" t="n">
        <v>1</v>
      </c>
      <c r="F571" s="23" t="n">
        <v>0.2402399797970586</v>
      </c>
      <c r="G571" s="23" t="n">
        <v>1.366327286366504</v>
      </c>
      <c r="H571" s="23" t="n">
        <v>0.1260873065694451</v>
      </c>
      <c r="I571" s="23" t="n">
        <v>0.3663272863665037</v>
      </c>
      <c r="J571" s="23" t="n">
        <v>1.240239979797059</v>
      </c>
      <c r="K571" s="23" t="n">
        <v>1.366327286366504</v>
      </c>
      <c r="L571" s="23" t="n">
        <v>2.347471233712317</v>
      </c>
      <c r="M571" s="23" t="n">
        <v>0.9811439473458134</v>
      </c>
      <c r="N571" s="23" t="n">
        <v>2.347471233712317</v>
      </c>
      <c r="O571" s="23" t="n">
        <v>1.347471233712317</v>
      </c>
      <c r="P571" s="23" t="n">
        <v>0.5540866569036392</v>
      </c>
      <c r="Q571" s="23" t="n">
        <v>0.08414118730060982</v>
      </c>
      <c r="R571" s="23" t="n">
        <v>0.6741972280405804</v>
      </c>
      <c r="S571" s="23" t="n">
        <v>0.0359693838363313</v>
      </c>
      <c r="T571" s="23" t="n">
        <v>0.1201105711369411</v>
      </c>
      <c r="U571" s="23" t="n">
        <v>1.151855646138114</v>
      </c>
      <c r="V571" s="23" t="n">
        <v>1.216772177493221</v>
      </c>
      <c r="W571" s="23" t="n">
        <v>0.9199618204592532</v>
      </c>
      <c r="X571" s="23" t="n">
        <v>0.2457645924186729</v>
      </c>
      <c r="Y571" s="23" t="n">
        <v>1.660321195244453</v>
      </c>
      <c r="Z571" s="23" t="n">
        <v>0.6603211952444527</v>
      </c>
      <c r="AA571" s="23" t="n">
        <v>0.6491834912116777</v>
      </c>
      <c r="AB571" s="23" t="n">
        <v>0.1293017158012714</v>
      </c>
      <c r="AC571" s="23" t="n">
        <v>0.8407565533240771</v>
      </c>
      <c r="AD571" s="23" t="n">
        <v>0.06227134631112788</v>
      </c>
      <c r="AE571" s="23" t="n">
        <v>0.1915730621123993</v>
      </c>
      <c r="AF571" s="23" t="n">
        <v>1.199175914901863</v>
      </c>
      <c r="AG571" s="23" t="n">
        <v>1.295098480946943</v>
      </c>
      <c r="AH571" s="23" t="n">
        <v>1.376573832938469</v>
      </c>
      <c r="AI571" s="23" t="n">
        <v>0.5358172796143921</v>
      </c>
      <c r="AJ571" s="23" t="n">
        <v>2.120469561493536</v>
      </c>
      <c r="AK571" s="23" t="n">
        <v>1.120469561493536</v>
      </c>
      <c r="AL571" s="23" t="n">
        <v>0.6667574942444092</v>
      </c>
      <c r="AM571" s="23" t="n">
        <v>0.1322016769165973</v>
      </c>
      <c r="AN571" s="23" t="n">
        <v>0.8627552698501634</v>
      </c>
      <c r="AO571" s="23" t="n">
        <v>0.06379609868915684</v>
      </c>
      <c r="AP571" s="23" t="n">
        <v>0.1959977756057542</v>
      </c>
      <c r="AQ571" s="23" t="n">
        <v>1.198275502049531</v>
      </c>
      <c r="AR571" s="23" t="n">
        <v>1.293956614357766</v>
      </c>
      <c r="AS571" s="23" t="n">
        <v>1.426486022402927</v>
      </c>
      <c r="AT571" s="23" t="n">
        <v>0.5637307525527641</v>
      </c>
      <c r="AU571" s="23" t="n">
        <v>2.139437553708289</v>
      </c>
      <c r="AV571" s="23" t="n">
        <v>1.139437553708289</v>
      </c>
      <c r="AW571" s="23" t="n">
        <v>0.6679365959497104</v>
      </c>
      <c r="AX571" s="23" t="n">
        <v>0.1335869627878503</v>
      </c>
      <c r="AY571" s="23" t="n">
        <v>0.8661685650933515</v>
      </c>
      <c r="AZ571" s="23" t="n">
        <v>0.06464500635579074</v>
      </c>
      <c r="BA571" s="23" t="n">
        <v>0.1982319691436411</v>
      </c>
      <c r="BB571" s="23" t="n">
        <v>1.199999466413288</v>
      </c>
      <c r="BC571" s="23" t="n">
        <v>1.296782614316533</v>
      </c>
      <c r="BD571" s="23" t="n">
        <v>1.439414696324701</v>
      </c>
      <c r="BE571" s="23" t="n">
        <v>0.573246131231349</v>
      </c>
      <c r="BF571" s="23" t="n">
        <v>2.155016965761635</v>
      </c>
      <c r="BG571" s="23" t="n">
        <v>1.155016965761636</v>
      </c>
      <c r="BH571" s="23" t="n">
        <v>6.476879659005153</v>
      </c>
      <c r="BI571" s="23" t="n">
        <v>0.8304487750500141</v>
      </c>
      <c r="BJ571" s="23" t="n">
        <v>7.679272944438059</v>
      </c>
      <c r="BK571" s="23" t="n">
        <v>0.3719445103828914</v>
      </c>
      <c r="BL571" s="23" t="n">
        <v>1.202393285432906</v>
      </c>
      <c r="BM571" s="23" t="n">
        <v>1.128217416220695</v>
      </c>
      <c r="BN571" s="23" t="n">
        <v>1.185643913232378</v>
      </c>
      <c r="BO571" s="23" t="n">
        <v>10.63066343903712</v>
      </c>
      <c r="BP571" s="23" t="n">
        <v>2.951390494599065</v>
      </c>
      <c r="BQ571" s="23" t="n">
        <v>1.641324835217023</v>
      </c>
      <c r="BR571" s="23" t="n">
        <v>0.6413248352170234</v>
      </c>
      <c r="CD571" s="23" t="n">
        <v>0.0950968343080385</v>
      </c>
      <c r="CE571" s="23" t="n">
        <v>0.04516052850066163</v>
      </c>
      <c r="CF571" s="23" t="n">
        <v>0.1665593252834965</v>
      </c>
      <c r="CG571" s="23" t="n">
        <v>0.02630196247479641</v>
      </c>
      <c r="CH571" s="23" t="n">
        <v>0.07146249097545804</v>
      </c>
      <c r="CI571" s="23" t="n">
        <v>1.474889924877807</v>
      </c>
      <c r="CJ571" s="23" t="n">
        <v>1.751470766565963</v>
      </c>
      <c r="CK571" s="23" t="n">
        <v>0.4566120124792153</v>
      </c>
      <c r="CL571" s="23" t="n">
        <v>0.2900526871957188</v>
      </c>
      <c r="CM571" s="23" t="n">
        <v>4.801547977929041</v>
      </c>
      <c r="CN571" s="23" t="n">
        <v>3.801547977929041</v>
      </c>
      <c r="CO571" s="23" t="n">
        <v>0</v>
      </c>
      <c r="CP571" s="23" t="n">
        <v>0.000234350355251398</v>
      </c>
      <c r="CQ571" s="23" t="n">
        <v>0.0003470721936699626</v>
      </c>
      <c r="CR571" s="23" t="n">
        <v>0.0001127218384185646</v>
      </c>
      <c r="CS571" s="23" t="n">
        <v>0.0003470721936699626</v>
      </c>
      <c r="CV571" s="23" t="n">
        <v>0.00385175558673778</v>
      </c>
      <c r="CW571" s="23" t="n">
        <v>0.003504683393067817</v>
      </c>
      <c r="CZ571" s="23" t="n">
        <v>0.0001380895411940797</v>
      </c>
      <c r="DA571" s="23" t="n">
        <v>3.764240411865729e-05</v>
      </c>
      <c r="DB571" s="23" t="n">
        <v>0.0001996055074405689</v>
      </c>
      <c r="DC571" s="23" t="n">
        <v>2.387356212783199e-05</v>
      </c>
      <c r="DD571" s="23" t="n">
        <v>6.151596624648928e-05</v>
      </c>
      <c r="DE571" s="23" t="n">
        <v>1.272594171818938</v>
      </c>
      <c r="DF571" s="23" t="n">
        <v>1.445478822759147</v>
      </c>
      <c r="DG571" s="23" t="n">
        <v>0.0003862483034064627</v>
      </c>
      <c r="DH571" s="23" t="n">
        <v>0.0001866427959658938</v>
      </c>
      <c r="DI571" s="23" t="n">
        <v>2.797085862307307</v>
      </c>
      <c r="DJ571" s="23" t="n">
        <v>1.797085862307307</v>
      </c>
      <c r="DK571" s="23" t="n">
        <v>0.001767934996975618</v>
      </c>
      <c r="DL571" s="23" t="n">
        <v>0.001672202487893025</v>
      </c>
      <c r="DM571" s="23" t="n">
        <v>0.004504410352371116</v>
      </c>
      <c r="DN571" s="23" t="n">
        <v>0.001064272867502473</v>
      </c>
      <c r="DO571" s="23" t="n">
        <v>0.002736475355395499</v>
      </c>
      <c r="DP571" s="23" t="n">
        <v>1.945850662356727</v>
      </c>
      <c r="DQ571" s="23" t="n">
        <v>2.547837086814136</v>
      </c>
      <c r="DR571" s="23" t="n">
        <v>0.01221148257253477</v>
      </c>
      <c r="DS571" s="23" t="n">
        <v>0.007707072220163656</v>
      </c>
      <c r="DT571" s="23" t="n">
        <v>6.90720110944395</v>
      </c>
      <c r="DU571" s="23" t="n">
        <v>5.90720110944395</v>
      </c>
      <c r="DV571" s="23" t="n">
        <v>-0.000726922832868408</v>
      </c>
      <c r="DW571" s="23" t="n">
        <v>-0.0005589093760101234</v>
      </c>
      <c r="DX571" s="23" t="n">
        <v>-0.001637792810293525</v>
      </c>
      <c r="DY571" s="23" t="n">
        <v>-0.0003519606014149934</v>
      </c>
      <c r="DZ571" s="23" t="n">
        <v>-0.0009108699774251169</v>
      </c>
      <c r="EA571" s="23" t="n">
        <v>1.768870299210013</v>
      </c>
      <c r="EB571" s="23" t="n">
        <v>2.253049066887693</v>
      </c>
      <c r="EC571" s="23" t="n">
        <v>-0.003520812540905685</v>
      </c>
      <c r="ED571" s="23" t="n">
        <v>-0.00188301973061216</v>
      </c>
      <c r="EE571" s="23" t="n">
        <v>4.843447449590627</v>
      </c>
      <c r="EF571" s="23" t="n">
        <v>3.843447449590628</v>
      </c>
      <c r="EG571" s="23" t="n">
        <v>0.00518552575978985</v>
      </c>
      <c r="EH571" s="23" t="n">
        <v>0.00269046489994352</v>
      </c>
      <c r="EI571" s="23" t="n">
        <v>0.009140311726132297</v>
      </c>
      <c r="EJ571" s="23" t="n">
        <v>0.001264321066398926</v>
      </c>
      <c r="EK571" s="23" t="n">
        <v>0.003954785966342447</v>
      </c>
      <c r="EL571" s="23" t="n">
        <v>1.518841294899392</v>
      </c>
      <c r="EM571" s="23" t="n">
        <v>1.76265862894927</v>
      </c>
      <c r="EN571" s="23" t="n">
        <v>0.01628284109686269</v>
      </c>
      <c r="EO571" s="23" t="n">
        <v>0.007142529370730398</v>
      </c>
      <c r="EP571" s="23" t="n">
        <v>3.140055965611976</v>
      </c>
      <c r="EQ571" s="23" t="n">
        <v>2.140055965611976</v>
      </c>
      <c r="ER571" s="23" t="n">
        <v>0.0123884772729417</v>
      </c>
      <c r="ES571" s="23" t="n">
        <v>0.0002094962153823517</v>
      </c>
      <c r="ET571" s="23" t="n">
        <v>0.01285840479995446</v>
      </c>
      <c r="EU571" s="23" t="n">
        <v>0.0002604313116304048</v>
      </c>
      <c r="EV571" s="23" t="n">
        <v>0.0004699275270127565</v>
      </c>
      <c r="EW571" s="23" t="n">
        <v>1.01691057026354</v>
      </c>
      <c r="EX571" s="23" t="n">
        <v>1.037932630190084</v>
      </c>
      <c r="EY571" s="23" t="n">
        <v>0.03362934836759609</v>
      </c>
      <c r="EZ571" s="23" t="n">
        <v>0.02077094356764163</v>
      </c>
      <c r="FA571" s="23" t="n">
        <v>2.714566740260132</v>
      </c>
      <c r="FB571" s="23" t="n">
        <v>1.714566740260133</v>
      </c>
      <c r="FC571" s="23" t="n">
        <v>0.005333316742186406</v>
      </c>
      <c r="FD571" s="23" t="n">
        <v>0.002532738387046451</v>
      </c>
      <c r="FE571" s="23" t="n">
        <v>0.009341148362776309</v>
      </c>
      <c r="FF571" s="23" t="n">
        <v>0.001475093233543452</v>
      </c>
      <c r="FG571" s="23" t="n">
        <v>0.004007831620589903</v>
      </c>
      <c r="FH571" s="23" t="n">
        <v>1.474889924877807</v>
      </c>
      <c r="FI571" s="23" t="n">
        <v>1.751470766565963</v>
      </c>
      <c r="FJ571" s="23" t="n">
        <v>0.02560817621910025</v>
      </c>
      <c r="FK571" s="23" t="n">
        <v>0.01626702785632394</v>
      </c>
      <c r="FL571" s="23" t="n">
        <v>4.801547977929043</v>
      </c>
      <c r="FM571" s="23" t="n">
        <v>3.801547977929042</v>
      </c>
    </row>
    <row r="572">
      <c r="A572" s="2" t="inlineStr">
        <is>
          <t>SA|8601</t>
        </is>
      </c>
      <c r="B572" s="2" t="inlineStr">
        <is>
          <t>SA</t>
        </is>
      </c>
      <c r="C572" s="2" t="inlineStr">
        <is>
          <t>8601</t>
        </is>
      </c>
      <c r="D572" s="2" t="inlineStr">
        <is>
          <t>Residential care and social assistance services</t>
        </is>
      </c>
      <c r="E572" s="23" t="n">
        <v>1</v>
      </c>
      <c r="F572" s="23" t="n">
        <v>0.1788874173546461</v>
      </c>
      <c r="G572" s="23" t="n">
        <v>1.284146324711359</v>
      </c>
      <c r="H572" s="23" t="n">
        <v>0.1052589073567126</v>
      </c>
      <c r="I572" s="23" t="n">
        <v>0.2841463247113587</v>
      </c>
      <c r="J572" s="23" t="n">
        <v>1.178887417354646</v>
      </c>
      <c r="K572" s="23" t="n">
        <v>1.284146324711359</v>
      </c>
      <c r="L572" s="23" t="n">
        <v>2.411801219076241</v>
      </c>
      <c r="M572" s="23" t="n">
        <v>1.127654894364883</v>
      </c>
      <c r="N572" s="23" t="n">
        <v>2.411801219076241</v>
      </c>
      <c r="O572" s="23" t="n">
        <v>1.411801219076241</v>
      </c>
      <c r="P572" s="23" t="n">
        <v>0.6893094676954491</v>
      </c>
      <c r="Q572" s="23" t="n">
        <v>0.05709930343924385</v>
      </c>
      <c r="R572" s="23" t="n">
        <v>0.7748728471738063</v>
      </c>
      <c r="S572" s="23" t="n">
        <v>0.02846407603911339</v>
      </c>
      <c r="T572" s="23" t="n">
        <v>0.08556337947835724</v>
      </c>
      <c r="U572" s="23" t="n">
        <v>1.082835513097103</v>
      </c>
      <c r="V572" s="23" t="n">
        <v>1.124129122677539</v>
      </c>
      <c r="W572" s="23" t="n">
        <v>1.057336644919508</v>
      </c>
      <c r="X572" s="23" t="n">
        <v>0.2824637977457015</v>
      </c>
      <c r="Y572" s="23" t="n">
        <v>1.533907039539838</v>
      </c>
      <c r="Z572" s="23" t="n">
        <v>0.5339070395398379</v>
      </c>
      <c r="AA572" s="23" t="n">
        <v>0.7426413018968893</v>
      </c>
      <c r="AB572" s="23" t="n">
        <v>0.08804418772859157</v>
      </c>
      <c r="AC572" s="23" t="n">
        <v>0.8816911695985481</v>
      </c>
      <c r="AD572" s="23" t="n">
        <v>0.05100567997306726</v>
      </c>
      <c r="AE572" s="23" t="n">
        <v>0.1390498677016588</v>
      </c>
      <c r="AF572" s="23" t="n">
        <v>1.11855546884304</v>
      </c>
      <c r="AG572" s="23" t="n">
        <v>1.18723691686214</v>
      </c>
      <c r="AH572" s="23" t="n">
        <v>1.497520253064814</v>
      </c>
      <c r="AI572" s="23" t="n">
        <v>0.6158290834662654</v>
      </c>
      <c r="AJ572" s="23" t="n">
        <v>2.016478546560469</v>
      </c>
      <c r="AK572" s="23" t="n">
        <v>1.016478546560469</v>
      </c>
      <c r="AL572" s="23" t="n">
        <v>0.7441664644878366</v>
      </c>
      <c r="AM572" s="23" t="n">
        <v>0.09008157704365792</v>
      </c>
      <c r="AN572" s="23" t="n">
        <v>0.8864353143853339</v>
      </c>
      <c r="AO572" s="23" t="n">
        <v>0.0521872728538393</v>
      </c>
      <c r="AP572" s="23" t="n">
        <v>0.1422688498974972</v>
      </c>
      <c r="AQ572" s="23" t="n">
        <v>1.121050304390773</v>
      </c>
      <c r="AR572" s="23" t="n">
        <v>1.191178797603319</v>
      </c>
      <c r="AS572" s="23" t="n">
        <v>1.534346096426846</v>
      </c>
      <c r="AT572" s="23" t="n">
        <v>0.6479107820415126</v>
      </c>
      <c r="AU572" s="23" t="n">
        <v>2.061831820764513</v>
      </c>
      <c r="AV572" s="23" t="n">
        <v>1.061831820764513</v>
      </c>
      <c r="AW572" s="23" t="n">
        <v>0.7454201988379221</v>
      </c>
      <c r="AX572" s="23" t="n">
        <v>0.09117815010058695</v>
      </c>
      <c r="AY572" s="23" t="n">
        <v>0.88950099983177</v>
      </c>
      <c r="AZ572" s="23" t="n">
        <v>0.05290265089326095</v>
      </c>
      <c r="BA572" s="23" t="n">
        <v>0.1440808009938479</v>
      </c>
      <c r="BB572" s="23" t="n">
        <v>1.122317788332983</v>
      </c>
      <c r="BC572" s="23" t="n">
        <v>1.193288028978103</v>
      </c>
      <c r="BD572" s="23" t="n">
        <v>1.548348060252891</v>
      </c>
      <c r="BE572" s="23" t="n">
        <v>0.6588470604211212</v>
      </c>
      <c r="BF572" s="23" t="n">
        <v>2.077147979980552</v>
      </c>
      <c r="BG572" s="23" t="n">
        <v>1.077147979980552</v>
      </c>
      <c r="BH572" s="23" t="n">
        <v>5.330788111269745</v>
      </c>
      <c r="BI572" s="23" t="n">
        <v>0.6603288461496427</v>
      </c>
      <c r="BJ572" s="23" t="n">
        <v>6.295610640767572</v>
      </c>
      <c r="BK572" s="23" t="n">
        <v>0.3044936833481849</v>
      </c>
      <c r="BL572" s="23" t="n">
        <v>0.9648225294978277</v>
      </c>
      <c r="BM572" s="23" t="n">
        <v>1.123870773395335</v>
      </c>
      <c r="BN572" s="23" t="n">
        <v>1.180990598267845</v>
      </c>
      <c r="BO572" s="23" t="n">
        <v>9.687722415415855</v>
      </c>
      <c r="BP572" s="23" t="n">
        <v>3.392111774648283</v>
      </c>
      <c r="BQ572" s="23" t="n">
        <v>1.817315228668567</v>
      </c>
      <c r="BR572" s="23" t="n">
        <v>0.8173152286685672</v>
      </c>
      <c r="CD572" s="23" t="n">
        <v>0.05333183420144019</v>
      </c>
      <c r="CE572" s="23" t="n">
        <v>0.03094488428934775</v>
      </c>
      <c r="CF572" s="23" t="n">
        <v>0.106818322424742</v>
      </c>
      <c r="CG572" s="23" t="n">
        <v>0.02254160393395407</v>
      </c>
      <c r="CH572" s="23" t="n">
        <v>0.05348648822330183</v>
      </c>
      <c r="CI572" s="23" t="n">
        <v>1.58023289003085</v>
      </c>
      <c r="CJ572" s="23" t="n">
        <v>2.002899844420829</v>
      </c>
      <c r="CK572" s="23" t="n">
        <v>0.4401836081453058</v>
      </c>
      <c r="CL572" s="23" t="n">
        <v>0.3333652857205638</v>
      </c>
      <c r="CM572" s="23" t="n">
        <v>8.253674652979008</v>
      </c>
      <c r="CN572" s="23" t="n">
        <v>7.253674652979008</v>
      </c>
      <c r="CO572" s="23" t="n">
        <v>0</v>
      </c>
      <c r="CP572" s="23" t="n">
        <v>5.205845111975988e-05</v>
      </c>
      <c r="CQ572" s="23" t="n">
        <v>0.0001315723611824631</v>
      </c>
      <c r="CR572" s="23" t="n">
        <v>7.95139100627032e-05</v>
      </c>
      <c r="CS572" s="23" t="n">
        <v>0.0001315723611824631</v>
      </c>
      <c r="CV572" s="23" t="n">
        <v>0.004159598413917519</v>
      </c>
      <c r="CW572" s="23" t="n">
        <v>0.004028026052735056</v>
      </c>
      <c r="CZ572" s="23" t="n">
        <v>0.0002248036594082459</v>
      </c>
      <c r="DA572" s="23" t="n">
        <v>3.792941555353957e-05</v>
      </c>
      <c r="DB572" s="23" t="n">
        <v>0.0002836546424779368</v>
      </c>
      <c r="DC572" s="23" t="n">
        <v>2.092156751615131e-05</v>
      </c>
      <c r="DD572" s="23" t="n">
        <v>5.885098306969089e-05</v>
      </c>
      <c r="DE572" s="23" t="n">
        <v>1.168722411607452</v>
      </c>
      <c r="DF572" s="23" t="n">
        <v>1.261788367789943</v>
      </c>
      <c r="DG572" s="23" t="n">
        <v>0.000498168183470821</v>
      </c>
      <c r="DH572" s="23" t="n">
        <v>0.0002145135409928842</v>
      </c>
      <c r="DI572" s="23" t="n">
        <v>2.21601456480805</v>
      </c>
      <c r="DJ572" s="23" t="n">
        <v>1.21601456480805</v>
      </c>
      <c r="DK572" s="23" t="n">
        <v>0.001386121022937694</v>
      </c>
      <c r="DL572" s="23" t="n">
        <v>0.001411495731409416</v>
      </c>
      <c r="DM572" s="23" t="n">
        <v>0.003735066802277289</v>
      </c>
      <c r="DN572" s="23" t="n">
        <v>0.0009374500479301788</v>
      </c>
      <c r="DO572" s="23" t="n">
        <v>0.002348945779339595</v>
      </c>
      <c r="DP572" s="23" t="n">
        <v>2.018306272000653</v>
      </c>
      <c r="DQ572" s="23" t="n">
        <v>2.694618103664083</v>
      </c>
      <c r="DR572" s="23" t="n">
        <v>0.01259301036275259</v>
      </c>
      <c r="DS572" s="23" t="n">
        <v>0.008857943560475302</v>
      </c>
      <c r="DT572" s="23" t="n">
        <v>9.085072770964418</v>
      </c>
      <c r="DU572" s="23" t="n">
        <v>8.085072770964418</v>
      </c>
      <c r="DV572" s="23" t="n">
        <v>-0.0003571903322604664</v>
      </c>
      <c r="DW572" s="23" t="n">
        <v>-0.000404910541153674</v>
      </c>
      <c r="DX572" s="23" t="n">
        <v>-0.001084608359501425</v>
      </c>
      <c r="DY572" s="23" t="n">
        <v>-0.0003225074860872849</v>
      </c>
      <c r="DZ572" s="23" t="n">
        <v>-0.0007274180272409589</v>
      </c>
      <c r="EA572" s="23" t="n">
        <v>2.133598825565104</v>
      </c>
      <c r="EB572" s="23" t="n">
        <v>3.036499763690466</v>
      </c>
      <c r="EC572" s="23" t="n">
        <v>-0.003248813134096068</v>
      </c>
      <c r="ED572" s="23" t="n">
        <v>-0.002164204774594642</v>
      </c>
      <c r="EE572" s="23" t="n">
        <v>9.09546771195085</v>
      </c>
      <c r="EF572" s="23" t="n">
        <v>8.09546771195085</v>
      </c>
      <c r="EG572" s="23" t="n">
        <v>0.004797881437974577</v>
      </c>
      <c r="EH572" s="23" t="n">
        <v>0.001925053739741512</v>
      </c>
      <c r="EI572" s="23" t="n">
        <v>0.00770823253530052</v>
      </c>
      <c r="EJ572" s="23" t="n">
        <v>0.0009852973575844308</v>
      </c>
      <c r="EK572" s="23" t="n">
        <v>0.002910351097325943</v>
      </c>
      <c r="EL572" s="23" t="n">
        <v>1.401229952141996</v>
      </c>
      <c r="EM572" s="23" t="n">
        <v>1.606590874524516</v>
      </c>
      <c r="EN572" s="23" t="n">
        <v>0.0159173319491404</v>
      </c>
      <c r="EO572" s="23" t="n">
        <v>0.008209099413839878</v>
      </c>
      <c r="EP572" s="23" t="n">
        <v>3.317575091196895</v>
      </c>
      <c r="EQ572" s="23" t="n">
        <v>2.317575091196895</v>
      </c>
      <c r="ER572" s="23" t="n">
        <v>-0.003272718847027179</v>
      </c>
      <c r="ES572" s="23" t="n">
        <v>0.0001123355753248164</v>
      </c>
      <c r="ET572" s="23" t="n">
        <v>-0.002964087748514973</v>
      </c>
      <c r="EU572" s="23" t="n">
        <v>0.0001962955231873896</v>
      </c>
      <c r="EV572" s="23" t="n">
        <v>0.000308631098512206</v>
      </c>
      <c r="EW572" s="23" t="n">
        <v>0.9656751525029845</v>
      </c>
      <c r="EX572" s="23" t="n">
        <v>0.9056958104444092</v>
      </c>
      <c r="EY572" s="23" t="n">
        <v>0.02090851141289269</v>
      </c>
      <c r="EZ572" s="23" t="n">
        <v>0.02387259916140766</v>
      </c>
      <c r="FA572" s="23" t="n">
        <v>-6.388728268511435</v>
      </c>
      <c r="FB572" s="23" t="n">
        <v>-7.388728268511435</v>
      </c>
      <c r="FC572" s="23" t="n">
        <v>0.002991009809187805</v>
      </c>
      <c r="FD572" s="23" t="n">
        <v>0.00173548226569566</v>
      </c>
      <c r="FE572" s="23" t="n">
        <v>0.005990693081483431</v>
      </c>
      <c r="FF572" s="23" t="n">
        <v>0.001264201006599966</v>
      </c>
      <c r="FG572" s="23" t="n">
        <v>0.002999683272295626</v>
      </c>
      <c r="FH572" s="23" t="n">
        <v>1.580232890030849</v>
      </c>
      <c r="FI572" s="23" t="n">
        <v>2.00289984442083</v>
      </c>
      <c r="FJ572" s="23" t="n">
        <v>0.02468682184890496</v>
      </c>
      <c r="FK572" s="23" t="n">
        <v>0.01869612876742153</v>
      </c>
      <c r="FL572" s="23" t="n">
        <v>8.253674652979006</v>
      </c>
      <c r="FM572" s="23" t="n">
        <v>7.253674652979006</v>
      </c>
    </row>
    <row r="573">
      <c r="A573" s="2" t="inlineStr">
        <is>
          <t>SA|8901</t>
        </is>
      </c>
      <c r="B573" s="2" t="inlineStr">
        <is>
          <t>SA</t>
        </is>
      </c>
      <c r="C573" s="2" t="inlineStr">
        <is>
          <t>8901</t>
        </is>
      </c>
      <c r="D573" s="2" t="inlineStr">
        <is>
          <t>Heritage, creative and performing arts</t>
        </is>
      </c>
      <c r="E573" s="23" t="n">
        <v>1</v>
      </c>
      <c r="F573" s="23" t="n">
        <v>0.3487271869081428</v>
      </c>
      <c r="G573" s="23" t="n">
        <v>1.539628085925207</v>
      </c>
      <c r="H573" s="23" t="n">
        <v>0.1909008990170639</v>
      </c>
      <c r="I573" s="23" t="n">
        <v>0.5396280859252067</v>
      </c>
      <c r="J573" s="23" t="n">
        <v>1.348727186908143</v>
      </c>
      <c r="K573" s="23" t="n">
        <v>1.539628085925207</v>
      </c>
      <c r="L573" s="23" t="n">
        <v>2.068739207589817</v>
      </c>
      <c r="M573" s="23" t="n">
        <v>0.5291111216646101</v>
      </c>
      <c r="N573" s="23" t="n">
        <v>2.068739207589817</v>
      </c>
      <c r="O573" s="23" t="n">
        <v>1.068739207589817</v>
      </c>
      <c r="P573" s="23" t="n">
        <v>0.1988961134907636</v>
      </c>
      <c r="Q573" s="23" t="n">
        <v>0.109056149641513</v>
      </c>
      <c r="R573" s="23" t="n">
        <v>0.3635809531483462</v>
      </c>
      <c r="S573" s="23" t="n">
        <v>0.0556286900160696</v>
      </c>
      <c r="T573" s="23" t="n">
        <v>0.1646848396575826</v>
      </c>
      <c r="U573" s="23" t="n">
        <v>1.548307092217654</v>
      </c>
      <c r="V573" s="23" t="n">
        <v>1.827994256736597</v>
      </c>
      <c r="W573" s="23" t="n">
        <v>0.4961168358920194</v>
      </c>
      <c r="X573" s="23" t="n">
        <v>0.1325358827436732</v>
      </c>
      <c r="Y573" s="23" t="n">
        <v>2.494351584778746</v>
      </c>
      <c r="Z573" s="23" t="n">
        <v>1.494351584778746</v>
      </c>
      <c r="AA573" s="23" t="n">
        <v>0.5122203748189517</v>
      </c>
      <c r="AB573" s="23" t="n">
        <v>0.1759523838859071</v>
      </c>
      <c r="AC573" s="23" t="n">
        <v>0.7818365254761077</v>
      </c>
      <c r="AD573" s="23" t="n">
        <v>0.09366376677124894</v>
      </c>
      <c r="AE573" s="23" t="n">
        <v>0.2696161506571561</v>
      </c>
      <c r="AF573" s="23" t="n">
        <v>1.343509146718536</v>
      </c>
      <c r="AG573" s="23" t="n">
        <v>1.526367485386449</v>
      </c>
      <c r="AH573" s="23" t="n">
        <v>1.070791966307182</v>
      </c>
      <c r="AI573" s="23" t="n">
        <v>0.2889554408310746</v>
      </c>
      <c r="AJ573" s="23" t="n">
        <v>2.090490771058575</v>
      </c>
      <c r="AK573" s="23" t="n">
        <v>1.090490771058575</v>
      </c>
      <c r="AL573" s="23" t="n">
        <v>0.507033168514362</v>
      </c>
      <c r="AM573" s="23" t="n">
        <v>0.1792584316956622</v>
      </c>
      <c r="AN573" s="23" t="n">
        <v>0.7821091738111202</v>
      </c>
      <c r="AO573" s="23" t="n">
        <v>0.09581757360109605</v>
      </c>
      <c r="AP573" s="23" t="n">
        <v>0.2750760052967582</v>
      </c>
      <c r="AQ573" s="23" t="n">
        <v>1.353543797185695</v>
      </c>
      <c r="AR573" s="23" t="n">
        <v>1.542520731144173</v>
      </c>
      <c r="AS573" s="23" t="n">
        <v>1.086117787029315</v>
      </c>
      <c r="AT573" s="23" t="n">
        <v>0.3040086132181953</v>
      </c>
      <c r="AU573" s="23" t="n">
        <v>2.142104017004857</v>
      </c>
      <c r="AV573" s="23" t="n">
        <v>1.142104017004857</v>
      </c>
      <c r="AW573" s="23" t="n">
        <v>0.5085215705116052</v>
      </c>
      <c r="AX573" s="23" t="n">
        <v>0.1810195194032681</v>
      </c>
      <c r="AY573" s="23" t="n">
        <v>0.7865720412144577</v>
      </c>
      <c r="AZ573" s="23" t="n">
        <v>0.09703095129958442</v>
      </c>
      <c r="BA573" s="23" t="n">
        <v>0.2780504707028525</v>
      </c>
      <c r="BB573" s="23" t="n">
        <v>1.355972155165711</v>
      </c>
      <c r="BC573" s="23" t="n">
        <v>1.546782057687575</v>
      </c>
      <c r="BD573" s="23" t="n">
        <v>1.095712106040044</v>
      </c>
      <c r="BE573" s="23" t="n">
        <v>0.3091400648255866</v>
      </c>
      <c r="BF573" s="23" t="n">
        <v>2.154701333392186</v>
      </c>
      <c r="BG573" s="23" t="n">
        <v>1.154701333392186</v>
      </c>
      <c r="BH573" s="23" t="n">
        <v>4.430921724555683</v>
      </c>
      <c r="BI573" s="23" t="n">
        <v>1.22498549720656</v>
      </c>
      <c r="BJ573" s="23" t="n">
        <v>6.234442110123777</v>
      </c>
      <c r="BK573" s="23" t="n">
        <v>0.5785348883615344</v>
      </c>
      <c r="BL573" s="23" t="n">
        <v>1.803520385568095</v>
      </c>
      <c r="BM573" s="23" t="n">
        <v>1.276462906220578</v>
      </c>
      <c r="BN573" s="23" t="n">
        <v>1.407030522695353</v>
      </c>
      <c r="BO573" s="23" t="n">
        <v>7.826067415760169</v>
      </c>
      <c r="BP573" s="23" t="n">
        <v>1.591625305636391</v>
      </c>
      <c r="BQ573" s="23" t="n">
        <v>1.766239148931239</v>
      </c>
      <c r="BR573" s="23" t="n">
        <v>0.7662391489312395</v>
      </c>
      <c r="CD573" s="23" t="n">
        <v>0.3133242613281881</v>
      </c>
      <c r="CE573" s="23" t="n">
        <v>0.06689623424439407</v>
      </c>
      <c r="CF573" s="23" t="n">
        <v>0.4182555723277615</v>
      </c>
      <c r="CG573" s="23" t="n">
        <v>0.03803507675517935</v>
      </c>
      <c r="CH573" s="23" t="n">
        <v>0.1049313109995734</v>
      </c>
      <c r="CI573" s="23" t="n">
        <v>1.213504801577827</v>
      </c>
      <c r="CJ573" s="23" t="n">
        <v>1.334896859102986</v>
      </c>
      <c r="CK573" s="23" t="n">
        <v>0.5746751304151629</v>
      </c>
      <c r="CL573" s="23" t="n">
        <v>0.1564195580874014</v>
      </c>
      <c r="CM573" s="23" t="n">
        <v>1.834122668889741</v>
      </c>
      <c r="CN573" s="23" t="n">
        <v>0.8341226688897408</v>
      </c>
      <c r="CO573" s="23" t="n">
        <v>0</v>
      </c>
      <c r="CP573" s="23" t="n">
        <v>8.809883558350855e-05</v>
      </c>
      <c r="CQ573" s="23" t="n">
        <v>0.0002222813536021151</v>
      </c>
      <c r="CR573" s="23" t="n">
        <v>0.0001341825180186065</v>
      </c>
      <c r="CS573" s="23" t="n">
        <v>0.0002222813536021151</v>
      </c>
      <c r="CV573" s="23" t="n">
        <v>0.002112286348487796</v>
      </c>
      <c r="CW573" s="23" t="n">
        <v>0.001890004994885681</v>
      </c>
      <c r="CZ573" s="23" t="n">
        <v>0.0002260129100096865</v>
      </c>
      <c r="DA573" s="23" t="n">
        <v>6.732546072011979e-05</v>
      </c>
      <c r="DB573" s="23" t="n">
        <v>0.0003295897823601172</v>
      </c>
      <c r="DC573" s="23" t="n">
        <v>3.625141163031089e-05</v>
      </c>
      <c r="DD573" s="23" t="n">
        <v>0.0001035768723504307</v>
      </c>
      <c r="DE573" s="23" t="n">
        <v>1.297883252409052</v>
      </c>
      <c r="DF573" s="23" t="n">
        <v>1.458278566237617</v>
      </c>
      <c r="DG573" s="23" t="n">
        <v>0.0004302424739363979</v>
      </c>
      <c r="DH573" s="23" t="n">
        <v>0.0001006526915762808</v>
      </c>
      <c r="DI573" s="23" t="n">
        <v>1.903619018568269</v>
      </c>
      <c r="DJ573" s="23" t="n">
        <v>0.9036190185682694</v>
      </c>
      <c r="DK573" s="23" t="n">
        <v>0.001787238077150293</v>
      </c>
      <c r="DL573" s="23" t="n">
        <v>0.00233737977690352</v>
      </c>
      <c r="DM573" s="23" t="n">
        <v>0.005666867407464115</v>
      </c>
      <c r="DN573" s="23" t="n">
        <v>0.001542249553410302</v>
      </c>
      <c r="DO573" s="23" t="n">
        <v>0.003879629330313822</v>
      </c>
      <c r="DP573" s="23" t="n">
        <v>2.307816684742088</v>
      </c>
      <c r="DQ573" s="23" t="n">
        <v>3.170740082093481</v>
      </c>
      <c r="DR573" s="23" t="n">
        <v>0.009823135851245937</v>
      </c>
      <c r="DS573" s="23" t="n">
        <v>0.004156268443781821</v>
      </c>
      <c r="DT573" s="23" t="n">
        <v>5.496265985396128</v>
      </c>
      <c r="DU573" s="23" t="n">
        <v>4.496265985396128</v>
      </c>
      <c r="DV573" s="23" t="n">
        <v>-0.0005248489899168203</v>
      </c>
      <c r="DW573" s="23" t="n">
        <v>-0.0007317163656013037</v>
      </c>
      <c r="DX573" s="23" t="n">
        <v>-0.001755871140088853</v>
      </c>
      <c r="DY573" s="23" t="n">
        <v>-0.0004993057845707291</v>
      </c>
      <c r="DZ573" s="23" t="n">
        <v>-0.001231022150172033</v>
      </c>
      <c r="EA573" s="23" t="n">
        <v>2.394146468143662</v>
      </c>
      <c r="EB573" s="23" t="n">
        <v>3.345478744976015</v>
      </c>
      <c r="EC573" s="23" t="n">
        <v>-0.002771345662941539</v>
      </c>
      <c r="ED573" s="23" t="n">
        <v>-0.001015474522852685</v>
      </c>
      <c r="EE573" s="23" t="n">
        <v>5.280272452045206</v>
      </c>
      <c r="EF573" s="23" t="n">
        <v>4.280272452045206</v>
      </c>
      <c r="EG573" s="23" t="n">
        <v>0.004282544757218526</v>
      </c>
      <c r="EH573" s="23" t="n">
        <v>0.003678723267361821</v>
      </c>
      <c r="EI573" s="23" t="n">
        <v>0.009930146186504519</v>
      </c>
      <c r="EJ573" s="23" t="n">
        <v>0.001968878161924172</v>
      </c>
      <c r="EK573" s="23" t="n">
        <v>0.005647601429285993</v>
      </c>
      <c r="EL573" s="23" t="n">
        <v>1.859004044537089</v>
      </c>
      <c r="EM573" s="23" t="n">
        <v>2.318748956392474</v>
      </c>
      <c r="EN573" s="23" t="n">
        <v>0.0137819680696166</v>
      </c>
      <c r="EO573" s="23" t="n">
        <v>0.003851821883112085</v>
      </c>
      <c r="EP573" s="23" t="n">
        <v>3.218172570499384</v>
      </c>
      <c r="EQ573" s="23" t="n">
        <v>2.218172570499384</v>
      </c>
      <c r="ER573" s="23" t="n">
        <v>-0.009469751061808203</v>
      </c>
      <c r="ES573" s="23" t="n">
        <v>-0.00037267545760666</v>
      </c>
      <c r="ET573" s="23" t="n">
        <v>-0.009657497851492012</v>
      </c>
      <c r="EU573" s="23" t="n">
        <v>0.0001849286679228513</v>
      </c>
      <c r="EV573" s="23" t="n">
        <v>-0.0001877467896838087</v>
      </c>
      <c r="EW573" s="23" t="n">
        <v>1.039354303526486</v>
      </c>
      <c r="EX573" s="23" t="n">
        <v>1.01982594774228</v>
      </c>
      <c r="EY573" s="23" t="n">
        <v>0.001543852652516735</v>
      </c>
      <c r="EZ573" s="23" t="n">
        <v>0.01120135050400875</v>
      </c>
      <c r="FA573" s="23" t="n">
        <v>-0.1630299088582318</v>
      </c>
      <c r="FB573" s="23" t="n">
        <v>-1.163029908858232</v>
      </c>
      <c r="FC573" s="23" t="n">
        <v>0.01757216778911809</v>
      </c>
      <c r="FD573" s="23" t="n">
        <v>0.003751742197107945</v>
      </c>
      <c r="FE573" s="23" t="n">
        <v>0.0234570315893244</v>
      </c>
      <c r="FF573" s="23" t="n">
        <v>0.00213312160309837</v>
      </c>
      <c r="FG573" s="23" t="n">
        <v>0.005884863800206315</v>
      </c>
      <c r="FH573" s="23" t="n">
        <v>1.213504801577827</v>
      </c>
      <c r="FI573" s="23" t="n">
        <v>1.334896859102986</v>
      </c>
      <c r="FJ573" s="23" t="n">
        <v>0.0322295112835556</v>
      </c>
      <c r="FK573" s="23" t="n">
        <v>0.0087724796942312</v>
      </c>
      <c r="FL573" s="23" t="n">
        <v>1.834122668889741</v>
      </c>
      <c r="FM573" s="23" t="n">
        <v>0.8341226688897406</v>
      </c>
    </row>
    <row r="574">
      <c r="A574" s="2" t="inlineStr">
        <is>
          <t>SA|9101</t>
        </is>
      </c>
      <c r="B574" s="2" t="inlineStr">
        <is>
          <t>SA</t>
        </is>
      </c>
      <c r="C574" s="2" t="inlineStr">
        <is>
          <t>9101</t>
        </is>
      </c>
      <c r="D574" s="2" t="inlineStr">
        <is>
          <t>Sports and recreation</t>
        </is>
      </c>
      <c r="E574" s="23" t="n">
        <v>1</v>
      </c>
      <c r="F574" s="23" t="n">
        <v>0.4029872000829834</v>
      </c>
      <c r="G574" s="23" t="n">
        <v>1.614455766222763</v>
      </c>
      <c r="H574" s="23" t="n">
        <v>0.2114685661397798</v>
      </c>
      <c r="I574" s="23" t="n">
        <v>0.6144557662227632</v>
      </c>
      <c r="J574" s="23" t="n">
        <v>1.402987200082983</v>
      </c>
      <c r="K574" s="23" t="n">
        <v>1.614455766222763</v>
      </c>
      <c r="L574" s="23" t="n">
        <v>2.297159711690859</v>
      </c>
      <c r="M574" s="23" t="n">
        <v>0.6827039454680961</v>
      </c>
      <c r="N574" s="23" t="n">
        <v>2.297159711690859</v>
      </c>
      <c r="O574" s="23" t="n">
        <v>1.297159711690859</v>
      </c>
      <c r="P574" s="23" t="n">
        <v>0.2755045871798691</v>
      </c>
      <c r="Q574" s="23" t="n">
        <v>0.1333102084876991</v>
      </c>
      <c r="R574" s="23" t="n">
        <v>0.46912291397414</v>
      </c>
      <c r="S574" s="23" t="n">
        <v>0.06030811830657182</v>
      </c>
      <c r="T574" s="23" t="n">
        <v>0.1936183267942709</v>
      </c>
      <c r="U574" s="23" t="n">
        <v>1.483876547582363</v>
      </c>
      <c r="V574" s="23" t="n">
        <v>1.702777143481328</v>
      </c>
      <c r="W574" s="23" t="n">
        <v>0.640131925806172</v>
      </c>
      <c r="X574" s="23" t="n">
        <v>0.1710090118320319</v>
      </c>
      <c r="Y574" s="23" t="n">
        <v>2.323489174386226</v>
      </c>
      <c r="Z574" s="23" t="n">
        <v>1.323489174386226</v>
      </c>
      <c r="AA574" s="23" t="n">
        <v>0.3310420986922754</v>
      </c>
      <c r="AB574" s="23" t="n">
        <v>0.2049781149911199</v>
      </c>
      <c r="AC574" s="23" t="n">
        <v>0.6403441828713021</v>
      </c>
      <c r="AD574" s="23" t="n">
        <v>0.1043239691879069</v>
      </c>
      <c r="AE574" s="23" t="n">
        <v>0.3093020841790268</v>
      </c>
      <c r="AF574" s="23" t="n">
        <v>1.619190476984198</v>
      </c>
      <c r="AG574" s="23" t="n">
        <v>1.934328550359218</v>
      </c>
      <c r="AH574" s="23" t="n">
        <v>1.013178945631956</v>
      </c>
      <c r="AI574" s="23" t="n">
        <v>0.3728347627606536</v>
      </c>
      <c r="AJ574" s="23" t="n">
        <v>3.060574318596771</v>
      </c>
      <c r="AK574" s="23" t="n">
        <v>2.060574318596772</v>
      </c>
      <c r="AL574" s="23" t="n">
        <v>0.3301923130711717</v>
      </c>
      <c r="AM574" s="23" t="n">
        <v>0.2089561221235137</v>
      </c>
      <c r="AN574" s="23" t="n">
        <v>0.6458840847812025</v>
      </c>
      <c r="AO574" s="23" t="n">
        <v>0.1067356495865171</v>
      </c>
      <c r="AP574" s="23" t="n">
        <v>0.3156917717100308</v>
      </c>
      <c r="AQ574" s="23" t="n">
        <v>1.632831576786204</v>
      </c>
      <c r="AR574" s="23" t="n">
        <v>1.956084558037499</v>
      </c>
      <c r="AS574" s="23" t="n">
        <v>1.03814172443805</v>
      </c>
      <c r="AT574" s="23" t="n">
        <v>0.3922576396568477</v>
      </c>
      <c r="AU574" s="23" t="n">
        <v>3.144051764204101</v>
      </c>
      <c r="AV574" s="23" t="n">
        <v>2.144051764204101</v>
      </c>
      <c r="AW574" s="23" t="n">
        <v>0.3305710298113982</v>
      </c>
      <c r="AX574" s="23" t="n">
        <v>0.2112485465351141</v>
      </c>
      <c r="AY574" s="23" t="n">
        <v>0.6499649800430457</v>
      </c>
      <c r="AZ574" s="23" t="n">
        <v>0.1081454036965334</v>
      </c>
      <c r="BA574" s="23" t="n">
        <v>0.3193939502316475</v>
      </c>
      <c r="BB574" s="23" t="n">
        <v>1.639041317854255</v>
      </c>
      <c r="BC574" s="23" t="n">
        <v>1.966188568955581</v>
      </c>
      <c r="BD574" s="23" t="n">
        <v>1.048843652815439</v>
      </c>
      <c r="BE574" s="23" t="n">
        <v>0.3988786727723931</v>
      </c>
      <c r="BF574" s="23" t="n">
        <v>3.172823866065454</v>
      </c>
      <c r="BG574" s="23" t="n">
        <v>2.172823866065454</v>
      </c>
      <c r="BH574" s="23" t="n">
        <v>3.487035733980083</v>
      </c>
      <c r="BI574" s="23" t="n">
        <v>1.392634712387001</v>
      </c>
      <c r="BJ574" s="23" t="n">
        <v>5.508988154400593</v>
      </c>
      <c r="BK574" s="23" t="n">
        <v>0.6293177080335097</v>
      </c>
      <c r="BL574" s="23" t="n">
        <v>2.021952420420511</v>
      </c>
      <c r="BM574" s="23" t="n">
        <v>1.399374947270029</v>
      </c>
      <c r="BN574" s="23" t="n">
        <v>1.579848494443923</v>
      </c>
      <c r="BO574" s="23" t="n">
        <v>7.56263781582957</v>
      </c>
      <c r="BP574" s="23" t="n">
        <v>2.053649661428977</v>
      </c>
      <c r="BQ574" s="23" t="n">
        <v>2.168787013604136</v>
      </c>
      <c r="BR574" s="23" t="n">
        <v>1.168787013604136</v>
      </c>
      <c r="CD574" s="23" t="n">
        <v>0.05553751151240626</v>
      </c>
      <c r="CE574" s="23" t="n">
        <v>0.07166790650342081</v>
      </c>
      <c r="CF574" s="23" t="n">
        <v>0.1712212688971622</v>
      </c>
      <c r="CG574" s="23" t="n">
        <v>0.04401585088133514</v>
      </c>
      <c r="CH574" s="23" t="n">
        <v>0.1156837573847559</v>
      </c>
      <c r="CI574" s="23" t="n">
        <v>2.290441443121038</v>
      </c>
      <c r="CJ574" s="23" t="n">
        <v>3.082984171138347</v>
      </c>
      <c r="CK574" s="23" t="n">
        <v>0.373047019825784</v>
      </c>
      <c r="CL574" s="23" t="n">
        <v>0.2018257509286218</v>
      </c>
      <c r="CM574" s="23" t="n">
        <v>6.717027999039006</v>
      </c>
      <c r="CN574" s="23" t="n">
        <v>5.717027999039006</v>
      </c>
      <c r="CO574" s="23" t="n">
        <v>0</v>
      </c>
      <c r="CP574" s="23" t="n">
        <v>0.0001762516738612061</v>
      </c>
      <c r="CQ574" s="23" t="n">
        <v>0.0003534684238895851</v>
      </c>
      <c r="CR574" s="23" t="n">
        <v>0.000177216750028379</v>
      </c>
      <c r="CS574" s="23" t="n">
        <v>0.0003534684238895851</v>
      </c>
      <c r="CV574" s="23" t="n">
        <v>0.002792112810920185</v>
      </c>
      <c r="CW574" s="23" t="n">
        <v>0.002438644387030601</v>
      </c>
      <c r="CZ574" s="23" t="n">
        <v>0.001298714779444364</v>
      </c>
      <c r="DA574" s="23" t="n">
        <v>0.0001482304464330366</v>
      </c>
      <c r="DB574" s="23" t="n">
        <v>0.001492910046219279</v>
      </c>
      <c r="DC574" s="23" t="n">
        <v>4.596482034187837e-05</v>
      </c>
      <c r="DD574" s="23" t="n">
        <v>0.000194195266774915</v>
      </c>
      <c r="DE574" s="23" t="n">
        <v>1.11413625899942</v>
      </c>
      <c r="DF574" s="23" t="n">
        <v>1.149528803281963</v>
      </c>
      <c r="DG574" s="23" t="n">
        <v>0.001622780666675955</v>
      </c>
      <c r="DH574" s="23" t="n">
        <v>0.0001298706204566756</v>
      </c>
      <c r="DI574" s="23" t="n">
        <v>1.249528143023241</v>
      </c>
      <c r="DJ574" s="23" t="n">
        <v>0.2495281430232414</v>
      </c>
      <c r="DK574" s="23" t="n">
        <v>0.00246321790051515</v>
      </c>
      <c r="DL574" s="23" t="n">
        <v>0.002991229826231456</v>
      </c>
      <c r="DM574" s="23" t="n">
        <v>0.007236210054266269</v>
      </c>
      <c r="DN574" s="23" t="n">
        <v>0.001781762327519663</v>
      </c>
      <c r="DO574" s="23" t="n">
        <v>0.004772992153751119</v>
      </c>
      <c r="DP574" s="23" t="n">
        <v>2.21435859393758</v>
      </c>
      <c r="DQ574" s="23" t="n">
        <v>2.937706019736585</v>
      </c>
      <c r="DR574" s="23" t="n">
        <v>0.01259897932675384</v>
      </c>
      <c r="DS574" s="23" t="n">
        <v>0.005362769272487566</v>
      </c>
      <c r="DT574" s="23" t="n">
        <v>5.114845635101515</v>
      </c>
      <c r="DU574" s="23" t="n">
        <v>4.114845635101515</v>
      </c>
      <c r="DV574" s="23" t="n">
        <v>-0.003383215939733</v>
      </c>
      <c r="DW574" s="23" t="n">
        <v>-0.001023287534925322</v>
      </c>
      <c r="DX574" s="23" t="n">
        <v>-0.005001693262531691</v>
      </c>
      <c r="DY574" s="23" t="n">
        <v>-0.0005951897878733682</v>
      </c>
      <c r="DZ574" s="23" t="n">
        <v>-0.00161847732279869</v>
      </c>
      <c r="EA574" s="23" t="n">
        <v>1.30246001235324</v>
      </c>
      <c r="EB574" s="23" t="n">
        <v>1.478384280409373</v>
      </c>
      <c r="EC574" s="23" t="n">
        <v>-0.006311944426961585</v>
      </c>
      <c r="ED574" s="23" t="n">
        <v>-0.001310251164429894</v>
      </c>
      <c r="EE574" s="23" t="n">
        <v>1.865664072113504</v>
      </c>
      <c r="EF574" s="23" t="n">
        <v>0.865664072113504</v>
      </c>
      <c r="EG574" s="23" t="n">
        <v>0.007375712037405826</v>
      </c>
      <c r="EH574" s="23" t="n">
        <v>0.004312805731377661</v>
      </c>
      <c r="EI574" s="23" t="n">
        <v>0.01375921605013026</v>
      </c>
      <c r="EJ574" s="23" t="n">
        <v>0.002070698281346777</v>
      </c>
      <c r="EK574" s="23" t="n">
        <v>0.006383504012724438</v>
      </c>
      <c r="EL574" s="23" t="n">
        <v>1.584730763552769</v>
      </c>
      <c r="EM574" s="23" t="n">
        <v>1.865476306606139</v>
      </c>
      <c r="EN574" s="23" t="n">
        <v>0.01872916260609748</v>
      </c>
      <c r="EO574" s="23" t="n">
        <v>0.004969946555967214</v>
      </c>
      <c r="EP574" s="23" t="n">
        <v>2.539302308863575</v>
      </c>
      <c r="EQ574" s="23" t="n">
        <v>1.539302308863575</v>
      </c>
      <c r="ER574" s="23" t="n">
        <v>-0.008225497658509488</v>
      </c>
      <c r="ES574" s="23" t="n">
        <v>-0.0003347985989838253</v>
      </c>
      <c r="ET574" s="23" t="n">
        <v>-0.008219314140230045</v>
      </c>
      <c r="EU574" s="23" t="n">
        <v>0.0003409821172632688</v>
      </c>
      <c r="EV574" s="23" t="n">
        <v>6.183518279443551e-06</v>
      </c>
      <c r="EW574" s="23" t="n">
        <v>1.040702534105941</v>
      </c>
      <c r="EX574" s="23" t="n">
        <v>0.9992482499495886</v>
      </c>
      <c r="EY574" s="23" t="n">
        <v>0.006233616199996684</v>
      </c>
      <c r="EZ574" s="23" t="n">
        <v>0.01445293034022673</v>
      </c>
      <c r="FA574" s="23" t="n">
        <v>-0.7578406144882733</v>
      </c>
      <c r="FB574" s="23" t="n">
        <v>-1.757840614488273</v>
      </c>
      <c r="FC574" s="23" t="n">
        <v>0.003114710832634405</v>
      </c>
      <c r="FD574" s="23" t="n">
        <v>0.00401935194176947</v>
      </c>
      <c r="FE574" s="23" t="n">
        <v>0.009602604194685012</v>
      </c>
      <c r="FF574" s="23" t="n">
        <v>0.002468541420281137</v>
      </c>
      <c r="FG574" s="23" t="n">
        <v>0.006487893362050607</v>
      </c>
      <c r="FH574" s="23" t="n">
        <v>2.290441443121038</v>
      </c>
      <c r="FI574" s="23" t="n">
        <v>3.082984171138347</v>
      </c>
      <c r="FJ574" s="23" t="n">
        <v>0.02092159987171539</v>
      </c>
      <c r="FK574" s="23" t="n">
        <v>0.01131899567703038</v>
      </c>
      <c r="FL574" s="23" t="n">
        <v>6.717027999039005</v>
      </c>
      <c r="FM574" s="23" t="n">
        <v>5.717027999039005</v>
      </c>
    </row>
    <row r="575">
      <c r="A575" s="2" t="inlineStr">
        <is>
          <t>SA|9201</t>
        </is>
      </c>
      <c r="B575" s="2" t="inlineStr">
        <is>
          <t>SA</t>
        </is>
      </c>
      <c r="C575" s="2" t="inlineStr">
        <is>
          <t>9201</t>
        </is>
      </c>
      <c r="D575" s="2" t="inlineStr">
        <is>
          <t>Gambling</t>
        </is>
      </c>
      <c r="E575" s="23" t="n">
        <v>1</v>
      </c>
      <c r="F575" s="23" t="n">
        <v>0.3832553949110242</v>
      </c>
      <c r="G575" s="23" t="n">
        <v>1.585871737164726</v>
      </c>
      <c r="H575" s="23" t="n">
        <v>0.2026163422537015</v>
      </c>
      <c r="I575" s="23" t="n">
        <v>0.5858717371647257</v>
      </c>
      <c r="J575" s="23" t="n">
        <v>1.383255394911024</v>
      </c>
      <c r="K575" s="23" t="n">
        <v>1.585871737164726</v>
      </c>
      <c r="L575" s="23" t="n">
        <v>2.108665513866748</v>
      </c>
      <c r="M575" s="23" t="n">
        <v>0.5227937767020223</v>
      </c>
      <c r="N575" s="23" t="n">
        <v>2.108665513866748</v>
      </c>
      <c r="O575" s="23" t="n">
        <v>1.108665513866748</v>
      </c>
      <c r="P575" s="23" t="n">
        <v>0.1743707207525161</v>
      </c>
      <c r="Q575" s="23" t="n">
        <v>0.1274920272251567</v>
      </c>
      <c r="R575" s="23" t="n">
        <v>0.3592399627423269</v>
      </c>
      <c r="S575" s="23" t="n">
        <v>0.0573772147646541</v>
      </c>
      <c r="T575" s="23" t="n">
        <v>0.1848692419898108</v>
      </c>
      <c r="U575" s="23" t="n">
        <v>1.731155016593099</v>
      </c>
      <c r="V575" s="23" t="n">
        <v>2.060208050938753</v>
      </c>
      <c r="W575" s="23" t="n">
        <v>0.4901934276215285</v>
      </c>
      <c r="X575" s="23" t="n">
        <v>0.1309534648792016</v>
      </c>
      <c r="Y575" s="23" t="n">
        <v>2.811214093203518</v>
      </c>
      <c r="Z575" s="23" t="n">
        <v>1.811214093203518</v>
      </c>
      <c r="AA575" s="23" t="n">
        <v>0.4307270928556041</v>
      </c>
      <c r="AB575" s="23" t="n">
        <v>0.1992634464193197</v>
      </c>
      <c r="AC575" s="23" t="n">
        <v>0.7293209435331993</v>
      </c>
      <c r="AD575" s="23" t="n">
        <v>0.09933040425827552</v>
      </c>
      <c r="AE575" s="23" t="n">
        <v>0.2985938506775953</v>
      </c>
      <c r="AF575" s="23" t="n">
        <v>1.462621111428717</v>
      </c>
      <c r="AG575" s="23" t="n">
        <v>1.693232108289262</v>
      </c>
      <c r="AH575" s="23" t="n">
        <v>1.014826388467754</v>
      </c>
      <c r="AI575" s="23" t="n">
        <v>0.2855054449345544</v>
      </c>
      <c r="AJ575" s="23" t="n">
        <v>2.356077445093434</v>
      </c>
      <c r="AK575" s="23" t="n">
        <v>1.356077445093434</v>
      </c>
      <c r="AL575" s="23" t="n">
        <v>0.4404509127185931</v>
      </c>
      <c r="AM575" s="23" t="n">
        <v>0.2030778885693276</v>
      </c>
      <c r="AN575" s="23" t="n">
        <v>0.7452203182279388</v>
      </c>
      <c r="AO575" s="23" t="n">
        <v>0.1016915169400181</v>
      </c>
      <c r="AP575" s="23" t="n">
        <v>0.3047694055093457</v>
      </c>
      <c r="AQ575" s="23" t="n">
        <v>1.461068152443756</v>
      </c>
      <c r="AR575" s="23" t="n">
        <v>1.691948629708175</v>
      </c>
      <c r="AS575" s="23" t="n">
        <v>1.04559920755136</v>
      </c>
      <c r="AT575" s="23" t="n">
        <v>0.3003788893234213</v>
      </c>
      <c r="AU575" s="23" t="n">
        <v>2.373929028998063</v>
      </c>
      <c r="AV575" s="23" t="n">
        <v>1.373929028998062</v>
      </c>
      <c r="AW575" s="23" t="n">
        <v>0.4426826855413385</v>
      </c>
      <c r="AX575" s="23" t="n">
        <v>0.2056821937855838</v>
      </c>
      <c r="AY575" s="23" t="n">
        <v>0.751418656024655</v>
      </c>
      <c r="AZ575" s="23" t="n">
        <v>0.1030537766977327</v>
      </c>
      <c r="BA575" s="23" t="n">
        <v>0.3087359704833165</v>
      </c>
      <c r="BB575" s="23" t="n">
        <v>1.46462669651076</v>
      </c>
      <c r="BC575" s="23" t="n">
        <v>1.697420478747155</v>
      </c>
      <c r="BD575" s="23" t="n">
        <v>1.056867729768603</v>
      </c>
      <c r="BE575" s="23" t="n">
        <v>0.3054490737439481</v>
      </c>
      <c r="BF575" s="23" t="n">
        <v>2.387416007644851</v>
      </c>
      <c r="BG575" s="23" t="n">
        <v>1.387416007644851</v>
      </c>
      <c r="BH575" s="23" t="n">
        <v>2.100393148635937</v>
      </c>
      <c r="BI575" s="23" t="n">
        <v>1.353163636312478</v>
      </c>
      <c r="BJ575" s="23" t="n">
        <v>4.051650519116826</v>
      </c>
      <c r="BK575" s="23" t="n">
        <v>0.5980937341684118</v>
      </c>
      <c r="BL575" s="23" t="n">
        <v>1.95125737048089</v>
      </c>
      <c r="BM575" s="23" t="n">
        <v>1.644243025259945</v>
      </c>
      <c r="BN575" s="23" t="n">
        <v>1.928996255652471</v>
      </c>
      <c r="BO575" s="23" t="n">
        <v>5.624272546055819</v>
      </c>
      <c r="BP575" s="23" t="n">
        <v>1.572622026938992</v>
      </c>
      <c r="BQ575" s="23" t="n">
        <v>2.677723715537923</v>
      </c>
      <c r="BR575" s="23" t="n">
        <v>1.677723715537923</v>
      </c>
      <c r="CD575" s="23" t="n">
        <v>0.2563563721030879</v>
      </c>
      <c r="CE575" s="23" t="n">
        <v>0.07177141919416313</v>
      </c>
      <c r="CF575" s="23" t="n">
        <v>0.3700809807908724</v>
      </c>
      <c r="CG575" s="23" t="n">
        <v>0.04195318949362137</v>
      </c>
      <c r="CH575" s="23" t="n">
        <v>0.1137246086877845</v>
      </c>
      <c r="CI575" s="23" t="n">
        <v>1.279967369663438</v>
      </c>
      <c r="CJ575" s="23" t="n">
        <v>1.443619199923974</v>
      </c>
      <c r="CK575" s="23" t="n">
        <v>0.5246329608462252</v>
      </c>
      <c r="CL575" s="23" t="n">
        <v>0.1545519800553528</v>
      </c>
      <c r="CM575" s="23" t="n">
        <v>2.046498616524562</v>
      </c>
      <c r="CN575" s="23" t="n">
        <v>1.046498616524562</v>
      </c>
      <c r="CO575" s="23" t="n">
        <v>0</v>
      </c>
      <c r="CP575" s="23" t="n">
        <v>0.0002895513341001956</v>
      </c>
      <c r="CQ575" s="23" t="n">
        <v>0.0004644071597147409</v>
      </c>
      <c r="CR575" s="23" t="n">
        <v>0.0001748558256145453</v>
      </c>
      <c r="CS575" s="23" t="n">
        <v>0.0004644071597147409</v>
      </c>
      <c r="CV575" s="23" t="n">
        <v>0.002331846358787737</v>
      </c>
      <c r="CW575" s="23" t="n">
        <v>0.001867439199072996</v>
      </c>
      <c r="CZ575" s="23" t="n">
        <v>0.0006917688233350871</v>
      </c>
      <c r="DA575" s="23" t="n">
        <v>9.903953919677227e-05</v>
      </c>
      <c r="DB575" s="23" t="n">
        <v>0.0008319004760767085</v>
      </c>
      <c r="DC575" s="23" t="n">
        <v>4.109211354484916e-05</v>
      </c>
      <c r="DD575" s="23" t="n">
        <v>0.0001401316527416214</v>
      </c>
      <c r="DE575" s="23" t="n">
        <v>1.143168549746565</v>
      </c>
      <c r="DF575" s="23" t="n">
        <v>1.202570061001062</v>
      </c>
      <c r="DG575" s="23" t="n">
        <v>0.0009313514205188528</v>
      </c>
      <c r="DH575" s="23" t="n">
        <v>9.945094444214423e-05</v>
      </c>
      <c r="DI575" s="23" t="n">
        <v>1.346333325674774</v>
      </c>
      <c r="DJ575" s="23" t="n">
        <v>0.3463333256747737</v>
      </c>
      <c r="DK575" s="23" t="n">
        <v>0.003804406006107663</v>
      </c>
      <c r="DL575" s="23" t="n">
        <v>0.003148145907060031</v>
      </c>
      <c r="DM575" s="23" t="n">
        <v>0.008660324765277816</v>
      </c>
      <c r="DN575" s="23" t="n">
        <v>0.001707772852110121</v>
      </c>
      <c r="DO575" s="23" t="n">
        <v>0.004855918759170153</v>
      </c>
      <c r="DP575" s="23" t="n">
        <v>1.827499983441815</v>
      </c>
      <c r="DQ575" s="23" t="n">
        <v>2.276393411054018</v>
      </c>
      <c r="DR575" s="23" t="n">
        <v>0.0127669692634622</v>
      </c>
      <c r="DS575" s="23" t="n">
        <v>0.004106644498184386</v>
      </c>
      <c r="DT575" s="23" t="n">
        <v>3.355837742597892</v>
      </c>
      <c r="DU575" s="23" t="n">
        <v>2.355837742597892</v>
      </c>
      <c r="DV575" s="23" t="n">
        <v>-0.002264402006697354</v>
      </c>
      <c r="DW575" s="23" t="n">
        <v>-0.0009324315641007014</v>
      </c>
      <c r="DX575" s="23" t="n">
        <v>-0.003758294604353036</v>
      </c>
      <c r="DY575" s="23" t="n">
        <v>-0.0005614610335549802</v>
      </c>
      <c r="DZ575" s="23" t="n">
        <v>-0.001493892597655682</v>
      </c>
      <c r="EA575" s="23" t="n">
        <v>1.411778280244796</v>
      </c>
      <c r="EB575" s="23" t="n">
        <v>1.659729409017145</v>
      </c>
      <c r="EC575" s="23" t="n">
        <v>-0.004761644825525204</v>
      </c>
      <c r="ED575" s="23" t="n">
        <v>-0.001003350221172168</v>
      </c>
      <c r="EE575" s="23" t="n">
        <v>2.102826623294728</v>
      </c>
      <c r="EF575" s="23" t="n">
        <v>1.102826623294728</v>
      </c>
      <c r="EG575" s="23" t="n">
        <v>0.01179080239522678</v>
      </c>
      <c r="EH575" s="23" t="n">
        <v>0.004281305563308931</v>
      </c>
      <c r="EI575" s="23" t="n">
        <v>0.0180686590495638</v>
      </c>
      <c r="EJ575" s="23" t="n">
        <v>0.001996551091028095</v>
      </c>
      <c r="EK575" s="23" t="n">
        <v>0.006277856654337026</v>
      </c>
      <c r="EL575" s="23" t="n">
        <v>1.363105530887543</v>
      </c>
      <c r="EM575" s="23" t="n">
        <v>1.532436762478393</v>
      </c>
      <c r="EN575" s="23" t="n">
        <v>0.02187449193986564</v>
      </c>
      <c r="EO575" s="23" t="n">
        <v>0.003805832890301834</v>
      </c>
      <c r="EP575" s="23" t="n">
        <v>1.855216566831872</v>
      </c>
      <c r="EQ575" s="23" t="n">
        <v>0.8552165668318723</v>
      </c>
      <c r="ER575" s="23" t="n">
        <v>-0.00206698253223777</v>
      </c>
      <c r="ES575" s="23" t="n">
        <v>-0.0004668634133011368</v>
      </c>
      <c r="ET575" s="23" t="n">
        <v>-0.002169284354824248</v>
      </c>
      <c r="EU575" s="23" t="n">
        <v>0.0003645615907146592</v>
      </c>
      <c r="EV575" s="23" t="n">
        <v>-0.0001023018225864776</v>
      </c>
      <c r="EW575" s="23" t="n">
        <v>1.225867130476278</v>
      </c>
      <c r="EX575" s="23" t="n">
        <v>1.049493317428146</v>
      </c>
      <c r="EY575" s="23" t="n">
        <v>0.008898327143740727</v>
      </c>
      <c r="EZ575" s="23" t="n">
        <v>0.01106761149856498</v>
      </c>
      <c r="FA575" s="23" t="n">
        <v>-4.304984200377911</v>
      </c>
      <c r="FB575" s="23" t="n">
        <v>-5.304984200377911</v>
      </c>
      <c r="FC575" s="23" t="n">
        <v>0.01437723706842674</v>
      </c>
      <c r="FD575" s="23" t="n">
        <v>0.004025157245075114</v>
      </c>
      <c r="FE575" s="23" t="n">
        <v>0.02075525547383951</v>
      </c>
      <c r="FF575" s="23" t="n">
        <v>0.002352861160337656</v>
      </c>
      <c r="FG575" s="23" t="n">
        <v>0.00637801840541277</v>
      </c>
      <c r="FH575" s="23" t="n">
        <v>1.279967369663438</v>
      </c>
      <c r="FI575" s="23" t="n">
        <v>1.443619199923974</v>
      </c>
      <c r="FJ575" s="23" t="n">
        <v>0.02942299576998097</v>
      </c>
      <c r="FK575" s="23" t="n">
        <v>0.008667740296141455</v>
      </c>
      <c r="FL575" s="23" t="n">
        <v>2.046498616524561</v>
      </c>
      <c r="FM575" s="23" t="n">
        <v>1.046498616524561</v>
      </c>
    </row>
    <row r="576">
      <c r="A576" s="2" t="inlineStr">
        <is>
          <t>SA|9401</t>
        </is>
      </c>
      <c r="B576" s="2" t="inlineStr">
        <is>
          <t>SA</t>
        </is>
      </c>
      <c r="C576" s="2" t="inlineStr">
        <is>
          <t>9401</t>
        </is>
      </c>
      <c r="D576" s="2" t="inlineStr">
        <is>
          <t>Automotive repair and maintenance</t>
        </is>
      </c>
      <c r="E576" s="23" t="n">
        <v>1</v>
      </c>
      <c r="F576" s="23" t="n">
        <v>0.2728823879315558</v>
      </c>
      <c r="G576" s="23" t="n">
        <v>1.420290356431032</v>
      </c>
      <c r="H576" s="23" t="n">
        <v>0.147407968499476</v>
      </c>
      <c r="I576" s="23" t="n">
        <v>0.4202903564310319</v>
      </c>
      <c r="J576" s="23" t="n">
        <v>1.272882387931556</v>
      </c>
      <c r="K576" s="23" t="n">
        <v>1.420290356431032</v>
      </c>
      <c r="L576" s="23" t="n">
        <v>2.013178431782694</v>
      </c>
      <c r="M576" s="23" t="n">
        <v>0.5928880753516617</v>
      </c>
      <c r="N576" s="23" t="n">
        <v>2.013178431782694</v>
      </c>
      <c r="O576" s="23" t="n">
        <v>1.013178431782694</v>
      </c>
      <c r="P576" s="23" t="n">
        <v>0.2799491444578445</v>
      </c>
      <c r="Q576" s="23" t="n">
        <v>0.08670734127084767</v>
      </c>
      <c r="R576" s="23" t="n">
        <v>0.4074055575858519</v>
      </c>
      <c r="S576" s="23" t="n">
        <v>0.0407490718571597</v>
      </c>
      <c r="T576" s="23" t="n">
        <v>0.1274564131280074</v>
      </c>
      <c r="U576" s="23" t="n">
        <v>1.309725330430164</v>
      </c>
      <c r="V576" s="23" t="n">
        <v>1.455284167325612</v>
      </c>
      <c r="W576" s="23" t="n">
        <v>0.5559167893810122</v>
      </c>
      <c r="X576" s="23" t="n">
        <v>0.1485112317951603</v>
      </c>
      <c r="Y576" s="23" t="n">
        <v>1.985777775665693</v>
      </c>
      <c r="Z576" s="23" t="n">
        <v>0.9857777756656927</v>
      </c>
      <c r="AA576" s="23" t="n">
        <v>0.4330527198938941</v>
      </c>
      <c r="AB576" s="23" t="n">
        <v>0.1400950142696332</v>
      </c>
      <c r="AC576" s="23" t="n">
        <v>0.6450126750323314</v>
      </c>
      <c r="AD576" s="23" t="n">
        <v>0.07186494086880413</v>
      </c>
      <c r="AE576" s="23" t="n">
        <v>0.2119599551384373</v>
      </c>
      <c r="AF576" s="23" t="n">
        <v>1.323505679179106</v>
      </c>
      <c r="AG576" s="23" t="n">
        <v>1.489455314333025</v>
      </c>
      <c r="AH576" s="23" t="n">
        <v>0.9687976573584471</v>
      </c>
      <c r="AI576" s="23" t="n">
        <v>0.3237849823261157</v>
      </c>
      <c r="AJ576" s="23" t="n">
        <v>2.237135602325325</v>
      </c>
      <c r="AK576" s="23" t="n">
        <v>1.237135602325325</v>
      </c>
      <c r="AL576" s="23" t="n">
        <v>0.4430784101633087</v>
      </c>
      <c r="AM576" s="23" t="n">
        <v>0.1431533808787061</v>
      </c>
      <c r="AN576" s="23" t="n">
        <v>0.6598781252157437</v>
      </c>
      <c r="AO576" s="23" t="n">
        <v>0.07364633417372893</v>
      </c>
      <c r="AP576" s="23" t="n">
        <v>0.2167997150524351</v>
      </c>
      <c r="AQ576" s="23" t="n">
        <v>1.323088143306155</v>
      </c>
      <c r="AR576" s="23" t="n">
        <v>1.489303270210182</v>
      </c>
      <c r="AS576" s="23" t="n">
        <v>1.000530729557551</v>
      </c>
      <c r="AT576" s="23" t="n">
        <v>0.3406526043418068</v>
      </c>
      <c r="AU576" s="23" t="n">
        <v>2.258134692658073</v>
      </c>
      <c r="AV576" s="23" t="n">
        <v>1.258134692658073</v>
      </c>
      <c r="AW576" s="23" t="n">
        <v>0.4482242242536287</v>
      </c>
      <c r="AX576" s="23" t="n">
        <v>0.1445443316462707</v>
      </c>
      <c r="AY576" s="23" t="n">
        <v>0.6673802217023198</v>
      </c>
      <c r="AZ576" s="23" t="n">
        <v>0.0746116658024204</v>
      </c>
      <c r="BA576" s="23" t="n">
        <v>0.2191559974486911</v>
      </c>
      <c r="BB576" s="23" t="n">
        <v>1.322482194903594</v>
      </c>
      <c r="BC576" s="23" t="n">
        <v>1.488942778167833</v>
      </c>
      <c r="BD576" s="23" t="n">
        <v>1.013782802453042</v>
      </c>
      <c r="BE576" s="23" t="n">
        <v>0.3464025807507222</v>
      </c>
      <c r="BF576" s="23" t="n">
        <v>2.261776021010838</v>
      </c>
      <c r="BG576" s="23" t="n">
        <v>1.261776021010838</v>
      </c>
      <c r="BH576" s="23" t="n">
        <v>5.867529065616385</v>
      </c>
      <c r="BI576" s="23" t="n">
        <v>0.8080141929892004</v>
      </c>
      <c r="BJ576" s="23" t="n">
        <v>7.095944172500377</v>
      </c>
      <c r="BK576" s="23" t="n">
        <v>0.4204009138947919</v>
      </c>
      <c r="BL576" s="23" t="n">
        <v>1.228415106883992</v>
      </c>
      <c r="BM576" s="23" t="n">
        <v>1.137709448722487</v>
      </c>
      <c r="BN576" s="23" t="n">
        <v>1.209358163060918</v>
      </c>
      <c r="BO576" s="23" t="n">
        <v>8.879417672681162</v>
      </c>
      <c r="BP576" s="23" t="n">
        <v>1.783473500180786</v>
      </c>
      <c r="BQ576" s="23" t="n">
        <v>1.513314646315839</v>
      </c>
      <c r="BR576" s="23" t="n">
        <v>0.5133146463158387</v>
      </c>
      <c r="CD576" s="23" t="n">
        <v>0.1531035754360496</v>
      </c>
      <c r="CE576" s="23" t="n">
        <v>0.05338767299878557</v>
      </c>
      <c r="CF576" s="23" t="n">
        <v>0.2376071174464794</v>
      </c>
      <c r="CG576" s="23" t="n">
        <v>0.0311158690116443</v>
      </c>
      <c r="CH576" s="23" t="n">
        <v>0.08450354201042987</v>
      </c>
      <c r="CI576" s="23" t="n">
        <v>1.348702979971132</v>
      </c>
      <c r="CJ576" s="23" t="n">
        <v>1.551937090755444</v>
      </c>
      <c r="CK576" s="23" t="n">
        <v>0.4128808679774352</v>
      </c>
      <c r="CL576" s="23" t="n">
        <v>0.1752737505309557</v>
      </c>
      <c r="CM576" s="23" t="n">
        <v>2.696742168179429</v>
      </c>
      <c r="CN576" s="23" t="n">
        <v>1.696742168179429</v>
      </c>
      <c r="CO576" s="23" t="n">
        <v>0</v>
      </c>
      <c r="CP576" s="23" t="n">
        <v>0.0001208360553788681</v>
      </c>
      <c r="CQ576" s="23" t="n">
        <v>0.0002412199323700037</v>
      </c>
      <c r="CR576" s="23" t="n">
        <v>0.0001203838769911356</v>
      </c>
      <c r="CS576" s="23" t="n">
        <v>0.0002412199323700037</v>
      </c>
      <c r="CV576" s="23" t="n">
        <v>0.002359038624778996</v>
      </c>
      <c r="CW576" s="23" t="n">
        <v>0.002117818692408992</v>
      </c>
      <c r="CZ576" s="23" t="n">
        <v>0.002638406063950493</v>
      </c>
      <c r="DA576" s="23" t="n">
        <v>0.0001085954665037905</v>
      </c>
      <c r="DB576" s="23" t="n">
        <v>0.002776598894444698</v>
      </c>
      <c r="DC576" s="23" t="n">
        <v>2.959736399041423e-05</v>
      </c>
      <c r="DD576" s="23" t="n">
        <v>0.0001381928304942047</v>
      </c>
      <c r="DE576" s="23" t="n">
        <v>1.041159497011309</v>
      </c>
      <c r="DF576" s="23" t="n">
        <v>1.05237739269265</v>
      </c>
      <c r="DG576" s="23" t="n">
        <v>0.002889383861806341</v>
      </c>
      <c r="DH576" s="23" t="n">
        <v>0.0001127849673616429</v>
      </c>
      <c r="DI576" s="23" t="n">
        <v>1.095124780557871</v>
      </c>
      <c r="DJ576" s="23" t="n">
        <v>0.09512478055787132</v>
      </c>
      <c r="DK576" s="23" t="n">
        <v>0.003072441003873026</v>
      </c>
      <c r="DL576" s="23" t="n">
        <v>0.001825640229593685</v>
      </c>
      <c r="DM576" s="23" t="n">
        <v>0.006160758468746506</v>
      </c>
      <c r="DN576" s="23" t="n">
        <v>0.001262677235279795</v>
      </c>
      <c r="DO576" s="23" t="n">
        <v>0.003088317464873479</v>
      </c>
      <c r="DP576" s="23" t="n">
        <v>1.59419862815668</v>
      </c>
      <c r="DQ576" s="23" t="n">
        <v>2.005167377007545</v>
      </c>
      <c r="DR576" s="23" t="n">
        <v>0.01081800700762838</v>
      </c>
      <c r="DS576" s="23" t="n">
        <v>0.004657248538881872</v>
      </c>
      <c r="DT576" s="23" t="n">
        <v>3.520981198334329</v>
      </c>
      <c r="DU576" s="23" t="n">
        <v>2.520981198334329</v>
      </c>
      <c r="DV576" s="23" t="n">
        <v>-0.0005650329775035409</v>
      </c>
      <c r="DW576" s="23" t="n">
        <v>-0.0006641209839117026</v>
      </c>
      <c r="DX576" s="23" t="n">
        <v>-0.00167648080898508</v>
      </c>
      <c r="DY576" s="23" t="n">
        <v>-0.0004473268475698366</v>
      </c>
      <c r="DZ576" s="23" t="n">
        <v>-0.001111447831481539</v>
      </c>
      <c r="EA576" s="23" t="n">
        <v>2.175366766814138</v>
      </c>
      <c r="EB576" s="23" t="n">
        <v>2.967049492212291</v>
      </c>
      <c r="EC576" s="23" t="n">
        <v>-0.002814356598722133</v>
      </c>
      <c r="ED576" s="23" t="n">
        <v>-0.001137875789737053</v>
      </c>
      <c r="EE576" s="23" t="n">
        <v>4.980871401801492</v>
      </c>
      <c r="EF576" s="23" t="n">
        <v>3.980871401801492</v>
      </c>
      <c r="EG576" s="23" t="n">
        <v>0.007246433384352925</v>
      </c>
      <c r="EH576" s="23" t="n">
        <v>0.002928825341228736</v>
      </c>
      <c r="EI576" s="23" t="n">
        <v>0.01159441105402977</v>
      </c>
      <c r="EJ576" s="23" t="n">
        <v>0.001419152328448112</v>
      </c>
      <c r="EK576" s="23" t="n">
        <v>0.004347977669676847</v>
      </c>
      <c r="EL576" s="23" t="n">
        <v>1.404174741680906</v>
      </c>
      <c r="EM576" s="23" t="n">
        <v>1.600016234064243</v>
      </c>
      <c r="EN576" s="23" t="n">
        <v>0.01591051625267143</v>
      </c>
      <c r="EO576" s="23" t="n">
        <v>0.004316105198641656</v>
      </c>
      <c r="EP576" s="23" t="n">
        <v>2.195634101463857</v>
      </c>
      <c r="EQ576" s="23" t="n">
        <v>1.195634101463857</v>
      </c>
      <c r="ER576" s="23" t="n">
        <v>0.002779256885061655</v>
      </c>
      <c r="ES576" s="23" t="n">
        <v>0.0001295412678442299</v>
      </c>
      <c r="ET576" s="23" t="n">
        <v>0.003271039129382562</v>
      </c>
      <c r="EU576" s="23" t="n">
        <v>0.000362240976476677</v>
      </c>
      <c r="EV576" s="23" t="n">
        <v>0.0004917822443209069</v>
      </c>
      <c r="EW576" s="23" t="n">
        <v>1.046610037575334</v>
      </c>
      <c r="EX576" s="23" t="n">
        <v>1.17694738725456</v>
      </c>
      <c r="EY576" s="23" t="n">
        <v>0.01582255594643177</v>
      </c>
      <c r="EZ576" s="23" t="n">
        <v>0.01255151681704921</v>
      </c>
      <c r="FA576" s="23" t="n">
        <v>5.693088692692314</v>
      </c>
      <c r="FB576" s="23" t="n">
        <v>4.693088692692314</v>
      </c>
      <c r="FC576" s="23" t="n">
        <v>0.008586509404894669</v>
      </c>
      <c r="FD576" s="23" t="n">
        <v>0.002994141417036928</v>
      </c>
      <c r="FE576" s="23" t="n">
        <v>0.01332572242557649</v>
      </c>
      <c r="FF576" s="23" t="n">
        <v>0.001745071603644896</v>
      </c>
      <c r="FG576" s="23" t="n">
        <v>0.004739213020681823</v>
      </c>
      <c r="FH576" s="23" t="n">
        <v>1.348702979971133</v>
      </c>
      <c r="FI576" s="23" t="n">
        <v>1.551937090755444</v>
      </c>
      <c r="FJ576" s="23" t="n">
        <v>0.02315560198964872</v>
      </c>
      <c r="FK576" s="23" t="n">
        <v>0.009829879564072226</v>
      </c>
      <c r="FL576" s="23" t="n">
        <v>2.69674216817943</v>
      </c>
      <c r="FM576" s="23" t="n">
        <v>1.69674216817943</v>
      </c>
    </row>
    <row r="577">
      <c r="A577" s="2" t="inlineStr">
        <is>
          <t>SA|9402</t>
        </is>
      </c>
      <c r="B577" s="2" t="inlineStr">
        <is>
          <t>SA</t>
        </is>
      </c>
      <c r="C577" s="2" t="inlineStr">
        <is>
          <t>9402</t>
        </is>
      </c>
      <c r="D577" s="2" t="inlineStr">
        <is>
          <t>Other repair and maintenance</t>
        </is>
      </c>
      <c r="E577" s="23" t="n">
        <v>1</v>
      </c>
      <c r="F577" s="23" t="n">
        <v>0.3757863652725846</v>
      </c>
      <c r="G577" s="23" t="n">
        <v>1.594513025858805</v>
      </c>
      <c r="H577" s="23" t="n">
        <v>0.2187266605862201</v>
      </c>
      <c r="I577" s="23" t="n">
        <v>0.5945130258588047</v>
      </c>
      <c r="J577" s="23" t="n">
        <v>1.375786365272585</v>
      </c>
      <c r="K577" s="23" t="n">
        <v>1.594513025858805</v>
      </c>
      <c r="L577" s="23" t="n">
        <v>2.173450876869565</v>
      </c>
      <c r="M577" s="23" t="n">
        <v>0.5789378510107601</v>
      </c>
      <c r="N577" s="23" t="n">
        <v>2.173450876869565</v>
      </c>
      <c r="O577" s="23" t="n">
        <v>1.173450876869565</v>
      </c>
      <c r="P577" s="23" t="n">
        <v>0.2204560020216129</v>
      </c>
      <c r="Q577" s="23" t="n">
        <v>0.1170351412016786</v>
      </c>
      <c r="R577" s="23" t="n">
        <v>0.3978196017160507</v>
      </c>
      <c r="S577" s="23" t="n">
        <v>0.06032845849275924</v>
      </c>
      <c r="T577" s="23" t="n">
        <v>0.1773635996944378</v>
      </c>
      <c r="U577" s="23" t="n">
        <v>1.530877545308132</v>
      </c>
      <c r="V577" s="23" t="n">
        <v>1.804530600518872</v>
      </c>
      <c r="W577" s="23" t="n">
        <v>0.5428364724558682</v>
      </c>
      <c r="X577" s="23" t="n">
        <v>0.1450168707398175</v>
      </c>
      <c r="Y577" s="23" t="n">
        <v>2.46233474016575</v>
      </c>
      <c r="Z577" s="23" t="n">
        <v>1.46233474016575</v>
      </c>
      <c r="AA577" s="23" t="n">
        <v>0.3512240478867527</v>
      </c>
      <c r="AB577" s="23" t="n">
        <v>0.1803217263307957</v>
      </c>
      <c r="AC577" s="23" t="n">
        <v>0.6380199484279597</v>
      </c>
      <c r="AD577" s="23" t="n">
        <v>0.1064741742104113</v>
      </c>
      <c r="AE577" s="23" t="n">
        <v>0.286795900541207</v>
      </c>
      <c r="AF577" s="23" t="n">
        <v>1.513409396126936</v>
      </c>
      <c r="AG577" s="23" t="n">
        <v>1.816561116093282</v>
      </c>
      <c r="AH577" s="23" t="n">
        <v>0.9541865060809454</v>
      </c>
      <c r="AI577" s="23" t="n">
        <v>0.3161665576529856</v>
      </c>
      <c r="AJ577" s="23" t="n">
        <v>2.716745939869725</v>
      </c>
      <c r="AK577" s="23" t="n">
        <v>1.716745939869725</v>
      </c>
      <c r="AL577" s="23" t="n">
        <v>0.3598331159748061</v>
      </c>
      <c r="AM577" s="23" t="n">
        <v>0.184241608672843</v>
      </c>
      <c r="AN577" s="23" t="n">
        <v>0.653327705310225</v>
      </c>
      <c r="AO577" s="23" t="n">
        <v>0.1092529806625759</v>
      </c>
      <c r="AP577" s="23" t="n">
        <v>0.2934945893354189</v>
      </c>
      <c r="AQ577" s="23" t="n">
        <v>1.512019601569253</v>
      </c>
      <c r="AR577" s="23" t="n">
        <v>1.815640852122038</v>
      </c>
      <c r="AS577" s="23" t="n">
        <v>0.9859650021252923</v>
      </c>
      <c r="AT577" s="23" t="n">
        <v>0.3326372968150673</v>
      </c>
      <c r="AU577" s="23" t="n">
        <v>2.740061874111456</v>
      </c>
      <c r="AV577" s="23" t="n">
        <v>1.740061874111456</v>
      </c>
      <c r="AW577" s="23" t="n">
        <v>0.3614687644320405</v>
      </c>
      <c r="AX577" s="23" t="n">
        <v>0.1865733772579266</v>
      </c>
      <c r="AY577" s="23" t="n">
        <v>0.6587525507904249</v>
      </c>
      <c r="AZ577" s="23" t="n">
        <v>0.1107104091004579</v>
      </c>
      <c r="BA577" s="23" t="n">
        <v>0.2972837863583844</v>
      </c>
      <c r="BB577" s="23" t="n">
        <v>1.516153525882328</v>
      </c>
      <c r="BC577" s="23" t="n">
        <v>1.822432850665515</v>
      </c>
      <c r="BD577" s="23" t="n">
        <v>0.9970045312598489</v>
      </c>
      <c r="BE577" s="23" t="n">
        <v>0.338251980469424</v>
      </c>
      <c r="BF577" s="23" t="n">
        <v>2.758203832152404</v>
      </c>
      <c r="BG577" s="23" t="n">
        <v>1.758203832152404</v>
      </c>
      <c r="BH577" s="23" t="n">
        <v>3.21760529475806</v>
      </c>
      <c r="BI577" s="23" t="n">
        <v>1.041597139311779</v>
      </c>
      <c r="BJ577" s="23" t="n">
        <v>4.873145229436511</v>
      </c>
      <c r="BK577" s="23" t="n">
        <v>0.6139427953666718</v>
      </c>
      <c r="BL577" s="23" t="n">
        <v>1.655539934678451</v>
      </c>
      <c r="BM577" s="23" t="n">
        <v>1.323718120742992</v>
      </c>
      <c r="BN577" s="23" t="n">
        <v>1.514525488062679</v>
      </c>
      <c r="BO577" s="23" t="n">
        <v>6.614654897879213</v>
      </c>
      <c r="BP577" s="23" t="n">
        <v>1.741509668442702</v>
      </c>
      <c r="BQ577" s="23" t="n">
        <v>2.055769521717109</v>
      </c>
      <c r="BR577" s="23" t="n">
        <v>1.055769521717109</v>
      </c>
      <c r="CD577" s="23" t="n">
        <v>0.1307680458651398</v>
      </c>
      <c r="CE577" s="23" t="n">
        <v>0.06328658512911707</v>
      </c>
      <c r="CF577" s="23" t="n">
        <v>0.240200346711909</v>
      </c>
      <c r="CG577" s="23" t="n">
        <v>0.04614571571765207</v>
      </c>
      <c r="CH577" s="23" t="n">
        <v>0.1094323008467691</v>
      </c>
      <c r="CI577" s="23" t="n">
        <v>1.483960624405018</v>
      </c>
      <c r="CJ577" s="23" t="n">
        <v>1.836842824428423</v>
      </c>
      <c r="CK577" s="23" t="n">
        <v>0.4113500336250772</v>
      </c>
      <c r="CL577" s="23" t="n">
        <v>0.1711496869131683</v>
      </c>
      <c r="CM577" s="23" t="n">
        <v>3.145646406992268</v>
      </c>
      <c r="CN577" s="23" t="n">
        <v>2.145646406992268</v>
      </c>
      <c r="CO577" s="23" t="n">
        <v>0</v>
      </c>
      <c r="CP577" s="23" t="n">
        <v>6.097963257141128e-05</v>
      </c>
      <c r="CQ577" s="23" t="n">
        <v>0.0002389334545626373</v>
      </c>
      <c r="CR577" s="23" t="n">
        <v>0.000177953821991226</v>
      </c>
      <c r="CS577" s="23" t="n">
        <v>0.0002389334545626373</v>
      </c>
      <c r="CV577" s="23" t="n">
        <v>0.00230692141651726</v>
      </c>
      <c r="CW577" s="23" t="n">
        <v>0.002067987961954623</v>
      </c>
      <c r="CZ577" s="23" t="n">
        <v>0.001087790966307591</v>
      </c>
      <c r="DA577" s="23" t="n">
        <v>9.690628478254224e-05</v>
      </c>
      <c r="DB577" s="23" t="n">
        <v>0.00122855682322925</v>
      </c>
      <c r="DC577" s="23" t="n">
        <v>4.385957213911742e-05</v>
      </c>
      <c r="DD577" s="23" t="n">
        <v>0.0001407658569216597</v>
      </c>
      <c r="DE577" s="23" t="n">
        <v>1.089085392124079</v>
      </c>
      <c r="DF577" s="23" t="n">
        <v>1.129405245384117</v>
      </c>
      <c r="DG577" s="23" t="n">
        <v>0.001338688042501859</v>
      </c>
      <c r="DH577" s="23" t="n">
        <v>0.0001101312192726088</v>
      </c>
      <c r="DI577" s="23" t="n">
        <v>1.230648243978268</v>
      </c>
      <c r="DJ577" s="23" t="n">
        <v>0.2306482439782675</v>
      </c>
      <c r="DK577" s="23" t="n">
        <v>0.0007946219608034623</v>
      </c>
      <c r="DL577" s="23" t="n">
        <v>0.00314780297397723</v>
      </c>
      <c r="DM577" s="23" t="n">
        <v>0.005851492463633538</v>
      </c>
      <c r="DN577" s="23" t="n">
        <v>0.001909067528852845</v>
      </c>
      <c r="DO577" s="23" t="n">
        <v>0.005056870502830075</v>
      </c>
      <c r="DP577" s="23" t="n">
        <v>4.961384317637544</v>
      </c>
      <c r="DQ577" s="23" t="n">
        <v>7.363869553412475</v>
      </c>
      <c r="DR577" s="23" t="n">
        <v>0.01039915933840419</v>
      </c>
      <c r="DS577" s="23" t="n">
        <v>0.004547666874770649</v>
      </c>
      <c r="DT577" s="23" t="n">
        <v>13.08692667880628</v>
      </c>
      <c r="DU577" s="23" t="n">
        <v>12.08692667880628</v>
      </c>
      <c r="DV577" s="23" t="n">
        <v>-0.000246764469876636</v>
      </c>
      <c r="DW577" s="23" t="n">
        <v>-0.0009739203062476425</v>
      </c>
      <c r="DX577" s="23" t="n">
        <v>-0.001894137261225481</v>
      </c>
      <c r="DY577" s="23" t="n">
        <v>-0.0006734524851012028</v>
      </c>
      <c r="DZ577" s="23" t="n">
        <v>-0.001647372791348845</v>
      </c>
      <c r="EA577" s="23" t="n">
        <v>4.946760677234168</v>
      </c>
      <c r="EB577" s="23" t="n">
        <v>7.67589135572236</v>
      </c>
      <c r="EC577" s="23" t="n">
        <v>-0.003005239662866482</v>
      </c>
      <c r="ED577" s="23" t="n">
        <v>-0.001111102401641</v>
      </c>
      <c r="EE577" s="23" t="n">
        <v>12.17857523965617</v>
      </c>
      <c r="EF577" s="23" t="n">
        <v>11.17857523965617</v>
      </c>
      <c r="EG577" s="23" t="n">
        <v>0.005668664001395105</v>
      </c>
      <c r="EH577" s="23" t="n">
        <v>0.003992063893275281</v>
      </c>
      <c r="EI577" s="23" t="n">
        <v>0.0117413439651526</v>
      </c>
      <c r="EJ577" s="23" t="n">
        <v>0.002080616070482216</v>
      </c>
      <c r="EK577" s="23" t="n">
        <v>0.006072679963757497</v>
      </c>
      <c r="EL577" s="23" t="n">
        <v>1.704233641699843</v>
      </c>
      <c r="EM577" s="23" t="n">
        <v>2.071271813299035</v>
      </c>
      <c r="EN577" s="23" t="n">
        <v>0.01595589435386783</v>
      </c>
      <c r="EO577" s="23" t="n">
        <v>0.004214550388715231</v>
      </c>
      <c r="EP577" s="23" t="n">
        <v>2.814753943775986</v>
      </c>
      <c r="EQ577" s="23" t="n">
        <v>1.814753943775986</v>
      </c>
      <c r="ER577" s="23" t="n">
        <v>0.002940404086658309</v>
      </c>
      <c r="ES577" s="23" t="n">
        <v>-7.218155122793285e-05</v>
      </c>
      <c r="ET577" s="23" t="n">
        <v>0.003566412917112689</v>
      </c>
      <c r="EU577" s="23" t="n">
        <v>0.0006981903816823129</v>
      </c>
      <c r="EV577" s="23" t="n">
        <v>0.0006260088304543801</v>
      </c>
      <c r="EW577" s="23" t="n">
        <v>0.9754518259733596</v>
      </c>
      <c r="EX577" s="23" t="n">
        <v>1.212898911851882</v>
      </c>
      <c r="EY577" s="23" t="n">
        <v>0.01582260169047916</v>
      </c>
      <c r="EZ577" s="23" t="n">
        <v>0.01225618877336647</v>
      </c>
      <c r="FA577" s="23" t="n">
        <v>5.381097707717148</v>
      </c>
      <c r="FB577" s="23" t="n">
        <v>4.381097707717148</v>
      </c>
      <c r="FC577" s="23" t="n">
        <v>0.007333865668928969</v>
      </c>
      <c r="FD577" s="23" t="n">
        <v>0.003549302208437387</v>
      </c>
      <c r="FE577" s="23" t="n">
        <v>0.01347115852929413</v>
      </c>
      <c r="FF577" s="23" t="n">
        <v>0.002587990651927777</v>
      </c>
      <c r="FG577" s="23" t="n">
        <v>0.006137292860365164</v>
      </c>
      <c r="FH577" s="23" t="n">
        <v>1.483960624405018</v>
      </c>
      <c r="FI577" s="23" t="n">
        <v>1.836842824428423</v>
      </c>
      <c r="FJ577" s="23" t="n">
        <v>0.02306974819083036</v>
      </c>
      <c r="FK577" s="23" t="n">
        <v>0.009598589661536223</v>
      </c>
      <c r="FL577" s="23" t="n">
        <v>3.145646406992268</v>
      </c>
      <c r="FM577" s="23" t="n">
        <v>2.145646406992268</v>
      </c>
    </row>
    <row r="578">
      <c r="A578" s="2" t="inlineStr">
        <is>
          <t>SA|9501</t>
        </is>
      </c>
      <c r="B578" s="2" t="inlineStr">
        <is>
          <t>SA</t>
        </is>
      </c>
      <c r="C578" s="2" t="inlineStr">
        <is>
          <t>9501</t>
        </is>
      </c>
      <c r="D578" s="2" t="inlineStr">
        <is>
          <t>Personal services</t>
        </is>
      </c>
      <c r="E578" s="23" t="n">
        <v>1</v>
      </c>
      <c r="F578" s="23" t="n">
        <v>0.3814673825606862</v>
      </c>
      <c r="G578" s="23" t="n">
        <v>1.603144445040792</v>
      </c>
      <c r="H578" s="23" t="n">
        <v>0.2216770624801057</v>
      </c>
      <c r="I578" s="23" t="n">
        <v>0.6031444450407919</v>
      </c>
      <c r="J578" s="23" t="n">
        <v>1.381467382560686</v>
      </c>
      <c r="K578" s="23" t="n">
        <v>1.603144445040792</v>
      </c>
      <c r="L578" s="23" t="n">
        <v>2.317205828743967</v>
      </c>
      <c r="M578" s="23" t="n">
        <v>0.7140613837031748</v>
      </c>
      <c r="N578" s="23" t="n">
        <v>2.317205828743967</v>
      </c>
      <c r="O578" s="23" t="n">
        <v>1.317205828743967</v>
      </c>
      <c r="P578" s="23" t="n">
        <v>0.3101495204592418</v>
      </c>
      <c r="Q578" s="23" t="n">
        <v>0.1187606116623289</v>
      </c>
      <c r="R578" s="23" t="n">
        <v>0.4906703107590196</v>
      </c>
      <c r="S578" s="23" t="n">
        <v>0.06176017863744887</v>
      </c>
      <c r="T578" s="23" t="n">
        <v>0.1805207902997778</v>
      </c>
      <c r="U578" s="23" t="n">
        <v>1.382914058633651</v>
      </c>
      <c r="V578" s="23" t="n">
        <v>1.582044395981908</v>
      </c>
      <c r="W578" s="23" t="n">
        <v>0.6695339784221204</v>
      </c>
      <c r="X578" s="23" t="n">
        <v>0.1788636676631008</v>
      </c>
      <c r="Y578" s="23" t="n">
        <v>2.158745812119052</v>
      </c>
      <c r="Z578" s="23" t="n">
        <v>1.158745812119052</v>
      </c>
      <c r="AA578" s="23" t="n">
        <v>0.4466650492554801</v>
      </c>
      <c r="AB578" s="23" t="n">
        <v>0.187676841620035</v>
      </c>
      <c r="AC578" s="23" t="n">
        <v>0.7418859944838543</v>
      </c>
      <c r="AD578" s="23" t="n">
        <v>0.1075441036083392</v>
      </c>
      <c r="AE578" s="23" t="n">
        <v>0.2952209452283742</v>
      </c>
      <c r="AF578" s="23" t="n">
        <v>1.42017355495547</v>
      </c>
      <c r="AG578" s="23" t="n">
        <v>1.660944808017687</v>
      </c>
      <c r="AH578" s="23" t="n">
        <v>1.131845519922042</v>
      </c>
      <c r="AI578" s="23" t="n">
        <v>0.3899595254381876</v>
      </c>
      <c r="AJ578" s="23" t="n">
        <v>2.533991683048963</v>
      </c>
      <c r="AK578" s="23" t="n">
        <v>1.533991683048963</v>
      </c>
      <c r="AL578" s="23" t="n">
        <v>0.4680242819511782</v>
      </c>
      <c r="AM578" s="23" t="n">
        <v>0.1915168562530559</v>
      </c>
      <c r="AN578" s="23" t="n">
        <v>0.7697248634237905</v>
      </c>
      <c r="AO578" s="23" t="n">
        <v>0.1101837252195565</v>
      </c>
      <c r="AP578" s="23" t="n">
        <v>0.3017005814726124</v>
      </c>
      <c r="AQ578" s="23" t="n">
        <v>1.409202820534499</v>
      </c>
      <c r="AR578" s="23" t="n">
        <v>1.644625916020494</v>
      </c>
      <c r="AS578" s="23" t="n">
        <v>1.179999382563214</v>
      </c>
      <c r="AT578" s="23" t="n">
        <v>0.410274519139423</v>
      </c>
      <c r="AU578" s="23" t="n">
        <v>2.521235388992712</v>
      </c>
      <c r="AV578" s="23" t="n">
        <v>1.521235388992712</v>
      </c>
      <c r="AW578" s="23" t="n">
        <v>0.4736131232031012</v>
      </c>
      <c r="AX578" s="23" t="n">
        <v>0.1943793863151203</v>
      </c>
      <c r="AY578" s="23" t="n">
        <v>0.7796722343476453</v>
      </c>
      <c r="AZ578" s="23" t="n">
        <v>0.1116797248294238</v>
      </c>
      <c r="BA578" s="23" t="n">
        <v>0.3060591111445441</v>
      </c>
      <c r="BB578" s="23" t="n">
        <v>1.410418074990215</v>
      </c>
      <c r="BC578" s="23" t="n">
        <v>1.646221770787579</v>
      </c>
      <c r="BD578" s="23" t="n">
        <v>1.19687189885852</v>
      </c>
      <c r="BE578" s="23" t="n">
        <v>0.417199664510875</v>
      </c>
      <c r="BF578" s="23" t="n">
        <v>2.527108815659361</v>
      </c>
      <c r="BG578" s="23" t="n">
        <v>1.527108815659361</v>
      </c>
      <c r="BH578" s="23" t="n">
        <v>10.91320440805258</v>
      </c>
      <c r="BI578" s="23" t="n">
        <v>1.350393455593757</v>
      </c>
      <c r="BJ578" s="23" t="n">
        <v>12.90508996071724</v>
      </c>
      <c r="BK578" s="23" t="n">
        <v>0.6414920970709033</v>
      </c>
      <c r="BL578" s="23" t="n">
        <v>1.991885552664661</v>
      </c>
      <c r="BM578" s="23" t="n">
        <v>1.123739408252753</v>
      </c>
      <c r="BN578" s="23" t="n">
        <v>1.182520685784544</v>
      </c>
      <c r="BO578" s="23" t="n">
        <v>15.05306629601742</v>
      </c>
      <c r="BP578" s="23" t="n">
        <v>2.147976335300177</v>
      </c>
      <c r="BQ578" s="23" t="n">
        <v>1.379344300094859</v>
      </c>
      <c r="BR578" s="23" t="n">
        <v>0.379344300094859</v>
      </c>
      <c r="CD578" s="23" t="n">
        <v>0.1365155287962384</v>
      </c>
      <c r="CE578" s="23" t="n">
        <v>0.06891622995770612</v>
      </c>
      <c r="CF578" s="23" t="n">
        <v>0.2512156837248347</v>
      </c>
      <c r="CG578" s="23" t="n">
        <v>0.04578392497089022</v>
      </c>
      <c r="CH578" s="23" t="n">
        <v>0.1147001549285963</v>
      </c>
      <c r="CI578" s="23" t="n">
        <v>1.504823374786686</v>
      </c>
      <c r="CJ578" s="23" t="n">
        <v>1.840198590885558</v>
      </c>
      <c r="CK578" s="23" t="n">
        <v>0.4623115414999218</v>
      </c>
      <c r="CL578" s="23" t="n">
        <v>0.211095857775087</v>
      </c>
      <c r="CM578" s="23" t="n">
        <v>3.386512476466784</v>
      </c>
      <c r="CN578" s="23" t="n">
        <v>2.386512476466784</v>
      </c>
      <c r="CO578" s="23" t="n">
        <v>0</v>
      </c>
      <c r="CP578" s="23" t="n">
        <v>0.0002771345659722192</v>
      </c>
      <c r="CQ578" s="23" t="n">
        <v>0.0004634870785039828</v>
      </c>
      <c r="CR578" s="23" t="n">
        <v>0.0001863525125317636</v>
      </c>
      <c r="CS578" s="23" t="n">
        <v>0.0004634870785039828</v>
      </c>
      <c r="CV578" s="23" t="n">
        <v>0.003014141424245456</v>
      </c>
      <c r="CW578" s="23" t="n">
        <v>0.002550654345741474</v>
      </c>
      <c r="CZ578" s="23" t="n">
        <v>0.0004461331857749106</v>
      </c>
      <c r="DA578" s="23" t="n">
        <v>7.396976522080992e-05</v>
      </c>
      <c r="DB578" s="23" t="n">
        <v>0.000563278725852025</v>
      </c>
      <c r="DC578" s="23" t="n">
        <v>4.317577485630455e-05</v>
      </c>
      <c r="DD578" s="23" t="n">
        <v>0.0001171455400771145</v>
      </c>
      <c r="DE578" s="23" t="n">
        <v>1.165801979272912</v>
      </c>
      <c r="DF578" s="23" t="n">
        <v>1.262579749304322</v>
      </c>
      <c r="DG578" s="23" t="n">
        <v>0.0006991144648444217</v>
      </c>
      <c r="DH578" s="23" t="n">
        <v>0.0001358357389923966</v>
      </c>
      <c r="DI578" s="23" t="n">
        <v>1.567053263769418</v>
      </c>
      <c r="DJ578" s="23" t="n">
        <v>0.5670532637694179</v>
      </c>
      <c r="DK578" s="23" t="n">
        <v>0.005449612076218123</v>
      </c>
      <c r="DL578" s="23" t="n">
        <v>0.003237573641004359</v>
      </c>
      <c r="DM578" s="23" t="n">
        <v>0.01054457799882831</v>
      </c>
      <c r="DN578" s="23" t="n">
        <v>0.001857392281605833</v>
      </c>
      <c r="DO578" s="23" t="n">
        <v>0.005094965922610191</v>
      </c>
      <c r="DP578" s="23" t="n">
        <v>1.594092496075637</v>
      </c>
      <c r="DQ578" s="23" t="n">
        <v>1.934922679147091</v>
      </c>
      <c r="DR578" s="23" t="n">
        <v>0.01615366590964703</v>
      </c>
      <c r="DS578" s="23" t="n">
        <v>0.005609087910818714</v>
      </c>
      <c r="DT578" s="23" t="n">
        <v>2.964186383126414</v>
      </c>
      <c r="DU578" s="23" t="n">
        <v>1.964186383126414</v>
      </c>
      <c r="DV578" s="23" t="n">
        <v>-0.0003069040100700094</v>
      </c>
      <c r="DW578" s="23" t="n">
        <v>-0.0007261479101329785</v>
      </c>
      <c r="DX578" s="23" t="n">
        <v>-0.001623972879329574</v>
      </c>
      <c r="DY578" s="23" t="n">
        <v>-0.0005909209591265862</v>
      </c>
      <c r="DZ578" s="23" t="n">
        <v>-0.001317068869259565</v>
      </c>
      <c r="EA578" s="23" t="n">
        <v>3.366042431206204</v>
      </c>
      <c r="EB578" s="23" t="n">
        <v>5.291468426753764</v>
      </c>
      <c r="EC578" s="23" t="n">
        <v>-0.002994405503429924</v>
      </c>
      <c r="ED578" s="23" t="n">
        <v>-0.00137043262410035</v>
      </c>
      <c r="EE578" s="23" t="n">
        <v>9.75681452564551</v>
      </c>
      <c r="EF578" s="23" t="n">
        <v>8.756814525645511</v>
      </c>
      <c r="EG578" s="23" t="n">
        <v>0.007658356883155991</v>
      </c>
      <c r="EH578" s="23" t="n">
        <v>0.004240362335979458</v>
      </c>
      <c r="EI578" s="23" t="n">
        <v>0.01408224808842168</v>
      </c>
      <c r="EJ578" s="23" t="n">
        <v>0.002183528869286229</v>
      </c>
      <c r="EK578" s="23" t="n">
        <v>0.006423891205265687</v>
      </c>
      <c r="EL578" s="23" t="n">
        <v>1.553690876603809</v>
      </c>
      <c r="EM578" s="23" t="n">
        <v>1.838808024133033</v>
      </c>
      <c r="EN578" s="23" t="n">
        <v>0.01928047044855688</v>
      </c>
      <c r="EO578" s="23" t="n">
        <v>0.005198222360135198</v>
      </c>
      <c r="EP578" s="23" t="n">
        <v>2.517572730380703</v>
      </c>
      <c r="EQ578" s="23" t="n">
        <v>1.517572730380703</v>
      </c>
      <c r="ER578" s="23" t="n">
        <v>0.01370087581254208</v>
      </c>
      <c r="ES578" s="23" t="n">
        <v>-0.000400347702958643</v>
      </c>
      <c r="ET578" s="23" t="n">
        <v>0.01375662085151462</v>
      </c>
      <c r="EU578" s="23" t="n">
        <v>0.0004560927419311794</v>
      </c>
      <c r="EV578" s="23" t="n">
        <v>5.574503897253641e-05</v>
      </c>
      <c r="EW578" s="23" t="n">
        <v>0.9707794079417787</v>
      </c>
      <c r="EX578" s="23" t="n">
        <v>1.004068720842029</v>
      </c>
      <c r="EY578" s="23" t="n">
        <v>0.02887339219261444</v>
      </c>
      <c r="EZ578" s="23" t="n">
        <v>0.01511677134109982</v>
      </c>
      <c r="FA578" s="23" t="n">
        <v>2.107412152891942</v>
      </c>
      <c r="FB578" s="23" t="n">
        <v>1.107412152891942</v>
      </c>
      <c r="FC578" s="23" t="n">
        <v>0.007656201813606158</v>
      </c>
      <c r="FD578" s="23" t="n">
        <v>0.003865029637592608</v>
      </c>
      <c r="FE578" s="23" t="n">
        <v>0.01408893178893351</v>
      </c>
      <c r="FF578" s="23" t="n">
        <v>0.00256770033773474</v>
      </c>
      <c r="FG578" s="23" t="n">
        <v>0.006432729975327348</v>
      </c>
      <c r="FH578" s="23" t="n">
        <v>1.504823374786686</v>
      </c>
      <c r="FI578" s="23" t="n">
        <v>1.840198590885558</v>
      </c>
      <c r="FJ578" s="23" t="n">
        <v>0.02592782296412487</v>
      </c>
      <c r="FK578" s="23" t="n">
        <v>0.01183889117519137</v>
      </c>
      <c r="FL578" s="23" t="n">
        <v>3.386512476466784</v>
      </c>
      <c r="FM578" s="23" t="n">
        <v>2.386512476466784</v>
      </c>
    </row>
    <row r="579">
      <c r="A579" s="2" t="inlineStr">
        <is>
          <t>SA|9502</t>
        </is>
      </c>
      <c r="B579" s="2" t="inlineStr">
        <is>
          <t>SA</t>
        </is>
      </c>
      <c r="C579" s="2" t="inlineStr">
        <is>
          <t>9502</t>
        </is>
      </c>
      <c r="D579" s="2" t="inlineStr">
        <is>
          <t>Other services</t>
        </is>
      </c>
      <c r="E579" s="23" t="n">
        <v>1</v>
      </c>
      <c r="F579" s="23" t="n">
        <v>0.05987912246611245</v>
      </c>
      <c r="G579" s="23" t="n">
        <v>1.098153903413332</v>
      </c>
      <c r="H579" s="23" t="n">
        <v>0.03827478094721962</v>
      </c>
      <c r="I579" s="23" t="n">
        <v>0.09815390341333208</v>
      </c>
      <c r="J579" s="23" t="n">
        <v>1.059879122466112</v>
      </c>
      <c r="K579" s="23" t="n">
        <v>1.098153903413332</v>
      </c>
      <c r="L579" s="23" t="n">
        <v>2.185230945299262</v>
      </c>
      <c r="M579" s="23" t="n">
        <v>1.08707704188593</v>
      </c>
      <c r="N579" s="23" t="n">
        <v>2.185230945299262</v>
      </c>
      <c r="O579" s="23" t="n">
        <v>1.185230945299262</v>
      </c>
      <c r="P579" s="23" t="n">
        <v>0.7214892902319785</v>
      </c>
      <c r="Q579" s="23" t="n">
        <v>0.01546572055021922</v>
      </c>
      <c r="R579" s="23" t="n">
        <v>0.7469896036037293</v>
      </c>
      <c r="S579" s="23" t="n">
        <v>0.01003459282153163</v>
      </c>
      <c r="T579" s="23" t="n">
        <v>0.02550031337175085</v>
      </c>
      <c r="U579" s="23" t="n">
        <v>1.021435828306262</v>
      </c>
      <c r="V579" s="23" t="n">
        <v>1.035343994314249</v>
      </c>
      <c r="W579" s="23" t="n">
        <v>1.019289144205826</v>
      </c>
      <c r="X579" s="23" t="n">
        <v>0.2722995406020963</v>
      </c>
      <c r="Y579" s="23" t="n">
        <v>1.412757137223889</v>
      </c>
      <c r="Z579" s="23" t="n">
        <v>0.4127571372238891</v>
      </c>
      <c r="AA579" s="23" t="n">
        <v>0.8931769463907925</v>
      </c>
      <c r="AB579" s="23" t="n">
        <v>0.02737780537353693</v>
      </c>
      <c r="AC579" s="23" t="n">
        <v>0.9389200418531564</v>
      </c>
      <c r="AD579" s="23" t="n">
        <v>0.01836529008882695</v>
      </c>
      <c r="AE579" s="23" t="n">
        <v>0.04574309546236388</v>
      </c>
      <c r="AF579" s="23" t="n">
        <v>1.030652163027905</v>
      </c>
      <c r="AG579" s="23" t="n">
        <v>1.051213923117033</v>
      </c>
      <c r="AH579" s="23" t="n">
        <v>1.532588957500332</v>
      </c>
      <c r="AI579" s="23" t="n">
        <v>0.5936689156471761</v>
      </c>
      <c r="AJ579" s="23" t="n">
        <v>1.715885036770505</v>
      </c>
      <c r="AK579" s="23" t="n">
        <v>0.7158850367705051</v>
      </c>
      <c r="AL579" s="23" t="n">
        <v>0.9139750275842093</v>
      </c>
      <c r="AM579" s="23" t="n">
        <v>0.02792140698975695</v>
      </c>
      <c r="AN579" s="23" t="n">
        <v>0.9607083190739618</v>
      </c>
      <c r="AO579" s="23" t="n">
        <v>0.01881188449999552</v>
      </c>
      <c r="AP579" s="23" t="n">
        <v>0.04673329148975247</v>
      </c>
      <c r="AQ579" s="23" t="n">
        <v>1.030549420002818</v>
      </c>
      <c r="AR579" s="23" t="n">
        <v>1.051131912885275</v>
      </c>
      <c r="AS579" s="23" t="n">
        <v>1.585304496386152</v>
      </c>
      <c r="AT579" s="23" t="n">
        <v>0.6245961773121902</v>
      </c>
      <c r="AU579" s="23" t="n">
        <v>1.734516205083174</v>
      </c>
      <c r="AV579" s="23" t="n">
        <v>0.7345162050831739</v>
      </c>
      <c r="AW579" s="23" t="n">
        <v>0.9149512634474979</v>
      </c>
      <c r="AX579" s="23" t="n">
        <v>0.02840377222012192</v>
      </c>
      <c r="AY579" s="23" t="n">
        <v>0.9624260405534216</v>
      </c>
      <c r="AZ579" s="23" t="n">
        <v>0.01907100488580182</v>
      </c>
      <c r="BA579" s="23" t="n">
        <v>0.04747477710592374</v>
      </c>
      <c r="BB579" s="23" t="n">
        <v>1.031044027539891</v>
      </c>
      <c r="BC579" s="23" t="n">
        <v>1.051887766051102</v>
      </c>
      <c r="BD579" s="23" t="n">
        <v>1.597564962112593</v>
      </c>
      <c r="BE579" s="23" t="n">
        <v>0.6351389215591717</v>
      </c>
      <c r="BF579" s="23" t="n">
        <v>1.746065638614494</v>
      </c>
      <c r="BG579" s="23" t="n">
        <v>0.7460656386144938</v>
      </c>
      <c r="BH579" s="23" t="n">
        <v>6.247224019765143</v>
      </c>
      <c r="BI579" s="23" t="n">
        <v>0.2378657385343718</v>
      </c>
      <c r="BJ579" s="23" t="n">
        <v>6.59336584517854</v>
      </c>
      <c r="BK579" s="23" t="n">
        <v>0.1082760868790248</v>
      </c>
      <c r="BL579" s="23" t="n">
        <v>0.3461418254133966</v>
      </c>
      <c r="BM579" s="23" t="n">
        <v>1.038075429627912</v>
      </c>
      <c r="BN579" s="23" t="n">
        <v>1.055407301598</v>
      </c>
      <c r="BO579" s="23" t="n">
        <v>9.863414910861843</v>
      </c>
      <c r="BP579" s="23" t="n">
        <v>3.270049065683303</v>
      </c>
      <c r="BQ579" s="23" t="n">
        <v>1.578847641713454</v>
      </c>
      <c r="BR579" s="23" t="n">
        <v>0.5788476417134544</v>
      </c>
      <c r="CD579" s="23" t="n">
        <v>0.171687656158814</v>
      </c>
      <c r="CE579" s="23" t="n">
        <v>0.01191208482331769</v>
      </c>
      <c r="CF579" s="23" t="n">
        <v>0.191930438249427</v>
      </c>
      <c r="CG579" s="23" t="n">
        <v>0.008330697267295283</v>
      </c>
      <c r="CH579" s="23" t="n">
        <v>0.02024278209061298</v>
      </c>
      <c r="CI579" s="23" t="n">
        <v>1.069382302081745</v>
      </c>
      <c r="CJ579" s="23" t="n">
        <v>1.117904702897732</v>
      </c>
      <c r="CK579" s="23" t="n">
        <v>0.5132998132945072</v>
      </c>
      <c r="CL579" s="23" t="n">
        <v>0.3213693750450803</v>
      </c>
      <c r="CM579" s="23" t="n">
        <v>2.989730448761536</v>
      </c>
      <c r="CN579" s="23" t="n">
        <v>1.989730448761536</v>
      </c>
      <c r="CO579" s="23" t="n">
        <v>0</v>
      </c>
      <c r="CP579" s="23" t="n">
        <v>3.068185024852261e-05</v>
      </c>
      <c r="CQ579" s="23" t="n">
        <v>6.028989358674111e-05</v>
      </c>
      <c r="CR579" s="23" t="n">
        <v>2.96080433382185e-05</v>
      </c>
      <c r="CS579" s="23" t="n">
        <v>6.028989358674111e-05</v>
      </c>
      <c r="CV579" s="23" t="n">
        <v>0.003943370318216915</v>
      </c>
      <c r="CW579" s="23" t="n">
        <v>0.003883080424630174</v>
      </c>
      <c r="CZ579" s="23" t="n">
        <v>8.36695004725318e-05</v>
      </c>
      <c r="DA579" s="23" t="n">
        <v>1.252206454221087e-05</v>
      </c>
      <c r="DB579" s="23" t="n">
        <v>0.000103474487983362</v>
      </c>
      <c r="DC579" s="23" t="n">
        <v>7.282922968619371e-06</v>
      </c>
      <c r="DD579" s="23" t="n">
        <v>1.980498751083024e-05</v>
      </c>
      <c r="DE579" s="23" t="n">
        <v>1.149661041018427</v>
      </c>
      <c r="DF579" s="23" t="n">
        <v>1.236704980894826</v>
      </c>
      <c r="DG579" s="23" t="n">
        <v>0.0003102689130794899</v>
      </c>
      <c r="DH579" s="23" t="n">
        <v>0.0002067944250961278</v>
      </c>
      <c r="DI579" s="23" t="n">
        <v>3.708267783687191</v>
      </c>
      <c r="DJ579" s="23" t="n">
        <v>2.708267783687191</v>
      </c>
      <c r="DK579" s="23" t="n">
        <v>0.001125180544526143</v>
      </c>
      <c r="DL579" s="23" t="n">
        <v>0.0005623162685302811</v>
      </c>
      <c r="DM579" s="23" t="n">
        <v>0.002021469713112996</v>
      </c>
      <c r="DN579" s="23" t="n">
        <v>0.0003339729000565715</v>
      </c>
      <c r="DO579" s="23" t="n">
        <v>0.0008962891685868526</v>
      </c>
      <c r="DP579" s="23" t="n">
        <v>1.499756480207445</v>
      </c>
      <c r="DQ579" s="23" t="n">
        <v>1.796573645844822</v>
      </c>
      <c r="DR579" s="23" t="n">
        <v>0.01056066652858676</v>
      </c>
      <c r="DS579" s="23" t="n">
        <v>0.008539196815473764</v>
      </c>
      <c r="DT579" s="23" t="n">
        <v>9.38575287313936</v>
      </c>
      <c r="DU579" s="23" t="n">
        <v>8.38575287313936</v>
      </c>
      <c r="DV579" s="23" t="n">
        <v>-0.0002326141817101583</v>
      </c>
      <c r="DW579" s="23" t="n">
        <v>-0.0001231549529560447</v>
      </c>
      <c r="DX579" s="23" t="n">
        <v>-0.0004675126152232572</v>
      </c>
      <c r="DY579" s="23" t="n">
        <v>-0.0001117434805570542</v>
      </c>
      <c r="DZ579" s="23" t="n">
        <v>-0.0002348984335130989</v>
      </c>
      <c r="EA579" s="23" t="n">
        <v>1.529438712853278</v>
      </c>
      <c r="EB579" s="23" t="n">
        <v>2.009819916335913</v>
      </c>
      <c r="EC579" s="23" t="n">
        <v>-0.002553840033441767</v>
      </c>
      <c r="ED579" s="23" t="n">
        <v>-0.00208632741821851</v>
      </c>
      <c r="EE579" s="23" t="n">
        <v>10.9788664417026</v>
      </c>
      <c r="EF579" s="23" t="n">
        <v>9.978866441702598</v>
      </c>
      <c r="EG579" s="23" t="n">
        <v>0.01814471252418243</v>
      </c>
      <c r="EH579" s="23" t="n">
        <v>0.000579568966292064</v>
      </c>
      <c r="EI579" s="23" t="n">
        <v>0.01907638997451094</v>
      </c>
      <c r="EJ579" s="23" t="n">
        <v>0.0003521084840364454</v>
      </c>
      <c r="EK579" s="23" t="n">
        <v>0.0009316774503285094</v>
      </c>
      <c r="EL579" s="23" t="n">
        <v>1.031941479674569</v>
      </c>
      <c r="EM579" s="23" t="n">
        <v>1.051347049400028</v>
      </c>
      <c r="EN579" s="23" t="n">
        <v>0.02699009083453399</v>
      </c>
      <c r="EO579" s="23" t="n">
        <v>0.007913700860023052</v>
      </c>
      <c r="EP579" s="23" t="n">
        <v>1.48749068350148</v>
      </c>
      <c r="EQ579" s="23" t="n">
        <v>0.4874906835014802</v>
      </c>
      <c r="ER579" s="23" t="n">
        <v>0.002653368669234431</v>
      </c>
      <c r="ES579" s="23" t="n">
        <v>-3.596735007203714e-05</v>
      </c>
      <c r="ET579" s="23" t="n">
        <v>0.00271188724629457</v>
      </c>
      <c r="EU579" s="23" t="n">
        <v>9.448592713217643e-05</v>
      </c>
      <c r="EV579" s="23" t="n">
        <v>5.851857706013928e-05</v>
      </c>
      <c r="EW579" s="23" t="n">
        <v>0.9864446465773584</v>
      </c>
      <c r="EX579" s="23" t="n">
        <v>1.022054446386835</v>
      </c>
      <c r="EY579" s="23" t="n">
        <v>0.02572544805128526</v>
      </c>
      <c r="EZ579" s="23" t="n">
        <v>0.02301356080499069</v>
      </c>
      <c r="FA579" s="23" t="n">
        <v>9.695391503476127</v>
      </c>
      <c r="FB579" s="23" t="n">
        <v>8.695391503476127</v>
      </c>
      <c r="FC579" s="23" t="n">
        <v>0.00962876059630457</v>
      </c>
      <c r="FD579" s="23" t="n">
        <v>0.0006680655763656125</v>
      </c>
      <c r="FE579" s="23" t="n">
        <v>0.01076403675368525</v>
      </c>
      <c r="FF579" s="23" t="n">
        <v>0.0004672105810150682</v>
      </c>
      <c r="FG579" s="23" t="n">
        <v>0.001135276157380681</v>
      </c>
      <c r="FH579" s="23" t="n">
        <v>1.069382302081745</v>
      </c>
      <c r="FI579" s="23" t="n">
        <v>1.117904702897732</v>
      </c>
      <c r="FJ579" s="23" t="n">
        <v>0.02878739873860706</v>
      </c>
      <c r="FK579" s="23" t="n">
        <v>0.01802336198492181</v>
      </c>
      <c r="FL579" s="23" t="n">
        <v>2.989730448761536</v>
      </c>
      <c r="FM579" s="23" t="n">
        <v>1.989730448761536</v>
      </c>
    </row>
    <row r="580">
      <c r="A580" s="2" t="inlineStr">
        <is>
          <t>WA|0101</t>
        </is>
      </c>
      <c r="B580" s="2" t="inlineStr">
        <is>
          <t>WA</t>
        </is>
      </c>
      <c r="C580" s="2" t="inlineStr">
        <is>
          <t>0101</t>
        </is>
      </c>
      <c r="D580" s="2" t="inlineStr">
        <is>
          <t>Sheep, grains, beef and dairy cattle</t>
        </is>
      </c>
      <c r="E580" s="24" t="n"/>
    </row>
    <row r="581">
      <c r="A581" s="2" t="inlineStr">
        <is>
          <t>WA|0102</t>
        </is>
      </c>
      <c r="B581" s="2" t="inlineStr">
        <is>
          <t>WA</t>
        </is>
      </c>
      <c r="C581" s="2" t="inlineStr">
        <is>
          <t>0102</t>
        </is>
      </c>
      <c r="D581" s="2" t="inlineStr">
        <is>
          <t>Poultry and other livestock</t>
        </is>
      </c>
      <c r="E581" s="24" t="n"/>
    </row>
    <row r="582">
      <c r="A582" s="2" t="inlineStr">
        <is>
          <t>WA|0103</t>
        </is>
      </c>
      <c r="B582" s="2" t="inlineStr">
        <is>
          <t>WA</t>
        </is>
      </c>
      <c r="C582" s="2" t="inlineStr">
        <is>
          <t>0103</t>
        </is>
      </c>
      <c r="D582" s="2" t="inlineStr">
        <is>
          <t>Other agriculture</t>
        </is>
      </c>
      <c r="E582" s="24" t="n"/>
    </row>
    <row r="583">
      <c r="A583" s="2" t="inlineStr">
        <is>
          <t>WA|0201</t>
        </is>
      </c>
      <c r="B583" s="2" t="inlineStr">
        <is>
          <t>WA</t>
        </is>
      </c>
      <c r="C583" s="2" t="inlineStr">
        <is>
          <t>0201</t>
        </is>
      </c>
      <c r="D583" s="2" t="inlineStr">
        <is>
          <t>Aquaculture</t>
        </is>
      </c>
      <c r="E583" s="24" t="n"/>
    </row>
    <row r="584">
      <c r="A584" s="2" t="inlineStr">
        <is>
          <t>WA|0301</t>
        </is>
      </c>
      <c r="B584" s="2" t="inlineStr">
        <is>
          <t>WA</t>
        </is>
      </c>
      <c r="C584" s="2" t="inlineStr">
        <is>
          <t>0301</t>
        </is>
      </c>
      <c r="D584" s="2" t="inlineStr">
        <is>
          <t>Forestry and logging</t>
        </is>
      </c>
      <c r="E584" s="24" t="n"/>
    </row>
    <row r="585">
      <c r="A585" s="2" t="inlineStr">
        <is>
          <t>WA|0401</t>
        </is>
      </c>
      <c r="B585" s="2" t="inlineStr">
        <is>
          <t>WA</t>
        </is>
      </c>
      <c r="C585" s="2" t="inlineStr">
        <is>
          <t>0401</t>
        </is>
      </c>
      <c r="D585" s="2" t="inlineStr">
        <is>
          <t>Fishing, hunting and trapping</t>
        </is>
      </c>
      <c r="E585" s="24" t="n"/>
    </row>
    <row r="586">
      <c r="A586" s="2" t="inlineStr">
        <is>
          <t>WA|0501</t>
        </is>
      </c>
      <c r="B586" s="2" t="inlineStr">
        <is>
          <t>WA</t>
        </is>
      </c>
      <c r="C586" s="2" t="inlineStr">
        <is>
          <t>0501</t>
        </is>
      </c>
      <c r="D586" s="2" t="inlineStr">
        <is>
          <t>Agriculture, forestry and fishing support services</t>
        </is>
      </c>
      <c r="E586" s="24" t="n"/>
    </row>
    <row r="587">
      <c r="A587" s="2" t="inlineStr">
        <is>
          <t>WA|0601</t>
        </is>
      </c>
      <c r="B587" s="2" t="inlineStr">
        <is>
          <t>WA</t>
        </is>
      </c>
      <c r="C587" s="2" t="inlineStr">
        <is>
          <t>0601</t>
        </is>
      </c>
      <c r="D587" s="2" t="inlineStr">
        <is>
          <t>Coal mining</t>
        </is>
      </c>
      <c r="E587" s="24" t="n"/>
    </row>
    <row r="588">
      <c r="A588" s="2" t="inlineStr">
        <is>
          <t>WA|0701</t>
        </is>
      </c>
      <c r="B588" s="2" t="inlineStr">
        <is>
          <t>WA</t>
        </is>
      </c>
      <c r="C588" s="2" t="inlineStr">
        <is>
          <t>0701</t>
        </is>
      </c>
      <c r="D588" s="2" t="inlineStr">
        <is>
          <t>Oil and gas extraction</t>
        </is>
      </c>
      <c r="E588" s="24" t="n"/>
    </row>
    <row r="589">
      <c r="A589" s="2" t="inlineStr">
        <is>
          <t>WA|0801</t>
        </is>
      </c>
      <c r="B589" s="2" t="inlineStr">
        <is>
          <t>WA</t>
        </is>
      </c>
      <c r="C589" s="2" t="inlineStr">
        <is>
          <t>0801</t>
        </is>
      </c>
      <c r="D589" s="2" t="inlineStr">
        <is>
          <t>Iron ore mining</t>
        </is>
      </c>
      <c r="E589" s="24" t="n"/>
    </row>
    <row r="590">
      <c r="A590" s="2" t="inlineStr">
        <is>
          <t>WA|0802</t>
        </is>
      </c>
      <c r="B590" s="2" t="inlineStr">
        <is>
          <t>WA</t>
        </is>
      </c>
      <c r="C590" s="2" t="inlineStr">
        <is>
          <t>0802</t>
        </is>
      </c>
      <c r="D590" s="2" t="inlineStr">
        <is>
          <t>Non-ferrous metal ore mining</t>
        </is>
      </c>
      <c r="E590" s="24" t="n"/>
    </row>
    <row r="591">
      <c r="A591" s="2" t="inlineStr">
        <is>
          <t>WA|0901</t>
        </is>
      </c>
      <c r="B591" s="2" t="inlineStr">
        <is>
          <t>WA</t>
        </is>
      </c>
      <c r="C591" s="2" t="inlineStr">
        <is>
          <t>0901</t>
        </is>
      </c>
      <c r="D591" s="2" t="inlineStr">
        <is>
          <t>Non-metallic mineral mining</t>
        </is>
      </c>
      <c r="E591" s="24" t="n"/>
    </row>
    <row r="592">
      <c r="A592" s="2" t="inlineStr">
        <is>
          <t>WA|1001</t>
        </is>
      </c>
      <c r="B592" s="2" t="inlineStr">
        <is>
          <t>WA</t>
        </is>
      </c>
      <c r="C592" s="2" t="inlineStr">
        <is>
          <t>1001</t>
        </is>
      </c>
      <c r="D592" s="2" t="inlineStr">
        <is>
          <t>Exploration and mining support services</t>
        </is>
      </c>
      <c r="E592" s="24" t="n"/>
    </row>
    <row r="593">
      <c r="A593" s="2" t="inlineStr">
        <is>
          <t>WA|1101</t>
        </is>
      </c>
      <c r="B593" s="2" t="inlineStr">
        <is>
          <t>WA</t>
        </is>
      </c>
      <c r="C593" s="2" t="inlineStr">
        <is>
          <t>1101</t>
        </is>
      </c>
      <c r="D593" s="2" t="inlineStr">
        <is>
          <t>Meat and meat product manufacturing</t>
        </is>
      </c>
      <c r="E593" s="24" t="n"/>
    </row>
    <row r="594">
      <c r="A594" s="2" t="inlineStr">
        <is>
          <t>WA|1102</t>
        </is>
      </c>
      <c r="B594" s="2" t="inlineStr">
        <is>
          <t>WA</t>
        </is>
      </c>
      <c r="C594" s="2" t="inlineStr">
        <is>
          <t>1102</t>
        </is>
      </c>
      <c r="D594" s="2" t="inlineStr">
        <is>
          <t>Processed seafood manufacturing</t>
        </is>
      </c>
      <c r="E594" s="24" t="n"/>
    </row>
    <row r="595">
      <c r="A595" s="2" t="inlineStr">
        <is>
          <t>WA|1103</t>
        </is>
      </c>
      <c r="B595" s="2" t="inlineStr">
        <is>
          <t>WA</t>
        </is>
      </c>
      <c r="C595" s="2" t="inlineStr">
        <is>
          <t>1103</t>
        </is>
      </c>
      <c r="D595" s="2" t="inlineStr">
        <is>
          <t>Dairy product manufacturing</t>
        </is>
      </c>
      <c r="E595" s="24" t="n"/>
    </row>
    <row r="596">
      <c r="A596" s="2" t="inlineStr">
        <is>
          <t>WA|1104</t>
        </is>
      </c>
      <c r="B596" s="2" t="inlineStr">
        <is>
          <t>WA</t>
        </is>
      </c>
      <c r="C596" s="2" t="inlineStr">
        <is>
          <t>1104</t>
        </is>
      </c>
      <c r="D596" s="2" t="inlineStr">
        <is>
          <t>Fruit and vegetable product manufacturing</t>
        </is>
      </c>
      <c r="E596" s="24" t="n"/>
    </row>
    <row r="597">
      <c r="A597" s="2" t="inlineStr">
        <is>
          <t>WA|1105</t>
        </is>
      </c>
      <c r="B597" s="2" t="inlineStr">
        <is>
          <t>WA</t>
        </is>
      </c>
      <c r="C597" s="2" t="inlineStr">
        <is>
          <t>1105</t>
        </is>
      </c>
      <c r="D597" s="2" t="inlineStr">
        <is>
          <t>Oils and fats manufacturing</t>
        </is>
      </c>
      <c r="E597" s="24" t="n"/>
    </row>
    <row r="598">
      <c r="A598" s="2" t="inlineStr">
        <is>
          <t>WA|1106</t>
        </is>
      </c>
      <c r="B598" s="2" t="inlineStr">
        <is>
          <t>WA</t>
        </is>
      </c>
      <c r="C598" s="2" t="inlineStr">
        <is>
          <t>1106</t>
        </is>
      </c>
      <c r="D598" s="2" t="inlineStr">
        <is>
          <t>Grain mill and cereal product manufacturing</t>
        </is>
      </c>
      <c r="E598" s="24" t="n"/>
    </row>
    <row r="599">
      <c r="A599" s="2" t="inlineStr">
        <is>
          <t>WA|1107</t>
        </is>
      </c>
      <c r="B599" s="2" t="inlineStr">
        <is>
          <t>WA</t>
        </is>
      </c>
      <c r="C599" s="2" t="inlineStr">
        <is>
          <t>1107</t>
        </is>
      </c>
      <c r="D599" s="2" t="inlineStr">
        <is>
          <t>Bakery product manufacturing</t>
        </is>
      </c>
      <c r="E599" s="24" t="n"/>
    </row>
    <row r="600">
      <c r="A600" s="2" t="inlineStr">
        <is>
          <t>WA|1108</t>
        </is>
      </c>
      <c r="B600" s="2" t="inlineStr">
        <is>
          <t>WA</t>
        </is>
      </c>
      <c r="C600" s="2" t="inlineStr">
        <is>
          <t>1108</t>
        </is>
      </c>
      <c r="D600" s="2" t="inlineStr">
        <is>
          <t>Sugar and confectionery manufacturing</t>
        </is>
      </c>
      <c r="E600" s="24" t="n"/>
    </row>
    <row r="601">
      <c r="A601" s="2" t="inlineStr">
        <is>
          <t>WA|1109</t>
        </is>
      </c>
      <c r="B601" s="2" t="inlineStr">
        <is>
          <t>WA</t>
        </is>
      </c>
      <c r="C601" s="2" t="inlineStr">
        <is>
          <t>1109</t>
        </is>
      </c>
      <c r="D601" s="2" t="inlineStr">
        <is>
          <t>Other food product manufacturing</t>
        </is>
      </c>
      <c r="E601" s="24" t="n"/>
    </row>
    <row r="602">
      <c r="A602" s="2" t="inlineStr">
        <is>
          <t>WA|1201</t>
        </is>
      </c>
      <c r="B602" s="2" t="inlineStr">
        <is>
          <t>WA</t>
        </is>
      </c>
      <c r="C602" s="2" t="inlineStr">
        <is>
          <t>1201</t>
        </is>
      </c>
      <c r="D602" s="2" t="inlineStr">
        <is>
          <t>Soft drinks, cordials and syrup manufacturing</t>
        </is>
      </c>
      <c r="E602" s="24" t="n"/>
    </row>
    <row r="603">
      <c r="A603" s="2" t="inlineStr">
        <is>
          <t>WA|1202</t>
        </is>
      </c>
      <c r="B603" s="2" t="inlineStr">
        <is>
          <t>WA</t>
        </is>
      </c>
      <c r="C603" s="2" t="inlineStr">
        <is>
          <t>1202</t>
        </is>
      </c>
      <c r="D603" s="2" t="inlineStr">
        <is>
          <t>Beer manufacturing</t>
        </is>
      </c>
      <c r="E603" s="24" t="n"/>
    </row>
    <row r="604">
      <c r="A604" s="2" t="inlineStr">
        <is>
          <t>WA|1205</t>
        </is>
      </c>
      <c r="B604" s="2" t="inlineStr">
        <is>
          <t>WA</t>
        </is>
      </c>
      <c r="C604" s="2" t="inlineStr">
        <is>
          <t>1205</t>
        </is>
      </c>
      <c r="D604" s="2" t="inlineStr">
        <is>
          <t>Wine, spirits and tobacco</t>
        </is>
      </c>
      <c r="E604" s="24" t="n"/>
    </row>
    <row r="605">
      <c r="A605" s="2" t="inlineStr">
        <is>
          <t>WA|1301</t>
        </is>
      </c>
      <c r="B605" s="2" t="inlineStr">
        <is>
          <t>WA</t>
        </is>
      </c>
      <c r="C605" s="2" t="inlineStr">
        <is>
          <t>1301</t>
        </is>
      </c>
      <c r="D605" s="2" t="inlineStr">
        <is>
          <t>Textile manufacturing</t>
        </is>
      </c>
      <c r="E605" s="24" t="n"/>
    </row>
    <row r="606">
      <c r="A606" s="2" t="inlineStr">
        <is>
          <t>WA|1302</t>
        </is>
      </c>
      <c r="B606" s="2" t="inlineStr">
        <is>
          <t>WA</t>
        </is>
      </c>
      <c r="C606" s="2" t="inlineStr">
        <is>
          <t>1302</t>
        </is>
      </c>
      <c r="D606" s="2" t="inlineStr">
        <is>
          <t>Tanned leather, dressed fur and leather product manufacturing</t>
        </is>
      </c>
      <c r="E606" s="24" t="n"/>
    </row>
    <row r="607">
      <c r="A607" s="2" t="inlineStr">
        <is>
          <t>WA|1303</t>
        </is>
      </c>
      <c r="B607" s="2" t="inlineStr">
        <is>
          <t>WA</t>
        </is>
      </c>
      <c r="C607" s="2" t="inlineStr">
        <is>
          <t>1303</t>
        </is>
      </c>
      <c r="D607" s="2" t="inlineStr">
        <is>
          <t>Textile product manufacturing</t>
        </is>
      </c>
      <c r="E607" s="24" t="n"/>
    </row>
    <row r="608">
      <c r="A608" s="2" t="inlineStr">
        <is>
          <t>WA|1304</t>
        </is>
      </c>
      <c r="B608" s="2" t="inlineStr">
        <is>
          <t>WA</t>
        </is>
      </c>
      <c r="C608" s="2" t="inlineStr">
        <is>
          <t>1304</t>
        </is>
      </c>
      <c r="D608" s="2" t="inlineStr">
        <is>
          <t>Knitted product manufacturing</t>
        </is>
      </c>
      <c r="E608" s="24" t="n"/>
    </row>
    <row r="609">
      <c r="A609" s="2" t="inlineStr">
        <is>
          <t>WA|1305</t>
        </is>
      </c>
      <c r="B609" s="2" t="inlineStr">
        <is>
          <t>WA</t>
        </is>
      </c>
      <c r="C609" s="2" t="inlineStr">
        <is>
          <t>1305</t>
        </is>
      </c>
      <c r="D609" s="2" t="inlineStr">
        <is>
          <t>Clothing manufacturing</t>
        </is>
      </c>
      <c r="E609" s="24" t="n"/>
    </row>
    <row r="610">
      <c r="A610" s="2" t="inlineStr">
        <is>
          <t>WA|1306</t>
        </is>
      </c>
      <c r="B610" s="2" t="inlineStr">
        <is>
          <t>WA</t>
        </is>
      </c>
      <c r="C610" s="2" t="inlineStr">
        <is>
          <t>1306</t>
        </is>
      </c>
      <c r="D610" s="2" t="inlineStr">
        <is>
          <t>Footwear manufacturing</t>
        </is>
      </c>
      <c r="E610" s="24" t="n"/>
    </row>
    <row r="611">
      <c r="A611" s="2" t="inlineStr">
        <is>
          <t>WA|1401</t>
        </is>
      </c>
      <c r="B611" s="2" t="inlineStr">
        <is>
          <t>WA</t>
        </is>
      </c>
      <c r="C611" s="2" t="inlineStr">
        <is>
          <t>1401</t>
        </is>
      </c>
      <c r="D611" s="2" t="inlineStr">
        <is>
          <t>Sawmill product manufacturing</t>
        </is>
      </c>
      <c r="E611" s="24" t="n"/>
    </row>
    <row r="612">
      <c r="A612" s="2" t="inlineStr">
        <is>
          <t>WA|1402</t>
        </is>
      </c>
      <c r="B612" s="2" t="inlineStr">
        <is>
          <t>WA</t>
        </is>
      </c>
      <c r="C612" s="2" t="inlineStr">
        <is>
          <t>1402</t>
        </is>
      </c>
      <c r="D612" s="2" t="inlineStr">
        <is>
          <t>Other wood product manufacturing</t>
        </is>
      </c>
      <c r="E612" s="24" t="n"/>
    </row>
    <row r="613">
      <c r="A613" s="2" t="inlineStr">
        <is>
          <t>WA|1501</t>
        </is>
      </c>
      <c r="B613" s="2" t="inlineStr">
        <is>
          <t>WA</t>
        </is>
      </c>
      <c r="C613" s="2" t="inlineStr">
        <is>
          <t>1501</t>
        </is>
      </c>
      <c r="D613" s="2" t="inlineStr">
        <is>
          <t>Pulp, paper and paperboard manufacturing</t>
        </is>
      </c>
      <c r="E613" s="24" t="n"/>
    </row>
    <row r="614">
      <c r="A614" s="2" t="inlineStr">
        <is>
          <t>WA|1502</t>
        </is>
      </c>
      <c r="B614" s="2" t="inlineStr">
        <is>
          <t>WA</t>
        </is>
      </c>
      <c r="C614" s="2" t="inlineStr">
        <is>
          <t>1502</t>
        </is>
      </c>
      <c r="D614" s="2" t="inlineStr">
        <is>
          <t>Paper stationery and other converted paper product manufacturing</t>
        </is>
      </c>
      <c r="E614" s="24" t="n"/>
    </row>
    <row r="615">
      <c r="A615" s="2" t="inlineStr">
        <is>
          <t>WA|1601</t>
        </is>
      </c>
      <c r="B615" s="2" t="inlineStr">
        <is>
          <t>WA</t>
        </is>
      </c>
      <c r="C615" s="2" t="inlineStr">
        <is>
          <t>1601</t>
        </is>
      </c>
      <c r="D615" s="2" t="inlineStr">
        <is>
          <t>Printing (including the reproduction of recorded media)</t>
        </is>
      </c>
      <c r="E615" s="24" t="n"/>
    </row>
    <row r="616">
      <c r="A616" s="2" t="inlineStr">
        <is>
          <t>WA|1701</t>
        </is>
      </c>
      <c r="B616" s="2" t="inlineStr">
        <is>
          <t>WA</t>
        </is>
      </c>
      <c r="C616" s="2" t="inlineStr">
        <is>
          <t>1701</t>
        </is>
      </c>
      <c r="D616" s="2" t="inlineStr">
        <is>
          <t>Petroleum and coal product manufacturing</t>
        </is>
      </c>
      <c r="E616" s="24" t="n"/>
    </row>
    <row r="617">
      <c r="A617" s="2" t="inlineStr">
        <is>
          <t>WA|1801</t>
        </is>
      </c>
      <c r="B617" s="2" t="inlineStr">
        <is>
          <t>WA</t>
        </is>
      </c>
      <c r="C617" s="2" t="inlineStr">
        <is>
          <t>1801</t>
        </is>
      </c>
      <c r="D617" s="2" t="inlineStr">
        <is>
          <t>Human pharmaceutical and medicinal product manufacturing</t>
        </is>
      </c>
      <c r="E617" s="24" t="n"/>
    </row>
    <row r="618">
      <c r="A618" s="2" t="inlineStr">
        <is>
          <t>WA|1802</t>
        </is>
      </c>
      <c r="B618" s="2" t="inlineStr">
        <is>
          <t>WA</t>
        </is>
      </c>
      <c r="C618" s="2" t="inlineStr">
        <is>
          <t>1802</t>
        </is>
      </c>
      <c r="D618" s="2" t="inlineStr">
        <is>
          <t>Veterinary pharmaceutical and medicinal product manufacturing</t>
        </is>
      </c>
      <c r="E618" s="24" t="n"/>
    </row>
    <row r="619">
      <c r="A619" s="2" t="inlineStr">
        <is>
          <t>WA|1803</t>
        </is>
      </c>
      <c r="B619" s="2" t="inlineStr">
        <is>
          <t>WA</t>
        </is>
      </c>
      <c r="C619" s="2" t="inlineStr">
        <is>
          <t>1803</t>
        </is>
      </c>
      <c r="D619" s="2" t="inlineStr">
        <is>
          <t>Basic chemical manufacturing</t>
        </is>
      </c>
      <c r="E619" s="24" t="n"/>
    </row>
    <row r="620">
      <c r="A620" s="2" t="inlineStr">
        <is>
          <t>WA|1804</t>
        </is>
      </c>
      <c r="B620" s="2" t="inlineStr">
        <is>
          <t>WA</t>
        </is>
      </c>
      <c r="C620" s="2" t="inlineStr">
        <is>
          <t>1804</t>
        </is>
      </c>
      <c r="D620" s="2" t="inlineStr">
        <is>
          <t>Cleaning compounds and toiletry preparation manufacturing</t>
        </is>
      </c>
      <c r="E620" s="24" t="n"/>
    </row>
    <row r="621">
      <c r="A621" s="2" t="inlineStr">
        <is>
          <t>WA|1901</t>
        </is>
      </c>
      <c r="B621" s="2" t="inlineStr">
        <is>
          <t>WA</t>
        </is>
      </c>
      <c r="C621" s="2" t="inlineStr">
        <is>
          <t>1901</t>
        </is>
      </c>
      <c r="D621" s="2" t="inlineStr">
        <is>
          <t>Polymer product manufacturing</t>
        </is>
      </c>
      <c r="E621" s="24" t="n"/>
    </row>
    <row r="622">
      <c r="A622" s="2" t="inlineStr">
        <is>
          <t>WA|1902</t>
        </is>
      </c>
      <c r="B622" s="2" t="inlineStr">
        <is>
          <t>WA</t>
        </is>
      </c>
      <c r="C622" s="2" t="inlineStr">
        <is>
          <t>1902</t>
        </is>
      </c>
      <c r="D622" s="2" t="inlineStr">
        <is>
          <t>Natural rubber product manufacturing</t>
        </is>
      </c>
      <c r="E622" s="24" t="n"/>
    </row>
    <row r="623">
      <c r="A623" s="2" t="inlineStr">
        <is>
          <t>WA|2001</t>
        </is>
      </c>
      <c r="B623" s="2" t="inlineStr">
        <is>
          <t>WA</t>
        </is>
      </c>
      <c r="C623" s="2" t="inlineStr">
        <is>
          <t>2001</t>
        </is>
      </c>
      <c r="D623" s="2" t="inlineStr">
        <is>
          <t>Glass and glass product manufacturing</t>
        </is>
      </c>
      <c r="E623" s="24" t="n"/>
    </row>
    <row r="624">
      <c r="A624" s="2" t="inlineStr">
        <is>
          <t>WA|2002</t>
        </is>
      </c>
      <c r="B624" s="2" t="inlineStr">
        <is>
          <t>WA</t>
        </is>
      </c>
      <c r="C624" s="2" t="inlineStr">
        <is>
          <t>2002</t>
        </is>
      </c>
      <c r="D624" s="2" t="inlineStr">
        <is>
          <t>Ceramic product manufacturing</t>
        </is>
      </c>
      <c r="E624" s="24" t="n"/>
    </row>
    <row r="625">
      <c r="A625" s="2" t="inlineStr">
        <is>
          <t>WA|2003</t>
        </is>
      </c>
      <c r="B625" s="2" t="inlineStr">
        <is>
          <t>WA</t>
        </is>
      </c>
      <c r="C625" s="2" t="inlineStr">
        <is>
          <t>2003</t>
        </is>
      </c>
      <c r="D625" s="2" t="inlineStr">
        <is>
          <t>Cement, lime and ready-mixed concrete manufacturing</t>
        </is>
      </c>
      <c r="E625" s="24" t="n"/>
    </row>
    <row r="626">
      <c r="A626" s="2" t="inlineStr">
        <is>
          <t>WA|2004</t>
        </is>
      </c>
      <c r="B626" s="2" t="inlineStr">
        <is>
          <t>WA</t>
        </is>
      </c>
      <c r="C626" s="2" t="inlineStr">
        <is>
          <t>2004</t>
        </is>
      </c>
      <c r="D626" s="2" t="inlineStr">
        <is>
          <t>Plaster and concrete product manufacturing</t>
        </is>
      </c>
      <c r="E626" s="24" t="n"/>
    </row>
    <row r="627">
      <c r="A627" s="2" t="inlineStr">
        <is>
          <t>WA|2005</t>
        </is>
      </c>
      <c r="B627" s="2" t="inlineStr">
        <is>
          <t>WA</t>
        </is>
      </c>
      <c r="C627" s="2" t="inlineStr">
        <is>
          <t>2005</t>
        </is>
      </c>
      <c r="D627" s="2" t="inlineStr">
        <is>
          <t>Other non-metallic mineral product manufacturing</t>
        </is>
      </c>
      <c r="E627" s="24" t="n"/>
    </row>
    <row r="628">
      <c r="A628" s="2" t="inlineStr">
        <is>
          <t>WA|2101</t>
        </is>
      </c>
      <c r="B628" s="2" t="inlineStr">
        <is>
          <t>WA</t>
        </is>
      </c>
      <c r="C628" s="2" t="inlineStr">
        <is>
          <t>2101</t>
        </is>
      </c>
      <c r="D628" s="2" t="inlineStr">
        <is>
          <t>Iron and steel manufacturing</t>
        </is>
      </c>
      <c r="E628" s="24" t="n"/>
    </row>
    <row r="629">
      <c r="A629" s="2" t="inlineStr">
        <is>
          <t>WA|2102</t>
        </is>
      </c>
      <c r="B629" s="2" t="inlineStr">
        <is>
          <t>WA</t>
        </is>
      </c>
      <c r="C629" s="2" t="inlineStr">
        <is>
          <t>2102</t>
        </is>
      </c>
      <c r="D629" s="2" t="inlineStr">
        <is>
          <t>Basic non-ferrous metal manufacturing</t>
        </is>
      </c>
      <c r="E629" s="24" t="n"/>
    </row>
    <row r="630">
      <c r="A630" s="2" t="inlineStr">
        <is>
          <t>WA|2201</t>
        </is>
      </c>
      <c r="B630" s="2" t="inlineStr">
        <is>
          <t>WA</t>
        </is>
      </c>
      <c r="C630" s="2" t="inlineStr">
        <is>
          <t>2201</t>
        </is>
      </c>
      <c r="D630" s="2" t="inlineStr">
        <is>
          <t>Forged iron and steel product manufacturing</t>
        </is>
      </c>
      <c r="E630" s="24" t="n"/>
    </row>
    <row r="631">
      <c r="A631" s="2" t="inlineStr">
        <is>
          <t>WA|2202</t>
        </is>
      </c>
      <c r="B631" s="2" t="inlineStr">
        <is>
          <t>WA</t>
        </is>
      </c>
      <c r="C631" s="2" t="inlineStr">
        <is>
          <t>2202</t>
        </is>
      </c>
      <c r="D631" s="2" t="inlineStr">
        <is>
          <t>Structural metal product manufacturing</t>
        </is>
      </c>
      <c r="E631" s="24" t="n"/>
    </row>
    <row r="632">
      <c r="A632" s="2" t="inlineStr">
        <is>
          <t>WA|2203</t>
        </is>
      </c>
      <c r="B632" s="2" t="inlineStr">
        <is>
          <t>WA</t>
        </is>
      </c>
      <c r="C632" s="2" t="inlineStr">
        <is>
          <t>2203</t>
        </is>
      </c>
      <c r="D632" s="2" t="inlineStr">
        <is>
          <t>Metal containers and other sheet metal product manufacturing</t>
        </is>
      </c>
      <c r="E632" s="24" t="n"/>
    </row>
    <row r="633">
      <c r="A633" s="2" t="inlineStr">
        <is>
          <t>WA|2204</t>
        </is>
      </c>
      <c r="B633" s="2" t="inlineStr">
        <is>
          <t>WA</t>
        </is>
      </c>
      <c r="C633" s="2" t="inlineStr">
        <is>
          <t>2204</t>
        </is>
      </c>
      <c r="D633" s="2" t="inlineStr">
        <is>
          <t>Other fabricated metal product manufacturing</t>
        </is>
      </c>
      <c r="E633" s="24" t="n"/>
    </row>
    <row r="634">
      <c r="A634" s="2" t="inlineStr">
        <is>
          <t>WA|2301</t>
        </is>
      </c>
      <c r="B634" s="2" t="inlineStr">
        <is>
          <t>WA</t>
        </is>
      </c>
      <c r="C634" s="2" t="inlineStr">
        <is>
          <t>2301</t>
        </is>
      </c>
      <c r="D634" s="2" t="inlineStr">
        <is>
          <t>Motor vehicles and parts; other transport equipment manufacturing</t>
        </is>
      </c>
      <c r="E634" s="24" t="n"/>
    </row>
    <row r="635">
      <c r="A635" s="2" t="inlineStr">
        <is>
          <t>WA|2302</t>
        </is>
      </c>
      <c r="B635" s="2" t="inlineStr">
        <is>
          <t>WA</t>
        </is>
      </c>
      <c r="C635" s="2" t="inlineStr">
        <is>
          <t>2302</t>
        </is>
      </c>
      <c r="D635" s="2" t="inlineStr">
        <is>
          <t>Ships and boat manufacturing</t>
        </is>
      </c>
      <c r="E635" s="24" t="n"/>
    </row>
    <row r="636">
      <c r="A636" s="2" t="inlineStr">
        <is>
          <t>WA|2303</t>
        </is>
      </c>
      <c r="B636" s="2" t="inlineStr">
        <is>
          <t>WA</t>
        </is>
      </c>
      <c r="C636" s="2" t="inlineStr">
        <is>
          <t>2303</t>
        </is>
      </c>
      <c r="D636" s="2" t="inlineStr">
        <is>
          <t>Railway rolling stock manufacturing</t>
        </is>
      </c>
      <c r="E636" s="24" t="n"/>
    </row>
    <row r="637">
      <c r="A637" s="2" t="inlineStr">
        <is>
          <t>WA|2304</t>
        </is>
      </c>
      <c r="B637" s="2" t="inlineStr">
        <is>
          <t>WA</t>
        </is>
      </c>
      <c r="C637" s="2" t="inlineStr">
        <is>
          <t>2304</t>
        </is>
      </c>
      <c r="D637" s="2" t="inlineStr">
        <is>
          <t>Aircraft manufacturing</t>
        </is>
      </c>
      <c r="E637" s="24" t="n"/>
    </row>
    <row r="638">
      <c r="A638" s="2" t="inlineStr">
        <is>
          <t>WA|2401</t>
        </is>
      </c>
      <c r="B638" s="2" t="inlineStr">
        <is>
          <t>WA</t>
        </is>
      </c>
      <c r="C638" s="2" t="inlineStr">
        <is>
          <t>2401</t>
        </is>
      </c>
      <c r="D638" s="2" t="inlineStr">
        <is>
          <t>Professional, scientific, computer and electronic equipment manufacturing</t>
        </is>
      </c>
      <c r="E638" s="24" t="n"/>
    </row>
    <row r="639">
      <c r="A639" s="2" t="inlineStr">
        <is>
          <t>WA|2403</t>
        </is>
      </c>
      <c r="B639" s="2" t="inlineStr">
        <is>
          <t>WA</t>
        </is>
      </c>
      <c r="C639" s="2" t="inlineStr">
        <is>
          <t>2403</t>
        </is>
      </c>
      <c r="D639" s="2" t="inlineStr">
        <is>
          <t>Electrical equipment manufacturing</t>
        </is>
      </c>
      <c r="E639" s="24" t="n"/>
    </row>
    <row r="640">
      <c r="A640" s="2" t="inlineStr">
        <is>
          <t>WA|2404</t>
        </is>
      </c>
      <c r="B640" s="2" t="inlineStr">
        <is>
          <t>WA</t>
        </is>
      </c>
      <c r="C640" s="2" t="inlineStr">
        <is>
          <t>2404</t>
        </is>
      </c>
      <c r="D640" s="2" t="inlineStr">
        <is>
          <t>Domestic appliance manufacturing</t>
        </is>
      </c>
      <c r="E640" s="24" t="n"/>
    </row>
    <row r="641">
      <c r="A641" s="2" t="inlineStr">
        <is>
          <t>WA|2405</t>
        </is>
      </c>
      <c r="B641" s="2" t="inlineStr">
        <is>
          <t>WA</t>
        </is>
      </c>
      <c r="C641" s="2" t="inlineStr">
        <is>
          <t>2405</t>
        </is>
      </c>
      <c r="D641" s="2" t="inlineStr">
        <is>
          <t>Specialised and other machinery and equipment manufacturing</t>
        </is>
      </c>
      <c r="E641" s="24" t="n"/>
    </row>
    <row r="642">
      <c r="A642" s="2" t="inlineStr">
        <is>
          <t>WA|2501</t>
        </is>
      </c>
      <c r="B642" s="2" t="inlineStr">
        <is>
          <t>WA</t>
        </is>
      </c>
      <c r="C642" s="2" t="inlineStr">
        <is>
          <t>2501</t>
        </is>
      </c>
      <c r="D642" s="2" t="inlineStr">
        <is>
          <t>Furniture manufacturing</t>
        </is>
      </c>
      <c r="E642" s="24" t="n"/>
    </row>
    <row r="643">
      <c r="A643" s="2" t="inlineStr">
        <is>
          <t>WA|2502</t>
        </is>
      </c>
      <c r="B643" s="2" t="inlineStr">
        <is>
          <t>WA</t>
        </is>
      </c>
      <c r="C643" s="2" t="inlineStr">
        <is>
          <t>2502</t>
        </is>
      </c>
      <c r="D643" s="2" t="inlineStr">
        <is>
          <t>Other manufactured products</t>
        </is>
      </c>
      <c r="E643" s="24" t="n"/>
    </row>
    <row r="644">
      <c r="A644" s="2" t="inlineStr">
        <is>
          <t>WA|2601</t>
        </is>
      </c>
      <c r="B644" s="2" t="inlineStr">
        <is>
          <t>WA</t>
        </is>
      </c>
      <c r="C644" s="2" t="inlineStr">
        <is>
          <t>2601</t>
        </is>
      </c>
      <c r="D644" s="2" t="inlineStr">
        <is>
          <t>Electricity generation</t>
        </is>
      </c>
      <c r="E644" s="24" t="n"/>
    </row>
    <row r="645">
      <c r="A645" s="2" t="inlineStr">
        <is>
          <t>WA|2605</t>
        </is>
      </c>
      <c r="B645" s="2" t="inlineStr">
        <is>
          <t>WA</t>
        </is>
      </c>
      <c r="C645" s="2" t="inlineStr">
        <is>
          <t>2605</t>
        </is>
      </c>
      <c r="D645" s="2" t="inlineStr">
        <is>
          <t>Electricity transmission, distribution, on selling and electricity market operation</t>
        </is>
      </c>
      <c r="E645" s="24" t="n"/>
    </row>
    <row r="646">
      <c r="A646" s="2" t="inlineStr">
        <is>
          <t>WA|2701</t>
        </is>
      </c>
      <c r="B646" s="2" t="inlineStr">
        <is>
          <t>WA</t>
        </is>
      </c>
      <c r="C646" s="2" t="inlineStr">
        <is>
          <t>2701</t>
        </is>
      </c>
      <c r="D646" s="2" t="inlineStr">
        <is>
          <t>Gas supply</t>
        </is>
      </c>
      <c r="E646" s="24" t="n"/>
    </row>
    <row r="647">
      <c r="A647" s="2" t="inlineStr">
        <is>
          <t>WA|2801</t>
        </is>
      </c>
      <c r="B647" s="2" t="inlineStr">
        <is>
          <t>WA</t>
        </is>
      </c>
      <c r="C647" s="2" t="inlineStr">
        <is>
          <t>2801</t>
        </is>
      </c>
      <c r="D647" s="2" t="inlineStr">
        <is>
          <t>Water supply, sewerage and drainage services</t>
        </is>
      </c>
      <c r="E647" s="24" t="n"/>
    </row>
    <row r="648">
      <c r="A648" s="2" t="inlineStr">
        <is>
          <t>WA|2901</t>
        </is>
      </c>
      <c r="B648" s="2" t="inlineStr">
        <is>
          <t>WA</t>
        </is>
      </c>
      <c r="C648" s="2" t="inlineStr">
        <is>
          <t>2901</t>
        </is>
      </c>
      <c r="D648" s="2" t="inlineStr">
        <is>
          <t>Waste collection, treatment and disposal services</t>
        </is>
      </c>
      <c r="E648" s="24" t="n"/>
    </row>
    <row r="649">
      <c r="A649" s="2" t="inlineStr">
        <is>
          <t>WA|3001</t>
        </is>
      </c>
      <c r="B649" s="2" t="inlineStr">
        <is>
          <t>WA</t>
        </is>
      </c>
      <c r="C649" s="2" t="inlineStr">
        <is>
          <t>3001</t>
        </is>
      </c>
      <c r="D649" s="2" t="inlineStr">
        <is>
          <t>Residential building construction</t>
        </is>
      </c>
      <c r="E649" s="24" t="n"/>
    </row>
    <row r="650">
      <c r="A650" s="2" t="inlineStr">
        <is>
          <t>WA|3002</t>
        </is>
      </c>
      <c r="B650" s="2" t="inlineStr">
        <is>
          <t>WA</t>
        </is>
      </c>
      <c r="C650" s="2" t="inlineStr">
        <is>
          <t>3002</t>
        </is>
      </c>
      <c r="D650" s="2" t="inlineStr">
        <is>
          <t>Non-residential building construction</t>
        </is>
      </c>
      <c r="E650" s="24" t="n"/>
    </row>
    <row r="651">
      <c r="A651" s="2" t="inlineStr">
        <is>
          <t>WA|3101</t>
        </is>
      </c>
      <c r="B651" s="2" t="inlineStr">
        <is>
          <t>WA</t>
        </is>
      </c>
      <c r="C651" s="2" t="inlineStr">
        <is>
          <t>3101</t>
        </is>
      </c>
      <c r="D651" s="2" t="inlineStr">
        <is>
          <t>Heavy and civil engineering construction</t>
        </is>
      </c>
      <c r="E651" s="24" t="n"/>
    </row>
    <row r="652">
      <c r="A652" s="2" t="inlineStr">
        <is>
          <t>WA|3201</t>
        </is>
      </c>
      <c r="B652" s="2" t="inlineStr">
        <is>
          <t>WA</t>
        </is>
      </c>
      <c r="C652" s="2" t="inlineStr">
        <is>
          <t>3201</t>
        </is>
      </c>
      <c r="D652" s="2" t="inlineStr">
        <is>
          <t>Construction services</t>
        </is>
      </c>
      <c r="E652" s="24" t="n"/>
    </row>
    <row r="653">
      <c r="A653" s="2" t="inlineStr">
        <is>
          <t>WA|3301</t>
        </is>
      </c>
      <c r="B653" s="2" t="inlineStr">
        <is>
          <t>WA</t>
        </is>
      </c>
      <c r="C653" s="2" t="inlineStr">
        <is>
          <t>3301</t>
        </is>
      </c>
      <c r="D653" s="2" t="inlineStr">
        <is>
          <t>Wholesale trade</t>
        </is>
      </c>
      <c r="E653" s="24" t="n"/>
    </row>
    <row r="654">
      <c r="A654" s="2" t="inlineStr">
        <is>
          <t>WA|3901</t>
        </is>
      </c>
      <c r="B654" s="2" t="inlineStr">
        <is>
          <t>WA</t>
        </is>
      </c>
      <c r="C654" s="2" t="inlineStr">
        <is>
          <t>3901</t>
        </is>
      </c>
      <c r="D654" s="2" t="inlineStr">
        <is>
          <t>Retail trade</t>
        </is>
      </c>
      <c r="E654" s="24" t="n"/>
    </row>
    <row r="655">
      <c r="A655" s="2" t="inlineStr">
        <is>
          <t>WA|4401</t>
        </is>
      </c>
      <c r="B655" s="2" t="inlineStr">
        <is>
          <t>WA</t>
        </is>
      </c>
      <c r="C655" s="2" t="inlineStr">
        <is>
          <t>4401</t>
        </is>
      </c>
      <c r="D655" s="2" t="inlineStr">
        <is>
          <t>Accommodation</t>
        </is>
      </c>
      <c r="E655" s="24" t="n"/>
    </row>
    <row r="656">
      <c r="A656" s="2" t="inlineStr">
        <is>
          <t>WA|4501</t>
        </is>
      </c>
      <c r="B656" s="2" t="inlineStr">
        <is>
          <t>WA</t>
        </is>
      </c>
      <c r="C656" s="2" t="inlineStr">
        <is>
          <t>4501</t>
        </is>
      </c>
      <c r="D656" s="2" t="inlineStr">
        <is>
          <t>Food and beverage services</t>
        </is>
      </c>
      <c r="E656" s="24" t="n"/>
    </row>
    <row r="657">
      <c r="A657" s="2" t="inlineStr">
        <is>
          <t>WA|4601</t>
        </is>
      </c>
      <c r="B657" s="2" t="inlineStr">
        <is>
          <t>WA</t>
        </is>
      </c>
      <c r="C657" s="2" t="inlineStr">
        <is>
          <t>4601</t>
        </is>
      </c>
      <c r="D657" s="2" t="inlineStr">
        <is>
          <t>Road transport</t>
        </is>
      </c>
      <c r="E657" s="24" t="n"/>
    </row>
    <row r="658">
      <c r="A658" s="2" t="inlineStr">
        <is>
          <t>WA|4701</t>
        </is>
      </c>
      <c r="B658" s="2" t="inlineStr">
        <is>
          <t>WA</t>
        </is>
      </c>
      <c r="C658" s="2" t="inlineStr">
        <is>
          <t>4701</t>
        </is>
      </c>
      <c r="D658" s="2" t="inlineStr">
        <is>
          <t>Rail transport</t>
        </is>
      </c>
      <c r="E658" s="24" t="n"/>
    </row>
    <row r="659">
      <c r="A659" s="2" t="inlineStr">
        <is>
          <t>WA|4801</t>
        </is>
      </c>
      <c r="B659" s="2" t="inlineStr">
        <is>
          <t>WA</t>
        </is>
      </c>
      <c r="C659" s="2" t="inlineStr">
        <is>
          <t>4801</t>
        </is>
      </c>
      <c r="D659" s="2" t="inlineStr">
        <is>
          <t>Water, pipeline and other transport</t>
        </is>
      </c>
      <c r="E659" s="24" t="n"/>
    </row>
    <row r="660">
      <c r="A660" s="2" t="inlineStr">
        <is>
          <t>WA|4901</t>
        </is>
      </c>
      <c r="B660" s="2" t="inlineStr">
        <is>
          <t>WA</t>
        </is>
      </c>
      <c r="C660" s="2" t="inlineStr">
        <is>
          <t>4901</t>
        </is>
      </c>
      <c r="D660" s="2" t="inlineStr">
        <is>
          <t>Air and space transport</t>
        </is>
      </c>
      <c r="E660" s="24" t="n"/>
    </row>
    <row r="661">
      <c r="A661" s="2" t="inlineStr">
        <is>
          <t>WA|5101</t>
        </is>
      </c>
      <c r="B661" s="2" t="inlineStr">
        <is>
          <t>WA</t>
        </is>
      </c>
      <c r="C661" s="2" t="inlineStr">
        <is>
          <t>5101</t>
        </is>
      </c>
      <c r="D661" s="2" t="inlineStr">
        <is>
          <t>Postal and courier pick-up and delivery service</t>
        </is>
      </c>
      <c r="E661" s="24" t="n"/>
    </row>
    <row r="662">
      <c r="A662" s="2" t="inlineStr">
        <is>
          <t>WA|5201</t>
        </is>
      </c>
      <c r="B662" s="2" t="inlineStr">
        <is>
          <t>WA</t>
        </is>
      </c>
      <c r="C662" s="2" t="inlineStr">
        <is>
          <t>5201</t>
        </is>
      </c>
      <c r="D662" s="2" t="inlineStr">
        <is>
          <t>Transport support services and storage</t>
        </is>
      </c>
      <c r="E662" s="24" t="n"/>
    </row>
    <row r="663">
      <c r="A663" s="2" t="inlineStr">
        <is>
          <t>WA|5401</t>
        </is>
      </c>
      <c r="B663" s="2" t="inlineStr">
        <is>
          <t>WA</t>
        </is>
      </c>
      <c r="C663" s="2" t="inlineStr">
        <is>
          <t>5401</t>
        </is>
      </c>
      <c r="D663" s="2" t="inlineStr">
        <is>
          <t>Publishing (except internet and music publishing)</t>
        </is>
      </c>
      <c r="E663" s="24" t="n"/>
    </row>
    <row r="664">
      <c r="A664" s="2" t="inlineStr">
        <is>
          <t>WA|5501</t>
        </is>
      </c>
      <c r="B664" s="2" t="inlineStr">
        <is>
          <t>WA</t>
        </is>
      </c>
      <c r="C664" s="2" t="inlineStr">
        <is>
          <t>5501</t>
        </is>
      </c>
      <c r="D664" s="2" t="inlineStr">
        <is>
          <t>Motion picture and sound recording</t>
        </is>
      </c>
      <c r="E664" s="24" t="n"/>
    </row>
    <row r="665">
      <c r="A665" s="2" t="inlineStr">
        <is>
          <t>WA|5601</t>
        </is>
      </c>
      <c r="B665" s="2" t="inlineStr">
        <is>
          <t>WA</t>
        </is>
      </c>
      <c r="C665" s="2" t="inlineStr">
        <is>
          <t>5601</t>
        </is>
      </c>
      <c r="D665" s="2" t="inlineStr">
        <is>
          <t>Broadcasting (except internet)</t>
        </is>
      </c>
      <c r="E665" s="24" t="n"/>
    </row>
    <row r="666">
      <c r="A666" s="2" t="inlineStr">
        <is>
          <t>WA|5701</t>
        </is>
      </c>
      <c r="B666" s="2" t="inlineStr">
        <is>
          <t>WA</t>
        </is>
      </c>
      <c r="C666" s="2" t="inlineStr">
        <is>
          <t>5701</t>
        </is>
      </c>
      <c r="D666" s="2" t="inlineStr">
        <is>
          <t>Internet service providers, internet publishing and broadcasting, websearch portals and data processing</t>
        </is>
      </c>
      <c r="E666" s="24" t="n"/>
    </row>
    <row r="667">
      <c r="A667" s="2" t="inlineStr">
        <is>
          <t>WA|5801</t>
        </is>
      </c>
      <c r="B667" s="2" t="inlineStr">
        <is>
          <t>WA</t>
        </is>
      </c>
      <c r="C667" s="2" t="inlineStr">
        <is>
          <t>5801</t>
        </is>
      </c>
      <c r="D667" s="2" t="inlineStr">
        <is>
          <t>Telecommunication services</t>
        </is>
      </c>
      <c r="E667" s="24" t="n"/>
    </row>
    <row r="668">
      <c r="A668" s="2" t="inlineStr">
        <is>
          <t>WA|6001</t>
        </is>
      </c>
      <c r="B668" s="2" t="inlineStr">
        <is>
          <t>WA</t>
        </is>
      </c>
      <c r="C668" s="2" t="inlineStr">
        <is>
          <t>6001</t>
        </is>
      </c>
      <c r="D668" s="2" t="inlineStr">
        <is>
          <t>Library and other information services</t>
        </is>
      </c>
      <c r="E668" s="24" t="n"/>
    </row>
    <row r="669">
      <c r="A669" s="2" t="inlineStr">
        <is>
          <t>WA|6201</t>
        </is>
      </c>
      <c r="B669" s="2" t="inlineStr">
        <is>
          <t>WA</t>
        </is>
      </c>
      <c r="C669" s="2" t="inlineStr">
        <is>
          <t>6201</t>
        </is>
      </c>
      <c r="D669" s="2" t="inlineStr">
        <is>
          <t>Finance</t>
        </is>
      </c>
      <c r="E669" s="24" t="n"/>
    </row>
    <row r="670">
      <c r="A670" s="2" t="inlineStr">
        <is>
          <t>WA|6301</t>
        </is>
      </c>
      <c r="B670" s="2" t="inlineStr">
        <is>
          <t>WA</t>
        </is>
      </c>
      <c r="C670" s="2" t="inlineStr">
        <is>
          <t>6301</t>
        </is>
      </c>
      <c r="D670" s="2" t="inlineStr">
        <is>
          <t>Insurance and superannuation funds</t>
        </is>
      </c>
      <c r="E670" s="24" t="n"/>
    </row>
    <row r="671">
      <c r="A671" s="2" t="inlineStr">
        <is>
          <t>WA|6401</t>
        </is>
      </c>
      <c r="B671" s="2" t="inlineStr">
        <is>
          <t>WA</t>
        </is>
      </c>
      <c r="C671" s="2" t="inlineStr">
        <is>
          <t>6401</t>
        </is>
      </c>
      <c r="D671" s="2" t="inlineStr">
        <is>
          <t>Auxiliary finance and insurance services</t>
        </is>
      </c>
      <c r="E671" s="24" t="n"/>
    </row>
    <row r="672">
      <c r="A672" s="2" t="inlineStr">
        <is>
          <t>WA|6601</t>
        </is>
      </c>
      <c r="B672" s="2" t="inlineStr">
        <is>
          <t>WA</t>
        </is>
      </c>
      <c r="C672" s="2" t="inlineStr">
        <is>
          <t>6601</t>
        </is>
      </c>
      <c r="D672" s="2" t="inlineStr">
        <is>
          <t>Rental and hiring services (except real estate)</t>
        </is>
      </c>
      <c r="E672" s="24" t="n"/>
    </row>
    <row r="673">
      <c r="A673" s="2" t="inlineStr">
        <is>
          <t>WA|6700</t>
        </is>
      </c>
      <c r="B673" s="2" t="inlineStr">
        <is>
          <t>WA</t>
        </is>
      </c>
      <c r="C673" s="2" t="inlineStr">
        <is>
          <t>6700</t>
        </is>
      </c>
      <c r="D673" s="2" t="inlineStr">
        <is>
          <t>Imputed rent for owner-occupiers</t>
        </is>
      </c>
      <c r="E673" s="24" t="n"/>
    </row>
    <row r="674">
      <c r="A674" s="2" t="inlineStr">
        <is>
          <t>WA|6701</t>
        </is>
      </c>
      <c r="B674" s="2" t="inlineStr">
        <is>
          <t>WA</t>
        </is>
      </c>
      <c r="C674" s="2" t="inlineStr">
        <is>
          <t>6701</t>
        </is>
      </c>
      <c r="D674" s="2" t="inlineStr">
        <is>
          <t>Actual rent for housing</t>
        </is>
      </c>
      <c r="E674" s="24" t="n"/>
    </row>
    <row r="675">
      <c r="A675" s="2" t="inlineStr">
        <is>
          <t>WA|6702</t>
        </is>
      </c>
      <c r="B675" s="2" t="inlineStr">
        <is>
          <t>WA</t>
        </is>
      </c>
      <c r="C675" s="2" t="inlineStr">
        <is>
          <t>6702</t>
        </is>
      </c>
      <c r="D675" s="2" t="inlineStr">
        <is>
          <t>Non-residential property operators and real estate services</t>
        </is>
      </c>
      <c r="E675" s="24" t="n"/>
    </row>
    <row r="676">
      <c r="A676" s="2" t="inlineStr">
        <is>
          <t>WA|6901</t>
        </is>
      </c>
      <c r="B676" s="2" t="inlineStr">
        <is>
          <t>WA</t>
        </is>
      </c>
      <c r="C676" s="2" t="inlineStr">
        <is>
          <t>6901</t>
        </is>
      </c>
      <c r="D676" s="2" t="inlineStr">
        <is>
          <t>Professional, scientific and technical services</t>
        </is>
      </c>
      <c r="E676" s="24" t="n"/>
    </row>
    <row r="677">
      <c r="A677" s="2" t="inlineStr">
        <is>
          <t>WA|7001</t>
        </is>
      </c>
      <c r="B677" s="2" t="inlineStr">
        <is>
          <t>WA</t>
        </is>
      </c>
      <c r="C677" s="2" t="inlineStr">
        <is>
          <t>7001</t>
        </is>
      </c>
      <c r="D677" s="2" t="inlineStr">
        <is>
          <t>Computer systems design and related services</t>
        </is>
      </c>
      <c r="E677" s="24" t="n"/>
    </row>
    <row r="678">
      <c r="A678" s="2" t="inlineStr">
        <is>
          <t>WA|7210</t>
        </is>
      </c>
      <c r="B678" s="2" t="inlineStr">
        <is>
          <t>WA</t>
        </is>
      </c>
      <c r="C678" s="2" t="inlineStr">
        <is>
          <t>7210</t>
        </is>
      </c>
      <c r="D678" s="2" t="inlineStr">
        <is>
          <t>Employment, travel agency and other administrative services</t>
        </is>
      </c>
      <c r="E678" s="24" t="n"/>
    </row>
    <row r="679">
      <c r="A679" s="2" t="inlineStr">
        <is>
          <t>WA|7310</t>
        </is>
      </c>
      <c r="B679" s="2" t="inlineStr">
        <is>
          <t>WA</t>
        </is>
      </c>
      <c r="C679" s="2" t="inlineStr">
        <is>
          <t>7310</t>
        </is>
      </c>
      <c r="D679" s="2" t="inlineStr">
        <is>
          <t>Building cleaning, pest control and other support services</t>
        </is>
      </c>
      <c r="E679" s="24" t="n"/>
    </row>
    <row r="680">
      <c r="A680" s="2" t="inlineStr">
        <is>
          <t>WA|7501</t>
        </is>
      </c>
      <c r="B680" s="2" t="inlineStr">
        <is>
          <t>WA</t>
        </is>
      </c>
      <c r="C680" s="2" t="inlineStr">
        <is>
          <t>7501</t>
        </is>
      </c>
      <c r="D680" s="2" t="inlineStr">
        <is>
          <t>Public administration and regulatory services</t>
        </is>
      </c>
      <c r="E680" s="24" t="n"/>
    </row>
    <row r="681">
      <c r="A681" s="2" t="inlineStr">
        <is>
          <t>WA|7601</t>
        </is>
      </c>
      <c r="B681" s="2" t="inlineStr">
        <is>
          <t>WA</t>
        </is>
      </c>
      <c r="C681" s="2" t="inlineStr">
        <is>
          <t>7601</t>
        </is>
      </c>
      <c r="D681" s="2" t="inlineStr">
        <is>
          <t>Defence</t>
        </is>
      </c>
      <c r="E681" s="24" t="n"/>
    </row>
    <row r="682">
      <c r="A682" s="2" t="inlineStr">
        <is>
          <t>WA|7701</t>
        </is>
      </c>
      <c r="B682" s="2" t="inlineStr">
        <is>
          <t>WA</t>
        </is>
      </c>
      <c r="C682" s="2" t="inlineStr">
        <is>
          <t>7701</t>
        </is>
      </c>
      <c r="D682" s="2" t="inlineStr">
        <is>
          <t>Public order and safety</t>
        </is>
      </c>
      <c r="E682" s="24" t="n"/>
    </row>
    <row r="683">
      <c r="A683" s="2" t="inlineStr">
        <is>
          <t>WA|8010</t>
        </is>
      </c>
      <c r="B683" s="2" t="inlineStr">
        <is>
          <t>WA</t>
        </is>
      </c>
      <c r="C683" s="2" t="inlineStr">
        <is>
          <t>8010</t>
        </is>
      </c>
      <c r="D683" s="2" t="inlineStr">
        <is>
          <t>Primary and secondary education services (including pre-schools and special schools)</t>
        </is>
      </c>
      <c r="E683" s="24" t="n"/>
    </row>
    <row r="684">
      <c r="A684" s="2" t="inlineStr">
        <is>
          <t>WA|8110</t>
        </is>
      </c>
      <c r="B684" s="2" t="inlineStr">
        <is>
          <t>WA</t>
        </is>
      </c>
      <c r="C684" s="2" t="inlineStr">
        <is>
          <t>8110</t>
        </is>
      </c>
      <c r="D684" s="2" t="inlineStr">
        <is>
          <t>Technical, vocational and tertiary education services (including undergraduate and postgraduate)</t>
        </is>
      </c>
      <c r="E684" s="24" t="n"/>
    </row>
    <row r="685">
      <c r="A685" s="2" t="inlineStr">
        <is>
          <t>WA|8210</t>
        </is>
      </c>
      <c r="B685" s="2" t="inlineStr">
        <is>
          <t>WA</t>
        </is>
      </c>
      <c r="C685" s="2" t="inlineStr">
        <is>
          <t>8210</t>
        </is>
      </c>
      <c r="D685" s="2" t="inlineStr">
        <is>
          <t>Arts, sports, adult and other education services (including community education)</t>
        </is>
      </c>
      <c r="E685" s="24" t="n"/>
    </row>
    <row r="686">
      <c r="A686" s="2" t="inlineStr">
        <is>
          <t>WA|8401</t>
        </is>
      </c>
      <c r="B686" s="2" t="inlineStr">
        <is>
          <t>WA</t>
        </is>
      </c>
      <c r="C686" s="2" t="inlineStr">
        <is>
          <t>8401</t>
        </is>
      </c>
      <c r="D686" s="2" t="inlineStr">
        <is>
          <t>Health care services</t>
        </is>
      </c>
      <c r="E686" s="24" t="n"/>
    </row>
    <row r="687">
      <c r="A687" s="2" t="inlineStr">
        <is>
          <t>WA|8601</t>
        </is>
      </c>
      <c r="B687" s="2" t="inlineStr">
        <is>
          <t>WA</t>
        </is>
      </c>
      <c r="C687" s="2" t="inlineStr">
        <is>
          <t>8601</t>
        </is>
      </c>
      <c r="D687" s="2" t="inlineStr">
        <is>
          <t>Residential care and social assistance services</t>
        </is>
      </c>
      <c r="E687" s="24" t="n"/>
    </row>
    <row r="688">
      <c r="A688" s="2" t="inlineStr">
        <is>
          <t>WA|8901</t>
        </is>
      </c>
      <c r="B688" s="2" t="inlineStr">
        <is>
          <t>WA</t>
        </is>
      </c>
      <c r="C688" s="2" t="inlineStr">
        <is>
          <t>8901</t>
        </is>
      </c>
      <c r="D688" s="2" t="inlineStr">
        <is>
          <t>Heritage, creative and performing arts</t>
        </is>
      </c>
      <c r="E688" s="24" t="n"/>
    </row>
    <row r="689">
      <c r="A689" s="2" t="inlineStr">
        <is>
          <t>WA|9101</t>
        </is>
      </c>
      <c r="B689" s="2" t="inlineStr">
        <is>
          <t>WA</t>
        </is>
      </c>
      <c r="C689" s="2" t="inlineStr">
        <is>
          <t>9101</t>
        </is>
      </c>
      <c r="D689" s="2" t="inlineStr">
        <is>
          <t>Sports and recreation</t>
        </is>
      </c>
      <c r="E689" s="24" t="n"/>
    </row>
    <row r="690">
      <c r="A690" s="2" t="inlineStr">
        <is>
          <t>WA|9201</t>
        </is>
      </c>
      <c r="B690" s="2" t="inlineStr">
        <is>
          <t>WA</t>
        </is>
      </c>
      <c r="C690" s="2" t="inlineStr">
        <is>
          <t>9201</t>
        </is>
      </c>
      <c r="D690" s="2" t="inlineStr">
        <is>
          <t>Gambling</t>
        </is>
      </c>
      <c r="E690" s="24" t="n"/>
    </row>
    <row r="691">
      <c r="A691" s="2" t="inlineStr">
        <is>
          <t>WA|9401</t>
        </is>
      </c>
      <c r="B691" s="2" t="inlineStr">
        <is>
          <t>WA</t>
        </is>
      </c>
      <c r="C691" s="2" t="inlineStr">
        <is>
          <t>9401</t>
        </is>
      </c>
      <c r="D691" s="2" t="inlineStr">
        <is>
          <t>Automotive repair and maintenance</t>
        </is>
      </c>
      <c r="E691" s="24" t="n"/>
    </row>
    <row r="692">
      <c r="A692" s="2" t="inlineStr">
        <is>
          <t>WA|9402</t>
        </is>
      </c>
      <c r="B692" s="2" t="inlineStr">
        <is>
          <t>WA</t>
        </is>
      </c>
      <c r="C692" s="2" t="inlineStr">
        <is>
          <t>9402</t>
        </is>
      </c>
      <c r="D692" s="2" t="inlineStr">
        <is>
          <t>Other repair and maintenance</t>
        </is>
      </c>
      <c r="E692" s="24" t="n"/>
    </row>
    <row r="693">
      <c r="A693" s="2" t="inlineStr">
        <is>
          <t>WA|9501</t>
        </is>
      </c>
      <c r="B693" s="2" t="inlineStr">
        <is>
          <t>WA</t>
        </is>
      </c>
      <c r="C693" s="2" t="inlineStr">
        <is>
          <t>9501</t>
        </is>
      </c>
      <c r="D693" s="2" t="inlineStr">
        <is>
          <t>Personal services</t>
        </is>
      </c>
      <c r="E693" s="24" t="n"/>
    </row>
    <row r="694">
      <c r="A694" s="2" t="inlineStr">
        <is>
          <t>WA|9502</t>
        </is>
      </c>
      <c r="B694" s="2" t="inlineStr">
        <is>
          <t>WA</t>
        </is>
      </c>
      <c r="C694" s="2" t="inlineStr">
        <is>
          <t>9502</t>
        </is>
      </c>
      <c r="D694" s="2" t="inlineStr">
        <is>
          <t>Other services</t>
        </is>
      </c>
      <c r="E694" s="24" t="n"/>
    </row>
    <row r="695">
      <c r="A695" s="2" t="inlineStr">
        <is>
          <t>Tas|0101</t>
        </is>
      </c>
      <c r="B695" s="2" t="inlineStr">
        <is>
          <t>Tas</t>
        </is>
      </c>
      <c r="C695" s="2" t="inlineStr">
        <is>
          <t>0101</t>
        </is>
      </c>
      <c r="D695" s="2" t="inlineStr">
        <is>
          <t>Sheep, grains, beef and dairy cattle</t>
        </is>
      </c>
      <c r="E695" s="24" t="n"/>
    </row>
    <row r="696">
      <c r="A696" s="2" t="inlineStr">
        <is>
          <t>Tas|0102</t>
        </is>
      </c>
      <c r="B696" s="2" t="inlineStr">
        <is>
          <t>Tas</t>
        </is>
      </c>
      <c r="C696" s="2" t="inlineStr">
        <is>
          <t>0102</t>
        </is>
      </c>
      <c r="D696" s="2" t="inlineStr">
        <is>
          <t>Poultry and other livestock</t>
        </is>
      </c>
      <c r="E696" s="24" t="n"/>
    </row>
    <row r="697">
      <c r="A697" s="2" t="inlineStr">
        <is>
          <t>Tas|0103</t>
        </is>
      </c>
      <c r="B697" s="2" t="inlineStr">
        <is>
          <t>Tas</t>
        </is>
      </c>
      <c r="C697" s="2" t="inlineStr">
        <is>
          <t>0103</t>
        </is>
      </c>
      <c r="D697" s="2" t="inlineStr">
        <is>
          <t>Other agriculture</t>
        </is>
      </c>
      <c r="E697" s="24" t="n"/>
    </row>
    <row r="698">
      <c r="A698" s="2" t="inlineStr">
        <is>
          <t>Tas|0201</t>
        </is>
      </c>
      <c r="B698" s="2" t="inlineStr">
        <is>
          <t>Tas</t>
        </is>
      </c>
      <c r="C698" s="2" t="inlineStr">
        <is>
          <t>0201</t>
        </is>
      </c>
      <c r="D698" s="2" t="inlineStr">
        <is>
          <t>Aquaculture</t>
        </is>
      </c>
      <c r="E698" s="24" t="n"/>
    </row>
    <row r="699">
      <c r="A699" s="2" t="inlineStr">
        <is>
          <t>Tas|0301</t>
        </is>
      </c>
      <c r="B699" s="2" t="inlineStr">
        <is>
          <t>Tas</t>
        </is>
      </c>
      <c r="C699" s="2" t="inlineStr">
        <is>
          <t>0301</t>
        </is>
      </c>
      <c r="D699" s="2" t="inlineStr">
        <is>
          <t>Forestry and logging</t>
        </is>
      </c>
      <c r="E699" s="24" t="n"/>
    </row>
    <row r="700">
      <c r="A700" s="2" t="inlineStr">
        <is>
          <t>Tas|0401</t>
        </is>
      </c>
      <c r="B700" s="2" t="inlineStr">
        <is>
          <t>Tas</t>
        </is>
      </c>
      <c r="C700" s="2" t="inlineStr">
        <is>
          <t>0401</t>
        </is>
      </c>
      <c r="D700" s="2" t="inlineStr">
        <is>
          <t>Fishing, hunting and trapping</t>
        </is>
      </c>
      <c r="E700" s="24" t="n"/>
    </row>
    <row r="701">
      <c r="A701" s="2" t="inlineStr">
        <is>
          <t>Tas|0501</t>
        </is>
      </c>
      <c r="B701" s="2" t="inlineStr">
        <is>
          <t>Tas</t>
        </is>
      </c>
      <c r="C701" s="2" t="inlineStr">
        <is>
          <t>0501</t>
        </is>
      </c>
      <c r="D701" s="2" t="inlineStr">
        <is>
          <t>Agriculture, forestry and fishing support services</t>
        </is>
      </c>
      <c r="E701" s="24" t="n"/>
    </row>
    <row r="702">
      <c r="A702" s="2" t="inlineStr">
        <is>
          <t>Tas|0601</t>
        </is>
      </c>
      <c r="B702" s="2" t="inlineStr">
        <is>
          <t>Tas</t>
        </is>
      </c>
      <c r="C702" s="2" t="inlineStr">
        <is>
          <t>0601</t>
        </is>
      </c>
      <c r="D702" s="2" t="inlineStr">
        <is>
          <t>Coal mining</t>
        </is>
      </c>
      <c r="E702" s="24" t="n"/>
    </row>
    <row r="703">
      <c r="A703" s="2" t="inlineStr">
        <is>
          <t>Tas|0701</t>
        </is>
      </c>
      <c r="B703" s="2" t="inlineStr">
        <is>
          <t>Tas</t>
        </is>
      </c>
      <c r="C703" s="2" t="inlineStr">
        <is>
          <t>0701</t>
        </is>
      </c>
      <c r="D703" s="2" t="inlineStr">
        <is>
          <t>Oil and gas extraction</t>
        </is>
      </c>
      <c r="E703" s="24" t="n"/>
    </row>
    <row r="704">
      <c r="A704" s="2" t="inlineStr">
        <is>
          <t>Tas|0801</t>
        </is>
      </c>
      <c r="B704" s="2" t="inlineStr">
        <is>
          <t>Tas</t>
        </is>
      </c>
      <c r="C704" s="2" t="inlineStr">
        <is>
          <t>0801</t>
        </is>
      </c>
      <c r="D704" s="2" t="inlineStr">
        <is>
          <t>Iron ore mining</t>
        </is>
      </c>
      <c r="E704" s="24" t="n"/>
    </row>
    <row r="705">
      <c r="A705" s="2" t="inlineStr">
        <is>
          <t>Tas|0802</t>
        </is>
      </c>
      <c r="B705" s="2" t="inlineStr">
        <is>
          <t>Tas</t>
        </is>
      </c>
      <c r="C705" s="2" t="inlineStr">
        <is>
          <t>0802</t>
        </is>
      </c>
      <c r="D705" s="2" t="inlineStr">
        <is>
          <t>Non-ferrous metal ore mining</t>
        </is>
      </c>
      <c r="E705" s="24" t="n"/>
    </row>
    <row r="706">
      <c r="A706" s="2" t="inlineStr">
        <is>
          <t>Tas|0901</t>
        </is>
      </c>
      <c r="B706" s="2" t="inlineStr">
        <is>
          <t>Tas</t>
        </is>
      </c>
      <c r="C706" s="2" t="inlineStr">
        <is>
          <t>0901</t>
        </is>
      </c>
      <c r="D706" s="2" t="inlineStr">
        <is>
          <t>Non-metallic mineral mining</t>
        </is>
      </c>
      <c r="E706" s="24" t="n"/>
    </row>
    <row r="707">
      <c r="A707" s="2" t="inlineStr">
        <is>
          <t>Tas|1001</t>
        </is>
      </c>
      <c r="B707" s="2" t="inlineStr">
        <is>
          <t>Tas</t>
        </is>
      </c>
      <c r="C707" s="2" t="inlineStr">
        <is>
          <t>1001</t>
        </is>
      </c>
      <c r="D707" s="2" t="inlineStr">
        <is>
          <t>Exploration and mining support services</t>
        </is>
      </c>
      <c r="E707" s="24" t="n"/>
    </row>
    <row r="708">
      <c r="A708" s="2" t="inlineStr">
        <is>
          <t>Tas|1101</t>
        </is>
      </c>
      <c r="B708" s="2" t="inlineStr">
        <is>
          <t>Tas</t>
        </is>
      </c>
      <c r="C708" s="2" t="inlineStr">
        <is>
          <t>1101</t>
        </is>
      </c>
      <c r="D708" s="2" t="inlineStr">
        <is>
          <t>Meat and meat product manufacturing</t>
        </is>
      </c>
      <c r="E708" s="24" t="n"/>
    </row>
    <row r="709">
      <c r="A709" s="2" t="inlineStr">
        <is>
          <t>Tas|1102</t>
        </is>
      </c>
      <c r="B709" s="2" t="inlineStr">
        <is>
          <t>Tas</t>
        </is>
      </c>
      <c r="C709" s="2" t="inlineStr">
        <is>
          <t>1102</t>
        </is>
      </c>
      <c r="D709" s="2" t="inlineStr">
        <is>
          <t>Processed seafood manufacturing</t>
        </is>
      </c>
      <c r="E709" s="24" t="n"/>
    </row>
    <row r="710">
      <c r="A710" s="2" t="inlineStr">
        <is>
          <t>Tas|1103</t>
        </is>
      </c>
      <c r="B710" s="2" t="inlineStr">
        <is>
          <t>Tas</t>
        </is>
      </c>
      <c r="C710" s="2" t="inlineStr">
        <is>
          <t>1103</t>
        </is>
      </c>
      <c r="D710" s="2" t="inlineStr">
        <is>
          <t>Dairy product manufacturing</t>
        </is>
      </c>
      <c r="E710" s="24" t="n"/>
    </row>
    <row r="711">
      <c r="A711" s="2" t="inlineStr">
        <is>
          <t>Tas|1104</t>
        </is>
      </c>
      <c r="B711" s="2" t="inlineStr">
        <is>
          <t>Tas</t>
        </is>
      </c>
      <c r="C711" s="2" t="inlineStr">
        <is>
          <t>1104</t>
        </is>
      </c>
      <c r="D711" s="2" t="inlineStr">
        <is>
          <t>Fruit and vegetable product manufacturing</t>
        </is>
      </c>
      <c r="E711" s="24" t="n"/>
    </row>
    <row r="712">
      <c r="A712" s="2" t="inlineStr">
        <is>
          <t>Tas|1105</t>
        </is>
      </c>
      <c r="B712" s="2" t="inlineStr">
        <is>
          <t>Tas</t>
        </is>
      </c>
      <c r="C712" s="2" t="inlineStr">
        <is>
          <t>1105</t>
        </is>
      </c>
      <c r="D712" s="2" t="inlineStr">
        <is>
          <t>Oils and fats manufacturing</t>
        </is>
      </c>
      <c r="E712" s="24" t="n"/>
    </row>
    <row r="713">
      <c r="A713" s="2" t="inlineStr">
        <is>
          <t>Tas|1106</t>
        </is>
      </c>
      <c r="B713" s="2" t="inlineStr">
        <is>
          <t>Tas</t>
        </is>
      </c>
      <c r="C713" s="2" t="inlineStr">
        <is>
          <t>1106</t>
        </is>
      </c>
      <c r="D713" s="2" t="inlineStr">
        <is>
          <t>Grain mill and cereal product manufacturing</t>
        </is>
      </c>
      <c r="E713" s="24" t="n"/>
    </row>
    <row r="714">
      <c r="A714" s="2" t="inlineStr">
        <is>
          <t>Tas|1107</t>
        </is>
      </c>
      <c r="B714" s="2" t="inlineStr">
        <is>
          <t>Tas</t>
        </is>
      </c>
      <c r="C714" s="2" t="inlineStr">
        <is>
          <t>1107</t>
        </is>
      </c>
      <c r="D714" s="2" t="inlineStr">
        <is>
          <t>Bakery product manufacturing</t>
        </is>
      </c>
      <c r="E714" s="24" t="n"/>
    </row>
    <row r="715">
      <c r="A715" s="2" t="inlineStr">
        <is>
          <t>Tas|1108</t>
        </is>
      </c>
      <c r="B715" s="2" t="inlineStr">
        <is>
          <t>Tas</t>
        </is>
      </c>
      <c r="C715" s="2" t="inlineStr">
        <is>
          <t>1108</t>
        </is>
      </c>
      <c r="D715" s="2" t="inlineStr">
        <is>
          <t>Sugar and confectionery manufacturing</t>
        </is>
      </c>
      <c r="E715" s="24" t="n"/>
    </row>
    <row r="716">
      <c r="A716" s="2" t="inlineStr">
        <is>
          <t>Tas|1109</t>
        </is>
      </c>
      <c r="B716" s="2" t="inlineStr">
        <is>
          <t>Tas</t>
        </is>
      </c>
      <c r="C716" s="2" t="inlineStr">
        <is>
          <t>1109</t>
        </is>
      </c>
      <c r="D716" s="2" t="inlineStr">
        <is>
          <t>Other food product manufacturing</t>
        </is>
      </c>
      <c r="E716" s="24" t="n"/>
    </row>
    <row r="717">
      <c r="A717" s="2" t="inlineStr">
        <is>
          <t>Tas|1201</t>
        </is>
      </c>
      <c r="B717" s="2" t="inlineStr">
        <is>
          <t>Tas</t>
        </is>
      </c>
      <c r="C717" s="2" t="inlineStr">
        <is>
          <t>1201</t>
        </is>
      </c>
      <c r="D717" s="2" t="inlineStr">
        <is>
          <t>Soft drinks, cordials and syrup manufacturing</t>
        </is>
      </c>
      <c r="E717" s="24" t="n"/>
    </row>
    <row r="718">
      <c r="A718" s="2" t="inlineStr">
        <is>
          <t>Tas|1202</t>
        </is>
      </c>
      <c r="B718" s="2" t="inlineStr">
        <is>
          <t>Tas</t>
        </is>
      </c>
      <c r="C718" s="2" t="inlineStr">
        <is>
          <t>1202</t>
        </is>
      </c>
      <c r="D718" s="2" t="inlineStr">
        <is>
          <t>Beer manufacturing</t>
        </is>
      </c>
      <c r="E718" s="24" t="n"/>
    </row>
    <row r="719">
      <c r="A719" s="2" t="inlineStr">
        <is>
          <t>Tas|1205</t>
        </is>
      </c>
      <c r="B719" s="2" t="inlineStr">
        <is>
          <t>Tas</t>
        </is>
      </c>
      <c r="C719" s="2" t="inlineStr">
        <is>
          <t>1205</t>
        </is>
      </c>
      <c r="D719" s="2" t="inlineStr">
        <is>
          <t>Wine, spirits and tobacco</t>
        </is>
      </c>
      <c r="E719" s="24" t="n"/>
    </row>
    <row r="720">
      <c r="A720" s="2" t="inlineStr">
        <is>
          <t>Tas|1301</t>
        </is>
      </c>
      <c r="B720" s="2" t="inlineStr">
        <is>
          <t>Tas</t>
        </is>
      </c>
      <c r="C720" s="2" t="inlineStr">
        <is>
          <t>1301</t>
        </is>
      </c>
      <c r="D720" s="2" t="inlineStr">
        <is>
          <t>Textile manufacturing</t>
        </is>
      </c>
      <c r="E720" s="24" t="n"/>
    </row>
    <row r="721">
      <c r="A721" s="2" t="inlineStr">
        <is>
          <t>Tas|1302</t>
        </is>
      </c>
      <c r="B721" s="2" t="inlineStr">
        <is>
          <t>Tas</t>
        </is>
      </c>
      <c r="C721" s="2" t="inlineStr">
        <is>
          <t>1302</t>
        </is>
      </c>
      <c r="D721" s="2" t="inlineStr">
        <is>
          <t>Tanned leather, dressed fur and leather product manufacturing</t>
        </is>
      </c>
      <c r="E721" s="24" t="n"/>
    </row>
    <row r="722">
      <c r="A722" s="2" t="inlineStr">
        <is>
          <t>Tas|1303</t>
        </is>
      </c>
      <c r="B722" s="2" t="inlineStr">
        <is>
          <t>Tas</t>
        </is>
      </c>
      <c r="C722" s="2" t="inlineStr">
        <is>
          <t>1303</t>
        </is>
      </c>
      <c r="D722" s="2" t="inlineStr">
        <is>
          <t>Textile product manufacturing</t>
        </is>
      </c>
      <c r="E722" s="24" t="n"/>
    </row>
    <row r="723">
      <c r="A723" s="2" t="inlineStr">
        <is>
          <t>Tas|1304</t>
        </is>
      </c>
      <c r="B723" s="2" t="inlineStr">
        <is>
          <t>Tas</t>
        </is>
      </c>
      <c r="C723" s="2" t="inlineStr">
        <is>
          <t>1304</t>
        </is>
      </c>
      <c r="D723" s="2" t="inlineStr">
        <is>
          <t>Knitted product manufacturing</t>
        </is>
      </c>
      <c r="E723" s="24" t="n"/>
    </row>
    <row r="724">
      <c r="A724" s="2" t="inlineStr">
        <is>
          <t>Tas|1305</t>
        </is>
      </c>
      <c r="B724" s="2" t="inlineStr">
        <is>
          <t>Tas</t>
        </is>
      </c>
      <c r="C724" s="2" t="inlineStr">
        <is>
          <t>1305</t>
        </is>
      </c>
      <c r="D724" s="2" t="inlineStr">
        <is>
          <t>Clothing manufacturing</t>
        </is>
      </c>
      <c r="E724" s="24" t="n"/>
    </row>
    <row r="725">
      <c r="A725" s="2" t="inlineStr">
        <is>
          <t>Tas|1306</t>
        </is>
      </c>
      <c r="B725" s="2" t="inlineStr">
        <is>
          <t>Tas</t>
        </is>
      </c>
      <c r="C725" s="2" t="inlineStr">
        <is>
          <t>1306</t>
        </is>
      </c>
      <c r="D725" s="2" t="inlineStr">
        <is>
          <t>Footwear manufacturing</t>
        </is>
      </c>
      <c r="E725" s="24" t="n"/>
    </row>
    <row r="726">
      <c r="A726" s="2" t="inlineStr">
        <is>
          <t>Tas|1401</t>
        </is>
      </c>
      <c r="B726" s="2" t="inlineStr">
        <is>
          <t>Tas</t>
        </is>
      </c>
      <c r="C726" s="2" t="inlineStr">
        <is>
          <t>1401</t>
        </is>
      </c>
      <c r="D726" s="2" t="inlineStr">
        <is>
          <t>Sawmill product manufacturing</t>
        </is>
      </c>
      <c r="E726" s="24" t="n"/>
    </row>
    <row r="727">
      <c r="A727" s="2" t="inlineStr">
        <is>
          <t>Tas|1402</t>
        </is>
      </c>
      <c r="B727" s="2" t="inlineStr">
        <is>
          <t>Tas</t>
        </is>
      </c>
      <c r="C727" s="2" t="inlineStr">
        <is>
          <t>1402</t>
        </is>
      </c>
      <c r="D727" s="2" t="inlineStr">
        <is>
          <t>Other wood product manufacturing</t>
        </is>
      </c>
      <c r="E727" s="24" t="n"/>
    </row>
    <row r="728">
      <c r="A728" s="2" t="inlineStr">
        <is>
          <t>Tas|1501</t>
        </is>
      </c>
      <c r="B728" s="2" t="inlineStr">
        <is>
          <t>Tas</t>
        </is>
      </c>
      <c r="C728" s="2" t="inlineStr">
        <is>
          <t>1501</t>
        </is>
      </c>
      <c r="D728" s="2" t="inlineStr">
        <is>
          <t>Pulp, paper and paperboard manufacturing</t>
        </is>
      </c>
      <c r="E728" s="24" t="n"/>
    </row>
    <row r="729">
      <c r="A729" s="2" t="inlineStr">
        <is>
          <t>Tas|1502</t>
        </is>
      </c>
      <c r="B729" s="2" t="inlineStr">
        <is>
          <t>Tas</t>
        </is>
      </c>
      <c r="C729" s="2" t="inlineStr">
        <is>
          <t>1502</t>
        </is>
      </c>
      <c r="D729" s="2" t="inlineStr">
        <is>
          <t>Paper stationery and other converted paper product manufacturing</t>
        </is>
      </c>
      <c r="E729" s="24" t="n"/>
    </row>
    <row r="730">
      <c r="A730" s="2" t="inlineStr">
        <is>
          <t>Tas|1601</t>
        </is>
      </c>
      <c r="B730" s="2" t="inlineStr">
        <is>
          <t>Tas</t>
        </is>
      </c>
      <c r="C730" s="2" t="inlineStr">
        <is>
          <t>1601</t>
        </is>
      </c>
      <c r="D730" s="2" t="inlineStr">
        <is>
          <t>Printing (including the reproduction of recorded media)</t>
        </is>
      </c>
      <c r="E730" s="24" t="n"/>
    </row>
    <row r="731">
      <c r="A731" s="2" t="inlineStr">
        <is>
          <t>Tas|1701</t>
        </is>
      </c>
      <c r="B731" s="2" t="inlineStr">
        <is>
          <t>Tas</t>
        </is>
      </c>
      <c r="C731" s="2" t="inlineStr">
        <is>
          <t>1701</t>
        </is>
      </c>
      <c r="D731" s="2" t="inlineStr">
        <is>
          <t>Petroleum and coal product manufacturing</t>
        </is>
      </c>
      <c r="E731" s="24" t="n"/>
    </row>
    <row r="732">
      <c r="A732" s="2" t="inlineStr">
        <is>
          <t>Tas|1801</t>
        </is>
      </c>
      <c r="B732" s="2" t="inlineStr">
        <is>
          <t>Tas</t>
        </is>
      </c>
      <c r="C732" s="2" t="inlineStr">
        <is>
          <t>1801</t>
        </is>
      </c>
      <c r="D732" s="2" t="inlineStr">
        <is>
          <t>Human pharmaceutical and medicinal product manufacturing</t>
        </is>
      </c>
      <c r="E732" s="24" t="n"/>
    </row>
    <row r="733">
      <c r="A733" s="2" t="inlineStr">
        <is>
          <t>Tas|1802</t>
        </is>
      </c>
      <c r="B733" s="2" t="inlineStr">
        <is>
          <t>Tas</t>
        </is>
      </c>
      <c r="C733" s="2" t="inlineStr">
        <is>
          <t>1802</t>
        </is>
      </c>
      <c r="D733" s="2" t="inlineStr">
        <is>
          <t>Veterinary pharmaceutical and medicinal product manufacturing</t>
        </is>
      </c>
      <c r="E733" s="24" t="n"/>
    </row>
    <row r="734">
      <c r="A734" s="2" t="inlineStr">
        <is>
          <t>Tas|1803</t>
        </is>
      </c>
      <c r="B734" s="2" t="inlineStr">
        <is>
          <t>Tas</t>
        </is>
      </c>
      <c r="C734" s="2" t="inlineStr">
        <is>
          <t>1803</t>
        </is>
      </c>
      <c r="D734" s="2" t="inlineStr">
        <is>
          <t>Basic chemical manufacturing</t>
        </is>
      </c>
      <c r="E734" s="24" t="n"/>
    </row>
    <row r="735">
      <c r="A735" s="2" t="inlineStr">
        <is>
          <t>Tas|1804</t>
        </is>
      </c>
      <c r="B735" s="2" t="inlineStr">
        <is>
          <t>Tas</t>
        </is>
      </c>
      <c r="C735" s="2" t="inlineStr">
        <is>
          <t>1804</t>
        </is>
      </c>
      <c r="D735" s="2" t="inlineStr">
        <is>
          <t>Cleaning compounds and toiletry preparation manufacturing</t>
        </is>
      </c>
      <c r="E735" s="24" t="n"/>
    </row>
    <row r="736">
      <c r="A736" s="2" t="inlineStr">
        <is>
          <t>Tas|1901</t>
        </is>
      </c>
      <c r="B736" s="2" t="inlineStr">
        <is>
          <t>Tas</t>
        </is>
      </c>
      <c r="C736" s="2" t="inlineStr">
        <is>
          <t>1901</t>
        </is>
      </c>
      <c r="D736" s="2" t="inlineStr">
        <is>
          <t>Polymer product manufacturing</t>
        </is>
      </c>
      <c r="E736" s="24" t="n"/>
    </row>
    <row r="737">
      <c r="A737" s="2" t="inlineStr">
        <is>
          <t>Tas|1902</t>
        </is>
      </c>
      <c r="B737" s="2" t="inlineStr">
        <is>
          <t>Tas</t>
        </is>
      </c>
      <c r="C737" s="2" t="inlineStr">
        <is>
          <t>1902</t>
        </is>
      </c>
      <c r="D737" s="2" t="inlineStr">
        <is>
          <t>Natural rubber product manufacturing</t>
        </is>
      </c>
      <c r="E737" s="24" t="n"/>
    </row>
    <row r="738">
      <c r="A738" s="2" t="inlineStr">
        <is>
          <t>Tas|2001</t>
        </is>
      </c>
      <c r="B738" s="2" t="inlineStr">
        <is>
          <t>Tas</t>
        </is>
      </c>
      <c r="C738" s="2" t="inlineStr">
        <is>
          <t>2001</t>
        </is>
      </c>
      <c r="D738" s="2" t="inlineStr">
        <is>
          <t>Glass and glass product manufacturing</t>
        </is>
      </c>
      <c r="E738" s="24" t="n"/>
    </row>
    <row r="739">
      <c r="A739" s="2" t="inlineStr">
        <is>
          <t>Tas|2002</t>
        </is>
      </c>
      <c r="B739" s="2" t="inlineStr">
        <is>
          <t>Tas</t>
        </is>
      </c>
      <c r="C739" s="2" t="inlineStr">
        <is>
          <t>2002</t>
        </is>
      </c>
      <c r="D739" s="2" t="inlineStr">
        <is>
          <t>Ceramic product manufacturing</t>
        </is>
      </c>
      <c r="E739" s="24" t="n"/>
    </row>
    <row r="740">
      <c r="A740" s="2" t="inlineStr">
        <is>
          <t>Tas|2003</t>
        </is>
      </c>
      <c r="B740" s="2" t="inlineStr">
        <is>
          <t>Tas</t>
        </is>
      </c>
      <c r="C740" s="2" t="inlineStr">
        <is>
          <t>2003</t>
        </is>
      </c>
      <c r="D740" s="2" t="inlineStr">
        <is>
          <t>Cement, lime and ready-mixed concrete manufacturing</t>
        </is>
      </c>
      <c r="E740" s="24" t="n"/>
    </row>
    <row r="741">
      <c r="A741" s="2" t="inlineStr">
        <is>
          <t>Tas|2004</t>
        </is>
      </c>
      <c r="B741" s="2" t="inlineStr">
        <is>
          <t>Tas</t>
        </is>
      </c>
      <c r="C741" s="2" t="inlineStr">
        <is>
          <t>2004</t>
        </is>
      </c>
      <c r="D741" s="2" t="inlineStr">
        <is>
          <t>Plaster and concrete product manufacturing</t>
        </is>
      </c>
      <c r="E741" s="24" t="n"/>
    </row>
    <row r="742">
      <c r="A742" s="2" t="inlineStr">
        <is>
          <t>Tas|2005</t>
        </is>
      </c>
      <c r="B742" s="2" t="inlineStr">
        <is>
          <t>Tas</t>
        </is>
      </c>
      <c r="C742" s="2" t="inlineStr">
        <is>
          <t>2005</t>
        </is>
      </c>
      <c r="D742" s="2" t="inlineStr">
        <is>
          <t>Other non-metallic mineral product manufacturing</t>
        </is>
      </c>
      <c r="E742" s="24" t="n"/>
    </row>
    <row r="743">
      <c r="A743" s="2" t="inlineStr">
        <is>
          <t>Tas|2101</t>
        </is>
      </c>
      <c r="B743" s="2" t="inlineStr">
        <is>
          <t>Tas</t>
        </is>
      </c>
      <c r="C743" s="2" t="inlineStr">
        <is>
          <t>2101</t>
        </is>
      </c>
      <c r="D743" s="2" t="inlineStr">
        <is>
          <t>Iron and steel manufacturing</t>
        </is>
      </c>
      <c r="E743" s="24" t="n"/>
    </row>
    <row r="744">
      <c r="A744" s="2" t="inlineStr">
        <is>
          <t>Tas|2102</t>
        </is>
      </c>
      <c r="B744" s="2" t="inlineStr">
        <is>
          <t>Tas</t>
        </is>
      </c>
      <c r="C744" s="2" t="inlineStr">
        <is>
          <t>2102</t>
        </is>
      </c>
      <c r="D744" s="2" t="inlineStr">
        <is>
          <t>Basic non-ferrous metal manufacturing</t>
        </is>
      </c>
      <c r="E744" s="24" t="n"/>
    </row>
    <row r="745">
      <c r="A745" s="2" t="inlineStr">
        <is>
          <t>Tas|2201</t>
        </is>
      </c>
      <c r="B745" s="2" t="inlineStr">
        <is>
          <t>Tas</t>
        </is>
      </c>
      <c r="C745" s="2" t="inlineStr">
        <is>
          <t>2201</t>
        </is>
      </c>
      <c r="D745" s="2" t="inlineStr">
        <is>
          <t>Forged iron and steel product manufacturing</t>
        </is>
      </c>
      <c r="E745" s="24" t="n"/>
    </row>
    <row r="746">
      <c r="A746" s="2" t="inlineStr">
        <is>
          <t>Tas|2202</t>
        </is>
      </c>
      <c r="B746" s="2" t="inlineStr">
        <is>
          <t>Tas</t>
        </is>
      </c>
      <c r="C746" s="2" t="inlineStr">
        <is>
          <t>2202</t>
        </is>
      </c>
      <c r="D746" s="2" t="inlineStr">
        <is>
          <t>Structural metal product manufacturing</t>
        </is>
      </c>
      <c r="E746" s="24" t="n"/>
    </row>
    <row r="747">
      <c r="A747" s="2" t="inlineStr">
        <is>
          <t>Tas|2203</t>
        </is>
      </c>
      <c r="B747" s="2" t="inlineStr">
        <is>
          <t>Tas</t>
        </is>
      </c>
      <c r="C747" s="2" t="inlineStr">
        <is>
          <t>2203</t>
        </is>
      </c>
      <c r="D747" s="2" t="inlineStr">
        <is>
          <t>Metal containers and other sheet metal product manufacturing</t>
        </is>
      </c>
      <c r="E747" s="24" t="n"/>
    </row>
    <row r="748">
      <c r="A748" s="2" t="inlineStr">
        <is>
          <t>Tas|2204</t>
        </is>
      </c>
      <c r="B748" s="2" t="inlineStr">
        <is>
          <t>Tas</t>
        </is>
      </c>
      <c r="C748" s="2" t="inlineStr">
        <is>
          <t>2204</t>
        </is>
      </c>
      <c r="D748" s="2" t="inlineStr">
        <is>
          <t>Other fabricated metal product manufacturing</t>
        </is>
      </c>
      <c r="E748" s="24" t="n"/>
    </row>
    <row r="749">
      <c r="A749" s="2" t="inlineStr">
        <is>
          <t>Tas|2301</t>
        </is>
      </c>
      <c r="B749" s="2" t="inlineStr">
        <is>
          <t>Tas</t>
        </is>
      </c>
      <c r="C749" s="2" t="inlineStr">
        <is>
          <t>2301</t>
        </is>
      </c>
      <c r="D749" s="2" t="inlineStr">
        <is>
          <t>Motor vehicles and parts; other transport equipment manufacturing</t>
        </is>
      </c>
      <c r="E749" s="24" t="n"/>
    </row>
    <row r="750">
      <c r="A750" s="2" t="inlineStr">
        <is>
          <t>Tas|2302</t>
        </is>
      </c>
      <c r="B750" s="2" t="inlineStr">
        <is>
          <t>Tas</t>
        </is>
      </c>
      <c r="C750" s="2" t="inlineStr">
        <is>
          <t>2302</t>
        </is>
      </c>
      <c r="D750" s="2" t="inlineStr">
        <is>
          <t>Ships and boat manufacturing</t>
        </is>
      </c>
      <c r="E750" s="24" t="n"/>
    </row>
    <row r="751">
      <c r="A751" s="2" t="inlineStr">
        <is>
          <t>Tas|2303</t>
        </is>
      </c>
      <c r="B751" s="2" t="inlineStr">
        <is>
          <t>Tas</t>
        </is>
      </c>
      <c r="C751" s="2" t="inlineStr">
        <is>
          <t>2303</t>
        </is>
      </c>
      <c r="D751" s="2" t="inlineStr">
        <is>
          <t>Railway rolling stock manufacturing</t>
        </is>
      </c>
      <c r="E751" s="24" t="n"/>
    </row>
    <row r="752">
      <c r="A752" s="2" t="inlineStr">
        <is>
          <t>Tas|2304</t>
        </is>
      </c>
      <c r="B752" s="2" t="inlineStr">
        <is>
          <t>Tas</t>
        </is>
      </c>
      <c r="C752" s="2" t="inlineStr">
        <is>
          <t>2304</t>
        </is>
      </c>
      <c r="D752" s="2" t="inlineStr">
        <is>
          <t>Aircraft manufacturing</t>
        </is>
      </c>
      <c r="E752" s="24" t="n"/>
    </row>
    <row r="753">
      <c r="A753" s="2" t="inlineStr">
        <is>
          <t>Tas|2401</t>
        </is>
      </c>
      <c r="B753" s="2" t="inlineStr">
        <is>
          <t>Tas</t>
        </is>
      </c>
      <c r="C753" s="2" t="inlineStr">
        <is>
          <t>2401</t>
        </is>
      </c>
      <c r="D753" s="2" t="inlineStr">
        <is>
          <t>Professional, scientific, computer and electronic equipment manufacturing</t>
        </is>
      </c>
      <c r="E753" s="24" t="n"/>
    </row>
    <row r="754">
      <c r="A754" s="2" t="inlineStr">
        <is>
          <t>Tas|2403</t>
        </is>
      </c>
      <c r="B754" s="2" t="inlineStr">
        <is>
          <t>Tas</t>
        </is>
      </c>
      <c r="C754" s="2" t="inlineStr">
        <is>
          <t>2403</t>
        </is>
      </c>
      <c r="D754" s="2" t="inlineStr">
        <is>
          <t>Electrical equipment manufacturing</t>
        </is>
      </c>
      <c r="E754" s="24" t="n"/>
    </row>
    <row r="755">
      <c r="A755" s="2" t="inlineStr">
        <is>
          <t>Tas|2404</t>
        </is>
      </c>
      <c r="B755" s="2" t="inlineStr">
        <is>
          <t>Tas</t>
        </is>
      </c>
      <c r="C755" s="2" t="inlineStr">
        <is>
          <t>2404</t>
        </is>
      </c>
      <c r="D755" s="2" t="inlineStr">
        <is>
          <t>Domestic appliance manufacturing</t>
        </is>
      </c>
      <c r="E755" s="24" t="n"/>
    </row>
    <row r="756">
      <c r="A756" s="2" t="inlineStr">
        <is>
          <t>Tas|2405</t>
        </is>
      </c>
      <c r="B756" s="2" t="inlineStr">
        <is>
          <t>Tas</t>
        </is>
      </c>
      <c r="C756" s="2" t="inlineStr">
        <is>
          <t>2405</t>
        </is>
      </c>
      <c r="D756" s="2" t="inlineStr">
        <is>
          <t>Specialised and other machinery and equipment manufacturing</t>
        </is>
      </c>
      <c r="E756" s="24" t="n"/>
    </row>
    <row r="757">
      <c r="A757" s="2" t="inlineStr">
        <is>
          <t>Tas|2501</t>
        </is>
      </c>
      <c r="B757" s="2" t="inlineStr">
        <is>
          <t>Tas</t>
        </is>
      </c>
      <c r="C757" s="2" t="inlineStr">
        <is>
          <t>2501</t>
        </is>
      </c>
      <c r="D757" s="2" t="inlineStr">
        <is>
          <t>Furniture manufacturing</t>
        </is>
      </c>
      <c r="E757" s="24" t="n"/>
    </row>
    <row r="758">
      <c r="A758" s="2" t="inlineStr">
        <is>
          <t>Tas|2502</t>
        </is>
      </c>
      <c r="B758" s="2" t="inlineStr">
        <is>
          <t>Tas</t>
        </is>
      </c>
      <c r="C758" s="2" t="inlineStr">
        <is>
          <t>2502</t>
        </is>
      </c>
      <c r="D758" s="2" t="inlineStr">
        <is>
          <t>Other manufactured products</t>
        </is>
      </c>
      <c r="E758" s="24" t="n"/>
    </row>
    <row r="759">
      <c r="A759" s="2" t="inlineStr">
        <is>
          <t>Tas|2601</t>
        </is>
      </c>
      <c r="B759" s="2" t="inlineStr">
        <is>
          <t>Tas</t>
        </is>
      </c>
      <c r="C759" s="2" t="inlineStr">
        <is>
          <t>2601</t>
        </is>
      </c>
      <c r="D759" s="2" t="inlineStr">
        <is>
          <t>Electricity generation</t>
        </is>
      </c>
      <c r="E759" s="24" t="n"/>
    </row>
    <row r="760">
      <c r="A760" s="2" t="inlineStr">
        <is>
          <t>Tas|2605</t>
        </is>
      </c>
      <c r="B760" s="2" t="inlineStr">
        <is>
          <t>Tas</t>
        </is>
      </c>
      <c r="C760" s="2" t="inlineStr">
        <is>
          <t>2605</t>
        </is>
      </c>
      <c r="D760" s="2" t="inlineStr">
        <is>
          <t>Electricity transmission, distribution, on selling and electricity market operation</t>
        </is>
      </c>
      <c r="E760" s="24" t="n"/>
    </row>
    <row r="761">
      <c r="A761" s="2" t="inlineStr">
        <is>
          <t>Tas|2701</t>
        </is>
      </c>
      <c r="B761" s="2" t="inlineStr">
        <is>
          <t>Tas</t>
        </is>
      </c>
      <c r="C761" s="2" t="inlineStr">
        <is>
          <t>2701</t>
        </is>
      </c>
      <c r="D761" s="2" t="inlineStr">
        <is>
          <t>Gas supply</t>
        </is>
      </c>
      <c r="E761" s="24" t="n"/>
    </row>
    <row r="762">
      <c r="A762" s="2" t="inlineStr">
        <is>
          <t>Tas|2801</t>
        </is>
      </c>
      <c r="B762" s="2" t="inlineStr">
        <is>
          <t>Tas</t>
        </is>
      </c>
      <c r="C762" s="2" t="inlineStr">
        <is>
          <t>2801</t>
        </is>
      </c>
      <c r="D762" s="2" t="inlineStr">
        <is>
          <t>Water supply, sewerage and drainage services</t>
        </is>
      </c>
      <c r="E762" s="24" t="n"/>
    </row>
    <row r="763">
      <c r="A763" s="2" t="inlineStr">
        <is>
          <t>Tas|2901</t>
        </is>
      </c>
      <c r="B763" s="2" t="inlineStr">
        <is>
          <t>Tas</t>
        </is>
      </c>
      <c r="C763" s="2" t="inlineStr">
        <is>
          <t>2901</t>
        </is>
      </c>
      <c r="D763" s="2" t="inlineStr">
        <is>
          <t>Waste collection, treatment and disposal services</t>
        </is>
      </c>
      <c r="E763" s="24" t="n"/>
    </row>
    <row r="764">
      <c r="A764" s="2" t="inlineStr">
        <is>
          <t>Tas|3001</t>
        </is>
      </c>
      <c r="B764" s="2" t="inlineStr">
        <is>
          <t>Tas</t>
        </is>
      </c>
      <c r="C764" s="2" t="inlineStr">
        <is>
          <t>3001</t>
        </is>
      </c>
      <c r="D764" s="2" t="inlineStr">
        <is>
          <t>Residential building construction</t>
        </is>
      </c>
      <c r="E764" s="24" t="n"/>
    </row>
    <row r="765">
      <c r="A765" s="2" t="inlineStr">
        <is>
          <t>Tas|3002</t>
        </is>
      </c>
      <c r="B765" s="2" t="inlineStr">
        <is>
          <t>Tas</t>
        </is>
      </c>
      <c r="C765" s="2" t="inlineStr">
        <is>
          <t>3002</t>
        </is>
      </c>
      <c r="D765" s="2" t="inlineStr">
        <is>
          <t>Non-residential building construction</t>
        </is>
      </c>
      <c r="E765" s="24" t="n"/>
    </row>
    <row r="766">
      <c r="A766" s="2" t="inlineStr">
        <is>
          <t>Tas|3101</t>
        </is>
      </c>
      <c r="B766" s="2" t="inlineStr">
        <is>
          <t>Tas</t>
        </is>
      </c>
      <c r="C766" s="2" t="inlineStr">
        <is>
          <t>3101</t>
        </is>
      </c>
      <c r="D766" s="2" t="inlineStr">
        <is>
          <t>Heavy and civil engineering construction</t>
        </is>
      </c>
      <c r="E766" s="24" t="n"/>
    </row>
    <row r="767">
      <c r="A767" s="2" t="inlineStr">
        <is>
          <t>Tas|3201</t>
        </is>
      </c>
      <c r="B767" s="2" t="inlineStr">
        <is>
          <t>Tas</t>
        </is>
      </c>
      <c r="C767" s="2" t="inlineStr">
        <is>
          <t>3201</t>
        </is>
      </c>
      <c r="D767" s="2" t="inlineStr">
        <is>
          <t>Construction services</t>
        </is>
      </c>
      <c r="E767" s="24" t="n"/>
    </row>
    <row r="768">
      <c r="A768" s="2" t="inlineStr">
        <is>
          <t>Tas|3301</t>
        </is>
      </c>
      <c r="B768" s="2" t="inlineStr">
        <is>
          <t>Tas</t>
        </is>
      </c>
      <c r="C768" s="2" t="inlineStr">
        <is>
          <t>3301</t>
        </is>
      </c>
      <c r="D768" s="2" t="inlineStr">
        <is>
          <t>Wholesale trade</t>
        </is>
      </c>
      <c r="E768" s="24" t="n"/>
    </row>
    <row r="769">
      <c r="A769" s="2" t="inlineStr">
        <is>
          <t>Tas|3901</t>
        </is>
      </c>
      <c r="B769" s="2" t="inlineStr">
        <is>
          <t>Tas</t>
        </is>
      </c>
      <c r="C769" s="2" t="inlineStr">
        <is>
          <t>3901</t>
        </is>
      </c>
      <c r="D769" s="2" t="inlineStr">
        <is>
          <t>Retail trade</t>
        </is>
      </c>
      <c r="E769" s="24" t="n"/>
    </row>
    <row r="770">
      <c r="A770" s="2" t="inlineStr">
        <is>
          <t>Tas|4401</t>
        </is>
      </c>
      <c r="B770" s="2" t="inlineStr">
        <is>
          <t>Tas</t>
        </is>
      </c>
      <c r="C770" s="2" t="inlineStr">
        <is>
          <t>4401</t>
        </is>
      </c>
      <c r="D770" s="2" t="inlineStr">
        <is>
          <t>Accommodation</t>
        </is>
      </c>
      <c r="E770" s="24" t="n"/>
    </row>
    <row r="771">
      <c r="A771" s="2" t="inlineStr">
        <is>
          <t>Tas|4501</t>
        </is>
      </c>
      <c r="B771" s="2" t="inlineStr">
        <is>
          <t>Tas</t>
        </is>
      </c>
      <c r="C771" s="2" t="inlineStr">
        <is>
          <t>4501</t>
        </is>
      </c>
      <c r="D771" s="2" t="inlineStr">
        <is>
          <t>Food and beverage services</t>
        </is>
      </c>
      <c r="E771" s="24" t="n"/>
    </row>
    <row r="772">
      <c r="A772" s="2" t="inlineStr">
        <is>
          <t>Tas|4601</t>
        </is>
      </c>
      <c r="B772" s="2" t="inlineStr">
        <is>
          <t>Tas</t>
        </is>
      </c>
      <c r="C772" s="2" t="inlineStr">
        <is>
          <t>4601</t>
        </is>
      </c>
      <c r="D772" s="2" t="inlineStr">
        <is>
          <t>Road transport</t>
        </is>
      </c>
      <c r="E772" s="24" t="n"/>
    </row>
    <row r="773">
      <c r="A773" s="2" t="inlineStr">
        <is>
          <t>Tas|4701</t>
        </is>
      </c>
      <c r="B773" s="2" t="inlineStr">
        <is>
          <t>Tas</t>
        </is>
      </c>
      <c r="C773" s="2" t="inlineStr">
        <is>
          <t>4701</t>
        </is>
      </c>
      <c r="D773" s="2" t="inlineStr">
        <is>
          <t>Rail transport</t>
        </is>
      </c>
      <c r="E773" s="24" t="n"/>
    </row>
    <row r="774">
      <c r="A774" s="2" t="inlineStr">
        <is>
          <t>Tas|4801</t>
        </is>
      </c>
      <c r="B774" s="2" t="inlineStr">
        <is>
          <t>Tas</t>
        </is>
      </c>
      <c r="C774" s="2" t="inlineStr">
        <is>
          <t>4801</t>
        </is>
      </c>
      <c r="D774" s="2" t="inlineStr">
        <is>
          <t>Water, pipeline and other transport</t>
        </is>
      </c>
      <c r="E774" s="24" t="n"/>
    </row>
    <row r="775">
      <c r="A775" s="2" t="inlineStr">
        <is>
          <t>Tas|4901</t>
        </is>
      </c>
      <c r="B775" s="2" t="inlineStr">
        <is>
          <t>Tas</t>
        </is>
      </c>
      <c r="C775" s="2" t="inlineStr">
        <is>
          <t>4901</t>
        </is>
      </c>
      <c r="D775" s="2" t="inlineStr">
        <is>
          <t>Air and space transport</t>
        </is>
      </c>
      <c r="E775" s="24" t="n"/>
    </row>
    <row r="776">
      <c r="A776" s="2" t="inlineStr">
        <is>
          <t>Tas|5101</t>
        </is>
      </c>
      <c r="B776" s="2" t="inlineStr">
        <is>
          <t>Tas</t>
        </is>
      </c>
      <c r="C776" s="2" t="inlineStr">
        <is>
          <t>5101</t>
        </is>
      </c>
      <c r="D776" s="2" t="inlineStr">
        <is>
          <t>Postal and courier pick-up and delivery service</t>
        </is>
      </c>
      <c r="E776" s="24" t="n"/>
    </row>
    <row r="777">
      <c r="A777" s="2" t="inlineStr">
        <is>
          <t>Tas|5201</t>
        </is>
      </c>
      <c r="B777" s="2" t="inlineStr">
        <is>
          <t>Tas</t>
        </is>
      </c>
      <c r="C777" s="2" t="inlineStr">
        <is>
          <t>5201</t>
        </is>
      </c>
      <c r="D777" s="2" t="inlineStr">
        <is>
          <t>Transport support services and storage</t>
        </is>
      </c>
      <c r="E777" s="24" t="n"/>
    </row>
    <row r="778">
      <c r="A778" s="2" t="inlineStr">
        <is>
          <t>Tas|5401</t>
        </is>
      </c>
      <c r="B778" s="2" t="inlineStr">
        <is>
          <t>Tas</t>
        </is>
      </c>
      <c r="C778" s="2" t="inlineStr">
        <is>
          <t>5401</t>
        </is>
      </c>
      <c r="D778" s="2" t="inlineStr">
        <is>
          <t>Publishing (except internet and music publishing)</t>
        </is>
      </c>
      <c r="E778" s="24" t="n"/>
    </row>
    <row r="779">
      <c r="A779" s="2" t="inlineStr">
        <is>
          <t>Tas|5501</t>
        </is>
      </c>
      <c r="B779" s="2" t="inlineStr">
        <is>
          <t>Tas</t>
        </is>
      </c>
      <c r="C779" s="2" t="inlineStr">
        <is>
          <t>5501</t>
        </is>
      </c>
      <c r="D779" s="2" t="inlineStr">
        <is>
          <t>Motion picture and sound recording</t>
        </is>
      </c>
      <c r="E779" s="24" t="n"/>
    </row>
    <row r="780">
      <c r="A780" s="2" t="inlineStr">
        <is>
          <t>Tas|5601</t>
        </is>
      </c>
      <c r="B780" s="2" t="inlineStr">
        <is>
          <t>Tas</t>
        </is>
      </c>
      <c r="C780" s="2" t="inlineStr">
        <is>
          <t>5601</t>
        </is>
      </c>
      <c r="D780" s="2" t="inlineStr">
        <is>
          <t>Broadcasting (except internet)</t>
        </is>
      </c>
      <c r="E780" s="24" t="n"/>
    </row>
    <row r="781">
      <c r="A781" s="2" t="inlineStr">
        <is>
          <t>Tas|5701</t>
        </is>
      </c>
      <c r="B781" s="2" t="inlineStr">
        <is>
          <t>Tas</t>
        </is>
      </c>
      <c r="C781" s="2" t="inlineStr">
        <is>
          <t>5701</t>
        </is>
      </c>
      <c r="D781" s="2" t="inlineStr">
        <is>
          <t>Internet service providers, internet publishing and broadcasting, websearch portals and data processing</t>
        </is>
      </c>
      <c r="E781" s="24" t="n"/>
    </row>
    <row r="782">
      <c r="A782" s="2" t="inlineStr">
        <is>
          <t>Tas|5801</t>
        </is>
      </c>
      <c r="B782" s="2" t="inlineStr">
        <is>
          <t>Tas</t>
        </is>
      </c>
      <c r="C782" s="2" t="inlineStr">
        <is>
          <t>5801</t>
        </is>
      </c>
      <c r="D782" s="2" t="inlineStr">
        <is>
          <t>Telecommunication services</t>
        </is>
      </c>
      <c r="E782" s="24" t="n"/>
    </row>
    <row r="783">
      <c r="A783" s="2" t="inlineStr">
        <is>
          <t>Tas|6001</t>
        </is>
      </c>
      <c r="B783" s="2" t="inlineStr">
        <is>
          <t>Tas</t>
        </is>
      </c>
      <c r="C783" s="2" t="inlineStr">
        <is>
          <t>6001</t>
        </is>
      </c>
      <c r="D783" s="2" t="inlineStr">
        <is>
          <t>Library and other information services</t>
        </is>
      </c>
      <c r="E783" s="24" t="n"/>
    </row>
    <row r="784">
      <c r="A784" s="2" t="inlineStr">
        <is>
          <t>Tas|6201</t>
        </is>
      </c>
      <c r="B784" s="2" t="inlineStr">
        <is>
          <t>Tas</t>
        </is>
      </c>
      <c r="C784" s="2" t="inlineStr">
        <is>
          <t>6201</t>
        </is>
      </c>
      <c r="D784" s="2" t="inlineStr">
        <is>
          <t>Finance</t>
        </is>
      </c>
      <c r="E784" s="24" t="n"/>
    </row>
    <row r="785">
      <c r="A785" s="2" t="inlineStr">
        <is>
          <t>Tas|6301</t>
        </is>
      </c>
      <c r="B785" s="2" t="inlineStr">
        <is>
          <t>Tas</t>
        </is>
      </c>
      <c r="C785" s="2" t="inlineStr">
        <is>
          <t>6301</t>
        </is>
      </c>
      <c r="D785" s="2" t="inlineStr">
        <is>
          <t>Insurance and superannuation funds</t>
        </is>
      </c>
      <c r="E785" s="24" t="n"/>
    </row>
    <row r="786">
      <c r="A786" s="2" t="inlineStr">
        <is>
          <t>Tas|6401</t>
        </is>
      </c>
      <c r="B786" s="2" t="inlineStr">
        <is>
          <t>Tas</t>
        </is>
      </c>
      <c r="C786" s="2" t="inlineStr">
        <is>
          <t>6401</t>
        </is>
      </c>
      <c r="D786" s="2" t="inlineStr">
        <is>
          <t>Auxiliary finance and insurance services</t>
        </is>
      </c>
      <c r="E786" s="24" t="n"/>
    </row>
    <row r="787">
      <c r="A787" s="2" t="inlineStr">
        <is>
          <t>Tas|6601</t>
        </is>
      </c>
      <c r="B787" s="2" t="inlineStr">
        <is>
          <t>Tas</t>
        </is>
      </c>
      <c r="C787" s="2" t="inlineStr">
        <is>
          <t>6601</t>
        </is>
      </c>
      <c r="D787" s="2" t="inlineStr">
        <is>
          <t>Rental and hiring services (except real estate)</t>
        </is>
      </c>
      <c r="E787" s="24" t="n"/>
    </row>
    <row r="788">
      <c r="A788" s="2" t="inlineStr">
        <is>
          <t>Tas|6700</t>
        </is>
      </c>
      <c r="B788" s="2" t="inlineStr">
        <is>
          <t>Tas</t>
        </is>
      </c>
      <c r="C788" s="2" t="inlineStr">
        <is>
          <t>6700</t>
        </is>
      </c>
      <c r="D788" s="2" t="inlineStr">
        <is>
          <t>Imputed rent for owner-occupiers</t>
        </is>
      </c>
      <c r="E788" s="24" t="n"/>
    </row>
    <row r="789">
      <c r="A789" s="2" t="inlineStr">
        <is>
          <t>Tas|6701</t>
        </is>
      </c>
      <c r="B789" s="2" t="inlineStr">
        <is>
          <t>Tas</t>
        </is>
      </c>
      <c r="C789" s="2" t="inlineStr">
        <is>
          <t>6701</t>
        </is>
      </c>
      <c r="D789" s="2" t="inlineStr">
        <is>
          <t>Actual rent for housing</t>
        </is>
      </c>
      <c r="E789" s="24" t="n"/>
    </row>
    <row r="790">
      <c r="A790" s="2" t="inlineStr">
        <is>
          <t>Tas|6702</t>
        </is>
      </c>
      <c r="B790" s="2" t="inlineStr">
        <is>
          <t>Tas</t>
        </is>
      </c>
      <c r="C790" s="2" t="inlineStr">
        <is>
          <t>6702</t>
        </is>
      </c>
      <c r="D790" s="2" t="inlineStr">
        <is>
          <t>Non-residential property operators and real estate services</t>
        </is>
      </c>
      <c r="E790" s="24" t="n"/>
    </row>
    <row r="791">
      <c r="A791" s="2" t="inlineStr">
        <is>
          <t>Tas|6901</t>
        </is>
      </c>
      <c r="B791" s="2" t="inlineStr">
        <is>
          <t>Tas</t>
        </is>
      </c>
      <c r="C791" s="2" t="inlineStr">
        <is>
          <t>6901</t>
        </is>
      </c>
      <c r="D791" s="2" t="inlineStr">
        <is>
          <t>Professional, scientific and technical services</t>
        </is>
      </c>
      <c r="E791" s="24" t="n"/>
    </row>
    <row r="792">
      <c r="A792" s="2" t="inlineStr">
        <is>
          <t>Tas|7001</t>
        </is>
      </c>
      <c r="B792" s="2" t="inlineStr">
        <is>
          <t>Tas</t>
        </is>
      </c>
      <c r="C792" s="2" t="inlineStr">
        <is>
          <t>7001</t>
        </is>
      </c>
      <c r="D792" s="2" t="inlineStr">
        <is>
          <t>Computer systems design and related services</t>
        </is>
      </c>
      <c r="E792" s="24" t="n"/>
    </row>
    <row r="793">
      <c r="A793" s="2" t="inlineStr">
        <is>
          <t>Tas|7210</t>
        </is>
      </c>
      <c r="B793" s="2" t="inlineStr">
        <is>
          <t>Tas</t>
        </is>
      </c>
      <c r="C793" s="2" t="inlineStr">
        <is>
          <t>7210</t>
        </is>
      </c>
      <c r="D793" s="2" t="inlineStr">
        <is>
          <t>Employment, travel agency and other administrative services</t>
        </is>
      </c>
      <c r="E793" s="24" t="n"/>
    </row>
    <row r="794">
      <c r="A794" s="2" t="inlineStr">
        <is>
          <t>Tas|7310</t>
        </is>
      </c>
      <c r="B794" s="2" t="inlineStr">
        <is>
          <t>Tas</t>
        </is>
      </c>
      <c r="C794" s="2" t="inlineStr">
        <is>
          <t>7310</t>
        </is>
      </c>
      <c r="D794" s="2" t="inlineStr">
        <is>
          <t>Building cleaning, pest control and other support services</t>
        </is>
      </c>
      <c r="E794" s="24" t="n"/>
    </row>
    <row r="795">
      <c r="A795" s="2" t="inlineStr">
        <is>
          <t>Tas|7501</t>
        </is>
      </c>
      <c r="B795" s="2" t="inlineStr">
        <is>
          <t>Tas</t>
        </is>
      </c>
      <c r="C795" s="2" t="inlineStr">
        <is>
          <t>7501</t>
        </is>
      </c>
      <c r="D795" s="2" t="inlineStr">
        <is>
          <t>Public administration and regulatory services</t>
        </is>
      </c>
      <c r="E795" s="24" t="n"/>
    </row>
    <row r="796">
      <c r="A796" s="2" t="inlineStr">
        <is>
          <t>Tas|7601</t>
        </is>
      </c>
      <c r="B796" s="2" t="inlineStr">
        <is>
          <t>Tas</t>
        </is>
      </c>
      <c r="C796" s="2" t="inlineStr">
        <is>
          <t>7601</t>
        </is>
      </c>
      <c r="D796" s="2" t="inlineStr">
        <is>
          <t>Defence</t>
        </is>
      </c>
      <c r="E796" s="24" t="n"/>
    </row>
    <row r="797">
      <c r="A797" s="2" t="inlineStr">
        <is>
          <t>Tas|7701</t>
        </is>
      </c>
      <c r="B797" s="2" t="inlineStr">
        <is>
          <t>Tas</t>
        </is>
      </c>
      <c r="C797" s="2" t="inlineStr">
        <is>
          <t>7701</t>
        </is>
      </c>
      <c r="D797" s="2" t="inlineStr">
        <is>
          <t>Public order and safety</t>
        </is>
      </c>
      <c r="E797" s="24" t="n"/>
    </row>
    <row r="798">
      <c r="A798" s="2" t="inlineStr">
        <is>
          <t>Tas|8010</t>
        </is>
      </c>
      <c r="B798" s="2" t="inlineStr">
        <is>
          <t>Tas</t>
        </is>
      </c>
      <c r="C798" s="2" t="inlineStr">
        <is>
          <t>8010</t>
        </is>
      </c>
      <c r="D798" s="2" t="inlineStr">
        <is>
          <t>Primary and secondary education services (including pre-schools and special schools)</t>
        </is>
      </c>
      <c r="E798" s="24" t="n"/>
    </row>
    <row r="799">
      <c r="A799" s="2" t="inlineStr">
        <is>
          <t>Tas|8110</t>
        </is>
      </c>
      <c r="B799" s="2" t="inlineStr">
        <is>
          <t>Tas</t>
        </is>
      </c>
      <c r="C799" s="2" t="inlineStr">
        <is>
          <t>8110</t>
        </is>
      </c>
      <c r="D799" s="2" t="inlineStr">
        <is>
          <t>Technical, vocational and tertiary education services (including undergraduate and postgraduate)</t>
        </is>
      </c>
      <c r="E799" s="24" t="n"/>
    </row>
    <row r="800">
      <c r="A800" s="2" t="inlineStr">
        <is>
          <t>Tas|8210</t>
        </is>
      </c>
      <c r="B800" s="2" t="inlineStr">
        <is>
          <t>Tas</t>
        </is>
      </c>
      <c r="C800" s="2" t="inlineStr">
        <is>
          <t>8210</t>
        </is>
      </c>
      <c r="D800" s="2" t="inlineStr">
        <is>
          <t>Arts, sports, adult and other education services (including community education)</t>
        </is>
      </c>
      <c r="E800" s="24" t="n"/>
    </row>
    <row r="801">
      <c r="A801" s="2" t="inlineStr">
        <is>
          <t>Tas|8401</t>
        </is>
      </c>
      <c r="B801" s="2" t="inlineStr">
        <is>
          <t>Tas</t>
        </is>
      </c>
      <c r="C801" s="2" t="inlineStr">
        <is>
          <t>8401</t>
        </is>
      </c>
      <c r="D801" s="2" t="inlineStr">
        <is>
          <t>Health care services</t>
        </is>
      </c>
      <c r="E801" s="24" t="n"/>
    </row>
    <row r="802">
      <c r="A802" s="2" t="inlineStr">
        <is>
          <t>Tas|8601</t>
        </is>
      </c>
      <c r="B802" s="2" t="inlineStr">
        <is>
          <t>Tas</t>
        </is>
      </c>
      <c r="C802" s="2" t="inlineStr">
        <is>
          <t>8601</t>
        </is>
      </c>
      <c r="D802" s="2" t="inlineStr">
        <is>
          <t>Residential care and social assistance services</t>
        </is>
      </c>
      <c r="E802" s="24" t="n"/>
    </row>
    <row r="803">
      <c r="A803" s="2" t="inlineStr">
        <is>
          <t>Tas|8901</t>
        </is>
      </c>
      <c r="B803" s="2" t="inlineStr">
        <is>
          <t>Tas</t>
        </is>
      </c>
      <c r="C803" s="2" t="inlineStr">
        <is>
          <t>8901</t>
        </is>
      </c>
      <c r="D803" s="2" t="inlineStr">
        <is>
          <t>Heritage, creative and performing arts</t>
        </is>
      </c>
      <c r="E803" s="24" t="n"/>
    </row>
    <row r="804">
      <c r="A804" s="2" t="inlineStr">
        <is>
          <t>Tas|9101</t>
        </is>
      </c>
      <c r="B804" s="2" t="inlineStr">
        <is>
          <t>Tas</t>
        </is>
      </c>
      <c r="C804" s="2" t="inlineStr">
        <is>
          <t>9101</t>
        </is>
      </c>
      <c r="D804" s="2" t="inlineStr">
        <is>
          <t>Sports and recreation</t>
        </is>
      </c>
      <c r="E804" s="24" t="n"/>
    </row>
    <row r="805">
      <c r="A805" s="2" t="inlineStr">
        <is>
          <t>Tas|9201</t>
        </is>
      </c>
      <c r="B805" s="2" t="inlineStr">
        <is>
          <t>Tas</t>
        </is>
      </c>
      <c r="C805" s="2" t="inlineStr">
        <is>
          <t>9201</t>
        </is>
      </c>
      <c r="D805" s="2" t="inlineStr">
        <is>
          <t>Gambling</t>
        </is>
      </c>
      <c r="E805" s="24" t="n"/>
    </row>
    <row r="806">
      <c r="A806" s="2" t="inlineStr">
        <is>
          <t>Tas|9401</t>
        </is>
      </c>
      <c r="B806" s="2" t="inlineStr">
        <is>
          <t>Tas</t>
        </is>
      </c>
      <c r="C806" s="2" t="inlineStr">
        <is>
          <t>9401</t>
        </is>
      </c>
      <c r="D806" s="2" t="inlineStr">
        <is>
          <t>Automotive repair and maintenance</t>
        </is>
      </c>
      <c r="E806" s="24" t="n"/>
    </row>
    <row r="807">
      <c r="A807" s="2" t="inlineStr">
        <is>
          <t>Tas|9402</t>
        </is>
      </c>
      <c r="B807" s="2" t="inlineStr">
        <is>
          <t>Tas</t>
        </is>
      </c>
      <c r="C807" s="2" t="inlineStr">
        <is>
          <t>9402</t>
        </is>
      </c>
      <c r="D807" s="2" t="inlineStr">
        <is>
          <t>Other repair and maintenance</t>
        </is>
      </c>
      <c r="E807" s="24" t="n"/>
    </row>
    <row r="808">
      <c r="A808" s="2" t="inlineStr">
        <is>
          <t>Tas|9501</t>
        </is>
      </c>
      <c r="B808" s="2" t="inlineStr">
        <is>
          <t>Tas</t>
        </is>
      </c>
      <c r="C808" s="2" t="inlineStr">
        <is>
          <t>9501</t>
        </is>
      </c>
      <c r="D808" s="2" t="inlineStr">
        <is>
          <t>Personal services</t>
        </is>
      </c>
      <c r="E808" s="24" t="n"/>
    </row>
    <row r="809">
      <c r="A809" s="2" t="inlineStr">
        <is>
          <t>Tas|9502</t>
        </is>
      </c>
      <c r="B809" s="2" t="inlineStr">
        <is>
          <t>Tas</t>
        </is>
      </c>
      <c r="C809" s="2" t="inlineStr">
        <is>
          <t>9502</t>
        </is>
      </c>
      <c r="D809" s="2" t="inlineStr">
        <is>
          <t>Other services</t>
        </is>
      </c>
      <c r="E809" s="24" t="n"/>
    </row>
    <row r="810">
      <c r="A810" s="2" t="inlineStr">
        <is>
          <t>NT|0101</t>
        </is>
      </c>
      <c r="B810" s="2" t="inlineStr">
        <is>
          <t>NT</t>
        </is>
      </c>
      <c r="C810" s="2" t="inlineStr">
        <is>
          <t>0101</t>
        </is>
      </c>
      <c r="D810" s="2" t="inlineStr">
        <is>
          <t>Sheep, grains, beef and dairy cattle</t>
        </is>
      </c>
      <c r="E810" s="24" t="n"/>
    </row>
    <row r="811">
      <c r="A811" s="2" t="inlineStr">
        <is>
          <t>NT|0102</t>
        </is>
      </c>
      <c r="B811" s="2" t="inlineStr">
        <is>
          <t>NT</t>
        </is>
      </c>
      <c r="C811" s="2" t="inlineStr">
        <is>
          <t>0102</t>
        </is>
      </c>
      <c r="D811" s="2" t="inlineStr">
        <is>
          <t>Poultry and other livestock</t>
        </is>
      </c>
      <c r="E811" s="24" t="n"/>
    </row>
    <row r="812">
      <c r="A812" s="2" t="inlineStr">
        <is>
          <t>NT|0103</t>
        </is>
      </c>
      <c r="B812" s="2" t="inlineStr">
        <is>
          <t>NT</t>
        </is>
      </c>
      <c r="C812" s="2" t="inlineStr">
        <is>
          <t>0103</t>
        </is>
      </c>
      <c r="D812" s="2" t="inlineStr">
        <is>
          <t>Other agriculture</t>
        </is>
      </c>
      <c r="E812" s="24" t="n"/>
    </row>
    <row r="813">
      <c r="A813" s="2" t="inlineStr">
        <is>
          <t>NT|0201</t>
        </is>
      </c>
      <c r="B813" s="2" t="inlineStr">
        <is>
          <t>NT</t>
        </is>
      </c>
      <c r="C813" s="2" t="inlineStr">
        <is>
          <t>0201</t>
        </is>
      </c>
      <c r="D813" s="2" t="inlineStr">
        <is>
          <t>Aquaculture</t>
        </is>
      </c>
      <c r="E813" s="24" t="n"/>
    </row>
    <row r="814">
      <c r="A814" s="2" t="inlineStr">
        <is>
          <t>NT|0301</t>
        </is>
      </c>
      <c r="B814" s="2" t="inlineStr">
        <is>
          <t>NT</t>
        </is>
      </c>
      <c r="C814" s="2" t="inlineStr">
        <is>
          <t>0301</t>
        </is>
      </c>
      <c r="D814" s="2" t="inlineStr">
        <is>
          <t>Forestry and logging</t>
        </is>
      </c>
      <c r="E814" s="24" t="n"/>
    </row>
    <row r="815">
      <c r="A815" s="2" t="inlineStr">
        <is>
          <t>NT|0401</t>
        </is>
      </c>
      <c r="B815" s="2" t="inlineStr">
        <is>
          <t>NT</t>
        </is>
      </c>
      <c r="C815" s="2" t="inlineStr">
        <is>
          <t>0401</t>
        </is>
      </c>
      <c r="D815" s="2" t="inlineStr">
        <is>
          <t>Fishing, hunting and trapping</t>
        </is>
      </c>
      <c r="E815" s="24" t="n"/>
    </row>
    <row r="816">
      <c r="A816" s="2" t="inlineStr">
        <is>
          <t>NT|0501</t>
        </is>
      </c>
      <c r="B816" s="2" t="inlineStr">
        <is>
          <t>NT</t>
        </is>
      </c>
      <c r="C816" s="2" t="inlineStr">
        <is>
          <t>0501</t>
        </is>
      </c>
      <c r="D816" s="2" t="inlineStr">
        <is>
          <t>Agriculture, forestry and fishing support services</t>
        </is>
      </c>
      <c r="E816" s="24" t="n"/>
    </row>
    <row r="817">
      <c r="A817" s="2" t="inlineStr">
        <is>
          <t>NT|0601</t>
        </is>
      </c>
      <c r="B817" s="2" t="inlineStr">
        <is>
          <t>NT</t>
        </is>
      </c>
      <c r="C817" s="2" t="inlineStr">
        <is>
          <t>0601</t>
        </is>
      </c>
      <c r="D817" s="2" t="inlineStr">
        <is>
          <t>Coal mining</t>
        </is>
      </c>
      <c r="E817" s="24" t="n"/>
    </row>
    <row r="818">
      <c r="A818" s="2" t="inlineStr">
        <is>
          <t>NT|0701</t>
        </is>
      </c>
      <c r="B818" s="2" t="inlineStr">
        <is>
          <t>NT</t>
        </is>
      </c>
      <c r="C818" s="2" t="inlineStr">
        <is>
          <t>0701</t>
        </is>
      </c>
      <c r="D818" s="2" t="inlineStr">
        <is>
          <t>Oil and gas extraction</t>
        </is>
      </c>
      <c r="E818" s="24" t="n"/>
    </row>
    <row r="819">
      <c r="A819" s="2" t="inlineStr">
        <is>
          <t>NT|0801</t>
        </is>
      </c>
      <c r="B819" s="2" t="inlineStr">
        <is>
          <t>NT</t>
        </is>
      </c>
      <c r="C819" s="2" t="inlineStr">
        <is>
          <t>0801</t>
        </is>
      </c>
      <c r="D819" s="2" t="inlineStr">
        <is>
          <t>Iron ore mining</t>
        </is>
      </c>
      <c r="E819" s="24" t="n"/>
    </row>
    <row r="820">
      <c r="A820" s="2" t="inlineStr">
        <is>
          <t>NT|0802</t>
        </is>
      </c>
      <c r="B820" s="2" t="inlineStr">
        <is>
          <t>NT</t>
        </is>
      </c>
      <c r="C820" s="2" t="inlineStr">
        <is>
          <t>0802</t>
        </is>
      </c>
      <c r="D820" s="2" t="inlineStr">
        <is>
          <t>Non-ferrous metal ore mining</t>
        </is>
      </c>
      <c r="E820" s="24" t="n"/>
    </row>
    <row r="821">
      <c r="A821" s="2" t="inlineStr">
        <is>
          <t>NT|0901</t>
        </is>
      </c>
      <c r="B821" s="2" t="inlineStr">
        <is>
          <t>NT</t>
        </is>
      </c>
      <c r="C821" s="2" t="inlineStr">
        <is>
          <t>0901</t>
        </is>
      </c>
      <c r="D821" s="2" t="inlineStr">
        <is>
          <t>Non-metallic mineral mining</t>
        </is>
      </c>
      <c r="E821" s="24" t="n"/>
    </row>
    <row r="822">
      <c r="A822" s="2" t="inlineStr">
        <is>
          <t>NT|1001</t>
        </is>
      </c>
      <c r="B822" s="2" t="inlineStr">
        <is>
          <t>NT</t>
        </is>
      </c>
      <c r="C822" s="2" t="inlineStr">
        <is>
          <t>1001</t>
        </is>
      </c>
      <c r="D822" s="2" t="inlineStr">
        <is>
          <t>Exploration and mining support services</t>
        </is>
      </c>
      <c r="E822" s="24" t="n"/>
    </row>
    <row r="823">
      <c r="A823" s="2" t="inlineStr">
        <is>
          <t>NT|1101</t>
        </is>
      </c>
      <c r="B823" s="2" t="inlineStr">
        <is>
          <t>NT</t>
        </is>
      </c>
      <c r="C823" s="2" t="inlineStr">
        <is>
          <t>1101</t>
        </is>
      </c>
      <c r="D823" s="2" t="inlineStr">
        <is>
          <t>Meat and meat product manufacturing</t>
        </is>
      </c>
      <c r="E823" s="24" t="n"/>
    </row>
    <row r="824">
      <c r="A824" s="2" t="inlineStr">
        <is>
          <t>NT|1102</t>
        </is>
      </c>
      <c r="B824" s="2" t="inlineStr">
        <is>
          <t>NT</t>
        </is>
      </c>
      <c r="C824" s="2" t="inlineStr">
        <is>
          <t>1102</t>
        </is>
      </c>
      <c r="D824" s="2" t="inlineStr">
        <is>
          <t>Processed seafood manufacturing</t>
        </is>
      </c>
      <c r="E824" s="24" t="n"/>
    </row>
    <row r="825">
      <c r="A825" s="2" t="inlineStr">
        <is>
          <t>NT|1103</t>
        </is>
      </c>
      <c r="B825" s="2" t="inlineStr">
        <is>
          <t>NT</t>
        </is>
      </c>
      <c r="C825" s="2" t="inlineStr">
        <is>
          <t>1103</t>
        </is>
      </c>
      <c r="D825" s="2" t="inlineStr">
        <is>
          <t>Dairy product manufacturing</t>
        </is>
      </c>
      <c r="E825" s="24" t="n"/>
    </row>
    <row r="826">
      <c r="A826" s="2" t="inlineStr">
        <is>
          <t>NT|1104</t>
        </is>
      </c>
      <c r="B826" s="2" t="inlineStr">
        <is>
          <t>NT</t>
        </is>
      </c>
      <c r="C826" s="2" t="inlineStr">
        <is>
          <t>1104</t>
        </is>
      </c>
      <c r="D826" s="2" t="inlineStr">
        <is>
          <t>Fruit and vegetable product manufacturing</t>
        </is>
      </c>
      <c r="E826" s="24" t="n"/>
    </row>
    <row r="827">
      <c r="A827" s="2" t="inlineStr">
        <is>
          <t>NT|1105</t>
        </is>
      </c>
      <c r="B827" s="2" t="inlineStr">
        <is>
          <t>NT</t>
        </is>
      </c>
      <c r="C827" s="2" t="inlineStr">
        <is>
          <t>1105</t>
        </is>
      </c>
      <c r="D827" s="2" t="inlineStr">
        <is>
          <t>Oils and fats manufacturing</t>
        </is>
      </c>
      <c r="E827" s="24" t="n"/>
    </row>
    <row r="828">
      <c r="A828" s="2" t="inlineStr">
        <is>
          <t>NT|1106</t>
        </is>
      </c>
      <c r="B828" s="2" t="inlineStr">
        <is>
          <t>NT</t>
        </is>
      </c>
      <c r="C828" s="2" t="inlineStr">
        <is>
          <t>1106</t>
        </is>
      </c>
      <c r="D828" s="2" t="inlineStr">
        <is>
          <t>Grain mill and cereal product manufacturing</t>
        </is>
      </c>
      <c r="E828" s="24" t="n"/>
    </row>
    <row r="829">
      <c r="A829" s="2" t="inlineStr">
        <is>
          <t>NT|1107</t>
        </is>
      </c>
      <c r="B829" s="2" t="inlineStr">
        <is>
          <t>NT</t>
        </is>
      </c>
      <c r="C829" s="2" t="inlineStr">
        <is>
          <t>1107</t>
        </is>
      </c>
      <c r="D829" s="2" t="inlineStr">
        <is>
          <t>Bakery product manufacturing</t>
        </is>
      </c>
      <c r="E829" s="24" t="n"/>
    </row>
    <row r="830">
      <c r="A830" s="2" t="inlineStr">
        <is>
          <t>NT|1108</t>
        </is>
      </c>
      <c r="B830" s="2" t="inlineStr">
        <is>
          <t>NT</t>
        </is>
      </c>
      <c r="C830" s="2" t="inlineStr">
        <is>
          <t>1108</t>
        </is>
      </c>
      <c r="D830" s="2" t="inlineStr">
        <is>
          <t>Sugar and confectionery manufacturing</t>
        </is>
      </c>
      <c r="E830" s="24" t="n"/>
    </row>
    <row r="831">
      <c r="A831" s="2" t="inlineStr">
        <is>
          <t>NT|1109</t>
        </is>
      </c>
      <c r="B831" s="2" t="inlineStr">
        <is>
          <t>NT</t>
        </is>
      </c>
      <c r="C831" s="2" t="inlineStr">
        <is>
          <t>1109</t>
        </is>
      </c>
      <c r="D831" s="2" t="inlineStr">
        <is>
          <t>Other food product manufacturing</t>
        </is>
      </c>
      <c r="E831" s="24" t="n"/>
    </row>
    <row r="832">
      <c r="A832" s="2" t="inlineStr">
        <is>
          <t>NT|1201</t>
        </is>
      </c>
      <c r="B832" s="2" t="inlineStr">
        <is>
          <t>NT</t>
        </is>
      </c>
      <c r="C832" s="2" t="inlineStr">
        <is>
          <t>1201</t>
        </is>
      </c>
      <c r="D832" s="2" t="inlineStr">
        <is>
          <t>Soft drinks, cordials and syrup manufacturing</t>
        </is>
      </c>
      <c r="E832" s="24" t="n"/>
    </row>
    <row r="833">
      <c r="A833" s="2" t="inlineStr">
        <is>
          <t>NT|1202</t>
        </is>
      </c>
      <c r="B833" s="2" t="inlineStr">
        <is>
          <t>NT</t>
        </is>
      </c>
      <c r="C833" s="2" t="inlineStr">
        <is>
          <t>1202</t>
        </is>
      </c>
      <c r="D833" s="2" t="inlineStr">
        <is>
          <t>Beer manufacturing</t>
        </is>
      </c>
      <c r="E833" s="24" t="n"/>
    </row>
    <row r="834">
      <c r="A834" s="2" t="inlineStr">
        <is>
          <t>NT|1205</t>
        </is>
      </c>
      <c r="B834" s="2" t="inlineStr">
        <is>
          <t>NT</t>
        </is>
      </c>
      <c r="C834" s="2" t="inlineStr">
        <is>
          <t>1205</t>
        </is>
      </c>
      <c r="D834" s="2" t="inlineStr">
        <is>
          <t>Wine, spirits and tobacco</t>
        </is>
      </c>
      <c r="E834" s="24" t="n"/>
    </row>
    <row r="835">
      <c r="A835" s="2" t="inlineStr">
        <is>
          <t>NT|1301</t>
        </is>
      </c>
      <c r="B835" s="2" t="inlineStr">
        <is>
          <t>NT</t>
        </is>
      </c>
      <c r="C835" s="2" t="inlineStr">
        <is>
          <t>1301</t>
        </is>
      </c>
      <c r="D835" s="2" t="inlineStr">
        <is>
          <t>Textile manufacturing</t>
        </is>
      </c>
      <c r="E835" s="24" t="n"/>
    </row>
    <row r="836">
      <c r="A836" s="2" t="inlineStr">
        <is>
          <t>NT|1302</t>
        </is>
      </c>
      <c r="B836" s="2" t="inlineStr">
        <is>
          <t>NT</t>
        </is>
      </c>
      <c r="C836" s="2" t="inlineStr">
        <is>
          <t>1302</t>
        </is>
      </c>
      <c r="D836" s="2" t="inlineStr">
        <is>
          <t>Tanned leather, dressed fur and leather product manufacturing</t>
        </is>
      </c>
      <c r="E836" s="24" t="n"/>
    </row>
    <row r="837">
      <c r="A837" s="2" t="inlineStr">
        <is>
          <t>NT|1303</t>
        </is>
      </c>
      <c r="B837" s="2" t="inlineStr">
        <is>
          <t>NT</t>
        </is>
      </c>
      <c r="C837" s="2" t="inlineStr">
        <is>
          <t>1303</t>
        </is>
      </c>
      <c r="D837" s="2" t="inlineStr">
        <is>
          <t>Textile product manufacturing</t>
        </is>
      </c>
      <c r="E837" s="24" t="n"/>
    </row>
    <row r="838">
      <c r="A838" s="2" t="inlineStr">
        <is>
          <t>NT|1304</t>
        </is>
      </c>
      <c r="B838" s="2" t="inlineStr">
        <is>
          <t>NT</t>
        </is>
      </c>
      <c r="C838" s="2" t="inlineStr">
        <is>
          <t>1304</t>
        </is>
      </c>
      <c r="D838" s="2" t="inlineStr">
        <is>
          <t>Knitted product manufacturing</t>
        </is>
      </c>
      <c r="E838" s="24" t="n"/>
    </row>
    <row r="839">
      <c r="A839" s="2" t="inlineStr">
        <is>
          <t>NT|1305</t>
        </is>
      </c>
      <c r="B839" s="2" t="inlineStr">
        <is>
          <t>NT</t>
        </is>
      </c>
      <c r="C839" s="2" t="inlineStr">
        <is>
          <t>1305</t>
        </is>
      </c>
      <c r="D839" s="2" t="inlineStr">
        <is>
          <t>Clothing manufacturing</t>
        </is>
      </c>
      <c r="E839" s="24" t="n"/>
    </row>
    <row r="840">
      <c r="A840" s="2" t="inlineStr">
        <is>
          <t>NT|1306</t>
        </is>
      </c>
      <c r="B840" s="2" t="inlineStr">
        <is>
          <t>NT</t>
        </is>
      </c>
      <c r="C840" s="2" t="inlineStr">
        <is>
          <t>1306</t>
        </is>
      </c>
      <c r="D840" s="2" t="inlineStr">
        <is>
          <t>Footwear manufacturing</t>
        </is>
      </c>
      <c r="E840" s="24" t="n"/>
    </row>
    <row r="841">
      <c r="A841" s="2" t="inlineStr">
        <is>
          <t>NT|1401</t>
        </is>
      </c>
      <c r="B841" s="2" t="inlineStr">
        <is>
          <t>NT</t>
        </is>
      </c>
      <c r="C841" s="2" t="inlineStr">
        <is>
          <t>1401</t>
        </is>
      </c>
      <c r="D841" s="2" t="inlineStr">
        <is>
          <t>Sawmill product manufacturing</t>
        </is>
      </c>
      <c r="E841" s="24" t="n"/>
    </row>
    <row r="842">
      <c r="A842" s="2" t="inlineStr">
        <is>
          <t>NT|1402</t>
        </is>
      </c>
      <c r="B842" s="2" t="inlineStr">
        <is>
          <t>NT</t>
        </is>
      </c>
      <c r="C842" s="2" t="inlineStr">
        <is>
          <t>1402</t>
        </is>
      </c>
      <c r="D842" s="2" t="inlineStr">
        <is>
          <t>Other wood product manufacturing</t>
        </is>
      </c>
      <c r="E842" s="24" t="n"/>
    </row>
    <row r="843">
      <c r="A843" s="2" t="inlineStr">
        <is>
          <t>NT|1501</t>
        </is>
      </c>
      <c r="B843" s="2" t="inlineStr">
        <is>
          <t>NT</t>
        </is>
      </c>
      <c r="C843" s="2" t="inlineStr">
        <is>
          <t>1501</t>
        </is>
      </c>
      <c r="D843" s="2" t="inlineStr">
        <is>
          <t>Pulp, paper and paperboard manufacturing</t>
        </is>
      </c>
      <c r="E843" s="24" t="n"/>
    </row>
    <row r="844">
      <c r="A844" s="2" t="inlineStr">
        <is>
          <t>NT|1502</t>
        </is>
      </c>
      <c r="B844" s="2" t="inlineStr">
        <is>
          <t>NT</t>
        </is>
      </c>
      <c r="C844" s="2" t="inlineStr">
        <is>
          <t>1502</t>
        </is>
      </c>
      <c r="D844" s="2" t="inlineStr">
        <is>
          <t>Paper stationery and other converted paper product manufacturing</t>
        </is>
      </c>
      <c r="E844" s="24" t="n"/>
    </row>
    <row r="845">
      <c r="A845" s="2" t="inlineStr">
        <is>
          <t>NT|1601</t>
        </is>
      </c>
      <c r="B845" s="2" t="inlineStr">
        <is>
          <t>NT</t>
        </is>
      </c>
      <c r="C845" s="2" t="inlineStr">
        <is>
          <t>1601</t>
        </is>
      </c>
      <c r="D845" s="2" t="inlineStr">
        <is>
          <t>Printing (including the reproduction of recorded media)</t>
        </is>
      </c>
      <c r="E845" s="24" t="n"/>
    </row>
    <row r="846">
      <c r="A846" s="2" t="inlineStr">
        <is>
          <t>NT|1701</t>
        </is>
      </c>
      <c r="B846" s="2" t="inlineStr">
        <is>
          <t>NT</t>
        </is>
      </c>
      <c r="C846" s="2" t="inlineStr">
        <is>
          <t>1701</t>
        </is>
      </c>
      <c r="D846" s="2" t="inlineStr">
        <is>
          <t>Petroleum and coal product manufacturing</t>
        </is>
      </c>
      <c r="E846" s="24" t="n"/>
    </row>
    <row r="847">
      <c r="A847" s="2" t="inlineStr">
        <is>
          <t>NT|1801</t>
        </is>
      </c>
      <c r="B847" s="2" t="inlineStr">
        <is>
          <t>NT</t>
        </is>
      </c>
      <c r="C847" s="2" t="inlineStr">
        <is>
          <t>1801</t>
        </is>
      </c>
      <c r="D847" s="2" t="inlineStr">
        <is>
          <t>Human pharmaceutical and medicinal product manufacturing</t>
        </is>
      </c>
      <c r="E847" s="24" t="n"/>
    </row>
    <row r="848">
      <c r="A848" s="2" t="inlineStr">
        <is>
          <t>NT|1802</t>
        </is>
      </c>
      <c r="B848" s="2" t="inlineStr">
        <is>
          <t>NT</t>
        </is>
      </c>
      <c r="C848" s="2" t="inlineStr">
        <is>
          <t>1802</t>
        </is>
      </c>
      <c r="D848" s="2" t="inlineStr">
        <is>
          <t>Veterinary pharmaceutical and medicinal product manufacturing</t>
        </is>
      </c>
      <c r="E848" s="24" t="n"/>
    </row>
    <row r="849">
      <c r="A849" s="2" t="inlineStr">
        <is>
          <t>NT|1803</t>
        </is>
      </c>
      <c r="B849" s="2" t="inlineStr">
        <is>
          <t>NT</t>
        </is>
      </c>
      <c r="C849" s="2" t="inlineStr">
        <is>
          <t>1803</t>
        </is>
      </c>
      <c r="D849" s="2" t="inlineStr">
        <is>
          <t>Basic chemical manufacturing</t>
        </is>
      </c>
      <c r="E849" s="24" t="n"/>
    </row>
    <row r="850">
      <c r="A850" s="2" t="inlineStr">
        <is>
          <t>NT|1804</t>
        </is>
      </c>
      <c r="B850" s="2" t="inlineStr">
        <is>
          <t>NT</t>
        </is>
      </c>
      <c r="C850" s="2" t="inlineStr">
        <is>
          <t>1804</t>
        </is>
      </c>
      <c r="D850" s="2" t="inlineStr">
        <is>
          <t>Cleaning compounds and toiletry preparation manufacturing</t>
        </is>
      </c>
      <c r="E850" s="24" t="n"/>
    </row>
    <row r="851">
      <c r="A851" s="2" t="inlineStr">
        <is>
          <t>NT|1901</t>
        </is>
      </c>
      <c r="B851" s="2" t="inlineStr">
        <is>
          <t>NT</t>
        </is>
      </c>
      <c r="C851" s="2" t="inlineStr">
        <is>
          <t>1901</t>
        </is>
      </c>
      <c r="D851" s="2" t="inlineStr">
        <is>
          <t>Polymer product manufacturing</t>
        </is>
      </c>
      <c r="E851" s="24" t="n"/>
    </row>
    <row r="852">
      <c r="A852" s="2" t="inlineStr">
        <is>
          <t>NT|1902</t>
        </is>
      </c>
      <c r="B852" s="2" t="inlineStr">
        <is>
          <t>NT</t>
        </is>
      </c>
      <c r="C852" s="2" t="inlineStr">
        <is>
          <t>1902</t>
        </is>
      </c>
      <c r="D852" s="2" t="inlineStr">
        <is>
          <t>Natural rubber product manufacturing</t>
        </is>
      </c>
      <c r="E852" s="24" t="n"/>
    </row>
    <row r="853">
      <c r="A853" s="2" t="inlineStr">
        <is>
          <t>NT|2001</t>
        </is>
      </c>
      <c r="B853" s="2" t="inlineStr">
        <is>
          <t>NT</t>
        </is>
      </c>
      <c r="C853" s="2" t="inlineStr">
        <is>
          <t>2001</t>
        </is>
      </c>
      <c r="D853" s="2" t="inlineStr">
        <is>
          <t>Glass and glass product manufacturing</t>
        </is>
      </c>
      <c r="E853" s="24" t="n"/>
    </row>
    <row r="854">
      <c r="A854" s="2" t="inlineStr">
        <is>
          <t>NT|2002</t>
        </is>
      </c>
      <c r="B854" s="2" t="inlineStr">
        <is>
          <t>NT</t>
        </is>
      </c>
      <c r="C854" s="2" t="inlineStr">
        <is>
          <t>2002</t>
        </is>
      </c>
      <c r="D854" s="2" t="inlineStr">
        <is>
          <t>Ceramic product manufacturing</t>
        </is>
      </c>
      <c r="E854" s="24" t="n"/>
    </row>
    <row r="855">
      <c r="A855" s="2" t="inlineStr">
        <is>
          <t>NT|2003</t>
        </is>
      </c>
      <c r="B855" s="2" t="inlineStr">
        <is>
          <t>NT</t>
        </is>
      </c>
      <c r="C855" s="2" t="inlineStr">
        <is>
          <t>2003</t>
        </is>
      </c>
      <c r="D855" s="2" t="inlineStr">
        <is>
          <t>Cement, lime and ready-mixed concrete manufacturing</t>
        </is>
      </c>
      <c r="E855" s="24" t="n"/>
    </row>
    <row r="856">
      <c r="A856" s="2" t="inlineStr">
        <is>
          <t>NT|2004</t>
        </is>
      </c>
      <c r="B856" s="2" t="inlineStr">
        <is>
          <t>NT</t>
        </is>
      </c>
      <c r="C856" s="2" t="inlineStr">
        <is>
          <t>2004</t>
        </is>
      </c>
      <c r="D856" s="2" t="inlineStr">
        <is>
          <t>Plaster and concrete product manufacturing</t>
        </is>
      </c>
      <c r="E856" s="24" t="n"/>
    </row>
    <row r="857">
      <c r="A857" s="2" t="inlineStr">
        <is>
          <t>NT|2005</t>
        </is>
      </c>
      <c r="B857" s="2" t="inlineStr">
        <is>
          <t>NT</t>
        </is>
      </c>
      <c r="C857" s="2" t="inlineStr">
        <is>
          <t>2005</t>
        </is>
      </c>
      <c r="D857" s="2" t="inlineStr">
        <is>
          <t>Other non-metallic mineral product manufacturing</t>
        </is>
      </c>
      <c r="E857" s="24" t="n"/>
    </row>
    <row r="858">
      <c r="A858" s="2" t="inlineStr">
        <is>
          <t>NT|2101</t>
        </is>
      </c>
      <c r="B858" s="2" t="inlineStr">
        <is>
          <t>NT</t>
        </is>
      </c>
      <c r="C858" s="2" t="inlineStr">
        <is>
          <t>2101</t>
        </is>
      </c>
      <c r="D858" s="2" t="inlineStr">
        <is>
          <t>Iron and steel manufacturing</t>
        </is>
      </c>
      <c r="E858" s="24" t="n"/>
    </row>
    <row r="859">
      <c r="A859" s="2" t="inlineStr">
        <is>
          <t>NT|2102</t>
        </is>
      </c>
      <c r="B859" s="2" t="inlineStr">
        <is>
          <t>NT</t>
        </is>
      </c>
      <c r="C859" s="2" t="inlineStr">
        <is>
          <t>2102</t>
        </is>
      </c>
      <c r="D859" s="2" t="inlineStr">
        <is>
          <t>Basic non-ferrous metal manufacturing</t>
        </is>
      </c>
      <c r="E859" s="24" t="n"/>
    </row>
    <row r="860">
      <c r="A860" s="2" t="inlineStr">
        <is>
          <t>NT|2201</t>
        </is>
      </c>
      <c r="B860" s="2" t="inlineStr">
        <is>
          <t>NT</t>
        </is>
      </c>
      <c r="C860" s="2" t="inlineStr">
        <is>
          <t>2201</t>
        </is>
      </c>
      <c r="D860" s="2" t="inlineStr">
        <is>
          <t>Forged iron and steel product manufacturing</t>
        </is>
      </c>
      <c r="E860" s="24" t="n"/>
    </row>
    <row r="861">
      <c r="A861" s="2" t="inlineStr">
        <is>
          <t>NT|2202</t>
        </is>
      </c>
      <c r="B861" s="2" t="inlineStr">
        <is>
          <t>NT</t>
        </is>
      </c>
      <c r="C861" s="2" t="inlineStr">
        <is>
          <t>2202</t>
        </is>
      </c>
      <c r="D861" s="2" t="inlineStr">
        <is>
          <t>Structural metal product manufacturing</t>
        </is>
      </c>
      <c r="E861" s="24" t="n"/>
    </row>
    <row r="862">
      <c r="A862" s="2" t="inlineStr">
        <is>
          <t>NT|2203</t>
        </is>
      </c>
      <c r="B862" s="2" t="inlineStr">
        <is>
          <t>NT</t>
        </is>
      </c>
      <c r="C862" s="2" t="inlineStr">
        <is>
          <t>2203</t>
        </is>
      </c>
      <c r="D862" s="2" t="inlineStr">
        <is>
          <t>Metal containers and other sheet metal product manufacturing</t>
        </is>
      </c>
      <c r="E862" s="24" t="n"/>
    </row>
    <row r="863">
      <c r="A863" s="2" t="inlineStr">
        <is>
          <t>NT|2204</t>
        </is>
      </c>
      <c r="B863" s="2" t="inlineStr">
        <is>
          <t>NT</t>
        </is>
      </c>
      <c r="C863" s="2" t="inlineStr">
        <is>
          <t>2204</t>
        </is>
      </c>
      <c r="D863" s="2" t="inlineStr">
        <is>
          <t>Other fabricated metal product manufacturing</t>
        </is>
      </c>
      <c r="E863" s="24" t="n"/>
    </row>
    <row r="864">
      <c r="A864" s="2" t="inlineStr">
        <is>
          <t>NT|2301</t>
        </is>
      </c>
      <c r="B864" s="2" t="inlineStr">
        <is>
          <t>NT</t>
        </is>
      </c>
      <c r="C864" s="2" t="inlineStr">
        <is>
          <t>2301</t>
        </is>
      </c>
      <c r="D864" s="2" t="inlineStr">
        <is>
          <t>Motor vehicles and parts; other transport equipment manufacturing</t>
        </is>
      </c>
      <c r="E864" s="24" t="n"/>
    </row>
    <row r="865">
      <c r="A865" s="2" t="inlineStr">
        <is>
          <t>NT|2302</t>
        </is>
      </c>
      <c r="B865" s="2" t="inlineStr">
        <is>
          <t>NT</t>
        </is>
      </c>
      <c r="C865" s="2" t="inlineStr">
        <is>
          <t>2302</t>
        </is>
      </c>
      <c r="D865" s="2" t="inlineStr">
        <is>
          <t>Ships and boat manufacturing</t>
        </is>
      </c>
      <c r="E865" s="24" t="n"/>
    </row>
    <row r="866">
      <c r="A866" s="2" t="inlineStr">
        <is>
          <t>NT|2303</t>
        </is>
      </c>
      <c r="B866" s="2" t="inlineStr">
        <is>
          <t>NT</t>
        </is>
      </c>
      <c r="C866" s="2" t="inlineStr">
        <is>
          <t>2303</t>
        </is>
      </c>
      <c r="D866" s="2" t="inlineStr">
        <is>
          <t>Railway rolling stock manufacturing</t>
        </is>
      </c>
      <c r="E866" s="24" t="n"/>
    </row>
    <row r="867">
      <c r="A867" s="2" t="inlineStr">
        <is>
          <t>NT|2304</t>
        </is>
      </c>
      <c r="B867" s="2" t="inlineStr">
        <is>
          <t>NT</t>
        </is>
      </c>
      <c r="C867" s="2" t="inlineStr">
        <is>
          <t>2304</t>
        </is>
      </c>
      <c r="D867" s="2" t="inlineStr">
        <is>
          <t>Aircraft manufacturing</t>
        </is>
      </c>
      <c r="E867" s="24" t="n"/>
    </row>
    <row r="868">
      <c r="A868" s="2" t="inlineStr">
        <is>
          <t>NT|2401</t>
        </is>
      </c>
      <c r="B868" s="2" t="inlineStr">
        <is>
          <t>NT</t>
        </is>
      </c>
      <c r="C868" s="2" t="inlineStr">
        <is>
          <t>2401</t>
        </is>
      </c>
      <c r="D868" s="2" t="inlineStr">
        <is>
          <t>Professional, scientific, computer and electronic equipment manufacturing</t>
        </is>
      </c>
      <c r="E868" s="24" t="n"/>
    </row>
    <row r="869">
      <c r="A869" s="2" t="inlineStr">
        <is>
          <t>NT|2403</t>
        </is>
      </c>
      <c r="B869" s="2" t="inlineStr">
        <is>
          <t>NT</t>
        </is>
      </c>
      <c r="C869" s="2" t="inlineStr">
        <is>
          <t>2403</t>
        </is>
      </c>
      <c r="D869" s="2" t="inlineStr">
        <is>
          <t>Electrical equipment manufacturing</t>
        </is>
      </c>
      <c r="E869" s="24" t="n"/>
    </row>
    <row r="870">
      <c r="A870" s="2" t="inlineStr">
        <is>
          <t>NT|2404</t>
        </is>
      </c>
      <c r="B870" s="2" t="inlineStr">
        <is>
          <t>NT</t>
        </is>
      </c>
      <c r="C870" s="2" t="inlineStr">
        <is>
          <t>2404</t>
        </is>
      </c>
      <c r="D870" s="2" t="inlineStr">
        <is>
          <t>Domestic appliance manufacturing</t>
        </is>
      </c>
      <c r="E870" s="24" t="n"/>
    </row>
    <row r="871">
      <c r="A871" s="2" t="inlineStr">
        <is>
          <t>NT|2405</t>
        </is>
      </c>
      <c r="B871" s="2" t="inlineStr">
        <is>
          <t>NT</t>
        </is>
      </c>
      <c r="C871" s="2" t="inlineStr">
        <is>
          <t>2405</t>
        </is>
      </c>
      <c r="D871" s="2" t="inlineStr">
        <is>
          <t>Specialised and other machinery and equipment manufacturing</t>
        </is>
      </c>
      <c r="E871" s="24" t="n"/>
    </row>
    <row r="872">
      <c r="A872" s="2" t="inlineStr">
        <is>
          <t>NT|2501</t>
        </is>
      </c>
      <c r="B872" s="2" t="inlineStr">
        <is>
          <t>NT</t>
        </is>
      </c>
      <c r="C872" s="2" t="inlineStr">
        <is>
          <t>2501</t>
        </is>
      </c>
      <c r="D872" s="2" t="inlineStr">
        <is>
          <t>Furniture manufacturing</t>
        </is>
      </c>
      <c r="E872" s="24" t="n"/>
    </row>
    <row r="873">
      <c r="A873" s="2" t="inlineStr">
        <is>
          <t>NT|2502</t>
        </is>
      </c>
      <c r="B873" s="2" t="inlineStr">
        <is>
          <t>NT</t>
        </is>
      </c>
      <c r="C873" s="2" t="inlineStr">
        <is>
          <t>2502</t>
        </is>
      </c>
      <c r="D873" s="2" t="inlineStr">
        <is>
          <t>Other manufactured products</t>
        </is>
      </c>
      <c r="E873" s="24" t="n"/>
    </row>
    <row r="874">
      <c r="A874" s="2" t="inlineStr">
        <is>
          <t>NT|2601</t>
        </is>
      </c>
      <c r="B874" s="2" t="inlineStr">
        <is>
          <t>NT</t>
        </is>
      </c>
      <c r="C874" s="2" t="inlineStr">
        <is>
          <t>2601</t>
        </is>
      </c>
      <c r="D874" s="2" t="inlineStr">
        <is>
          <t>Electricity generation</t>
        </is>
      </c>
      <c r="E874" s="24" t="n"/>
    </row>
    <row r="875">
      <c r="A875" s="2" t="inlineStr">
        <is>
          <t>NT|2605</t>
        </is>
      </c>
      <c r="B875" s="2" t="inlineStr">
        <is>
          <t>NT</t>
        </is>
      </c>
      <c r="C875" s="2" t="inlineStr">
        <is>
          <t>2605</t>
        </is>
      </c>
      <c r="D875" s="2" t="inlineStr">
        <is>
          <t>Electricity transmission, distribution, on selling and electricity market operation</t>
        </is>
      </c>
      <c r="E875" s="24" t="n"/>
    </row>
    <row r="876">
      <c r="A876" s="2" t="inlineStr">
        <is>
          <t>NT|2701</t>
        </is>
      </c>
      <c r="B876" s="2" t="inlineStr">
        <is>
          <t>NT</t>
        </is>
      </c>
      <c r="C876" s="2" t="inlineStr">
        <is>
          <t>2701</t>
        </is>
      </c>
      <c r="D876" s="2" t="inlineStr">
        <is>
          <t>Gas supply</t>
        </is>
      </c>
      <c r="E876" s="24" t="n"/>
    </row>
    <row r="877">
      <c r="A877" s="2" t="inlineStr">
        <is>
          <t>NT|2801</t>
        </is>
      </c>
      <c r="B877" s="2" t="inlineStr">
        <is>
          <t>NT</t>
        </is>
      </c>
      <c r="C877" s="2" t="inlineStr">
        <is>
          <t>2801</t>
        </is>
      </c>
      <c r="D877" s="2" t="inlineStr">
        <is>
          <t>Water supply, sewerage and drainage services</t>
        </is>
      </c>
      <c r="E877" s="24" t="n"/>
    </row>
    <row r="878">
      <c r="A878" s="2" t="inlineStr">
        <is>
          <t>NT|2901</t>
        </is>
      </c>
      <c r="B878" s="2" t="inlineStr">
        <is>
          <t>NT</t>
        </is>
      </c>
      <c r="C878" s="2" t="inlineStr">
        <is>
          <t>2901</t>
        </is>
      </c>
      <c r="D878" s="2" t="inlineStr">
        <is>
          <t>Waste collection, treatment and disposal services</t>
        </is>
      </c>
      <c r="E878" s="24" t="n"/>
    </row>
    <row r="879">
      <c r="A879" s="2" t="inlineStr">
        <is>
          <t>NT|3001</t>
        </is>
      </c>
      <c r="B879" s="2" t="inlineStr">
        <is>
          <t>NT</t>
        </is>
      </c>
      <c r="C879" s="2" t="inlineStr">
        <is>
          <t>3001</t>
        </is>
      </c>
      <c r="D879" s="2" t="inlineStr">
        <is>
          <t>Residential building construction</t>
        </is>
      </c>
      <c r="E879" s="24" t="n"/>
    </row>
    <row r="880">
      <c r="A880" s="2" t="inlineStr">
        <is>
          <t>NT|3002</t>
        </is>
      </c>
      <c r="B880" s="2" t="inlineStr">
        <is>
          <t>NT</t>
        </is>
      </c>
      <c r="C880" s="2" t="inlineStr">
        <is>
          <t>3002</t>
        </is>
      </c>
      <c r="D880" s="2" t="inlineStr">
        <is>
          <t>Non-residential building construction</t>
        </is>
      </c>
      <c r="E880" s="24" t="n"/>
    </row>
    <row r="881">
      <c r="A881" s="2" t="inlineStr">
        <is>
          <t>NT|3101</t>
        </is>
      </c>
      <c r="B881" s="2" t="inlineStr">
        <is>
          <t>NT</t>
        </is>
      </c>
      <c r="C881" s="2" t="inlineStr">
        <is>
          <t>3101</t>
        </is>
      </c>
      <c r="D881" s="2" t="inlineStr">
        <is>
          <t>Heavy and civil engineering construction</t>
        </is>
      </c>
      <c r="E881" s="24" t="n"/>
    </row>
    <row r="882">
      <c r="A882" s="2" t="inlineStr">
        <is>
          <t>NT|3201</t>
        </is>
      </c>
      <c r="B882" s="2" t="inlineStr">
        <is>
          <t>NT</t>
        </is>
      </c>
      <c r="C882" s="2" t="inlineStr">
        <is>
          <t>3201</t>
        </is>
      </c>
      <c r="D882" s="2" t="inlineStr">
        <is>
          <t>Construction services</t>
        </is>
      </c>
      <c r="E882" s="24" t="n"/>
    </row>
    <row r="883">
      <c r="A883" s="2" t="inlineStr">
        <is>
          <t>NT|3301</t>
        </is>
      </c>
      <c r="B883" s="2" t="inlineStr">
        <is>
          <t>NT</t>
        </is>
      </c>
      <c r="C883" s="2" t="inlineStr">
        <is>
          <t>3301</t>
        </is>
      </c>
      <c r="D883" s="2" t="inlineStr">
        <is>
          <t>Wholesale trade</t>
        </is>
      </c>
      <c r="E883" s="24" t="n"/>
    </row>
    <row r="884">
      <c r="A884" s="2" t="inlineStr">
        <is>
          <t>NT|3901</t>
        </is>
      </c>
      <c r="B884" s="2" t="inlineStr">
        <is>
          <t>NT</t>
        </is>
      </c>
      <c r="C884" s="2" t="inlineStr">
        <is>
          <t>3901</t>
        </is>
      </c>
      <c r="D884" s="2" t="inlineStr">
        <is>
          <t>Retail trade</t>
        </is>
      </c>
      <c r="E884" s="24" t="n"/>
    </row>
    <row r="885">
      <c r="A885" s="2" t="inlineStr">
        <is>
          <t>NT|4401</t>
        </is>
      </c>
      <c r="B885" s="2" t="inlineStr">
        <is>
          <t>NT</t>
        </is>
      </c>
      <c r="C885" s="2" t="inlineStr">
        <is>
          <t>4401</t>
        </is>
      </c>
      <c r="D885" s="2" t="inlineStr">
        <is>
          <t>Accommodation</t>
        </is>
      </c>
      <c r="E885" s="24" t="n"/>
    </row>
    <row r="886">
      <c r="A886" s="2" t="inlineStr">
        <is>
          <t>NT|4501</t>
        </is>
      </c>
      <c r="B886" s="2" t="inlineStr">
        <is>
          <t>NT</t>
        </is>
      </c>
      <c r="C886" s="2" t="inlineStr">
        <is>
          <t>4501</t>
        </is>
      </c>
      <c r="D886" s="2" t="inlineStr">
        <is>
          <t>Food and beverage services</t>
        </is>
      </c>
      <c r="E886" s="24" t="n"/>
    </row>
    <row r="887">
      <c r="A887" s="2" t="inlineStr">
        <is>
          <t>NT|4601</t>
        </is>
      </c>
      <c r="B887" s="2" t="inlineStr">
        <is>
          <t>NT</t>
        </is>
      </c>
      <c r="C887" s="2" t="inlineStr">
        <is>
          <t>4601</t>
        </is>
      </c>
      <c r="D887" s="2" t="inlineStr">
        <is>
          <t>Road transport</t>
        </is>
      </c>
      <c r="E887" s="24" t="n"/>
    </row>
    <row r="888">
      <c r="A888" s="2" t="inlineStr">
        <is>
          <t>NT|4701</t>
        </is>
      </c>
      <c r="B888" s="2" t="inlineStr">
        <is>
          <t>NT</t>
        </is>
      </c>
      <c r="C888" s="2" t="inlineStr">
        <is>
          <t>4701</t>
        </is>
      </c>
      <c r="D888" s="2" t="inlineStr">
        <is>
          <t>Rail transport</t>
        </is>
      </c>
      <c r="E888" s="24" t="n"/>
    </row>
    <row r="889">
      <c r="A889" s="2" t="inlineStr">
        <is>
          <t>NT|4801</t>
        </is>
      </c>
      <c r="B889" s="2" t="inlineStr">
        <is>
          <t>NT</t>
        </is>
      </c>
      <c r="C889" s="2" t="inlineStr">
        <is>
          <t>4801</t>
        </is>
      </c>
      <c r="D889" s="2" t="inlineStr">
        <is>
          <t>Water, pipeline and other transport</t>
        </is>
      </c>
      <c r="E889" s="24" t="n"/>
    </row>
    <row r="890">
      <c r="A890" s="2" t="inlineStr">
        <is>
          <t>NT|4901</t>
        </is>
      </c>
      <c r="B890" s="2" t="inlineStr">
        <is>
          <t>NT</t>
        </is>
      </c>
      <c r="C890" s="2" t="inlineStr">
        <is>
          <t>4901</t>
        </is>
      </c>
      <c r="D890" s="2" t="inlineStr">
        <is>
          <t>Air and space transport</t>
        </is>
      </c>
      <c r="E890" s="24" t="n"/>
    </row>
    <row r="891">
      <c r="A891" s="2" t="inlineStr">
        <is>
          <t>NT|5101</t>
        </is>
      </c>
      <c r="B891" s="2" t="inlineStr">
        <is>
          <t>NT</t>
        </is>
      </c>
      <c r="C891" s="2" t="inlineStr">
        <is>
          <t>5101</t>
        </is>
      </c>
      <c r="D891" s="2" t="inlineStr">
        <is>
          <t>Postal and courier pick-up and delivery service</t>
        </is>
      </c>
      <c r="E891" s="24" t="n"/>
    </row>
    <row r="892">
      <c r="A892" s="2" t="inlineStr">
        <is>
          <t>NT|5201</t>
        </is>
      </c>
      <c r="B892" s="2" t="inlineStr">
        <is>
          <t>NT</t>
        </is>
      </c>
      <c r="C892" s="2" t="inlineStr">
        <is>
          <t>5201</t>
        </is>
      </c>
      <c r="D892" s="2" t="inlineStr">
        <is>
          <t>Transport support services and storage</t>
        </is>
      </c>
      <c r="E892" s="24" t="n"/>
    </row>
    <row r="893">
      <c r="A893" s="2" t="inlineStr">
        <is>
          <t>NT|5401</t>
        </is>
      </c>
      <c r="B893" s="2" t="inlineStr">
        <is>
          <t>NT</t>
        </is>
      </c>
      <c r="C893" s="2" t="inlineStr">
        <is>
          <t>5401</t>
        </is>
      </c>
      <c r="D893" s="2" t="inlineStr">
        <is>
          <t>Publishing (except internet and music publishing)</t>
        </is>
      </c>
      <c r="E893" s="24" t="n"/>
    </row>
    <row r="894">
      <c r="A894" s="2" t="inlineStr">
        <is>
          <t>NT|5501</t>
        </is>
      </c>
      <c r="B894" s="2" t="inlineStr">
        <is>
          <t>NT</t>
        </is>
      </c>
      <c r="C894" s="2" t="inlineStr">
        <is>
          <t>5501</t>
        </is>
      </c>
      <c r="D894" s="2" t="inlineStr">
        <is>
          <t>Motion picture and sound recording</t>
        </is>
      </c>
      <c r="E894" s="24" t="n"/>
    </row>
    <row r="895">
      <c r="A895" s="2" t="inlineStr">
        <is>
          <t>NT|5601</t>
        </is>
      </c>
      <c r="B895" s="2" t="inlineStr">
        <is>
          <t>NT</t>
        </is>
      </c>
      <c r="C895" s="2" t="inlineStr">
        <is>
          <t>5601</t>
        </is>
      </c>
      <c r="D895" s="2" t="inlineStr">
        <is>
          <t>Broadcasting (except internet)</t>
        </is>
      </c>
      <c r="E895" s="24" t="n"/>
    </row>
    <row r="896">
      <c r="A896" s="2" t="inlineStr">
        <is>
          <t>NT|5701</t>
        </is>
      </c>
      <c r="B896" s="2" t="inlineStr">
        <is>
          <t>NT</t>
        </is>
      </c>
      <c r="C896" s="2" t="inlineStr">
        <is>
          <t>5701</t>
        </is>
      </c>
      <c r="D896" s="2" t="inlineStr">
        <is>
          <t>Internet service providers, internet publishing and broadcasting, websearch portals and data processing</t>
        </is>
      </c>
      <c r="E896" s="24" t="n"/>
    </row>
    <row r="897">
      <c r="A897" s="2" t="inlineStr">
        <is>
          <t>NT|5801</t>
        </is>
      </c>
      <c r="B897" s="2" t="inlineStr">
        <is>
          <t>NT</t>
        </is>
      </c>
      <c r="C897" s="2" t="inlineStr">
        <is>
          <t>5801</t>
        </is>
      </c>
      <c r="D897" s="2" t="inlineStr">
        <is>
          <t>Telecommunication services</t>
        </is>
      </c>
      <c r="E897" s="24" t="n"/>
    </row>
    <row r="898">
      <c r="A898" s="2" t="inlineStr">
        <is>
          <t>NT|6001</t>
        </is>
      </c>
      <c r="B898" s="2" t="inlineStr">
        <is>
          <t>NT</t>
        </is>
      </c>
      <c r="C898" s="2" t="inlineStr">
        <is>
          <t>6001</t>
        </is>
      </c>
      <c r="D898" s="2" t="inlineStr">
        <is>
          <t>Library and other information services</t>
        </is>
      </c>
      <c r="E898" s="24" t="n"/>
    </row>
    <row r="899">
      <c r="A899" s="2" t="inlineStr">
        <is>
          <t>NT|6201</t>
        </is>
      </c>
      <c r="B899" s="2" t="inlineStr">
        <is>
          <t>NT</t>
        </is>
      </c>
      <c r="C899" s="2" t="inlineStr">
        <is>
          <t>6201</t>
        </is>
      </c>
      <c r="D899" s="2" t="inlineStr">
        <is>
          <t>Finance</t>
        </is>
      </c>
      <c r="E899" s="24" t="n"/>
    </row>
    <row r="900">
      <c r="A900" s="2" t="inlineStr">
        <is>
          <t>NT|6301</t>
        </is>
      </c>
      <c r="B900" s="2" t="inlineStr">
        <is>
          <t>NT</t>
        </is>
      </c>
      <c r="C900" s="2" t="inlineStr">
        <is>
          <t>6301</t>
        </is>
      </c>
      <c r="D900" s="2" t="inlineStr">
        <is>
          <t>Insurance and superannuation funds</t>
        </is>
      </c>
      <c r="E900" s="24" t="n"/>
    </row>
    <row r="901">
      <c r="A901" s="2" t="inlineStr">
        <is>
          <t>NT|6401</t>
        </is>
      </c>
      <c r="B901" s="2" t="inlineStr">
        <is>
          <t>NT</t>
        </is>
      </c>
      <c r="C901" s="2" t="inlineStr">
        <is>
          <t>6401</t>
        </is>
      </c>
      <c r="D901" s="2" t="inlineStr">
        <is>
          <t>Auxiliary finance and insurance services</t>
        </is>
      </c>
      <c r="E901" s="24" t="n"/>
    </row>
    <row r="902">
      <c r="A902" s="2" t="inlineStr">
        <is>
          <t>NT|6601</t>
        </is>
      </c>
      <c r="B902" s="2" t="inlineStr">
        <is>
          <t>NT</t>
        </is>
      </c>
      <c r="C902" s="2" t="inlineStr">
        <is>
          <t>6601</t>
        </is>
      </c>
      <c r="D902" s="2" t="inlineStr">
        <is>
          <t>Rental and hiring services (except real estate)</t>
        </is>
      </c>
      <c r="E902" s="24" t="n"/>
    </row>
    <row r="903">
      <c r="A903" s="2" t="inlineStr">
        <is>
          <t>NT|6700</t>
        </is>
      </c>
      <c r="B903" s="2" t="inlineStr">
        <is>
          <t>NT</t>
        </is>
      </c>
      <c r="C903" s="2" t="inlineStr">
        <is>
          <t>6700</t>
        </is>
      </c>
      <c r="D903" s="2" t="inlineStr">
        <is>
          <t>Imputed rent for owner-occupiers</t>
        </is>
      </c>
      <c r="E903" s="24" t="n"/>
    </row>
    <row r="904">
      <c r="A904" s="2" t="inlineStr">
        <is>
          <t>NT|6701</t>
        </is>
      </c>
      <c r="B904" s="2" t="inlineStr">
        <is>
          <t>NT</t>
        </is>
      </c>
      <c r="C904" s="2" t="inlineStr">
        <is>
          <t>6701</t>
        </is>
      </c>
      <c r="D904" s="2" t="inlineStr">
        <is>
          <t>Actual rent for housing</t>
        </is>
      </c>
      <c r="E904" s="24" t="n"/>
    </row>
    <row r="905">
      <c r="A905" s="2" t="inlineStr">
        <is>
          <t>NT|6702</t>
        </is>
      </c>
      <c r="B905" s="2" t="inlineStr">
        <is>
          <t>NT</t>
        </is>
      </c>
      <c r="C905" s="2" t="inlineStr">
        <is>
          <t>6702</t>
        </is>
      </c>
      <c r="D905" s="2" t="inlineStr">
        <is>
          <t>Non-residential property operators and real estate services</t>
        </is>
      </c>
      <c r="E905" s="24" t="n"/>
    </row>
    <row r="906">
      <c r="A906" s="2" t="inlineStr">
        <is>
          <t>NT|6901</t>
        </is>
      </c>
      <c r="B906" s="2" t="inlineStr">
        <is>
          <t>NT</t>
        </is>
      </c>
      <c r="C906" s="2" t="inlineStr">
        <is>
          <t>6901</t>
        </is>
      </c>
      <c r="D906" s="2" t="inlineStr">
        <is>
          <t>Professional, scientific and technical services</t>
        </is>
      </c>
      <c r="E906" s="24" t="n"/>
    </row>
    <row r="907">
      <c r="A907" s="2" t="inlineStr">
        <is>
          <t>NT|7001</t>
        </is>
      </c>
      <c r="B907" s="2" t="inlineStr">
        <is>
          <t>NT</t>
        </is>
      </c>
      <c r="C907" s="2" t="inlineStr">
        <is>
          <t>7001</t>
        </is>
      </c>
      <c r="D907" s="2" t="inlineStr">
        <is>
          <t>Computer systems design and related services</t>
        </is>
      </c>
      <c r="E907" s="24" t="n"/>
    </row>
    <row r="908">
      <c r="A908" s="2" t="inlineStr">
        <is>
          <t>NT|7210</t>
        </is>
      </c>
      <c r="B908" s="2" t="inlineStr">
        <is>
          <t>NT</t>
        </is>
      </c>
      <c r="C908" s="2" t="inlineStr">
        <is>
          <t>7210</t>
        </is>
      </c>
      <c r="D908" s="2" t="inlineStr">
        <is>
          <t>Employment, travel agency and other administrative services</t>
        </is>
      </c>
      <c r="E908" s="24" t="n"/>
    </row>
    <row r="909">
      <c r="A909" s="2" t="inlineStr">
        <is>
          <t>NT|7310</t>
        </is>
      </c>
      <c r="B909" s="2" t="inlineStr">
        <is>
          <t>NT</t>
        </is>
      </c>
      <c r="C909" s="2" t="inlineStr">
        <is>
          <t>7310</t>
        </is>
      </c>
      <c r="D909" s="2" t="inlineStr">
        <is>
          <t>Building cleaning, pest control and other support services</t>
        </is>
      </c>
      <c r="E909" s="24" t="n"/>
    </row>
    <row r="910">
      <c r="A910" s="2" t="inlineStr">
        <is>
          <t>NT|7501</t>
        </is>
      </c>
      <c r="B910" s="2" t="inlineStr">
        <is>
          <t>NT</t>
        </is>
      </c>
      <c r="C910" s="2" t="inlineStr">
        <is>
          <t>7501</t>
        </is>
      </c>
      <c r="D910" s="2" t="inlineStr">
        <is>
          <t>Public administration and regulatory services</t>
        </is>
      </c>
      <c r="E910" s="24" t="n"/>
    </row>
    <row r="911">
      <c r="A911" s="2" t="inlineStr">
        <is>
          <t>NT|7601</t>
        </is>
      </c>
      <c r="B911" s="2" t="inlineStr">
        <is>
          <t>NT</t>
        </is>
      </c>
      <c r="C911" s="2" t="inlineStr">
        <is>
          <t>7601</t>
        </is>
      </c>
      <c r="D911" s="2" t="inlineStr">
        <is>
          <t>Defence</t>
        </is>
      </c>
      <c r="E911" s="24" t="n"/>
    </row>
    <row r="912">
      <c r="A912" s="2" t="inlineStr">
        <is>
          <t>NT|7701</t>
        </is>
      </c>
      <c r="B912" s="2" t="inlineStr">
        <is>
          <t>NT</t>
        </is>
      </c>
      <c r="C912" s="2" t="inlineStr">
        <is>
          <t>7701</t>
        </is>
      </c>
      <c r="D912" s="2" t="inlineStr">
        <is>
          <t>Public order and safety</t>
        </is>
      </c>
      <c r="E912" s="24" t="n"/>
    </row>
    <row r="913">
      <c r="A913" s="2" t="inlineStr">
        <is>
          <t>NT|8010</t>
        </is>
      </c>
      <c r="B913" s="2" t="inlineStr">
        <is>
          <t>NT</t>
        </is>
      </c>
      <c r="C913" s="2" t="inlineStr">
        <is>
          <t>8010</t>
        </is>
      </c>
      <c r="D913" s="2" t="inlineStr">
        <is>
          <t>Primary and secondary education services (including pre-schools and special schools)</t>
        </is>
      </c>
      <c r="E913" s="24" t="n"/>
    </row>
    <row r="914">
      <c r="A914" s="2" t="inlineStr">
        <is>
          <t>NT|8110</t>
        </is>
      </c>
      <c r="B914" s="2" t="inlineStr">
        <is>
          <t>NT</t>
        </is>
      </c>
      <c r="C914" s="2" t="inlineStr">
        <is>
          <t>8110</t>
        </is>
      </c>
      <c r="D914" s="2" t="inlineStr">
        <is>
          <t>Technical, vocational and tertiary education services (including undergraduate and postgraduate)</t>
        </is>
      </c>
      <c r="E914" s="24" t="n"/>
    </row>
    <row r="915">
      <c r="A915" s="2" t="inlineStr">
        <is>
          <t>NT|8210</t>
        </is>
      </c>
      <c r="B915" s="2" t="inlineStr">
        <is>
          <t>NT</t>
        </is>
      </c>
      <c r="C915" s="2" t="inlineStr">
        <is>
          <t>8210</t>
        </is>
      </c>
      <c r="D915" s="2" t="inlineStr">
        <is>
          <t>Arts, sports, adult and other education services (including community education)</t>
        </is>
      </c>
      <c r="E915" s="24" t="n"/>
    </row>
    <row r="916">
      <c r="A916" s="2" t="inlineStr">
        <is>
          <t>NT|8401</t>
        </is>
      </c>
      <c r="B916" s="2" t="inlineStr">
        <is>
          <t>NT</t>
        </is>
      </c>
      <c r="C916" s="2" t="inlineStr">
        <is>
          <t>8401</t>
        </is>
      </c>
      <c r="D916" s="2" t="inlineStr">
        <is>
          <t>Health care services</t>
        </is>
      </c>
      <c r="E916" s="24" t="n"/>
    </row>
    <row r="917">
      <c r="A917" s="2" t="inlineStr">
        <is>
          <t>NT|8601</t>
        </is>
      </c>
      <c r="B917" s="2" t="inlineStr">
        <is>
          <t>NT</t>
        </is>
      </c>
      <c r="C917" s="2" t="inlineStr">
        <is>
          <t>8601</t>
        </is>
      </c>
      <c r="D917" s="2" t="inlineStr">
        <is>
          <t>Residential care and social assistance services</t>
        </is>
      </c>
      <c r="E917" s="24" t="n"/>
    </row>
    <row r="918">
      <c r="A918" s="2" t="inlineStr">
        <is>
          <t>NT|8901</t>
        </is>
      </c>
      <c r="B918" s="2" t="inlineStr">
        <is>
          <t>NT</t>
        </is>
      </c>
      <c r="C918" s="2" t="inlineStr">
        <is>
          <t>8901</t>
        </is>
      </c>
      <c r="D918" s="2" t="inlineStr">
        <is>
          <t>Heritage, creative and performing arts</t>
        </is>
      </c>
      <c r="E918" s="24" t="n"/>
    </row>
    <row r="919">
      <c r="A919" s="2" t="inlineStr">
        <is>
          <t>NT|9101</t>
        </is>
      </c>
      <c r="B919" s="2" t="inlineStr">
        <is>
          <t>NT</t>
        </is>
      </c>
      <c r="C919" s="2" t="inlineStr">
        <is>
          <t>9101</t>
        </is>
      </c>
      <c r="D919" s="2" t="inlineStr">
        <is>
          <t>Sports and recreation</t>
        </is>
      </c>
      <c r="E919" s="24" t="n"/>
    </row>
    <row r="920">
      <c r="A920" s="2" t="inlineStr">
        <is>
          <t>NT|9201</t>
        </is>
      </c>
      <c r="B920" s="2" t="inlineStr">
        <is>
          <t>NT</t>
        </is>
      </c>
      <c r="C920" s="2" t="inlineStr">
        <is>
          <t>9201</t>
        </is>
      </c>
      <c r="D920" s="2" t="inlineStr">
        <is>
          <t>Gambling</t>
        </is>
      </c>
      <c r="E920" s="24" t="n"/>
    </row>
    <row r="921">
      <c r="A921" s="2" t="inlineStr">
        <is>
          <t>NT|9401</t>
        </is>
      </c>
      <c r="B921" s="2" t="inlineStr">
        <is>
          <t>NT</t>
        </is>
      </c>
      <c r="C921" s="2" t="inlineStr">
        <is>
          <t>9401</t>
        </is>
      </c>
      <c r="D921" s="2" t="inlineStr">
        <is>
          <t>Automotive repair and maintenance</t>
        </is>
      </c>
      <c r="E921" s="24" t="n"/>
    </row>
    <row r="922">
      <c r="A922" s="2" t="inlineStr">
        <is>
          <t>NT|9402</t>
        </is>
      </c>
      <c r="B922" s="2" t="inlineStr">
        <is>
          <t>NT</t>
        </is>
      </c>
      <c r="C922" s="2" t="inlineStr">
        <is>
          <t>9402</t>
        </is>
      </c>
      <c r="D922" s="2" t="inlineStr">
        <is>
          <t>Other repair and maintenance</t>
        </is>
      </c>
      <c r="E922" s="24" t="n"/>
    </row>
    <row r="923">
      <c r="A923" s="2" t="inlineStr">
        <is>
          <t>NT|9501</t>
        </is>
      </c>
      <c r="B923" s="2" t="inlineStr">
        <is>
          <t>NT</t>
        </is>
      </c>
      <c r="C923" s="2" t="inlineStr">
        <is>
          <t>9501</t>
        </is>
      </c>
      <c r="D923" s="2" t="inlineStr">
        <is>
          <t>Personal services</t>
        </is>
      </c>
      <c r="E923" s="24" t="n"/>
    </row>
    <row r="924">
      <c r="A924" s="2" t="inlineStr">
        <is>
          <t>NT|9502</t>
        </is>
      </c>
      <c r="B924" s="2" t="inlineStr">
        <is>
          <t>NT</t>
        </is>
      </c>
      <c r="C924" s="2" t="inlineStr">
        <is>
          <t>9502</t>
        </is>
      </c>
      <c r="D924" s="2" t="inlineStr">
        <is>
          <t>Other services</t>
        </is>
      </c>
      <c r="E924" s="24" t="n"/>
    </row>
    <row r="925">
      <c r="A925" s="2" t="inlineStr">
        <is>
          <t>ACT|0101</t>
        </is>
      </c>
      <c r="B925" s="2" t="inlineStr">
        <is>
          <t>ACT</t>
        </is>
      </c>
      <c r="C925" s="2" t="inlineStr">
        <is>
          <t>0101</t>
        </is>
      </c>
      <c r="D925" s="2" t="inlineStr">
        <is>
          <t>Sheep, grains, beef and dairy cattle</t>
        </is>
      </c>
      <c r="E925" s="24" t="n"/>
    </row>
    <row r="926">
      <c r="A926" s="2" t="inlineStr">
        <is>
          <t>ACT|0102</t>
        </is>
      </c>
      <c r="B926" s="2" t="inlineStr">
        <is>
          <t>ACT</t>
        </is>
      </c>
      <c r="C926" s="2" t="inlineStr">
        <is>
          <t>0102</t>
        </is>
      </c>
      <c r="D926" s="2" t="inlineStr">
        <is>
          <t>Poultry and other livestock</t>
        </is>
      </c>
      <c r="E926" s="24" t="n"/>
    </row>
    <row r="927">
      <c r="A927" s="2" t="inlineStr">
        <is>
          <t>ACT|0103</t>
        </is>
      </c>
      <c r="B927" s="2" t="inlineStr">
        <is>
          <t>ACT</t>
        </is>
      </c>
      <c r="C927" s="2" t="inlineStr">
        <is>
          <t>0103</t>
        </is>
      </c>
      <c r="D927" s="2" t="inlineStr">
        <is>
          <t>Other agriculture</t>
        </is>
      </c>
      <c r="E927" s="24" t="n"/>
    </row>
    <row r="928">
      <c r="A928" s="2" t="inlineStr">
        <is>
          <t>ACT|0201</t>
        </is>
      </c>
      <c r="B928" s="2" t="inlineStr">
        <is>
          <t>ACT</t>
        </is>
      </c>
      <c r="C928" s="2" t="inlineStr">
        <is>
          <t>0201</t>
        </is>
      </c>
      <c r="D928" s="2" t="inlineStr">
        <is>
          <t>Aquaculture</t>
        </is>
      </c>
      <c r="E928" s="24" t="n"/>
    </row>
    <row r="929">
      <c r="A929" s="2" t="inlineStr">
        <is>
          <t>ACT|0301</t>
        </is>
      </c>
      <c r="B929" s="2" t="inlineStr">
        <is>
          <t>ACT</t>
        </is>
      </c>
      <c r="C929" s="2" t="inlineStr">
        <is>
          <t>0301</t>
        </is>
      </c>
      <c r="D929" s="2" t="inlineStr">
        <is>
          <t>Forestry and logging</t>
        </is>
      </c>
      <c r="E929" s="24" t="n"/>
    </row>
    <row r="930">
      <c r="A930" s="2" t="inlineStr">
        <is>
          <t>ACT|0401</t>
        </is>
      </c>
      <c r="B930" s="2" t="inlineStr">
        <is>
          <t>ACT</t>
        </is>
      </c>
      <c r="C930" s="2" t="inlineStr">
        <is>
          <t>0401</t>
        </is>
      </c>
      <c r="D930" s="2" t="inlineStr">
        <is>
          <t>Fishing, hunting and trapping</t>
        </is>
      </c>
      <c r="E930" s="24" t="n"/>
    </row>
    <row r="931">
      <c r="A931" s="2" t="inlineStr">
        <is>
          <t>ACT|0501</t>
        </is>
      </c>
      <c r="B931" s="2" t="inlineStr">
        <is>
          <t>ACT</t>
        </is>
      </c>
      <c r="C931" s="2" t="inlineStr">
        <is>
          <t>0501</t>
        </is>
      </c>
      <c r="D931" s="2" t="inlineStr">
        <is>
          <t>Agriculture, forestry and fishing support services</t>
        </is>
      </c>
      <c r="E931" s="24" t="n"/>
    </row>
    <row r="932">
      <c r="A932" s="2" t="inlineStr">
        <is>
          <t>ACT|0601</t>
        </is>
      </c>
      <c r="B932" s="2" t="inlineStr">
        <is>
          <t>ACT</t>
        </is>
      </c>
      <c r="C932" s="2" t="inlineStr">
        <is>
          <t>0601</t>
        </is>
      </c>
      <c r="D932" s="2" t="inlineStr">
        <is>
          <t>Coal mining</t>
        </is>
      </c>
      <c r="E932" s="24" t="n"/>
    </row>
    <row r="933">
      <c r="A933" s="2" t="inlineStr">
        <is>
          <t>ACT|0701</t>
        </is>
      </c>
      <c r="B933" s="2" t="inlineStr">
        <is>
          <t>ACT</t>
        </is>
      </c>
      <c r="C933" s="2" t="inlineStr">
        <is>
          <t>0701</t>
        </is>
      </c>
      <c r="D933" s="2" t="inlineStr">
        <is>
          <t>Oil and gas extraction</t>
        </is>
      </c>
      <c r="E933" s="24" t="n"/>
    </row>
    <row r="934">
      <c r="A934" s="2" t="inlineStr">
        <is>
          <t>ACT|0801</t>
        </is>
      </c>
      <c r="B934" s="2" t="inlineStr">
        <is>
          <t>ACT</t>
        </is>
      </c>
      <c r="C934" s="2" t="inlineStr">
        <is>
          <t>0801</t>
        </is>
      </c>
      <c r="D934" s="2" t="inlineStr">
        <is>
          <t>Iron ore mining</t>
        </is>
      </c>
      <c r="E934" s="24" t="n"/>
    </row>
    <row r="935">
      <c r="A935" s="2" t="inlineStr">
        <is>
          <t>ACT|0802</t>
        </is>
      </c>
      <c r="B935" s="2" t="inlineStr">
        <is>
          <t>ACT</t>
        </is>
      </c>
      <c r="C935" s="2" t="inlineStr">
        <is>
          <t>0802</t>
        </is>
      </c>
      <c r="D935" s="2" t="inlineStr">
        <is>
          <t>Non-ferrous metal ore mining</t>
        </is>
      </c>
      <c r="E935" s="24" t="n"/>
    </row>
    <row r="936">
      <c r="A936" s="2" t="inlineStr">
        <is>
          <t>ACT|0901</t>
        </is>
      </c>
      <c r="B936" s="2" t="inlineStr">
        <is>
          <t>ACT</t>
        </is>
      </c>
      <c r="C936" s="2" t="inlineStr">
        <is>
          <t>0901</t>
        </is>
      </c>
      <c r="D936" s="2" t="inlineStr">
        <is>
          <t>Non-metallic mineral mining</t>
        </is>
      </c>
      <c r="E936" s="24" t="n"/>
    </row>
    <row r="937">
      <c r="A937" s="2" t="inlineStr">
        <is>
          <t>ACT|1001</t>
        </is>
      </c>
      <c r="B937" s="2" t="inlineStr">
        <is>
          <t>ACT</t>
        </is>
      </c>
      <c r="C937" s="2" t="inlineStr">
        <is>
          <t>1001</t>
        </is>
      </c>
      <c r="D937" s="2" t="inlineStr">
        <is>
          <t>Exploration and mining support services</t>
        </is>
      </c>
      <c r="E937" s="24" t="n"/>
    </row>
    <row r="938">
      <c r="A938" s="2" t="inlineStr">
        <is>
          <t>ACT|1101</t>
        </is>
      </c>
      <c r="B938" s="2" t="inlineStr">
        <is>
          <t>ACT</t>
        </is>
      </c>
      <c r="C938" s="2" t="inlineStr">
        <is>
          <t>1101</t>
        </is>
      </c>
      <c r="D938" s="2" t="inlineStr">
        <is>
          <t>Meat and meat product manufacturing</t>
        </is>
      </c>
      <c r="E938" s="24" t="n"/>
    </row>
    <row r="939">
      <c r="A939" s="2" t="inlineStr">
        <is>
          <t>ACT|1102</t>
        </is>
      </c>
      <c r="B939" s="2" t="inlineStr">
        <is>
          <t>ACT</t>
        </is>
      </c>
      <c r="C939" s="2" t="inlineStr">
        <is>
          <t>1102</t>
        </is>
      </c>
      <c r="D939" s="2" t="inlineStr">
        <is>
          <t>Processed seafood manufacturing</t>
        </is>
      </c>
      <c r="E939" s="24" t="n"/>
    </row>
    <row r="940">
      <c r="A940" s="2" t="inlineStr">
        <is>
          <t>ACT|1103</t>
        </is>
      </c>
      <c r="B940" s="2" t="inlineStr">
        <is>
          <t>ACT</t>
        </is>
      </c>
      <c r="C940" s="2" t="inlineStr">
        <is>
          <t>1103</t>
        </is>
      </c>
      <c r="D940" s="2" t="inlineStr">
        <is>
          <t>Dairy product manufacturing</t>
        </is>
      </c>
      <c r="E940" s="24" t="n"/>
    </row>
    <row r="941">
      <c r="A941" s="2" t="inlineStr">
        <is>
          <t>ACT|1104</t>
        </is>
      </c>
      <c r="B941" s="2" t="inlineStr">
        <is>
          <t>ACT</t>
        </is>
      </c>
      <c r="C941" s="2" t="inlineStr">
        <is>
          <t>1104</t>
        </is>
      </c>
      <c r="D941" s="2" t="inlineStr">
        <is>
          <t>Fruit and vegetable product manufacturing</t>
        </is>
      </c>
      <c r="E941" s="24" t="n"/>
    </row>
    <row r="942">
      <c r="A942" s="2" t="inlineStr">
        <is>
          <t>ACT|1105</t>
        </is>
      </c>
      <c r="B942" s="2" t="inlineStr">
        <is>
          <t>ACT</t>
        </is>
      </c>
      <c r="C942" s="2" t="inlineStr">
        <is>
          <t>1105</t>
        </is>
      </c>
      <c r="D942" s="2" t="inlineStr">
        <is>
          <t>Oils and fats manufacturing</t>
        </is>
      </c>
      <c r="E942" s="24" t="n"/>
    </row>
    <row r="943">
      <c r="A943" s="2" t="inlineStr">
        <is>
          <t>ACT|1106</t>
        </is>
      </c>
      <c r="B943" s="2" t="inlineStr">
        <is>
          <t>ACT</t>
        </is>
      </c>
      <c r="C943" s="2" t="inlineStr">
        <is>
          <t>1106</t>
        </is>
      </c>
      <c r="D943" s="2" t="inlineStr">
        <is>
          <t>Grain mill and cereal product manufacturing</t>
        </is>
      </c>
      <c r="E943" s="24" t="n"/>
    </row>
    <row r="944">
      <c r="A944" s="2" t="inlineStr">
        <is>
          <t>ACT|1107</t>
        </is>
      </c>
      <c r="B944" s="2" t="inlineStr">
        <is>
          <t>ACT</t>
        </is>
      </c>
      <c r="C944" s="2" t="inlineStr">
        <is>
          <t>1107</t>
        </is>
      </c>
      <c r="D944" s="2" t="inlineStr">
        <is>
          <t>Bakery product manufacturing</t>
        </is>
      </c>
      <c r="E944" s="24" t="n"/>
    </row>
    <row r="945">
      <c r="A945" s="2" t="inlineStr">
        <is>
          <t>ACT|1108</t>
        </is>
      </c>
      <c r="B945" s="2" t="inlineStr">
        <is>
          <t>ACT</t>
        </is>
      </c>
      <c r="C945" s="2" t="inlineStr">
        <is>
          <t>1108</t>
        </is>
      </c>
      <c r="D945" s="2" t="inlineStr">
        <is>
          <t>Sugar and confectionery manufacturing</t>
        </is>
      </c>
      <c r="E945" s="24" t="n"/>
    </row>
    <row r="946">
      <c r="A946" s="2" t="inlineStr">
        <is>
          <t>ACT|1109</t>
        </is>
      </c>
      <c r="B946" s="2" t="inlineStr">
        <is>
          <t>ACT</t>
        </is>
      </c>
      <c r="C946" s="2" t="inlineStr">
        <is>
          <t>1109</t>
        </is>
      </c>
      <c r="D946" s="2" t="inlineStr">
        <is>
          <t>Other food product manufacturing</t>
        </is>
      </c>
      <c r="E946" s="24" t="n"/>
    </row>
    <row r="947">
      <c r="A947" s="2" t="inlineStr">
        <is>
          <t>ACT|1201</t>
        </is>
      </c>
      <c r="B947" s="2" t="inlineStr">
        <is>
          <t>ACT</t>
        </is>
      </c>
      <c r="C947" s="2" t="inlineStr">
        <is>
          <t>1201</t>
        </is>
      </c>
      <c r="D947" s="2" t="inlineStr">
        <is>
          <t>Soft drinks, cordials and syrup manufacturing</t>
        </is>
      </c>
      <c r="E947" s="24" t="n"/>
    </row>
    <row r="948">
      <c r="A948" s="2" t="inlineStr">
        <is>
          <t>ACT|1202</t>
        </is>
      </c>
      <c r="B948" s="2" t="inlineStr">
        <is>
          <t>ACT</t>
        </is>
      </c>
      <c r="C948" s="2" t="inlineStr">
        <is>
          <t>1202</t>
        </is>
      </c>
      <c r="D948" s="2" t="inlineStr">
        <is>
          <t>Beer manufacturing</t>
        </is>
      </c>
      <c r="E948" s="24" t="n"/>
    </row>
    <row r="949">
      <c r="A949" s="2" t="inlineStr">
        <is>
          <t>ACT|1205</t>
        </is>
      </c>
      <c r="B949" s="2" t="inlineStr">
        <is>
          <t>ACT</t>
        </is>
      </c>
      <c r="C949" s="2" t="inlineStr">
        <is>
          <t>1205</t>
        </is>
      </c>
      <c r="D949" s="2" t="inlineStr">
        <is>
          <t>Wine, spirits and tobacco</t>
        </is>
      </c>
      <c r="E949" s="24" t="n"/>
    </row>
    <row r="950">
      <c r="A950" s="2" t="inlineStr">
        <is>
          <t>ACT|1301</t>
        </is>
      </c>
      <c r="B950" s="2" t="inlineStr">
        <is>
          <t>ACT</t>
        </is>
      </c>
      <c r="C950" s="2" t="inlineStr">
        <is>
          <t>1301</t>
        </is>
      </c>
      <c r="D950" s="2" t="inlineStr">
        <is>
          <t>Textile manufacturing</t>
        </is>
      </c>
      <c r="E950" s="24" t="n"/>
    </row>
    <row r="951">
      <c r="A951" s="2" t="inlineStr">
        <is>
          <t>ACT|1302</t>
        </is>
      </c>
      <c r="B951" s="2" t="inlineStr">
        <is>
          <t>ACT</t>
        </is>
      </c>
      <c r="C951" s="2" t="inlineStr">
        <is>
          <t>1302</t>
        </is>
      </c>
      <c r="D951" s="2" t="inlineStr">
        <is>
          <t>Tanned leather, dressed fur and leather product manufacturing</t>
        </is>
      </c>
      <c r="E951" s="24" t="n"/>
    </row>
    <row r="952">
      <c r="A952" s="2" t="inlineStr">
        <is>
          <t>ACT|1303</t>
        </is>
      </c>
      <c r="B952" s="2" t="inlineStr">
        <is>
          <t>ACT</t>
        </is>
      </c>
      <c r="C952" s="2" t="inlineStr">
        <is>
          <t>1303</t>
        </is>
      </c>
      <c r="D952" s="2" t="inlineStr">
        <is>
          <t>Textile product manufacturing</t>
        </is>
      </c>
      <c r="E952" s="24" t="n"/>
    </row>
    <row r="953">
      <c r="A953" s="2" t="inlineStr">
        <is>
          <t>ACT|1304</t>
        </is>
      </c>
      <c r="B953" s="2" t="inlineStr">
        <is>
          <t>ACT</t>
        </is>
      </c>
      <c r="C953" s="2" t="inlineStr">
        <is>
          <t>1304</t>
        </is>
      </c>
      <c r="D953" s="2" t="inlineStr">
        <is>
          <t>Knitted product manufacturing</t>
        </is>
      </c>
      <c r="E953" s="24" t="n"/>
    </row>
    <row r="954">
      <c r="A954" s="2" t="inlineStr">
        <is>
          <t>ACT|1305</t>
        </is>
      </c>
      <c r="B954" s="2" t="inlineStr">
        <is>
          <t>ACT</t>
        </is>
      </c>
      <c r="C954" s="2" t="inlineStr">
        <is>
          <t>1305</t>
        </is>
      </c>
      <c r="D954" s="2" t="inlineStr">
        <is>
          <t>Clothing manufacturing</t>
        </is>
      </c>
      <c r="E954" s="24" t="n"/>
    </row>
    <row r="955">
      <c r="A955" s="2" t="inlineStr">
        <is>
          <t>ACT|1306</t>
        </is>
      </c>
      <c r="B955" s="2" t="inlineStr">
        <is>
          <t>ACT</t>
        </is>
      </c>
      <c r="C955" s="2" t="inlineStr">
        <is>
          <t>1306</t>
        </is>
      </c>
      <c r="D955" s="2" t="inlineStr">
        <is>
          <t>Footwear manufacturing</t>
        </is>
      </c>
      <c r="E955" s="24" t="n"/>
    </row>
    <row r="956">
      <c r="A956" s="2" t="inlineStr">
        <is>
          <t>ACT|1401</t>
        </is>
      </c>
      <c r="B956" s="2" t="inlineStr">
        <is>
          <t>ACT</t>
        </is>
      </c>
      <c r="C956" s="2" t="inlineStr">
        <is>
          <t>1401</t>
        </is>
      </c>
      <c r="D956" s="2" t="inlineStr">
        <is>
          <t>Sawmill product manufacturing</t>
        </is>
      </c>
      <c r="E956" s="24" t="n"/>
    </row>
    <row r="957">
      <c r="A957" s="2" t="inlineStr">
        <is>
          <t>ACT|1402</t>
        </is>
      </c>
      <c r="B957" s="2" t="inlineStr">
        <is>
          <t>ACT</t>
        </is>
      </c>
      <c r="C957" s="2" t="inlineStr">
        <is>
          <t>1402</t>
        </is>
      </c>
      <c r="D957" s="2" t="inlineStr">
        <is>
          <t>Other wood product manufacturing</t>
        </is>
      </c>
      <c r="E957" s="24" t="n"/>
    </row>
    <row r="958">
      <c r="A958" s="2" t="inlineStr">
        <is>
          <t>ACT|1501</t>
        </is>
      </c>
      <c r="B958" s="2" t="inlineStr">
        <is>
          <t>ACT</t>
        </is>
      </c>
      <c r="C958" s="2" t="inlineStr">
        <is>
          <t>1501</t>
        </is>
      </c>
      <c r="D958" s="2" t="inlineStr">
        <is>
          <t>Pulp, paper and paperboard manufacturing</t>
        </is>
      </c>
      <c r="E958" s="24" t="n"/>
    </row>
    <row r="959">
      <c r="A959" s="2" t="inlineStr">
        <is>
          <t>ACT|1502</t>
        </is>
      </c>
      <c r="B959" s="2" t="inlineStr">
        <is>
          <t>ACT</t>
        </is>
      </c>
      <c r="C959" s="2" t="inlineStr">
        <is>
          <t>1502</t>
        </is>
      </c>
      <c r="D959" s="2" t="inlineStr">
        <is>
          <t>Paper stationery and other converted paper product manufacturing</t>
        </is>
      </c>
      <c r="E959" s="24" t="n"/>
    </row>
    <row r="960">
      <c r="A960" s="2" t="inlineStr">
        <is>
          <t>ACT|1601</t>
        </is>
      </c>
      <c r="B960" s="2" t="inlineStr">
        <is>
          <t>ACT</t>
        </is>
      </c>
      <c r="C960" s="2" t="inlineStr">
        <is>
          <t>1601</t>
        </is>
      </c>
      <c r="D960" s="2" t="inlineStr">
        <is>
          <t>Printing (including the reproduction of recorded media)</t>
        </is>
      </c>
      <c r="E960" s="24" t="n"/>
    </row>
    <row r="961">
      <c r="A961" s="2" t="inlineStr">
        <is>
          <t>ACT|1701</t>
        </is>
      </c>
      <c r="B961" s="2" t="inlineStr">
        <is>
          <t>ACT</t>
        </is>
      </c>
      <c r="C961" s="2" t="inlineStr">
        <is>
          <t>1701</t>
        </is>
      </c>
      <c r="D961" s="2" t="inlineStr">
        <is>
          <t>Petroleum and coal product manufacturing</t>
        </is>
      </c>
      <c r="E961" s="24" t="n"/>
    </row>
    <row r="962">
      <c r="A962" s="2" t="inlineStr">
        <is>
          <t>ACT|1801</t>
        </is>
      </c>
      <c r="B962" s="2" t="inlineStr">
        <is>
          <t>ACT</t>
        </is>
      </c>
      <c r="C962" s="2" t="inlineStr">
        <is>
          <t>1801</t>
        </is>
      </c>
      <c r="D962" s="2" t="inlineStr">
        <is>
          <t>Human pharmaceutical and medicinal product manufacturing</t>
        </is>
      </c>
      <c r="E962" s="24" t="n"/>
    </row>
    <row r="963">
      <c r="A963" s="2" t="inlineStr">
        <is>
          <t>ACT|1802</t>
        </is>
      </c>
      <c r="B963" s="2" t="inlineStr">
        <is>
          <t>ACT</t>
        </is>
      </c>
      <c r="C963" s="2" t="inlineStr">
        <is>
          <t>1802</t>
        </is>
      </c>
      <c r="D963" s="2" t="inlineStr">
        <is>
          <t>Veterinary pharmaceutical and medicinal product manufacturing</t>
        </is>
      </c>
      <c r="E963" s="24" t="n"/>
    </row>
    <row r="964">
      <c r="A964" s="2" t="inlineStr">
        <is>
          <t>ACT|1803</t>
        </is>
      </c>
      <c r="B964" s="2" t="inlineStr">
        <is>
          <t>ACT</t>
        </is>
      </c>
      <c r="C964" s="2" t="inlineStr">
        <is>
          <t>1803</t>
        </is>
      </c>
      <c r="D964" s="2" t="inlineStr">
        <is>
          <t>Basic chemical manufacturing</t>
        </is>
      </c>
      <c r="E964" s="24" t="n"/>
    </row>
    <row r="965">
      <c r="A965" s="2" t="inlineStr">
        <is>
          <t>ACT|1804</t>
        </is>
      </c>
      <c r="B965" s="2" t="inlineStr">
        <is>
          <t>ACT</t>
        </is>
      </c>
      <c r="C965" s="2" t="inlineStr">
        <is>
          <t>1804</t>
        </is>
      </c>
      <c r="D965" s="2" t="inlineStr">
        <is>
          <t>Cleaning compounds and toiletry preparation manufacturing</t>
        </is>
      </c>
      <c r="E965" s="24" t="n"/>
    </row>
    <row r="966">
      <c r="A966" s="2" t="inlineStr">
        <is>
          <t>ACT|1901</t>
        </is>
      </c>
      <c r="B966" s="2" t="inlineStr">
        <is>
          <t>ACT</t>
        </is>
      </c>
      <c r="C966" s="2" t="inlineStr">
        <is>
          <t>1901</t>
        </is>
      </c>
      <c r="D966" s="2" t="inlineStr">
        <is>
          <t>Polymer product manufacturing</t>
        </is>
      </c>
      <c r="E966" s="24" t="n"/>
    </row>
    <row r="967">
      <c r="A967" s="2" t="inlineStr">
        <is>
          <t>ACT|1902</t>
        </is>
      </c>
      <c r="B967" s="2" t="inlineStr">
        <is>
          <t>ACT</t>
        </is>
      </c>
      <c r="C967" s="2" t="inlineStr">
        <is>
          <t>1902</t>
        </is>
      </c>
      <c r="D967" s="2" t="inlineStr">
        <is>
          <t>Natural rubber product manufacturing</t>
        </is>
      </c>
      <c r="E967" s="24" t="n"/>
    </row>
    <row r="968">
      <c r="A968" s="2" t="inlineStr">
        <is>
          <t>ACT|2001</t>
        </is>
      </c>
      <c r="B968" s="2" t="inlineStr">
        <is>
          <t>ACT</t>
        </is>
      </c>
      <c r="C968" s="2" t="inlineStr">
        <is>
          <t>2001</t>
        </is>
      </c>
      <c r="D968" s="2" t="inlineStr">
        <is>
          <t>Glass and glass product manufacturing</t>
        </is>
      </c>
      <c r="E968" s="24" t="n"/>
    </row>
    <row r="969">
      <c r="A969" s="2" t="inlineStr">
        <is>
          <t>ACT|2002</t>
        </is>
      </c>
      <c r="B969" s="2" t="inlineStr">
        <is>
          <t>ACT</t>
        </is>
      </c>
      <c r="C969" s="2" t="inlineStr">
        <is>
          <t>2002</t>
        </is>
      </c>
      <c r="D969" s="2" t="inlineStr">
        <is>
          <t>Ceramic product manufacturing</t>
        </is>
      </c>
      <c r="E969" s="24" t="n"/>
    </row>
    <row r="970">
      <c r="A970" s="2" t="inlineStr">
        <is>
          <t>ACT|2003</t>
        </is>
      </c>
      <c r="B970" s="2" t="inlineStr">
        <is>
          <t>ACT</t>
        </is>
      </c>
      <c r="C970" s="2" t="inlineStr">
        <is>
          <t>2003</t>
        </is>
      </c>
      <c r="D970" s="2" t="inlineStr">
        <is>
          <t>Cement, lime and ready-mixed concrete manufacturing</t>
        </is>
      </c>
      <c r="E970" s="24" t="n"/>
    </row>
    <row r="971">
      <c r="A971" s="2" t="inlineStr">
        <is>
          <t>ACT|2004</t>
        </is>
      </c>
      <c r="B971" s="2" t="inlineStr">
        <is>
          <t>ACT</t>
        </is>
      </c>
      <c r="C971" s="2" t="inlineStr">
        <is>
          <t>2004</t>
        </is>
      </c>
      <c r="D971" s="2" t="inlineStr">
        <is>
          <t>Plaster and concrete product manufacturing</t>
        </is>
      </c>
      <c r="E971" s="24" t="n"/>
    </row>
    <row r="972">
      <c r="A972" s="2" t="inlineStr">
        <is>
          <t>ACT|2005</t>
        </is>
      </c>
      <c r="B972" s="2" t="inlineStr">
        <is>
          <t>ACT</t>
        </is>
      </c>
      <c r="C972" s="2" t="inlineStr">
        <is>
          <t>2005</t>
        </is>
      </c>
      <c r="D972" s="2" t="inlineStr">
        <is>
          <t>Other non-metallic mineral product manufacturing</t>
        </is>
      </c>
      <c r="E972" s="24" t="n"/>
    </row>
    <row r="973">
      <c r="A973" s="2" t="inlineStr">
        <is>
          <t>ACT|2101</t>
        </is>
      </c>
      <c r="B973" s="2" t="inlineStr">
        <is>
          <t>ACT</t>
        </is>
      </c>
      <c r="C973" s="2" t="inlineStr">
        <is>
          <t>2101</t>
        </is>
      </c>
      <c r="D973" s="2" t="inlineStr">
        <is>
          <t>Iron and steel manufacturing</t>
        </is>
      </c>
      <c r="E973" s="24" t="n"/>
    </row>
    <row r="974">
      <c r="A974" s="2" t="inlineStr">
        <is>
          <t>ACT|2102</t>
        </is>
      </c>
      <c r="B974" s="2" t="inlineStr">
        <is>
          <t>ACT</t>
        </is>
      </c>
      <c r="C974" s="2" t="inlineStr">
        <is>
          <t>2102</t>
        </is>
      </c>
      <c r="D974" s="2" t="inlineStr">
        <is>
          <t>Basic non-ferrous metal manufacturing</t>
        </is>
      </c>
      <c r="E974" s="24" t="n"/>
    </row>
    <row r="975">
      <c r="A975" s="2" t="inlineStr">
        <is>
          <t>ACT|2201</t>
        </is>
      </c>
      <c r="B975" s="2" t="inlineStr">
        <is>
          <t>ACT</t>
        </is>
      </c>
      <c r="C975" s="2" t="inlineStr">
        <is>
          <t>2201</t>
        </is>
      </c>
      <c r="D975" s="2" t="inlineStr">
        <is>
          <t>Forged iron and steel product manufacturing</t>
        </is>
      </c>
      <c r="E975" s="24" t="n"/>
    </row>
    <row r="976">
      <c r="A976" s="2" t="inlineStr">
        <is>
          <t>ACT|2202</t>
        </is>
      </c>
      <c r="B976" s="2" t="inlineStr">
        <is>
          <t>ACT</t>
        </is>
      </c>
      <c r="C976" s="2" t="inlineStr">
        <is>
          <t>2202</t>
        </is>
      </c>
      <c r="D976" s="2" t="inlineStr">
        <is>
          <t>Structural metal product manufacturing</t>
        </is>
      </c>
      <c r="E976" s="24" t="n"/>
    </row>
    <row r="977">
      <c r="A977" s="2" t="inlineStr">
        <is>
          <t>ACT|2203</t>
        </is>
      </c>
      <c r="B977" s="2" t="inlineStr">
        <is>
          <t>ACT</t>
        </is>
      </c>
      <c r="C977" s="2" t="inlineStr">
        <is>
          <t>2203</t>
        </is>
      </c>
      <c r="D977" s="2" t="inlineStr">
        <is>
          <t>Metal containers and other sheet metal product manufacturing</t>
        </is>
      </c>
      <c r="E977" s="24" t="n"/>
    </row>
    <row r="978">
      <c r="A978" s="2" t="inlineStr">
        <is>
          <t>ACT|2204</t>
        </is>
      </c>
      <c r="B978" s="2" t="inlineStr">
        <is>
          <t>ACT</t>
        </is>
      </c>
      <c r="C978" s="2" t="inlineStr">
        <is>
          <t>2204</t>
        </is>
      </c>
      <c r="D978" s="2" t="inlineStr">
        <is>
          <t>Other fabricated metal product manufacturing</t>
        </is>
      </c>
      <c r="E978" s="24" t="n"/>
    </row>
    <row r="979">
      <c r="A979" s="2" t="inlineStr">
        <is>
          <t>ACT|2301</t>
        </is>
      </c>
      <c r="B979" s="2" t="inlineStr">
        <is>
          <t>ACT</t>
        </is>
      </c>
      <c r="C979" s="2" t="inlineStr">
        <is>
          <t>2301</t>
        </is>
      </c>
      <c r="D979" s="2" t="inlineStr">
        <is>
          <t>Motor vehicles and parts; other transport equipment manufacturing</t>
        </is>
      </c>
      <c r="E979" s="24" t="n"/>
    </row>
    <row r="980">
      <c r="A980" s="2" t="inlineStr">
        <is>
          <t>ACT|2302</t>
        </is>
      </c>
      <c r="B980" s="2" t="inlineStr">
        <is>
          <t>ACT</t>
        </is>
      </c>
      <c r="C980" s="2" t="inlineStr">
        <is>
          <t>2302</t>
        </is>
      </c>
      <c r="D980" s="2" t="inlineStr">
        <is>
          <t>Ships and boat manufacturing</t>
        </is>
      </c>
      <c r="E980" s="24" t="n"/>
    </row>
    <row r="981">
      <c r="A981" s="2" t="inlineStr">
        <is>
          <t>ACT|2303</t>
        </is>
      </c>
      <c r="B981" s="2" t="inlineStr">
        <is>
          <t>ACT</t>
        </is>
      </c>
      <c r="C981" s="2" t="inlineStr">
        <is>
          <t>2303</t>
        </is>
      </c>
      <c r="D981" s="2" t="inlineStr">
        <is>
          <t>Railway rolling stock manufacturing</t>
        </is>
      </c>
      <c r="E981" s="24" t="n"/>
    </row>
    <row r="982">
      <c r="A982" s="2" t="inlineStr">
        <is>
          <t>ACT|2304</t>
        </is>
      </c>
      <c r="B982" s="2" t="inlineStr">
        <is>
          <t>ACT</t>
        </is>
      </c>
      <c r="C982" s="2" t="inlineStr">
        <is>
          <t>2304</t>
        </is>
      </c>
      <c r="D982" s="2" t="inlineStr">
        <is>
          <t>Aircraft manufacturing</t>
        </is>
      </c>
      <c r="E982" s="24" t="n"/>
    </row>
    <row r="983">
      <c r="A983" s="2" t="inlineStr">
        <is>
          <t>ACT|2401</t>
        </is>
      </c>
      <c r="B983" s="2" t="inlineStr">
        <is>
          <t>ACT</t>
        </is>
      </c>
      <c r="C983" s="2" t="inlineStr">
        <is>
          <t>2401</t>
        </is>
      </c>
      <c r="D983" s="2" t="inlineStr">
        <is>
          <t>Professional, scientific, computer and electronic equipment manufacturing</t>
        </is>
      </c>
      <c r="E983" s="24" t="n"/>
    </row>
    <row r="984">
      <c r="A984" s="2" t="inlineStr">
        <is>
          <t>ACT|2403</t>
        </is>
      </c>
      <c r="B984" s="2" t="inlineStr">
        <is>
          <t>ACT</t>
        </is>
      </c>
      <c r="C984" s="2" t="inlineStr">
        <is>
          <t>2403</t>
        </is>
      </c>
      <c r="D984" s="2" t="inlineStr">
        <is>
          <t>Electrical equipment manufacturing</t>
        </is>
      </c>
      <c r="E984" s="24" t="n"/>
    </row>
    <row r="985">
      <c r="A985" s="2" t="inlineStr">
        <is>
          <t>ACT|2404</t>
        </is>
      </c>
      <c r="B985" s="2" t="inlineStr">
        <is>
          <t>ACT</t>
        </is>
      </c>
      <c r="C985" s="2" t="inlineStr">
        <is>
          <t>2404</t>
        </is>
      </c>
      <c r="D985" s="2" t="inlineStr">
        <is>
          <t>Domestic appliance manufacturing</t>
        </is>
      </c>
      <c r="E985" s="24" t="n"/>
    </row>
    <row r="986">
      <c r="A986" s="2" t="inlineStr">
        <is>
          <t>ACT|2405</t>
        </is>
      </c>
      <c r="B986" s="2" t="inlineStr">
        <is>
          <t>ACT</t>
        </is>
      </c>
      <c r="C986" s="2" t="inlineStr">
        <is>
          <t>2405</t>
        </is>
      </c>
      <c r="D986" s="2" t="inlineStr">
        <is>
          <t>Specialised and other machinery and equipment manufacturing</t>
        </is>
      </c>
      <c r="E986" s="24" t="n"/>
    </row>
    <row r="987">
      <c r="A987" s="2" t="inlineStr">
        <is>
          <t>ACT|2501</t>
        </is>
      </c>
      <c r="B987" s="2" t="inlineStr">
        <is>
          <t>ACT</t>
        </is>
      </c>
      <c r="C987" s="2" t="inlineStr">
        <is>
          <t>2501</t>
        </is>
      </c>
      <c r="D987" s="2" t="inlineStr">
        <is>
          <t>Furniture manufacturing</t>
        </is>
      </c>
      <c r="E987" s="24" t="n"/>
    </row>
    <row r="988">
      <c r="A988" s="2" t="inlineStr">
        <is>
          <t>ACT|2502</t>
        </is>
      </c>
      <c r="B988" s="2" t="inlineStr">
        <is>
          <t>ACT</t>
        </is>
      </c>
      <c r="C988" s="2" t="inlineStr">
        <is>
          <t>2502</t>
        </is>
      </c>
      <c r="D988" s="2" t="inlineStr">
        <is>
          <t>Other manufactured products</t>
        </is>
      </c>
      <c r="E988" s="24" t="n"/>
    </row>
    <row r="989">
      <c r="A989" s="2" t="inlineStr">
        <is>
          <t>ACT|2601</t>
        </is>
      </c>
      <c r="B989" s="2" t="inlineStr">
        <is>
          <t>ACT</t>
        </is>
      </c>
      <c r="C989" s="2" t="inlineStr">
        <is>
          <t>2601</t>
        </is>
      </c>
      <c r="D989" s="2" t="inlineStr">
        <is>
          <t>Electricity generation</t>
        </is>
      </c>
      <c r="E989" s="24" t="n"/>
    </row>
    <row r="990">
      <c r="A990" s="2" t="inlineStr">
        <is>
          <t>ACT|2605</t>
        </is>
      </c>
      <c r="B990" s="2" t="inlineStr">
        <is>
          <t>ACT</t>
        </is>
      </c>
      <c r="C990" s="2" t="inlineStr">
        <is>
          <t>2605</t>
        </is>
      </c>
      <c r="D990" s="2" t="inlineStr">
        <is>
          <t>Electricity transmission, distribution, on selling and electricity market operation</t>
        </is>
      </c>
      <c r="E990" s="24" t="n"/>
    </row>
    <row r="991">
      <c r="A991" s="2" t="inlineStr">
        <is>
          <t>ACT|2701</t>
        </is>
      </c>
      <c r="B991" s="2" t="inlineStr">
        <is>
          <t>ACT</t>
        </is>
      </c>
      <c r="C991" s="2" t="inlineStr">
        <is>
          <t>2701</t>
        </is>
      </c>
      <c r="D991" s="2" t="inlineStr">
        <is>
          <t>Gas supply</t>
        </is>
      </c>
      <c r="E991" s="24" t="n"/>
    </row>
    <row r="992">
      <c r="A992" s="2" t="inlineStr">
        <is>
          <t>ACT|2801</t>
        </is>
      </c>
      <c r="B992" s="2" t="inlineStr">
        <is>
          <t>ACT</t>
        </is>
      </c>
      <c r="C992" s="2" t="inlineStr">
        <is>
          <t>2801</t>
        </is>
      </c>
      <c r="D992" s="2" t="inlineStr">
        <is>
          <t>Water supply, sewerage and drainage services</t>
        </is>
      </c>
      <c r="E992" s="24" t="n"/>
    </row>
    <row r="993">
      <c r="A993" s="2" t="inlineStr">
        <is>
          <t>ACT|2901</t>
        </is>
      </c>
      <c r="B993" s="2" t="inlineStr">
        <is>
          <t>ACT</t>
        </is>
      </c>
      <c r="C993" s="2" t="inlineStr">
        <is>
          <t>2901</t>
        </is>
      </c>
      <c r="D993" s="2" t="inlineStr">
        <is>
          <t>Waste collection, treatment and disposal services</t>
        </is>
      </c>
      <c r="E993" s="24" t="n"/>
    </row>
    <row r="994">
      <c r="A994" s="2" t="inlineStr">
        <is>
          <t>ACT|3001</t>
        </is>
      </c>
      <c r="B994" s="2" t="inlineStr">
        <is>
          <t>ACT</t>
        </is>
      </c>
      <c r="C994" s="2" t="inlineStr">
        <is>
          <t>3001</t>
        </is>
      </c>
      <c r="D994" s="2" t="inlineStr">
        <is>
          <t>Residential building construction</t>
        </is>
      </c>
      <c r="E994" s="24" t="n"/>
    </row>
    <row r="995">
      <c r="A995" s="2" t="inlineStr">
        <is>
          <t>ACT|3002</t>
        </is>
      </c>
      <c r="B995" s="2" t="inlineStr">
        <is>
          <t>ACT</t>
        </is>
      </c>
      <c r="C995" s="2" t="inlineStr">
        <is>
          <t>3002</t>
        </is>
      </c>
      <c r="D995" s="2" t="inlineStr">
        <is>
          <t>Non-residential building construction</t>
        </is>
      </c>
      <c r="E995" s="24" t="n"/>
    </row>
    <row r="996">
      <c r="A996" s="2" t="inlineStr">
        <is>
          <t>ACT|3101</t>
        </is>
      </c>
      <c r="B996" s="2" t="inlineStr">
        <is>
          <t>ACT</t>
        </is>
      </c>
      <c r="C996" s="2" t="inlineStr">
        <is>
          <t>3101</t>
        </is>
      </c>
      <c r="D996" s="2" t="inlineStr">
        <is>
          <t>Heavy and civil engineering construction</t>
        </is>
      </c>
      <c r="E996" s="24" t="n"/>
    </row>
    <row r="997">
      <c r="A997" s="2" t="inlineStr">
        <is>
          <t>ACT|3201</t>
        </is>
      </c>
      <c r="B997" s="2" t="inlineStr">
        <is>
          <t>ACT</t>
        </is>
      </c>
      <c r="C997" s="2" t="inlineStr">
        <is>
          <t>3201</t>
        </is>
      </c>
      <c r="D997" s="2" t="inlineStr">
        <is>
          <t>Construction services</t>
        </is>
      </c>
      <c r="E997" s="24" t="n"/>
    </row>
    <row r="998">
      <c r="A998" s="2" t="inlineStr">
        <is>
          <t>ACT|3301</t>
        </is>
      </c>
      <c r="B998" s="2" t="inlineStr">
        <is>
          <t>ACT</t>
        </is>
      </c>
      <c r="C998" s="2" t="inlineStr">
        <is>
          <t>3301</t>
        </is>
      </c>
      <c r="D998" s="2" t="inlineStr">
        <is>
          <t>Wholesale trade</t>
        </is>
      </c>
      <c r="E998" s="24" t="n"/>
    </row>
    <row r="999">
      <c r="A999" s="2" t="inlineStr">
        <is>
          <t>ACT|3901</t>
        </is>
      </c>
      <c r="B999" s="2" t="inlineStr">
        <is>
          <t>ACT</t>
        </is>
      </c>
      <c r="C999" s="2" t="inlineStr">
        <is>
          <t>3901</t>
        </is>
      </c>
      <c r="D999" s="2" t="inlineStr">
        <is>
          <t>Retail trade</t>
        </is>
      </c>
      <c r="E999" s="24" t="n"/>
    </row>
    <row r="1000">
      <c r="A1000" s="2" t="inlineStr">
        <is>
          <t>ACT|4401</t>
        </is>
      </c>
      <c r="B1000" s="2" t="inlineStr">
        <is>
          <t>ACT</t>
        </is>
      </c>
      <c r="C1000" s="2" t="inlineStr">
        <is>
          <t>4401</t>
        </is>
      </c>
      <c r="D1000" s="2" t="inlineStr">
        <is>
          <t>Accommodation</t>
        </is>
      </c>
      <c r="E1000" s="24" t="n"/>
    </row>
    <row r="1001">
      <c r="A1001" s="2" t="inlineStr">
        <is>
          <t>ACT|4501</t>
        </is>
      </c>
      <c r="B1001" s="2" t="inlineStr">
        <is>
          <t>ACT</t>
        </is>
      </c>
      <c r="C1001" s="2" t="inlineStr">
        <is>
          <t>4501</t>
        </is>
      </c>
      <c r="D1001" s="2" t="inlineStr">
        <is>
          <t>Food and beverage services</t>
        </is>
      </c>
      <c r="E1001" s="24" t="n"/>
    </row>
    <row r="1002">
      <c r="A1002" s="2" t="inlineStr">
        <is>
          <t>ACT|4601</t>
        </is>
      </c>
      <c r="B1002" s="2" t="inlineStr">
        <is>
          <t>ACT</t>
        </is>
      </c>
      <c r="C1002" s="2" t="inlineStr">
        <is>
          <t>4601</t>
        </is>
      </c>
      <c r="D1002" s="2" t="inlineStr">
        <is>
          <t>Road transport</t>
        </is>
      </c>
      <c r="E1002" s="24" t="n"/>
    </row>
    <row r="1003">
      <c r="A1003" s="2" t="inlineStr">
        <is>
          <t>ACT|4701</t>
        </is>
      </c>
      <c r="B1003" s="2" t="inlineStr">
        <is>
          <t>ACT</t>
        </is>
      </c>
      <c r="C1003" s="2" t="inlineStr">
        <is>
          <t>4701</t>
        </is>
      </c>
      <c r="D1003" s="2" t="inlineStr">
        <is>
          <t>Rail transport</t>
        </is>
      </c>
      <c r="E1003" s="24" t="n"/>
    </row>
    <row r="1004">
      <c r="A1004" s="2" t="inlineStr">
        <is>
          <t>ACT|4801</t>
        </is>
      </c>
      <c r="B1004" s="2" t="inlineStr">
        <is>
          <t>ACT</t>
        </is>
      </c>
      <c r="C1004" s="2" t="inlineStr">
        <is>
          <t>4801</t>
        </is>
      </c>
      <c r="D1004" s="2" t="inlineStr">
        <is>
          <t>Water, pipeline and other transport</t>
        </is>
      </c>
      <c r="E1004" s="24" t="n"/>
    </row>
    <row r="1005">
      <c r="A1005" s="2" t="inlineStr">
        <is>
          <t>ACT|4901</t>
        </is>
      </c>
      <c r="B1005" s="2" t="inlineStr">
        <is>
          <t>ACT</t>
        </is>
      </c>
      <c r="C1005" s="2" t="inlineStr">
        <is>
          <t>4901</t>
        </is>
      </c>
      <c r="D1005" s="2" t="inlineStr">
        <is>
          <t>Air and space transport</t>
        </is>
      </c>
      <c r="E1005" s="24" t="n"/>
    </row>
    <row r="1006">
      <c r="A1006" s="2" t="inlineStr">
        <is>
          <t>ACT|5101</t>
        </is>
      </c>
      <c r="B1006" s="2" t="inlineStr">
        <is>
          <t>ACT</t>
        </is>
      </c>
      <c r="C1006" s="2" t="inlineStr">
        <is>
          <t>5101</t>
        </is>
      </c>
      <c r="D1006" s="2" t="inlineStr">
        <is>
          <t>Postal and courier pick-up and delivery service</t>
        </is>
      </c>
      <c r="E1006" s="24" t="n"/>
    </row>
    <row r="1007">
      <c r="A1007" s="2" t="inlineStr">
        <is>
          <t>ACT|5201</t>
        </is>
      </c>
      <c r="B1007" s="2" t="inlineStr">
        <is>
          <t>ACT</t>
        </is>
      </c>
      <c r="C1007" s="2" t="inlineStr">
        <is>
          <t>5201</t>
        </is>
      </c>
      <c r="D1007" s="2" t="inlineStr">
        <is>
          <t>Transport support services and storage</t>
        </is>
      </c>
      <c r="E1007" s="24" t="n"/>
    </row>
    <row r="1008">
      <c r="A1008" s="2" t="inlineStr">
        <is>
          <t>ACT|5401</t>
        </is>
      </c>
      <c r="B1008" s="2" t="inlineStr">
        <is>
          <t>ACT</t>
        </is>
      </c>
      <c r="C1008" s="2" t="inlineStr">
        <is>
          <t>5401</t>
        </is>
      </c>
      <c r="D1008" s="2" t="inlineStr">
        <is>
          <t>Publishing (except internet and music publishing)</t>
        </is>
      </c>
      <c r="E1008" s="24" t="n"/>
    </row>
    <row r="1009">
      <c r="A1009" s="2" t="inlineStr">
        <is>
          <t>ACT|5501</t>
        </is>
      </c>
      <c r="B1009" s="2" t="inlineStr">
        <is>
          <t>ACT</t>
        </is>
      </c>
      <c r="C1009" s="2" t="inlineStr">
        <is>
          <t>5501</t>
        </is>
      </c>
      <c r="D1009" s="2" t="inlineStr">
        <is>
          <t>Motion picture and sound recording</t>
        </is>
      </c>
      <c r="E1009" s="24" t="n"/>
    </row>
    <row r="1010">
      <c r="A1010" s="2" t="inlineStr">
        <is>
          <t>ACT|5601</t>
        </is>
      </c>
      <c r="B1010" s="2" t="inlineStr">
        <is>
          <t>ACT</t>
        </is>
      </c>
      <c r="C1010" s="2" t="inlineStr">
        <is>
          <t>5601</t>
        </is>
      </c>
      <c r="D1010" s="2" t="inlineStr">
        <is>
          <t>Broadcasting (except internet)</t>
        </is>
      </c>
      <c r="E1010" s="24" t="n"/>
    </row>
    <row r="1011">
      <c r="A1011" s="2" t="inlineStr">
        <is>
          <t>ACT|5701</t>
        </is>
      </c>
      <c r="B1011" s="2" t="inlineStr">
        <is>
          <t>ACT</t>
        </is>
      </c>
      <c r="C1011" s="2" t="inlineStr">
        <is>
          <t>5701</t>
        </is>
      </c>
      <c r="D1011" s="2" t="inlineStr">
        <is>
          <t>Internet service providers, internet publishing and broadcasting, websearch portals and data processing</t>
        </is>
      </c>
      <c r="E1011" s="24" t="n"/>
    </row>
    <row r="1012">
      <c r="A1012" s="2" t="inlineStr">
        <is>
          <t>ACT|5801</t>
        </is>
      </c>
      <c r="B1012" s="2" t="inlineStr">
        <is>
          <t>ACT</t>
        </is>
      </c>
      <c r="C1012" s="2" t="inlineStr">
        <is>
          <t>5801</t>
        </is>
      </c>
      <c r="D1012" s="2" t="inlineStr">
        <is>
          <t>Telecommunication services</t>
        </is>
      </c>
      <c r="E1012" s="24" t="n"/>
    </row>
    <row r="1013">
      <c r="A1013" s="2" t="inlineStr">
        <is>
          <t>ACT|6001</t>
        </is>
      </c>
      <c r="B1013" s="2" t="inlineStr">
        <is>
          <t>ACT</t>
        </is>
      </c>
      <c r="C1013" s="2" t="inlineStr">
        <is>
          <t>6001</t>
        </is>
      </c>
      <c r="D1013" s="2" t="inlineStr">
        <is>
          <t>Library and other information services</t>
        </is>
      </c>
      <c r="E1013" s="24" t="n"/>
    </row>
    <row r="1014">
      <c r="A1014" s="2" t="inlineStr">
        <is>
          <t>ACT|6201</t>
        </is>
      </c>
      <c r="B1014" s="2" t="inlineStr">
        <is>
          <t>ACT</t>
        </is>
      </c>
      <c r="C1014" s="2" t="inlineStr">
        <is>
          <t>6201</t>
        </is>
      </c>
      <c r="D1014" s="2" t="inlineStr">
        <is>
          <t>Finance</t>
        </is>
      </c>
      <c r="E1014" s="24" t="n"/>
    </row>
    <row r="1015">
      <c r="A1015" s="2" t="inlineStr">
        <is>
          <t>ACT|6301</t>
        </is>
      </c>
      <c r="B1015" s="2" t="inlineStr">
        <is>
          <t>ACT</t>
        </is>
      </c>
      <c r="C1015" s="2" t="inlineStr">
        <is>
          <t>6301</t>
        </is>
      </c>
      <c r="D1015" s="2" t="inlineStr">
        <is>
          <t>Insurance and superannuation funds</t>
        </is>
      </c>
      <c r="E1015" s="24" t="n"/>
    </row>
    <row r="1016">
      <c r="A1016" s="2" t="inlineStr">
        <is>
          <t>ACT|6401</t>
        </is>
      </c>
      <c r="B1016" s="2" t="inlineStr">
        <is>
          <t>ACT</t>
        </is>
      </c>
      <c r="C1016" s="2" t="inlineStr">
        <is>
          <t>6401</t>
        </is>
      </c>
      <c r="D1016" s="2" t="inlineStr">
        <is>
          <t>Auxiliary finance and insurance services</t>
        </is>
      </c>
      <c r="E1016" s="24" t="n"/>
    </row>
    <row r="1017">
      <c r="A1017" s="2" t="inlineStr">
        <is>
          <t>ACT|6601</t>
        </is>
      </c>
      <c r="B1017" s="2" t="inlineStr">
        <is>
          <t>ACT</t>
        </is>
      </c>
      <c r="C1017" s="2" t="inlineStr">
        <is>
          <t>6601</t>
        </is>
      </c>
      <c r="D1017" s="2" t="inlineStr">
        <is>
          <t>Rental and hiring services (except real estate)</t>
        </is>
      </c>
      <c r="E1017" s="24" t="n"/>
    </row>
    <row r="1018">
      <c r="A1018" s="2" t="inlineStr">
        <is>
          <t>ACT|6700</t>
        </is>
      </c>
      <c r="B1018" s="2" t="inlineStr">
        <is>
          <t>ACT</t>
        </is>
      </c>
      <c r="C1018" s="2" t="inlineStr">
        <is>
          <t>6700</t>
        </is>
      </c>
      <c r="D1018" s="2" t="inlineStr">
        <is>
          <t>Imputed rent for owner-occupiers</t>
        </is>
      </c>
      <c r="E1018" s="24" t="n"/>
    </row>
    <row r="1019">
      <c r="A1019" s="2" t="inlineStr">
        <is>
          <t>ACT|6701</t>
        </is>
      </c>
      <c r="B1019" s="2" t="inlineStr">
        <is>
          <t>ACT</t>
        </is>
      </c>
      <c r="C1019" s="2" t="inlineStr">
        <is>
          <t>6701</t>
        </is>
      </c>
      <c r="D1019" s="2" t="inlineStr">
        <is>
          <t>Actual rent for housing</t>
        </is>
      </c>
      <c r="E1019" s="24" t="n"/>
    </row>
    <row r="1020">
      <c r="A1020" s="2" t="inlineStr">
        <is>
          <t>ACT|6702</t>
        </is>
      </c>
      <c r="B1020" s="2" t="inlineStr">
        <is>
          <t>ACT</t>
        </is>
      </c>
      <c r="C1020" s="2" t="inlineStr">
        <is>
          <t>6702</t>
        </is>
      </c>
      <c r="D1020" s="2" t="inlineStr">
        <is>
          <t>Non-residential property operators and real estate services</t>
        </is>
      </c>
      <c r="E1020" s="24" t="n"/>
    </row>
    <row r="1021">
      <c r="A1021" s="2" t="inlineStr">
        <is>
          <t>ACT|6901</t>
        </is>
      </c>
      <c r="B1021" s="2" t="inlineStr">
        <is>
          <t>ACT</t>
        </is>
      </c>
      <c r="C1021" s="2" t="inlineStr">
        <is>
          <t>6901</t>
        </is>
      </c>
      <c r="D1021" s="2" t="inlineStr">
        <is>
          <t>Professional, scientific and technical services</t>
        </is>
      </c>
      <c r="E1021" s="24" t="n"/>
    </row>
    <row r="1022">
      <c r="A1022" s="2" t="inlineStr">
        <is>
          <t>ACT|7001</t>
        </is>
      </c>
      <c r="B1022" s="2" t="inlineStr">
        <is>
          <t>ACT</t>
        </is>
      </c>
      <c r="C1022" s="2" t="inlineStr">
        <is>
          <t>7001</t>
        </is>
      </c>
      <c r="D1022" s="2" t="inlineStr">
        <is>
          <t>Computer systems design and related services</t>
        </is>
      </c>
      <c r="E1022" s="24" t="n"/>
    </row>
    <row r="1023">
      <c r="A1023" s="2" t="inlineStr">
        <is>
          <t>ACT|7210</t>
        </is>
      </c>
      <c r="B1023" s="2" t="inlineStr">
        <is>
          <t>ACT</t>
        </is>
      </c>
      <c r="C1023" s="2" t="inlineStr">
        <is>
          <t>7210</t>
        </is>
      </c>
      <c r="D1023" s="2" t="inlineStr">
        <is>
          <t>Employment, travel agency and other administrative services</t>
        </is>
      </c>
      <c r="E1023" s="24" t="n"/>
    </row>
    <row r="1024">
      <c r="A1024" s="2" t="inlineStr">
        <is>
          <t>ACT|7310</t>
        </is>
      </c>
      <c r="B1024" s="2" t="inlineStr">
        <is>
          <t>ACT</t>
        </is>
      </c>
      <c r="C1024" s="2" t="inlineStr">
        <is>
          <t>7310</t>
        </is>
      </c>
      <c r="D1024" s="2" t="inlineStr">
        <is>
          <t>Building cleaning, pest control and other support services</t>
        </is>
      </c>
      <c r="E1024" s="24" t="n"/>
    </row>
    <row r="1025">
      <c r="A1025" s="2" t="inlineStr">
        <is>
          <t>ACT|7501</t>
        </is>
      </c>
      <c r="B1025" s="2" t="inlineStr">
        <is>
          <t>ACT</t>
        </is>
      </c>
      <c r="C1025" s="2" t="inlineStr">
        <is>
          <t>7501</t>
        </is>
      </c>
      <c r="D1025" s="2" t="inlineStr">
        <is>
          <t>Public administration and regulatory services</t>
        </is>
      </c>
      <c r="E1025" s="24" t="n"/>
    </row>
    <row r="1026">
      <c r="A1026" s="2" t="inlineStr">
        <is>
          <t>ACT|7601</t>
        </is>
      </c>
      <c r="B1026" s="2" t="inlineStr">
        <is>
          <t>ACT</t>
        </is>
      </c>
      <c r="C1026" s="2" t="inlineStr">
        <is>
          <t>7601</t>
        </is>
      </c>
      <c r="D1026" s="2" t="inlineStr">
        <is>
          <t>Defence</t>
        </is>
      </c>
      <c r="E1026" s="24" t="n"/>
    </row>
    <row r="1027">
      <c r="A1027" s="2" t="inlineStr">
        <is>
          <t>ACT|7701</t>
        </is>
      </c>
      <c r="B1027" s="2" t="inlineStr">
        <is>
          <t>ACT</t>
        </is>
      </c>
      <c r="C1027" s="2" t="inlineStr">
        <is>
          <t>7701</t>
        </is>
      </c>
      <c r="D1027" s="2" t="inlineStr">
        <is>
          <t>Public order and safety</t>
        </is>
      </c>
      <c r="E1027" s="24" t="n"/>
    </row>
    <row r="1028">
      <c r="A1028" s="2" t="inlineStr">
        <is>
          <t>ACT|8010</t>
        </is>
      </c>
      <c r="B1028" s="2" t="inlineStr">
        <is>
          <t>ACT</t>
        </is>
      </c>
      <c r="C1028" s="2" t="inlineStr">
        <is>
          <t>8010</t>
        </is>
      </c>
      <c r="D1028" s="2" t="inlineStr">
        <is>
          <t>Primary and secondary education services (including pre-schools and special schools)</t>
        </is>
      </c>
      <c r="E1028" s="24" t="n"/>
    </row>
    <row r="1029">
      <c r="A1029" s="2" t="inlineStr">
        <is>
          <t>ACT|8110</t>
        </is>
      </c>
      <c r="B1029" s="2" t="inlineStr">
        <is>
          <t>ACT</t>
        </is>
      </c>
      <c r="C1029" s="2" t="inlineStr">
        <is>
          <t>8110</t>
        </is>
      </c>
      <c r="D1029" s="2" t="inlineStr">
        <is>
          <t>Technical, vocational and tertiary education services (including undergraduate and postgraduate)</t>
        </is>
      </c>
      <c r="E1029" s="24" t="n"/>
    </row>
    <row r="1030">
      <c r="A1030" s="2" t="inlineStr">
        <is>
          <t>ACT|8210</t>
        </is>
      </c>
      <c r="B1030" s="2" t="inlineStr">
        <is>
          <t>ACT</t>
        </is>
      </c>
      <c r="C1030" s="2" t="inlineStr">
        <is>
          <t>8210</t>
        </is>
      </c>
      <c r="D1030" s="2" t="inlineStr">
        <is>
          <t>Arts, sports, adult and other education services (including community education)</t>
        </is>
      </c>
      <c r="E1030" s="24" t="n"/>
    </row>
    <row r="1031">
      <c r="A1031" s="2" t="inlineStr">
        <is>
          <t>ACT|8401</t>
        </is>
      </c>
      <c r="B1031" s="2" t="inlineStr">
        <is>
          <t>ACT</t>
        </is>
      </c>
      <c r="C1031" s="2" t="inlineStr">
        <is>
          <t>8401</t>
        </is>
      </c>
      <c r="D1031" s="2" t="inlineStr">
        <is>
          <t>Health care services</t>
        </is>
      </c>
      <c r="E1031" s="24" t="n"/>
    </row>
    <row r="1032">
      <c r="A1032" s="2" t="inlineStr">
        <is>
          <t>ACT|8601</t>
        </is>
      </c>
      <c r="B1032" s="2" t="inlineStr">
        <is>
          <t>ACT</t>
        </is>
      </c>
      <c r="C1032" s="2" t="inlineStr">
        <is>
          <t>8601</t>
        </is>
      </c>
      <c r="D1032" s="2" t="inlineStr">
        <is>
          <t>Residential care and social assistance services</t>
        </is>
      </c>
      <c r="E1032" s="24" t="n"/>
    </row>
    <row r="1033">
      <c r="A1033" s="2" t="inlineStr">
        <is>
          <t>ACT|8901</t>
        </is>
      </c>
      <c r="B1033" s="2" t="inlineStr">
        <is>
          <t>ACT</t>
        </is>
      </c>
      <c r="C1033" s="2" t="inlineStr">
        <is>
          <t>8901</t>
        </is>
      </c>
      <c r="D1033" s="2" t="inlineStr">
        <is>
          <t>Heritage, creative and performing arts</t>
        </is>
      </c>
      <c r="E1033" s="24" t="n"/>
    </row>
    <row r="1034">
      <c r="A1034" s="2" t="inlineStr">
        <is>
          <t>ACT|9101</t>
        </is>
      </c>
      <c r="B1034" s="2" t="inlineStr">
        <is>
          <t>ACT</t>
        </is>
      </c>
      <c r="C1034" s="2" t="inlineStr">
        <is>
          <t>9101</t>
        </is>
      </c>
      <c r="D1034" s="2" t="inlineStr">
        <is>
          <t>Sports and recreation</t>
        </is>
      </c>
      <c r="E1034" s="24" t="n"/>
    </row>
    <row r="1035">
      <c r="A1035" s="2" t="inlineStr">
        <is>
          <t>ACT|9201</t>
        </is>
      </c>
      <c r="B1035" s="2" t="inlineStr">
        <is>
          <t>ACT</t>
        </is>
      </c>
      <c r="C1035" s="2" t="inlineStr">
        <is>
          <t>9201</t>
        </is>
      </c>
      <c r="D1035" s="2" t="inlineStr">
        <is>
          <t>Gambling</t>
        </is>
      </c>
      <c r="E1035" s="24" t="n"/>
    </row>
    <row r="1036">
      <c r="A1036" s="2" t="inlineStr">
        <is>
          <t>ACT|9401</t>
        </is>
      </c>
      <c r="B1036" s="2" t="inlineStr">
        <is>
          <t>ACT</t>
        </is>
      </c>
      <c r="C1036" s="2" t="inlineStr">
        <is>
          <t>9401</t>
        </is>
      </c>
      <c r="D1036" s="2" t="inlineStr">
        <is>
          <t>Automotive repair and maintenance</t>
        </is>
      </c>
      <c r="E1036" s="24" t="n"/>
    </row>
    <row r="1037">
      <c r="A1037" s="2" t="inlineStr">
        <is>
          <t>ACT|9402</t>
        </is>
      </c>
      <c r="B1037" s="2" t="inlineStr">
        <is>
          <t>ACT</t>
        </is>
      </c>
      <c r="C1037" s="2" t="inlineStr">
        <is>
          <t>9402</t>
        </is>
      </c>
      <c r="D1037" s="2" t="inlineStr">
        <is>
          <t>Other repair and maintenance</t>
        </is>
      </c>
      <c r="E1037" s="24" t="n"/>
    </row>
    <row r="1038">
      <c r="A1038" s="2" t="inlineStr">
        <is>
          <t>ACT|9501</t>
        </is>
      </c>
      <c r="B1038" s="2" t="inlineStr">
        <is>
          <t>ACT</t>
        </is>
      </c>
      <c r="C1038" s="2" t="inlineStr">
        <is>
          <t>9501</t>
        </is>
      </c>
      <c r="D1038" s="2" t="inlineStr">
        <is>
          <t>Personal services</t>
        </is>
      </c>
      <c r="E1038" s="24" t="n"/>
    </row>
    <row r="1039">
      <c r="A1039" s="2" t="inlineStr">
        <is>
          <t>ACT|9502</t>
        </is>
      </c>
      <c r="B1039" s="2" t="inlineStr">
        <is>
          <t>ACT</t>
        </is>
      </c>
      <c r="C1039" s="2" t="inlineStr">
        <is>
          <t>9502</t>
        </is>
      </c>
      <c r="D1039" s="2" t="inlineStr">
        <is>
          <t>Other services</t>
        </is>
      </c>
      <c r="E1039" s="24" t="n"/>
    </row>
  </sheetData>
  <mergeCells count="1">
    <mergeCell ref="A2:L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11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Multipliers for the selected region</t>
        </is>
      </c>
    </row>
    <row r="2" ht="32" customHeight="1">
      <c r="A2" s="5" t="inlineStr">
        <is>
          <t>INDEX/MATCH into RAW_Multipliers on Region|Code. Blank means the region is not loaded. Column C shows the bridge code actually used, which differs from column A only for 6700.</t>
        </is>
      </c>
    </row>
    <row r="4">
      <c r="A4" s="6" t="inlineStr">
        <is>
          <t>IOIG</t>
        </is>
      </c>
      <c r="B4" s="6" t="inlineStr">
        <is>
          <t>Industry</t>
        </is>
      </c>
      <c r="C4" s="6" t="inlineStr">
        <is>
          <t>Source code</t>
        </is>
      </c>
      <c r="D4" s="6" t="inlineStr">
        <is>
          <t>Output
Initial</t>
        </is>
      </c>
      <c r="E4" s="6" t="inlineStr">
        <is>
          <t>Output
ProdInduced</t>
        </is>
      </c>
      <c r="F4" s="6" t="inlineStr">
        <is>
          <t>Output
ConsInduced</t>
        </is>
      </c>
      <c r="G4" s="6" t="inlineStr">
        <is>
          <t>Output
Total</t>
        </is>
      </c>
      <c r="H4" s="6" t="inlineStr">
        <is>
          <t>Income (wages)
Initial</t>
        </is>
      </c>
      <c r="I4" s="6" t="inlineStr">
        <is>
          <t>Income (wages)
ProdInduced</t>
        </is>
      </c>
      <c r="J4" s="6" t="inlineStr">
        <is>
          <t>Income (wages)
ConsInduced</t>
        </is>
      </c>
      <c r="K4" s="6" t="inlineStr">
        <is>
          <t>Income (wages)
Total</t>
        </is>
      </c>
      <c r="L4" s="6" t="inlineStr">
        <is>
          <t>Value added (basic prices)
Initial</t>
        </is>
      </c>
      <c r="M4" s="6" t="inlineStr">
        <is>
          <t>Value added (basic prices)
ProdInduced</t>
        </is>
      </c>
      <c r="N4" s="6" t="inlineStr">
        <is>
          <t>Value added (basic prices)
ConsInduced</t>
        </is>
      </c>
      <c r="O4" s="6" t="inlineStr">
        <is>
          <t>Value added (basic prices)
Total</t>
        </is>
      </c>
      <c r="P4" s="6" t="inlineStr">
        <is>
          <t>Value added (market prices)
Initial</t>
        </is>
      </c>
      <c r="Q4" s="6" t="inlineStr">
        <is>
          <t>Value added (market prices)
ProdInduced</t>
        </is>
      </c>
      <c r="R4" s="6" t="inlineStr">
        <is>
          <t>Value added (market prices)
ConsInduced</t>
        </is>
      </c>
      <c r="S4" s="6" t="inlineStr">
        <is>
          <t>Value added (market prices)
Total</t>
        </is>
      </c>
      <c r="T4" s="6" t="inlineStr">
        <is>
          <t>Employment
Initial</t>
        </is>
      </c>
      <c r="U4" s="6" t="inlineStr">
        <is>
          <t>Employment
ProdInduced</t>
        </is>
      </c>
      <c r="V4" s="6" t="inlineStr">
        <is>
          <t>Employment
ConsInduced</t>
        </is>
      </c>
      <c r="W4" s="6" t="inlineStr">
        <is>
          <t>Employment
Total</t>
        </is>
      </c>
      <c r="X4" s="6" t="inlineStr">
        <is>
          <t>Output
FirstRound</t>
        </is>
      </c>
      <c r="Y4" s="6" t="inlineStr">
        <is>
          <t>Output
Simple</t>
        </is>
      </c>
      <c r="Z4" s="6" t="inlineStr">
        <is>
          <t>Output
IndSupport</t>
        </is>
      </c>
    </row>
    <row r="5">
      <c r="A5" s="2" t="inlineStr">
        <is>
          <t>0101</t>
        </is>
      </c>
      <c r="B5" s="2" t="inlineStr">
        <is>
          <t>Sheep, grains, beef and dairy cattle</t>
        </is>
      </c>
      <c r="C5" s="9">
        <f>INDEX(Lists!$D$5:$D$119,1)</f>
        <v/>
      </c>
      <c r="D5" s="23">
        <f>IFERROR(INDEX(RAW_Multipliers!$E$5:$FM$1039,MATCH(Settings!$B$5&amp;"|"&amp;$A5,RAW_Multipliers!$A$5:$A$1039,0),1),"")</f>
        <v/>
      </c>
      <c r="E5" s="23">
        <f>IFERROR(INDEX(RAW_Multipliers!$E$5:$FM$1039,MATCH(Settings!$B$5&amp;"|"&amp;$A5,RAW_Multipliers!$A$5:$A$1039,0),5),"")</f>
        <v/>
      </c>
      <c r="F5" s="23">
        <f>IFERROR(INDEX(RAW_Multipliers!$E$5:$FM$1039,MATCH(Settings!$B$5&amp;"|"&amp;$A5,RAW_Multipliers!$A$5:$A$1039,0),9),"")</f>
        <v/>
      </c>
      <c r="G5" s="23">
        <f>IFERROR(INDEX(RAW_Multipliers!$E$5:$FM$1039,MATCH(Settings!$B$5&amp;"|"&amp;$A5,RAW_Multipliers!$A$5:$A$1039,0),8),"")</f>
        <v/>
      </c>
      <c r="H5" s="23">
        <f>IFERROR(INDEX(RAW_Multipliers!$E$5:$FM$1039,MATCH(Settings!$B$5&amp;"|"&amp;$A5,RAW_Multipliers!$A$5:$A$1039,0),12),"")</f>
        <v/>
      </c>
      <c r="I5" s="23">
        <f>IFERROR(INDEX(RAW_Multipliers!$E$5:$FM$1039,MATCH(Settings!$B$5&amp;"|"&amp;$A5,RAW_Multipliers!$A$5:$A$1039,0),16),"")</f>
        <v/>
      </c>
      <c r="J5" s="23">
        <f>IFERROR(INDEX(RAW_Multipliers!$E$5:$FM$1039,MATCH(Settings!$B$5&amp;"|"&amp;$A5,RAW_Multipliers!$A$5:$A$1039,0),20),"")</f>
        <v/>
      </c>
      <c r="K5" s="23">
        <f>IFERROR(INDEX(RAW_Multipliers!$E$5:$FM$1039,MATCH(Settings!$B$5&amp;"|"&amp;$A5,RAW_Multipliers!$A$5:$A$1039,0),19),"")</f>
        <v/>
      </c>
      <c r="L5" s="23">
        <f>IFERROR(INDEX(RAW_Multipliers!$E$5:$FM$1039,MATCH(Settings!$B$5&amp;"|"&amp;$A5,RAW_Multipliers!$A$5:$A$1039,0),34),"")</f>
        <v/>
      </c>
      <c r="M5" s="23">
        <f>IFERROR(INDEX(RAW_Multipliers!$E$5:$FM$1039,MATCH(Settings!$B$5&amp;"|"&amp;$A5,RAW_Multipliers!$A$5:$A$1039,0),38),"")</f>
        <v/>
      </c>
      <c r="N5" s="23">
        <f>IFERROR(INDEX(RAW_Multipliers!$E$5:$FM$1039,MATCH(Settings!$B$5&amp;"|"&amp;$A5,RAW_Multipliers!$A$5:$A$1039,0),42),"")</f>
        <v/>
      </c>
      <c r="O5" s="23">
        <f>IFERROR(INDEX(RAW_Multipliers!$E$5:$FM$1039,MATCH(Settings!$B$5&amp;"|"&amp;$A5,RAW_Multipliers!$A$5:$A$1039,0),41),"")</f>
        <v/>
      </c>
      <c r="P5" s="23">
        <f>IFERROR(INDEX(RAW_Multipliers!$E$5:$FM$1039,MATCH(Settings!$B$5&amp;"|"&amp;$A5,RAW_Multipliers!$A$5:$A$1039,0),45),"")</f>
        <v/>
      </c>
      <c r="Q5" s="23">
        <f>IFERROR(INDEX(RAW_Multipliers!$E$5:$FM$1039,MATCH(Settings!$B$5&amp;"|"&amp;$A5,RAW_Multipliers!$A$5:$A$1039,0),49),"")</f>
        <v/>
      </c>
      <c r="R5" s="23">
        <f>IFERROR(INDEX(RAW_Multipliers!$E$5:$FM$1039,MATCH(Settings!$B$5&amp;"|"&amp;$A5,RAW_Multipliers!$A$5:$A$1039,0),53),"")</f>
        <v/>
      </c>
      <c r="S5" s="23">
        <f>IFERROR(INDEX(RAW_Multipliers!$E$5:$FM$1039,MATCH(Settings!$B$5&amp;"|"&amp;$A5,RAW_Multipliers!$A$5:$A$1039,0),52),"")</f>
        <v/>
      </c>
      <c r="T5" s="23">
        <f>IFERROR(INDEX(RAW_Multipliers!$E$5:$FM$1039,MATCH(Settings!$B$5&amp;"|"&amp;$A5,RAW_Multipliers!$A$5:$A$1039,0),56),"")</f>
        <v/>
      </c>
      <c r="U5" s="23">
        <f>IFERROR(INDEX(RAW_Multipliers!$E$5:$FM$1039,MATCH(Settings!$B$5&amp;"|"&amp;$A5,RAW_Multipliers!$A$5:$A$1039,0),60),"")</f>
        <v/>
      </c>
      <c r="V5" s="23">
        <f>IFERROR(INDEX(RAW_Multipliers!$E$5:$FM$1039,MATCH(Settings!$B$5&amp;"|"&amp;$A5,RAW_Multipliers!$A$5:$A$1039,0),64),"")</f>
        <v/>
      </c>
      <c r="W5" s="23">
        <f>IFERROR(INDEX(RAW_Multipliers!$E$5:$FM$1039,MATCH(Settings!$B$5&amp;"|"&amp;$A5,RAW_Multipliers!$A$5:$A$1039,0),63),"")</f>
        <v/>
      </c>
      <c r="X5" s="23">
        <f>IFERROR(INDEX(RAW_Multipliers!$E$5:$FM$1039,MATCH(Settings!$B$5&amp;"|"&amp;$A5,RAW_Multipliers!$A$5:$A$1039,0),2),"")</f>
        <v/>
      </c>
      <c r="Y5" s="23">
        <f>IFERROR(INDEX(RAW_Multipliers!$E$5:$FM$1039,MATCH(Settings!$B$5&amp;"|"&amp;$A5,RAW_Multipliers!$A$5:$A$1039,0),3),"")</f>
        <v/>
      </c>
      <c r="Z5" s="23">
        <f>IFERROR(INDEX(RAW_Multipliers!$E$5:$FM$1039,MATCH(Settings!$B$5&amp;"|"&amp;$A5,RAW_Multipliers!$A$5:$A$1039,0),4),"")</f>
        <v/>
      </c>
    </row>
    <row r="6">
      <c r="A6" s="2" t="inlineStr">
        <is>
          <t>0102</t>
        </is>
      </c>
      <c r="B6" s="2" t="inlineStr">
        <is>
          <t>Poultry and other livestock</t>
        </is>
      </c>
      <c r="C6" s="9">
        <f>INDEX(Lists!$D$5:$D$119,2)</f>
        <v/>
      </c>
      <c r="D6" s="23">
        <f>IFERROR(INDEX(RAW_Multipliers!$E$5:$FM$1039,MATCH(Settings!$B$5&amp;"|"&amp;$A6,RAW_Multipliers!$A$5:$A$1039,0),1),"")</f>
        <v/>
      </c>
      <c r="E6" s="23">
        <f>IFERROR(INDEX(RAW_Multipliers!$E$5:$FM$1039,MATCH(Settings!$B$5&amp;"|"&amp;$A6,RAW_Multipliers!$A$5:$A$1039,0),5),"")</f>
        <v/>
      </c>
      <c r="F6" s="23">
        <f>IFERROR(INDEX(RAW_Multipliers!$E$5:$FM$1039,MATCH(Settings!$B$5&amp;"|"&amp;$A6,RAW_Multipliers!$A$5:$A$1039,0),9),"")</f>
        <v/>
      </c>
      <c r="G6" s="23">
        <f>IFERROR(INDEX(RAW_Multipliers!$E$5:$FM$1039,MATCH(Settings!$B$5&amp;"|"&amp;$A6,RAW_Multipliers!$A$5:$A$1039,0),8),"")</f>
        <v/>
      </c>
      <c r="H6" s="23">
        <f>IFERROR(INDEX(RAW_Multipliers!$E$5:$FM$1039,MATCH(Settings!$B$5&amp;"|"&amp;$A6,RAW_Multipliers!$A$5:$A$1039,0),12),"")</f>
        <v/>
      </c>
      <c r="I6" s="23">
        <f>IFERROR(INDEX(RAW_Multipliers!$E$5:$FM$1039,MATCH(Settings!$B$5&amp;"|"&amp;$A6,RAW_Multipliers!$A$5:$A$1039,0),16),"")</f>
        <v/>
      </c>
      <c r="J6" s="23">
        <f>IFERROR(INDEX(RAW_Multipliers!$E$5:$FM$1039,MATCH(Settings!$B$5&amp;"|"&amp;$A6,RAW_Multipliers!$A$5:$A$1039,0),20),"")</f>
        <v/>
      </c>
      <c r="K6" s="23">
        <f>IFERROR(INDEX(RAW_Multipliers!$E$5:$FM$1039,MATCH(Settings!$B$5&amp;"|"&amp;$A6,RAW_Multipliers!$A$5:$A$1039,0),19),"")</f>
        <v/>
      </c>
      <c r="L6" s="23">
        <f>IFERROR(INDEX(RAW_Multipliers!$E$5:$FM$1039,MATCH(Settings!$B$5&amp;"|"&amp;$A6,RAW_Multipliers!$A$5:$A$1039,0),34),"")</f>
        <v/>
      </c>
      <c r="M6" s="23">
        <f>IFERROR(INDEX(RAW_Multipliers!$E$5:$FM$1039,MATCH(Settings!$B$5&amp;"|"&amp;$A6,RAW_Multipliers!$A$5:$A$1039,0),38),"")</f>
        <v/>
      </c>
      <c r="N6" s="23">
        <f>IFERROR(INDEX(RAW_Multipliers!$E$5:$FM$1039,MATCH(Settings!$B$5&amp;"|"&amp;$A6,RAW_Multipliers!$A$5:$A$1039,0),42),"")</f>
        <v/>
      </c>
      <c r="O6" s="23">
        <f>IFERROR(INDEX(RAW_Multipliers!$E$5:$FM$1039,MATCH(Settings!$B$5&amp;"|"&amp;$A6,RAW_Multipliers!$A$5:$A$1039,0),41),"")</f>
        <v/>
      </c>
      <c r="P6" s="23">
        <f>IFERROR(INDEX(RAW_Multipliers!$E$5:$FM$1039,MATCH(Settings!$B$5&amp;"|"&amp;$A6,RAW_Multipliers!$A$5:$A$1039,0),45),"")</f>
        <v/>
      </c>
      <c r="Q6" s="23">
        <f>IFERROR(INDEX(RAW_Multipliers!$E$5:$FM$1039,MATCH(Settings!$B$5&amp;"|"&amp;$A6,RAW_Multipliers!$A$5:$A$1039,0),49),"")</f>
        <v/>
      </c>
      <c r="R6" s="23">
        <f>IFERROR(INDEX(RAW_Multipliers!$E$5:$FM$1039,MATCH(Settings!$B$5&amp;"|"&amp;$A6,RAW_Multipliers!$A$5:$A$1039,0),53),"")</f>
        <v/>
      </c>
      <c r="S6" s="23">
        <f>IFERROR(INDEX(RAW_Multipliers!$E$5:$FM$1039,MATCH(Settings!$B$5&amp;"|"&amp;$A6,RAW_Multipliers!$A$5:$A$1039,0),52),"")</f>
        <v/>
      </c>
      <c r="T6" s="23">
        <f>IFERROR(INDEX(RAW_Multipliers!$E$5:$FM$1039,MATCH(Settings!$B$5&amp;"|"&amp;$A6,RAW_Multipliers!$A$5:$A$1039,0),56),"")</f>
        <v/>
      </c>
      <c r="U6" s="23">
        <f>IFERROR(INDEX(RAW_Multipliers!$E$5:$FM$1039,MATCH(Settings!$B$5&amp;"|"&amp;$A6,RAW_Multipliers!$A$5:$A$1039,0),60),"")</f>
        <v/>
      </c>
      <c r="V6" s="23">
        <f>IFERROR(INDEX(RAW_Multipliers!$E$5:$FM$1039,MATCH(Settings!$B$5&amp;"|"&amp;$A6,RAW_Multipliers!$A$5:$A$1039,0),64),"")</f>
        <v/>
      </c>
      <c r="W6" s="23">
        <f>IFERROR(INDEX(RAW_Multipliers!$E$5:$FM$1039,MATCH(Settings!$B$5&amp;"|"&amp;$A6,RAW_Multipliers!$A$5:$A$1039,0),63),"")</f>
        <v/>
      </c>
      <c r="X6" s="23">
        <f>IFERROR(INDEX(RAW_Multipliers!$E$5:$FM$1039,MATCH(Settings!$B$5&amp;"|"&amp;$A6,RAW_Multipliers!$A$5:$A$1039,0),2),"")</f>
        <v/>
      </c>
      <c r="Y6" s="23">
        <f>IFERROR(INDEX(RAW_Multipliers!$E$5:$FM$1039,MATCH(Settings!$B$5&amp;"|"&amp;$A6,RAW_Multipliers!$A$5:$A$1039,0),3),"")</f>
        <v/>
      </c>
      <c r="Z6" s="23">
        <f>IFERROR(INDEX(RAW_Multipliers!$E$5:$FM$1039,MATCH(Settings!$B$5&amp;"|"&amp;$A6,RAW_Multipliers!$A$5:$A$1039,0),4),"")</f>
        <v/>
      </c>
    </row>
    <row r="7">
      <c r="A7" s="2" t="inlineStr">
        <is>
          <t>0103</t>
        </is>
      </c>
      <c r="B7" s="2" t="inlineStr">
        <is>
          <t>Other agriculture</t>
        </is>
      </c>
      <c r="C7" s="9">
        <f>INDEX(Lists!$D$5:$D$119,3)</f>
        <v/>
      </c>
      <c r="D7" s="23">
        <f>IFERROR(INDEX(RAW_Multipliers!$E$5:$FM$1039,MATCH(Settings!$B$5&amp;"|"&amp;$A7,RAW_Multipliers!$A$5:$A$1039,0),1),"")</f>
        <v/>
      </c>
      <c r="E7" s="23">
        <f>IFERROR(INDEX(RAW_Multipliers!$E$5:$FM$1039,MATCH(Settings!$B$5&amp;"|"&amp;$A7,RAW_Multipliers!$A$5:$A$1039,0),5),"")</f>
        <v/>
      </c>
      <c r="F7" s="23">
        <f>IFERROR(INDEX(RAW_Multipliers!$E$5:$FM$1039,MATCH(Settings!$B$5&amp;"|"&amp;$A7,RAW_Multipliers!$A$5:$A$1039,0),9),"")</f>
        <v/>
      </c>
      <c r="G7" s="23">
        <f>IFERROR(INDEX(RAW_Multipliers!$E$5:$FM$1039,MATCH(Settings!$B$5&amp;"|"&amp;$A7,RAW_Multipliers!$A$5:$A$1039,0),8),"")</f>
        <v/>
      </c>
      <c r="H7" s="23">
        <f>IFERROR(INDEX(RAW_Multipliers!$E$5:$FM$1039,MATCH(Settings!$B$5&amp;"|"&amp;$A7,RAW_Multipliers!$A$5:$A$1039,0),12),"")</f>
        <v/>
      </c>
      <c r="I7" s="23">
        <f>IFERROR(INDEX(RAW_Multipliers!$E$5:$FM$1039,MATCH(Settings!$B$5&amp;"|"&amp;$A7,RAW_Multipliers!$A$5:$A$1039,0),16),"")</f>
        <v/>
      </c>
      <c r="J7" s="23">
        <f>IFERROR(INDEX(RAW_Multipliers!$E$5:$FM$1039,MATCH(Settings!$B$5&amp;"|"&amp;$A7,RAW_Multipliers!$A$5:$A$1039,0),20),"")</f>
        <v/>
      </c>
      <c r="K7" s="23">
        <f>IFERROR(INDEX(RAW_Multipliers!$E$5:$FM$1039,MATCH(Settings!$B$5&amp;"|"&amp;$A7,RAW_Multipliers!$A$5:$A$1039,0),19),"")</f>
        <v/>
      </c>
      <c r="L7" s="23">
        <f>IFERROR(INDEX(RAW_Multipliers!$E$5:$FM$1039,MATCH(Settings!$B$5&amp;"|"&amp;$A7,RAW_Multipliers!$A$5:$A$1039,0),34),"")</f>
        <v/>
      </c>
      <c r="M7" s="23">
        <f>IFERROR(INDEX(RAW_Multipliers!$E$5:$FM$1039,MATCH(Settings!$B$5&amp;"|"&amp;$A7,RAW_Multipliers!$A$5:$A$1039,0),38),"")</f>
        <v/>
      </c>
      <c r="N7" s="23">
        <f>IFERROR(INDEX(RAW_Multipliers!$E$5:$FM$1039,MATCH(Settings!$B$5&amp;"|"&amp;$A7,RAW_Multipliers!$A$5:$A$1039,0),42),"")</f>
        <v/>
      </c>
      <c r="O7" s="23">
        <f>IFERROR(INDEX(RAW_Multipliers!$E$5:$FM$1039,MATCH(Settings!$B$5&amp;"|"&amp;$A7,RAW_Multipliers!$A$5:$A$1039,0),41),"")</f>
        <v/>
      </c>
      <c r="P7" s="23">
        <f>IFERROR(INDEX(RAW_Multipliers!$E$5:$FM$1039,MATCH(Settings!$B$5&amp;"|"&amp;$A7,RAW_Multipliers!$A$5:$A$1039,0),45),"")</f>
        <v/>
      </c>
      <c r="Q7" s="23">
        <f>IFERROR(INDEX(RAW_Multipliers!$E$5:$FM$1039,MATCH(Settings!$B$5&amp;"|"&amp;$A7,RAW_Multipliers!$A$5:$A$1039,0),49),"")</f>
        <v/>
      </c>
      <c r="R7" s="23">
        <f>IFERROR(INDEX(RAW_Multipliers!$E$5:$FM$1039,MATCH(Settings!$B$5&amp;"|"&amp;$A7,RAW_Multipliers!$A$5:$A$1039,0),53),"")</f>
        <v/>
      </c>
      <c r="S7" s="23">
        <f>IFERROR(INDEX(RAW_Multipliers!$E$5:$FM$1039,MATCH(Settings!$B$5&amp;"|"&amp;$A7,RAW_Multipliers!$A$5:$A$1039,0),52),"")</f>
        <v/>
      </c>
      <c r="T7" s="23">
        <f>IFERROR(INDEX(RAW_Multipliers!$E$5:$FM$1039,MATCH(Settings!$B$5&amp;"|"&amp;$A7,RAW_Multipliers!$A$5:$A$1039,0),56),"")</f>
        <v/>
      </c>
      <c r="U7" s="23">
        <f>IFERROR(INDEX(RAW_Multipliers!$E$5:$FM$1039,MATCH(Settings!$B$5&amp;"|"&amp;$A7,RAW_Multipliers!$A$5:$A$1039,0),60),"")</f>
        <v/>
      </c>
      <c r="V7" s="23">
        <f>IFERROR(INDEX(RAW_Multipliers!$E$5:$FM$1039,MATCH(Settings!$B$5&amp;"|"&amp;$A7,RAW_Multipliers!$A$5:$A$1039,0),64),"")</f>
        <v/>
      </c>
      <c r="W7" s="23">
        <f>IFERROR(INDEX(RAW_Multipliers!$E$5:$FM$1039,MATCH(Settings!$B$5&amp;"|"&amp;$A7,RAW_Multipliers!$A$5:$A$1039,0),63),"")</f>
        <v/>
      </c>
      <c r="X7" s="23">
        <f>IFERROR(INDEX(RAW_Multipliers!$E$5:$FM$1039,MATCH(Settings!$B$5&amp;"|"&amp;$A7,RAW_Multipliers!$A$5:$A$1039,0),2),"")</f>
        <v/>
      </c>
      <c r="Y7" s="23">
        <f>IFERROR(INDEX(RAW_Multipliers!$E$5:$FM$1039,MATCH(Settings!$B$5&amp;"|"&amp;$A7,RAW_Multipliers!$A$5:$A$1039,0),3),"")</f>
        <v/>
      </c>
      <c r="Z7" s="23">
        <f>IFERROR(INDEX(RAW_Multipliers!$E$5:$FM$1039,MATCH(Settings!$B$5&amp;"|"&amp;$A7,RAW_Multipliers!$A$5:$A$1039,0),4),"")</f>
        <v/>
      </c>
    </row>
    <row r="8">
      <c r="A8" s="2" t="inlineStr">
        <is>
          <t>0201</t>
        </is>
      </c>
      <c r="B8" s="2" t="inlineStr">
        <is>
          <t>Aquaculture</t>
        </is>
      </c>
      <c r="C8" s="9">
        <f>INDEX(Lists!$D$5:$D$119,4)</f>
        <v/>
      </c>
      <c r="D8" s="23">
        <f>IFERROR(INDEX(RAW_Multipliers!$E$5:$FM$1039,MATCH(Settings!$B$5&amp;"|"&amp;$A8,RAW_Multipliers!$A$5:$A$1039,0),1),"")</f>
        <v/>
      </c>
      <c r="E8" s="23">
        <f>IFERROR(INDEX(RAW_Multipliers!$E$5:$FM$1039,MATCH(Settings!$B$5&amp;"|"&amp;$A8,RAW_Multipliers!$A$5:$A$1039,0),5),"")</f>
        <v/>
      </c>
      <c r="F8" s="23">
        <f>IFERROR(INDEX(RAW_Multipliers!$E$5:$FM$1039,MATCH(Settings!$B$5&amp;"|"&amp;$A8,RAW_Multipliers!$A$5:$A$1039,0),9),"")</f>
        <v/>
      </c>
      <c r="G8" s="23">
        <f>IFERROR(INDEX(RAW_Multipliers!$E$5:$FM$1039,MATCH(Settings!$B$5&amp;"|"&amp;$A8,RAW_Multipliers!$A$5:$A$1039,0),8),"")</f>
        <v/>
      </c>
      <c r="H8" s="23">
        <f>IFERROR(INDEX(RAW_Multipliers!$E$5:$FM$1039,MATCH(Settings!$B$5&amp;"|"&amp;$A8,RAW_Multipliers!$A$5:$A$1039,0),12),"")</f>
        <v/>
      </c>
      <c r="I8" s="23">
        <f>IFERROR(INDEX(RAW_Multipliers!$E$5:$FM$1039,MATCH(Settings!$B$5&amp;"|"&amp;$A8,RAW_Multipliers!$A$5:$A$1039,0),16),"")</f>
        <v/>
      </c>
      <c r="J8" s="23">
        <f>IFERROR(INDEX(RAW_Multipliers!$E$5:$FM$1039,MATCH(Settings!$B$5&amp;"|"&amp;$A8,RAW_Multipliers!$A$5:$A$1039,0),20),"")</f>
        <v/>
      </c>
      <c r="K8" s="23">
        <f>IFERROR(INDEX(RAW_Multipliers!$E$5:$FM$1039,MATCH(Settings!$B$5&amp;"|"&amp;$A8,RAW_Multipliers!$A$5:$A$1039,0),19),"")</f>
        <v/>
      </c>
      <c r="L8" s="23">
        <f>IFERROR(INDEX(RAW_Multipliers!$E$5:$FM$1039,MATCH(Settings!$B$5&amp;"|"&amp;$A8,RAW_Multipliers!$A$5:$A$1039,0),34),"")</f>
        <v/>
      </c>
      <c r="M8" s="23">
        <f>IFERROR(INDEX(RAW_Multipliers!$E$5:$FM$1039,MATCH(Settings!$B$5&amp;"|"&amp;$A8,RAW_Multipliers!$A$5:$A$1039,0),38),"")</f>
        <v/>
      </c>
      <c r="N8" s="23">
        <f>IFERROR(INDEX(RAW_Multipliers!$E$5:$FM$1039,MATCH(Settings!$B$5&amp;"|"&amp;$A8,RAW_Multipliers!$A$5:$A$1039,0),42),"")</f>
        <v/>
      </c>
      <c r="O8" s="23">
        <f>IFERROR(INDEX(RAW_Multipliers!$E$5:$FM$1039,MATCH(Settings!$B$5&amp;"|"&amp;$A8,RAW_Multipliers!$A$5:$A$1039,0),41),"")</f>
        <v/>
      </c>
      <c r="P8" s="23">
        <f>IFERROR(INDEX(RAW_Multipliers!$E$5:$FM$1039,MATCH(Settings!$B$5&amp;"|"&amp;$A8,RAW_Multipliers!$A$5:$A$1039,0),45),"")</f>
        <v/>
      </c>
      <c r="Q8" s="23">
        <f>IFERROR(INDEX(RAW_Multipliers!$E$5:$FM$1039,MATCH(Settings!$B$5&amp;"|"&amp;$A8,RAW_Multipliers!$A$5:$A$1039,0),49),"")</f>
        <v/>
      </c>
      <c r="R8" s="23">
        <f>IFERROR(INDEX(RAW_Multipliers!$E$5:$FM$1039,MATCH(Settings!$B$5&amp;"|"&amp;$A8,RAW_Multipliers!$A$5:$A$1039,0),53),"")</f>
        <v/>
      </c>
      <c r="S8" s="23">
        <f>IFERROR(INDEX(RAW_Multipliers!$E$5:$FM$1039,MATCH(Settings!$B$5&amp;"|"&amp;$A8,RAW_Multipliers!$A$5:$A$1039,0),52),"")</f>
        <v/>
      </c>
      <c r="T8" s="23">
        <f>IFERROR(INDEX(RAW_Multipliers!$E$5:$FM$1039,MATCH(Settings!$B$5&amp;"|"&amp;$A8,RAW_Multipliers!$A$5:$A$1039,0),56),"")</f>
        <v/>
      </c>
      <c r="U8" s="23">
        <f>IFERROR(INDEX(RAW_Multipliers!$E$5:$FM$1039,MATCH(Settings!$B$5&amp;"|"&amp;$A8,RAW_Multipliers!$A$5:$A$1039,0),60),"")</f>
        <v/>
      </c>
      <c r="V8" s="23">
        <f>IFERROR(INDEX(RAW_Multipliers!$E$5:$FM$1039,MATCH(Settings!$B$5&amp;"|"&amp;$A8,RAW_Multipliers!$A$5:$A$1039,0),64),"")</f>
        <v/>
      </c>
      <c r="W8" s="23">
        <f>IFERROR(INDEX(RAW_Multipliers!$E$5:$FM$1039,MATCH(Settings!$B$5&amp;"|"&amp;$A8,RAW_Multipliers!$A$5:$A$1039,0),63),"")</f>
        <v/>
      </c>
      <c r="X8" s="23">
        <f>IFERROR(INDEX(RAW_Multipliers!$E$5:$FM$1039,MATCH(Settings!$B$5&amp;"|"&amp;$A8,RAW_Multipliers!$A$5:$A$1039,0),2),"")</f>
        <v/>
      </c>
      <c r="Y8" s="23">
        <f>IFERROR(INDEX(RAW_Multipliers!$E$5:$FM$1039,MATCH(Settings!$B$5&amp;"|"&amp;$A8,RAW_Multipliers!$A$5:$A$1039,0),3),"")</f>
        <v/>
      </c>
      <c r="Z8" s="23">
        <f>IFERROR(INDEX(RAW_Multipliers!$E$5:$FM$1039,MATCH(Settings!$B$5&amp;"|"&amp;$A8,RAW_Multipliers!$A$5:$A$1039,0),4),"")</f>
        <v/>
      </c>
    </row>
    <row r="9">
      <c r="A9" s="2" t="inlineStr">
        <is>
          <t>0301</t>
        </is>
      </c>
      <c r="B9" s="2" t="inlineStr">
        <is>
          <t>Forestry and logging</t>
        </is>
      </c>
      <c r="C9" s="9">
        <f>INDEX(Lists!$D$5:$D$119,5)</f>
        <v/>
      </c>
      <c r="D9" s="23">
        <f>IFERROR(INDEX(RAW_Multipliers!$E$5:$FM$1039,MATCH(Settings!$B$5&amp;"|"&amp;$A9,RAW_Multipliers!$A$5:$A$1039,0),1),"")</f>
        <v/>
      </c>
      <c r="E9" s="23">
        <f>IFERROR(INDEX(RAW_Multipliers!$E$5:$FM$1039,MATCH(Settings!$B$5&amp;"|"&amp;$A9,RAW_Multipliers!$A$5:$A$1039,0),5),"")</f>
        <v/>
      </c>
      <c r="F9" s="23">
        <f>IFERROR(INDEX(RAW_Multipliers!$E$5:$FM$1039,MATCH(Settings!$B$5&amp;"|"&amp;$A9,RAW_Multipliers!$A$5:$A$1039,0),9),"")</f>
        <v/>
      </c>
      <c r="G9" s="23">
        <f>IFERROR(INDEX(RAW_Multipliers!$E$5:$FM$1039,MATCH(Settings!$B$5&amp;"|"&amp;$A9,RAW_Multipliers!$A$5:$A$1039,0),8),"")</f>
        <v/>
      </c>
      <c r="H9" s="23">
        <f>IFERROR(INDEX(RAW_Multipliers!$E$5:$FM$1039,MATCH(Settings!$B$5&amp;"|"&amp;$A9,RAW_Multipliers!$A$5:$A$1039,0),12),"")</f>
        <v/>
      </c>
      <c r="I9" s="23">
        <f>IFERROR(INDEX(RAW_Multipliers!$E$5:$FM$1039,MATCH(Settings!$B$5&amp;"|"&amp;$A9,RAW_Multipliers!$A$5:$A$1039,0),16),"")</f>
        <v/>
      </c>
      <c r="J9" s="23">
        <f>IFERROR(INDEX(RAW_Multipliers!$E$5:$FM$1039,MATCH(Settings!$B$5&amp;"|"&amp;$A9,RAW_Multipliers!$A$5:$A$1039,0),20),"")</f>
        <v/>
      </c>
      <c r="K9" s="23">
        <f>IFERROR(INDEX(RAW_Multipliers!$E$5:$FM$1039,MATCH(Settings!$B$5&amp;"|"&amp;$A9,RAW_Multipliers!$A$5:$A$1039,0),19),"")</f>
        <v/>
      </c>
      <c r="L9" s="23">
        <f>IFERROR(INDEX(RAW_Multipliers!$E$5:$FM$1039,MATCH(Settings!$B$5&amp;"|"&amp;$A9,RAW_Multipliers!$A$5:$A$1039,0),34),"")</f>
        <v/>
      </c>
      <c r="M9" s="23">
        <f>IFERROR(INDEX(RAW_Multipliers!$E$5:$FM$1039,MATCH(Settings!$B$5&amp;"|"&amp;$A9,RAW_Multipliers!$A$5:$A$1039,0),38),"")</f>
        <v/>
      </c>
      <c r="N9" s="23">
        <f>IFERROR(INDEX(RAW_Multipliers!$E$5:$FM$1039,MATCH(Settings!$B$5&amp;"|"&amp;$A9,RAW_Multipliers!$A$5:$A$1039,0),42),"")</f>
        <v/>
      </c>
      <c r="O9" s="23">
        <f>IFERROR(INDEX(RAW_Multipliers!$E$5:$FM$1039,MATCH(Settings!$B$5&amp;"|"&amp;$A9,RAW_Multipliers!$A$5:$A$1039,0),41),"")</f>
        <v/>
      </c>
      <c r="P9" s="23">
        <f>IFERROR(INDEX(RAW_Multipliers!$E$5:$FM$1039,MATCH(Settings!$B$5&amp;"|"&amp;$A9,RAW_Multipliers!$A$5:$A$1039,0),45),"")</f>
        <v/>
      </c>
      <c r="Q9" s="23">
        <f>IFERROR(INDEX(RAW_Multipliers!$E$5:$FM$1039,MATCH(Settings!$B$5&amp;"|"&amp;$A9,RAW_Multipliers!$A$5:$A$1039,0),49),"")</f>
        <v/>
      </c>
      <c r="R9" s="23">
        <f>IFERROR(INDEX(RAW_Multipliers!$E$5:$FM$1039,MATCH(Settings!$B$5&amp;"|"&amp;$A9,RAW_Multipliers!$A$5:$A$1039,0),53),"")</f>
        <v/>
      </c>
      <c r="S9" s="23">
        <f>IFERROR(INDEX(RAW_Multipliers!$E$5:$FM$1039,MATCH(Settings!$B$5&amp;"|"&amp;$A9,RAW_Multipliers!$A$5:$A$1039,0),52),"")</f>
        <v/>
      </c>
      <c r="T9" s="23">
        <f>IFERROR(INDEX(RAW_Multipliers!$E$5:$FM$1039,MATCH(Settings!$B$5&amp;"|"&amp;$A9,RAW_Multipliers!$A$5:$A$1039,0),56),"")</f>
        <v/>
      </c>
      <c r="U9" s="23">
        <f>IFERROR(INDEX(RAW_Multipliers!$E$5:$FM$1039,MATCH(Settings!$B$5&amp;"|"&amp;$A9,RAW_Multipliers!$A$5:$A$1039,0),60),"")</f>
        <v/>
      </c>
      <c r="V9" s="23">
        <f>IFERROR(INDEX(RAW_Multipliers!$E$5:$FM$1039,MATCH(Settings!$B$5&amp;"|"&amp;$A9,RAW_Multipliers!$A$5:$A$1039,0),64),"")</f>
        <v/>
      </c>
      <c r="W9" s="23">
        <f>IFERROR(INDEX(RAW_Multipliers!$E$5:$FM$1039,MATCH(Settings!$B$5&amp;"|"&amp;$A9,RAW_Multipliers!$A$5:$A$1039,0),63),"")</f>
        <v/>
      </c>
      <c r="X9" s="23">
        <f>IFERROR(INDEX(RAW_Multipliers!$E$5:$FM$1039,MATCH(Settings!$B$5&amp;"|"&amp;$A9,RAW_Multipliers!$A$5:$A$1039,0),2),"")</f>
        <v/>
      </c>
      <c r="Y9" s="23">
        <f>IFERROR(INDEX(RAW_Multipliers!$E$5:$FM$1039,MATCH(Settings!$B$5&amp;"|"&amp;$A9,RAW_Multipliers!$A$5:$A$1039,0),3),"")</f>
        <v/>
      </c>
      <c r="Z9" s="23">
        <f>IFERROR(INDEX(RAW_Multipliers!$E$5:$FM$1039,MATCH(Settings!$B$5&amp;"|"&amp;$A9,RAW_Multipliers!$A$5:$A$1039,0),4),"")</f>
        <v/>
      </c>
    </row>
    <row r="10">
      <c r="A10" s="2" t="inlineStr">
        <is>
          <t>0401</t>
        </is>
      </c>
      <c r="B10" s="2" t="inlineStr">
        <is>
          <t>Fishing, hunting and trapping</t>
        </is>
      </c>
      <c r="C10" s="9">
        <f>INDEX(Lists!$D$5:$D$119,6)</f>
        <v/>
      </c>
      <c r="D10" s="23">
        <f>IFERROR(INDEX(RAW_Multipliers!$E$5:$FM$1039,MATCH(Settings!$B$5&amp;"|"&amp;$A10,RAW_Multipliers!$A$5:$A$1039,0),1),"")</f>
        <v/>
      </c>
      <c r="E10" s="23">
        <f>IFERROR(INDEX(RAW_Multipliers!$E$5:$FM$1039,MATCH(Settings!$B$5&amp;"|"&amp;$A10,RAW_Multipliers!$A$5:$A$1039,0),5),"")</f>
        <v/>
      </c>
      <c r="F10" s="23">
        <f>IFERROR(INDEX(RAW_Multipliers!$E$5:$FM$1039,MATCH(Settings!$B$5&amp;"|"&amp;$A10,RAW_Multipliers!$A$5:$A$1039,0),9),"")</f>
        <v/>
      </c>
      <c r="G10" s="23">
        <f>IFERROR(INDEX(RAW_Multipliers!$E$5:$FM$1039,MATCH(Settings!$B$5&amp;"|"&amp;$A10,RAW_Multipliers!$A$5:$A$1039,0),8),"")</f>
        <v/>
      </c>
      <c r="H10" s="23">
        <f>IFERROR(INDEX(RAW_Multipliers!$E$5:$FM$1039,MATCH(Settings!$B$5&amp;"|"&amp;$A10,RAW_Multipliers!$A$5:$A$1039,0),12),"")</f>
        <v/>
      </c>
      <c r="I10" s="23">
        <f>IFERROR(INDEX(RAW_Multipliers!$E$5:$FM$1039,MATCH(Settings!$B$5&amp;"|"&amp;$A10,RAW_Multipliers!$A$5:$A$1039,0),16),"")</f>
        <v/>
      </c>
      <c r="J10" s="23">
        <f>IFERROR(INDEX(RAW_Multipliers!$E$5:$FM$1039,MATCH(Settings!$B$5&amp;"|"&amp;$A10,RAW_Multipliers!$A$5:$A$1039,0),20),"")</f>
        <v/>
      </c>
      <c r="K10" s="23">
        <f>IFERROR(INDEX(RAW_Multipliers!$E$5:$FM$1039,MATCH(Settings!$B$5&amp;"|"&amp;$A10,RAW_Multipliers!$A$5:$A$1039,0),19),"")</f>
        <v/>
      </c>
      <c r="L10" s="23">
        <f>IFERROR(INDEX(RAW_Multipliers!$E$5:$FM$1039,MATCH(Settings!$B$5&amp;"|"&amp;$A10,RAW_Multipliers!$A$5:$A$1039,0),34),"")</f>
        <v/>
      </c>
      <c r="M10" s="23">
        <f>IFERROR(INDEX(RAW_Multipliers!$E$5:$FM$1039,MATCH(Settings!$B$5&amp;"|"&amp;$A10,RAW_Multipliers!$A$5:$A$1039,0),38),"")</f>
        <v/>
      </c>
      <c r="N10" s="23">
        <f>IFERROR(INDEX(RAW_Multipliers!$E$5:$FM$1039,MATCH(Settings!$B$5&amp;"|"&amp;$A10,RAW_Multipliers!$A$5:$A$1039,0),42),"")</f>
        <v/>
      </c>
      <c r="O10" s="23">
        <f>IFERROR(INDEX(RAW_Multipliers!$E$5:$FM$1039,MATCH(Settings!$B$5&amp;"|"&amp;$A10,RAW_Multipliers!$A$5:$A$1039,0),41),"")</f>
        <v/>
      </c>
      <c r="P10" s="23">
        <f>IFERROR(INDEX(RAW_Multipliers!$E$5:$FM$1039,MATCH(Settings!$B$5&amp;"|"&amp;$A10,RAW_Multipliers!$A$5:$A$1039,0),45),"")</f>
        <v/>
      </c>
      <c r="Q10" s="23">
        <f>IFERROR(INDEX(RAW_Multipliers!$E$5:$FM$1039,MATCH(Settings!$B$5&amp;"|"&amp;$A10,RAW_Multipliers!$A$5:$A$1039,0),49),"")</f>
        <v/>
      </c>
      <c r="R10" s="23">
        <f>IFERROR(INDEX(RAW_Multipliers!$E$5:$FM$1039,MATCH(Settings!$B$5&amp;"|"&amp;$A10,RAW_Multipliers!$A$5:$A$1039,0),53),"")</f>
        <v/>
      </c>
      <c r="S10" s="23">
        <f>IFERROR(INDEX(RAW_Multipliers!$E$5:$FM$1039,MATCH(Settings!$B$5&amp;"|"&amp;$A10,RAW_Multipliers!$A$5:$A$1039,0),52),"")</f>
        <v/>
      </c>
      <c r="T10" s="23">
        <f>IFERROR(INDEX(RAW_Multipliers!$E$5:$FM$1039,MATCH(Settings!$B$5&amp;"|"&amp;$A10,RAW_Multipliers!$A$5:$A$1039,0),56),"")</f>
        <v/>
      </c>
      <c r="U10" s="23">
        <f>IFERROR(INDEX(RAW_Multipliers!$E$5:$FM$1039,MATCH(Settings!$B$5&amp;"|"&amp;$A10,RAW_Multipliers!$A$5:$A$1039,0),60),"")</f>
        <v/>
      </c>
      <c r="V10" s="23">
        <f>IFERROR(INDEX(RAW_Multipliers!$E$5:$FM$1039,MATCH(Settings!$B$5&amp;"|"&amp;$A10,RAW_Multipliers!$A$5:$A$1039,0),64),"")</f>
        <v/>
      </c>
      <c r="W10" s="23">
        <f>IFERROR(INDEX(RAW_Multipliers!$E$5:$FM$1039,MATCH(Settings!$B$5&amp;"|"&amp;$A10,RAW_Multipliers!$A$5:$A$1039,0),63),"")</f>
        <v/>
      </c>
      <c r="X10" s="23">
        <f>IFERROR(INDEX(RAW_Multipliers!$E$5:$FM$1039,MATCH(Settings!$B$5&amp;"|"&amp;$A10,RAW_Multipliers!$A$5:$A$1039,0),2),"")</f>
        <v/>
      </c>
      <c r="Y10" s="23">
        <f>IFERROR(INDEX(RAW_Multipliers!$E$5:$FM$1039,MATCH(Settings!$B$5&amp;"|"&amp;$A10,RAW_Multipliers!$A$5:$A$1039,0),3),"")</f>
        <v/>
      </c>
      <c r="Z10" s="23">
        <f>IFERROR(INDEX(RAW_Multipliers!$E$5:$FM$1039,MATCH(Settings!$B$5&amp;"|"&amp;$A10,RAW_Multipliers!$A$5:$A$1039,0),4),"")</f>
        <v/>
      </c>
    </row>
    <row r="11">
      <c r="A11" s="2" t="inlineStr">
        <is>
          <t>0501</t>
        </is>
      </c>
      <c r="B11" s="2" t="inlineStr">
        <is>
          <t>Agriculture, forestry and fishing support services</t>
        </is>
      </c>
      <c r="C11" s="9">
        <f>INDEX(Lists!$D$5:$D$119,7)</f>
        <v/>
      </c>
      <c r="D11" s="23">
        <f>IFERROR(INDEX(RAW_Multipliers!$E$5:$FM$1039,MATCH(Settings!$B$5&amp;"|"&amp;$A11,RAW_Multipliers!$A$5:$A$1039,0),1),"")</f>
        <v/>
      </c>
      <c r="E11" s="23">
        <f>IFERROR(INDEX(RAW_Multipliers!$E$5:$FM$1039,MATCH(Settings!$B$5&amp;"|"&amp;$A11,RAW_Multipliers!$A$5:$A$1039,0),5),"")</f>
        <v/>
      </c>
      <c r="F11" s="23">
        <f>IFERROR(INDEX(RAW_Multipliers!$E$5:$FM$1039,MATCH(Settings!$B$5&amp;"|"&amp;$A11,RAW_Multipliers!$A$5:$A$1039,0),9),"")</f>
        <v/>
      </c>
      <c r="G11" s="23">
        <f>IFERROR(INDEX(RAW_Multipliers!$E$5:$FM$1039,MATCH(Settings!$B$5&amp;"|"&amp;$A11,RAW_Multipliers!$A$5:$A$1039,0),8),"")</f>
        <v/>
      </c>
      <c r="H11" s="23">
        <f>IFERROR(INDEX(RAW_Multipliers!$E$5:$FM$1039,MATCH(Settings!$B$5&amp;"|"&amp;$A11,RAW_Multipliers!$A$5:$A$1039,0),12),"")</f>
        <v/>
      </c>
      <c r="I11" s="23">
        <f>IFERROR(INDEX(RAW_Multipliers!$E$5:$FM$1039,MATCH(Settings!$B$5&amp;"|"&amp;$A11,RAW_Multipliers!$A$5:$A$1039,0),16),"")</f>
        <v/>
      </c>
      <c r="J11" s="23">
        <f>IFERROR(INDEX(RAW_Multipliers!$E$5:$FM$1039,MATCH(Settings!$B$5&amp;"|"&amp;$A11,RAW_Multipliers!$A$5:$A$1039,0),20),"")</f>
        <v/>
      </c>
      <c r="K11" s="23">
        <f>IFERROR(INDEX(RAW_Multipliers!$E$5:$FM$1039,MATCH(Settings!$B$5&amp;"|"&amp;$A11,RAW_Multipliers!$A$5:$A$1039,0),19),"")</f>
        <v/>
      </c>
      <c r="L11" s="23">
        <f>IFERROR(INDEX(RAW_Multipliers!$E$5:$FM$1039,MATCH(Settings!$B$5&amp;"|"&amp;$A11,RAW_Multipliers!$A$5:$A$1039,0),34),"")</f>
        <v/>
      </c>
      <c r="M11" s="23">
        <f>IFERROR(INDEX(RAW_Multipliers!$E$5:$FM$1039,MATCH(Settings!$B$5&amp;"|"&amp;$A11,RAW_Multipliers!$A$5:$A$1039,0),38),"")</f>
        <v/>
      </c>
      <c r="N11" s="23">
        <f>IFERROR(INDEX(RAW_Multipliers!$E$5:$FM$1039,MATCH(Settings!$B$5&amp;"|"&amp;$A11,RAW_Multipliers!$A$5:$A$1039,0),42),"")</f>
        <v/>
      </c>
      <c r="O11" s="23">
        <f>IFERROR(INDEX(RAW_Multipliers!$E$5:$FM$1039,MATCH(Settings!$B$5&amp;"|"&amp;$A11,RAW_Multipliers!$A$5:$A$1039,0),41),"")</f>
        <v/>
      </c>
      <c r="P11" s="23">
        <f>IFERROR(INDEX(RAW_Multipliers!$E$5:$FM$1039,MATCH(Settings!$B$5&amp;"|"&amp;$A11,RAW_Multipliers!$A$5:$A$1039,0),45),"")</f>
        <v/>
      </c>
      <c r="Q11" s="23">
        <f>IFERROR(INDEX(RAW_Multipliers!$E$5:$FM$1039,MATCH(Settings!$B$5&amp;"|"&amp;$A11,RAW_Multipliers!$A$5:$A$1039,0),49),"")</f>
        <v/>
      </c>
      <c r="R11" s="23">
        <f>IFERROR(INDEX(RAW_Multipliers!$E$5:$FM$1039,MATCH(Settings!$B$5&amp;"|"&amp;$A11,RAW_Multipliers!$A$5:$A$1039,0),53),"")</f>
        <v/>
      </c>
      <c r="S11" s="23">
        <f>IFERROR(INDEX(RAW_Multipliers!$E$5:$FM$1039,MATCH(Settings!$B$5&amp;"|"&amp;$A11,RAW_Multipliers!$A$5:$A$1039,0),52),"")</f>
        <v/>
      </c>
      <c r="T11" s="23">
        <f>IFERROR(INDEX(RAW_Multipliers!$E$5:$FM$1039,MATCH(Settings!$B$5&amp;"|"&amp;$A11,RAW_Multipliers!$A$5:$A$1039,0),56),"")</f>
        <v/>
      </c>
      <c r="U11" s="23">
        <f>IFERROR(INDEX(RAW_Multipliers!$E$5:$FM$1039,MATCH(Settings!$B$5&amp;"|"&amp;$A11,RAW_Multipliers!$A$5:$A$1039,0),60),"")</f>
        <v/>
      </c>
      <c r="V11" s="23">
        <f>IFERROR(INDEX(RAW_Multipliers!$E$5:$FM$1039,MATCH(Settings!$B$5&amp;"|"&amp;$A11,RAW_Multipliers!$A$5:$A$1039,0),64),"")</f>
        <v/>
      </c>
      <c r="W11" s="23">
        <f>IFERROR(INDEX(RAW_Multipliers!$E$5:$FM$1039,MATCH(Settings!$B$5&amp;"|"&amp;$A11,RAW_Multipliers!$A$5:$A$1039,0),63),"")</f>
        <v/>
      </c>
      <c r="X11" s="23">
        <f>IFERROR(INDEX(RAW_Multipliers!$E$5:$FM$1039,MATCH(Settings!$B$5&amp;"|"&amp;$A11,RAW_Multipliers!$A$5:$A$1039,0),2),"")</f>
        <v/>
      </c>
      <c r="Y11" s="23">
        <f>IFERROR(INDEX(RAW_Multipliers!$E$5:$FM$1039,MATCH(Settings!$B$5&amp;"|"&amp;$A11,RAW_Multipliers!$A$5:$A$1039,0),3),"")</f>
        <v/>
      </c>
      <c r="Z11" s="23">
        <f>IFERROR(INDEX(RAW_Multipliers!$E$5:$FM$1039,MATCH(Settings!$B$5&amp;"|"&amp;$A11,RAW_Multipliers!$A$5:$A$1039,0),4),"")</f>
        <v/>
      </c>
    </row>
    <row r="12">
      <c r="A12" s="2" t="inlineStr">
        <is>
          <t>0601</t>
        </is>
      </c>
      <c r="B12" s="2" t="inlineStr">
        <is>
          <t>Coal mining</t>
        </is>
      </c>
      <c r="C12" s="9">
        <f>INDEX(Lists!$D$5:$D$119,8)</f>
        <v/>
      </c>
      <c r="D12" s="23">
        <f>IFERROR(INDEX(RAW_Multipliers!$E$5:$FM$1039,MATCH(Settings!$B$5&amp;"|"&amp;$A12,RAW_Multipliers!$A$5:$A$1039,0),1),"")</f>
        <v/>
      </c>
      <c r="E12" s="23">
        <f>IFERROR(INDEX(RAW_Multipliers!$E$5:$FM$1039,MATCH(Settings!$B$5&amp;"|"&amp;$A12,RAW_Multipliers!$A$5:$A$1039,0),5),"")</f>
        <v/>
      </c>
      <c r="F12" s="23">
        <f>IFERROR(INDEX(RAW_Multipliers!$E$5:$FM$1039,MATCH(Settings!$B$5&amp;"|"&amp;$A12,RAW_Multipliers!$A$5:$A$1039,0),9),"")</f>
        <v/>
      </c>
      <c r="G12" s="23">
        <f>IFERROR(INDEX(RAW_Multipliers!$E$5:$FM$1039,MATCH(Settings!$B$5&amp;"|"&amp;$A12,RAW_Multipliers!$A$5:$A$1039,0),8),"")</f>
        <v/>
      </c>
      <c r="H12" s="23">
        <f>IFERROR(INDEX(RAW_Multipliers!$E$5:$FM$1039,MATCH(Settings!$B$5&amp;"|"&amp;$A12,RAW_Multipliers!$A$5:$A$1039,0),12),"")</f>
        <v/>
      </c>
      <c r="I12" s="23">
        <f>IFERROR(INDEX(RAW_Multipliers!$E$5:$FM$1039,MATCH(Settings!$B$5&amp;"|"&amp;$A12,RAW_Multipliers!$A$5:$A$1039,0),16),"")</f>
        <v/>
      </c>
      <c r="J12" s="23">
        <f>IFERROR(INDEX(RAW_Multipliers!$E$5:$FM$1039,MATCH(Settings!$B$5&amp;"|"&amp;$A12,RAW_Multipliers!$A$5:$A$1039,0),20),"")</f>
        <v/>
      </c>
      <c r="K12" s="23">
        <f>IFERROR(INDEX(RAW_Multipliers!$E$5:$FM$1039,MATCH(Settings!$B$5&amp;"|"&amp;$A12,RAW_Multipliers!$A$5:$A$1039,0),19),"")</f>
        <v/>
      </c>
      <c r="L12" s="23">
        <f>IFERROR(INDEX(RAW_Multipliers!$E$5:$FM$1039,MATCH(Settings!$B$5&amp;"|"&amp;$A12,RAW_Multipliers!$A$5:$A$1039,0),34),"")</f>
        <v/>
      </c>
      <c r="M12" s="23">
        <f>IFERROR(INDEX(RAW_Multipliers!$E$5:$FM$1039,MATCH(Settings!$B$5&amp;"|"&amp;$A12,RAW_Multipliers!$A$5:$A$1039,0),38),"")</f>
        <v/>
      </c>
      <c r="N12" s="23">
        <f>IFERROR(INDEX(RAW_Multipliers!$E$5:$FM$1039,MATCH(Settings!$B$5&amp;"|"&amp;$A12,RAW_Multipliers!$A$5:$A$1039,0),42),"")</f>
        <v/>
      </c>
      <c r="O12" s="23">
        <f>IFERROR(INDEX(RAW_Multipliers!$E$5:$FM$1039,MATCH(Settings!$B$5&amp;"|"&amp;$A12,RAW_Multipliers!$A$5:$A$1039,0),41),"")</f>
        <v/>
      </c>
      <c r="P12" s="23">
        <f>IFERROR(INDEX(RAW_Multipliers!$E$5:$FM$1039,MATCH(Settings!$B$5&amp;"|"&amp;$A12,RAW_Multipliers!$A$5:$A$1039,0),45),"")</f>
        <v/>
      </c>
      <c r="Q12" s="23">
        <f>IFERROR(INDEX(RAW_Multipliers!$E$5:$FM$1039,MATCH(Settings!$B$5&amp;"|"&amp;$A12,RAW_Multipliers!$A$5:$A$1039,0),49),"")</f>
        <v/>
      </c>
      <c r="R12" s="23">
        <f>IFERROR(INDEX(RAW_Multipliers!$E$5:$FM$1039,MATCH(Settings!$B$5&amp;"|"&amp;$A12,RAW_Multipliers!$A$5:$A$1039,0),53),"")</f>
        <v/>
      </c>
      <c r="S12" s="23">
        <f>IFERROR(INDEX(RAW_Multipliers!$E$5:$FM$1039,MATCH(Settings!$B$5&amp;"|"&amp;$A12,RAW_Multipliers!$A$5:$A$1039,0),52),"")</f>
        <v/>
      </c>
      <c r="T12" s="23">
        <f>IFERROR(INDEX(RAW_Multipliers!$E$5:$FM$1039,MATCH(Settings!$B$5&amp;"|"&amp;$A12,RAW_Multipliers!$A$5:$A$1039,0),56),"")</f>
        <v/>
      </c>
      <c r="U12" s="23">
        <f>IFERROR(INDEX(RAW_Multipliers!$E$5:$FM$1039,MATCH(Settings!$B$5&amp;"|"&amp;$A12,RAW_Multipliers!$A$5:$A$1039,0),60),"")</f>
        <v/>
      </c>
      <c r="V12" s="23">
        <f>IFERROR(INDEX(RAW_Multipliers!$E$5:$FM$1039,MATCH(Settings!$B$5&amp;"|"&amp;$A12,RAW_Multipliers!$A$5:$A$1039,0),64),"")</f>
        <v/>
      </c>
      <c r="W12" s="23">
        <f>IFERROR(INDEX(RAW_Multipliers!$E$5:$FM$1039,MATCH(Settings!$B$5&amp;"|"&amp;$A12,RAW_Multipliers!$A$5:$A$1039,0),63),"")</f>
        <v/>
      </c>
      <c r="X12" s="23">
        <f>IFERROR(INDEX(RAW_Multipliers!$E$5:$FM$1039,MATCH(Settings!$B$5&amp;"|"&amp;$A12,RAW_Multipliers!$A$5:$A$1039,0),2),"")</f>
        <v/>
      </c>
      <c r="Y12" s="23">
        <f>IFERROR(INDEX(RAW_Multipliers!$E$5:$FM$1039,MATCH(Settings!$B$5&amp;"|"&amp;$A12,RAW_Multipliers!$A$5:$A$1039,0),3),"")</f>
        <v/>
      </c>
      <c r="Z12" s="23">
        <f>IFERROR(INDEX(RAW_Multipliers!$E$5:$FM$1039,MATCH(Settings!$B$5&amp;"|"&amp;$A12,RAW_Multipliers!$A$5:$A$1039,0),4),"")</f>
        <v/>
      </c>
    </row>
    <row r="13">
      <c r="A13" s="2" t="inlineStr">
        <is>
          <t>0701</t>
        </is>
      </c>
      <c r="B13" s="2" t="inlineStr">
        <is>
          <t>Oil and gas extraction</t>
        </is>
      </c>
      <c r="C13" s="9">
        <f>INDEX(Lists!$D$5:$D$119,9)</f>
        <v/>
      </c>
      <c r="D13" s="23">
        <f>IFERROR(INDEX(RAW_Multipliers!$E$5:$FM$1039,MATCH(Settings!$B$5&amp;"|"&amp;$A13,RAW_Multipliers!$A$5:$A$1039,0),1),"")</f>
        <v/>
      </c>
      <c r="E13" s="23">
        <f>IFERROR(INDEX(RAW_Multipliers!$E$5:$FM$1039,MATCH(Settings!$B$5&amp;"|"&amp;$A13,RAW_Multipliers!$A$5:$A$1039,0),5),"")</f>
        <v/>
      </c>
      <c r="F13" s="23">
        <f>IFERROR(INDEX(RAW_Multipliers!$E$5:$FM$1039,MATCH(Settings!$B$5&amp;"|"&amp;$A13,RAW_Multipliers!$A$5:$A$1039,0),9),"")</f>
        <v/>
      </c>
      <c r="G13" s="23">
        <f>IFERROR(INDEX(RAW_Multipliers!$E$5:$FM$1039,MATCH(Settings!$B$5&amp;"|"&amp;$A13,RAW_Multipliers!$A$5:$A$1039,0),8),"")</f>
        <v/>
      </c>
      <c r="H13" s="23">
        <f>IFERROR(INDEX(RAW_Multipliers!$E$5:$FM$1039,MATCH(Settings!$B$5&amp;"|"&amp;$A13,RAW_Multipliers!$A$5:$A$1039,0),12),"")</f>
        <v/>
      </c>
      <c r="I13" s="23">
        <f>IFERROR(INDEX(RAW_Multipliers!$E$5:$FM$1039,MATCH(Settings!$B$5&amp;"|"&amp;$A13,RAW_Multipliers!$A$5:$A$1039,0),16),"")</f>
        <v/>
      </c>
      <c r="J13" s="23">
        <f>IFERROR(INDEX(RAW_Multipliers!$E$5:$FM$1039,MATCH(Settings!$B$5&amp;"|"&amp;$A13,RAW_Multipliers!$A$5:$A$1039,0),20),"")</f>
        <v/>
      </c>
      <c r="K13" s="23">
        <f>IFERROR(INDEX(RAW_Multipliers!$E$5:$FM$1039,MATCH(Settings!$B$5&amp;"|"&amp;$A13,RAW_Multipliers!$A$5:$A$1039,0),19),"")</f>
        <v/>
      </c>
      <c r="L13" s="23">
        <f>IFERROR(INDEX(RAW_Multipliers!$E$5:$FM$1039,MATCH(Settings!$B$5&amp;"|"&amp;$A13,RAW_Multipliers!$A$5:$A$1039,0),34),"")</f>
        <v/>
      </c>
      <c r="M13" s="23">
        <f>IFERROR(INDEX(RAW_Multipliers!$E$5:$FM$1039,MATCH(Settings!$B$5&amp;"|"&amp;$A13,RAW_Multipliers!$A$5:$A$1039,0),38),"")</f>
        <v/>
      </c>
      <c r="N13" s="23">
        <f>IFERROR(INDEX(RAW_Multipliers!$E$5:$FM$1039,MATCH(Settings!$B$5&amp;"|"&amp;$A13,RAW_Multipliers!$A$5:$A$1039,0),42),"")</f>
        <v/>
      </c>
      <c r="O13" s="23">
        <f>IFERROR(INDEX(RAW_Multipliers!$E$5:$FM$1039,MATCH(Settings!$B$5&amp;"|"&amp;$A13,RAW_Multipliers!$A$5:$A$1039,0),41),"")</f>
        <v/>
      </c>
      <c r="P13" s="23">
        <f>IFERROR(INDEX(RAW_Multipliers!$E$5:$FM$1039,MATCH(Settings!$B$5&amp;"|"&amp;$A13,RAW_Multipliers!$A$5:$A$1039,0),45),"")</f>
        <v/>
      </c>
      <c r="Q13" s="23">
        <f>IFERROR(INDEX(RAW_Multipliers!$E$5:$FM$1039,MATCH(Settings!$B$5&amp;"|"&amp;$A13,RAW_Multipliers!$A$5:$A$1039,0),49),"")</f>
        <v/>
      </c>
      <c r="R13" s="23">
        <f>IFERROR(INDEX(RAW_Multipliers!$E$5:$FM$1039,MATCH(Settings!$B$5&amp;"|"&amp;$A13,RAW_Multipliers!$A$5:$A$1039,0),53),"")</f>
        <v/>
      </c>
      <c r="S13" s="23">
        <f>IFERROR(INDEX(RAW_Multipliers!$E$5:$FM$1039,MATCH(Settings!$B$5&amp;"|"&amp;$A13,RAW_Multipliers!$A$5:$A$1039,0),52),"")</f>
        <v/>
      </c>
      <c r="T13" s="23">
        <f>IFERROR(INDEX(RAW_Multipliers!$E$5:$FM$1039,MATCH(Settings!$B$5&amp;"|"&amp;$A13,RAW_Multipliers!$A$5:$A$1039,0),56),"")</f>
        <v/>
      </c>
      <c r="U13" s="23">
        <f>IFERROR(INDEX(RAW_Multipliers!$E$5:$FM$1039,MATCH(Settings!$B$5&amp;"|"&amp;$A13,RAW_Multipliers!$A$5:$A$1039,0),60),"")</f>
        <v/>
      </c>
      <c r="V13" s="23">
        <f>IFERROR(INDEX(RAW_Multipliers!$E$5:$FM$1039,MATCH(Settings!$B$5&amp;"|"&amp;$A13,RAW_Multipliers!$A$5:$A$1039,0),64),"")</f>
        <v/>
      </c>
      <c r="W13" s="23">
        <f>IFERROR(INDEX(RAW_Multipliers!$E$5:$FM$1039,MATCH(Settings!$B$5&amp;"|"&amp;$A13,RAW_Multipliers!$A$5:$A$1039,0),63),"")</f>
        <v/>
      </c>
      <c r="X13" s="23">
        <f>IFERROR(INDEX(RAW_Multipliers!$E$5:$FM$1039,MATCH(Settings!$B$5&amp;"|"&amp;$A13,RAW_Multipliers!$A$5:$A$1039,0),2),"")</f>
        <v/>
      </c>
      <c r="Y13" s="23">
        <f>IFERROR(INDEX(RAW_Multipliers!$E$5:$FM$1039,MATCH(Settings!$B$5&amp;"|"&amp;$A13,RAW_Multipliers!$A$5:$A$1039,0),3),"")</f>
        <v/>
      </c>
      <c r="Z13" s="23">
        <f>IFERROR(INDEX(RAW_Multipliers!$E$5:$FM$1039,MATCH(Settings!$B$5&amp;"|"&amp;$A13,RAW_Multipliers!$A$5:$A$1039,0),4),"")</f>
        <v/>
      </c>
    </row>
    <row r="14">
      <c r="A14" s="2" t="inlineStr">
        <is>
          <t>0801</t>
        </is>
      </c>
      <c r="B14" s="2" t="inlineStr">
        <is>
          <t>Iron ore mining</t>
        </is>
      </c>
      <c r="C14" s="9">
        <f>INDEX(Lists!$D$5:$D$119,10)</f>
        <v/>
      </c>
      <c r="D14" s="23">
        <f>IFERROR(INDEX(RAW_Multipliers!$E$5:$FM$1039,MATCH(Settings!$B$5&amp;"|"&amp;$A14,RAW_Multipliers!$A$5:$A$1039,0),1),"")</f>
        <v/>
      </c>
      <c r="E14" s="23">
        <f>IFERROR(INDEX(RAW_Multipliers!$E$5:$FM$1039,MATCH(Settings!$B$5&amp;"|"&amp;$A14,RAW_Multipliers!$A$5:$A$1039,0),5),"")</f>
        <v/>
      </c>
      <c r="F14" s="23">
        <f>IFERROR(INDEX(RAW_Multipliers!$E$5:$FM$1039,MATCH(Settings!$B$5&amp;"|"&amp;$A14,RAW_Multipliers!$A$5:$A$1039,0),9),"")</f>
        <v/>
      </c>
      <c r="G14" s="23">
        <f>IFERROR(INDEX(RAW_Multipliers!$E$5:$FM$1039,MATCH(Settings!$B$5&amp;"|"&amp;$A14,RAW_Multipliers!$A$5:$A$1039,0),8),"")</f>
        <v/>
      </c>
      <c r="H14" s="23">
        <f>IFERROR(INDEX(RAW_Multipliers!$E$5:$FM$1039,MATCH(Settings!$B$5&amp;"|"&amp;$A14,RAW_Multipliers!$A$5:$A$1039,0),12),"")</f>
        <v/>
      </c>
      <c r="I14" s="23">
        <f>IFERROR(INDEX(RAW_Multipliers!$E$5:$FM$1039,MATCH(Settings!$B$5&amp;"|"&amp;$A14,RAW_Multipliers!$A$5:$A$1039,0),16),"")</f>
        <v/>
      </c>
      <c r="J14" s="23">
        <f>IFERROR(INDEX(RAW_Multipliers!$E$5:$FM$1039,MATCH(Settings!$B$5&amp;"|"&amp;$A14,RAW_Multipliers!$A$5:$A$1039,0),20),"")</f>
        <v/>
      </c>
      <c r="K14" s="23">
        <f>IFERROR(INDEX(RAW_Multipliers!$E$5:$FM$1039,MATCH(Settings!$B$5&amp;"|"&amp;$A14,RAW_Multipliers!$A$5:$A$1039,0),19),"")</f>
        <v/>
      </c>
      <c r="L14" s="23">
        <f>IFERROR(INDEX(RAW_Multipliers!$E$5:$FM$1039,MATCH(Settings!$B$5&amp;"|"&amp;$A14,RAW_Multipliers!$A$5:$A$1039,0),34),"")</f>
        <v/>
      </c>
      <c r="M14" s="23">
        <f>IFERROR(INDEX(RAW_Multipliers!$E$5:$FM$1039,MATCH(Settings!$B$5&amp;"|"&amp;$A14,RAW_Multipliers!$A$5:$A$1039,0),38),"")</f>
        <v/>
      </c>
      <c r="N14" s="23">
        <f>IFERROR(INDEX(RAW_Multipliers!$E$5:$FM$1039,MATCH(Settings!$B$5&amp;"|"&amp;$A14,RAW_Multipliers!$A$5:$A$1039,0),42),"")</f>
        <v/>
      </c>
      <c r="O14" s="23">
        <f>IFERROR(INDEX(RAW_Multipliers!$E$5:$FM$1039,MATCH(Settings!$B$5&amp;"|"&amp;$A14,RAW_Multipliers!$A$5:$A$1039,0),41),"")</f>
        <v/>
      </c>
      <c r="P14" s="23">
        <f>IFERROR(INDEX(RAW_Multipliers!$E$5:$FM$1039,MATCH(Settings!$B$5&amp;"|"&amp;$A14,RAW_Multipliers!$A$5:$A$1039,0),45),"")</f>
        <v/>
      </c>
      <c r="Q14" s="23">
        <f>IFERROR(INDEX(RAW_Multipliers!$E$5:$FM$1039,MATCH(Settings!$B$5&amp;"|"&amp;$A14,RAW_Multipliers!$A$5:$A$1039,0),49),"")</f>
        <v/>
      </c>
      <c r="R14" s="23">
        <f>IFERROR(INDEX(RAW_Multipliers!$E$5:$FM$1039,MATCH(Settings!$B$5&amp;"|"&amp;$A14,RAW_Multipliers!$A$5:$A$1039,0),53),"")</f>
        <v/>
      </c>
      <c r="S14" s="23">
        <f>IFERROR(INDEX(RAW_Multipliers!$E$5:$FM$1039,MATCH(Settings!$B$5&amp;"|"&amp;$A14,RAW_Multipliers!$A$5:$A$1039,0),52),"")</f>
        <v/>
      </c>
      <c r="T14" s="23">
        <f>IFERROR(INDEX(RAW_Multipliers!$E$5:$FM$1039,MATCH(Settings!$B$5&amp;"|"&amp;$A14,RAW_Multipliers!$A$5:$A$1039,0),56),"")</f>
        <v/>
      </c>
      <c r="U14" s="23">
        <f>IFERROR(INDEX(RAW_Multipliers!$E$5:$FM$1039,MATCH(Settings!$B$5&amp;"|"&amp;$A14,RAW_Multipliers!$A$5:$A$1039,0),60),"")</f>
        <v/>
      </c>
      <c r="V14" s="23">
        <f>IFERROR(INDEX(RAW_Multipliers!$E$5:$FM$1039,MATCH(Settings!$B$5&amp;"|"&amp;$A14,RAW_Multipliers!$A$5:$A$1039,0),64),"")</f>
        <v/>
      </c>
      <c r="W14" s="23">
        <f>IFERROR(INDEX(RAW_Multipliers!$E$5:$FM$1039,MATCH(Settings!$B$5&amp;"|"&amp;$A14,RAW_Multipliers!$A$5:$A$1039,0),63),"")</f>
        <v/>
      </c>
      <c r="X14" s="23">
        <f>IFERROR(INDEX(RAW_Multipliers!$E$5:$FM$1039,MATCH(Settings!$B$5&amp;"|"&amp;$A14,RAW_Multipliers!$A$5:$A$1039,0),2),"")</f>
        <v/>
      </c>
      <c r="Y14" s="23">
        <f>IFERROR(INDEX(RAW_Multipliers!$E$5:$FM$1039,MATCH(Settings!$B$5&amp;"|"&amp;$A14,RAW_Multipliers!$A$5:$A$1039,0),3),"")</f>
        <v/>
      </c>
      <c r="Z14" s="23">
        <f>IFERROR(INDEX(RAW_Multipliers!$E$5:$FM$1039,MATCH(Settings!$B$5&amp;"|"&amp;$A14,RAW_Multipliers!$A$5:$A$1039,0),4),"")</f>
        <v/>
      </c>
    </row>
    <row r="15">
      <c r="A15" s="2" t="inlineStr">
        <is>
          <t>0802</t>
        </is>
      </c>
      <c r="B15" s="2" t="inlineStr">
        <is>
          <t>Non-ferrous metal ore mining</t>
        </is>
      </c>
      <c r="C15" s="9">
        <f>INDEX(Lists!$D$5:$D$119,11)</f>
        <v/>
      </c>
      <c r="D15" s="23">
        <f>IFERROR(INDEX(RAW_Multipliers!$E$5:$FM$1039,MATCH(Settings!$B$5&amp;"|"&amp;$A15,RAW_Multipliers!$A$5:$A$1039,0),1),"")</f>
        <v/>
      </c>
      <c r="E15" s="23">
        <f>IFERROR(INDEX(RAW_Multipliers!$E$5:$FM$1039,MATCH(Settings!$B$5&amp;"|"&amp;$A15,RAW_Multipliers!$A$5:$A$1039,0),5),"")</f>
        <v/>
      </c>
      <c r="F15" s="23">
        <f>IFERROR(INDEX(RAW_Multipliers!$E$5:$FM$1039,MATCH(Settings!$B$5&amp;"|"&amp;$A15,RAW_Multipliers!$A$5:$A$1039,0),9),"")</f>
        <v/>
      </c>
      <c r="G15" s="23">
        <f>IFERROR(INDEX(RAW_Multipliers!$E$5:$FM$1039,MATCH(Settings!$B$5&amp;"|"&amp;$A15,RAW_Multipliers!$A$5:$A$1039,0),8),"")</f>
        <v/>
      </c>
      <c r="H15" s="23">
        <f>IFERROR(INDEX(RAW_Multipliers!$E$5:$FM$1039,MATCH(Settings!$B$5&amp;"|"&amp;$A15,RAW_Multipliers!$A$5:$A$1039,0),12),"")</f>
        <v/>
      </c>
      <c r="I15" s="23">
        <f>IFERROR(INDEX(RAW_Multipliers!$E$5:$FM$1039,MATCH(Settings!$B$5&amp;"|"&amp;$A15,RAW_Multipliers!$A$5:$A$1039,0),16),"")</f>
        <v/>
      </c>
      <c r="J15" s="23">
        <f>IFERROR(INDEX(RAW_Multipliers!$E$5:$FM$1039,MATCH(Settings!$B$5&amp;"|"&amp;$A15,RAW_Multipliers!$A$5:$A$1039,0),20),"")</f>
        <v/>
      </c>
      <c r="K15" s="23">
        <f>IFERROR(INDEX(RAW_Multipliers!$E$5:$FM$1039,MATCH(Settings!$B$5&amp;"|"&amp;$A15,RAW_Multipliers!$A$5:$A$1039,0),19),"")</f>
        <v/>
      </c>
      <c r="L15" s="23">
        <f>IFERROR(INDEX(RAW_Multipliers!$E$5:$FM$1039,MATCH(Settings!$B$5&amp;"|"&amp;$A15,RAW_Multipliers!$A$5:$A$1039,0),34),"")</f>
        <v/>
      </c>
      <c r="M15" s="23">
        <f>IFERROR(INDEX(RAW_Multipliers!$E$5:$FM$1039,MATCH(Settings!$B$5&amp;"|"&amp;$A15,RAW_Multipliers!$A$5:$A$1039,0),38),"")</f>
        <v/>
      </c>
      <c r="N15" s="23">
        <f>IFERROR(INDEX(RAW_Multipliers!$E$5:$FM$1039,MATCH(Settings!$B$5&amp;"|"&amp;$A15,RAW_Multipliers!$A$5:$A$1039,0),42),"")</f>
        <v/>
      </c>
      <c r="O15" s="23">
        <f>IFERROR(INDEX(RAW_Multipliers!$E$5:$FM$1039,MATCH(Settings!$B$5&amp;"|"&amp;$A15,RAW_Multipliers!$A$5:$A$1039,0),41),"")</f>
        <v/>
      </c>
      <c r="P15" s="23">
        <f>IFERROR(INDEX(RAW_Multipliers!$E$5:$FM$1039,MATCH(Settings!$B$5&amp;"|"&amp;$A15,RAW_Multipliers!$A$5:$A$1039,0),45),"")</f>
        <v/>
      </c>
      <c r="Q15" s="23">
        <f>IFERROR(INDEX(RAW_Multipliers!$E$5:$FM$1039,MATCH(Settings!$B$5&amp;"|"&amp;$A15,RAW_Multipliers!$A$5:$A$1039,0),49),"")</f>
        <v/>
      </c>
      <c r="R15" s="23">
        <f>IFERROR(INDEX(RAW_Multipliers!$E$5:$FM$1039,MATCH(Settings!$B$5&amp;"|"&amp;$A15,RAW_Multipliers!$A$5:$A$1039,0),53),"")</f>
        <v/>
      </c>
      <c r="S15" s="23">
        <f>IFERROR(INDEX(RAW_Multipliers!$E$5:$FM$1039,MATCH(Settings!$B$5&amp;"|"&amp;$A15,RAW_Multipliers!$A$5:$A$1039,0),52),"")</f>
        <v/>
      </c>
      <c r="T15" s="23">
        <f>IFERROR(INDEX(RAW_Multipliers!$E$5:$FM$1039,MATCH(Settings!$B$5&amp;"|"&amp;$A15,RAW_Multipliers!$A$5:$A$1039,0),56),"")</f>
        <v/>
      </c>
      <c r="U15" s="23">
        <f>IFERROR(INDEX(RAW_Multipliers!$E$5:$FM$1039,MATCH(Settings!$B$5&amp;"|"&amp;$A15,RAW_Multipliers!$A$5:$A$1039,0),60),"")</f>
        <v/>
      </c>
      <c r="V15" s="23">
        <f>IFERROR(INDEX(RAW_Multipliers!$E$5:$FM$1039,MATCH(Settings!$B$5&amp;"|"&amp;$A15,RAW_Multipliers!$A$5:$A$1039,0),64),"")</f>
        <v/>
      </c>
      <c r="W15" s="23">
        <f>IFERROR(INDEX(RAW_Multipliers!$E$5:$FM$1039,MATCH(Settings!$B$5&amp;"|"&amp;$A15,RAW_Multipliers!$A$5:$A$1039,0),63),"")</f>
        <v/>
      </c>
      <c r="X15" s="23">
        <f>IFERROR(INDEX(RAW_Multipliers!$E$5:$FM$1039,MATCH(Settings!$B$5&amp;"|"&amp;$A15,RAW_Multipliers!$A$5:$A$1039,0),2),"")</f>
        <v/>
      </c>
      <c r="Y15" s="23">
        <f>IFERROR(INDEX(RAW_Multipliers!$E$5:$FM$1039,MATCH(Settings!$B$5&amp;"|"&amp;$A15,RAW_Multipliers!$A$5:$A$1039,0),3),"")</f>
        <v/>
      </c>
      <c r="Z15" s="23">
        <f>IFERROR(INDEX(RAW_Multipliers!$E$5:$FM$1039,MATCH(Settings!$B$5&amp;"|"&amp;$A15,RAW_Multipliers!$A$5:$A$1039,0),4),"")</f>
        <v/>
      </c>
    </row>
    <row r="16">
      <c r="A16" s="2" t="inlineStr">
        <is>
          <t>0901</t>
        </is>
      </c>
      <c r="B16" s="2" t="inlineStr">
        <is>
          <t>Non-metallic mineral mining</t>
        </is>
      </c>
      <c r="C16" s="9">
        <f>INDEX(Lists!$D$5:$D$119,12)</f>
        <v/>
      </c>
      <c r="D16" s="23">
        <f>IFERROR(INDEX(RAW_Multipliers!$E$5:$FM$1039,MATCH(Settings!$B$5&amp;"|"&amp;$A16,RAW_Multipliers!$A$5:$A$1039,0),1),"")</f>
        <v/>
      </c>
      <c r="E16" s="23">
        <f>IFERROR(INDEX(RAW_Multipliers!$E$5:$FM$1039,MATCH(Settings!$B$5&amp;"|"&amp;$A16,RAW_Multipliers!$A$5:$A$1039,0),5),"")</f>
        <v/>
      </c>
      <c r="F16" s="23">
        <f>IFERROR(INDEX(RAW_Multipliers!$E$5:$FM$1039,MATCH(Settings!$B$5&amp;"|"&amp;$A16,RAW_Multipliers!$A$5:$A$1039,0),9),"")</f>
        <v/>
      </c>
      <c r="G16" s="23">
        <f>IFERROR(INDEX(RAW_Multipliers!$E$5:$FM$1039,MATCH(Settings!$B$5&amp;"|"&amp;$A16,RAW_Multipliers!$A$5:$A$1039,0),8),"")</f>
        <v/>
      </c>
      <c r="H16" s="23">
        <f>IFERROR(INDEX(RAW_Multipliers!$E$5:$FM$1039,MATCH(Settings!$B$5&amp;"|"&amp;$A16,RAW_Multipliers!$A$5:$A$1039,0),12),"")</f>
        <v/>
      </c>
      <c r="I16" s="23">
        <f>IFERROR(INDEX(RAW_Multipliers!$E$5:$FM$1039,MATCH(Settings!$B$5&amp;"|"&amp;$A16,RAW_Multipliers!$A$5:$A$1039,0),16),"")</f>
        <v/>
      </c>
      <c r="J16" s="23">
        <f>IFERROR(INDEX(RAW_Multipliers!$E$5:$FM$1039,MATCH(Settings!$B$5&amp;"|"&amp;$A16,RAW_Multipliers!$A$5:$A$1039,0),20),"")</f>
        <v/>
      </c>
      <c r="K16" s="23">
        <f>IFERROR(INDEX(RAW_Multipliers!$E$5:$FM$1039,MATCH(Settings!$B$5&amp;"|"&amp;$A16,RAW_Multipliers!$A$5:$A$1039,0),19),"")</f>
        <v/>
      </c>
      <c r="L16" s="23">
        <f>IFERROR(INDEX(RAW_Multipliers!$E$5:$FM$1039,MATCH(Settings!$B$5&amp;"|"&amp;$A16,RAW_Multipliers!$A$5:$A$1039,0),34),"")</f>
        <v/>
      </c>
      <c r="M16" s="23">
        <f>IFERROR(INDEX(RAW_Multipliers!$E$5:$FM$1039,MATCH(Settings!$B$5&amp;"|"&amp;$A16,RAW_Multipliers!$A$5:$A$1039,0),38),"")</f>
        <v/>
      </c>
      <c r="N16" s="23">
        <f>IFERROR(INDEX(RAW_Multipliers!$E$5:$FM$1039,MATCH(Settings!$B$5&amp;"|"&amp;$A16,RAW_Multipliers!$A$5:$A$1039,0),42),"")</f>
        <v/>
      </c>
      <c r="O16" s="23">
        <f>IFERROR(INDEX(RAW_Multipliers!$E$5:$FM$1039,MATCH(Settings!$B$5&amp;"|"&amp;$A16,RAW_Multipliers!$A$5:$A$1039,0),41),"")</f>
        <v/>
      </c>
      <c r="P16" s="23">
        <f>IFERROR(INDEX(RAW_Multipliers!$E$5:$FM$1039,MATCH(Settings!$B$5&amp;"|"&amp;$A16,RAW_Multipliers!$A$5:$A$1039,0),45),"")</f>
        <v/>
      </c>
      <c r="Q16" s="23">
        <f>IFERROR(INDEX(RAW_Multipliers!$E$5:$FM$1039,MATCH(Settings!$B$5&amp;"|"&amp;$A16,RAW_Multipliers!$A$5:$A$1039,0),49),"")</f>
        <v/>
      </c>
      <c r="R16" s="23">
        <f>IFERROR(INDEX(RAW_Multipliers!$E$5:$FM$1039,MATCH(Settings!$B$5&amp;"|"&amp;$A16,RAW_Multipliers!$A$5:$A$1039,0),53),"")</f>
        <v/>
      </c>
      <c r="S16" s="23">
        <f>IFERROR(INDEX(RAW_Multipliers!$E$5:$FM$1039,MATCH(Settings!$B$5&amp;"|"&amp;$A16,RAW_Multipliers!$A$5:$A$1039,0),52),"")</f>
        <v/>
      </c>
      <c r="T16" s="23">
        <f>IFERROR(INDEX(RAW_Multipliers!$E$5:$FM$1039,MATCH(Settings!$B$5&amp;"|"&amp;$A16,RAW_Multipliers!$A$5:$A$1039,0),56),"")</f>
        <v/>
      </c>
      <c r="U16" s="23">
        <f>IFERROR(INDEX(RAW_Multipliers!$E$5:$FM$1039,MATCH(Settings!$B$5&amp;"|"&amp;$A16,RAW_Multipliers!$A$5:$A$1039,0),60),"")</f>
        <v/>
      </c>
      <c r="V16" s="23">
        <f>IFERROR(INDEX(RAW_Multipliers!$E$5:$FM$1039,MATCH(Settings!$B$5&amp;"|"&amp;$A16,RAW_Multipliers!$A$5:$A$1039,0),64),"")</f>
        <v/>
      </c>
      <c r="W16" s="23">
        <f>IFERROR(INDEX(RAW_Multipliers!$E$5:$FM$1039,MATCH(Settings!$B$5&amp;"|"&amp;$A16,RAW_Multipliers!$A$5:$A$1039,0),63),"")</f>
        <v/>
      </c>
      <c r="X16" s="23">
        <f>IFERROR(INDEX(RAW_Multipliers!$E$5:$FM$1039,MATCH(Settings!$B$5&amp;"|"&amp;$A16,RAW_Multipliers!$A$5:$A$1039,0),2),"")</f>
        <v/>
      </c>
      <c r="Y16" s="23">
        <f>IFERROR(INDEX(RAW_Multipliers!$E$5:$FM$1039,MATCH(Settings!$B$5&amp;"|"&amp;$A16,RAW_Multipliers!$A$5:$A$1039,0),3),"")</f>
        <v/>
      </c>
      <c r="Z16" s="23">
        <f>IFERROR(INDEX(RAW_Multipliers!$E$5:$FM$1039,MATCH(Settings!$B$5&amp;"|"&amp;$A16,RAW_Multipliers!$A$5:$A$1039,0),4),"")</f>
        <v/>
      </c>
    </row>
    <row r="17">
      <c r="A17" s="2" t="inlineStr">
        <is>
          <t>1001</t>
        </is>
      </c>
      <c r="B17" s="2" t="inlineStr">
        <is>
          <t>Exploration and mining support services</t>
        </is>
      </c>
      <c r="C17" s="9">
        <f>INDEX(Lists!$D$5:$D$119,13)</f>
        <v/>
      </c>
      <c r="D17" s="23">
        <f>IFERROR(INDEX(RAW_Multipliers!$E$5:$FM$1039,MATCH(Settings!$B$5&amp;"|"&amp;$A17,RAW_Multipliers!$A$5:$A$1039,0),1),"")</f>
        <v/>
      </c>
      <c r="E17" s="23">
        <f>IFERROR(INDEX(RAW_Multipliers!$E$5:$FM$1039,MATCH(Settings!$B$5&amp;"|"&amp;$A17,RAW_Multipliers!$A$5:$A$1039,0),5),"")</f>
        <v/>
      </c>
      <c r="F17" s="23">
        <f>IFERROR(INDEX(RAW_Multipliers!$E$5:$FM$1039,MATCH(Settings!$B$5&amp;"|"&amp;$A17,RAW_Multipliers!$A$5:$A$1039,0),9),"")</f>
        <v/>
      </c>
      <c r="G17" s="23">
        <f>IFERROR(INDEX(RAW_Multipliers!$E$5:$FM$1039,MATCH(Settings!$B$5&amp;"|"&amp;$A17,RAW_Multipliers!$A$5:$A$1039,0),8),"")</f>
        <v/>
      </c>
      <c r="H17" s="23">
        <f>IFERROR(INDEX(RAW_Multipliers!$E$5:$FM$1039,MATCH(Settings!$B$5&amp;"|"&amp;$A17,RAW_Multipliers!$A$5:$A$1039,0),12),"")</f>
        <v/>
      </c>
      <c r="I17" s="23">
        <f>IFERROR(INDEX(RAW_Multipliers!$E$5:$FM$1039,MATCH(Settings!$B$5&amp;"|"&amp;$A17,RAW_Multipliers!$A$5:$A$1039,0),16),"")</f>
        <v/>
      </c>
      <c r="J17" s="23">
        <f>IFERROR(INDEX(RAW_Multipliers!$E$5:$FM$1039,MATCH(Settings!$B$5&amp;"|"&amp;$A17,RAW_Multipliers!$A$5:$A$1039,0),20),"")</f>
        <v/>
      </c>
      <c r="K17" s="23">
        <f>IFERROR(INDEX(RAW_Multipliers!$E$5:$FM$1039,MATCH(Settings!$B$5&amp;"|"&amp;$A17,RAW_Multipliers!$A$5:$A$1039,0),19),"")</f>
        <v/>
      </c>
      <c r="L17" s="23">
        <f>IFERROR(INDEX(RAW_Multipliers!$E$5:$FM$1039,MATCH(Settings!$B$5&amp;"|"&amp;$A17,RAW_Multipliers!$A$5:$A$1039,0),34),"")</f>
        <v/>
      </c>
      <c r="M17" s="23">
        <f>IFERROR(INDEX(RAW_Multipliers!$E$5:$FM$1039,MATCH(Settings!$B$5&amp;"|"&amp;$A17,RAW_Multipliers!$A$5:$A$1039,0),38),"")</f>
        <v/>
      </c>
      <c r="N17" s="23">
        <f>IFERROR(INDEX(RAW_Multipliers!$E$5:$FM$1039,MATCH(Settings!$B$5&amp;"|"&amp;$A17,RAW_Multipliers!$A$5:$A$1039,0),42),"")</f>
        <v/>
      </c>
      <c r="O17" s="23">
        <f>IFERROR(INDEX(RAW_Multipliers!$E$5:$FM$1039,MATCH(Settings!$B$5&amp;"|"&amp;$A17,RAW_Multipliers!$A$5:$A$1039,0),41),"")</f>
        <v/>
      </c>
      <c r="P17" s="23">
        <f>IFERROR(INDEX(RAW_Multipliers!$E$5:$FM$1039,MATCH(Settings!$B$5&amp;"|"&amp;$A17,RAW_Multipliers!$A$5:$A$1039,0),45),"")</f>
        <v/>
      </c>
      <c r="Q17" s="23">
        <f>IFERROR(INDEX(RAW_Multipliers!$E$5:$FM$1039,MATCH(Settings!$B$5&amp;"|"&amp;$A17,RAW_Multipliers!$A$5:$A$1039,0),49),"")</f>
        <v/>
      </c>
      <c r="R17" s="23">
        <f>IFERROR(INDEX(RAW_Multipliers!$E$5:$FM$1039,MATCH(Settings!$B$5&amp;"|"&amp;$A17,RAW_Multipliers!$A$5:$A$1039,0),53),"")</f>
        <v/>
      </c>
      <c r="S17" s="23">
        <f>IFERROR(INDEX(RAW_Multipliers!$E$5:$FM$1039,MATCH(Settings!$B$5&amp;"|"&amp;$A17,RAW_Multipliers!$A$5:$A$1039,0),52),"")</f>
        <v/>
      </c>
      <c r="T17" s="23">
        <f>IFERROR(INDEX(RAW_Multipliers!$E$5:$FM$1039,MATCH(Settings!$B$5&amp;"|"&amp;$A17,RAW_Multipliers!$A$5:$A$1039,0),56),"")</f>
        <v/>
      </c>
      <c r="U17" s="23">
        <f>IFERROR(INDEX(RAW_Multipliers!$E$5:$FM$1039,MATCH(Settings!$B$5&amp;"|"&amp;$A17,RAW_Multipliers!$A$5:$A$1039,0),60),"")</f>
        <v/>
      </c>
      <c r="V17" s="23">
        <f>IFERROR(INDEX(RAW_Multipliers!$E$5:$FM$1039,MATCH(Settings!$B$5&amp;"|"&amp;$A17,RAW_Multipliers!$A$5:$A$1039,0),64),"")</f>
        <v/>
      </c>
      <c r="W17" s="23">
        <f>IFERROR(INDEX(RAW_Multipliers!$E$5:$FM$1039,MATCH(Settings!$B$5&amp;"|"&amp;$A17,RAW_Multipliers!$A$5:$A$1039,0),63),"")</f>
        <v/>
      </c>
      <c r="X17" s="23">
        <f>IFERROR(INDEX(RAW_Multipliers!$E$5:$FM$1039,MATCH(Settings!$B$5&amp;"|"&amp;$A17,RAW_Multipliers!$A$5:$A$1039,0),2),"")</f>
        <v/>
      </c>
      <c r="Y17" s="23">
        <f>IFERROR(INDEX(RAW_Multipliers!$E$5:$FM$1039,MATCH(Settings!$B$5&amp;"|"&amp;$A17,RAW_Multipliers!$A$5:$A$1039,0),3),"")</f>
        <v/>
      </c>
      <c r="Z17" s="23">
        <f>IFERROR(INDEX(RAW_Multipliers!$E$5:$FM$1039,MATCH(Settings!$B$5&amp;"|"&amp;$A17,RAW_Multipliers!$A$5:$A$1039,0),4),"")</f>
        <v/>
      </c>
    </row>
    <row r="18">
      <c r="A18" s="2" t="inlineStr">
        <is>
          <t>1101</t>
        </is>
      </c>
      <c r="B18" s="2" t="inlineStr">
        <is>
          <t>Meat and meat product manufacturing</t>
        </is>
      </c>
      <c r="C18" s="9">
        <f>INDEX(Lists!$D$5:$D$119,14)</f>
        <v/>
      </c>
      <c r="D18" s="23">
        <f>IFERROR(INDEX(RAW_Multipliers!$E$5:$FM$1039,MATCH(Settings!$B$5&amp;"|"&amp;$A18,RAW_Multipliers!$A$5:$A$1039,0),1),"")</f>
        <v/>
      </c>
      <c r="E18" s="23">
        <f>IFERROR(INDEX(RAW_Multipliers!$E$5:$FM$1039,MATCH(Settings!$B$5&amp;"|"&amp;$A18,RAW_Multipliers!$A$5:$A$1039,0),5),"")</f>
        <v/>
      </c>
      <c r="F18" s="23">
        <f>IFERROR(INDEX(RAW_Multipliers!$E$5:$FM$1039,MATCH(Settings!$B$5&amp;"|"&amp;$A18,RAW_Multipliers!$A$5:$A$1039,0),9),"")</f>
        <v/>
      </c>
      <c r="G18" s="23">
        <f>IFERROR(INDEX(RAW_Multipliers!$E$5:$FM$1039,MATCH(Settings!$B$5&amp;"|"&amp;$A18,RAW_Multipliers!$A$5:$A$1039,0),8),"")</f>
        <v/>
      </c>
      <c r="H18" s="23">
        <f>IFERROR(INDEX(RAW_Multipliers!$E$5:$FM$1039,MATCH(Settings!$B$5&amp;"|"&amp;$A18,RAW_Multipliers!$A$5:$A$1039,0),12),"")</f>
        <v/>
      </c>
      <c r="I18" s="23">
        <f>IFERROR(INDEX(RAW_Multipliers!$E$5:$FM$1039,MATCH(Settings!$B$5&amp;"|"&amp;$A18,RAW_Multipliers!$A$5:$A$1039,0),16),"")</f>
        <v/>
      </c>
      <c r="J18" s="23">
        <f>IFERROR(INDEX(RAW_Multipliers!$E$5:$FM$1039,MATCH(Settings!$B$5&amp;"|"&amp;$A18,RAW_Multipliers!$A$5:$A$1039,0),20),"")</f>
        <v/>
      </c>
      <c r="K18" s="23">
        <f>IFERROR(INDEX(RAW_Multipliers!$E$5:$FM$1039,MATCH(Settings!$B$5&amp;"|"&amp;$A18,RAW_Multipliers!$A$5:$A$1039,0),19),"")</f>
        <v/>
      </c>
      <c r="L18" s="23">
        <f>IFERROR(INDEX(RAW_Multipliers!$E$5:$FM$1039,MATCH(Settings!$B$5&amp;"|"&amp;$A18,RAW_Multipliers!$A$5:$A$1039,0),34),"")</f>
        <v/>
      </c>
      <c r="M18" s="23">
        <f>IFERROR(INDEX(RAW_Multipliers!$E$5:$FM$1039,MATCH(Settings!$B$5&amp;"|"&amp;$A18,RAW_Multipliers!$A$5:$A$1039,0),38),"")</f>
        <v/>
      </c>
      <c r="N18" s="23">
        <f>IFERROR(INDEX(RAW_Multipliers!$E$5:$FM$1039,MATCH(Settings!$B$5&amp;"|"&amp;$A18,RAW_Multipliers!$A$5:$A$1039,0),42),"")</f>
        <v/>
      </c>
      <c r="O18" s="23">
        <f>IFERROR(INDEX(RAW_Multipliers!$E$5:$FM$1039,MATCH(Settings!$B$5&amp;"|"&amp;$A18,RAW_Multipliers!$A$5:$A$1039,0),41),"")</f>
        <v/>
      </c>
      <c r="P18" s="23">
        <f>IFERROR(INDEX(RAW_Multipliers!$E$5:$FM$1039,MATCH(Settings!$B$5&amp;"|"&amp;$A18,RAW_Multipliers!$A$5:$A$1039,0),45),"")</f>
        <v/>
      </c>
      <c r="Q18" s="23">
        <f>IFERROR(INDEX(RAW_Multipliers!$E$5:$FM$1039,MATCH(Settings!$B$5&amp;"|"&amp;$A18,RAW_Multipliers!$A$5:$A$1039,0),49),"")</f>
        <v/>
      </c>
      <c r="R18" s="23">
        <f>IFERROR(INDEX(RAW_Multipliers!$E$5:$FM$1039,MATCH(Settings!$B$5&amp;"|"&amp;$A18,RAW_Multipliers!$A$5:$A$1039,0),53),"")</f>
        <v/>
      </c>
      <c r="S18" s="23">
        <f>IFERROR(INDEX(RAW_Multipliers!$E$5:$FM$1039,MATCH(Settings!$B$5&amp;"|"&amp;$A18,RAW_Multipliers!$A$5:$A$1039,0),52),"")</f>
        <v/>
      </c>
      <c r="T18" s="23">
        <f>IFERROR(INDEX(RAW_Multipliers!$E$5:$FM$1039,MATCH(Settings!$B$5&amp;"|"&amp;$A18,RAW_Multipliers!$A$5:$A$1039,0),56),"")</f>
        <v/>
      </c>
      <c r="U18" s="23">
        <f>IFERROR(INDEX(RAW_Multipliers!$E$5:$FM$1039,MATCH(Settings!$B$5&amp;"|"&amp;$A18,RAW_Multipliers!$A$5:$A$1039,0),60),"")</f>
        <v/>
      </c>
      <c r="V18" s="23">
        <f>IFERROR(INDEX(RAW_Multipliers!$E$5:$FM$1039,MATCH(Settings!$B$5&amp;"|"&amp;$A18,RAW_Multipliers!$A$5:$A$1039,0),64),"")</f>
        <v/>
      </c>
      <c r="W18" s="23">
        <f>IFERROR(INDEX(RAW_Multipliers!$E$5:$FM$1039,MATCH(Settings!$B$5&amp;"|"&amp;$A18,RAW_Multipliers!$A$5:$A$1039,0),63),"")</f>
        <v/>
      </c>
      <c r="X18" s="23">
        <f>IFERROR(INDEX(RAW_Multipliers!$E$5:$FM$1039,MATCH(Settings!$B$5&amp;"|"&amp;$A18,RAW_Multipliers!$A$5:$A$1039,0),2),"")</f>
        <v/>
      </c>
      <c r="Y18" s="23">
        <f>IFERROR(INDEX(RAW_Multipliers!$E$5:$FM$1039,MATCH(Settings!$B$5&amp;"|"&amp;$A18,RAW_Multipliers!$A$5:$A$1039,0),3),"")</f>
        <v/>
      </c>
      <c r="Z18" s="23">
        <f>IFERROR(INDEX(RAW_Multipliers!$E$5:$FM$1039,MATCH(Settings!$B$5&amp;"|"&amp;$A18,RAW_Multipliers!$A$5:$A$1039,0),4),"")</f>
        <v/>
      </c>
    </row>
    <row r="19">
      <c r="A19" s="2" t="inlineStr">
        <is>
          <t>1102</t>
        </is>
      </c>
      <c r="B19" s="2" t="inlineStr">
        <is>
          <t>Processed seafood manufacturing</t>
        </is>
      </c>
      <c r="C19" s="9">
        <f>INDEX(Lists!$D$5:$D$119,15)</f>
        <v/>
      </c>
      <c r="D19" s="23">
        <f>IFERROR(INDEX(RAW_Multipliers!$E$5:$FM$1039,MATCH(Settings!$B$5&amp;"|"&amp;$A19,RAW_Multipliers!$A$5:$A$1039,0),1),"")</f>
        <v/>
      </c>
      <c r="E19" s="23">
        <f>IFERROR(INDEX(RAW_Multipliers!$E$5:$FM$1039,MATCH(Settings!$B$5&amp;"|"&amp;$A19,RAW_Multipliers!$A$5:$A$1039,0),5),"")</f>
        <v/>
      </c>
      <c r="F19" s="23">
        <f>IFERROR(INDEX(RAW_Multipliers!$E$5:$FM$1039,MATCH(Settings!$B$5&amp;"|"&amp;$A19,RAW_Multipliers!$A$5:$A$1039,0),9),"")</f>
        <v/>
      </c>
      <c r="G19" s="23">
        <f>IFERROR(INDEX(RAW_Multipliers!$E$5:$FM$1039,MATCH(Settings!$B$5&amp;"|"&amp;$A19,RAW_Multipliers!$A$5:$A$1039,0),8),"")</f>
        <v/>
      </c>
      <c r="H19" s="23">
        <f>IFERROR(INDEX(RAW_Multipliers!$E$5:$FM$1039,MATCH(Settings!$B$5&amp;"|"&amp;$A19,RAW_Multipliers!$A$5:$A$1039,0),12),"")</f>
        <v/>
      </c>
      <c r="I19" s="23">
        <f>IFERROR(INDEX(RAW_Multipliers!$E$5:$FM$1039,MATCH(Settings!$B$5&amp;"|"&amp;$A19,RAW_Multipliers!$A$5:$A$1039,0),16),"")</f>
        <v/>
      </c>
      <c r="J19" s="23">
        <f>IFERROR(INDEX(RAW_Multipliers!$E$5:$FM$1039,MATCH(Settings!$B$5&amp;"|"&amp;$A19,RAW_Multipliers!$A$5:$A$1039,0),20),"")</f>
        <v/>
      </c>
      <c r="K19" s="23">
        <f>IFERROR(INDEX(RAW_Multipliers!$E$5:$FM$1039,MATCH(Settings!$B$5&amp;"|"&amp;$A19,RAW_Multipliers!$A$5:$A$1039,0),19),"")</f>
        <v/>
      </c>
      <c r="L19" s="23">
        <f>IFERROR(INDEX(RAW_Multipliers!$E$5:$FM$1039,MATCH(Settings!$B$5&amp;"|"&amp;$A19,RAW_Multipliers!$A$5:$A$1039,0),34),"")</f>
        <v/>
      </c>
      <c r="M19" s="23">
        <f>IFERROR(INDEX(RAW_Multipliers!$E$5:$FM$1039,MATCH(Settings!$B$5&amp;"|"&amp;$A19,RAW_Multipliers!$A$5:$A$1039,0),38),"")</f>
        <v/>
      </c>
      <c r="N19" s="23">
        <f>IFERROR(INDEX(RAW_Multipliers!$E$5:$FM$1039,MATCH(Settings!$B$5&amp;"|"&amp;$A19,RAW_Multipliers!$A$5:$A$1039,0),42),"")</f>
        <v/>
      </c>
      <c r="O19" s="23">
        <f>IFERROR(INDEX(RAW_Multipliers!$E$5:$FM$1039,MATCH(Settings!$B$5&amp;"|"&amp;$A19,RAW_Multipliers!$A$5:$A$1039,0),41),"")</f>
        <v/>
      </c>
      <c r="P19" s="23">
        <f>IFERROR(INDEX(RAW_Multipliers!$E$5:$FM$1039,MATCH(Settings!$B$5&amp;"|"&amp;$A19,RAW_Multipliers!$A$5:$A$1039,0),45),"")</f>
        <v/>
      </c>
      <c r="Q19" s="23">
        <f>IFERROR(INDEX(RAW_Multipliers!$E$5:$FM$1039,MATCH(Settings!$B$5&amp;"|"&amp;$A19,RAW_Multipliers!$A$5:$A$1039,0),49),"")</f>
        <v/>
      </c>
      <c r="R19" s="23">
        <f>IFERROR(INDEX(RAW_Multipliers!$E$5:$FM$1039,MATCH(Settings!$B$5&amp;"|"&amp;$A19,RAW_Multipliers!$A$5:$A$1039,0),53),"")</f>
        <v/>
      </c>
      <c r="S19" s="23">
        <f>IFERROR(INDEX(RAW_Multipliers!$E$5:$FM$1039,MATCH(Settings!$B$5&amp;"|"&amp;$A19,RAW_Multipliers!$A$5:$A$1039,0),52),"")</f>
        <v/>
      </c>
      <c r="T19" s="23">
        <f>IFERROR(INDEX(RAW_Multipliers!$E$5:$FM$1039,MATCH(Settings!$B$5&amp;"|"&amp;$A19,RAW_Multipliers!$A$5:$A$1039,0),56),"")</f>
        <v/>
      </c>
      <c r="U19" s="23">
        <f>IFERROR(INDEX(RAW_Multipliers!$E$5:$FM$1039,MATCH(Settings!$B$5&amp;"|"&amp;$A19,RAW_Multipliers!$A$5:$A$1039,0),60),"")</f>
        <v/>
      </c>
      <c r="V19" s="23">
        <f>IFERROR(INDEX(RAW_Multipliers!$E$5:$FM$1039,MATCH(Settings!$B$5&amp;"|"&amp;$A19,RAW_Multipliers!$A$5:$A$1039,0),64),"")</f>
        <v/>
      </c>
      <c r="W19" s="23">
        <f>IFERROR(INDEX(RAW_Multipliers!$E$5:$FM$1039,MATCH(Settings!$B$5&amp;"|"&amp;$A19,RAW_Multipliers!$A$5:$A$1039,0),63),"")</f>
        <v/>
      </c>
      <c r="X19" s="23">
        <f>IFERROR(INDEX(RAW_Multipliers!$E$5:$FM$1039,MATCH(Settings!$B$5&amp;"|"&amp;$A19,RAW_Multipliers!$A$5:$A$1039,0),2),"")</f>
        <v/>
      </c>
      <c r="Y19" s="23">
        <f>IFERROR(INDEX(RAW_Multipliers!$E$5:$FM$1039,MATCH(Settings!$B$5&amp;"|"&amp;$A19,RAW_Multipliers!$A$5:$A$1039,0),3),"")</f>
        <v/>
      </c>
      <c r="Z19" s="23">
        <f>IFERROR(INDEX(RAW_Multipliers!$E$5:$FM$1039,MATCH(Settings!$B$5&amp;"|"&amp;$A19,RAW_Multipliers!$A$5:$A$1039,0),4),"")</f>
        <v/>
      </c>
    </row>
    <row r="20">
      <c r="A20" s="2" t="inlineStr">
        <is>
          <t>1103</t>
        </is>
      </c>
      <c r="B20" s="2" t="inlineStr">
        <is>
          <t>Dairy product manufacturing</t>
        </is>
      </c>
      <c r="C20" s="9">
        <f>INDEX(Lists!$D$5:$D$119,16)</f>
        <v/>
      </c>
      <c r="D20" s="23">
        <f>IFERROR(INDEX(RAW_Multipliers!$E$5:$FM$1039,MATCH(Settings!$B$5&amp;"|"&amp;$A20,RAW_Multipliers!$A$5:$A$1039,0),1),"")</f>
        <v/>
      </c>
      <c r="E20" s="23">
        <f>IFERROR(INDEX(RAW_Multipliers!$E$5:$FM$1039,MATCH(Settings!$B$5&amp;"|"&amp;$A20,RAW_Multipliers!$A$5:$A$1039,0),5),"")</f>
        <v/>
      </c>
      <c r="F20" s="23">
        <f>IFERROR(INDEX(RAW_Multipliers!$E$5:$FM$1039,MATCH(Settings!$B$5&amp;"|"&amp;$A20,RAW_Multipliers!$A$5:$A$1039,0),9),"")</f>
        <v/>
      </c>
      <c r="G20" s="23">
        <f>IFERROR(INDEX(RAW_Multipliers!$E$5:$FM$1039,MATCH(Settings!$B$5&amp;"|"&amp;$A20,RAW_Multipliers!$A$5:$A$1039,0),8),"")</f>
        <v/>
      </c>
      <c r="H20" s="23">
        <f>IFERROR(INDEX(RAW_Multipliers!$E$5:$FM$1039,MATCH(Settings!$B$5&amp;"|"&amp;$A20,RAW_Multipliers!$A$5:$A$1039,0),12),"")</f>
        <v/>
      </c>
      <c r="I20" s="23">
        <f>IFERROR(INDEX(RAW_Multipliers!$E$5:$FM$1039,MATCH(Settings!$B$5&amp;"|"&amp;$A20,RAW_Multipliers!$A$5:$A$1039,0),16),"")</f>
        <v/>
      </c>
      <c r="J20" s="23">
        <f>IFERROR(INDEX(RAW_Multipliers!$E$5:$FM$1039,MATCH(Settings!$B$5&amp;"|"&amp;$A20,RAW_Multipliers!$A$5:$A$1039,0),20),"")</f>
        <v/>
      </c>
      <c r="K20" s="23">
        <f>IFERROR(INDEX(RAW_Multipliers!$E$5:$FM$1039,MATCH(Settings!$B$5&amp;"|"&amp;$A20,RAW_Multipliers!$A$5:$A$1039,0),19),"")</f>
        <v/>
      </c>
      <c r="L20" s="23">
        <f>IFERROR(INDEX(RAW_Multipliers!$E$5:$FM$1039,MATCH(Settings!$B$5&amp;"|"&amp;$A20,RAW_Multipliers!$A$5:$A$1039,0),34),"")</f>
        <v/>
      </c>
      <c r="M20" s="23">
        <f>IFERROR(INDEX(RAW_Multipliers!$E$5:$FM$1039,MATCH(Settings!$B$5&amp;"|"&amp;$A20,RAW_Multipliers!$A$5:$A$1039,0),38),"")</f>
        <v/>
      </c>
      <c r="N20" s="23">
        <f>IFERROR(INDEX(RAW_Multipliers!$E$5:$FM$1039,MATCH(Settings!$B$5&amp;"|"&amp;$A20,RAW_Multipliers!$A$5:$A$1039,0),42),"")</f>
        <v/>
      </c>
      <c r="O20" s="23">
        <f>IFERROR(INDEX(RAW_Multipliers!$E$5:$FM$1039,MATCH(Settings!$B$5&amp;"|"&amp;$A20,RAW_Multipliers!$A$5:$A$1039,0),41),"")</f>
        <v/>
      </c>
      <c r="P20" s="23">
        <f>IFERROR(INDEX(RAW_Multipliers!$E$5:$FM$1039,MATCH(Settings!$B$5&amp;"|"&amp;$A20,RAW_Multipliers!$A$5:$A$1039,0),45),"")</f>
        <v/>
      </c>
      <c r="Q20" s="23">
        <f>IFERROR(INDEX(RAW_Multipliers!$E$5:$FM$1039,MATCH(Settings!$B$5&amp;"|"&amp;$A20,RAW_Multipliers!$A$5:$A$1039,0),49),"")</f>
        <v/>
      </c>
      <c r="R20" s="23">
        <f>IFERROR(INDEX(RAW_Multipliers!$E$5:$FM$1039,MATCH(Settings!$B$5&amp;"|"&amp;$A20,RAW_Multipliers!$A$5:$A$1039,0),53),"")</f>
        <v/>
      </c>
      <c r="S20" s="23">
        <f>IFERROR(INDEX(RAW_Multipliers!$E$5:$FM$1039,MATCH(Settings!$B$5&amp;"|"&amp;$A20,RAW_Multipliers!$A$5:$A$1039,0),52),"")</f>
        <v/>
      </c>
      <c r="T20" s="23">
        <f>IFERROR(INDEX(RAW_Multipliers!$E$5:$FM$1039,MATCH(Settings!$B$5&amp;"|"&amp;$A20,RAW_Multipliers!$A$5:$A$1039,0),56),"")</f>
        <v/>
      </c>
      <c r="U20" s="23">
        <f>IFERROR(INDEX(RAW_Multipliers!$E$5:$FM$1039,MATCH(Settings!$B$5&amp;"|"&amp;$A20,RAW_Multipliers!$A$5:$A$1039,0),60),"")</f>
        <v/>
      </c>
      <c r="V20" s="23">
        <f>IFERROR(INDEX(RAW_Multipliers!$E$5:$FM$1039,MATCH(Settings!$B$5&amp;"|"&amp;$A20,RAW_Multipliers!$A$5:$A$1039,0),64),"")</f>
        <v/>
      </c>
      <c r="W20" s="23">
        <f>IFERROR(INDEX(RAW_Multipliers!$E$5:$FM$1039,MATCH(Settings!$B$5&amp;"|"&amp;$A20,RAW_Multipliers!$A$5:$A$1039,0),63),"")</f>
        <v/>
      </c>
      <c r="X20" s="23">
        <f>IFERROR(INDEX(RAW_Multipliers!$E$5:$FM$1039,MATCH(Settings!$B$5&amp;"|"&amp;$A20,RAW_Multipliers!$A$5:$A$1039,0),2),"")</f>
        <v/>
      </c>
      <c r="Y20" s="23">
        <f>IFERROR(INDEX(RAW_Multipliers!$E$5:$FM$1039,MATCH(Settings!$B$5&amp;"|"&amp;$A20,RAW_Multipliers!$A$5:$A$1039,0),3),"")</f>
        <v/>
      </c>
      <c r="Z20" s="23">
        <f>IFERROR(INDEX(RAW_Multipliers!$E$5:$FM$1039,MATCH(Settings!$B$5&amp;"|"&amp;$A20,RAW_Multipliers!$A$5:$A$1039,0),4),"")</f>
        <v/>
      </c>
    </row>
    <row r="21">
      <c r="A21" s="2" t="inlineStr">
        <is>
          <t>1104</t>
        </is>
      </c>
      <c r="B21" s="2" t="inlineStr">
        <is>
          <t>Fruit and vegetable product manufacturing</t>
        </is>
      </c>
      <c r="C21" s="9">
        <f>INDEX(Lists!$D$5:$D$119,17)</f>
        <v/>
      </c>
      <c r="D21" s="23">
        <f>IFERROR(INDEX(RAW_Multipliers!$E$5:$FM$1039,MATCH(Settings!$B$5&amp;"|"&amp;$A21,RAW_Multipliers!$A$5:$A$1039,0),1),"")</f>
        <v/>
      </c>
      <c r="E21" s="23">
        <f>IFERROR(INDEX(RAW_Multipliers!$E$5:$FM$1039,MATCH(Settings!$B$5&amp;"|"&amp;$A21,RAW_Multipliers!$A$5:$A$1039,0),5),"")</f>
        <v/>
      </c>
      <c r="F21" s="23">
        <f>IFERROR(INDEX(RAW_Multipliers!$E$5:$FM$1039,MATCH(Settings!$B$5&amp;"|"&amp;$A21,RAW_Multipliers!$A$5:$A$1039,0),9),"")</f>
        <v/>
      </c>
      <c r="G21" s="23">
        <f>IFERROR(INDEX(RAW_Multipliers!$E$5:$FM$1039,MATCH(Settings!$B$5&amp;"|"&amp;$A21,RAW_Multipliers!$A$5:$A$1039,0),8),"")</f>
        <v/>
      </c>
      <c r="H21" s="23">
        <f>IFERROR(INDEX(RAW_Multipliers!$E$5:$FM$1039,MATCH(Settings!$B$5&amp;"|"&amp;$A21,RAW_Multipliers!$A$5:$A$1039,0),12),"")</f>
        <v/>
      </c>
      <c r="I21" s="23">
        <f>IFERROR(INDEX(RAW_Multipliers!$E$5:$FM$1039,MATCH(Settings!$B$5&amp;"|"&amp;$A21,RAW_Multipliers!$A$5:$A$1039,0),16),"")</f>
        <v/>
      </c>
      <c r="J21" s="23">
        <f>IFERROR(INDEX(RAW_Multipliers!$E$5:$FM$1039,MATCH(Settings!$B$5&amp;"|"&amp;$A21,RAW_Multipliers!$A$5:$A$1039,0),20),"")</f>
        <v/>
      </c>
      <c r="K21" s="23">
        <f>IFERROR(INDEX(RAW_Multipliers!$E$5:$FM$1039,MATCH(Settings!$B$5&amp;"|"&amp;$A21,RAW_Multipliers!$A$5:$A$1039,0),19),"")</f>
        <v/>
      </c>
      <c r="L21" s="23">
        <f>IFERROR(INDEX(RAW_Multipliers!$E$5:$FM$1039,MATCH(Settings!$B$5&amp;"|"&amp;$A21,RAW_Multipliers!$A$5:$A$1039,0),34),"")</f>
        <v/>
      </c>
      <c r="M21" s="23">
        <f>IFERROR(INDEX(RAW_Multipliers!$E$5:$FM$1039,MATCH(Settings!$B$5&amp;"|"&amp;$A21,RAW_Multipliers!$A$5:$A$1039,0),38),"")</f>
        <v/>
      </c>
      <c r="N21" s="23">
        <f>IFERROR(INDEX(RAW_Multipliers!$E$5:$FM$1039,MATCH(Settings!$B$5&amp;"|"&amp;$A21,RAW_Multipliers!$A$5:$A$1039,0),42),"")</f>
        <v/>
      </c>
      <c r="O21" s="23">
        <f>IFERROR(INDEX(RAW_Multipliers!$E$5:$FM$1039,MATCH(Settings!$B$5&amp;"|"&amp;$A21,RAW_Multipliers!$A$5:$A$1039,0),41),"")</f>
        <v/>
      </c>
      <c r="P21" s="23">
        <f>IFERROR(INDEX(RAW_Multipliers!$E$5:$FM$1039,MATCH(Settings!$B$5&amp;"|"&amp;$A21,RAW_Multipliers!$A$5:$A$1039,0),45),"")</f>
        <v/>
      </c>
      <c r="Q21" s="23">
        <f>IFERROR(INDEX(RAW_Multipliers!$E$5:$FM$1039,MATCH(Settings!$B$5&amp;"|"&amp;$A21,RAW_Multipliers!$A$5:$A$1039,0),49),"")</f>
        <v/>
      </c>
      <c r="R21" s="23">
        <f>IFERROR(INDEX(RAW_Multipliers!$E$5:$FM$1039,MATCH(Settings!$B$5&amp;"|"&amp;$A21,RAW_Multipliers!$A$5:$A$1039,0),53),"")</f>
        <v/>
      </c>
      <c r="S21" s="23">
        <f>IFERROR(INDEX(RAW_Multipliers!$E$5:$FM$1039,MATCH(Settings!$B$5&amp;"|"&amp;$A21,RAW_Multipliers!$A$5:$A$1039,0),52),"")</f>
        <v/>
      </c>
      <c r="T21" s="23">
        <f>IFERROR(INDEX(RAW_Multipliers!$E$5:$FM$1039,MATCH(Settings!$B$5&amp;"|"&amp;$A21,RAW_Multipliers!$A$5:$A$1039,0),56),"")</f>
        <v/>
      </c>
      <c r="U21" s="23">
        <f>IFERROR(INDEX(RAW_Multipliers!$E$5:$FM$1039,MATCH(Settings!$B$5&amp;"|"&amp;$A21,RAW_Multipliers!$A$5:$A$1039,0),60),"")</f>
        <v/>
      </c>
      <c r="V21" s="23">
        <f>IFERROR(INDEX(RAW_Multipliers!$E$5:$FM$1039,MATCH(Settings!$B$5&amp;"|"&amp;$A21,RAW_Multipliers!$A$5:$A$1039,0),64),"")</f>
        <v/>
      </c>
      <c r="W21" s="23">
        <f>IFERROR(INDEX(RAW_Multipliers!$E$5:$FM$1039,MATCH(Settings!$B$5&amp;"|"&amp;$A21,RAW_Multipliers!$A$5:$A$1039,0),63),"")</f>
        <v/>
      </c>
      <c r="X21" s="23">
        <f>IFERROR(INDEX(RAW_Multipliers!$E$5:$FM$1039,MATCH(Settings!$B$5&amp;"|"&amp;$A21,RAW_Multipliers!$A$5:$A$1039,0),2),"")</f>
        <v/>
      </c>
      <c r="Y21" s="23">
        <f>IFERROR(INDEX(RAW_Multipliers!$E$5:$FM$1039,MATCH(Settings!$B$5&amp;"|"&amp;$A21,RAW_Multipliers!$A$5:$A$1039,0),3),"")</f>
        <v/>
      </c>
      <c r="Z21" s="23">
        <f>IFERROR(INDEX(RAW_Multipliers!$E$5:$FM$1039,MATCH(Settings!$B$5&amp;"|"&amp;$A21,RAW_Multipliers!$A$5:$A$1039,0),4),"")</f>
        <v/>
      </c>
    </row>
    <row r="22">
      <c r="A22" s="2" t="inlineStr">
        <is>
          <t>1105</t>
        </is>
      </c>
      <c r="B22" s="2" t="inlineStr">
        <is>
          <t>Oils and fats manufacturing</t>
        </is>
      </c>
      <c r="C22" s="9">
        <f>INDEX(Lists!$D$5:$D$119,18)</f>
        <v/>
      </c>
      <c r="D22" s="23">
        <f>IFERROR(INDEX(RAW_Multipliers!$E$5:$FM$1039,MATCH(Settings!$B$5&amp;"|"&amp;$A22,RAW_Multipliers!$A$5:$A$1039,0),1),"")</f>
        <v/>
      </c>
      <c r="E22" s="23">
        <f>IFERROR(INDEX(RAW_Multipliers!$E$5:$FM$1039,MATCH(Settings!$B$5&amp;"|"&amp;$A22,RAW_Multipliers!$A$5:$A$1039,0),5),"")</f>
        <v/>
      </c>
      <c r="F22" s="23">
        <f>IFERROR(INDEX(RAW_Multipliers!$E$5:$FM$1039,MATCH(Settings!$B$5&amp;"|"&amp;$A22,RAW_Multipliers!$A$5:$A$1039,0),9),"")</f>
        <v/>
      </c>
      <c r="G22" s="23">
        <f>IFERROR(INDEX(RAW_Multipliers!$E$5:$FM$1039,MATCH(Settings!$B$5&amp;"|"&amp;$A22,RAW_Multipliers!$A$5:$A$1039,0),8),"")</f>
        <v/>
      </c>
      <c r="H22" s="23">
        <f>IFERROR(INDEX(RAW_Multipliers!$E$5:$FM$1039,MATCH(Settings!$B$5&amp;"|"&amp;$A22,RAW_Multipliers!$A$5:$A$1039,0),12),"")</f>
        <v/>
      </c>
      <c r="I22" s="23">
        <f>IFERROR(INDEX(RAW_Multipliers!$E$5:$FM$1039,MATCH(Settings!$B$5&amp;"|"&amp;$A22,RAW_Multipliers!$A$5:$A$1039,0),16),"")</f>
        <v/>
      </c>
      <c r="J22" s="23">
        <f>IFERROR(INDEX(RAW_Multipliers!$E$5:$FM$1039,MATCH(Settings!$B$5&amp;"|"&amp;$A22,RAW_Multipliers!$A$5:$A$1039,0),20),"")</f>
        <v/>
      </c>
      <c r="K22" s="23">
        <f>IFERROR(INDEX(RAW_Multipliers!$E$5:$FM$1039,MATCH(Settings!$B$5&amp;"|"&amp;$A22,RAW_Multipliers!$A$5:$A$1039,0),19),"")</f>
        <v/>
      </c>
      <c r="L22" s="23">
        <f>IFERROR(INDEX(RAW_Multipliers!$E$5:$FM$1039,MATCH(Settings!$B$5&amp;"|"&amp;$A22,RAW_Multipliers!$A$5:$A$1039,0),34),"")</f>
        <v/>
      </c>
      <c r="M22" s="23">
        <f>IFERROR(INDEX(RAW_Multipliers!$E$5:$FM$1039,MATCH(Settings!$B$5&amp;"|"&amp;$A22,RAW_Multipliers!$A$5:$A$1039,0),38),"")</f>
        <v/>
      </c>
      <c r="N22" s="23">
        <f>IFERROR(INDEX(RAW_Multipliers!$E$5:$FM$1039,MATCH(Settings!$B$5&amp;"|"&amp;$A22,RAW_Multipliers!$A$5:$A$1039,0),42),"")</f>
        <v/>
      </c>
      <c r="O22" s="23">
        <f>IFERROR(INDEX(RAW_Multipliers!$E$5:$FM$1039,MATCH(Settings!$B$5&amp;"|"&amp;$A22,RAW_Multipliers!$A$5:$A$1039,0),41),"")</f>
        <v/>
      </c>
      <c r="P22" s="23">
        <f>IFERROR(INDEX(RAW_Multipliers!$E$5:$FM$1039,MATCH(Settings!$B$5&amp;"|"&amp;$A22,RAW_Multipliers!$A$5:$A$1039,0),45),"")</f>
        <v/>
      </c>
      <c r="Q22" s="23">
        <f>IFERROR(INDEX(RAW_Multipliers!$E$5:$FM$1039,MATCH(Settings!$B$5&amp;"|"&amp;$A22,RAW_Multipliers!$A$5:$A$1039,0),49),"")</f>
        <v/>
      </c>
      <c r="R22" s="23">
        <f>IFERROR(INDEX(RAW_Multipliers!$E$5:$FM$1039,MATCH(Settings!$B$5&amp;"|"&amp;$A22,RAW_Multipliers!$A$5:$A$1039,0),53),"")</f>
        <v/>
      </c>
      <c r="S22" s="23">
        <f>IFERROR(INDEX(RAW_Multipliers!$E$5:$FM$1039,MATCH(Settings!$B$5&amp;"|"&amp;$A22,RAW_Multipliers!$A$5:$A$1039,0),52),"")</f>
        <v/>
      </c>
      <c r="T22" s="23">
        <f>IFERROR(INDEX(RAW_Multipliers!$E$5:$FM$1039,MATCH(Settings!$B$5&amp;"|"&amp;$A22,RAW_Multipliers!$A$5:$A$1039,0),56),"")</f>
        <v/>
      </c>
      <c r="U22" s="23">
        <f>IFERROR(INDEX(RAW_Multipliers!$E$5:$FM$1039,MATCH(Settings!$B$5&amp;"|"&amp;$A22,RAW_Multipliers!$A$5:$A$1039,0),60),"")</f>
        <v/>
      </c>
      <c r="V22" s="23">
        <f>IFERROR(INDEX(RAW_Multipliers!$E$5:$FM$1039,MATCH(Settings!$B$5&amp;"|"&amp;$A22,RAW_Multipliers!$A$5:$A$1039,0),64),"")</f>
        <v/>
      </c>
      <c r="W22" s="23">
        <f>IFERROR(INDEX(RAW_Multipliers!$E$5:$FM$1039,MATCH(Settings!$B$5&amp;"|"&amp;$A22,RAW_Multipliers!$A$5:$A$1039,0),63),"")</f>
        <v/>
      </c>
      <c r="X22" s="23">
        <f>IFERROR(INDEX(RAW_Multipliers!$E$5:$FM$1039,MATCH(Settings!$B$5&amp;"|"&amp;$A22,RAW_Multipliers!$A$5:$A$1039,0),2),"")</f>
        <v/>
      </c>
      <c r="Y22" s="23">
        <f>IFERROR(INDEX(RAW_Multipliers!$E$5:$FM$1039,MATCH(Settings!$B$5&amp;"|"&amp;$A22,RAW_Multipliers!$A$5:$A$1039,0),3),"")</f>
        <v/>
      </c>
      <c r="Z22" s="23">
        <f>IFERROR(INDEX(RAW_Multipliers!$E$5:$FM$1039,MATCH(Settings!$B$5&amp;"|"&amp;$A22,RAW_Multipliers!$A$5:$A$1039,0),4),"")</f>
        <v/>
      </c>
    </row>
    <row r="23">
      <c r="A23" s="2" t="inlineStr">
        <is>
          <t>1106</t>
        </is>
      </c>
      <c r="B23" s="2" t="inlineStr">
        <is>
          <t>Grain mill and cereal product manufacturing</t>
        </is>
      </c>
      <c r="C23" s="9">
        <f>INDEX(Lists!$D$5:$D$119,19)</f>
        <v/>
      </c>
      <c r="D23" s="23">
        <f>IFERROR(INDEX(RAW_Multipliers!$E$5:$FM$1039,MATCH(Settings!$B$5&amp;"|"&amp;$A23,RAW_Multipliers!$A$5:$A$1039,0),1),"")</f>
        <v/>
      </c>
      <c r="E23" s="23">
        <f>IFERROR(INDEX(RAW_Multipliers!$E$5:$FM$1039,MATCH(Settings!$B$5&amp;"|"&amp;$A23,RAW_Multipliers!$A$5:$A$1039,0),5),"")</f>
        <v/>
      </c>
      <c r="F23" s="23">
        <f>IFERROR(INDEX(RAW_Multipliers!$E$5:$FM$1039,MATCH(Settings!$B$5&amp;"|"&amp;$A23,RAW_Multipliers!$A$5:$A$1039,0),9),"")</f>
        <v/>
      </c>
      <c r="G23" s="23">
        <f>IFERROR(INDEX(RAW_Multipliers!$E$5:$FM$1039,MATCH(Settings!$B$5&amp;"|"&amp;$A23,RAW_Multipliers!$A$5:$A$1039,0),8),"")</f>
        <v/>
      </c>
      <c r="H23" s="23">
        <f>IFERROR(INDEX(RAW_Multipliers!$E$5:$FM$1039,MATCH(Settings!$B$5&amp;"|"&amp;$A23,RAW_Multipliers!$A$5:$A$1039,0),12),"")</f>
        <v/>
      </c>
      <c r="I23" s="23">
        <f>IFERROR(INDEX(RAW_Multipliers!$E$5:$FM$1039,MATCH(Settings!$B$5&amp;"|"&amp;$A23,RAW_Multipliers!$A$5:$A$1039,0),16),"")</f>
        <v/>
      </c>
      <c r="J23" s="23">
        <f>IFERROR(INDEX(RAW_Multipliers!$E$5:$FM$1039,MATCH(Settings!$B$5&amp;"|"&amp;$A23,RAW_Multipliers!$A$5:$A$1039,0),20),"")</f>
        <v/>
      </c>
      <c r="K23" s="23">
        <f>IFERROR(INDEX(RAW_Multipliers!$E$5:$FM$1039,MATCH(Settings!$B$5&amp;"|"&amp;$A23,RAW_Multipliers!$A$5:$A$1039,0),19),"")</f>
        <v/>
      </c>
      <c r="L23" s="23">
        <f>IFERROR(INDEX(RAW_Multipliers!$E$5:$FM$1039,MATCH(Settings!$B$5&amp;"|"&amp;$A23,RAW_Multipliers!$A$5:$A$1039,0),34),"")</f>
        <v/>
      </c>
      <c r="M23" s="23">
        <f>IFERROR(INDEX(RAW_Multipliers!$E$5:$FM$1039,MATCH(Settings!$B$5&amp;"|"&amp;$A23,RAW_Multipliers!$A$5:$A$1039,0),38),"")</f>
        <v/>
      </c>
      <c r="N23" s="23">
        <f>IFERROR(INDEX(RAW_Multipliers!$E$5:$FM$1039,MATCH(Settings!$B$5&amp;"|"&amp;$A23,RAW_Multipliers!$A$5:$A$1039,0),42),"")</f>
        <v/>
      </c>
      <c r="O23" s="23">
        <f>IFERROR(INDEX(RAW_Multipliers!$E$5:$FM$1039,MATCH(Settings!$B$5&amp;"|"&amp;$A23,RAW_Multipliers!$A$5:$A$1039,0),41),"")</f>
        <v/>
      </c>
      <c r="P23" s="23">
        <f>IFERROR(INDEX(RAW_Multipliers!$E$5:$FM$1039,MATCH(Settings!$B$5&amp;"|"&amp;$A23,RAW_Multipliers!$A$5:$A$1039,0),45),"")</f>
        <v/>
      </c>
      <c r="Q23" s="23">
        <f>IFERROR(INDEX(RAW_Multipliers!$E$5:$FM$1039,MATCH(Settings!$B$5&amp;"|"&amp;$A23,RAW_Multipliers!$A$5:$A$1039,0),49),"")</f>
        <v/>
      </c>
      <c r="R23" s="23">
        <f>IFERROR(INDEX(RAW_Multipliers!$E$5:$FM$1039,MATCH(Settings!$B$5&amp;"|"&amp;$A23,RAW_Multipliers!$A$5:$A$1039,0),53),"")</f>
        <v/>
      </c>
      <c r="S23" s="23">
        <f>IFERROR(INDEX(RAW_Multipliers!$E$5:$FM$1039,MATCH(Settings!$B$5&amp;"|"&amp;$A23,RAW_Multipliers!$A$5:$A$1039,0),52),"")</f>
        <v/>
      </c>
      <c r="T23" s="23">
        <f>IFERROR(INDEX(RAW_Multipliers!$E$5:$FM$1039,MATCH(Settings!$B$5&amp;"|"&amp;$A23,RAW_Multipliers!$A$5:$A$1039,0),56),"")</f>
        <v/>
      </c>
      <c r="U23" s="23">
        <f>IFERROR(INDEX(RAW_Multipliers!$E$5:$FM$1039,MATCH(Settings!$B$5&amp;"|"&amp;$A23,RAW_Multipliers!$A$5:$A$1039,0),60),"")</f>
        <v/>
      </c>
      <c r="V23" s="23">
        <f>IFERROR(INDEX(RAW_Multipliers!$E$5:$FM$1039,MATCH(Settings!$B$5&amp;"|"&amp;$A23,RAW_Multipliers!$A$5:$A$1039,0),64),"")</f>
        <v/>
      </c>
      <c r="W23" s="23">
        <f>IFERROR(INDEX(RAW_Multipliers!$E$5:$FM$1039,MATCH(Settings!$B$5&amp;"|"&amp;$A23,RAW_Multipliers!$A$5:$A$1039,0),63),"")</f>
        <v/>
      </c>
      <c r="X23" s="23">
        <f>IFERROR(INDEX(RAW_Multipliers!$E$5:$FM$1039,MATCH(Settings!$B$5&amp;"|"&amp;$A23,RAW_Multipliers!$A$5:$A$1039,0),2),"")</f>
        <v/>
      </c>
      <c r="Y23" s="23">
        <f>IFERROR(INDEX(RAW_Multipliers!$E$5:$FM$1039,MATCH(Settings!$B$5&amp;"|"&amp;$A23,RAW_Multipliers!$A$5:$A$1039,0),3),"")</f>
        <v/>
      </c>
      <c r="Z23" s="23">
        <f>IFERROR(INDEX(RAW_Multipliers!$E$5:$FM$1039,MATCH(Settings!$B$5&amp;"|"&amp;$A23,RAW_Multipliers!$A$5:$A$1039,0),4),"")</f>
        <v/>
      </c>
    </row>
    <row r="24">
      <c r="A24" s="2" t="inlineStr">
        <is>
          <t>1107</t>
        </is>
      </c>
      <c r="B24" s="2" t="inlineStr">
        <is>
          <t>Bakery product manufacturing</t>
        </is>
      </c>
      <c r="C24" s="9">
        <f>INDEX(Lists!$D$5:$D$119,20)</f>
        <v/>
      </c>
      <c r="D24" s="23">
        <f>IFERROR(INDEX(RAW_Multipliers!$E$5:$FM$1039,MATCH(Settings!$B$5&amp;"|"&amp;$A24,RAW_Multipliers!$A$5:$A$1039,0),1),"")</f>
        <v/>
      </c>
      <c r="E24" s="23">
        <f>IFERROR(INDEX(RAW_Multipliers!$E$5:$FM$1039,MATCH(Settings!$B$5&amp;"|"&amp;$A24,RAW_Multipliers!$A$5:$A$1039,0),5),"")</f>
        <v/>
      </c>
      <c r="F24" s="23">
        <f>IFERROR(INDEX(RAW_Multipliers!$E$5:$FM$1039,MATCH(Settings!$B$5&amp;"|"&amp;$A24,RAW_Multipliers!$A$5:$A$1039,0),9),"")</f>
        <v/>
      </c>
      <c r="G24" s="23">
        <f>IFERROR(INDEX(RAW_Multipliers!$E$5:$FM$1039,MATCH(Settings!$B$5&amp;"|"&amp;$A24,RAW_Multipliers!$A$5:$A$1039,0),8),"")</f>
        <v/>
      </c>
      <c r="H24" s="23">
        <f>IFERROR(INDEX(RAW_Multipliers!$E$5:$FM$1039,MATCH(Settings!$B$5&amp;"|"&amp;$A24,RAW_Multipliers!$A$5:$A$1039,0),12),"")</f>
        <v/>
      </c>
      <c r="I24" s="23">
        <f>IFERROR(INDEX(RAW_Multipliers!$E$5:$FM$1039,MATCH(Settings!$B$5&amp;"|"&amp;$A24,RAW_Multipliers!$A$5:$A$1039,0),16),"")</f>
        <v/>
      </c>
      <c r="J24" s="23">
        <f>IFERROR(INDEX(RAW_Multipliers!$E$5:$FM$1039,MATCH(Settings!$B$5&amp;"|"&amp;$A24,RAW_Multipliers!$A$5:$A$1039,0),20),"")</f>
        <v/>
      </c>
      <c r="K24" s="23">
        <f>IFERROR(INDEX(RAW_Multipliers!$E$5:$FM$1039,MATCH(Settings!$B$5&amp;"|"&amp;$A24,RAW_Multipliers!$A$5:$A$1039,0),19),"")</f>
        <v/>
      </c>
      <c r="L24" s="23">
        <f>IFERROR(INDEX(RAW_Multipliers!$E$5:$FM$1039,MATCH(Settings!$B$5&amp;"|"&amp;$A24,RAW_Multipliers!$A$5:$A$1039,0),34),"")</f>
        <v/>
      </c>
      <c r="M24" s="23">
        <f>IFERROR(INDEX(RAW_Multipliers!$E$5:$FM$1039,MATCH(Settings!$B$5&amp;"|"&amp;$A24,RAW_Multipliers!$A$5:$A$1039,0),38),"")</f>
        <v/>
      </c>
      <c r="N24" s="23">
        <f>IFERROR(INDEX(RAW_Multipliers!$E$5:$FM$1039,MATCH(Settings!$B$5&amp;"|"&amp;$A24,RAW_Multipliers!$A$5:$A$1039,0),42),"")</f>
        <v/>
      </c>
      <c r="O24" s="23">
        <f>IFERROR(INDEX(RAW_Multipliers!$E$5:$FM$1039,MATCH(Settings!$B$5&amp;"|"&amp;$A24,RAW_Multipliers!$A$5:$A$1039,0),41),"")</f>
        <v/>
      </c>
      <c r="P24" s="23">
        <f>IFERROR(INDEX(RAW_Multipliers!$E$5:$FM$1039,MATCH(Settings!$B$5&amp;"|"&amp;$A24,RAW_Multipliers!$A$5:$A$1039,0),45),"")</f>
        <v/>
      </c>
      <c r="Q24" s="23">
        <f>IFERROR(INDEX(RAW_Multipliers!$E$5:$FM$1039,MATCH(Settings!$B$5&amp;"|"&amp;$A24,RAW_Multipliers!$A$5:$A$1039,0),49),"")</f>
        <v/>
      </c>
      <c r="R24" s="23">
        <f>IFERROR(INDEX(RAW_Multipliers!$E$5:$FM$1039,MATCH(Settings!$B$5&amp;"|"&amp;$A24,RAW_Multipliers!$A$5:$A$1039,0),53),"")</f>
        <v/>
      </c>
      <c r="S24" s="23">
        <f>IFERROR(INDEX(RAW_Multipliers!$E$5:$FM$1039,MATCH(Settings!$B$5&amp;"|"&amp;$A24,RAW_Multipliers!$A$5:$A$1039,0),52),"")</f>
        <v/>
      </c>
      <c r="T24" s="23">
        <f>IFERROR(INDEX(RAW_Multipliers!$E$5:$FM$1039,MATCH(Settings!$B$5&amp;"|"&amp;$A24,RAW_Multipliers!$A$5:$A$1039,0),56),"")</f>
        <v/>
      </c>
      <c r="U24" s="23">
        <f>IFERROR(INDEX(RAW_Multipliers!$E$5:$FM$1039,MATCH(Settings!$B$5&amp;"|"&amp;$A24,RAW_Multipliers!$A$5:$A$1039,0),60),"")</f>
        <v/>
      </c>
      <c r="V24" s="23">
        <f>IFERROR(INDEX(RAW_Multipliers!$E$5:$FM$1039,MATCH(Settings!$B$5&amp;"|"&amp;$A24,RAW_Multipliers!$A$5:$A$1039,0),64),"")</f>
        <v/>
      </c>
      <c r="W24" s="23">
        <f>IFERROR(INDEX(RAW_Multipliers!$E$5:$FM$1039,MATCH(Settings!$B$5&amp;"|"&amp;$A24,RAW_Multipliers!$A$5:$A$1039,0),63),"")</f>
        <v/>
      </c>
      <c r="X24" s="23">
        <f>IFERROR(INDEX(RAW_Multipliers!$E$5:$FM$1039,MATCH(Settings!$B$5&amp;"|"&amp;$A24,RAW_Multipliers!$A$5:$A$1039,0),2),"")</f>
        <v/>
      </c>
      <c r="Y24" s="23">
        <f>IFERROR(INDEX(RAW_Multipliers!$E$5:$FM$1039,MATCH(Settings!$B$5&amp;"|"&amp;$A24,RAW_Multipliers!$A$5:$A$1039,0),3),"")</f>
        <v/>
      </c>
      <c r="Z24" s="23">
        <f>IFERROR(INDEX(RAW_Multipliers!$E$5:$FM$1039,MATCH(Settings!$B$5&amp;"|"&amp;$A24,RAW_Multipliers!$A$5:$A$1039,0),4),"")</f>
        <v/>
      </c>
    </row>
    <row r="25">
      <c r="A25" s="2" t="inlineStr">
        <is>
          <t>1108</t>
        </is>
      </c>
      <c r="B25" s="2" t="inlineStr">
        <is>
          <t>Sugar and confectionery manufacturing</t>
        </is>
      </c>
      <c r="C25" s="9">
        <f>INDEX(Lists!$D$5:$D$119,21)</f>
        <v/>
      </c>
      <c r="D25" s="23">
        <f>IFERROR(INDEX(RAW_Multipliers!$E$5:$FM$1039,MATCH(Settings!$B$5&amp;"|"&amp;$A25,RAW_Multipliers!$A$5:$A$1039,0),1),"")</f>
        <v/>
      </c>
      <c r="E25" s="23">
        <f>IFERROR(INDEX(RAW_Multipliers!$E$5:$FM$1039,MATCH(Settings!$B$5&amp;"|"&amp;$A25,RAW_Multipliers!$A$5:$A$1039,0),5),"")</f>
        <v/>
      </c>
      <c r="F25" s="23">
        <f>IFERROR(INDEX(RAW_Multipliers!$E$5:$FM$1039,MATCH(Settings!$B$5&amp;"|"&amp;$A25,RAW_Multipliers!$A$5:$A$1039,0),9),"")</f>
        <v/>
      </c>
      <c r="G25" s="23">
        <f>IFERROR(INDEX(RAW_Multipliers!$E$5:$FM$1039,MATCH(Settings!$B$5&amp;"|"&amp;$A25,RAW_Multipliers!$A$5:$A$1039,0),8),"")</f>
        <v/>
      </c>
      <c r="H25" s="23">
        <f>IFERROR(INDEX(RAW_Multipliers!$E$5:$FM$1039,MATCH(Settings!$B$5&amp;"|"&amp;$A25,RAW_Multipliers!$A$5:$A$1039,0),12),"")</f>
        <v/>
      </c>
      <c r="I25" s="23">
        <f>IFERROR(INDEX(RAW_Multipliers!$E$5:$FM$1039,MATCH(Settings!$B$5&amp;"|"&amp;$A25,RAW_Multipliers!$A$5:$A$1039,0),16),"")</f>
        <v/>
      </c>
      <c r="J25" s="23">
        <f>IFERROR(INDEX(RAW_Multipliers!$E$5:$FM$1039,MATCH(Settings!$B$5&amp;"|"&amp;$A25,RAW_Multipliers!$A$5:$A$1039,0),20),"")</f>
        <v/>
      </c>
      <c r="K25" s="23">
        <f>IFERROR(INDEX(RAW_Multipliers!$E$5:$FM$1039,MATCH(Settings!$B$5&amp;"|"&amp;$A25,RAW_Multipliers!$A$5:$A$1039,0),19),"")</f>
        <v/>
      </c>
      <c r="L25" s="23">
        <f>IFERROR(INDEX(RAW_Multipliers!$E$5:$FM$1039,MATCH(Settings!$B$5&amp;"|"&amp;$A25,RAW_Multipliers!$A$5:$A$1039,0),34),"")</f>
        <v/>
      </c>
      <c r="M25" s="23">
        <f>IFERROR(INDEX(RAW_Multipliers!$E$5:$FM$1039,MATCH(Settings!$B$5&amp;"|"&amp;$A25,RAW_Multipliers!$A$5:$A$1039,0),38),"")</f>
        <v/>
      </c>
      <c r="N25" s="23">
        <f>IFERROR(INDEX(RAW_Multipliers!$E$5:$FM$1039,MATCH(Settings!$B$5&amp;"|"&amp;$A25,RAW_Multipliers!$A$5:$A$1039,0),42),"")</f>
        <v/>
      </c>
      <c r="O25" s="23">
        <f>IFERROR(INDEX(RAW_Multipliers!$E$5:$FM$1039,MATCH(Settings!$B$5&amp;"|"&amp;$A25,RAW_Multipliers!$A$5:$A$1039,0),41),"")</f>
        <v/>
      </c>
      <c r="P25" s="23">
        <f>IFERROR(INDEX(RAW_Multipliers!$E$5:$FM$1039,MATCH(Settings!$B$5&amp;"|"&amp;$A25,RAW_Multipliers!$A$5:$A$1039,0),45),"")</f>
        <v/>
      </c>
      <c r="Q25" s="23">
        <f>IFERROR(INDEX(RAW_Multipliers!$E$5:$FM$1039,MATCH(Settings!$B$5&amp;"|"&amp;$A25,RAW_Multipliers!$A$5:$A$1039,0),49),"")</f>
        <v/>
      </c>
      <c r="R25" s="23">
        <f>IFERROR(INDEX(RAW_Multipliers!$E$5:$FM$1039,MATCH(Settings!$B$5&amp;"|"&amp;$A25,RAW_Multipliers!$A$5:$A$1039,0),53),"")</f>
        <v/>
      </c>
      <c r="S25" s="23">
        <f>IFERROR(INDEX(RAW_Multipliers!$E$5:$FM$1039,MATCH(Settings!$B$5&amp;"|"&amp;$A25,RAW_Multipliers!$A$5:$A$1039,0),52),"")</f>
        <v/>
      </c>
      <c r="T25" s="23">
        <f>IFERROR(INDEX(RAW_Multipliers!$E$5:$FM$1039,MATCH(Settings!$B$5&amp;"|"&amp;$A25,RAW_Multipliers!$A$5:$A$1039,0),56),"")</f>
        <v/>
      </c>
      <c r="U25" s="23">
        <f>IFERROR(INDEX(RAW_Multipliers!$E$5:$FM$1039,MATCH(Settings!$B$5&amp;"|"&amp;$A25,RAW_Multipliers!$A$5:$A$1039,0),60),"")</f>
        <v/>
      </c>
      <c r="V25" s="23">
        <f>IFERROR(INDEX(RAW_Multipliers!$E$5:$FM$1039,MATCH(Settings!$B$5&amp;"|"&amp;$A25,RAW_Multipliers!$A$5:$A$1039,0),64),"")</f>
        <v/>
      </c>
      <c r="W25" s="23">
        <f>IFERROR(INDEX(RAW_Multipliers!$E$5:$FM$1039,MATCH(Settings!$B$5&amp;"|"&amp;$A25,RAW_Multipliers!$A$5:$A$1039,0),63),"")</f>
        <v/>
      </c>
      <c r="X25" s="23">
        <f>IFERROR(INDEX(RAW_Multipliers!$E$5:$FM$1039,MATCH(Settings!$B$5&amp;"|"&amp;$A25,RAW_Multipliers!$A$5:$A$1039,0),2),"")</f>
        <v/>
      </c>
      <c r="Y25" s="23">
        <f>IFERROR(INDEX(RAW_Multipliers!$E$5:$FM$1039,MATCH(Settings!$B$5&amp;"|"&amp;$A25,RAW_Multipliers!$A$5:$A$1039,0),3),"")</f>
        <v/>
      </c>
      <c r="Z25" s="23">
        <f>IFERROR(INDEX(RAW_Multipliers!$E$5:$FM$1039,MATCH(Settings!$B$5&amp;"|"&amp;$A25,RAW_Multipliers!$A$5:$A$1039,0),4),"")</f>
        <v/>
      </c>
    </row>
    <row r="26">
      <c r="A26" s="2" t="inlineStr">
        <is>
          <t>1109</t>
        </is>
      </c>
      <c r="B26" s="2" t="inlineStr">
        <is>
          <t>Other food product manufacturing</t>
        </is>
      </c>
      <c r="C26" s="9">
        <f>INDEX(Lists!$D$5:$D$119,22)</f>
        <v/>
      </c>
      <c r="D26" s="23">
        <f>IFERROR(INDEX(RAW_Multipliers!$E$5:$FM$1039,MATCH(Settings!$B$5&amp;"|"&amp;$A26,RAW_Multipliers!$A$5:$A$1039,0),1),"")</f>
        <v/>
      </c>
      <c r="E26" s="23">
        <f>IFERROR(INDEX(RAW_Multipliers!$E$5:$FM$1039,MATCH(Settings!$B$5&amp;"|"&amp;$A26,RAW_Multipliers!$A$5:$A$1039,0),5),"")</f>
        <v/>
      </c>
      <c r="F26" s="23">
        <f>IFERROR(INDEX(RAW_Multipliers!$E$5:$FM$1039,MATCH(Settings!$B$5&amp;"|"&amp;$A26,RAW_Multipliers!$A$5:$A$1039,0),9),"")</f>
        <v/>
      </c>
      <c r="G26" s="23">
        <f>IFERROR(INDEX(RAW_Multipliers!$E$5:$FM$1039,MATCH(Settings!$B$5&amp;"|"&amp;$A26,RAW_Multipliers!$A$5:$A$1039,0),8),"")</f>
        <v/>
      </c>
      <c r="H26" s="23">
        <f>IFERROR(INDEX(RAW_Multipliers!$E$5:$FM$1039,MATCH(Settings!$B$5&amp;"|"&amp;$A26,RAW_Multipliers!$A$5:$A$1039,0),12),"")</f>
        <v/>
      </c>
      <c r="I26" s="23">
        <f>IFERROR(INDEX(RAW_Multipliers!$E$5:$FM$1039,MATCH(Settings!$B$5&amp;"|"&amp;$A26,RAW_Multipliers!$A$5:$A$1039,0),16),"")</f>
        <v/>
      </c>
      <c r="J26" s="23">
        <f>IFERROR(INDEX(RAW_Multipliers!$E$5:$FM$1039,MATCH(Settings!$B$5&amp;"|"&amp;$A26,RAW_Multipliers!$A$5:$A$1039,0),20),"")</f>
        <v/>
      </c>
      <c r="K26" s="23">
        <f>IFERROR(INDEX(RAW_Multipliers!$E$5:$FM$1039,MATCH(Settings!$B$5&amp;"|"&amp;$A26,RAW_Multipliers!$A$5:$A$1039,0),19),"")</f>
        <v/>
      </c>
      <c r="L26" s="23">
        <f>IFERROR(INDEX(RAW_Multipliers!$E$5:$FM$1039,MATCH(Settings!$B$5&amp;"|"&amp;$A26,RAW_Multipliers!$A$5:$A$1039,0),34),"")</f>
        <v/>
      </c>
      <c r="M26" s="23">
        <f>IFERROR(INDEX(RAW_Multipliers!$E$5:$FM$1039,MATCH(Settings!$B$5&amp;"|"&amp;$A26,RAW_Multipliers!$A$5:$A$1039,0),38),"")</f>
        <v/>
      </c>
      <c r="N26" s="23">
        <f>IFERROR(INDEX(RAW_Multipliers!$E$5:$FM$1039,MATCH(Settings!$B$5&amp;"|"&amp;$A26,RAW_Multipliers!$A$5:$A$1039,0),42),"")</f>
        <v/>
      </c>
      <c r="O26" s="23">
        <f>IFERROR(INDEX(RAW_Multipliers!$E$5:$FM$1039,MATCH(Settings!$B$5&amp;"|"&amp;$A26,RAW_Multipliers!$A$5:$A$1039,0),41),"")</f>
        <v/>
      </c>
      <c r="P26" s="23">
        <f>IFERROR(INDEX(RAW_Multipliers!$E$5:$FM$1039,MATCH(Settings!$B$5&amp;"|"&amp;$A26,RAW_Multipliers!$A$5:$A$1039,0),45),"")</f>
        <v/>
      </c>
      <c r="Q26" s="23">
        <f>IFERROR(INDEX(RAW_Multipliers!$E$5:$FM$1039,MATCH(Settings!$B$5&amp;"|"&amp;$A26,RAW_Multipliers!$A$5:$A$1039,0),49),"")</f>
        <v/>
      </c>
      <c r="R26" s="23">
        <f>IFERROR(INDEX(RAW_Multipliers!$E$5:$FM$1039,MATCH(Settings!$B$5&amp;"|"&amp;$A26,RAW_Multipliers!$A$5:$A$1039,0),53),"")</f>
        <v/>
      </c>
      <c r="S26" s="23">
        <f>IFERROR(INDEX(RAW_Multipliers!$E$5:$FM$1039,MATCH(Settings!$B$5&amp;"|"&amp;$A26,RAW_Multipliers!$A$5:$A$1039,0),52),"")</f>
        <v/>
      </c>
      <c r="T26" s="23">
        <f>IFERROR(INDEX(RAW_Multipliers!$E$5:$FM$1039,MATCH(Settings!$B$5&amp;"|"&amp;$A26,RAW_Multipliers!$A$5:$A$1039,0),56),"")</f>
        <v/>
      </c>
      <c r="U26" s="23">
        <f>IFERROR(INDEX(RAW_Multipliers!$E$5:$FM$1039,MATCH(Settings!$B$5&amp;"|"&amp;$A26,RAW_Multipliers!$A$5:$A$1039,0),60),"")</f>
        <v/>
      </c>
      <c r="V26" s="23">
        <f>IFERROR(INDEX(RAW_Multipliers!$E$5:$FM$1039,MATCH(Settings!$B$5&amp;"|"&amp;$A26,RAW_Multipliers!$A$5:$A$1039,0),64),"")</f>
        <v/>
      </c>
      <c r="W26" s="23">
        <f>IFERROR(INDEX(RAW_Multipliers!$E$5:$FM$1039,MATCH(Settings!$B$5&amp;"|"&amp;$A26,RAW_Multipliers!$A$5:$A$1039,0),63),"")</f>
        <v/>
      </c>
      <c r="X26" s="23">
        <f>IFERROR(INDEX(RAW_Multipliers!$E$5:$FM$1039,MATCH(Settings!$B$5&amp;"|"&amp;$A26,RAW_Multipliers!$A$5:$A$1039,0),2),"")</f>
        <v/>
      </c>
      <c r="Y26" s="23">
        <f>IFERROR(INDEX(RAW_Multipliers!$E$5:$FM$1039,MATCH(Settings!$B$5&amp;"|"&amp;$A26,RAW_Multipliers!$A$5:$A$1039,0),3),"")</f>
        <v/>
      </c>
      <c r="Z26" s="23">
        <f>IFERROR(INDEX(RAW_Multipliers!$E$5:$FM$1039,MATCH(Settings!$B$5&amp;"|"&amp;$A26,RAW_Multipliers!$A$5:$A$1039,0),4),"")</f>
        <v/>
      </c>
    </row>
    <row r="27">
      <c r="A27" s="2" t="inlineStr">
        <is>
          <t>1201</t>
        </is>
      </c>
      <c r="B27" s="2" t="inlineStr">
        <is>
          <t>Soft drinks, cordials and syrup manufacturing</t>
        </is>
      </c>
      <c r="C27" s="9">
        <f>INDEX(Lists!$D$5:$D$119,23)</f>
        <v/>
      </c>
      <c r="D27" s="23">
        <f>IFERROR(INDEX(RAW_Multipliers!$E$5:$FM$1039,MATCH(Settings!$B$5&amp;"|"&amp;$A27,RAW_Multipliers!$A$5:$A$1039,0),1),"")</f>
        <v/>
      </c>
      <c r="E27" s="23">
        <f>IFERROR(INDEX(RAW_Multipliers!$E$5:$FM$1039,MATCH(Settings!$B$5&amp;"|"&amp;$A27,RAW_Multipliers!$A$5:$A$1039,0),5),"")</f>
        <v/>
      </c>
      <c r="F27" s="23">
        <f>IFERROR(INDEX(RAW_Multipliers!$E$5:$FM$1039,MATCH(Settings!$B$5&amp;"|"&amp;$A27,RAW_Multipliers!$A$5:$A$1039,0),9),"")</f>
        <v/>
      </c>
      <c r="G27" s="23">
        <f>IFERROR(INDEX(RAW_Multipliers!$E$5:$FM$1039,MATCH(Settings!$B$5&amp;"|"&amp;$A27,RAW_Multipliers!$A$5:$A$1039,0),8),"")</f>
        <v/>
      </c>
      <c r="H27" s="23">
        <f>IFERROR(INDEX(RAW_Multipliers!$E$5:$FM$1039,MATCH(Settings!$B$5&amp;"|"&amp;$A27,RAW_Multipliers!$A$5:$A$1039,0),12),"")</f>
        <v/>
      </c>
      <c r="I27" s="23">
        <f>IFERROR(INDEX(RAW_Multipliers!$E$5:$FM$1039,MATCH(Settings!$B$5&amp;"|"&amp;$A27,RAW_Multipliers!$A$5:$A$1039,0),16),"")</f>
        <v/>
      </c>
      <c r="J27" s="23">
        <f>IFERROR(INDEX(RAW_Multipliers!$E$5:$FM$1039,MATCH(Settings!$B$5&amp;"|"&amp;$A27,RAW_Multipliers!$A$5:$A$1039,0),20),"")</f>
        <v/>
      </c>
      <c r="K27" s="23">
        <f>IFERROR(INDEX(RAW_Multipliers!$E$5:$FM$1039,MATCH(Settings!$B$5&amp;"|"&amp;$A27,RAW_Multipliers!$A$5:$A$1039,0),19),"")</f>
        <v/>
      </c>
      <c r="L27" s="23">
        <f>IFERROR(INDEX(RAW_Multipliers!$E$5:$FM$1039,MATCH(Settings!$B$5&amp;"|"&amp;$A27,RAW_Multipliers!$A$5:$A$1039,0),34),"")</f>
        <v/>
      </c>
      <c r="M27" s="23">
        <f>IFERROR(INDEX(RAW_Multipliers!$E$5:$FM$1039,MATCH(Settings!$B$5&amp;"|"&amp;$A27,RAW_Multipliers!$A$5:$A$1039,0),38),"")</f>
        <v/>
      </c>
      <c r="N27" s="23">
        <f>IFERROR(INDEX(RAW_Multipliers!$E$5:$FM$1039,MATCH(Settings!$B$5&amp;"|"&amp;$A27,RAW_Multipliers!$A$5:$A$1039,0),42),"")</f>
        <v/>
      </c>
      <c r="O27" s="23">
        <f>IFERROR(INDEX(RAW_Multipliers!$E$5:$FM$1039,MATCH(Settings!$B$5&amp;"|"&amp;$A27,RAW_Multipliers!$A$5:$A$1039,0),41),"")</f>
        <v/>
      </c>
      <c r="P27" s="23">
        <f>IFERROR(INDEX(RAW_Multipliers!$E$5:$FM$1039,MATCH(Settings!$B$5&amp;"|"&amp;$A27,RAW_Multipliers!$A$5:$A$1039,0),45),"")</f>
        <v/>
      </c>
      <c r="Q27" s="23">
        <f>IFERROR(INDEX(RAW_Multipliers!$E$5:$FM$1039,MATCH(Settings!$B$5&amp;"|"&amp;$A27,RAW_Multipliers!$A$5:$A$1039,0),49),"")</f>
        <v/>
      </c>
      <c r="R27" s="23">
        <f>IFERROR(INDEX(RAW_Multipliers!$E$5:$FM$1039,MATCH(Settings!$B$5&amp;"|"&amp;$A27,RAW_Multipliers!$A$5:$A$1039,0),53),"")</f>
        <v/>
      </c>
      <c r="S27" s="23">
        <f>IFERROR(INDEX(RAW_Multipliers!$E$5:$FM$1039,MATCH(Settings!$B$5&amp;"|"&amp;$A27,RAW_Multipliers!$A$5:$A$1039,0),52),"")</f>
        <v/>
      </c>
      <c r="T27" s="23">
        <f>IFERROR(INDEX(RAW_Multipliers!$E$5:$FM$1039,MATCH(Settings!$B$5&amp;"|"&amp;$A27,RAW_Multipliers!$A$5:$A$1039,0),56),"")</f>
        <v/>
      </c>
      <c r="U27" s="23">
        <f>IFERROR(INDEX(RAW_Multipliers!$E$5:$FM$1039,MATCH(Settings!$B$5&amp;"|"&amp;$A27,RAW_Multipliers!$A$5:$A$1039,0),60),"")</f>
        <v/>
      </c>
      <c r="V27" s="23">
        <f>IFERROR(INDEX(RAW_Multipliers!$E$5:$FM$1039,MATCH(Settings!$B$5&amp;"|"&amp;$A27,RAW_Multipliers!$A$5:$A$1039,0),64),"")</f>
        <v/>
      </c>
      <c r="W27" s="23">
        <f>IFERROR(INDEX(RAW_Multipliers!$E$5:$FM$1039,MATCH(Settings!$B$5&amp;"|"&amp;$A27,RAW_Multipliers!$A$5:$A$1039,0),63),"")</f>
        <v/>
      </c>
      <c r="X27" s="23">
        <f>IFERROR(INDEX(RAW_Multipliers!$E$5:$FM$1039,MATCH(Settings!$B$5&amp;"|"&amp;$A27,RAW_Multipliers!$A$5:$A$1039,0),2),"")</f>
        <v/>
      </c>
      <c r="Y27" s="23">
        <f>IFERROR(INDEX(RAW_Multipliers!$E$5:$FM$1039,MATCH(Settings!$B$5&amp;"|"&amp;$A27,RAW_Multipliers!$A$5:$A$1039,0),3),"")</f>
        <v/>
      </c>
      <c r="Z27" s="23">
        <f>IFERROR(INDEX(RAW_Multipliers!$E$5:$FM$1039,MATCH(Settings!$B$5&amp;"|"&amp;$A27,RAW_Multipliers!$A$5:$A$1039,0),4),"")</f>
        <v/>
      </c>
    </row>
    <row r="28">
      <c r="A28" s="2" t="inlineStr">
        <is>
          <t>1202</t>
        </is>
      </c>
      <c r="B28" s="2" t="inlineStr">
        <is>
          <t>Beer manufacturing</t>
        </is>
      </c>
      <c r="C28" s="9">
        <f>INDEX(Lists!$D$5:$D$119,24)</f>
        <v/>
      </c>
      <c r="D28" s="23">
        <f>IFERROR(INDEX(RAW_Multipliers!$E$5:$FM$1039,MATCH(Settings!$B$5&amp;"|"&amp;$A28,RAW_Multipliers!$A$5:$A$1039,0),1),"")</f>
        <v/>
      </c>
      <c r="E28" s="23">
        <f>IFERROR(INDEX(RAW_Multipliers!$E$5:$FM$1039,MATCH(Settings!$B$5&amp;"|"&amp;$A28,RAW_Multipliers!$A$5:$A$1039,0),5),"")</f>
        <v/>
      </c>
      <c r="F28" s="23">
        <f>IFERROR(INDEX(RAW_Multipliers!$E$5:$FM$1039,MATCH(Settings!$B$5&amp;"|"&amp;$A28,RAW_Multipliers!$A$5:$A$1039,0),9),"")</f>
        <v/>
      </c>
      <c r="G28" s="23">
        <f>IFERROR(INDEX(RAW_Multipliers!$E$5:$FM$1039,MATCH(Settings!$B$5&amp;"|"&amp;$A28,RAW_Multipliers!$A$5:$A$1039,0),8),"")</f>
        <v/>
      </c>
      <c r="H28" s="23">
        <f>IFERROR(INDEX(RAW_Multipliers!$E$5:$FM$1039,MATCH(Settings!$B$5&amp;"|"&amp;$A28,RAW_Multipliers!$A$5:$A$1039,0),12),"")</f>
        <v/>
      </c>
      <c r="I28" s="23">
        <f>IFERROR(INDEX(RAW_Multipliers!$E$5:$FM$1039,MATCH(Settings!$B$5&amp;"|"&amp;$A28,RAW_Multipliers!$A$5:$A$1039,0),16),"")</f>
        <v/>
      </c>
      <c r="J28" s="23">
        <f>IFERROR(INDEX(RAW_Multipliers!$E$5:$FM$1039,MATCH(Settings!$B$5&amp;"|"&amp;$A28,RAW_Multipliers!$A$5:$A$1039,0),20),"")</f>
        <v/>
      </c>
      <c r="K28" s="23">
        <f>IFERROR(INDEX(RAW_Multipliers!$E$5:$FM$1039,MATCH(Settings!$B$5&amp;"|"&amp;$A28,RAW_Multipliers!$A$5:$A$1039,0),19),"")</f>
        <v/>
      </c>
      <c r="L28" s="23">
        <f>IFERROR(INDEX(RAW_Multipliers!$E$5:$FM$1039,MATCH(Settings!$B$5&amp;"|"&amp;$A28,RAW_Multipliers!$A$5:$A$1039,0),34),"")</f>
        <v/>
      </c>
      <c r="M28" s="23">
        <f>IFERROR(INDEX(RAW_Multipliers!$E$5:$FM$1039,MATCH(Settings!$B$5&amp;"|"&amp;$A28,RAW_Multipliers!$A$5:$A$1039,0),38),"")</f>
        <v/>
      </c>
      <c r="N28" s="23">
        <f>IFERROR(INDEX(RAW_Multipliers!$E$5:$FM$1039,MATCH(Settings!$B$5&amp;"|"&amp;$A28,RAW_Multipliers!$A$5:$A$1039,0),42),"")</f>
        <v/>
      </c>
      <c r="O28" s="23">
        <f>IFERROR(INDEX(RAW_Multipliers!$E$5:$FM$1039,MATCH(Settings!$B$5&amp;"|"&amp;$A28,RAW_Multipliers!$A$5:$A$1039,0),41),"")</f>
        <v/>
      </c>
      <c r="P28" s="23">
        <f>IFERROR(INDEX(RAW_Multipliers!$E$5:$FM$1039,MATCH(Settings!$B$5&amp;"|"&amp;$A28,RAW_Multipliers!$A$5:$A$1039,0),45),"")</f>
        <v/>
      </c>
      <c r="Q28" s="23">
        <f>IFERROR(INDEX(RAW_Multipliers!$E$5:$FM$1039,MATCH(Settings!$B$5&amp;"|"&amp;$A28,RAW_Multipliers!$A$5:$A$1039,0),49),"")</f>
        <v/>
      </c>
      <c r="R28" s="23">
        <f>IFERROR(INDEX(RAW_Multipliers!$E$5:$FM$1039,MATCH(Settings!$B$5&amp;"|"&amp;$A28,RAW_Multipliers!$A$5:$A$1039,0),53),"")</f>
        <v/>
      </c>
      <c r="S28" s="23">
        <f>IFERROR(INDEX(RAW_Multipliers!$E$5:$FM$1039,MATCH(Settings!$B$5&amp;"|"&amp;$A28,RAW_Multipliers!$A$5:$A$1039,0),52),"")</f>
        <v/>
      </c>
      <c r="T28" s="23">
        <f>IFERROR(INDEX(RAW_Multipliers!$E$5:$FM$1039,MATCH(Settings!$B$5&amp;"|"&amp;$A28,RAW_Multipliers!$A$5:$A$1039,0),56),"")</f>
        <v/>
      </c>
      <c r="U28" s="23">
        <f>IFERROR(INDEX(RAW_Multipliers!$E$5:$FM$1039,MATCH(Settings!$B$5&amp;"|"&amp;$A28,RAW_Multipliers!$A$5:$A$1039,0),60),"")</f>
        <v/>
      </c>
      <c r="V28" s="23">
        <f>IFERROR(INDEX(RAW_Multipliers!$E$5:$FM$1039,MATCH(Settings!$B$5&amp;"|"&amp;$A28,RAW_Multipliers!$A$5:$A$1039,0),64),"")</f>
        <v/>
      </c>
      <c r="W28" s="23">
        <f>IFERROR(INDEX(RAW_Multipliers!$E$5:$FM$1039,MATCH(Settings!$B$5&amp;"|"&amp;$A28,RAW_Multipliers!$A$5:$A$1039,0),63),"")</f>
        <v/>
      </c>
      <c r="X28" s="23">
        <f>IFERROR(INDEX(RAW_Multipliers!$E$5:$FM$1039,MATCH(Settings!$B$5&amp;"|"&amp;$A28,RAW_Multipliers!$A$5:$A$1039,0),2),"")</f>
        <v/>
      </c>
      <c r="Y28" s="23">
        <f>IFERROR(INDEX(RAW_Multipliers!$E$5:$FM$1039,MATCH(Settings!$B$5&amp;"|"&amp;$A28,RAW_Multipliers!$A$5:$A$1039,0),3),"")</f>
        <v/>
      </c>
      <c r="Z28" s="23">
        <f>IFERROR(INDEX(RAW_Multipliers!$E$5:$FM$1039,MATCH(Settings!$B$5&amp;"|"&amp;$A28,RAW_Multipliers!$A$5:$A$1039,0),4),"")</f>
        <v/>
      </c>
    </row>
    <row r="29">
      <c r="A29" s="2" t="inlineStr">
        <is>
          <t>1205</t>
        </is>
      </c>
      <c r="B29" s="2" t="inlineStr">
        <is>
          <t>Wine, spirits and tobacco</t>
        </is>
      </c>
      <c r="C29" s="9">
        <f>INDEX(Lists!$D$5:$D$119,25)</f>
        <v/>
      </c>
      <c r="D29" s="23">
        <f>IFERROR(INDEX(RAW_Multipliers!$E$5:$FM$1039,MATCH(Settings!$B$5&amp;"|"&amp;$A29,RAW_Multipliers!$A$5:$A$1039,0),1),"")</f>
        <v/>
      </c>
      <c r="E29" s="23">
        <f>IFERROR(INDEX(RAW_Multipliers!$E$5:$FM$1039,MATCH(Settings!$B$5&amp;"|"&amp;$A29,RAW_Multipliers!$A$5:$A$1039,0),5),"")</f>
        <v/>
      </c>
      <c r="F29" s="23">
        <f>IFERROR(INDEX(RAW_Multipliers!$E$5:$FM$1039,MATCH(Settings!$B$5&amp;"|"&amp;$A29,RAW_Multipliers!$A$5:$A$1039,0),9),"")</f>
        <v/>
      </c>
      <c r="G29" s="23">
        <f>IFERROR(INDEX(RAW_Multipliers!$E$5:$FM$1039,MATCH(Settings!$B$5&amp;"|"&amp;$A29,RAW_Multipliers!$A$5:$A$1039,0),8),"")</f>
        <v/>
      </c>
      <c r="H29" s="23">
        <f>IFERROR(INDEX(RAW_Multipliers!$E$5:$FM$1039,MATCH(Settings!$B$5&amp;"|"&amp;$A29,RAW_Multipliers!$A$5:$A$1039,0),12),"")</f>
        <v/>
      </c>
      <c r="I29" s="23">
        <f>IFERROR(INDEX(RAW_Multipliers!$E$5:$FM$1039,MATCH(Settings!$B$5&amp;"|"&amp;$A29,RAW_Multipliers!$A$5:$A$1039,0),16),"")</f>
        <v/>
      </c>
      <c r="J29" s="23">
        <f>IFERROR(INDEX(RAW_Multipliers!$E$5:$FM$1039,MATCH(Settings!$B$5&amp;"|"&amp;$A29,RAW_Multipliers!$A$5:$A$1039,0),20),"")</f>
        <v/>
      </c>
      <c r="K29" s="23">
        <f>IFERROR(INDEX(RAW_Multipliers!$E$5:$FM$1039,MATCH(Settings!$B$5&amp;"|"&amp;$A29,RAW_Multipliers!$A$5:$A$1039,0),19),"")</f>
        <v/>
      </c>
      <c r="L29" s="23">
        <f>IFERROR(INDEX(RAW_Multipliers!$E$5:$FM$1039,MATCH(Settings!$B$5&amp;"|"&amp;$A29,RAW_Multipliers!$A$5:$A$1039,0),34),"")</f>
        <v/>
      </c>
      <c r="M29" s="23">
        <f>IFERROR(INDEX(RAW_Multipliers!$E$5:$FM$1039,MATCH(Settings!$B$5&amp;"|"&amp;$A29,RAW_Multipliers!$A$5:$A$1039,0),38),"")</f>
        <v/>
      </c>
      <c r="N29" s="23">
        <f>IFERROR(INDEX(RAW_Multipliers!$E$5:$FM$1039,MATCH(Settings!$B$5&amp;"|"&amp;$A29,RAW_Multipliers!$A$5:$A$1039,0),42),"")</f>
        <v/>
      </c>
      <c r="O29" s="23">
        <f>IFERROR(INDEX(RAW_Multipliers!$E$5:$FM$1039,MATCH(Settings!$B$5&amp;"|"&amp;$A29,RAW_Multipliers!$A$5:$A$1039,0),41),"")</f>
        <v/>
      </c>
      <c r="P29" s="23">
        <f>IFERROR(INDEX(RAW_Multipliers!$E$5:$FM$1039,MATCH(Settings!$B$5&amp;"|"&amp;$A29,RAW_Multipliers!$A$5:$A$1039,0),45),"")</f>
        <v/>
      </c>
      <c r="Q29" s="23">
        <f>IFERROR(INDEX(RAW_Multipliers!$E$5:$FM$1039,MATCH(Settings!$B$5&amp;"|"&amp;$A29,RAW_Multipliers!$A$5:$A$1039,0),49),"")</f>
        <v/>
      </c>
      <c r="R29" s="23">
        <f>IFERROR(INDEX(RAW_Multipliers!$E$5:$FM$1039,MATCH(Settings!$B$5&amp;"|"&amp;$A29,RAW_Multipliers!$A$5:$A$1039,0),53),"")</f>
        <v/>
      </c>
      <c r="S29" s="23">
        <f>IFERROR(INDEX(RAW_Multipliers!$E$5:$FM$1039,MATCH(Settings!$B$5&amp;"|"&amp;$A29,RAW_Multipliers!$A$5:$A$1039,0),52),"")</f>
        <v/>
      </c>
      <c r="T29" s="23">
        <f>IFERROR(INDEX(RAW_Multipliers!$E$5:$FM$1039,MATCH(Settings!$B$5&amp;"|"&amp;$A29,RAW_Multipliers!$A$5:$A$1039,0),56),"")</f>
        <v/>
      </c>
      <c r="U29" s="23">
        <f>IFERROR(INDEX(RAW_Multipliers!$E$5:$FM$1039,MATCH(Settings!$B$5&amp;"|"&amp;$A29,RAW_Multipliers!$A$5:$A$1039,0),60),"")</f>
        <v/>
      </c>
      <c r="V29" s="23">
        <f>IFERROR(INDEX(RAW_Multipliers!$E$5:$FM$1039,MATCH(Settings!$B$5&amp;"|"&amp;$A29,RAW_Multipliers!$A$5:$A$1039,0),64),"")</f>
        <v/>
      </c>
      <c r="W29" s="23">
        <f>IFERROR(INDEX(RAW_Multipliers!$E$5:$FM$1039,MATCH(Settings!$B$5&amp;"|"&amp;$A29,RAW_Multipliers!$A$5:$A$1039,0),63),"")</f>
        <v/>
      </c>
      <c r="X29" s="23">
        <f>IFERROR(INDEX(RAW_Multipliers!$E$5:$FM$1039,MATCH(Settings!$B$5&amp;"|"&amp;$A29,RAW_Multipliers!$A$5:$A$1039,0),2),"")</f>
        <v/>
      </c>
      <c r="Y29" s="23">
        <f>IFERROR(INDEX(RAW_Multipliers!$E$5:$FM$1039,MATCH(Settings!$B$5&amp;"|"&amp;$A29,RAW_Multipliers!$A$5:$A$1039,0),3),"")</f>
        <v/>
      </c>
      <c r="Z29" s="23">
        <f>IFERROR(INDEX(RAW_Multipliers!$E$5:$FM$1039,MATCH(Settings!$B$5&amp;"|"&amp;$A29,RAW_Multipliers!$A$5:$A$1039,0),4),"")</f>
        <v/>
      </c>
    </row>
    <row r="30">
      <c r="A30" s="2" t="inlineStr">
        <is>
          <t>1301</t>
        </is>
      </c>
      <c r="B30" s="2" t="inlineStr">
        <is>
          <t>Textile manufacturing</t>
        </is>
      </c>
      <c r="C30" s="9">
        <f>INDEX(Lists!$D$5:$D$119,26)</f>
        <v/>
      </c>
      <c r="D30" s="23">
        <f>IFERROR(INDEX(RAW_Multipliers!$E$5:$FM$1039,MATCH(Settings!$B$5&amp;"|"&amp;$A30,RAW_Multipliers!$A$5:$A$1039,0),1),"")</f>
        <v/>
      </c>
      <c r="E30" s="23">
        <f>IFERROR(INDEX(RAW_Multipliers!$E$5:$FM$1039,MATCH(Settings!$B$5&amp;"|"&amp;$A30,RAW_Multipliers!$A$5:$A$1039,0),5),"")</f>
        <v/>
      </c>
      <c r="F30" s="23">
        <f>IFERROR(INDEX(RAW_Multipliers!$E$5:$FM$1039,MATCH(Settings!$B$5&amp;"|"&amp;$A30,RAW_Multipliers!$A$5:$A$1039,0),9),"")</f>
        <v/>
      </c>
      <c r="G30" s="23">
        <f>IFERROR(INDEX(RAW_Multipliers!$E$5:$FM$1039,MATCH(Settings!$B$5&amp;"|"&amp;$A30,RAW_Multipliers!$A$5:$A$1039,0),8),"")</f>
        <v/>
      </c>
      <c r="H30" s="23">
        <f>IFERROR(INDEX(RAW_Multipliers!$E$5:$FM$1039,MATCH(Settings!$B$5&amp;"|"&amp;$A30,RAW_Multipliers!$A$5:$A$1039,0),12),"")</f>
        <v/>
      </c>
      <c r="I30" s="23">
        <f>IFERROR(INDEX(RAW_Multipliers!$E$5:$FM$1039,MATCH(Settings!$B$5&amp;"|"&amp;$A30,RAW_Multipliers!$A$5:$A$1039,0),16),"")</f>
        <v/>
      </c>
      <c r="J30" s="23">
        <f>IFERROR(INDEX(RAW_Multipliers!$E$5:$FM$1039,MATCH(Settings!$B$5&amp;"|"&amp;$A30,RAW_Multipliers!$A$5:$A$1039,0),20),"")</f>
        <v/>
      </c>
      <c r="K30" s="23">
        <f>IFERROR(INDEX(RAW_Multipliers!$E$5:$FM$1039,MATCH(Settings!$B$5&amp;"|"&amp;$A30,RAW_Multipliers!$A$5:$A$1039,0),19),"")</f>
        <v/>
      </c>
      <c r="L30" s="23">
        <f>IFERROR(INDEX(RAW_Multipliers!$E$5:$FM$1039,MATCH(Settings!$B$5&amp;"|"&amp;$A30,RAW_Multipliers!$A$5:$A$1039,0),34),"")</f>
        <v/>
      </c>
      <c r="M30" s="23">
        <f>IFERROR(INDEX(RAW_Multipliers!$E$5:$FM$1039,MATCH(Settings!$B$5&amp;"|"&amp;$A30,RAW_Multipliers!$A$5:$A$1039,0),38),"")</f>
        <v/>
      </c>
      <c r="N30" s="23">
        <f>IFERROR(INDEX(RAW_Multipliers!$E$5:$FM$1039,MATCH(Settings!$B$5&amp;"|"&amp;$A30,RAW_Multipliers!$A$5:$A$1039,0),42),"")</f>
        <v/>
      </c>
      <c r="O30" s="23">
        <f>IFERROR(INDEX(RAW_Multipliers!$E$5:$FM$1039,MATCH(Settings!$B$5&amp;"|"&amp;$A30,RAW_Multipliers!$A$5:$A$1039,0),41),"")</f>
        <v/>
      </c>
      <c r="P30" s="23">
        <f>IFERROR(INDEX(RAW_Multipliers!$E$5:$FM$1039,MATCH(Settings!$B$5&amp;"|"&amp;$A30,RAW_Multipliers!$A$5:$A$1039,0),45),"")</f>
        <v/>
      </c>
      <c r="Q30" s="23">
        <f>IFERROR(INDEX(RAW_Multipliers!$E$5:$FM$1039,MATCH(Settings!$B$5&amp;"|"&amp;$A30,RAW_Multipliers!$A$5:$A$1039,0),49),"")</f>
        <v/>
      </c>
      <c r="R30" s="23">
        <f>IFERROR(INDEX(RAW_Multipliers!$E$5:$FM$1039,MATCH(Settings!$B$5&amp;"|"&amp;$A30,RAW_Multipliers!$A$5:$A$1039,0),53),"")</f>
        <v/>
      </c>
      <c r="S30" s="23">
        <f>IFERROR(INDEX(RAW_Multipliers!$E$5:$FM$1039,MATCH(Settings!$B$5&amp;"|"&amp;$A30,RAW_Multipliers!$A$5:$A$1039,0),52),"")</f>
        <v/>
      </c>
      <c r="T30" s="23">
        <f>IFERROR(INDEX(RAW_Multipliers!$E$5:$FM$1039,MATCH(Settings!$B$5&amp;"|"&amp;$A30,RAW_Multipliers!$A$5:$A$1039,0),56),"")</f>
        <v/>
      </c>
      <c r="U30" s="23">
        <f>IFERROR(INDEX(RAW_Multipliers!$E$5:$FM$1039,MATCH(Settings!$B$5&amp;"|"&amp;$A30,RAW_Multipliers!$A$5:$A$1039,0),60),"")</f>
        <v/>
      </c>
      <c r="V30" s="23">
        <f>IFERROR(INDEX(RAW_Multipliers!$E$5:$FM$1039,MATCH(Settings!$B$5&amp;"|"&amp;$A30,RAW_Multipliers!$A$5:$A$1039,0),64),"")</f>
        <v/>
      </c>
      <c r="W30" s="23">
        <f>IFERROR(INDEX(RAW_Multipliers!$E$5:$FM$1039,MATCH(Settings!$B$5&amp;"|"&amp;$A30,RAW_Multipliers!$A$5:$A$1039,0),63),"")</f>
        <v/>
      </c>
      <c r="X30" s="23">
        <f>IFERROR(INDEX(RAW_Multipliers!$E$5:$FM$1039,MATCH(Settings!$B$5&amp;"|"&amp;$A30,RAW_Multipliers!$A$5:$A$1039,0),2),"")</f>
        <v/>
      </c>
      <c r="Y30" s="23">
        <f>IFERROR(INDEX(RAW_Multipliers!$E$5:$FM$1039,MATCH(Settings!$B$5&amp;"|"&amp;$A30,RAW_Multipliers!$A$5:$A$1039,0),3),"")</f>
        <v/>
      </c>
      <c r="Z30" s="23">
        <f>IFERROR(INDEX(RAW_Multipliers!$E$5:$FM$1039,MATCH(Settings!$B$5&amp;"|"&amp;$A30,RAW_Multipliers!$A$5:$A$1039,0),4),"")</f>
        <v/>
      </c>
    </row>
    <row r="31">
      <c r="A31" s="2" t="inlineStr">
        <is>
          <t>1302</t>
        </is>
      </c>
      <c r="B31" s="2" t="inlineStr">
        <is>
          <t>Tanned leather, dressed fur and leather product manufacturing</t>
        </is>
      </c>
      <c r="C31" s="9">
        <f>INDEX(Lists!$D$5:$D$119,27)</f>
        <v/>
      </c>
      <c r="D31" s="23">
        <f>IFERROR(INDEX(RAW_Multipliers!$E$5:$FM$1039,MATCH(Settings!$B$5&amp;"|"&amp;$A31,RAW_Multipliers!$A$5:$A$1039,0),1),"")</f>
        <v/>
      </c>
      <c r="E31" s="23">
        <f>IFERROR(INDEX(RAW_Multipliers!$E$5:$FM$1039,MATCH(Settings!$B$5&amp;"|"&amp;$A31,RAW_Multipliers!$A$5:$A$1039,0),5),"")</f>
        <v/>
      </c>
      <c r="F31" s="23">
        <f>IFERROR(INDEX(RAW_Multipliers!$E$5:$FM$1039,MATCH(Settings!$B$5&amp;"|"&amp;$A31,RAW_Multipliers!$A$5:$A$1039,0),9),"")</f>
        <v/>
      </c>
      <c r="G31" s="23">
        <f>IFERROR(INDEX(RAW_Multipliers!$E$5:$FM$1039,MATCH(Settings!$B$5&amp;"|"&amp;$A31,RAW_Multipliers!$A$5:$A$1039,0),8),"")</f>
        <v/>
      </c>
      <c r="H31" s="23">
        <f>IFERROR(INDEX(RAW_Multipliers!$E$5:$FM$1039,MATCH(Settings!$B$5&amp;"|"&amp;$A31,RAW_Multipliers!$A$5:$A$1039,0),12),"")</f>
        <v/>
      </c>
      <c r="I31" s="23">
        <f>IFERROR(INDEX(RAW_Multipliers!$E$5:$FM$1039,MATCH(Settings!$B$5&amp;"|"&amp;$A31,RAW_Multipliers!$A$5:$A$1039,0),16),"")</f>
        <v/>
      </c>
      <c r="J31" s="23">
        <f>IFERROR(INDEX(RAW_Multipliers!$E$5:$FM$1039,MATCH(Settings!$B$5&amp;"|"&amp;$A31,RAW_Multipliers!$A$5:$A$1039,0),20),"")</f>
        <v/>
      </c>
      <c r="K31" s="23">
        <f>IFERROR(INDEX(RAW_Multipliers!$E$5:$FM$1039,MATCH(Settings!$B$5&amp;"|"&amp;$A31,RAW_Multipliers!$A$5:$A$1039,0),19),"")</f>
        <v/>
      </c>
      <c r="L31" s="23">
        <f>IFERROR(INDEX(RAW_Multipliers!$E$5:$FM$1039,MATCH(Settings!$B$5&amp;"|"&amp;$A31,RAW_Multipliers!$A$5:$A$1039,0),34),"")</f>
        <v/>
      </c>
      <c r="M31" s="23">
        <f>IFERROR(INDEX(RAW_Multipliers!$E$5:$FM$1039,MATCH(Settings!$B$5&amp;"|"&amp;$A31,RAW_Multipliers!$A$5:$A$1039,0),38),"")</f>
        <v/>
      </c>
      <c r="N31" s="23">
        <f>IFERROR(INDEX(RAW_Multipliers!$E$5:$FM$1039,MATCH(Settings!$B$5&amp;"|"&amp;$A31,RAW_Multipliers!$A$5:$A$1039,0),42),"")</f>
        <v/>
      </c>
      <c r="O31" s="23">
        <f>IFERROR(INDEX(RAW_Multipliers!$E$5:$FM$1039,MATCH(Settings!$B$5&amp;"|"&amp;$A31,RAW_Multipliers!$A$5:$A$1039,0),41),"")</f>
        <v/>
      </c>
      <c r="P31" s="23">
        <f>IFERROR(INDEX(RAW_Multipliers!$E$5:$FM$1039,MATCH(Settings!$B$5&amp;"|"&amp;$A31,RAW_Multipliers!$A$5:$A$1039,0),45),"")</f>
        <v/>
      </c>
      <c r="Q31" s="23">
        <f>IFERROR(INDEX(RAW_Multipliers!$E$5:$FM$1039,MATCH(Settings!$B$5&amp;"|"&amp;$A31,RAW_Multipliers!$A$5:$A$1039,0),49),"")</f>
        <v/>
      </c>
      <c r="R31" s="23">
        <f>IFERROR(INDEX(RAW_Multipliers!$E$5:$FM$1039,MATCH(Settings!$B$5&amp;"|"&amp;$A31,RAW_Multipliers!$A$5:$A$1039,0),53),"")</f>
        <v/>
      </c>
      <c r="S31" s="23">
        <f>IFERROR(INDEX(RAW_Multipliers!$E$5:$FM$1039,MATCH(Settings!$B$5&amp;"|"&amp;$A31,RAW_Multipliers!$A$5:$A$1039,0),52),"")</f>
        <v/>
      </c>
      <c r="T31" s="23">
        <f>IFERROR(INDEX(RAW_Multipliers!$E$5:$FM$1039,MATCH(Settings!$B$5&amp;"|"&amp;$A31,RAW_Multipliers!$A$5:$A$1039,0),56),"")</f>
        <v/>
      </c>
      <c r="U31" s="23">
        <f>IFERROR(INDEX(RAW_Multipliers!$E$5:$FM$1039,MATCH(Settings!$B$5&amp;"|"&amp;$A31,RAW_Multipliers!$A$5:$A$1039,0),60),"")</f>
        <v/>
      </c>
      <c r="V31" s="23">
        <f>IFERROR(INDEX(RAW_Multipliers!$E$5:$FM$1039,MATCH(Settings!$B$5&amp;"|"&amp;$A31,RAW_Multipliers!$A$5:$A$1039,0),64),"")</f>
        <v/>
      </c>
      <c r="W31" s="23">
        <f>IFERROR(INDEX(RAW_Multipliers!$E$5:$FM$1039,MATCH(Settings!$B$5&amp;"|"&amp;$A31,RAW_Multipliers!$A$5:$A$1039,0),63),"")</f>
        <v/>
      </c>
      <c r="X31" s="23">
        <f>IFERROR(INDEX(RAW_Multipliers!$E$5:$FM$1039,MATCH(Settings!$B$5&amp;"|"&amp;$A31,RAW_Multipliers!$A$5:$A$1039,0),2),"")</f>
        <v/>
      </c>
      <c r="Y31" s="23">
        <f>IFERROR(INDEX(RAW_Multipliers!$E$5:$FM$1039,MATCH(Settings!$B$5&amp;"|"&amp;$A31,RAW_Multipliers!$A$5:$A$1039,0),3),"")</f>
        <v/>
      </c>
      <c r="Z31" s="23">
        <f>IFERROR(INDEX(RAW_Multipliers!$E$5:$FM$1039,MATCH(Settings!$B$5&amp;"|"&amp;$A31,RAW_Multipliers!$A$5:$A$1039,0),4),"")</f>
        <v/>
      </c>
    </row>
    <row r="32">
      <c r="A32" s="2" t="inlineStr">
        <is>
          <t>1303</t>
        </is>
      </c>
      <c r="B32" s="2" t="inlineStr">
        <is>
          <t>Textile product manufacturing</t>
        </is>
      </c>
      <c r="C32" s="9">
        <f>INDEX(Lists!$D$5:$D$119,28)</f>
        <v/>
      </c>
      <c r="D32" s="23">
        <f>IFERROR(INDEX(RAW_Multipliers!$E$5:$FM$1039,MATCH(Settings!$B$5&amp;"|"&amp;$A32,RAW_Multipliers!$A$5:$A$1039,0),1),"")</f>
        <v/>
      </c>
      <c r="E32" s="23">
        <f>IFERROR(INDEX(RAW_Multipliers!$E$5:$FM$1039,MATCH(Settings!$B$5&amp;"|"&amp;$A32,RAW_Multipliers!$A$5:$A$1039,0),5),"")</f>
        <v/>
      </c>
      <c r="F32" s="23">
        <f>IFERROR(INDEX(RAW_Multipliers!$E$5:$FM$1039,MATCH(Settings!$B$5&amp;"|"&amp;$A32,RAW_Multipliers!$A$5:$A$1039,0),9),"")</f>
        <v/>
      </c>
      <c r="G32" s="23">
        <f>IFERROR(INDEX(RAW_Multipliers!$E$5:$FM$1039,MATCH(Settings!$B$5&amp;"|"&amp;$A32,RAW_Multipliers!$A$5:$A$1039,0),8),"")</f>
        <v/>
      </c>
      <c r="H32" s="23">
        <f>IFERROR(INDEX(RAW_Multipliers!$E$5:$FM$1039,MATCH(Settings!$B$5&amp;"|"&amp;$A32,RAW_Multipliers!$A$5:$A$1039,0),12),"")</f>
        <v/>
      </c>
      <c r="I32" s="23">
        <f>IFERROR(INDEX(RAW_Multipliers!$E$5:$FM$1039,MATCH(Settings!$B$5&amp;"|"&amp;$A32,RAW_Multipliers!$A$5:$A$1039,0),16),"")</f>
        <v/>
      </c>
      <c r="J32" s="23">
        <f>IFERROR(INDEX(RAW_Multipliers!$E$5:$FM$1039,MATCH(Settings!$B$5&amp;"|"&amp;$A32,RAW_Multipliers!$A$5:$A$1039,0),20),"")</f>
        <v/>
      </c>
      <c r="K32" s="23">
        <f>IFERROR(INDEX(RAW_Multipliers!$E$5:$FM$1039,MATCH(Settings!$B$5&amp;"|"&amp;$A32,RAW_Multipliers!$A$5:$A$1039,0),19),"")</f>
        <v/>
      </c>
      <c r="L32" s="23">
        <f>IFERROR(INDEX(RAW_Multipliers!$E$5:$FM$1039,MATCH(Settings!$B$5&amp;"|"&amp;$A32,RAW_Multipliers!$A$5:$A$1039,0),34),"")</f>
        <v/>
      </c>
      <c r="M32" s="23">
        <f>IFERROR(INDEX(RAW_Multipliers!$E$5:$FM$1039,MATCH(Settings!$B$5&amp;"|"&amp;$A32,RAW_Multipliers!$A$5:$A$1039,0),38),"")</f>
        <v/>
      </c>
      <c r="N32" s="23">
        <f>IFERROR(INDEX(RAW_Multipliers!$E$5:$FM$1039,MATCH(Settings!$B$5&amp;"|"&amp;$A32,RAW_Multipliers!$A$5:$A$1039,0),42),"")</f>
        <v/>
      </c>
      <c r="O32" s="23">
        <f>IFERROR(INDEX(RAW_Multipliers!$E$5:$FM$1039,MATCH(Settings!$B$5&amp;"|"&amp;$A32,RAW_Multipliers!$A$5:$A$1039,0),41),"")</f>
        <v/>
      </c>
      <c r="P32" s="23">
        <f>IFERROR(INDEX(RAW_Multipliers!$E$5:$FM$1039,MATCH(Settings!$B$5&amp;"|"&amp;$A32,RAW_Multipliers!$A$5:$A$1039,0),45),"")</f>
        <v/>
      </c>
      <c r="Q32" s="23">
        <f>IFERROR(INDEX(RAW_Multipliers!$E$5:$FM$1039,MATCH(Settings!$B$5&amp;"|"&amp;$A32,RAW_Multipliers!$A$5:$A$1039,0),49),"")</f>
        <v/>
      </c>
      <c r="R32" s="23">
        <f>IFERROR(INDEX(RAW_Multipliers!$E$5:$FM$1039,MATCH(Settings!$B$5&amp;"|"&amp;$A32,RAW_Multipliers!$A$5:$A$1039,0),53),"")</f>
        <v/>
      </c>
      <c r="S32" s="23">
        <f>IFERROR(INDEX(RAW_Multipliers!$E$5:$FM$1039,MATCH(Settings!$B$5&amp;"|"&amp;$A32,RAW_Multipliers!$A$5:$A$1039,0),52),"")</f>
        <v/>
      </c>
      <c r="T32" s="23">
        <f>IFERROR(INDEX(RAW_Multipliers!$E$5:$FM$1039,MATCH(Settings!$B$5&amp;"|"&amp;$A32,RAW_Multipliers!$A$5:$A$1039,0),56),"")</f>
        <v/>
      </c>
      <c r="U32" s="23">
        <f>IFERROR(INDEX(RAW_Multipliers!$E$5:$FM$1039,MATCH(Settings!$B$5&amp;"|"&amp;$A32,RAW_Multipliers!$A$5:$A$1039,0),60),"")</f>
        <v/>
      </c>
      <c r="V32" s="23">
        <f>IFERROR(INDEX(RAW_Multipliers!$E$5:$FM$1039,MATCH(Settings!$B$5&amp;"|"&amp;$A32,RAW_Multipliers!$A$5:$A$1039,0),64),"")</f>
        <v/>
      </c>
      <c r="W32" s="23">
        <f>IFERROR(INDEX(RAW_Multipliers!$E$5:$FM$1039,MATCH(Settings!$B$5&amp;"|"&amp;$A32,RAW_Multipliers!$A$5:$A$1039,0),63),"")</f>
        <v/>
      </c>
      <c r="X32" s="23">
        <f>IFERROR(INDEX(RAW_Multipliers!$E$5:$FM$1039,MATCH(Settings!$B$5&amp;"|"&amp;$A32,RAW_Multipliers!$A$5:$A$1039,0),2),"")</f>
        <v/>
      </c>
      <c r="Y32" s="23">
        <f>IFERROR(INDEX(RAW_Multipliers!$E$5:$FM$1039,MATCH(Settings!$B$5&amp;"|"&amp;$A32,RAW_Multipliers!$A$5:$A$1039,0),3),"")</f>
        <v/>
      </c>
      <c r="Z32" s="23">
        <f>IFERROR(INDEX(RAW_Multipliers!$E$5:$FM$1039,MATCH(Settings!$B$5&amp;"|"&amp;$A32,RAW_Multipliers!$A$5:$A$1039,0),4),"")</f>
        <v/>
      </c>
    </row>
    <row r="33">
      <c r="A33" s="2" t="inlineStr">
        <is>
          <t>1304</t>
        </is>
      </c>
      <c r="B33" s="2" t="inlineStr">
        <is>
          <t>Knitted product manufacturing</t>
        </is>
      </c>
      <c r="C33" s="9">
        <f>INDEX(Lists!$D$5:$D$119,29)</f>
        <v/>
      </c>
      <c r="D33" s="23">
        <f>IFERROR(INDEX(RAW_Multipliers!$E$5:$FM$1039,MATCH(Settings!$B$5&amp;"|"&amp;$A33,RAW_Multipliers!$A$5:$A$1039,0),1),"")</f>
        <v/>
      </c>
      <c r="E33" s="23">
        <f>IFERROR(INDEX(RAW_Multipliers!$E$5:$FM$1039,MATCH(Settings!$B$5&amp;"|"&amp;$A33,RAW_Multipliers!$A$5:$A$1039,0),5),"")</f>
        <v/>
      </c>
      <c r="F33" s="23">
        <f>IFERROR(INDEX(RAW_Multipliers!$E$5:$FM$1039,MATCH(Settings!$B$5&amp;"|"&amp;$A33,RAW_Multipliers!$A$5:$A$1039,0),9),"")</f>
        <v/>
      </c>
      <c r="G33" s="23">
        <f>IFERROR(INDEX(RAW_Multipliers!$E$5:$FM$1039,MATCH(Settings!$B$5&amp;"|"&amp;$A33,RAW_Multipliers!$A$5:$A$1039,0),8),"")</f>
        <v/>
      </c>
      <c r="H33" s="23">
        <f>IFERROR(INDEX(RAW_Multipliers!$E$5:$FM$1039,MATCH(Settings!$B$5&amp;"|"&amp;$A33,RAW_Multipliers!$A$5:$A$1039,0),12),"")</f>
        <v/>
      </c>
      <c r="I33" s="23">
        <f>IFERROR(INDEX(RAW_Multipliers!$E$5:$FM$1039,MATCH(Settings!$B$5&amp;"|"&amp;$A33,RAW_Multipliers!$A$5:$A$1039,0),16),"")</f>
        <v/>
      </c>
      <c r="J33" s="23">
        <f>IFERROR(INDEX(RAW_Multipliers!$E$5:$FM$1039,MATCH(Settings!$B$5&amp;"|"&amp;$A33,RAW_Multipliers!$A$5:$A$1039,0),20),"")</f>
        <v/>
      </c>
      <c r="K33" s="23">
        <f>IFERROR(INDEX(RAW_Multipliers!$E$5:$FM$1039,MATCH(Settings!$B$5&amp;"|"&amp;$A33,RAW_Multipliers!$A$5:$A$1039,0),19),"")</f>
        <v/>
      </c>
      <c r="L33" s="23">
        <f>IFERROR(INDEX(RAW_Multipliers!$E$5:$FM$1039,MATCH(Settings!$B$5&amp;"|"&amp;$A33,RAW_Multipliers!$A$5:$A$1039,0),34),"")</f>
        <v/>
      </c>
      <c r="M33" s="23">
        <f>IFERROR(INDEX(RAW_Multipliers!$E$5:$FM$1039,MATCH(Settings!$B$5&amp;"|"&amp;$A33,RAW_Multipliers!$A$5:$A$1039,0),38),"")</f>
        <v/>
      </c>
      <c r="N33" s="23">
        <f>IFERROR(INDEX(RAW_Multipliers!$E$5:$FM$1039,MATCH(Settings!$B$5&amp;"|"&amp;$A33,RAW_Multipliers!$A$5:$A$1039,0),42),"")</f>
        <v/>
      </c>
      <c r="O33" s="23">
        <f>IFERROR(INDEX(RAW_Multipliers!$E$5:$FM$1039,MATCH(Settings!$B$5&amp;"|"&amp;$A33,RAW_Multipliers!$A$5:$A$1039,0),41),"")</f>
        <v/>
      </c>
      <c r="P33" s="23">
        <f>IFERROR(INDEX(RAW_Multipliers!$E$5:$FM$1039,MATCH(Settings!$B$5&amp;"|"&amp;$A33,RAW_Multipliers!$A$5:$A$1039,0),45),"")</f>
        <v/>
      </c>
      <c r="Q33" s="23">
        <f>IFERROR(INDEX(RAW_Multipliers!$E$5:$FM$1039,MATCH(Settings!$B$5&amp;"|"&amp;$A33,RAW_Multipliers!$A$5:$A$1039,0),49),"")</f>
        <v/>
      </c>
      <c r="R33" s="23">
        <f>IFERROR(INDEX(RAW_Multipliers!$E$5:$FM$1039,MATCH(Settings!$B$5&amp;"|"&amp;$A33,RAW_Multipliers!$A$5:$A$1039,0),53),"")</f>
        <v/>
      </c>
      <c r="S33" s="23">
        <f>IFERROR(INDEX(RAW_Multipliers!$E$5:$FM$1039,MATCH(Settings!$B$5&amp;"|"&amp;$A33,RAW_Multipliers!$A$5:$A$1039,0),52),"")</f>
        <v/>
      </c>
      <c r="T33" s="23">
        <f>IFERROR(INDEX(RAW_Multipliers!$E$5:$FM$1039,MATCH(Settings!$B$5&amp;"|"&amp;$A33,RAW_Multipliers!$A$5:$A$1039,0),56),"")</f>
        <v/>
      </c>
      <c r="U33" s="23">
        <f>IFERROR(INDEX(RAW_Multipliers!$E$5:$FM$1039,MATCH(Settings!$B$5&amp;"|"&amp;$A33,RAW_Multipliers!$A$5:$A$1039,0),60),"")</f>
        <v/>
      </c>
      <c r="V33" s="23">
        <f>IFERROR(INDEX(RAW_Multipliers!$E$5:$FM$1039,MATCH(Settings!$B$5&amp;"|"&amp;$A33,RAW_Multipliers!$A$5:$A$1039,0),64),"")</f>
        <v/>
      </c>
      <c r="W33" s="23">
        <f>IFERROR(INDEX(RAW_Multipliers!$E$5:$FM$1039,MATCH(Settings!$B$5&amp;"|"&amp;$A33,RAW_Multipliers!$A$5:$A$1039,0),63),"")</f>
        <v/>
      </c>
      <c r="X33" s="23">
        <f>IFERROR(INDEX(RAW_Multipliers!$E$5:$FM$1039,MATCH(Settings!$B$5&amp;"|"&amp;$A33,RAW_Multipliers!$A$5:$A$1039,0),2),"")</f>
        <v/>
      </c>
      <c r="Y33" s="23">
        <f>IFERROR(INDEX(RAW_Multipliers!$E$5:$FM$1039,MATCH(Settings!$B$5&amp;"|"&amp;$A33,RAW_Multipliers!$A$5:$A$1039,0),3),"")</f>
        <v/>
      </c>
      <c r="Z33" s="23">
        <f>IFERROR(INDEX(RAW_Multipliers!$E$5:$FM$1039,MATCH(Settings!$B$5&amp;"|"&amp;$A33,RAW_Multipliers!$A$5:$A$1039,0),4),"")</f>
        <v/>
      </c>
    </row>
    <row r="34">
      <c r="A34" s="2" t="inlineStr">
        <is>
          <t>1305</t>
        </is>
      </c>
      <c r="B34" s="2" t="inlineStr">
        <is>
          <t>Clothing manufacturing</t>
        </is>
      </c>
      <c r="C34" s="9">
        <f>INDEX(Lists!$D$5:$D$119,30)</f>
        <v/>
      </c>
      <c r="D34" s="23">
        <f>IFERROR(INDEX(RAW_Multipliers!$E$5:$FM$1039,MATCH(Settings!$B$5&amp;"|"&amp;$A34,RAW_Multipliers!$A$5:$A$1039,0),1),"")</f>
        <v/>
      </c>
      <c r="E34" s="23">
        <f>IFERROR(INDEX(RAW_Multipliers!$E$5:$FM$1039,MATCH(Settings!$B$5&amp;"|"&amp;$A34,RAW_Multipliers!$A$5:$A$1039,0),5),"")</f>
        <v/>
      </c>
      <c r="F34" s="23">
        <f>IFERROR(INDEX(RAW_Multipliers!$E$5:$FM$1039,MATCH(Settings!$B$5&amp;"|"&amp;$A34,RAW_Multipliers!$A$5:$A$1039,0),9),"")</f>
        <v/>
      </c>
      <c r="G34" s="23">
        <f>IFERROR(INDEX(RAW_Multipliers!$E$5:$FM$1039,MATCH(Settings!$B$5&amp;"|"&amp;$A34,RAW_Multipliers!$A$5:$A$1039,0),8),"")</f>
        <v/>
      </c>
      <c r="H34" s="23">
        <f>IFERROR(INDEX(RAW_Multipliers!$E$5:$FM$1039,MATCH(Settings!$B$5&amp;"|"&amp;$A34,RAW_Multipliers!$A$5:$A$1039,0),12),"")</f>
        <v/>
      </c>
      <c r="I34" s="23">
        <f>IFERROR(INDEX(RAW_Multipliers!$E$5:$FM$1039,MATCH(Settings!$B$5&amp;"|"&amp;$A34,RAW_Multipliers!$A$5:$A$1039,0),16),"")</f>
        <v/>
      </c>
      <c r="J34" s="23">
        <f>IFERROR(INDEX(RAW_Multipliers!$E$5:$FM$1039,MATCH(Settings!$B$5&amp;"|"&amp;$A34,RAW_Multipliers!$A$5:$A$1039,0),20),"")</f>
        <v/>
      </c>
      <c r="K34" s="23">
        <f>IFERROR(INDEX(RAW_Multipliers!$E$5:$FM$1039,MATCH(Settings!$B$5&amp;"|"&amp;$A34,RAW_Multipliers!$A$5:$A$1039,0),19),"")</f>
        <v/>
      </c>
      <c r="L34" s="23">
        <f>IFERROR(INDEX(RAW_Multipliers!$E$5:$FM$1039,MATCH(Settings!$B$5&amp;"|"&amp;$A34,RAW_Multipliers!$A$5:$A$1039,0),34),"")</f>
        <v/>
      </c>
      <c r="M34" s="23">
        <f>IFERROR(INDEX(RAW_Multipliers!$E$5:$FM$1039,MATCH(Settings!$B$5&amp;"|"&amp;$A34,RAW_Multipliers!$A$5:$A$1039,0),38),"")</f>
        <v/>
      </c>
      <c r="N34" s="23">
        <f>IFERROR(INDEX(RAW_Multipliers!$E$5:$FM$1039,MATCH(Settings!$B$5&amp;"|"&amp;$A34,RAW_Multipliers!$A$5:$A$1039,0),42),"")</f>
        <v/>
      </c>
      <c r="O34" s="23">
        <f>IFERROR(INDEX(RAW_Multipliers!$E$5:$FM$1039,MATCH(Settings!$B$5&amp;"|"&amp;$A34,RAW_Multipliers!$A$5:$A$1039,0),41),"")</f>
        <v/>
      </c>
      <c r="P34" s="23">
        <f>IFERROR(INDEX(RAW_Multipliers!$E$5:$FM$1039,MATCH(Settings!$B$5&amp;"|"&amp;$A34,RAW_Multipliers!$A$5:$A$1039,0),45),"")</f>
        <v/>
      </c>
      <c r="Q34" s="23">
        <f>IFERROR(INDEX(RAW_Multipliers!$E$5:$FM$1039,MATCH(Settings!$B$5&amp;"|"&amp;$A34,RAW_Multipliers!$A$5:$A$1039,0),49),"")</f>
        <v/>
      </c>
      <c r="R34" s="23">
        <f>IFERROR(INDEX(RAW_Multipliers!$E$5:$FM$1039,MATCH(Settings!$B$5&amp;"|"&amp;$A34,RAW_Multipliers!$A$5:$A$1039,0),53),"")</f>
        <v/>
      </c>
      <c r="S34" s="23">
        <f>IFERROR(INDEX(RAW_Multipliers!$E$5:$FM$1039,MATCH(Settings!$B$5&amp;"|"&amp;$A34,RAW_Multipliers!$A$5:$A$1039,0),52),"")</f>
        <v/>
      </c>
      <c r="T34" s="23">
        <f>IFERROR(INDEX(RAW_Multipliers!$E$5:$FM$1039,MATCH(Settings!$B$5&amp;"|"&amp;$A34,RAW_Multipliers!$A$5:$A$1039,0),56),"")</f>
        <v/>
      </c>
      <c r="U34" s="23">
        <f>IFERROR(INDEX(RAW_Multipliers!$E$5:$FM$1039,MATCH(Settings!$B$5&amp;"|"&amp;$A34,RAW_Multipliers!$A$5:$A$1039,0),60),"")</f>
        <v/>
      </c>
      <c r="V34" s="23">
        <f>IFERROR(INDEX(RAW_Multipliers!$E$5:$FM$1039,MATCH(Settings!$B$5&amp;"|"&amp;$A34,RAW_Multipliers!$A$5:$A$1039,0),64),"")</f>
        <v/>
      </c>
      <c r="W34" s="23">
        <f>IFERROR(INDEX(RAW_Multipliers!$E$5:$FM$1039,MATCH(Settings!$B$5&amp;"|"&amp;$A34,RAW_Multipliers!$A$5:$A$1039,0),63),"")</f>
        <v/>
      </c>
      <c r="X34" s="23">
        <f>IFERROR(INDEX(RAW_Multipliers!$E$5:$FM$1039,MATCH(Settings!$B$5&amp;"|"&amp;$A34,RAW_Multipliers!$A$5:$A$1039,0),2),"")</f>
        <v/>
      </c>
      <c r="Y34" s="23">
        <f>IFERROR(INDEX(RAW_Multipliers!$E$5:$FM$1039,MATCH(Settings!$B$5&amp;"|"&amp;$A34,RAW_Multipliers!$A$5:$A$1039,0),3),"")</f>
        <v/>
      </c>
      <c r="Z34" s="23">
        <f>IFERROR(INDEX(RAW_Multipliers!$E$5:$FM$1039,MATCH(Settings!$B$5&amp;"|"&amp;$A34,RAW_Multipliers!$A$5:$A$1039,0),4),"")</f>
        <v/>
      </c>
    </row>
    <row r="35">
      <c r="A35" s="2" t="inlineStr">
        <is>
          <t>1306</t>
        </is>
      </c>
      <c r="B35" s="2" t="inlineStr">
        <is>
          <t>Footwear manufacturing</t>
        </is>
      </c>
      <c r="C35" s="9">
        <f>INDEX(Lists!$D$5:$D$119,31)</f>
        <v/>
      </c>
      <c r="D35" s="23">
        <f>IFERROR(INDEX(RAW_Multipliers!$E$5:$FM$1039,MATCH(Settings!$B$5&amp;"|"&amp;$A35,RAW_Multipliers!$A$5:$A$1039,0),1),"")</f>
        <v/>
      </c>
      <c r="E35" s="23">
        <f>IFERROR(INDEX(RAW_Multipliers!$E$5:$FM$1039,MATCH(Settings!$B$5&amp;"|"&amp;$A35,RAW_Multipliers!$A$5:$A$1039,0),5),"")</f>
        <v/>
      </c>
      <c r="F35" s="23">
        <f>IFERROR(INDEX(RAW_Multipliers!$E$5:$FM$1039,MATCH(Settings!$B$5&amp;"|"&amp;$A35,RAW_Multipliers!$A$5:$A$1039,0),9),"")</f>
        <v/>
      </c>
      <c r="G35" s="23">
        <f>IFERROR(INDEX(RAW_Multipliers!$E$5:$FM$1039,MATCH(Settings!$B$5&amp;"|"&amp;$A35,RAW_Multipliers!$A$5:$A$1039,0),8),"")</f>
        <v/>
      </c>
      <c r="H35" s="23">
        <f>IFERROR(INDEX(RAW_Multipliers!$E$5:$FM$1039,MATCH(Settings!$B$5&amp;"|"&amp;$A35,RAW_Multipliers!$A$5:$A$1039,0),12),"")</f>
        <v/>
      </c>
      <c r="I35" s="23">
        <f>IFERROR(INDEX(RAW_Multipliers!$E$5:$FM$1039,MATCH(Settings!$B$5&amp;"|"&amp;$A35,RAW_Multipliers!$A$5:$A$1039,0),16),"")</f>
        <v/>
      </c>
      <c r="J35" s="23">
        <f>IFERROR(INDEX(RAW_Multipliers!$E$5:$FM$1039,MATCH(Settings!$B$5&amp;"|"&amp;$A35,RAW_Multipliers!$A$5:$A$1039,0),20),"")</f>
        <v/>
      </c>
      <c r="K35" s="23">
        <f>IFERROR(INDEX(RAW_Multipliers!$E$5:$FM$1039,MATCH(Settings!$B$5&amp;"|"&amp;$A35,RAW_Multipliers!$A$5:$A$1039,0),19),"")</f>
        <v/>
      </c>
      <c r="L35" s="23">
        <f>IFERROR(INDEX(RAW_Multipliers!$E$5:$FM$1039,MATCH(Settings!$B$5&amp;"|"&amp;$A35,RAW_Multipliers!$A$5:$A$1039,0),34),"")</f>
        <v/>
      </c>
      <c r="M35" s="23">
        <f>IFERROR(INDEX(RAW_Multipliers!$E$5:$FM$1039,MATCH(Settings!$B$5&amp;"|"&amp;$A35,RAW_Multipliers!$A$5:$A$1039,0),38),"")</f>
        <v/>
      </c>
      <c r="N35" s="23">
        <f>IFERROR(INDEX(RAW_Multipliers!$E$5:$FM$1039,MATCH(Settings!$B$5&amp;"|"&amp;$A35,RAW_Multipliers!$A$5:$A$1039,0),42),"")</f>
        <v/>
      </c>
      <c r="O35" s="23">
        <f>IFERROR(INDEX(RAW_Multipliers!$E$5:$FM$1039,MATCH(Settings!$B$5&amp;"|"&amp;$A35,RAW_Multipliers!$A$5:$A$1039,0),41),"")</f>
        <v/>
      </c>
      <c r="P35" s="23">
        <f>IFERROR(INDEX(RAW_Multipliers!$E$5:$FM$1039,MATCH(Settings!$B$5&amp;"|"&amp;$A35,RAW_Multipliers!$A$5:$A$1039,0),45),"")</f>
        <v/>
      </c>
      <c r="Q35" s="23">
        <f>IFERROR(INDEX(RAW_Multipliers!$E$5:$FM$1039,MATCH(Settings!$B$5&amp;"|"&amp;$A35,RAW_Multipliers!$A$5:$A$1039,0),49),"")</f>
        <v/>
      </c>
      <c r="R35" s="23">
        <f>IFERROR(INDEX(RAW_Multipliers!$E$5:$FM$1039,MATCH(Settings!$B$5&amp;"|"&amp;$A35,RAW_Multipliers!$A$5:$A$1039,0),53),"")</f>
        <v/>
      </c>
      <c r="S35" s="23">
        <f>IFERROR(INDEX(RAW_Multipliers!$E$5:$FM$1039,MATCH(Settings!$B$5&amp;"|"&amp;$A35,RAW_Multipliers!$A$5:$A$1039,0),52),"")</f>
        <v/>
      </c>
      <c r="T35" s="23">
        <f>IFERROR(INDEX(RAW_Multipliers!$E$5:$FM$1039,MATCH(Settings!$B$5&amp;"|"&amp;$A35,RAW_Multipliers!$A$5:$A$1039,0),56),"")</f>
        <v/>
      </c>
      <c r="U35" s="23">
        <f>IFERROR(INDEX(RAW_Multipliers!$E$5:$FM$1039,MATCH(Settings!$B$5&amp;"|"&amp;$A35,RAW_Multipliers!$A$5:$A$1039,0),60),"")</f>
        <v/>
      </c>
      <c r="V35" s="23">
        <f>IFERROR(INDEX(RAW_Multipliers!$E$5:$FM$1039,MATCH(Settings!$B$5&amp;"|"&amp;$A35,RAW_Multipliers!$A$5:$A$1039,0),64),"")</f>
        <v/>
      </c>
      <c r="W35" s="23">
        <f>IFERROR(INDEX(RAW_Multipliers!$E$5:$FM$1039,MATCH(Settings!$B$5&amp;"|"&amp;$A35,RAW_Multipliers!$A$5:$A$1039,0),63),"")</f>
        <v/>
      </c>
      <c r="X35" s="23">
        <f>IFERROR(INDEX(RAW_Multipliers!$E$5:$FM$1039,MATCH(Settings!$B$5&amp;"|"&amp;$A35,RAW_Multipliers!$A$5:$A$1039,0),2),"")</f>
        <v/>
      </c>
      <c r="Y35" s="23">
        <f>IFERROR(INDEX(RAW_Multipliers!$E$5:$FM$1039,MATCH(Settings!$B$5&amp;"|"&amp;$A35,RAW_Multipliers!$A$5:$A$1039,0),3),"")</f>
        <v/>
      </c>
      <c r="Z35" s="23">
        <f>IFERROR(INDEX(RAW_Multipliers!$E$5:$FM$1039,MATCH(Settings!$B$5&amp;"|"&amp;$A35,RAW_Multipliers!$A$5:$A$1039,0),4),"")</f>
        <v/>
      </c>
    </row>
    <row r="36">
      <c r="A36" s="2" t="inlineStr">
        <is>
          <t>1401</t>
        </is>
      </c>
      <c r="B36" s="2" t="inlineStr">
        <is>
          <t>Sawmill product manufacturing</t>
        </is>
      </c>
      <c r="C36" s="9">
        <f>INDEX(Lists!$D$5:$D$119,32)</f>
        <v/>
      </c>
      <c r="D36" s="23">
        <f>IFERROR(INDEX(RAW_Multipliers!$E$5:$FM$1039,MATCH(Settings!$B$5&amp;"|"&amp;$A36,RAW_Multipliers!$A$5:$A$1039,0),1),"")</f>
        <v/>
      </c>
      <c r="E36" s="23">
        <f>IFERROR(INDEX(RAW_Multipliers!$E$5:$FM$1039,MATCH(Settings!$B$5&amp;"|"&amp;$A36,RAW_Multipliers!$A$5:$A$1039,0),5),"")</f>
        <v/>
      </c>
      <c r="F36" s="23">
        <f>IFERROR(INDEX(RAW_Multipliers!$E$5:$FM$1039,MATCH(Settings!$B$5&amp;"|"&amp;$A36,RAW_Multipliers!$A$5:$A$1039,0),9),"")</f>
        <v/>
      </c>
      <c r="G36" s="23">
        <f>IFERROR(INDEX(RAW_Multipliers!$E$5:$FM$1039,MATCH(Settings!$B$5&amp;"|"&amp;$A36,RAW_Multipliers!$A$5:$A$1039,0),8),"")</f>
        <v/>
      </c>
      <c r="H36" s="23">
        <f>IFERROR(INDEX(RAW_Multipliers!$E$5:$FM$1039,MATCH(Settings!$B$5&amp;"|"&amp;$A36,RAW_Multipliers!$A$5:$A$1039,0),12),"")</f>
        <v/>
      </c>
      <c r="I36" s="23">
        <f>IFERROR(INDEX(RAW_Multipliers!$E$5:$FM$1039,MATCH(Settings!$B$5&amp;"|"&amp;$A36,RAW_Multipliers!$A$5:$A$1039,0),16),"")</f>
        <v/>
      </c>
      <c r="J36" s="23">
        <f>IFERROR(INDEX(RAW_Multipliers!$E$5:$FM$1039,MATCH(Settings!$B$5&amp;"|"&amp;$A36,RAW_Multipliers!$A$5:$A$1039,0),20),"")</f>
        <v/>
      </c>
      <c r="K36" s="23">
        <f>IFERROR(INDEX(RAW_Multipliers!$E$5:$FM$1039,MATCH(Settings!$B$5&amp;"|"&amp;$A36,RAW_Multipliers!$A$5:$A$1039,0),19),"")</f>
        <v/>
      </c>
      <c r="L36" s="23">
        <f>IFERROR(INDEX(RAW_Multipliers!$E$5:$FM$1039,MATCH(Settings!$B$5&amp;"|"&amp;$A36,RAW_Multipliers!$A$5:$A$1039,0),34),"")</f>
        <v/>
      </c>
      <c r="M36" s="23">
        <f>IFERROR(INDEX(RAW_Multipliers!$E$5:$FM$1039,MATCH(Settings!$B$5&amp;"|"&amp;$A36,RAW_Multipliers!$A$5:$A$1039,0),38),"")</f>
        <v/>
      </c>
      <c r="N36" s="23">
        <f>IFERROR(INDEX(RAW_Multipliers!$E$5:$FM$1039,MATCH(Settings!$B$5&amp;"|"&amp;$A36,RAW_Multipliers!$A$5:$A$1039,0),42),"")</f>
        <v/>
      </c>
      <c r="O36" s="23">
        <f>IFERROR(INDEX(RAW_Multipliers!$E$5:$FM$1039,MATCH(Settings!$B$5&amp;"|"&amp;$A36,RAW_Multipliers!$A$5:$A$1039,0),41),"")</f>
        <v/>
      </c>
      <c r="P36" s="23">
        <f>IFERROR(INDEX(RAW_Multipliers!$E$5:$FM$1039,MATCH(Settings!$B$5&amp;"|"&amp;$A36,RAW_Multipliers!$A$5:$A$1039,0),45),"")</f>
        <v/>
      </c>
      <c r="Q36" s="23">
        <f>IFERROR(INDEX(RAW_Multipliers!$E$5:$FM$1039,MATCH(Settings!$B$5&amp;"|"&amp;$A36,RAW_Multipliers!$A$5:$A$1039,0),49),"")</f>
        <v/>
      </c>
      <c r="R36" s="23">
        <f>IFERROR(INDEX(RAW_Multipliers!$E$5:$FM$1039,MATCH(Settings!$B$5&amp;"|"&amp;$A36,RAW_Multipliers!$A$5:$A$1039,0),53),"")</f>
        <v/>
      </c>
      <c r="S36" s="23">
        <f>IFERROR(INDEX(RAW_Multipliers!$E$5:$FM$1039,MATCH(Settings!$B$5&amp;"|"&amp;$A36,RAW_Multipliers!$A$5:$A$1039,0),52),"")</f>
        <v/>
      </c>
      <c r="T36" s="23">
        <f>IFERROR(INDEX(RAW_Multipliers!$E$5:$FM$1039,MATCH(Settings!$B$5&amp;"|"&amp;$A36,RAW_Multipliers!$A$5:$A$1039,0),56),"")</f>
        <v/>
      </c>
      <c r="U36" s="23">
        <f>IFERROR(INDEX(RAW_Multipliers!$E$5:$FM$1039,MATCH(Settings!$B$5&amp;"|"&amp;$A36,RAW_Multipliers!$A$5:$A$1039,0),60),"")</f>
        <v/>
      </c>
      <c r="V36" s="23">
        <f>IFERROR(INDEX(RAW_Multipliers!$E$5:$FM$1039,MATCH(Settings!$B$5&amp;"|"&amp;$A36,RAW_Multipliers!$A$5:$A$1039,0),64),"")</f>
        <v/>
      </c>
      <c r="W36" s="23">
        <f>IFERROR(INDEX(RAW_Multipliers!$E$5:$FM$1039,MATCH(Settings!$B$5&amp;"|"&amp;$A36,RAW_Multipliers!$A$5:$A$1039,0),63),"")</f>
        <v/>
      </c>
      <c r="X36" s="23">
        <f>IFERROR(INDEX(RAW_Multipliers!$E$5:$FM$1039,MATCH(Settings!$B$5&amp;"|"&amp;$A36,RAW_Multipliers!$A$5:$A$1039,0),2),"")</f>
        <v/>
      </c>
      <c r="Y36" s="23">
        <f>IFERROR(INDEX(RAW_Multipliers!$E$5:$FM$1039,MATCH(Settings!$B$5&amp;"|"&amp;$A36,RAW_Multipliers!$A$5:$A$1039,0),3),"")</f>
        <v/>
      </c>
      <c r="Z36" s="23">
        <f>IFERROR(INDEX(RAW_Multipliers!$E$5:$FM$1039,MATCH(Settings!$B$5&amp;"|"&amp;$A36,RAW_Multipliers!$A$5:$A$1039,0),4),"")</f>
        <v/>
      </c>
    </row>
    <row r="37">
      <c r="A37" s="2" t="inlineStr">
        <is>
          <t>1402</t>
        </is>
      </c>
      <c r="B37" s="2" t="inlineStr">
        <is>
          <t>Other wood product manufacturing</t>
        </is>
      </c>
      <c r="C37" s="9">
        <f>INDEX(Lists!$D$5:$D$119,33)</f>
        <v/>
      </c>
      <c r="D37" s="23">
        <f>IFERROR(INDEX(RAW_Multipliers!$E$5:$FM$1039,MATCH(Settings!$B$5&amp;"|"&amp;$A37,RAW_Multipliers!$A$5:$A$1039,0),1),"")</f>
        <v/>
      </c>
      <c r="E37" s="23">
        <f>IFERROR(INDEX(RAW_Multipliers!$E$5:$FM$1039,MATCH(Settings!$B$5&amp;"|"&amp;$A37,RAW_Multipliers!$A$5:$A$1039,0),5),"")</f>
        <v/>
      </c>
      <c r="F37" s="23">
        <f>IFERROR(INDEX(RAW_Multipliers!$E$5:$FM$1039,MATCH(Settings!$B$5&amp;"|"&amp;$A37,RAW_Multipliers!$A$5:$A$1039,0),9),"")</f>
        <v/>
      </c>
      <c r="G37" s="23">
        <f>IFERROR(INDEX(RAW_Multipliers!$E$5:$FM$1039,MATCH(Settings!$B$5&amp;"|"&amp;$A37,RAW_Multipliers!$A$5:$A$1039,0),8),"")</f>
        <v/>
      </c>
      <c r="H37" s="23">
        <f>IFERROR(INDEX(RAW_Multipliers!$E$5:$FM$1039,MATCH(Settings!$B$5&amp;"|"&amp;$A37,RAW_Multipliers!$A$5:$A$1039,0),12),"")</f>
        <v/>
      </c>
      <c r="I37" s="23">
        <f>IFERROR(INDEX(RAW_Multipliers!$E$5:$FM$1039,MATCH(Settings!$B$5&amp;"|"&amp;$A37,RAW_Multipliers!$A$5:$A$1039,0),16),"")</f>
        <v/>
      </c>
      <c r="J37" s="23">
        <f>IFERROR(INDEX(RAW_Multipliers!$E$5:$FM$1039,MATCH(Settings!$B$5&amp;"|"&amp;$A37,RAW_Multipliers!$A$5:$A$1039,0),20),"")</f>
        <v/>
      </c>
      <c r="K37" s="23">
        <f>IFERROR(INDEX(RAW_Multipliers!$E$5:$FM$1039,MATCH(Settings!$B$5&amp;"|"&amp;$A37,RAW_Multipliers!$A$5:$A$1039,0),19),"")</f>
        <v/>
      </c>
      <c r="L37" s="23">
        <f>IFERROR(INDEX(RAW_Multipliers!$E$5:$FM$1039,MATCH(Settings!$B$5&amp;"|"&amp;$A37,RAW_Multipliers!$A$5:$A$1039,0),34),"")</f>
        <v/>
      </c>
      <c r="M37" s="23">
        <f>IFERROR(INDEX(RAW_Multipliers!$E$5:$FM$1039,MATCH(Settings!$B$5&amp;"|"&amp;$A37,RAW_Multipliers!$A$5:$A$1039,0),38),"")</f>
        <v/>
      </c>
      <c r="N37" s="23">
        <f>IFERROR(INDEX(RAW_Multipliers!$E$5:$FM$1039,MATCH(Settings!$B$5&amp;"|"&amp;$A37,RAW_Multipliers!$A$5:$A$1039,0),42),"")</f>
        <v/>
      </c>
      <c r="O37" s="23">
        <f>IFERROR(INDEX(RAW_Multipliers!$E$5:$FM$1039,MATCH(Settings!$B$5&amp;"|"&amp;$A37,RAW_Multipliers!$A$5:$A$1039,0),41),"")</f>
        <v/>
      </c>
      <c r="P37" s="23">
        <f>IFERROR(INDEX(RAW_Multipliers!$E$5:$FM$1039,MATCH(Settings!$B$5&amp;"|"&amp;$A37,RAW_Multipliers!$A$5:$A$1039,0),45),"")</f>
        <v/>
      </c>
      <c r="Q37" s="23">
        <f>IFERROR(INDEX(RAW_Multipliers!$E$5:$FM$1039,MATCH(Settings!$B$5&amp;"|"&amp;$A37,RAW_Multipliers!$A$5:$A$1039,0),49),"")</f>
        <v/>
      </c>
      <c r="R37" s="23">
        <f>IFERROR(INDEX(RAW_Multipliers!$E$5:$FM$1039,MATCH(Settings!$B$5&amp;"|"&amp;$A37,RAW_Multipliers!$A$5:$A$1039,0),53),"")</f>
        <v/>
      </c>
      <c r="S37" s="23">
        <f>IFERROR(INDEX(RAW_Multipliers!$E$5:$FM$1039,MATCH(Settings!$B$5&amp;"|"&amp;$A37,RAW_Multipliers!$A$5:$A$1039,0),52),"")</f>
        <v/>
      </c>
      <c r="T37" s="23">
        <f>IFERROR(INDEX(RAW_Multipliers!$E$5:$FM$1039,MATCH(Settings!$B$5&amp;"|"&amp;$A37,RAW_Multipliers!$A$5:$A$1039,0),56),"")</f>
        <v/>
      </c>
      <c r="U37" s="23">
        <f>IFERROR(INDEX(RAW_Multipliers!$E$5:$FM$1039,MATCH(Settings!$B$5&amp;"|"&amp;$A37,RAW_Multipliers!$A$5:$A$1039,0),60),"")</f>
        <v/>
      </c>
      <c r="V37" s="23">
        <f>IFERROR(INDEX(RAW_Multipliers!$E$5:$FM$1039,MATCH(Settings!$B$5&amp;"|"&amp;$A37,RAW_Multipliers!$A$5:$A$1039,0),64),"")</f>
        <v/>
      </c>
      <c r="W37" s="23">
        <f>IFERROR(INDEX(RAW_Multipliers!$E$5:$FM$1039,MATCH(Settings!$B$5&amp;"|"&amp;$A37,RAW_Multipliers!$A$5:$A$1039,0),63),"")</f>
        <v/>
      </c>
      <c r="X37" s="23">
        <f>IFERROR(INDEX(RAW_Multipliers!$E$5:$FM$1039,MATCH(Settings!$B$5&amp;"|"&amp;$A37,RAW_Multipliers!$A$5:$A$1039,0),2),"")</f>
        <v/>
      </c>
      <c r="Y37" s="23">
        <f>IFERROR(INDEX(RAW_Multipliers!$E$5:$FM$1039,MATCH(Settings!$B$5&amp;"|"&amp;$A37,RAW_Multipliers!$A$5:$A$1039,0),3),"")</f>
        <v/>
      </c>
      <c r="Z37" s="23">
        <f>IFERROR(INDEX(RAW_Multipliers!$E$5:$FM$1039,MATCH(Settings!$B$5&amp;"|"&amp;$A37,RAW_Multipliers!$A$5:$A$1039,0),4),"")</f>
        <v/>
      </c>
    </row>
    <row r="38">
      <c r="A38" s="2" t="inlineStr">
        <is>
          <t>1501</t>
        </is>
      </c>
      <c r="B38" s="2" t="inlineStr">
        <is>
          <t>Pulp, paper and paperboard manufacturing</t>
        </is>
      </c>
      <c r="C38" s="9">
        <f>INDEX(Lists!$D$5:$D$119,34)</f>
        <v/>
      </c>
      <c r="D38" s="23">
        <f>IFERROR(INDEX(RAW_Multipliers!$E$5:$FM$1039,MATCH(Settings!$B$5&amp;"|"&amp;$A38,RAW_Multipliers!$A$5:$A$1039,0),1),"")</f>
        <v/>
      </c>
      <c r="E38" s="23">
        <f>IFERROR(INDEX(RAW_Multipliers!$E$5:$FM$1039,MATCH(Settings!$B$5&amp;"|"&amp;$A38,RAW_Multipliers!$A$5:$A$1039,0),5),"")</f>
        <v/>
      </c>
      <c r="F38" s="23">
        <f>IFERROR(INDEX(RAW_Multipliers!$E$5:$FM$1039,MATCH(Settings!$B$5&amp;"|"&amp;$A38,RAW_Multipliers!$A$5:$A$1039,0),9),"")</f>
        <v/>
      </c>
      <c r="G38" s="23">
        <f>IFERROR(INDEX(RAW_Multipliers!$E$5:$FM$1039,MATCH(Settings!$B$5&amp;"|"&amp;$A38,RAW_Multipliers!$A$5:$A$1039,0),8),"")</f>
        <v/>
      </c>
      <c r="H38" s="23">
        <f>IFERROR(INDEX(RAW_Multipliers!$E$5:$FM$1039,MATCH(Settings!$B$5&amp;"|"&amp;$A38,RAW_Multipliers!$A$5:$A$1039,0),12),"")</f>
        <v/>
      </c>
      <c r="I38" s="23">
        <f>IFERROR(INDEX(RAW_Multipliers!$E$5:$FM$1039,MATCH(Settings!$B$5&amp;"|"&amp;$A38,RAW_Multipliers!$A$5:$A$1039,0),16),"")</f>
        <v/>
      </c>
      <c r="J38" s="23">
        <f>IFERROR(INDEX(RAW_Multipliers!$E$5:$FM$1039,MATCH(Settings!$B$5&amp;"|"&amp;$A38,RAW_Multipliers!$A$5:$A$1039,0),20),"")</f>
        <v/>
      </c>
      <c r="K38" s="23">
        <f>IFERROR(INDEX(RAW_Multipliers!$E$5:$FM$1039,MATCH(Settings!$B$5&amp;"|"&amp;$A38,RAW_Multipliers!$A$5:$A$1039,0),19),"")</f>
        <v/>
      </c>
      <c r="L38" s="23">
        <f>IFERROR(INDEX(RAW_Multipliers!$E$5:$FM$1039,MATCH(Settings!$B$5&amp;"|"&amp;$A38,RAW_Multipliers!$A$5:$A$1039,0),34),"")</f>
        <v/>
      </c>
      <c r="M38" s="23">
        <f>IFERROR(INDEX(RAW_Multipliers!$E$5:$FM$1039,MATCH(Settings!$B$5&amp;"|"&amp;$A38,RAW_Multipliers!$A$5:$A$1039,0),38),"")</f>
        <v/>
      </c>
      <c r="N38" s="23">
        <f>IFERROR(INDEX(RAW_Multipliers!$E$5:$FM$1039,MATCH(Settings!$B$5&amp;"|"&amp;$A38,RAW_Multipliers!$A$5:$A$1039,0),42),"")</f>
        <v/>
      </c>
      <c r="O38" s="23">
        <f>IFERROR(INDEX(RAW_Multipliers!$E$5:$FM$1039,MATCH(Settings!$B$5&amp;"|"&amp;$A38,RAW_Multipliers!$A$5:$A$1039,0),41),"")</f>
        <v/>
      </c>
      <c r="P38" s="23">
        <f>IFERROR(INDEX(RAW_Multipliers!$E$5:$FM$1039,MATCH(Settings!$B$5&amp;"|"&amp;$A38,RAW_Multipliers!$A$5:$A$1039,0),45),"")</f>
        <v/>
      </c>
      <c r="Q38" s="23">
        <f>IFERROR(INDEX(RAW_Multipliers!$E$5:$FM$1039,MATCH(Settings!$B$5&amp;"|"&amp;$A38,RAW_Multipliers!$A$5:$A$1039,0),49),"")</f>
        <v/>
      </c>
      <c r="R38" s="23">
        <f>IFERROR(INDEX(RAW_Multipliers!$E$5:$FM$1039,MATCH(Settings!$B$5&amp;"|"&amp;$A38,RAW_Multipliers!$A$5:$A$1039,0),53),"")</f>
        <v/>
      </c>
      <c r="S38" s="23">
        <f>IFERROR(INDEX(RAW_Multipliers!$E$5:$FM$1039,MATCH(Settings!$B$5&amp;"|"&amp;$A38,RAW_Multipliers!$A$5:$A$1039,0),52),"")</f>
        <v/>
      </c>
      <c r="T38" s="23">
        <f>IFERROR(INDEX(RAW_Multipliers!$E$5:$FM$1039,MATCH(Settings!$B$5&amp;"|"&amp;$A38,RAW_Multipliers!$A$5:$A$1039,0),56),"")</f>
        <v/>
      </c>
      <c r="U38" s="23">
        <f>IFERROR(INDEX(RAW_Multipliers!$E$5:$FM$1039,MATCH(Settings!$B$5&amp;"|"&amp;$A38,RAW_Multipliers!$A$5:$A$1039,0),60),"")</f>
        <v/>
      </c>
      <c r="V38" s="23">
        <f>IFERROR(INDEX(RAW_Multipliers!$E$5:$FM$1039,MATCH(Settings!$B$5&amp;"|"&amp;$A38,RAW_Multipliers!$A$5:$A$1039,0),64),"")</f>
        <v/>
      </c>
      <c r="W38" s="23">
        <f>IFERROR(INDEX(RAW_Multipliers!$E$5:$FM$1039,MATCH(Settings!$B$5&amp;"|"&amp;$A38,RAW_Multipliers!$A$5:$A$1039,0),63),"")</f>
        <v/>
      </c>
      <c r="X38" s="23">
        <f>IFERROR(INDEX(RAW_Multipliers!$E$5:$FM$1039,MATCH(Settings!$B$5&amp;"|"&amp;$A38,RAW_Multipliers!$A$5:$A$1039,0),2),"")</f>
        <v/>
      </c>
      <c r="Y38" s="23">
        <f>IFERROR(INDEX(RAW_Multipliers!$E$5:$FM$1039,MATCH(Settings!$B$5&amp;"|"&amp;$A38,RAW_Multipliers!$A$5:$A$1039,0),3),"")</f>
        <v/>
      </c>
      <c r="Z38" s="23">
        <f>IFERROR(INDEX(RAW_Multipliers!$E$5:$FM$1039,MATCH(Settings!$B$5&amp;"|"&amp;$A38,RAW_Multipliers!$A$5:$A$1039,0),4),"")</f>
        <v/>
      </c>
    </row>
    <row r="39">
      <c r="A39" s="2" t="inlineStr">
        <is>
          <t>1502</t>
        </is>
      </c>
      <c r="B39" s="2" t="inlineStr">
        <is>
          <t>Paper stationery and other converted paper product manufacturing</t>
        </is>
      </c>
      <c r="C39" s="9">
        <f>INDEX(Lists!$D$5:$D$119,35)</f>
        <v/>
      </c>
      <c r="D39" s="23">
        <f>IFERROR(INDEX(RAW_Multipliers!$E$5:$FM$1039,MATCH(Settings!$B$5&amp;"|"&amp;$A39,RAW_Multipliers!$A$5:$A$1039,0),1),"")</f>
        <v/>
      </c>
      <c r="E39" s="23">
        <f>IFERROR(INDEX(RAW_Multipliers!$E$5:$FM$1039,MATCH(Settings!$B$5&amp;"|"&amp;$A39,RAW_Multipliers!$A$5:$A$1039,0),5),"")</f>
        <v/>
      </c>
      <c r="F39" s="23">
        <f>IFERROR(INDEX(RAW_Multipliers!$E$5:$FM$1039,MATCH(Settings!$B$5&amp;"|"&amp;$A39,RAW_Multipliers!$A$5:$A$1039,0),9),"")</f>
        <v/>
      </c>
      <c r="G39" s="23">
        <f>IFERROR(INDEX(RAW_Multipliers!$E$5:$FM$1039,MATCH(Settings!$B$5&amp;"|"&amp;$A39,RAW_Multipliers!$A$5:$A$1039,0),8),"")</f>
        <v/>
      </c>
      <c r="H39" s="23">
        <f>IFERROR(INDEX(RAW_Multipliers!$E$5:$FM$1039,MATCH(Settings!$B$5&amp;"|"&amp;$A39,RAW_Multipliers!$A$5:$A$1039,0),12),"")</f>
        <v/>
      </c>
      <c r="I39" s="23">
        <f>IFERROR(INDEX(RAW_Multipliers!$E$5:$FM$1039,MATCH(Settings!$B$5&amp;"|"&amp;$A39,RAW_Multipliers!$A$5:$A$1039,0),16),"")</f>
        <v/>
      </c>
      <c r="J39" s="23">
        <f>IFERROR(INDEX(RAW_Multipliers!$E$5:$FM$1039,MATCH(Settings!$B$5&amp;"|"&amp;$A39,RAW_Multipliers!$A$5:$A$1039,0),20),"")</f>
        <v/>
      </c>
      <c r="K39" s="23">
        <f>IFERROR(INDEX(RAW_Multipliers!$E$5:$FM$1039,MATCH(Settings!$B$5&amp;"|"&amp;$A39,RAW_Multipliers!$A$5:$A$1039,0),19),"")</f>
        <v/>
      </c>
      <c r="L39" s="23">
        <f>IFERROR(INDEX(RAW_Multipliers!$E$5:$FM$1039,MATCH(Settings!$B$5&amp;"|"&amp;$A39,RAW_Multipliers!$A$5:$A$1039,0),34),"")</f>
        <v/>
      </c>
      <c r="M39" s="23">
        <f>IFERROR(INDEX(RAW_Multipliers!$E$5:$FM$1039,MATCH(Settings!$B$5&amp;"|"&amp;$A39,RAW_Multipliers!$A$5:$A$1039,0),38),"")</f>
        <v/>
      </c>
      <c r="N39" s="23">
        <f>IFERROR(INDEX(RAW_Multipliers!$E$5:$FM$1039,MATCH(Settings!$B$5&amp;"|"&amp;$A39,RAW_Multipliers!$A$5:$A$1039,0),42),"")</f>
        <v/>
      </c>
      <c r="O39" s="23">
        <f>IFERROR(INDEX(RAW_Multipliers!$E$5:$FM$1039,MATCH(Settings!$B$5&amp;"|"&amp;$A39,RAW_Multipliers!$A$5:$A$1039,0),41),"")</f>
        <v/>
      </c>
      <c r="P39" s="23">
        <f>IFERROR(INDEX(RAW_Multipliers!$E$5:$FM$1039,MATCH(Settings!$B$5&amp;"|"&amp;$A39,RAW_Multipliers!$A$5:$A$1039,0),45),"")</f>
        <v/>
      </c>
      <c r="Q39" s="23">
        <f>IFERROR(INDEX(RAW_Multipliers!$E$5:$FM$1039,MATCH(Settings!$B$5&amp;"|"&amp;$A39,RAW_Multipliers!$A$5:$A$1039,0),49),"")</f>
        <v/>
      </c>
      <c r="R39" s="23">
        <f>IFERROR(INDEX(RAW_Multipliers!$E$5:$FM$1039,MATCH(Settings!$B$5&amp;"|"&amp;$A39,RAW_Multipliers!$A$5:$A$1039,0),53),"")</f>
        <v/>
      </c>
      <c r="S39" s="23">
        <f>IFERROR(INDEX(RAW_Multipliers!$E$5:$FM$1039,MATCH(Settings!$B$5&amp;"|"&amp;$A39,RAW_Multipliers!$A$5:$A$1039,0),52),"")</f>
        <v/>
      </c>
      <c r="T39" s="23">
        <f>IFERROR(INDEX(RAW_Multipliers!$E$5:$FM$1039,MATCH(Settings!$B$5&amp;"|"&amp;$A39,RAW_Multipliers!$A$5:$A$1039,0),56),"")</f>
        <v/>
      </c>
      <c r="U39" s="23">
        <f>IFERROR(INDEX(RAW_Multipliers!$E$5:$FM$1039,MATCH(Settings!$B$5&amp;"|"&amp;$A39,RAW_Multipliers!$A$5:$A$1039,0),60),"")</f>
        <v/>
      </c>
      <c r="V39" s="23">
        <f>IFERROR(INDEX(RAW_Multipliers!$E$5:$FM$1039,MATCH(Settings!$B$5&amp;"|"&amp;$A39,RAW_Multipliers!$A$5:$A$1039,0),64),"")</f>
        <v/>
      </c>
      <c r="W39" s="23">
        <f>IFERROR(INDEX(RAW_Multipliers!$E$5:$FM$1039,MATCH(Settings!$B$5&amp;"|"&amp;$A39,RAW_Multipliers!$A$5:$A$1039,0),63),"")</f>
        <v/>
      </c>
      <c r="X39" s="23">
        <f>IFERROR(INDEX(RAW_Multipliers!$E$5:$FM$1039,MATCH(Settings!$B$5&amp;"|"&amp;$A39,RAW_Multipliers!$A$5:$A$1039,0),2),"")</f>
        <v/>
      </c>
      <c r="Y39" s="23">
        <f>IFERROR(INDEX(RAW_Multipliers!$E$5:$FM$1039,MATCH(Settings!$B$5&amp;"|"&amp;$A39,RAW_Multipliers!$A$5:$A$1039,0),3),"")</f>
        <v/>
      </c>
      <c r="Z39" s="23">
        <f>IFERROR(INDEX(RAW_Multipliers!$E$5:$FM$1039,MATCH(Settings!$B$5&amp;"|"&amp;$A39,RAW_Multipliers!$A$5:$A$1039,0),4),"")</f>
        <v/>
      </c>
    </row>
    <row r="40">
      <c r="A40" s="2" t="inlineStr">
        <is>
          <t>1601</t>
        </is>
      </c>
      <c r="B40" s="2" t="inlineStr">
        <is>
          <t>Printing (including the reproduction of recorded media)</t>
        </is>
      </c>
      <c r="C40" s="9">
        <f>INDEX(Lists!$D$5:$D$119,36)</f>
        <v/>
      </c>
      <c r="D40" s="23">
        <f>IFERROR(INDEX(RAW_Multipliers!$E$5:$FM$1039,MATCH(Settings!$B$5&amp;"|"&amp;$A40,RAW_Multipliers!$A$5:$A$1039,0),1),"")</f>
        <v/>
      </c>
      <c r="E40" s="23">
        <f>IFERROR(INDEX(RAW_Multipliers!$E$5:$FM$1039,MATCH(Settings!$B$5&amp;"|"&amp;$A40,RAW_Multipliers!$A$5:$A$1039,0),5),"")</f>
        <v/>
      </c>
      <c r="F40" s="23">
        <f>IFERROR(INDEX(RAW_Multipliers!$E$5:$FM$1039,MATCH(Settings!$B$5&amp;"|"&amp;$A40,RAW_Multipliers!$A$5:$A$1039,0),9),"")</f>
        <v/>
      </c>
      <c r="G40" s="23">
        <f>IFERROR(INDEX(RAW_Multipliers!$E$5:$FM$1039,MATCH(Settings!$B$5&amp;"|"&amp;$A40,RAW_Multipliers!$A$5:$A$1039,0),8),"")</f>
        <v/>
      </c>
      <c r="H40" s="23">
        <f>IFERROR(INDEX(RAW_Multipliers!$E$5:$FM$1039,MATCH(Settings!$B$5&amp;"|"&amp;$A40,RAW_Multipliers!$A$5:$A$1039,0),12),"")</f>
        <v/>
      </c>
      <c r="I40" s="23">
        <f>IFERROR(INDEX(RAW_Multipliers!$E$5:$FM$1039,MATCH(Settings!$B$5&amp;"|"&amp;$A40,RAW_Multipliers!$A$5:$A$1039,0),16),"")</f>
        <v/>
      </c>
      <c r="J40" s="23">
        <f>IFERROR(INDEX(RAW_Multipliers!$E$5:$FM$1039,MATCH(Settings!$B$5&amp;"|"&amp;$A40,RAW_Multipliers!$A$5:$A$1039,0),20),"")</f>
        <v/>
      </c>
      <c r="K40" s="23">
        <f>IFERROR(INDEX(RAW_Multipliers!$E$5:$FM$1039,MATCH(Settings!$B$5&amp;"|"&amp;$A40,RAW_Multipliers!$A$5:$A$1039,0),19),"")</f>
        <v/>
      </c>
      <c r="L40" s="23">
        <f>IFERROR(INDEX(RAW_Multipliers!$E$5:$FM$1039,MATCH(Settings!$B$5&amp;"|"&amp;$A40,RAW_Multipliers!$A$5:$A$1039,0),34),"")</f>
        <v/>
      </c>
      <c r="M40" s="23">
        <f>IFERROR(INDEX(RAW_Multipliers!$E$5:$FM$1039,MATCH(Settings!$B$5&amp;"|"&amp;$A40,RAW_Multipliers!$A$5:$A$1039,0),38),"")</f>
        <v/>
      </c>
      <c r="N40" s="23">
        <f>IFERROR(INDEX(RAW_Multipliers!$E$5:$FM$1039,MATCH(Settings!$B$5&amp;"|"&amp;$A40,RAW_Multipliers!$A$5:$A$1039,0),42),"")</f>
        <v/>
      </c>
      <c r="O40" s="23">
        <f>IFERROR(INDEX(RAW_Multipliers!$E$5:$FM$1039,MATCH(Settings!$B$5&amp;"|"&amp;$A40,RAW_Multipliers!$A$5:$A$1039,0),41),"")</f>
        <v/>
      </c>
      <c r="P40" s="23">
        <f>IFERROR(INDEX(RAW_Multipliers!$E$5:$FM$1039,MATCH(Settings!$B$5&amp;"|"&amp;$A40,RAW_Multipliers!$A$5:$A$1039,0),45),"")</f>
        <v/>
      </c>
      <c r="Q40" s="23">
        <f>IFERROR(INDEX(RAW_Multipliers!$E$5:$FM$1039,MATCH(Settings!$B$5&amp;"|"&amp;$A40,RAW_Multipliers!$A$5:$A$1039,0),49),"")</f>
        <v/>
      </c>
      <c r="R40" s="23">
        <f>IFERROR(INDEX(RAW_Multipliers!$E$5:$FM$1039,MATCH(Settings!$B$5&amp;"|"&amp;$A40,RAW_Multipliers!$A$5:$A$1039,0),53),"")</f>
        <v/>
      </c>
      <c r="S40" s="23">
        <f>IFERROR(INDEX(RAW_Multipliers!$E$5:$FM$1039,MATCH(Settings!$B$5&amp;"|"&amp;$A40,RAW_Multipliers!$A$5:$A$1039,0),52),"")</f>
        <v/>
      </c>
      <c r="T40" s="23">
        <f>IFERROR(INDEX(RAW_Multipliers!$E$5:$FM$1039,MATCH(Settings!$B$5&amp;"|"&amp;$A40,RAW_Multipliers!$A$5:$A$1039,0),56),"")</f>
        <v/>
      </c>
      <c r="U40" s="23">
        <f>IFERROR(INDEX(RAW_Multipliers!$E$5:$FM$1039,MATCH(Settings!$B$5&amp;"|"&amp;$A40,RAW_Multipliers!$A$5:$A$1039,0),60),"")</f>
        <v/>
      </c>
      <c r="V40" s="23">
        <f>IFERROR(INDEX(RAW_Multipliers!$E$5:$FM$1039,MATCH(Settings!$B$5&amp;"|"&amp;$A40,RAW_Multipliers!$A$5:$A$1039,0),64),"")</f>
        <v/>
      </c>
      <c r="W40" s="23">
        <f>IFERROR(INDEX(RAW_Multipliers!$E$5:$FM$1039,MATCH(Settings!$B$5&amp;"|"&amp;$A40,RAW_Multipliers!$A$5:$A$1039,0),63),"")</f>
        <v/>
      </c>
      <c r="X40" s="23">
        <f>IFERROR(INDEX(RAW_Multipliers!$E$5:$FM$1039,MATCH(Settings!$B$5&amp;"|"&amp;$A40,RAW_Multipliers!$A$5:$A$1039,0),2),"")</f>
        <v/>
      </c>
      <c r="Y40" s="23">
        <f>IFERROR(INDEX(RAW_Multipliers!$E$5:$FM$1039,MATCH(Settings!$B$5&amp;"|"&amp;$A40,RAW_Multipliers!$A$5:$A$1039,0),3),"")</f>
        <v/>
      </c>
      <c r="Z40" s="23">
        <f>IFERROR(INDEX(RAW_Multipliers!$E$5:$FM$1039,MATCH(Settings!$B$5&amp;"|"&amp;$A40,RAW_Multipliers!$A$5:$A$1039,0),4),"")</f>
        <v/>
      </c>
    </row>
    <row r="41">
      <c r="A41" s="2" t="inlineStr">
        <is>
          <t>1701</t>
        </is>
      </c>
      <c r="B41" s="2" t="inlineStr">
        <is>
          <t>Petroleum and coal product manufacturing</t>
        </is>
      </c>
      <c r="C41" s="9">
        <f>INDEX(Lists!$D$5:$D$119,37)</f>
        <v/>
      </c>
      <c r="D41" s="23">
        <f>IFERROR(INDEX(RAW_Multipliers!$E$5:$FM$1039,MATCH(Settings!$B$5&amp;"|"&amp;$A41,RAW_Multipliers!$A$5:$A$1039,0),1),"")</f>
        <v/>
      </c>
      <c r="E41" s="23">
        <f>IFERROR(INDEX(RAW_Multipliers!$E$5:$FM$1039,MATCH(Settings!$B$5&amp;"|"&amp;$A41,RAW_Multipliers!$A$5:$A$1039,0),5),"")</f>
        <v/>
      </c>
      <c r="F41" s="23">
        <f>IFERROR(INDEX(RAW_Multipliers!$E$5:$FM$1039,MATCH(Settings!$B$5&amp;"|"&amp;$A41,RAW_Multipliers!$A$5:$A$1039,0),9),"")</f>
        <v/>
      </c>
      <c r="G41" s="23">
        <f>IFERROR(INDEX(RAW_Multipliers!$E$5:$FM$1039,MATCH(Settings!$B$5&amp;"|"&amp;$A41,RAW_Multipliers!$A$5:$A$1039,0),8),"")</f>
        <v/>
      </c>
      <c r="H41" s="23">
        <f>IFERROR(INDEX(RAW_Multipliers!$E$5:$FM$1039,MATCH(Settings!$B$5&amp;"|"&amp;$A41,RAW_Multipliers!$A$5:$A$1039,0),12),"")</f>
        <v/>
      </c>
      <c r="I41" s="23">
        <f>IFERROR(INDEX(RAW_Multipliers!$E$5:$FM$1039,MATCH(Settings!$B$5&amp;"|"&amp;$A41,RAW_Multipliers!$A$5:$A$1039,0),16),"")</f>
        <v/>
      </c>
      <c r="J41" s="23">
        <f>IFERROR(INDEX(RAW_Multipliers!$E$5:$FM$1039,MATCH(Settings!$B$5&amp;"|"&amp;$A41,RAW_Multipliers!$A$5:$A$1039,0),20),"")</f>
        <v/>
      </c>
      <c r="K41" s="23">
        <f>IFERROR(INDEX(RAW_Multipliers!$E$5:$FM$1039,MATCH(Settings!$B$5&amp;"|"&amp;$A41,RAW_Multipliers!$A$5:$A$1039,0),19),"")</f>
        <v/>
      </c>
      <c r="L41" s="23">
        <f>IFERROR(INDEX(RAW_Multipliers!$E$5:$FM$1039,MATCH(Settings!$B$5&amp;"|"&amp;$A41,RAW_Multipliers!$A$5:$A$1039,0),34),"")</f>
        <v/>
      </c>
      <c r="M41" s="23">
        <f>IFERROR(INDEX(RAW_Multipliers!$E$5:$FM$1039,MATCH(Settings!$B$5&amp;"|"&amp;$A41,RAW_Multipliers!$A$5:$A$1039,0),38),"")</f>
        <v/>
      </c>
      <c r="N41" s="23">
        <f>IFERROR(INDEX(RAW_Multipliers!$E$5:$FM$1039,MATCH(Settings!$B$5&amp;"|"&amp;$A41,RAW_Multipliers!$A$5:$A$1039,0),42),"")</f>
        <v/>
      </c>
      <c r="O41" s="23">
        <f>IFERROR(INDEX(RAW_Multipliers!$E$5:$FM$1039,MATCH(Settings!$B$5&amp;"|"&amp;$A41,RAW_Multipliers!$A$5:$A$1039,0),41),"")</f>
        <v/>
      </c>
      <c r="P41" s="23">
        <f>IFERROR(INDEX(RAW_Multipliers!$E$5:$FM$1039,MATCH(Settings!$B$5&amp;"|"&amp;$A41,RAW_Multipliers!$A$5:$A$1039,0),45),"")</f>
        <v/>
      </c>
      <c r="Q41" s="23">
        <f>IFERROR(INDEX(RAW_Multipliers!$E$5:$FM$1039,MATCH(Settings!$B$5&amp;"|"&amp;$A41,RAW_Multipliers!$A$5:$A$1039,0),49),"")</f>
        <v/>
      </c>
      <c r="R41" s="23">
        <f>IFERROR(INDEX(RAW_Multipliers!$E$5:$FM$1039,MATCH(Settings!$B$5&amp;"|"&amp;$A41,RAW_Multipliers!$A$5:$A$1039,0),53),"")</f>
        <v/>
      </c>
      <c r="S41" s="23">
        <f>IFERROR(INDEX(RAW_Multipliers!$E$5:$FM$1039,MATCH(Settings!$B$5&amp;"|"&amp;$A41,RAW_Multipliers!$A$5:$A$1039,0),52),"")</f>
        <v/>
      </c>
      <c r="T41" s="23">
        <f>IFERROR(INDEX(RAW_Multipliers!$E$5:$FM$1039,MATCH(Settings!$B$5&amp;"|"&amp;$A41,RAW_Multipliers!$A$5:$A$1039,0),56),"")</f>
        <v/>
      </c>
      <c r="U41" s="23">
        <f>IFERROR(INDEX(RAW_Multipliers!$E$5:$FM$1039,MATCH(Settings!$B$5&amp;"|"&amp;$A41,RAW_Multipliers!$A$5:$A$1039,0),60),"")</f>
        <v/>
      </c>
      <c r="V41" s="23">
        <f>IFERROR(INDEX(RAW_Multipliers!$E$5:$FM$1039,MATCH(Settings!$B$5&amp;"|"&amp;$A41,RAW_Multipliers!$A$5:$A$1039,0),64),"")</f>
        <v/>
      </c>
      <c r="W41" s="23">
        <f>IFERROR(INDEX(RAW_Multipliers!$E$5:$FM$1039,MATCH(Settings!$B$5&amp;"|"&amp;$A41,RAW_Multipliers!$A$5:$A$1039,0),63),"")</f>
        <v/>
      </c>
      <c r="X41" s="23">
        <f>IFERROR(INDEX(RAW_Multipliers!$E$5:$FM$1039,MATCH(Settings!$B$5&amp;"|"&amp;$A41,RAW_Multipliers!$A$5:$A$1039,0),2),"")</f>
        <v/>
      </c>
      <c r="Y41" s="23">
        <f>IFERROR(INDEX(RAW_Multipliers!$E$5:$FM$1039,MATCH(Settings!$B$5&amp;"|"&amp;$A41,RAW_Multipliers!$A$5:$A$1039,0),3),"")</f>
        <v/>
      </c>
      <c r="Z41" s="23">
        <f>IFERROR(INDEX(RAW_Multipliers!$E$5:$FM$1039,MATCH(Settings!$B$5&amp;"|"&amp;$A41,RAW_Multipliers!$A$5:$A$1039,0),4),"")</f>
        <v/>
      </c>
    </row>
    <row r="42">
      <c r="A42" s="2" t="inlineStr">
        <is>
          <t>1801</t>
        </is>
      </c>
      <c r="B42" s="2" t="inlineStr">
        <is>
          <t>Human pharmaceutical and medicinal product manufacturing</t>
        </is>
      </c>
      <c r="C42" s="9">
        <f>INDEX(Lists!$D$5:$D$119,38)</f>
        <v/>
      </c>
      <c r="D42" s="23">
        <f>IFERROR(INDEX(RAW_Multipliers!$E$5:$FM$1039,MATCH(Settings!$B$5&amp;"|"&amp;$A42,RAW_Multipliers!$A$5:$A$1039,0),1),"")</f>
        <v/>
      </c>
      <c r="E42" s="23">
        <f>IFERROR(INDEX(RAW_Multipliers!$E$5:$FM$1039,MATCH(Settings!$B$5&amp;"|"&amp;$A42,RAW_Multipliers!$A$5:$A$1039,0),5),"")</f>
        <v/>
      </c>
      <c r="F42" s="23">
        <f>IFERROR(INDEX(RAW_Multipliers!$E$5:$FM$1039,MATCH(Settings!$B$5&amp;"|"&amp;$A42,RAW_Multipliers!$A$5:$A$1039,0),9),"")</f>
        <v/>
      </c>
      <c r="G42" s="23">
        <f>IFERROR(INDEX(RAW_Multipliers!$E$5:$FM$1039,MATCH(Settings!$B$5&amp;"|"&amp;$A42,RAW_Multipliers!$A$5:$A$1039,0),8),"")</f>
        <v/>
      </c>
      <c r="H42" s="23">
        <f>IFERROR(INDEX(RAW_Multipliers!$E$5:$FM$1039,MATCH(Settings!$B$5&amp;"|"&amp;$A42,RAW_Multipliers!$A$5:$A$1039,0),12),"")</f>
        <v/>
      </c>
      <c r="I42" s="23">
        <f>IFERROR(INDEX(RAW_Multipliers!$E$5:$FM$1039,MATCH(Settings!$B$5&amp;"|"&amp;$A42,RAW_Multipliers!$A$5:$A$1039,0),16),"")</f>
        <v/>
      </c>
      <c r="J42" s="23">
        <f>IFERROR(INDEX(RAW_Multipliers!$E$5:$FM$1039,MATCH(Settings!$B$5&amp;"|"&amp;$A42,RAW_Multipliers!$A$5:$A$1039,0),20),"")</f>
        <v/>
      </c>
      <c r="K42" s="23">
        <f>IFERROR(INDEX(RAW_Multipliers!$E$5:$FM$1039,MATCH(Settings!$B$5&amp;"|"&amp;$A42,RAW_Multipliers!$A$5:$A$1039,0),19),"")</f>
        <v/>
      </c>
      <c r="L42" s="23">
        <f>IFERROR(INDEX(RAW_Multipliers!$E$5:$FM$1039,MATCH(Settings!$B$5&amp;"|"&amp;$A42,RAW_Multipliers!$A$5:$A$1039,0),34),"")</f>
        <v/>
      </c>
      <c r="M42" s="23">
        <f>IFERROR(INDEX(RAW_Multipliers!$E$5:$FM$1039,MATCH(Settings!$B$5&amp;"|"&amp;$A42,RAW_Multipliers!$A$5:$A$1039,0),38),"")</f>
        <v/>
      </c>
      <c r="N42" s="23">
        <f>IFERROR(INDEX(RAW_Multipliers!$E$5:$FM$1039,MATCH(Settings!$B$5&amp;"|"&amp;$A42,RAW_Multipliers!$A$5:$A$1039,0),42),"")</f>
        <v/>
      </c>
      <c r="O42" s="23">
        <f>IFERROR(INDEX(RAW_Multipliers!$E$5:$FM$1039,MATCH(Settings!$B$5&amp;"|"&amp;$A42,RAW_Multipliers!$A$5:$A$1039,0),41),"")</f>
        <v/>
      </c>
      <c r="P42" s="23">
        <f>IFERROR(INDEX(RAW_Multipliers!$E$5:$FM$1039,MATCH(Settings!$B$5&amp;"|"&amp;$A42,RAW_Multipliers!$A$5:$A$1039,0),45),"")</f>
        <v/>
      </c>
      <c r="Q42" s="23">
        <f>IFERROR(INDEX(RAW_Multipliers!$E$5:$FM$1039,MATCH(Settings!$B$5&amp;"|"&amp;$A42,RAW_Multipliers!$A$5:$A$1039,0),49),"")</f>
        <v/>
      </c>
      <c r="R42" s="23">
        <f>IFERROR(INDEX(RAW_Multipliers!$E$5:$FM$1039,MATCH(Settings!$B$5&amp;"|"&amp;$A42,RAW_Multipliers!$A$5:$A$1039,0),53),"")</f>
        <v/>
      </c>
      <c r="S42" s="23">
        <f>IFERROR(INDEX(RAW_Multipliers!$E$5:$FM$1039,MATCH(Settings!$B$5&amp;"|"&amp;$A42,RAW_Multipliers!$A$5:$A$1039,0),52),"")</f>
        <v/>
      </c>
      <c r="T42" s="23">
        <f>IFERROR(INDEX(RAW_Multipliers!$E$5:$FM$1039,MATCH(Settings!$B$5&amp;"|"&amp;$A42,RAW_Multipliers!$A$5:$A$1039,0),56),"")</f>
        <v/>
      </c>
      <c r="U42" s="23">
        <f>IFERROR(INDEX(RAW_Multipliers!$E$5:$FM$1039,MATCH(Settings!$B$5&amp;"|"&amp;$A42,RAW_Multipliers!$A$5:$A$1039,0),60),"")</f>
        <v/>
      </c>
      <c r="V42" s="23">
        <f>IFERROR(INDEX(RAW_Multipliers!$E$5:$FM$1039,MATCH(Settings!$B$5&amp;"|"&amp;$A42,RAW_Multipliers!$A$5:$A$1039,0),64),"")</f>
        <v/>
      </c>
      <c r="W42" s="23">
        <f>IFERROR(INDEX(RAW_Multipliers!$E$5:$FM$1039,MATCH(Settings!$B$5&amp;"|"&amp;$A42,RAW_Multipliers!$A$5:$A$1039,0),63),"")</f>
        <v/>
      </c>
      <c r="X42" s="23">
        <f>IFERROR(INDEX(RAW_Multipliers!$E$5:$FM$1039,MATCH(Settings!$B$5&amp;"|"&amp;$A42,RAW_Multipliers!$A$5:$A$1039,0),2),"")</f>
        <v/>
      </c>
      <c r="Y42" s="23">
        <f>IFERROR(INDEX(RAW_Multipliers!$E$5:$FM$1039,MATCH(Settings!$B$5&amp;"|"&amp;$A42,RAW_Multipliers!$A$5:$A$1039,0),3),"")</f>
        <v/>
      </c>
      <c r="Z42" s="23">
        <f>IFERROR(INDEX(RAW_Multipliers!$E$5:$FM$1039,MATCH(Settings!$B$5&amp;"|"&amp;$A42,RAW_Multipliers!$A$5:$A$1039,0),4),"")</f>
        <v/>
      </c>
    </row>
    <row r="43">
      <c r="A43" s="2" t="inlineStr">
        <is>
          <t>1802</t>
        </is>
      </c>
      <c r="B43" s="2" t="inlineStr">
        <is>
          <t>Veterinary pharmaceutical and medicinal product manufacturing</t>
        </is>
      </c>
      <c r="C43" s="9">
        <f>INDEX(Lists!$D$5:$D$119,39)</f>
        <v/>
      </c>
      <c r="D43" s="23">
        <f>IFERROR(INDEX(RAW_Multipliers!$E$5:$FM$1039,MATCH(Settings!$B$5&amp;"|"&amp;$A43,RAW_Multipliers!$A$5:$A$1039,0),1),"")</f>
        <v/>
      </c>
      <c r="E43" s="23">
        <f>IFERROR(INDEX(RAW_Multipliers!$E$5:$FM$1039,MATCH(Settings!$B$5&amp;"|"&amp;$A43,RAW_Multipliers!$A$5:$A$1039,0),5),"")</f>
        <v/>
      </c>
      <c r="F43" s="23">
        <f>IFERROR(INDEX(RAW_Multipliers!$E$5:$FM$1039,MATCH(Settings!$B$5&amp;"|"&amp;$A43,RAW_Multipliers!$A$5:$A$1039,0),9),"")</f>
        <v/>
      </c>
      <c r="G43" s="23">
        <f>IFERROR(INDEX(RAW_Multipliers!$E$5:$FM$1039,MATCH(Settings!$B$5&amp;"|"&amp;$A43,RAW_Multipliers!$A$5:$A$1039,0),8),"")</f>
        <v/>
      </c>
      <c r="H43" s="23">
        <f>IFERROR(INDEX(RAW_Multipliers!$E$5:$FM$1039,MATCH(Settings!$B$5&amp;"|"&amp;$A43,RAW_Multipliers!$A$5:$A$1039,0),12),"")</f>
        <v/>
      </c>
      <c r="I43" s="23">
        <f>IFERROR(INDEX(RAW_Multipliers!$E$5:$FM$1039,MATCH(Settings!$B$5&amp;"|"&amp;$A43,RAW_Multipliers!$A$5:$A$1039,0),16),"")</f>
        <v/>
      </c>
      <c r="J43" s="23">
        <f>IFERROR(INDEX(RAW_Multipliers!$E$5:$FM$1039,MATCH(Settings!$B$5&amp;"|"&amp;$A43,RAW_Multipliers!$A$5:$A$1039,0),20),"")</f>
        <v/>
      </c>
      <c r="K43" s="23">
        <f>IFERROR(INDEX(RAW_Multipliers!$E$5:$FM$1039,MATCH(Settings!$B$5&amp;"|"&amp;$A43,RAW_Multipliers!$A$5:$A$1039,0),19),"")</f>
        <v/>
      </c>
      <c r="L43" s="23">
        <f>IFERROR(INDEX(RAW_Multipliers!$E$5:$FM$1039,MATCH(Settings!$B$5&amp;"|"&amp;$A43,RAW_Multipliers!$A$5:$A$1039,0),34),"")</f>
        <v/>
      </c>
      <c r="M43" s="23">
        <f>IFERROR(INDEX(RAW_Multipliers!$E$5:$FM$1039,MATCH(Settings!$B$5&amp;"|"&amp;$A43,RAW_Multipliers!$A$5:$A$1039,0),38),"")</f>
        <v/>
      </c>
      <c r="N43" s="23">
        <f>IFERROR(INDEX(RAW_Multipliers!$E$5:$FM$1039,MATCH(Settings!$B$5&amp;"|"&amp;$A43,RAW_Multipliers!$A$5:$A$1039,0),42),"")</f>
        <v/>
      </c>
      <c r="O43" s="23">
        <f>IFERROR(INDEX(RAW_Multipliers!$E$5:$FM$1039,MATCH(Settings!$B$5&amp;"|"&amp;$A43,RAW_Multipliers!$A$5:$A$1039,0),41),"")</f>
        <v/>
      </c>
      <c r="P43" s="23">
        <f>IFERROR(INDEX(RAW_Multipliers!$E$5:$FM$1039,MATCH(Settings!$B$5&amp;"|"&amp;$A43,RAW_Multipliers!$A$5:$A$1039,0),45),"")</f>
        <v/>
      </c>
      <c r="Q43" s="23">
        <f>IFERROR(INDEX(RAW_Multipliers!$E$5:$FM$1039,MATCH(Settings!$B$5&amp;"|"&amp;$A43,RAW_Multipliers!$A$5:$A$1039,0),49),"")</f>
        <v/>
      </c>
      <c r="R43" s="23">
        <f>IFERROR(INDEX(RAW_Multipliers!$E$5:$FM$1039,MATCH(Settings!$B$5&amp;"|"&amp;$A43,RAW_Multipliers!$A$5:$A$1039,0),53),"")</f>
        <v/>
      </c>
      <c r="S43" s="23">
        <f>IFERROR(INDEX(RAW_Multipliers!$E$5:$FM$1039,MATCH(Settings!$B$5&amp;"|"&amp;$A43,RAW_Multipliers!$A$5:$A$1039,0),52),"")</f>
        <v/>
      </c>
      <c r="T43" s="23">
        <f>IFERROR(INDEX(RAW_Multipliers!$E$5:$FM$1039,MATCH(Settings!$B$5&amp;"|"&amp;$A43,RAW_Multipliers!$A$5:$A$1039,0),56),"")</f>
        <v/>
      </c>
      <c r="U43" s="23">
        <f>IFERROR(INDEX(RAW_Multipliers!$E$5:$FM$1039,MATCH(Settings!$B$5&amp;"|"&amp;$A43,RAW_Multipliers!$A$5:$A$1039,0),60),"")</f>
        <v/>
      </c>
      <c r="V43" s="23">
        <f>IFERROR(INDEX(RAW_Multipliers!$E$5:$FM$1039,MATCH(Settings!$B$5&amp;"|"&amp;$A43,RAW_Multipliers!$A$5:$A$1039,0),64),"")</f>
        <v/>
      </c>
      <c r="W43" s="23">
        <f>IFERROR(INDEX(RAW_Multipliers!$E$5:$FM$1039,MATCH(Settings!$B$5&amp;"|"&amp;$A43,RAW_Multipliers!$A$5:$A$1039,0),63),"")</f>
        <v/>
      </c>
      <c r="X43" s="23">
        <f>IFERROR(INDEX(RAW_Multipliers!$E$5:$FM$1039,MATCH(Settings!$B$5&amp;"|"&amp;$A43,RAW_Multipliers!$A$5:$A$1039,0),2),"")</f>
        <v/>
      </c>
      <c r="Y43" s="23">
        <f>IFERROR(INDEX(RAW_Multipliers!$E$5:$FM$1039,MATCH(Settings!$B$5&amp;"|"&amp;$A43,RAW_Multipliers!$A$5:$A$1039,0),3),"")</f>
        <v/>
      </c>
      <c r="Z43" s="23">
        <f>IFERROR(INDEX(RAW_Multipliers!$E$5:$FM$1039,MATCH(Settings!$B$5&amp;"|"&amp;$A43,RAW_Multipliers!$A$5:$A$1039,0),4),"")</f>
        <v/>
      </c>
    </row>
    <row r="44">
      <c r="A44" s="2" t="inlineStr">
        <is>
          <t>1803</t>
        </is>
      </c>
      <c r="B44" s="2" t="inlineStr">
        <is>
          <t>Basic chemical manufacturing</t>
        </is>
      </c>
      <c r="C44" s="9">
        <f>INDEX(Lists!$D$5:$D$119,40)</f>
        <v/>
      </c>
      <c r="D44" s="23">
        <f>IFERROR(INDEX(RAW_Multipliers!$E$5:$FM$1039,MATCH(Settings!$B$5&amp;"|"&amp;$A44,RAW_Multipliers!$A$5:$A$1039,0),1),"")</f>
        <v/>
      </c>
      <c r="E44" s="23">
        <f>IFERROR(INDEX(RAW_Multipliers!$E$5:$FM$1039,MATCH(Settings!$B$5&amp;"|"&amp;$A44,RAW_Multipliers!$A$5:$A$1039,0),5),"")</f>
        <v/>
      </c>
      <c r="F44" s="23">
        <f>IFERROR(INDEX(RAW_Multipliers!$E$5:$FM$1039,MATCH(Settings!$B$5&amp;"|"&amp;$A44,RAW_Multipliers!$A$5:$A$1039,0),9),"")</f>
        <v/>
      </c>
      <c r="G44" s="23">
        <f>IFERROR(INDEX(RAW_Multipliers!$E$5:$FM$1039,MATCH(Settings!$B$5&amp;"|"&amp;$A44,RAW_Multipliers!$A$5:$A$1039,0),8),"")</f>
        <v/>
      </c>
      <c r="H44" s="23">
        <f>IFERROR(INDEX(RAW_Multipliers!$E$5:$FM$1039,MATCH(Settings!$B$5&amp;"|"&amp;$A44,RAW_Multipliers!$A$5:$A$1039,0),12),"")</f>
        <v/>
      </c>
      <c r="I44" s="23">
        <f>IFERROR(INDEX(RAW_Multipliers!$E$5:$FM$1039,MATCH(Settings!$B$5&amp;"|"&amp;$A44,RAW_Multipliers!$A$5:$A$1039,0),16),"")</f>
        <v/>
      </c>
      <c r="J44" s="23">
        <f>IFERROR(INDEX(RAW_Multipliers!$E$5:$FM$1039,MATCH(Settings!$B$5&amp;"|"&amp;$A44,RAW_Multipliers!$A$5:$A$1039,0),20),"")</f>
        <v/>
      </c>
      <c r="K44" s="23">
        <f>IFERROR(INDEX(RAW_Multipliers!$E$5:$FM$1039,MATCH(Settings!$B$5&amp;"|"&amp;$A44,RAW_Multipliers!$A$5:$A$1039,0),19),"")</f>
        <v/>
      </c>
      <c r="L44" s="23">
        <f>IFERROR(INDEX(RAW_Multipliers!$E$5:$FM$1039,MATCH(Settings!$B$5&amp;"|"&amp;$A44,RAW_Multipliers!$A$5:$A$1039,0),34),"")</f>
        <v/>
      </c>
      <c r="M44" s="23">
        <f>IFERROR(INDEX(RAW_Multipliers!$E$5:$FM$1039,MATCH(Settings!$B$5&amp;"|"&amp;$A44,RAW_Multipliers!$A$5:$A$1039,0),38),"")</f>
        <v/>
      </c>
      <c r="N44" s="23">
        <f>IFERROR(INDEX(RAW_Multipliers!$E$5:$FM$1039,MATCH(Settings!$B$5&amp;"|"&amp;$A44,RAW_Multipliers!$A$5:$A$1039,0),42),"")</f>
        <v/>
      </c>
      <c r="O44" s="23">
        <f>IFERROR(INDEX(RAW_Multipliers!$E$5:$FM$1039,MATCH(Settings!$B$5&amp;"|"&amp;$A44,RAW_Multipliers!$A$5:$A$1039,0),41),"")</f>
        <v/>
      </c>
      <c r="P44" s="23">
        <f>IFERROR(INDEX(RAW_Multipliers!$E$5:$FM$1039,MATCH(Settings!$B$5&amp;"|"&amp;$A44,RAW_Multipliers!$A$5:$A$1039,0),45),"")</f>
        <v/>
      </c>
      <c r="Q44" s="23">
        <f>IFERROR(INDEX(RAW_Multipliers!$E$5:$FM$1039,MATCH(Settings!$B$5&amp;"|"&amp;$A44,RAW_Multipliers!$A$5:$A$1039,0),49),"")</f>
        <v/>
      </c>
      <c r="R44" s="23">
        <f>IFERROR(INDEX(RAW_Multipliers!$E$5:$FM$1039,MATCH(Settings!$B$5&amp;"|"&amp;$A44,RAW_Multipliers!$A$5:$A$1039,0),53),"")</f>
        <v/>
      </c>
      <c r="S44" s="23">
        <f>IFERROR(INDEX(RAW_Multipliers!$E$5:$FM$1039,MATCH(Settings!$B$5&amp;"|"&amp;$A44,RAW_Multipliers!$A$5:$A$1039,0),52),"")</f>
        <v/>
      </c>
      <c r="T44" s="23">
        <f>IFERROR(INDEX(RAW_Multipliers!$E$5:$FM$1039,MATCH(Settings!$B$5&amp;"|"&amp;$A44,RAW_Multipliers!$A$5:$A$1039,0),56),"")</f>
        <v/>
      </c>
      <c r="U44" s="23">
        <f>IFERROR(INDEX(RAW_Multipliers!$E$5:$FM$1039,MATCH(Settings!$B$5&amp;"|"&amp;$A44,RAW_Multipliers!$A$5:$A$1039,0),60),"")</f>
        <v/>
      </c>
      <c r="V44" s="23">
        <f>IFERROR(INDEX(RAW_Multipliers!$E$5:$FM$1039,MATCH(Settings!$B$5&amp;"|"&amp;$A44,RAW_Multipliers!$A$5:$A$1039,0),64),"")</f>
        <v/>
      </c>
      <c r="W44" s="23">
        <f>IFERROR(INDEX(RAW_Multipliers!$E$5:$FM$1039,MATCH(Settings!$B$5&amp;"|"&amp;$A44,RAW_Multipliers!$A$5:$A$1039,0),63),"")</f>
        <v/>
      </c>
      <c r="X44" s="23">
        <f>IFERROR(INDEX(RAW_Multipliers!$E$5:$FM$1039,MATCH(Settings!$B$5&amp;"|"&amp;$A44,RAW_Multipliers!$A$5:$A$1039,0),2),"")</f>
        <v/>
      </c>
      <c r="Y44" s="23">
        <f>IFERROR(INDEX(RAW_Multipliers!$E$5:$FM$1039,MATCH(Settings!$B$5&amp;"|"&amp;$A44,RAW_Multipliers!$A$5:$A$1039,0),3),"")</f>
        <v/>
      </c>
      <c r="Z44" s="23">
        <f>IFERROR(INDEX(RAW_Multipliers!$E$5:$FM$1039,MATCH(Settings!$B$5&amp;"|"&amp;$A44,RAW_Multipliers!$A$5:$A$1039,0),4),"")</f>
        <v/>
      </c>
    </row>
    <row r="45">
      <c r="A45" s="2" t="inlineStr">
        <is>
          <t>1804</t>
        </is>
      </c>
      <c r="B45" s="2" t="inlineStr">
        <is>
          <t>Cleaning compounds and toiletry preparation manufacturing</t>
        </is>
      </c>
      <c r="C45" s="9">
        <f>INDEX(Lists!$D$5:$D$119,41)</f>
        <v/>
      </c>
      <c r="D45" s="23">
        <f>IFERROR(INDEX(RAW_Multipliers!$E$5:$FM$1039,MATCH(Settings!$B$5&amp;"|"&amp;$A45,RAW_Multipliers!$A$5:$A$1039,0),1),"")</f>
        <v/>
      </c>
      <c r="E45" s="23">
        <f>IFERROR(INDEX(RAW_Multipliers!$E$5:$FM$1039,MATCH(Settings!$B$5&amp;"|"&amp;$A45,RAW_Multipliers!$A$5:$A$1039,0),5),"")</f>
        <v/>
      </c>
      <c r="F45" s="23">
        <f>IFERROR(INDEX(RAW_Multipliers!$E$5:$FM$1039,MATCH(Settings!$B$5&amp;"|"&amp;$A45,RAW_Multipliers!$A$5:$A$1039,0),9),"")</f>
        <v/>
      </c>
      <c r="G45" s="23">
        <f>IFERROR(INDEX(RAW_Multipliers!$E$5:$FM$1039,MATCH(Settings!$B$5&amp;"|"&amp;$A45,RAW_Multipliers!$A$5:$A$1039,0),8),"")</f>
        <v/>
      </c>
      <c r="H45" s="23">
        <f>IFERROR(INDEX(RAW_Multipliers!$E$5:$FM$1039,MATCH(Settings!$B$5&amp;"|"&amp;$A45,RAW_Multipliers!$A$5:$A$1039,0),12),"")</f>
        <v/>
      </c>
      <c r="I45" s="23">
        <f>IFERROR(INDEX(RAW_Multipliers!$E$5:$FM$1039,MATCH(Settings!$B$5&amp;"|"&amp;$A45,RAW_Multipliers!$A$5:$A$1039,0),16),"")</f>
        <v/>
      </c>
      <c r="J45" s="23">
        <f>IFERROR(INDEX(RAW_Multipliers!$E$5:$FM$1039,MATCH(Settings!$B$5&amp;"|"&amp;$A45,RAW_Multipliers!$A$5:$A$1039,0),20),"")</f>
        <v/>
      </c>
      <c r="K45" s="23">
        <f>IFERROR(INDEX(RAW_Multipliers!$E$5:$FM$1039,MATCH(Settings!$B$5&amp;"|"&amp;$A45,RAW_Multipliers!$A$5:$A$1039,0),19),"")</f>
        <v/>
      </c>
      <c r="L45" s="23">
        <f>IFERROR(INDEX(RAW_Multipliers!$E$5:$FM$1039,MATCH(Settings!$B$5&amp;"|"&amp;$A45,RAW_Multipliers!$A$5:$A$1039,0),34),"")</f>
        <v/>
      </c>
      <c r="M45" s="23">
        <f>IFERROR(INDEX(RAW_Multipliers!$E$5:$FM$1039,MATCH(Settings!$B$5&amp;"|"&amp;$A45,RAW_Multipliers!$A$5:$A$1039,0),38),"")</f>
        <v/>
      </c>
      <c r="N45" s="23">
        <f>IFERROR(INDEX(RAW_Multipliers!$E$5:$FM$1039,MATCH(Settings!$B$5&amp;"|"&amp;$A45,RAW_Multipliers!$A$5:$A$1039,0),42),"")</f>
        <v/>
      </c>
      <c r="O45" s="23">
        <f>IFERROR(INDEX(RAW_Multipliers!$E$5:$FM$1039,MATCH(Settings!$B$5&amp;"|"&amp;$A45,RAW_Multipliers!$A$5:$A$1039,0),41),"")</f>
        <v/>
      </c>
      <c r="P45" s="23">
        <f>IFERROR(INDEX(RAW_Multipliers!$E$5:$FM$1039,MATCH(Settings!$B$5&amp;"|"&amp;$A45,RAW_Multipliers!$A$5:$A$1039,0),45),"")</f>
        <v/>
      </c>
      <c r="Q45" s="23">
        <f>IFERROR(INDEX(RAW_Multipliers!$E$5:$FM$1039,MATCH(Settings!$B$5&amp;"|"&amp;$A45,RAW_Multipliers!$A$5:$A$1039,0),49),"")</f>
        <v/>
      </c>
      <c r="R45" s="23">
        <f>IFERROR(INDEX(RAW_Multipliers!$E$5:$FM$1039,MATCH(Settings!$B$5&amp;"|"&amp;$A45,RAW_Multipliers!$A$5:$A$1039,0),53),"")</f>
        <v/>
      </c>
      <c r="S45" s="23">
        <f>IFERROR(INDEX(RAW_Multipliers!$E$5:$FM$1039,MATCH(Settings!$B$5&amp;"|"&amp;$A45,RAW_Multipliers!$A$5:$A$1039,0),52),"")</f>
        <v/>
      </c>
      <c r="T45" s="23">
        <f>IFERROR(INDEX(RAW_Multipliers!$E$5:$FM$1039,MATCH(Settings!$B$5&amp;"|"&amp;$A45,RAW_Multipliers!$A$5:$A$1039,0),56),"")</f>
        <v/>
      </c>
      <c r="U45" s="23">
        <f>IFERROR(INDEX(RAW_Multipliers!$E$5:$FM$1039,MATCH(Settings!$B$5&amp;"|"&amp;$A45,RAW_Multipliers!$A$5:$A$1039,0),60),"")</f>
        <v/>
      </c>
      <c r="V45" s="23">
        <f>IFERROR(INDEX(RAW_Multipliers!$E$5:$FM$1039,MATCH(Settings!$B$5&amp;"|"&amp;$A45,RAW_Multipliers!$A$5:$A$1039,0),64),"")</f>
        <v/>
      </c>
      <c r="W45" s="23">
        <f>IFERROR(INDEX(RAW_Multipliers!$E$5:$FM$1039,MATCH(Settings!$B$5&amp;"|"&amp;$A45,RAW_Multipliers!$A$5:$A$1039,0),63),"")</f>
        <v/>
      </c>
      <c r="X45" s="23">
        <f>IFERROR(INDEX(RAW_Multipliers!$E$5:$FM$1039,MATCH(Settings!$B$5&amp;"|"&amp;$A45,RAW_Multipliers!$A$5:$A$1039,0),2),"")</f>
        <v/>
      </c>
      <c r="Y45" s="23">
        <f>IFERROR(INDEX(RAW_Multipliers!$E$5:$FM$1039,MATCH(Settings!$B$5&amp;"|"&amp;$A45,RAW_Multipliers!$A$5:$A$1039,0),3),"")</f>
        <v/>
      </c>
      <c r="Z45" s="23">
        <f>IFERROR(INDEX(RAW_Multipliers!$E$5:$FM$1039,MATCH(Settings!$B$5&amp;"|"&amp;$A45,RAW_Multipliers!$A$5:$A$1039,0),4),"")</f>
        <v/>
      </c>
    </row>
    <row r="46">
      <c r="A46" s="2" t="inlineStr">
        <is>
          <t>1901</t>
        </is>
      </c>
      <c r="B46" s="2" t="inlineStr">
        <is>
          <t>Polymer product manufacturing</t>
        </is>
      </c>
      <c r="C46" s="9">
        <f>INDEX(Lists!$D$5:$D$119,42)</f>
        <v/>
      </c>
      <c r="D46" s="23">
        <f>IFERROR(INDEX(RAW_Multipliers!$E$5:$FM$1039,MATCH(Settings!$B$5&amp;"|"&amp;$A46,RAW_Multipliers!$A$5:$A$1039,0),1),"")</f>
        <v/>
      </c>
      <c r="E46" s="23">
        <f>IFERROR(INDEX(RAW_Multipliers!$E$5:$FM$1039,MATCH(Settings!$B$5&amp;"|"&amp;$A46,RAW_Multipliers!$A$5:$A$1039,0),5),"")</f>
        <v/>
      </c>
      <c r="F46" s="23">
        <f>IFERROR(INDEX(RAW_Multipliers!$E$5:$FM$1039,MATCH(Settings!$B$5&amp;"|"&amp;$A46,RAW_Multipliers!$A$5:$A$1039,0),9),"")</f>
        <v/>
      </c>
      <c r="G46" s="23">
        <f>IFERROR(INDEX(RAW_Multipliers!$E$5:$FM$1039,MATCH(Settings!$B$5&amp;"|"&amp;$A46,RAW_Multipliers!$A$5:$A$1039,0),8),"")</f>
        <v/>
      </c>
      <c r="H46" s="23">
        <f>IFERROR(INDEX(RAW_Multipliers!$E$5:$FM$1039,MATCH(Settings!$B$5&amp;"|"&amp;$A46,RAW_Multipliers!$A$5:$A$1039,0),12),"")</f>
        <v/>
      </c>
      <c r="I46" s="23">
        <f>IFERROR(INDEX(RAW_Multipliers!$E$5:$FM$1039,MATCH(Settings!$B$5&amp;"|"&amp;$A46,RAW_Multipliers!$A$5:$A$1039,0),16),"")</f>
        <v/>
      </c>
      <c r="J46" s="23">
        <f>IFERROR(INDEX(RAW_Multipliers!$E$5:$FM$1039,MATCH(Settings!$B$5&amp;"|"&amp;$A46,RAW_Multipliers!$A$5:$A$1039,0),20),"")</f>
        <v/>
      </c>
      <c r="K46" s="23">
        <f>IFERROR(INDEX(RAW_Multipliers!$E$5:$FM$1039,MATCH(Settings!$B$5&amp;"|"&amp;$A46,RAW_Multipliers!$A$5:$A$1039,0),19),"")</f>
        <v/>
      </c>
      <c r="L46" s="23">
        <f>IFERROR(INDEX(RAW_Multipliers!$E$5:$FM$1039,MATCH(Settings!$B$5&amp;"|"&amp;$A46,RAW_Multipliers!$A$5:$A$1039,0),34),"")</f>
        <v/>
      </c>
      <c r="M46" s="23">
        <f>IFERROR(INDEX(RAW_Multipliers!$E$5:$FM$1039,MATCH(Settings!$B$5&amp;"|"&amp;$A46,RAW_Multipliers!$A$5:$A$1039,0),38),"")</f>
        <v/>
      </c>
      <c r="N46" s="23">
        <f>IFERROR(INDEX(RAW_Multipliers!$E$5:$FM$1039,MATCH(Settings!$B$5&amp;"|"&amp;$A46,RAW_Multipliers!$A$5:$A$1039,0),42),"")</f>
        <v/>
      </c>
      <c r="O46" s="23">
        <f>IFERROR(INDEX(RAW_Multipliers!$E$5:$FM$1039,MATCH(Settings!$B$5&amp;"|"&amp;$A46,RAW_Multipliers!$A$5:$A$1039,0),41),"")</f>
        <v/>
      </c>
      <c r="P46" s="23">
        <f>IFERROR(INDEX(RAW_Multipliers!$E$5:$FM$1039,MATCH(Settings!$B$5&amp;"|"&amp;$A46,RAW_Multipliers!$A$5:$A$1039,0),45),"")</f>
        <v/>
      </c>
      <c r="Q46" s="23">
        <f>IFERROR(INDEX(RAW_Multipliers!$E$5:$FM$1039,MATCH(Settings!$B$5&amp;"|"&amp;$A46,RAW_Multipliers!$A$5:$A$1039,0),49),"")</f>
        <v/>
      </c>
      <c r="R46" s="23">
        <f>IFERROR(INDEX(RAW_Multipliers!$E$5:$FM$1039,MATCH(Settings!$B$5&amp;"|"&amp;$A46,RAW_Multipliers!$A$5:$A$1039,0),53),"")</f>
        <v/>
      </c>
      <c r="S46" s="23">
        <f>IFERROR(INDEX(RAW_Multipliers!$E$5:$FM$1039,MATCH(Settings!$B$5&amp;"|"&amp;$A46,RAW_Multipliers!$A$5:$A$1039,0),52),"")</f>
        <v/>
      </c>
      <c r="T46" s="23">
        <f>IFERROR(INDEX(RAW_Multipliers!$E$5:$FM$1039,MATCH(Settings!$B$5&amp;"|"&amp;$A46,RAW_Multipliers!$A$5:$A$1039,0),56),"")</f>
        <v/>
      </c>
      <c r="U46" s="23">
        <f>IFERROR(INDEX(RAW_Multipliers!$E$5:$FM$1039,MATCH(Settings!$B$5&amp;"|"&amp;$A46,RAW_Multipliers!$A$5:$A$1039,0),60),"")</f>
        <v/>
      </c>
      <c r="V46" s="23">
        <f>IFERROR(INDEX(RAW_Multipliers!$E$5:$FM$1039,MATCH(Settings!$B$5&amp;"|"&amp;$A46,RAW_Multipliers!$A$5:$A$1039,0),64),"")</f>
        <v/>
      </c>
      <c r="W46" s="23">
        <f>IFERROR(INDEX(RAW_Multipliers!$E$5:$FM$1039,MATCH(Settings!$B$5&amp;"|"&amp;$A46,RAW_Multipliers!$A$5:$A$1039,0),63),"")</f>
        <v/>
      </c>
      <c r="X46" s="23">
        <f>IFERROR(INDEX(RAW_Multipliers!$E$5:$FM$1039,MATCH(Settings!$B$5&amp;"|"&amp;$A46,RAW_Multipliers!$A$5:$A$1039,0),2),"")</f>
        <v/>
      </c>
      <c r="Y46" s="23">
        <f>IFERROR(INDEX(RAW_Multipliers!$E$5:$FM$1039,MATCH(Settings!$B$5&amp;"|"&amp;$A46,RAW_Multipliers!$A$5:$A$1039,0),3),"")</f>
        <v/>
      </c>
      <c r="Z46" s="23">
        <f>IFERROR(INDEX(RAW_Multipliers!$E$5:$FM$1039,MATCH(Settings!$B$5&amp;"|"&amp;$A46,RAW_Multipliers!$A$5:$A$1039,0),4),"")</f>
        <v/>
      </c>
    </row>
    <row r="47">
      <c r="A47" s="2" t="inlineStr">
        <is>
          <t>1902</t>
        </is>
      </c>
      <c r="B47" s="2" t="inlineStr">
        <is>
          <t>Natural rubber product manufacturing</t>
        </is>
      </c>
      <c r="C47" s="9">
        <f>INDEX(Lists!$D$5:$D$119,43)</f>
        <v/>
      </c>
      <c r="D47" s="23">
        <f>IFERROR(INDEX(RAW_Multipliers!$E$5:$FM$1039,MATCH(Settings!$B$5&amp;"|"&amp;$A47,RAW_Multipliers!$A$5:$A$1039,0),1),"")</f>
        <v/>
      </c>
      <c r="E47" s="23">
        <f>IFERROR(INDEX(RAW_Multipliers!$E$5:$FM$1039,MATCH(Settings!$B$5&amp;"|"&amp;$A47,RAW_Multipliers!$A$5:$A$1039,0),5),"")</f>
        <v/>
      </c>
      <c r="F47" s="23">
        <f>IFERROR(INDEX(RAW_Multipliers!$E$5:$FM$1039,MATCH(Settings!$B$5&amp;"|"&amp;$A47,RAW_Multipliers!$A$5:$A$1039,0),9),"")</f>
        <v/>
      </c>
      <c r="G47" s="23">
        <f>IFERROR(INDEX(RAW_Multipliers!$E$5:$FM$1039,MATCH(Settings!$B$5&amp;"|"&amp;$A47,RAW_Multipliers!$A$5:$A$1039,0),8),"")</f>
        <v/>
      </c>
      <c r="H47" s="23">
        <f>IFERROR(INDEX(RAW_Multipliers!$E$5:$FM$1039,MATCH(Settings!$B$5&amp;"|"&amp;$A47,RAW_Multipliers!$A$5:$A$1039,0),12),"")</f>
        <v/>
      </c>
      <c r="I47" s="23">
        <f>IFERROR(INDEX(RAW_Multipliers!$E$5:$FM$1039,MATCH(Settings!$B$5&amp;"|"&amp;$A47,RAW_Multipliers!$A$5:$A$1039,0),16),"")</f>
        <v/>
      </c>
      <c r="J47" s="23">
        <f>IFERROR(INDEX(RAW_Multipliers!$E$5:$FM$1039,MATCH(Settings!$B$5&amp;"|"&amp;$A47,RAW_Multipliers!$A$5:$A$1039,0),20),"")</f>
        <v/>
      </c>
      <c r="K47" s="23">
        <f>IFERROR(INDEX(RAW_Multipliers!$E$5:$FM$1039,MATCH(Settings!$B$5&amp;"|"&amp;$A47,RAW_Multipliers!$A$5:$A$1039,0),19),"")</f>
        <v/>
      </c>
      <c r="L47" s="23">
        <f>IFERROR(INDEX(RAW_Multipliers!$E$5:$FM$1039,MATCH(Settings!$B$5&amp;"|"&amp;$A47,RAW_Multipliers!$A$5:$A$1039,0),34),"")</f>
        <v/>
      </c>
      <c r="M47" s="23">
        <f>IFERROR(INDEX(RAW_Multipliers!$E$5:$FM$1039,MATCH(Settings!$B$5&amp;"|"&amp;$A47,RAW_Multipliers!$A$5:$A$1039,0),38),"")</f>
        <v/>
      </c>
      <c r="N47" s="23">
        <f>IFERROR(INDEX(RAW_Multipliers!$E$5:$FM$1039,MATCH(Settings!$B$5&amp;"|"&amp;$A47,RAW_Multipliers!$A$5:$A$1039,0),42),"")</f>
        <v/>
      </c>
      <c r="O47" s="23">
        <f>IFERROR(INDEX(RAW_Multipliers!$E$5:$FM$1039,MATCH(Settings!$B$5&amp;"|"&amp;$A47,RAW_Multipliers!$A$5:$A$1039,0),41),"")</f>
        <v/>
      </c>
      <c r="P47" s="23">
        <f>IFERROR(INDEX(RAW_Multipliers!$E$5:$FM$1039,MATCH(Settings!$B$5&amp;"|"&amp;$A47,RAW_Multipliers!$A$5:$A$1039,0),45),"")</f>
        <v/>
      </c>
      <c r="Q47" s="23">
        <f>IFERROR(INDEX(RAW_Multipliers!$E$5:$FM$1039,MATCH(Settings!$B$5&amp;"|"&amp;$A47,RAW_Multipliers!$A$5:$A$1039,0),49),"")</f>
        <v/>
      </c>
      <c r="R47" s="23">
        <f>IFERROR(INDEX(RAW_Multipliers!$E$5:$FM$1039,MATCH(Settings!$B$5&amp;"|"&amp;$A47,RAW_Multipliers!$A$5:$A$1039,0),53),"")</f>
        <v/>
      </c>
      <c r="S47" s="23">
        <f>IFERROR(INDEX(RAW_Multipliers!$E$5:$FM$1039,MATCH(Settings!$B$5&amp;"|"&amp;$A47,RAW_Multipliers!$A$5:$A$1039,0),52),"")</f>
        <v/>
      </c>
      <c r="T47" s="23">
        <f>IFERROR(INDEX(RAW_Multipliers!$E$5:$FM$1039,MATCH(Settings!$B$5&amp;"|"&amp;$A47,RAW_Multipliers!$A$5:$A$1039,0),56),"")</f>
        <v/>
      </c>
      <c r="U47" s="23">
        <f>IFERROR(INDEX(RAW_Multipliers!$E$5:$FM$1039,MATCH(Settings!$B$5&amp;"|"&amp;$A47,RAW_Multipliers!$A$5:$A$1039,0),60),"")</f>
        <v/>
      </c>
      <c r="V47" s="23">
        <f>IFERROR(INDEX(RAW_Multipliers!$E$5:$FM$1039,MATCH(Settings!$B$5&amp;"|"&amp;$A47,RAW_Multipliers!$A$5:$A$1039,0),64),"")</f>
        <v/>
      </c>
      <c r="W47" s="23">
        <f>IFERROR(INDEX(RAW_Multipliers!$E$5:$FM$1039,MATCH(Settings!$B$5&amp;"|"&amp;$A47,RAW_Multipliers!$A$5:$A$1039,0),63),"")</f>
        <v/>
      </c>
      <c r="X47" s="23">
        <f>IFERROR(INDEX(RAW_Multipliers!$E$5:$FM$1039,MATCH(Settings!$B$5&amp;"|"&amp;$A47,RAW_Multipliers!$A$5:$A$1039,0),2),"")</f>
        <v/>
      </c>
      <c r="Y47" s="23">
        <f>IFERROR(INDEX(RAW_Multipliers!$E$5:$FM$1039,MATCH(Settings!$B$5&amp;"|"&amp;$A47,RAW_Multipliers!$A$5:$A$1039,0),3),"")</f>
        <v/>
      </c>
      <c r="Z47" s="23">
        <f>IFERROR(INDEX(RAW_Multipliers!$E$5:$FM$1039,MATCH(Settings!$B$5&amp;"|"&amp;$A47,RAW_Multipliers!$A$5:$A$1039,0),4),"")</f>
        <v/>
      </c>
    </row>
    <row r="48">
      <c r="A48" s="2" t="inlineStr">
        <is>
          <t>2001</t>
        </is>
      </c>
      <c r="B48" s="2" t="inlineStr">
        <is>
          <t>Glass and glass product manufacturing</t>
        </is>
      </c>
      <c r="C48" s="9">
        <f>INDEX(Lists!$D$5:$D$119,44)</f>
        <v/>
      </c>
      <c r="D48" s="23">
        <f>IFERROR(INDEX(RAW_Multipliers!$E$5:$FM$1039,MATCH(Settings!$B$5&amp;"|"&amp;$A48,RAW_Multipliers!$A$5:$A$1039,0),1),"")</f>
        <v/>
      </c>
      <c r="E48" s="23">
        <f>IFERROR(INDEX(RAW_Multipliers!$E$5:$FM$1039,MATCH(Settings!$B$5&amp;"|"&amp;$A48,RAW_Multipliers!$A$5:$A$1039,0),5),"")</f>
        <v/>
      </c>
      <c r="F48" s="23">
        <f>IFERROR(INDEX(RAW_Multipliers!$E$5:$FM$1039,MATCH(Settings!$B$5&amp;"|"&amp;$A48,RAW_Multipliers!$A$5:$A$1039,0),9),"")</f>
        <v/>
      </c>
      <c r="G48" s="23">
        <f>IFERROR(INDEX(RAW_Multipliers!$E$5:$FM$1039,MATCH(Settings!$B$5&amp;"|"&amp;$A48,RAW_Multipliers!$A$5:$A$1039,0),8),"")</f>
        <v/>
      </c>
      <c r="H48" s="23">
        <f>IFERROR(INDEX(RAW_Multipliers!$E$5:$FM$1039,MATCH(Settings!$B$5&amp;"|"&amp;$A48,RAW_Multipliers!$A$5:$A$1039,0),12),"")</f>
        <v/>
      </c>
      <c r="I48" s="23">
        <f>IFERROR(INDEX(RAW_Multipliers!$E$5:$FM$1039,MATCH(Settings!$B$5&amp;"|"&amp;$A48,RAW_Multipliers!$A$5:$A$1039,0),16),"")</f>
        <v/>
      </c>
      <c r="J48" s="23">
        <f>IFERROR(INDEX(RAW_Multipliers!$E$5:$FM$1039,MATCH(Settings!$B$5&amp;"|"&amp;$A48,RAW_Multipliers!$A$5:$A$1039,0),20),"")</f>
        <v/>
      </c>
      <c r="K48" s="23">
        <f>IFERROR(INDEX(RAW_Multipliers!$E$5:$FM$1039,MATCH(Settings!$B$5&amp;"|"&amp;$A48,RAW_Multipliers!$A$5:$A$1039,0),19),"")</f>
        <v/>
      </c>
      <c r="L48" s="23">
        <f>IFERROR(INDEX(RAW_Multipliers!$E$5:$FM$1039,MATCH(Settings!$B$5&amp;"|"&amp;$A48,RAW_Multipliers!$A$5:$A$1039,0),34),"")</f>
        <v/>
      </c>
      <c r="M48" s="23">
        <f>IFERROR(INDEX(RAW_Multipliers!$E$5:$FM$1039,MATCH(Settings!$B$5&amp;"|"&amp;$A48,RAW_Multipliers!$A$5:$A$1039,0),38),"")</f>
        <v/>
      </c>
      <c r="N48" s="23">
        <f>IFERROR(INDEX(RAW_Multipliers!$E$5:$FM$1039,MATCH(Settings!$B$5&amp;"|"&amp;$A48,RAW_Multipliers!$A$5:$A$1039,0),42),"")</f>
        <v/>
      </c>
      <c r="O48" s="23">
        <f>IFERROR(INDEX(RAW_Multipliers!$E$5:$FM$1039,MATCH(Settings!$B$5&amp;"|"&amp;$A48,RAW_Multipliers!$A$5:$A$1039,0),41),"")</f>
        <v/>
      </c>
      <c r="P48" s="23">
        <f>IFERROR(INDEX(RAW_Multipliers!$E$5:$FM$1039,MATCH(Settings!$B$5&amp;"|"&amp;$A48,RAW_Multipliers!$A$5:$A$1039,0),45),"")</f>
        <v/>
      </c>
      <c r="Q48" s="23">
        <f>IFERROR(INDEX(RAW_Multipliers!$E$5:$FM$1039,MATCH(Settings!$B$5&amp;"|"&amp;$A48,RAW_Multipliers!$A$5:$A$1039,0),49),"")</f>
        <v/>
      </c>
      <c r="R48" s="23">
        <f>IFERROR(INDEX(RAW_Multipliers!$E$5:$FM$1039,MATCH(Settings!$B$5&amp;"|"&amp;$A48,RAW_Multipliers!$A$5:$A$1039,0),53),"")</f>
        <v/>
      </c>
      <c r="S48" s="23">
        <f>IFERROR(INDEX(RAW_Multipliers!$E$5:$FM$1039,MATCH(Settings!$B$5&amp;"|"&amp;$A48,RAW_Multipliers!$A$5:$A$1039,0),52),"")</f>
        <v/>
      </c>
      <c r="T48" s="23">
        <f>IFERROR(INDEX(RAW_Multipliers!$E$5:$FM$1039,MATCH(Settings!$B$5&amp;"|"&amp;$A48,RAW_Multipliers!$A$5:$A$1039,0),56),"")</f>
        <v/>
      </c>
      <c r="U48" s="23">
        <f>IFERROR(INDEX(RAW_Multipliers!$E$5:$FM$1039,MATCH(Settings!$B$5&amp;"|"&amp;$A48,RAW_Multipliers!$A$5:$A$1039,0),60),"")</f>
        <v/>
      </c>
      <c r="V48" s="23">
        <f>IFERROR(INDEX(RAW_Multipliers!$E$5:$FM$1039,MATCH(Settings!$B$5&amp;"|"&amp;$A48,RAW_Multipliers!$A$5:$A$1039,0),64),"")</f>
        <v/>
      </c>
      <c r="W48" s="23">
        <f>IFERROR(INDEX(RAW_Multipliers!$E$5:$FM$1039,MATCH(Settings!$B$5&amp;"|"&amp;$A48,RAW_Multipliers!$A$5:$A$1039,0),63),"")</f>
        <v/>
      </c>
      <c r="X48" s="23">
        <f>IFERROR(INDEX(RAW_Multipliers!$E$5:$FM$1039,MATCH(Settings!$B$5&amp;"|"&amp;$A48,RAW_Multipliers!$A$5:$A$1039,0),2),"")</f>
        <v/>
      </c>
      <c r="Y48" s="23">
        <f>IFERROR(INDEX(RAW_Multipliers!$E$5:$FM$1039,MATCH(Settings!$B$5&amp;"|"&amp;$A48,RAW_Multipliers!$A$5:$A$1039,0),3),"")</f>
        <v/>
      </c>
      <c r="Z48" s="23">
        <f>IFERROR(INDEX(RAW_Multipliers!$E$5:$FM$1039,MATCH(Settings!$B$5&amp;"|"&amp;$A48,RAW_Multipliers!$A$5:$A$1039,0),4),"")</f>
        <v/>
      </c>
    </row>
    <row r="49">
      <c r="A49" s="2" t="inlineStr">
        <is>
          <t>2002</t>
        </is>
      </c>
      <c r="B49" s="2" t="inlineStr">
        <is>
          <t>Ceramic product manufacturing</t>
        </is>
      </c>
      <c r="C49" s="9">
        <f>INDEX(Lists!$D$5:$D$119,45)</f>
        <v/>
      </c>
      <c r="D49" s="23">
        <f>IFERROR(INDEX(RAW_Multipliers!$E$5:$FM$1039,MATCH(Settings!$B$5&amp;"|"&amp;$A49,RAW_Multipliers!$A$5:$A$1039,0),1),"")</f>
        <v/>
      </c>
      <c r="E49" s="23">
        <f>IFERROR(INDEX(RAW_Multipliers!$E$5:$FM$1039,MATCH(Settings!$B$5&amp;"|"&amp;$A49,RAW_Multipliers!$A$5:$A$1039,0),5),"")</f>
        <v/>
      </c>
      <c r="F49" s="23">
        <f>IFERROR(INDEX(RAW_Multipliers!$E$5:$FM$1039,MATCH(Settings!$B$5&amp;"|"&amp;$A49,RAW_Multipliers!$A$5:$A$1039,0),9),"")</f>
        <v/>
      </c>
      <c r="G49" s="23">
        <f>IFERROR(INDEX(RAW_Multipliers!$E$5:$FM$1039,MATCH(Settings!$B$5&amp;"|"&amp;$A49,RAW_Multipliers!$A$5:$A$1039,0),8),"")</f>
        <v/>
      </c>
      <c r="H49" s="23">
        <f>IFERROR(INDEX(RAW_Multipliers!$E$5:$FM$1039,MATCH(Settings!$B$5&amp;"|"&amp;$A49,RAW_Multipliers!$A$5:$A$1039,0),12),"")</f>
        <v/>
      </c>
      <c r="I49" s="23">
        <f>IFERROR(INDEX(RAW_Multipliers!$E$5:$FM$1039,MATCH(Settings!$B$5&amp;"|"&amp;$A49,RAW_Multipliers!$A$5:$A$1039,0),16),"")</f>
        <v/>
      </c>
      <c r="J49" s="23">
        <f>IFERROR(INDEX(RAW_Multipliers!$E$5:$FM$1039,MATCH(Settings!$B$5&amp;"|"&amp;$A49,RAW_Multipliers!$A$5:$A$1039,0),20),"")</f>
        <v/>
      </c>
      <c r="K49" s="23">
        <f>IFERROR(INDEX(RAW_Multipliers!$E$5:$FM$1039,MATCH(Settings!$B$5&amp;"|"&amp;$A49,RAW_Multipliers!$A$5:$A$1039,0),19),"")</f>
        <v/>
      </c>
      <c r="L49" s="23">
        <f>IFERROR(INDEX(RAW_Multipliers!$E$5:$FM$1039,MATCH(Settings!$B$5&amp;"|"&amp;$A49,RAW_Multipliers!$A$5:$A$1039,0),34),"")</f>
        <v/>
      </c>
      <c r="M49" s="23">
        <f>IFERROR(INDEX(RAW_Multipliers!$E$5:$FM$1039,MATCH(Settings!$B$5&amp;"|"&amp;$A49,RAW_Multipliers!$A$5:$A$1039,0),38),"")</f>
        <v/>
      </c>
      <c r="N49" s="23">
        <f>IFERROR(INDEX(RAW_Multipliers!$E$5:$FM$1039,MATCH(Settings!$B$5&amp;"|"&amp;$A49,RAW_Multipliers!$A$5:$A$1039,0),42),"")</f>
        <v/>
      </c>
      <c r="O49" s="23">
        <f>IFERROR(INDEX(RAW_Multipliers!$E$5:$FM$1039,MATCH(Settings!$B$5&amp;"|"&amp;$A49,RAW_Multipliers!$A$5:$A$1039,0),41),"")</f>
        <v/>
      </c>
      <c r="P49" s="23">
        <f>IFERROR(INDEX(RAW_Multipliers!$E$5:$FM$1039,MATCH(Settings!$B$5&amp;"|"&amp;$A49,RAW_Multipliers!$A$5:$A$1039,0),45),"")</f>
        <v/>
      </c>
      <c r="Q49" s="23">
        <f>IFERROR(INDEX(RAW_Multipliers!$E$5:$FM$1039,MATCH(Settings!$B$5&amp;"|"&amp;$A49,RAW_Multipliers!$A$5:$A$1039,0),49),"")</f>
        <v/>
      </c>
      <c r="R49" s="23">
        <f>IFERROR(INDEX(RAW_Multipliers!$E$5:$FM$1039,MATCH(Settings!$B$5&amp;"|"&amp;$A49,RAW_Multipliers!$A$5:$A$1039,0),53),"")</f>
        <v/>
      </c>
      <c r="S49" s="23">
        <f>IFERROR(INDEX(RAW_Multipliers!$E$5:$FM$1039,MATCH(Settings!$B$5&amp;"|"&amp;$A49,RAW_Multipliers!$A$5:$A$1039,0),52),"")</f>
        <v/>
      </c>
      <c r="T49" s="23">
        <f>IFERROR(INDEX(RAW_Multipliers!$E$5:$FM$1039,MATCH(Settings!$B$5&amp;"|"&amp;$A49,RAW_Multipliers!$A$5:$A$1039,0),56),"")</f>
        <v/>
      </c>
      <c r="U49" s="23">
        <f>IFERROR(INDEX(RAW_Multipliers!$E$5:$FM$1039,MATCH(Settings!$B$5&amp;"|"&amp;$A49,RAW_Multipliers!$A$5:$A$1039,0),60),"")</f>
        <v/>
      </c>
      <c r="V49" s="23">
        <f>IFERROR(INDEX(RAW_Multipliers!$E$5:$FM$1039,MATCH(Settings!$B$5&amp;"|"&amp;$A49,RAW_Multipliers!$A$5:$A$1039,0),64),"")</f>
        <v/>
      </c>
      <c r="W49" s="23">
        <f>IFERROR(INDEX(RAW_Multipliers!$E$5:$FM$1039,MATCH(Settings!$B$5&amp;"|"&amp;$A49,RAW_Multipliers!$A$5:$A$1039,0),63),"")</f>
        <v/>
      </c>
      <c r="X49" s="23">
        <f>IFERROR(INDEX(RAW_Multipliers!$E$5:$FM$1039,MATCH(Settings!$B$5&amp;"|"&amp;$A49,RAW_Multipliers!$A$5:$A$1039,0),2),"")</f>
        <v/>
      </c>
      <c r="Y49" s="23">
        <f>IFERROR(INDEX(RAW_Multipliers!$E$5:$FM$1039,MATCH(Settings!$B$5&amp;"|"&amp;$A49,RAW_Multipliers!$A$5:$A$1039,0),3),"")</f>
        <v/>
      </c>
      <c r="Z49" s="23">
        <f>IFERROR(INDEX(RAW_Multipliers!$E$5:$FM$1039,MATCH(Settings!$B$5&amp;"|"&amp;$A49,RAW_Multipliers!$A$5:$A$1039,0),4),"")</f>
        <v/>
      </c>
    </row>
    <row r="50">
      <c r="A50" s="2" t="inlineStr">
        <is>
          <t>2003</t>
        </is>
      </c>
      <c r="B50" s="2" t="inlineStr">
        <is>
          <t>Cement, lime and ready-mixed concrete manufacturing</t>
        </is>
      </c>
      <c r="C50" s="9">
        <f>INDEX(Lists!$D$5:$D$119,46)</f>
        <v/>
      </c>
      <c r="D50" s="23">
        <f>IFERROR(INDEX(RAW_Multipliers!$E$5:$FM$1039,MATCH(Settings!$B$5&amp;"|"&amp;$A50,RAW_Multipliers!$A$5:$A$1039,0),1),"")</f>
        <v/>
      </c>
      <c r="E50" s="23">
        <f>IFERROR(INDEX(RAW_Multipliers!$E$5:$FM$1039,MATCH(Settings!$B$5&amp;"|"&amp;$A50,RAW_Multipliers!$A$5:$A$1039,0),5),"")</f>
        <v/>
      </c>
      <c r="F50" s="23">
        <f>IFERROR(INDEX(RAW_Multipliers!$E$5:$FM$1039,MATCH(Settings!$B$5&amp;"|"&amp;$A50,RAW_Multipliers!$A$5:$A$1039,0),9),"")</f>
        <v/>
      </c>
      <c r="G50" s="23">
        <f>IFERROR(INDEX(RAW_Multipliers!$E$5:$FM$1039,MATCH(Settings!$B$5&amp;"|"&amp;$A50,RAW_Multipliers!$A$5:$A$1039,0),8),"")</f>
        <v/>
      </c>
      <c r="H50" s="23">
        <f>IFERROR(INDEX(RAW_Multipliers!$E$5:$FM$1039,MATCH(Settings!$B$5&amp;"|"&amp;$A50,RAW_Multipliers!$A$5:$A$1039,0),12),"")</f>
        <v/>
      </c>
      <c r="I50" s="23">
        <f>IFERROR(INDEX(RAW_Multipliers!$E$5:$FM$1039,MATCH(Settings!$B$5&amp;"|"&amp;$A50,RAW_Multipliers!$A$5:$A$1039,0),16),"")</f>
        <v/>
      </c>
      <c r="J50" s="23">
        <f>IFERROR(INDEX(RAW_Multipliers!$E$5:$FM$1039,MATCH(Settings!$B$5&amp;"|"&amp;$A50,RAW_Multipliers!$A$5:$A$1039,0),20),"")</f>
        <v/>
      </c>
      <c r="K50" s="23">
        <f>IFERROR(INDEX(RAW_Multipliers!$E$5:$FM$1039,MATCH(Settings!$B$5&amp;"|"&amp;$A50,RAW_Multipliers!$A$5:$A$1039,0),19),"")</f>
        <v/>
      </c>
      <c r="L50" s="23">
        <f>IFERROR(INDEX(RAW_Multipliers!$E$5:$FM$1039,MATCH(Settings!$B$5&amp;"|"&amp;$A50,RAW_Multipliers!$A$5:$A$1039,0),34),"")</f>
        <v/>
      </c>
      <c r="M50" s="23">
        <f>IFERROR(INDEX(RAW_Multipliers!$E$5:$FM$1039,MATCH(Settings!$B$5&amp;"|"&amp;$A50,RAW_Multipliers!$A$5:$A$1039,0),38),"")</f>
        <v/>
      </c>
      <c r="N50" s="23">
        <f>IFERROR(INDEX(RAW_Multipliers!$E$5:$FM$1039,MATCH(Settings!$B$5&amp;"|"&amp;$A50,RAW_Multipliers!$A$5:$A$1039,0),42),"")</f>
        <v/>
      </c>
      <c r="O50" s="23">
        <f>IFERROR(INDEX(RAW_Multipliers!$E$5:$FM$1039,MATCH(Settings!$B$5&amp;"|"&amp;$A50,RAW_Multipliers!$A$5:$A$1039,0),41),"")</f>
        <v/>
      </c>
      <c r="P50" s="23">
        <f>IFERROR(INDEX(RAW_Multipliers!$E$5:$FM$1039,MATCH(Settings!$B$5&amp;"|"&amp;$A50,RAW_Multipliers!$A$5:$A$1039,0),45),"")</f>
        <v/>
      </c>
      <c r="Q50" s="23">
        <f>IFERROR(INDEX(RAW_Multipliers!$E$5:$FM$1039,MATCH(Settings!$B$5&amp;"|"&amp;$A50,RAW_Multipliers!$A$5:$A$1039,0),49),"")</f>
        <v/>
      </c>
      <c r="R50" s="23">
        <f>IFERROR(INDEX(RAW_Multipliers!$E$5:$FM$1039,MATCH(Settings!$B$5&amp;"|"&amp;$A50,RAW_Multipliers!$A$5:$A$1039,0),53),"")</f>
        <v/>
      </c>
      <c r="S50" s="23">
        <f>IFERROR(INDEX(RAW_Multipliers!$E$5:$FM$1039,MATCH(Settings!$B$5&amp;"|"&amp;$A50,RAW_Multipliers!$A$5:$A$1039,0),52),"")</f>
        <v/>
      </c>
      <c r="T50" s="23">
        <f>IFERROR(INDEX(RAW_Multipliers!$E$5:$FM$1039,MATCH(Settings!$B$5&amp;"|"&amp;$A50,RAW_Multipliers!$A$5:$A$1039,0),56),"")</f>
        <v/>
      </c>
      <c r="U50" s="23">
        <f>IFERROR(INDEX(RAW_Multipliers!$E$5:$FM$1039,MATCH(Settings!$B$5&amp;"|"&amp;$A50,RAW_Multipliers!$A$5:$A$1039,0),60),"")</f>
        <v/>
      </c>
      <c r="V50" s="23">
        <f>IFERROR(INDEX(RAW_Multipliers!$E$5:$FM$1039,MATCH(Settings!$B$5&amp;"|"&amp;$A50,RAW_Multipliers!$A$5:$A$1039,0),64),"")</f>
        <v/>
      </c>
      <c r="W50" s="23">
        <f>IFERROR(INDEX(RAW_Multipliers!$E$5:$FM$1039,MATCH(Settings!$B$5&amp;"|"&amp;$A50,RAW_Multipliers!$A$5:$A$1039,0),63),"")</f>
        <v/>
      </c>
      <c r="X50" s="23">
        <f>IFERROR(INDEX(RAW_Multipliers!$E$5:$FM$1039,MATCH(Settings!$B$5&amp;"|"&amp;$A50,RAW_Multipliers!$A$5:$A$1039,0),2),"")</f>
        <v/>
      </c>
      <c r="Y50" s="23">
        <f>IFERROR(INDEX(RAW_Multipliers!$E$5:$FM$1039,MATCH(Settings!$B$5&amp;"|"&amp;$A50,RAW_Multipliers!$A$5:$A$1039,0),3),"")</f>
        <v/>
      </c>
      <c r="Z50" s="23">
        <f>IFERROR(INDEX(RAW_Multipliers!$E$5:$FM$1039,MATCH(Settings!$B$5&amp;"|"&amp;$A50,RAW_Multipliers!$A$5:$A$1039,0),4),"")</f>
        <v/>
      </c>
    </row>
    <row r="51">
      <c r="A51" s="2" t="inlineStr">
        <is>
          <t>2004</t>
        </is>
      </c>
      <c r="B51" s="2" t="inlineStr">
        <is>
          <t>Plaster and concrete product manufacturing</t>
        </is>
      </c>
      <c r="C51" s="9">
        <f>INDEX(Lists!$D$5:$D$119,47)</f>
        <v/>
      </c>
      <c r="D51" s="23">
        <f>IFERROR(INDEX(RAW_Multipliers!$E$5:$FM$1039,MATCH(Settings!$B$5&amp;"|"&amp;$A51,RAW_Multipliers!$A$5:$A$1039,0),1),"")</f>
        <v/>
      </c>
      <c r="E51" s="23">
        <f>IFERROR(INDEX(RAW_Multipliers!$E$5:$FM$1039,MATCH(Settings!$B$5&amp;"|"&amp;$A51,RAW_Multipliers!$A$5:$A$1039,0),5),"")</f>
        <v/>
      </c>
      <c r="F51" s="23">
        <f>IFERROR(INDEX(RAW_Multipliers!$E$5:$FM$1039,MATCH(Settings!$B$5&amp;"|"&amp;$A51,RAW_Multipliers!$A$5:$A$1039,0),9),"")</f>
        <v/>
      </c>
      <c r="G51" s="23">
        <f>IFERROR(INDEX(RAW_Multipliers!$E$5:$FM$1039,MATCH(Settings!$B$5&amp;"|"&amp;$A51,RAW_Multipliers!$A$5:$A$1039,0),8),"")</f>
        <v/>
      </c>
      <c r="H51" s="23">
        <f>IFERROR(INDEX(RAW_Multipliers!$E$5:$FM$1039,MATCH(Settings!$B$5&amp;"|"&amp;$A51,RAW_Multipliers!$A$5:$A$1039,0),12),"")</f>
        <v/>
      </c>
      <c r="I51" s="23">
        <f>IFERROR(INDEX(RAW_Multipliers!$E$5:$FM$1039,MATCH(Settings!$B$5&amp;"|"&amp;$A51,RAW_Multipliers!$A$5:$A$1039,0),16),"")</f>
        <v/>
      </c>
      <c r="J51" s="23">
        <f>IFERROR(INDEX(RAW_Multipliers!$E$5:$FM$1039,MATCH(Settings!$B$5&amp;"|"&amp;$A51,RAW_Multipliers!$A$5:$A$1039,0),20),"")</f>
        <v/>
      </c>
      <c r="K51" s="23">
        <f>IFERROR(INDEX(RAW_Multipliers!$E$5:$FM$1039,MATCH(Settings!$B$5&amp;"|"&amp;$A51,RAW_Multipliers!$A$5:$A$1039,0),19),"")</f>
        <v/>
      </c>
      <c r="L51" s="23">
        <f>IFERROR(INDEX(RAW_Multipliers!$E$5:$FM$1039,MATCH(Settings!$B$5&amp;"|"&amp;$A51,RAW_Multipliers!$A$5:$A$1039,0),34),"")</f>
        <v/>
      </c>
      <c r="M51" s="23">
        <f>IFERROR(INDEX(RAW_Multipliers!$E$5:$FM$1039,MATCH(Settings!$B$5&amp;"|"&amp;$A51,RAW_Multipliers!$A$5:$A$1039,0),38),"")</f>
        <v/>
      </c>
      <c r="N51" s="23">
        <f>IFERROR(INDEX(RAW_Multipliers!$E$5:$FM$1039,MATCH(Settings!$B$5&amp;"|"&amp;$A51,RAW_Multipliers!$A$5:$A$1039,0),42),"")</f>
        <v/>
      </c>
      <c r="O51" s="23">
        <f>IFERROR(INDEX(RAW_Multipliers!$E$5:$FM$1039,MATCH(Settings!$B$5&amp;"|"&amp;$A51,RAW_Multipliers!$A$5:$A$1039,0),41),"")</f>
        <v/>
      </c>
      <c r="P51" s="23">
        <f>IFERROR(INDEX(RAW_Multipliers!$E$5:$FM$1039,MATCH(Settings!$B$5&amp;"|"&amp;$A51,RAW_Multipliers!$A$5:$A$1039,0),45),"")</f>
        <v/>
      </c>
      <c r="Q51" s="23">
        <f>IFERROR(INDEX(RAW_Multipliers!$E$5:$FM$1039,MATCH(Settings!$B$5&amp;"|"&amp;$A51,RAW_Multipliers!$A$5:$A$1039,0),49),"")</f>
        <v/>
      </c>
      <c r="R51" s="23">
        <f>IFERROR(INDEX(RAW_Multipliers!$E$5:$FM$1039,MATCH(Settings!$B$5&amp;"|"&amp;$A51,RAW_Multipliers!$A$5:$A$1039,0),53),"")</f>
        <v/>
      </c>
      <c r="S51" s="23">
        <f>IFERROR(INDEX(RAW_Multipliers!$E$5:$FM$1039,MATCH(Settings!$B$5&amp;"|"&amp;$A51,RAW_Multipliers!$A$5:$A$1039,0),52),"")</f>
        <v/>
      </c>
      <c r="T51" s="23">
        <f>IFERROR(INDEX(RAW_Multipliers!$E$5:$FM$1039,MATCH(Settings!$B$5&amp;"|"&amp;$A51,RAW_Multipliers!$A$5:$A$1039,0),56),"")</f>
        <v/>
      </c>
      <c r="U51" s="23">
        <f>IFERROR(INDEX(RAW_Multipliers!$E$5:$FM$1039,MATCH(Settings!$B$5&amp;"|"&amp;$A51,RAW_Multipliers!$A$5:$A$1039,0),60),"")</f>
        <v/>
      </c>
      <c r="V51" s="23">
        <f>IFERROR(INDEX(RAW_Multipliers!$E$5:$FM$1039,MATCH(Settings!$B$5&amp;"|"&amp;$A51,RAW_Multipliers!$A$5:$A$1039,0),64),"")</f>
        <v/>
      </c>
      <c r="W51" s="23">
        <f>IFERROR(INDEX(RAW_Multipliers!$E$5:$FM$1039,MATCH(Settings!$B$5&amp;"|"&amp;$A51,RAW_Multipliers!$A$5:$A$1039,0),63),"")</f>
        <v/>
      </c>
      <c r="X51" s="23">
        <f>IFERROR(INDEX(RAW_Multipliers!$E$5:$FM$1039,MATCH(Settings!$B$5&amp;"|"&amp;$A51,RAW_Multipliers!$A$5:$A$1039,0),2),"")</f>
        <v/>
      </c>
      <c r="Y51" s="23">
        <f>IFERROR(INDEX(RAW_Multipliers!$E$5:$FM$1039,MATCH(Settings!$B$5&amp;"|"&amp;$A51,RAW_Multipliers!$A$5:$A$1039,0),3),"")</f>
        <v/>
      </c>
      <c r="Z51" s="23">
        <f>IFERROR(INDEX(RAW_Multipliers!$E$5:$FM$1039,MATCH(Settings!$B$5&amp;"|"&amp;$A51,RAW_Multipliers!$A$5:$A$1039,0),4),"")</f>
        <v/>
      </c>
    </row>
    <row r="52">
      <c r="A52" s="2" t="inlineStr">
        <is>
          <t>2005</t>
        </is>
      </c>
      <c r="B52" s="2" t="inlineStr">
        <is>
          <t>Other non-metallic mineral product manufacturing</t>
        </is>
      </c>
      <c r="C52" s="9">
        <f>INDEX(Lists!$D$5:$D$119,48)</f>
        <v/>
      </c>
      <c r="D52" s="23">
        <f>IFERROR(INDEX(RAW_Multipliers!$E$5:$FM$1039,MATCH(Settings!$B$5&amp;"|"&amp;$A52,RAW_Multipliers!$A$5:$A$1039,0),1),"")</f>
        <v/>
      </c>
      <c r="E52" s="23">
        <f>IFERROR(INDEX(RAW_Multipliers!$E$5:$FM$1039,MATCH(Settings!$B$5&amp;"|"&amp;$A52,RAW_Multipliers!$A$5:$A$1039,0),5),"")</f>
        <v/>
      </c>
      <c r="F52" s="23">
        <f>IFERROR(INDEX(RAW_Multipliers!$E$5:$FM$1039,MATCH(Settings!$B$5&amp;"|"&amp;$A52,RAW_Multipliers!$A$5:$A$1039,0),9),"")</f>
        <v/>
      </c>
      <c r="G52" s="23">
        <f>IFERROR(INDEX(RAW_Multipliers!$E$5:$FM$1039,MATCH(Settings!$B$5&amp;"|"&amp;$A52,RAW_Multipliers!$A$5:$A$1039,0),8),"")</f>
        <v/>
      </c>
      <c r="H52" s="23">
        <f>IFERROR(INDEX(RAW_Multipliers!$E$5:$FM$1039,MATCH(Settings!$B$5&amp;"|"&amp;$A52,RAW_Multipliers!$A$5:$A$1039,0),12),"")</f>
        <v/>
      </c>
      <c r="I52" s="23">
        <f>IFERROR(INDEX(RAW_Multipliers!$E$5:$FM$1039,MATCH(Settings!$B$5&amp;"|"&amp;$A52,RAW_Multipliers!$A$5:$A$1039,0),16),"")</f>
        <v/>
      </c>
      <c r="J52" s="23">
        <f>IFERROR(INDEX(RAW_Multipliers!$E$5:$FM$1039,MATCH(Settings!$B$5&amp;"|"&amp;$A52,RAW_Multipliers!$A$5:$A$1039,0),20),"")</f>
        <v/>
      </c>
      <c r="K52" s="23">
        <f>IFERROR(INDEX(RAW_Multipliers!$E$5:$FM$1039,MATCH(Settings!$B$5&amp;"|"&amp;$A52,RAW_Multipliers!$A$5:$A$1039,0),19),"")</f>
        <v/>
      </c>
      <c r="L52" s="23">
        <f>IFERROR(INDEX(RAW_Multipliers!$E$5:$FM$1039,MATCH(Settings!$B$5&amp;"|"&amp;$A52,RAW_Multipliers!$A$5:$A$1039,0),34),"")</f>
        <v/>
      </c>
      <c r="M52" s="23">
        <f>IFERROR(INDEX(RAW_Multipliers!$E$5:$FM$1039,MATCH(Settings!$B$5&amp;"|"&amp;$A52,RAW_Multipliers!$A$5:$A$1039,0),38),"")</f>
        <v/>
      </c>
      <c r="N52" s="23">
        <f>IFERROR(INDEX(RAW_Multipliers!$E$5:$FM$1039,MATCH(Settings!$B$5&amp;"|"&amp;$A52,RAW_Multipliers!$A$5:$A$1039,0),42),"")</f>
        <v/>
      </c>
      <c r="O52" s="23">
        <f>IFERROR(INDEX(RAW_Multipliers!$E$5:$FM$1039,MATCH(Settings!$B$5&amp;"|"&amp;$A52,RAW_Multipliers!$A$5:$A$1039,0),41),"")</f>
        <v/>
      </c>
      <c r="P52" s="23">
        <f>IFERROR(INDEX(RAW_Multipliers!$E$5:$FM$1039,MATCH(Settings!$B$5&amp;"|"&amp;$A52,RAW_Multipliers!$A$5:$A$1039,0),45),"")</f>
        <v/>
      </c>
      <c r="Q52" s="23">
        <f>IFERROR(INDEX(RAW_Multipliers!$E$5:$FM$1039,MATCH(Settings!$B$5&amp;"|"&amp;$A52,RAW_Multipliers!$A$5:$A$1039,0),49),"")</f>
        <v/>
      </c>
      <c r="R52" s="23">
        <f>IFERROR(INDEX(RAW_Multipliers!$E$5:$FM$1039,MATCH(Settings!$B$5&amp;"|"&amp;$A52,RAW_Multipliers!$A$5:$A$1039,0),53),"")</f>
        <v/>
      </c>
      <c r="S52" s="23">
        <f>IFERROR(INDEX(RAW_Multipliers!$E$5:$FM$1039,MATCH(Settings!$B$5&amp;"|"&amp;$A52,RAW_Multipliers!$A$5:$A$1039,0),52),"")</f>
        <v/>
      </c>
      <c r="T52" s="23">
        <f>IFERROR(INDEX(RAW_Multipliers!$E$5:$FM$1039,MATCH(Settings!$B$5&amp;"|"&amp;$A52,RAW_Multipliers!$A$5:$A$1039,0),56),"")</f>
        <v/>
      </c>
      <c r="U52" s="23">
        <f>IFERROR(INDEX(RAW_Multipliers!$E$5:$FM$1039,MATCH(Settings!$B$5&amp;"|"&amp;$A52,RAW_Multipliers!$A$5:$A$1039,0),60),"")</f>
        <v/>
      </c>
      <c r="V52" s="23">
        <f>IFERROR(INDEX(RAW_Multipliers!$E$5:$FM$1039,MATCH(Settings!$B$5&amp;"|"&amp;$A52,RAW_Multipliers!$A$5:$A$1039,0),64),"")</f>
        <v/>
      </c>
      <c r="W52" s="23">
        <f>IFERROR(INDEX(RAW_Multipliers!$E$5:$FM$1039,MATCH(Settings!$B$5&amp;"|"&amp;$A52,RAW_Multipliers!$A$5:$A$1039,0),63),"")</f>
        <v/>
      </c>
      <c r="X52" s="23">
        <f>IFERROR(INDEX(RAW_Multipliers!$E$5:$FM$1039,MATCH(Settings!$B$5&amp;"|"&amp;$A52,RAW_Multipliers!$A$5:$A$1039,0),2),"")</f>
        <v/>
      </c>
      <c r="Y52" s="23">
        <f>IFERROR(INDEX(RAW_Multipliers!$E$5:$FM$1039,MATCH(Settings!$B$5&amp;"|"&amp;$A52,RAW_Multipliers!$A$5:$A$1039,0),3),"")</f>
        <v/>
      </c>
      <c r="Z52" s="23">
        <f>IFERROR(INDEX(RAW_Multipliers!$E$5:$FM$1039,MATCH(Settings!$B$5&amp;"|"&amp;$A52,RAW_Multipliers!$A$5:$A$1039,0),4),"")</f>
        <v/>
      </c>
    </row>
    <row r="53">
      <c r="A53" s="2" t="inlineStr">
        <is>
          <t>2101</t>
        </is>
      </c>
      <c r="B53" s="2" t="inlineStr">
        <is>
          <t>Iron and steel manufacturing</t>
        </is>
      </c>
      <c r="C53" s="9">
        <f>INDEX(Lists!$D$5:$D$119,49)</f>
        <v/>
      </c>
      <c r="D53" s="23">
        <f>IFERROR(INDEX(RAW_Multipliers!$E$5:$FM$1039,MATCH(Settings!$B$5&amp;"|"&amp;$A53,RAW_Multipliers!$A$5:$A$1039,0),1),"")</f>
        <v/>
      </c>
      <c r="E53" s="23">
        <f>IFERROR(INDEX(RAW_Multipliers!$E$5:$FM$1039,MATCH(Settings!$B$5&amp;"|"&amp;$A53,RAW_Multipliers!$A$5:$A$1039,0),5),"")</f>
        <v/>
      </c>
      <c r="F53" s="23">
        <f>IFERROR(INDEX(RAW_Multipliers!$E$5:$FM$1039,MATCH(Settings!$B$5&amp;"|"&amp;$A53,RAW_Multipliers!$A$5:$A$1039,0),9),"")</f>
        <v/>
      </c>
      <c r="G53" s="23">
        <f>IFERROR(INDEX(RAW_Multipliers!$E$5:$FM$1039,MATCH(Settings!$B$5&amp;"|"&amp;$A53,RAW_Multipliers!$A$5:$A$1039,0),8),"")</f>
        <v/>
      </c>
      <c r="H53" s="23">
        <f>IFERROR(INDEX(RAW_Multipliers!$E$5:$FM$1039,MATCH(Settings!$B$5&amp;"|"&amp;$A53,RAW_Multipliers!$A$5:$A$1039,0),12),"")</f>
        <v/>
      </c>
      <c r="I53" s="23">
        <f>IFERROR(INDEX(RAW_Multipliers!$E$5:$FM$1039,MATCH(Settings!$B$5&amp;"|"&amp;$A53,RAW_Multipliers!$A$5:$A$1039,0),16),"")</f>
        <v/>
      </c>
      <c r="J53" s="23">
        <f>IFERROR(INDEX(RAW_Multipliers!$E$5:$FM$1039,MATCH(Settings!$B$5&amp;"|"&amp;$A53,RAW_Multipliers!$A$5:$A$1039,0),20),"")</f>
        <v/>
      </c>
      <c r="K53" s="23">
        <f>IFERROR(INDEX(RAW_Multipliers!$E$5:$FM$1039,MATCH(Settings!$B$5&amp;"|"&amp;$A53,RAW_Multipliers!$A$5:$A$1039,0),19),"")</f>
        <v/>
      </c>
      <c r="L53" s="23">
        <f>IFERROR(INDEX(RAW_Multipliers!$E$5:$FM$1039,MATCH(Settings!$B$5&amp;"|"&amp;$A53,RAW_Multipliers!$A$5:$A$1039,0),34),"")</f>
        <v/>
      </c>
      <c r="M53" s="23">
        <f>IFERROR(INDEX(RAW_Multipliers!$E$5:$FM$1039,MATCH(Settings!$B$5&amp;"|"&amp;$A53,RAW_Multipliers!$A$5:$A$1039,0),38),"")</f>
        <v/>
      </c>
      <c r="N53" s="23">
        <f>IFERROR(INDEX(RAW_Multipliers!$E$5:$FM$1039,MATCH(Settings!$B$5&amp;"|"&amp;$A53,RAW_Multipliers!$A$5:$A$1039,0),42),"")</f>
        <v/>
      </c>
      <c r="O53" s="23">
        <f>IFERROR(INDEX(RAW_Multipliers!$E$5:$FM$1039,MATCH(Settings!$B$5&amp;"|"&amp;$A53,RAW_Multipliers!$A$5:$A$1039,0),41),"")</f>
        <v/>
      </c>
      <c r="P53" s="23">
        <f>IFERROR(INDEX(RAW_Multipliers!$E$5:$FM$1039,MATCH(Settings!$B$5&amp;"|"&amp;$A53,RAW_Multipliers!$A$5:$A$1039,0),45),"")</f>
        <v/>
      </c>
      <c r="Q53" s="23">
        <f>IFERROR(INDEX(RAW_Multipliers!$E$5:$FM$1039,MATCH(Settings!$B$5&amp;"|"&amp;$A53,RAW_Multipliers!$A$5:$A$1039,0),49),"")</f>
        <v/>
      </c>
      <c r="R53" s="23">
        <f>IFERROR(INDEX(RAW_Multipliers!$E$5:$FM$1039,MATCH(Settings!$B$5&amp;"|"&amp;$A53,RAW_Multipliers!$A$5:$A$1039,0),53),"")</f>
        <v/>
      </c>
      <c r="S53" s="23">
        <f>IFERROR(INDEX(RAW_Multipliers!$E$5:$FM$1039,MATCH(Settings!$B$5&amp;"|"&amp;$A53,RAW_Multipliers!$A$5:$A$1039,0),52),"")</f>
        <v/>
      </c>
      <c r="T53" s="23">
        <f>IFERROR(INDEX(RAW_Multipliers!$E$5:$FM$1039,MATCH(Settings!$B$5&amp;"|"&amp;$A53,RAW_Multipliers!$A$5:$A$1039,0),56),"")</f>
        <v/>
      </c>
      <c r="U53" s="23">
        <f>IFERROR(INDEX(RAW_Multipliers!$E$5:$FM$1039,MATCH(Settings!$B$5&amp;"|"&amp;$A53,RAW_Multipliers!$A$5:$A$1039,0),60),"")</f>
        <v/>
      </c>
      <c r="V53" s="23">
        <f>IFERROR(INDEX(RAW_Multipliers!$E$5:$FM$1039,MATCH(Settings!$B$5&amp;"|"&amp;$A53,RAW_Multipliers!$A$5:$A$1039,0),64),"")</f>
        <v/>
      </c>
      <c r="W53" s="23">
        <f>IFERROR(INDEX(RAW_Multipliers!$E$5:$FM$1039,MATCH(Settings!$B$5&amp;"|"&amp;$A53,RAW_Multipliers!$A$5:$A$1039,0),63),"")</f>
        <v/>
      </c>
      <c r="X53" s="23">
        <f>IFERROR(INDEX(RAW_Multipliers!$E$5:$FM$1039,MATCH(Settings!$B$5&amp;"|"&amp;$A53,RAW_Multipliers!$A$5:$A$1039,0),2),"")</f>
        <v/>
      </c>
      <c r="Y53" s="23">
        <f>IFERROR(INDEX(RAW_Multipliers!$E$5:$FM$1039,MATCH(Settings!$B$5&amp;"|"&amp;$A53,RAW_Multipliers!$A$5:$A$1039,0),3),"")</f>
        <v/>
      </c>
      <c r="Z53" s="23">
        <f>IFERROR(INDEX(RAW_Multipliers!$E$5:$FM$1039,MATCH(Settings!$B$5&amp;"|"&amp;$A53,RAW_Multipliers!$A$5:$A$1039,0),4),"")</f>
        <v/>
      </c>
    </row>
    <row r="54">
      <c r="A54" s="2" t="inlineStr">
        <is>
          <t>2102</t>
        </is>
      </c>
      <c r="B54" s="2" t="inlineStr">
        <is>
          <t>Basic non-ferrous metal manufacturing</t>
        </is>
      </c>
      <c r="C54" s="9">
        <f>INDEX(Lists!$D$5:$D$119,50)</f>
        <v/>
      </c>
      <c r="D54" s="23">
        <f>IFERROR(INDEX(RAW_Multipliers!$E$5:$FM$1039,MATCH(Settings!$B$5&amp;"|"&amp;$A54,RAW_Multipliers!$A$5:$A$1039,0),1),"")</f>
        <v/>
      </c>
      <c r="E54" s="23">
        <f>IFERROR(INDEX(RAW_Multipliers!$E$5:$FM$1039,MATCH(Settings!$B$5&amp;"|"&amp;$A54,RAW_Multipliers!$A$5:$A$1039,0),5),"")</f>
        <v/>
      </c>
      <c r="F54" s="23">
        <f>IFERROR(INDEX(RAW_Multipliers!$E$5:$FM$1039,MATCH(Settings!$B$5&amp;"|"&amp;$A54,RAW_Multipliers!$A$5:$A$1039,0),9),"")</f>
        <v/>
      </c>
      <c r="G54" s="23">
        <f>IFERROR(INDEX(RAW_Multipliers!$E$5:$FM$1039,MATCH(Settings!$B$5&amp;"|"&amp;$A54,RAW_Multipliers!$A$5:$A$1039,0),8),"")</f>
        <v/>
      </c>
      <c r="H54" s="23">
        <f>IFERROR(INDEX(RAW_Multipliers!$E$5:$FM$1039,MATCH(Settings!$B$5&amp;"|"&amp;$A54,RAW_Multipliers!$A$5:$A$1039,0),12),"")</f>
        <v/>
      </c>
      <c r="I54" s="23">
        <f>IFERROR(INDEX(RAW_Multipliers!$E$5:$FM$1039,MATCH(Settings!$B$5&amp;"|"&amp;$A54,RAW_Multipliers!$A$5:$A$1039,0),16),"")</f>
        <v/>
      </c>
      <c r="J54" s="23">
        <f>IFERROR(INDEX(RAW_Multipliers!$E$5:$FM$1039,MATCH(Settings!$B$5&amp;"|"&amp;$A54,RAW_Multipliers!$A$5:$A$1039,0),20),"")</f>
        <v/>
      </c>
      <c r="K54" s="23">
        <f>IFERROR(INDEX(RAW_Multipliers!$E$5:$FM$1039,MATCH(Settings!$B$5&amp;"|"&amp;$A54,RAW_Multipliers!$A$5:$A$1039,0),19),"")</f>
        <v/>
      </c>
      <c r="L54" s="23">
        <f>IFERROR(INDEX(RAW_Multipliers!$E$5:$FM$1039,MATCH(Settings!$B$5&amp;"|"&amp;$A54,RAW_Multipliers!$A$5:$A$1039,0),34),"")</f>
        <v/>
      </c>
      <c r="M54" s="23">
        <f>IFERROR(INDEX(RAW_Multipliers!$E$5:$FM$1039,MATCH(Settings!$B$5&amp;"|"&amp;$A54,RAW_Multipliers!$A$5:$A$1039,0),38),"")</f>
        <v/>
      </c>
      <c r="N54" s="23">
        <f>IFERROR(INDEX(RAW_Multipliers!$E$5:$FM$1039,MATCH(Settings!$B$5&amp;"|"&amp;$A54,RAW_Multipliers!$A$5:$A$1039,0),42),"")</f>
        <v/>
      </c>
      <c r="O54" s="23">
        <f>IFERROR(INDEX(RAW_Multipliers!$E$5:$FM$1039,MATCH(Settings!$B$5&amp;"|"&amp;$A54,RAW_Multipliers!$A$5:$A$1039,0),41),"")</f>
        <v/>
      </c>
      <c r="P54" s="23">
        <f>IFERROR(INDEX(RAW_Multipliers!$E$5:$FM$1039,MATCH(Settings!$B$5&amp;"|"&amp;$A54,RAW_Multipliers!$A$5:$A$1039,0),45),"")</f>
        <v/>
      </c>
      <c r="Q54" s="23">
        <f>IFERROR(INDEX(RAW_Multipliers!$E$5:$FM$1039,MATCH(Settings!$B$5&amp;"|"&amp;$A54,RAW_Multipliers!$A$5:$A$1039,0),49),"")</f>
        <v/>
      </c>
      <c r="R54" s="23">
        <f>IFERROR(INDEX(RAW_Multipliers!$E$5:$FM$1039,MATCH(Settings!$B$5&amp;"|"&amp;$A54,RAW_Multipliers!$A$5:$A$1039,0),53),"")</f>
        <v/>
      </c>
      <c r="S54" s="23">
        <f>IFERROR(INDEX(RAW_Multipliers!$E$5:$FM$1039,MATCH(Settings!$B$5&amp;"|"&amp;$A54,RAW_Multipliers!$A$5:$A$1039,0),52),"")</f>
        <v/>
      </c>
      <c r="T54" s="23">
        <f>IFERROR(INDEX(RAW_Multipliers!$E$5:$FM$1039,MATCH(Settings!$B$5&amp;"|"&amp;$A54,RAW_Multipliers!$A$5:$A$1039,0),56),"")</f>
        <v/>
      </c>
      <c r="U54" s="23">
        <f>IFERROR(INDEX(RAW_Multipliers!$E$5:$FM$1039,MATCH(Settings!$B$5&amp;"|"&amp;$A54,RAW_Multipliers!$A$5:$A$1039,0),60),"")</f>
        <v/>
      </c>
      <c r="V54" s="23">
        <f>IFERROR(INDEX(RAW_Multipliers!$E$5:$FM$1039,MATCH(Settings!$B$5&amp;"|"&amp;$A54,RAW_Multipliers!$A$5:$A$1039,0),64),"")</f>
        <v/>
      </c>
      <c r="W54" s="23">
        <f>IFERROR(INDEX(RAW_Multipliers!$E$5:$FM$1039,MATCH(Settings!$B$5&amp;"|"&amp;$A54,RAW_Multipliers!$A$5:$A$1039,0),63),"")</f>
        <v/>
      </c>
      <c r="X54" s="23">
        <f>IFERROR(INDEX(RAW_Multipliers!$E$5:$FM$1039,MATCH(Settings!$B$5&amp;"|"&amp;$A54,RAW_Multipliers!$A$5:$A$1039,0),2),"")</f>
        <v/>
      </c>
      <c r="Y54" s="23">
        <f>IFERROR(INDEX(RAW_Multipliers!$E$5:$FM$1039,MATCH(Settings!$B$5&amp;"|"&amp;$A54,RAW_Multipliers!$A$5:$A$1039,0),3),"")</f>
        <v/>
      </c>
      <c r="Z54" s="23">
        <f>IFERROR(INDEX(RAW_Multipliers!$E$5:$FM$1039,MATCH(Settings!$B$5&amp;"|"&amp;$A54,RAW_Multipliers!$A$5:$A$1039,0),4),"")</f>
        <v/>
      </c>
    </row>
    <row r="55">
      <c r="A55" s="2" t="inlineStr">
        <is>
          <t>2201</t>
        </is>
      </c>
      <c r="B55" s="2" t="inlineStr">
        <is>
          <t>Forged iron and steel product manufacturing</t>
        </is>
      </c>
      <c r="C55" s="9">
        <f>INDEX(Lists!$D$5:$D$119,51)</f>
        <v/>
      </c>
      <c r="D55" s="23">
        <f>IFERROR(INDEX(RAW_Multipliers!$E$5:$FM$1039,MATCH(Settings!$B$5&amp;"|"&amp;$A55,RAW_Multipliers!$A$5:$A$1039,0),1),"")</f>
        <v/>
      </c>
      <c r="E55" s="23">
        <f>IFERROR(INDEX(RAW_Multipliers!$E$5:$FM$1039,MATCH(Settings!$B$5&amp;"|"&amp;$A55,RAW_Multipliers!$A$5:$A$1039,0),5),"")</f>
        <v/>
      </c>
      <c r="F55" s="23">
        <f>IFERROR(INDEX(RAW_Multipliers!$E$5:$FM$1039,MATCH(Settings!$B$5&amp;"|"&amp;$A55,RAW_Multipliers!$A$5:$A$1039,0),9),"")</f>
        <v/>
      </c>
      <c r="G55" s="23">
        <f>IFERROR(INDEX(RAW_Multipliers!$E$5:$FM$1039,MATCH(Settings!$B$5&amp;"|"&amp;$A55,RAW_Multipliers!$A$5:$A$1039,0),8),"")</f>
        <v/>
      </c>
      <c r="H55" s="23">
        <f>IFERROR(INDEX(RAW_Multipliers!$E$5:$FM$1039,MATCH(Settings!$B$5&amp;"|"&amp;$A55,RAW_Multipliers!$A$5:$A$1039,0),12),"")</f>
        <v/>
      </c>
      <c r="I55" s="23">
        <f>IFERROR(INDEX(RAW_Multipliers!$E$5:$FM$1039,MATCH(Settings!$B$5&amp;"|"&amp;$A55,RAW_Multipliers!$A$5:$A$1039,0),16),"")</f>
        <v/>
      </c>
      <c r="J55" s="23">
        <f>IFERROR(INDEX(RAW_Multipliers!$E$5:$FM$1039,MATCH(Settings!$B$5&amp;"|"&amp;$A55,RAW_Multipliers!$A$5:$A$1039,0),20),"")</f>
        <v/>
      </c>
      <c r="K55" s="23">
        <f>IFERROR(INDEX(RAW_Multipliers!$E$5:$FM$1039,MATCH(Settings!$B$5&amp;"|"&amp;$A55,RAW_Multipliers!$A$5:$A$1039,0),19),"")</f>
        <v/>
      </c>
      <c r="L55" s="23">
        <f>IFERROR(INDEX(RAW_Multipliers!$E$5:$FM$1039,MATCH(Settings!$B$5&amp;"|"&amp;$A55,RAW_Multipliers!$A$5:$A$1039,0),34),"")</f>
        <v/>
      </c>
      <c r="M55" s="23">
        <f>IFERROR(INDEX(RAW_Multipliers!$E$5:$FM$1039,MATCH(Settings!$B$5&amp;"|"&amp;$A55,RAW_Multipliers!$A$5:$A$1039,0),38),"")</f>
        <v/>
      </c>
      <c r="N55" s="23">
        <f>IFERROR(INDEX(RAW_Multipliers!$E$5:$FM$1039,MATCH(Settings!$B$5&amp;"|"&amp;$A55,RAW_Multipliers!$A$5:$A$1039,0),42),"")</f>
        <v/>
      </c>
      <c r="O55" s="23">
        <f>IFERROR(INDEX(RAW_Multipliers!$E$5:$FM$1039,MATCH(Settings!$B$5&amp;"|"&amp;$A55,RAW_Multipliers!$A$5:$A$1039,0),41),"")</f>
        <v/>
      </c>
      <c r="P55" s="23">
        <f>IFERROR(INDEX(RAW_Multipliers!$E$5:$FM$1039,MATCH(Settings!$B$5&amp;"|"&amp;$A55,RAW_Multipliers!$A$5:$A$1039,0),45),"")</f>
        <v/>
      </c>
      <c r="Q55" s="23">
        <f>IFERROR(INDEX(RAW_Multipliers!$E$5:$FM$1039,MATCH(Settings!$B$5&amp;"|"&amp;$A55,RAW_Multipliers!$A$5:$A$1039,0),49),"")</f>
        <v/>
      </c>
      <c r="R55" s="23">
        <f>IFERROR(INDEX(RAW_Multipliers!$E$5:$FM$1039,MATCH(Settings!$B$5&amp;"|"&amp;$A55,RAW_Multipliers!$A$5:$A$1039,0),53),"")</f>
        <v/>
      </c>
      <c r="S55" s="23">
        <f>IFERROR(INDEX(RAW_Multipliers!$E$5:$FM$1039,MATCH(Settings!$B$5&amp;"|"&amp;$A55,RAW_Multipliers!$A$5:$A$1039,0),52),"")</f>
        <v/>
      </c>
      <c r="T55" s="23">
        <f>IFERROR(INDEX(RAW_Multipliers!$E$5:$FM$1039,MATCH(Settings!$B$5&amp;"|"&amp;$A55,RAW_Multipliers!$A$5:$A$1039,0),56),"")</f>
        <v/>
      </c>
      <c r="U55" s="23">
        <f>IFERROR(INDEX(RAW_Multipliers!$E$5:$FM$1039,MATCH(Settings!$B$5&amp;"|"&amp;$A55,RAW_Multipliers!$A$5:$A$1039,0),60),"")</f>
        <v/>
      </c>
      <c r="V55" s="23">
        <f>IFERROR(INDEX(RAW_Multipliers!$E$5:$FM$1039,MATCH(Settings!$B$5&amp;"|"&amp;$A55,RAW_Multipliers!$A$5:$A$1039,0),64),"")</f>
        <v/>
      </c>
      <c r="W55" s="23">
        <f>IFERROR(INDEX(RAW_Multipliers!$E$5:$FM$1039,MATCH(Settings!$B$5&amp;"|"&amp;$A55,RAW_Multipliers!$A$5:$A$1039,0),63),"")</f>
        <v/>
      </c>
      <c r="X55" s="23">
        <f>IFERROR(INDEX(RAW_Multipliers!$E$5:$FM$1039,MATCH(Settings!$B$5&amp;"|"&amp;$A55,RAW_Multipliers!$A$5:$A$1039,0),2),"")</f>
        <v/>
      </c>
      <c r="Y55" s="23">
        <f>IFERROR(INDEX(RAW_Multipliers!$E$5:$FM$1039,MATCH(Settings!$B$5&amp;"|"&amp;$A55,RAW_Multipliers!$A$5:$A$1039,0),3),"")</f>
        <v/>
      </c>
      <c r="Z55" s="23">
        <f>IFERROR(INDEX(RAW_Multipliers!$E$5:$FM$1039,MATCH(Settings!$B$5&amp;"|"&amp;$A55,RAW_Multipliers!$A$5:$A$1039,0),4),"")</f>
        <v/>
      </c>
    </row>
    <row r="56">
      <c r="A56" s="2" t="inlineStr">
        <is>
          <t>2202</t>
        </is>
      </c>
      <c r="B56" s="2" t="inlineStr">
        <is>
          <t>Structural metal product manufacturing</t>
        </is>
      </c>
      <c r="C56" s="9">
        <f>INDEX(Lists!$D$5:$D$119,52)</f>
        <v/>
      </c>
      <c r="D56" s="23">
        <f>IFERROR(INDEX(RAW_Multipliers!$E$5:$FM$1039,MATCH(Settings!$B$5&amp;"|"&amp;$A56,RAW_Multipliers!$A$5:$A$1039,0),1),"")</f>
        <v/>
      </c>
      <c r="E56" s="23">
        <f>IFERROR(INDEX(RAW_Multipliers!$E$5:$FM$1039,MATCH(Settings!$B$5&amp;"|"&amp;$A56,RAW_Multipliers!$A$5:$A$1039,0),5),"")</f>
        <v/>
      </c>
      <c r="F56" s="23">
        <f>IFERROR(INDEX(RAW_Multipliers!$E$5:$FM$1039,MATCH(Settings!$B$5&amp;"|"&amp;$A56,RAW_Multipliers!$A$5:$A$1039,0),9),"")</f>
        <v/>
      </c>
      <c r="G56" s="23">
        <f>IFERROR(INDEX(RAW_Multipliers!$E$5:$FM$1039,MATCH(Settings!$B$5&amp;"|"&amp;$A56,RAW_Multipliers!$A$5:$A$1039,0),8),"")</f>
        <v/>
      </c>
      <c r="H56" s="23">
        <f>IFERROR(INDEX(RAW_Multipliers!$E$5:$FM$1039,MATCH(Settings!$B$5&amp;"|"&amp;$A56,RAW_Multipliers!$A$5:$A$1039,0),12),"")</f>
        <v/>
      </c>
      <c r="I56" s="23">
        <f>IFERROR(INDEX(RAW_Multipliers!$E$5:$FM$1039,MATCH(Settings!$B$5&amp;"|"&amp;$A56,RAW_Multipliers!$A$5:$A$1039,0),16),"")</f>
        <v/>
      </c>
      <c r="J56" s="23">
        <f>IFERROR(INDEX(RAW_Multipliers!$E$5:$FM$1039,MATCH(Settings!$B$5&amp;"|"&amp;$A56,RAW_Multipliers!$A$5:$A$1039,0),20),"")</f>
        <v/>
      </c>
      <c r="K56" s="23">
        <f>IFERROR(INDEX(RAW_Multipliers!$E$5:$FM$1039,MATCH(Settings!$B$5&amp;"|"&amp;$A56,RAW_Multipliers!$A$5:$A$1039,0),19),"")</f>
        <v/>
      </c>
      <c r="L56" s="23">
        <f>IFERROR(INDEX(RAW_Multipliers!$E$5:$FM$1039,MATCH(Settings!$B$5&amp;"|"&amp;$A56,RAW_Multipliers!$A$5:$A$1039,0),34),"")</f>
        <v/>
      </c>
      <c r="M56" s="23">
        <f>IFERROR(INDEX(RAW_Multipliers!$E$5:$FM$1039,MATCH(Settings!$B$5&amp;"|"&amp;$A56,RAW_Multipliers!$A$5:$A$1039,0),38),"")</f>
        <v/>
      </c>
      <c r="N56" s="23">
        <f>IFERROR(INDEX(RAW_Multipliers!$E$5:$FM$1039,MATCH(Settings!$B$5&amp;"|"&amp;$A56,RAW_Multipliers!$A$5:$A$1039,0),42),"")</f>
        <v/>
      </c>
      <c r="O56" s="23">
        <f>IFERROR(INDEX(RAW_Multipliers!$E$5:$FM$1039,MATCH(Settings!$B$5&amp;"|"&amp;$A56,RAW_Multipliers!$A$5:$A$1039,0),41),"")</f>
        <v/>
      </c>
      <c r="P56" s="23">
        <f>IFERROR(INDEX(RAW_Multipliers!$E$5:$FM$1039,MATCH(Settings!$B$5&amp;"|"&amp;$A56,RAW_Multipliers!$A$5:$A$1039,0),45),"")</f>
        <v/>
      </c>
      <c r="Q56" s="23">
        <f>IFERROR(INDEX(RAW_Multipliers!$E$5:$FM$1039,MATCH(Settings!$B$5&amp;"|"&amp;$A56,RAW_Multipliers!$A$5:$A$1039,0),49),"")</f>
        <v/>
      </c>
      <c r="R56" s="23">
        <f>IFERROR(INDEX(RAW_Multipliers!$E$5:$FM$1039,MATCH(Settings!$B$5&amp;"|"&amp;$A56,RAW_Multipliers!$A$5:$A$1039,0),53),"")</f>
        <v/>
      </c>
      <c r="S56" s="23">
        <f>IFERROR(INDEX(RAW_Multipliers!$E$5:$FM$1039,MATCH(Settings!$B$5&amp;"|"&amp;$A56,RAW_Multipliers!$A$5:$A$1039,0),52),"")</f>
        <v/>
      </c>
      <c r="T56" s="23">
        <f>IFERROR(INDEX(RAW_Multipliers!$E$5:$FM$1039,MATCH(Settings!$B$5&amp;"|"&amp;$A56,RAW_Multipliers!$A$5:$A$1039,0),56),"")</f>
        <v/>
      </c>
      <c r="U56" s="23">
        <f>IFERROR(INDEX(RAW_Multipliers!$E$5:$FM$1039,MATCH(Settings!$B$5&amp;"|"&amp;$A56,RAW_Multipliers!$A$5:$A$1039,0),60),"")</f>
        <v/>
      </c>
      <c r="V56" s="23">
        <f>IFERROR(INDEX(RAW_Multipliers!$E$5:$FM$1039,MATCH(Settings!$B$5&amp;"|"&amp;$A56,RAW_Multipliers!$A$5:$A$1039,0),64),"")</f>
        <v/>
      </c>
      <c r="W56" s="23">
        <f>IFERROR(INDEX(RAW_Multipliers!$E$5:$FM$1039,MATCH(Settings!$B$5&amp;"|"&amp;$A56,RAW_Multipliers!$A$5:$A$1039,0),63),"")</f>
        <v/>
      </c>
      <c r="X56" s="23">
        <f>IFERROR(INDEX(RAW_Multipliers!$E$5:$FM$1039,MATCH(Settings!$B$5&amp;"|"&amp;$A56,RAW_Multipliers!$A$5:$A$1039,0),2),"")</f>
        <v/>
      </c>
      <c r="Y56" s="23">
        <f>IFERROR(INDEX(RAW_Multipliers!$E$5:$FM$1039,MATCH(Settings!$B$5&amp;"|"&amp;$A56,RAW_Multipliers!$A$5:$A$1039,0),3),"")</f>
        <v/>
      </c>
      <c r="Z56" s="23">
        <f>IFERROR(INDEX(RAW_Multipliers!$E$5:$FM$1039,MATCH(Settings!$B$5&amp;"|"&amp;$A56,RAW_Multipliers!$A$5:$A$1039,0),4),"")</f>
        <v/>
      </c>
    </row>
    <row r="57">
      <c r="A57" s="2" t="inlineStr">
        <is>
          <t>2203</t>
        </is>
      </c>
      <c r="B57" s="2" t="inlineStr">
        <is>
          <t>Metal containers and other sheet metal product manufacturing</t>
        </is>
      </c>
      <c r="C57" s="9">
        <f>INDEX(Lists!$D$5:$D$119,53)</f>
        <v/>
      </c>
      <c r="D57" s="23">
        <f>IFERROR(INDEX(RAW_Multipliers!$E$5:$FM$1039,MATCH(Settings!$B$5&amp;"|"&amp;$A57,RAW_Multipliers!$A$5:$A$1039,0),1),"")</f>
        <v/>
      </c>
      <c r="E57" s="23">
        <f>IFERROR(INDEX(RAW_Multipliers!$E$5:$FM$1039,MATCH(Settings!$B$5&amp;"|"&amp;$A57,RAW_Multipliers!$A$5:$A$1039,0),5),"")</f>
        <v/>
      </c>
      <c r="F57" s="23">
        <f>IFERROR(INDEX(RAW_Multipliers!$E$5:$FM$1039,MATCH(Settings!$B$5&amp;"|"&amp;$A57,RAW_Multipliers!$A$5:$A$1039,0),9),"")</f>
        <v/>
      </c>
      <c r="G57" s="23">
        <f>IFERROR(INDEX(RAW_Multipliers!$E$5:$FM$1039,MATCH(Settings!$B$5&amp;"|"&amp;$A57,RAW_Multipliers!$A$5:$A$1039,0),8),"")</f>
        <v/>
      </c>
      <c r="H57" s="23">
        <f>IFERROR(INDEX(RAW_Multipliers!$E$5:$FM$1039,MATCH(Settings!$B$5&amp;"|"&amp;$A57,RAW_Multipliers!$A$5:$A$1039,0),12),"")</f>
        <v/>
      </c>
      <c r="I57" s="23">
        <f>IFERROR(INDEX(RAW_Multipliers!$E$5:$FM$1039,MATCH(Settings!$B$5&amp;"|"&amp;$A57,RAW_Multipliers!$A$5:$A$1039,0),16),"")</f>
        <v/>
      </c>
      <c r="J57" s="23">
        <f>IFERROR(INDEX(RAW_Multipliers!$E$5:$FM$1039,MATCH(Settings!$B$5&amp;"|"&amp;$A57,RAW_Multipliers!$A$5:$A$1039,0),20),"")</f>
        <v/>
      </c>
      <c r="K57" s="23">
        <f>IFERROR(INDEX(RAW_Multipliers!$E$5:$FM$1039,MATCH(Settings!$B$5&amp;"|"&amp;$A57,RAW_Multipliers!$A$5:$A$1039,0),19),"")</f>
        <v/>
      </c>
      <c r="L57" s="23">
        <f>IFERROR(INDEX(RAW_Multipliers!$E$5:$FM$1039,MATCH(Settings!$B$5&amp;"|"&amp;$A57,RAW_Multipliers!$A$5:$A$1039,0),34),"")</f>
        <v/>
      </c>
      <c r="M57" s="23">
        <f>IFERROR(INDEX(RAW_Multipliers!$E$5:$FM$1039,MATCH(Settings!$B$5&amp;"|"&amp;$A57,RAW_Multipliers!$A$5:$A$1039,0),38),"")</f>
        <v/>
      </c>
      <c r="N57" s="23">
        <f>IFERROR(INDEX(RAW_Multipliers!$E$5:$FM$1039,MATCH(Settings!$B$5&amp;"|"&amp;$A57,RAW_Multipliers!$A$5:$A$1039,0),42),"")</f>
        <v/>
      </c>
      <c r="O57" s="23">
        <f>IFERROR(INDEX(RAW_Multipliers!$E$5:$FM$1039,MATCH(Settings!$B$5&amp;"|"&amp;$A57,RAW_Multipliers!$A$5:$A$1039,0),41),"")</f>
        <v/>
      </c>
      <c r="P57" s="23">
        <f>IFERROR(INDEX(RAW_Multipliers!$E$5:$FM$1039,MATCH(Settings!$B$5&amp;"|"&amp;$A57,RAW_Multipliers!$A$5:$A$1039,0),45),"")</f>
        <v/>
      </c>
      <c r="Q57" s="23">
        <f>IFERROR(INDEX(RAW_Multipliers!$E$5:$FM$1039,MATCH(Settings!$B$5&amp;"|"&amp;$A57,RAW_Multipliers!$A$5:$A$1039,0),49),"")</f>
        <v/>
      </c>
      <c r="R57" s="23">
        <f>IFERROR(INDEX(RAW_Multipliers!$E$5:$FM$1039,MATCH(Settings!$B$5&amp;"|"&amp;$A57,RAW_Multipliers!$A$5:$A$1039,0),53),"")</f>
        <v/>
      </c>
      <c r="S57" s="23">
        <f>IFERROR(INDEX(RAW_Multipliers!$E$5:$FM$1039,MATCH(Settings!$B$5&amp;"|"&amp;$A57,RAW_Multipliers!$A$5:$A$1039,0),52),"")</f>
        <v/>
      </c>
      <c r="T57" s="23">
        <f>IFERROR(INDEX(RAW_Multipliers!$E$5:$FM$1039,MATCH(Settings!$B$5&amp;"|"&amp;$A57,RAW_Multipliers!$A$5:$A$1039,0),56),"")</f>
        <v/>
      </c>
      <c r="U57" s="23">
        <f>IFERROR(INDEX(RAW_Multipliers!$E$5:$FM$1039,MATCH(Settings!$B$5&amp;"|"&amp;$A57,RAW_Multipliers!$A$5:$A$1039,0),60),"")</f>
        <v/>
      </c>
      <c r="V57" s="23">
        <f>IFERROR(INDEX(RAW_Multipliers!$E$5:$FM$1039,MATCH(Settings!$B$5&amp;"|"&amp;$A57,RAW_Multipliers!$A$5:$A$1039,0),64),"")</f>
        <v/>
      </c>
      <c r="W57" s="23">
        <f>IFERROR(INDEX(RAW_Multipliers!$E$5:$FM$1039,MATCH(Settings!$B$5&amp;"|"&amp;$A57,RAW_Multipliers!$A$5:$A$1039,0),63),"")</f>
        <v/>
      </c>
      <c r="X57" s="23">
        <f>IFERROR(INDEX(RAW_Multipliers!$E$5:$FM$1039,MATCH(Settings!$B$5&amp;"|"&amp;$A57,RAW_Multipliers!$A$5:$A$1039,0),2),"")</f>
        <v/>
      </c>
      <c r="Y57" s="23">
        <f>IFERROR(INDEX(RAW_Multipliers!$E$5:$FM$1039,MATCH(Settings!$B$5&amp;"|"&amp;$A57,RAW_Multipliers!$A$5:$A$1039,0),3),"")</f>
        <v/>
      </c>
      <c r="Z57" s="23">
        <f>IFERROR(INDEX(RAW_Multipliers!$E$5:$FM$1039,MATCH(Settings!$B$5&amp;"|"&amp;$A57,RAW_Multipliers!$A$5:$A$1039,0),4),"")</f>
        <v/>
      </c>
    </row>
    <row r="58">
      <c r="A58" s="2" t="inlineStr">
        <is>
          <t>2204</t>
        </is>
      </c>
      <c r="B58" s="2" t="inlineStr">
        <is>
          <t>Other fabricated metal product manufacturing</t>
        </is>
      </c>
      <c r="C58" s="9">
        <f>INDEX(Lists!$D$5:$D$119,54)</f>
        <v/>
      </c>
      <c r="D58" s="23">
        <f>IFERROR(INDEX(RAW_Multipliers!$E$5:$FM$1039,MATCH(Settings!$B$5&amp;"|"&amp;$A58,RAW_Multipliers!$A$5:$A$1039,0),1),"")</f>
        <v/>
      </c>
      <c r="E58" s="23">
        <f>IFERROR(INDEX(RAW_Multipliers!$E$5:$FM$1039,MATCH(Settings!$B$5&amp;"|"&amp;$A58,RAW_Multipliers!$A$5:$A$1039,0),5),"")</f>
        <v/>
      </c>
      <c r="F58" s="23">
        <f>IFERROR(INDEX(RAW_Multipliers!$E$5:$FM$1039,MATCH(Settings!$B$5&amp;"|"&amp;$A58,RAW_Multipliers!$A$5:$A$1039,0),9),"")</f>
        <v/>
      </c>
      <c r="G58" s="23">
        <f>IFERROR(INDEX(RAW_Multipliers!$E$5:$FM$1039,MATCH(Settings!$B$5&amp;"|"&amp;$A58,RAW_Multipliers!$A$5:$A$1039,0),8),"")</f>
        <v/>
      </c>
      <c r="H58" s="23">
        <f>IFERROR(INDEX(RAW_Multipliers!$E$5:$FM$1039,MATCH(Settings!$B$5&amp;"|"&amp;$A58,RAW_Multipliers!$A$5:$A$1039,0),12),"")</f>
        <v/>
      </c>
      <c r="I58" s="23">
        <f>IFERROR(INDEX(RAW_Multipliers!$E$5:$FM$1039,MATCH(Settings!$B$5&amp;"|"&amp;$A58,RAW_Multipliers!$A$5:$A$1039,0),16),"")</f>
        <v/>
      </c>
      <c r="J58" s="23">
        <f>IFERROR(INDEX(RAW_Multipliers!$E$5:$FM$1039,MATCH(Settings!$B$5&amp;"|"&amp;$A58,RAW_Multipliers!$A$5:$A$1039,0),20),"")</f>
        <v/>
      </c>
      <c r="K58" s="23">
        <f>IFERROR(INDEX(RAW_Multipliers!$E$5:$FM$1039,MATCH(Settings!$B$5&amp;"|"&amp;$A58,RAW_Multipliers!$A$5:$A$1039,0),19),"")</f>
        <v/>
      </c>
      <c r="L58" s="23">
        <f>IFERROR(INDEX(RAW_Multipliers!$E$5:$FM$1039,MATCH(Settings!$B$5&amp;"|"&amp;$A58,RAW_Multipliers!$A$5:$A$1039,0),34),"")</f>
        <v/>
      </c>
      <c r="M58" s="23">
        <f>IFERROR(INDEX(RAW_Multipliers!$E$5:$FM$1039,MATCH(Settings!$B$5&amp;"|"&amp;$A58,RAW_Multipliers!$A$5:$A$1039,0),38),"")</f>
        <v/>
      </c>
      <c r="N58" s="23">
        <f>IFERROR(INDEX(RAW_Multipliers!$E$5:$FM$1039,MATCH(Settings!$B$5&amp;"|"&amp;$A58,RAW_Multipliers!$A$5:$A$1039,0),42),"")</f>
        <v/>
      </c>
      <c r="O58" s="23">
        <f>IFERROR(INDEX(RAW_Multipliers!$E$5:$FM$1039,MATCH(Settings!$B$5&amp;"|"&amp;$A58,RAW_Multipliers!$A$5:$A$1039,0),41),"")</f>
        <v/>
      </c>
      <c r="P58" s="23">
        <f>IFERROR(INDEX(RAW_Multipliers!$E$5:$FM$1039,MATCH(Settings!$B$5&amp;"|"&amp;$A58,RAW_Multipliers!$A$5:$A$1039,0),45),"")</f>
        <v/>
      </c>
      <c r="Q58" s="23">
        <f>IFERROR(INDEX(RAW_Multipliers!$E$5:$FM$1039,MATCH(Settings!$B$5&amp;"|"&amp;$A58,RAW_Multipliers!$A$5:$A$1039,0),49),"")</f>
        <v/>
      </c>
      <c r="R58" s="23">
        <f>IFERROR(INDEX(RAW_Multipliers!$E$5:$FM$1039,MATCH(Settings!$B$5&amp;"|"&amp;$A58,RAW_Multipliers!$A$5:$A$1039,0),53),"")</f>
        <v/>
      </c>
      <c r="S58" s="23">
        <f>IFERROR(INDEX(RAW_Multipliers!$E$5:$FM$1039,MATCH(Settings!$B$5&amp;"|"&amp;$A58,RAW_Multipliers!$A$5:$A$1039,0),52),"")</f>
        <v/>
      </c>
      <c r="T58" s="23">
        <f>IFERROR(INDEX(RAW_Multipliers!$E$5:$FM$1039,MATCH(Settings!$B$5&amp;"|"&amp;$A58,RAW_Multipliers!$A$5:$A$1039,0),56),"")</f>
        <v/>
      </c>
      <c r="U58" s="23">
        <f>IFERROR(INDEX(RAW_Multipliers!$E$5:$FM$1039,MATCH(Settings!$B$5&amp;"|"&amp;$A58,RAW_Multipliers!$A$5:$A$1039,0),60),"")</f>
        <v/>
      </c>
      <c r="V58" s="23">
        <f>IFERROR(INDEX(RAW_Multipliers!$E$5:$FM$1039,MATCH(Settings!$B$5&amp;"|"&amp;$A58,RAW_Multipliers!$A$5:$A$1039,0),64),"")</f>
        <v/>
      </c>
      <c r="W58" s="23">
        <f>IFERROR(INDEX(RAW_Multipliers!$E$5:$FM$1039,MATCH(Settings!$B$5&amp;"|"&amp;$A58,RAW_Multipliers!$A$5:$A$1039,0),63),"")</f>
        <v/>
      </c>
      <c r="X58" s="23">
        <f>IFERROR(INDEX(RAW_Multipliers!$E$5:$FM$1039,MATCH(Settings!$B$5&amp;"|"&amp;$A58,RAW_Multipliers!$A$5:$A$1039,0),2),"")</f>
        <v/>
      </c>
      <c r="Y58" s="23">
        <f>IFERROR(INDEX(RAW_Multipliers!$E$5:$FM$1039,MATCH(Settings!$B$5&amp;"|"&amp;$A58,RAW_Multipliers!$A$5:$A$1039,0),3),"")</f>
        <v/>
      </c>
      <c r="Z58" s="23">
        <f>IFERROR(INDEX(RAW_Multipliers!$E$5:$FM$1039,MATCH(Settings!$B$5&amp;"|"&amp;$A58,RAW_Multipliers!$A$5:$A$1039,0),4),"")</f>
        <v/>
      </c>
    </row>
    <row r="59">
      <c r="A59" s="2" t="inlineStr">
        <is>
          <t>2301</t>
        </is>
      </c>
      <c r="B59" s="2" t="inlineStr">
        <is>
          <t>Motor vehicles and parts; other transport equipment manufacturing</t>
        </is>
      </c>
      <c r="C59" s="9">
        <f>INDEX(Lists!$D$5:$D$119,55)</f>
        <v/>
      </c>
      <c r="D59" s="23">
        <f>IFERROR(INDEX(RAW_Multipliers!$E$5:$FM$1039,MATCH(Settings!$B$5&amp;"|"&amp;$A59,RAW_Multipliers!$A$5:$A$1039,0),1),"")</f>
        <v/>
      </c>
      <c r="E59" s="23">
        <f>IFERROR(INDEX(RAW_Multipliers!$E$5:$FM$1039,MATCH(Settings!$B$5&amp;"|"&amp;$A59,RAW_Multipliers!$A$5:$A$1039,0),5),"")</f>
        <v/>
      </c>
      <c r="F59" s="23">
        <f>IFERROR(INDEX(RAW_Multipliers!$E$5:$FM$1039,MATCH(Settings!$B$5&amp;"|"&amp;$A59,RAW_Multipliers!$A$5:$A$1039,0),9),"")</f>
        <v/>
      </c>
      <c r="G59" s="23">
        <f>IFERROR(INDEX(RAW_Multipliers!$E$5:$FM$1039,MATCH(Settings!$B$5&amp;"|"&amp;$A59,RAW_Multipliers!$A$5:$A$1039,0),8),"")</f>
        <v/>
      </c>
      <c r="H59" s="23">
        <f>IFERROR(INDEX(RAW_Multipliers!$E$5:$FM$1039,MATCH(Settings!$B$5&amp;"|"&amp;$A59,RAW_Multipliers!$A$5:$A$1039,0),12),"")</f>
        <v/>
      </c>
      <c r="I59" s="23">
        <f>IFERROR(INDEX(RAW_Multipliers!$E$5:$FM$1039,MATCH(Settings!$B$5&amp;"|"&amp;$A59,RAW_Multipliers!$A$5:$A$1039,0),16),"")</f>
        <v/>
      </c>
      <c r="J59" s="23">
        <f>IFERROR(INDEX(RAW_Multipliers!$E$5:$FM$1039,MATCH(Settings!$B$5&amp;"|"&amp;$A59,RAW_Multipliers!$A$5:$A$1039,0),20),"")</f>
        <v/>
      </c>
      <c r="K59" s="23">
        <f>IFERROR(INDEX(RAW_Multipliers!$E$5:$FM$1039,MATCH(Settings!$B$5&amp;"|"&amp;$A59,RAW_Multipliers!$A$5:$A$1039,0),19),"")</f>
        <v/>
      </c>
      <c r="L59" s="23">
        <f>IFERROR(INDEX(RAW_Multipliers!$E$5:$FM$1039,MATCH(Settings!$B$5&amp;"|"&amp;$A59,RAW_Multipliers!$A$5:$A$1039,0),34),"")</f>
        <v/>
      </c>
      <c r="M59" s="23">
        <f>IFERROR(INDEX(RAW_Multipliers!$E$5:$FM$1039,MATCH(Settings!$B$5&amp;"|"&amp;$A59,RAW_Multipliers!$A$5:$A$1039,0),38),"")</f>
        <v/>
      </c>
      <c r="N59" s="23">
        <f>IFERROR(INDEX(RAW_Multipliers!$E$5:$FM$1039,MATCH(Settings!$B$5&amp;"|"&amp;$A59,RAW_Multipliers!$A$5:$A$1039,0),42),"")</f>
        <v/>
      </c>
      <c r="O59" s="23">
        <f>IFERROR(INDEX(RAW_Multipliers!$E$5:$FM$1039,MATCH(Settings!$B$5&amp;"|"&amp;$A59,RAW_Multipliers!$A$5:$A$1039,0),41),"")</f>
        <v/>
      </c>
      <c r="P59" s="23">
        <f>IFERROR(INDEX(RAW_Multipliers!$E$5:$FM$1039,MATCH(Settings!$B$5&amp;"|"&amp;$A59,RAW_Multipliers!$A$5:$A$1039,0),45),"")</f>
        <v/>
      </c>
      <c r="Q59" s="23">
        <f>IFERROR(INDEX(RAW_Multipliers!$E$5:$FM$1039,MATCH(Settings!$B$5&amp;"|"&amp;$A59,RAW_Multipliers!$A$5:$A$1039,0),49),"")</f>
        <v/>
      </c>
      <c r="R59" s="23">
        <f>IFERROR(INDEX(RAW_Multipliers!$E$5:$FM$1039,MATCH(Settings!$B$5&amp;"|"&amp;$A59,RAW_Multipliers!$A$5:$A$1039,0),53),"")</f>
        <v/>
      </c>
      <c r="S59" s="23">
        <f>IFERROR(INDEX(RAW_Multipliers!$E$5:$FM$1039,MATCH(Settings!$B$5&amp;"|"&amp;$A59,RAW_Multipliers!$A$5:$A$1039,0),52),"")</f>
        <v/>
      </c>
      <c r="T59" s="23">
        <f>IFERROR(INDEX(RAW_Multipliers!$E$5:$FM$1039,MATCH(Settings!$B$5&amp;"|"&amp;$A59,RAW_Multipliers!$A$5:$A$1039,0),56),"")</f>
        <v/>
      </c>
      <c r="U59" s="23">
        <f>IFERROR(INDEX(RAW_Multipliers!$E$5:$FM$1039,MATCH(Settings!$B$5&amp;"|"&amp;$A59,RAW_Multipliers!$A$5:$A$1039,0),60),"")</f>
        <v/>
      </c>
      <c r="V59" s="23">
        <f>IFERROR(INDEX(RAW_Multipliers!$E$5:$FM$1039,MATCH(Settings!$B$5&amp;"|"&amp;$A59,RAW_Multipliers!$A$5:$A$1039,0),64),"")</f>
        <v/>
      </c>
      <c r="W59" s="23">
        <f>IFERROR(INDEX(RAW_Multipliers!$E$5:$FM$1039,MATCH(Settings!$B$5&amp;"|"&amp;$A59,RAW_Multipliers!$A$5:$A$1039,0),63),"")</f>
        <v/>
      </c>
      <c r="X59" s="23">
        <f>IFERROR(INDEX(RAW_Multipliers!$E$5:$FM$1039,MATCH(Settings!$B$5&amp;"|"&amp;$A59,RAW_Multipliers!$A$5:$A$1039,0),2),"")</f>
        <v/>
      </c>
      <c r="Y59" s="23">
        <f>IFERROR(INDEX(RAW_Multipliers!$E$5:$FM$1039,MATCH(Settings!$B$5&amp;"|"&amp;$A59,RAW_Multipliers!$A$5:$A$1039,0),3),"")</f>
        <v/>
      </c>
      <c r="Z59" s="23">
        <f>IFERROR(INDEX(RAW_Multipliers!$E$5:$FM$1039,MATCH(Settings!$B$5&amp;"|"&amp;$A59,RAW_Multipliers!$A$5:$A$1039,0),4),"")</f>
        <v/>
      </c>
    </row>
    <row r="60">
      <c r="A60" s="2" t="inlineStr">
        <is>
          <t>2302</t>
        </is>
      </c>
      <c r="B60" s="2" t="inlineStr">
        <is>
          <t>Ships and boat manufacturing</t>
        </is>
      </c>
      <c r="C60" s="9">
        <f>INDEX(Lists!$D$5:$D$119,56)</f>
        <v/>
      </c>
      <c r="D60" s="23">
        <f>IFERROR(INDEX(RAW_Multipliers!$E$5:$FM$1039,MATCH(Settings!$B$5&amp;"|"&amp;$A60,RAW_Multipliers!$A$5:$A$1039,0),1),"")</f>
        <v/>
      </c>
      <c r="E60" s="23">
        <f>IFERROR(INDEX(RAW_Multipliers!$E$5:$FM$1039,MATCH(Settings!$B$5&amp;"|"&amp;$A60,RAW_Multipliers!$A$5:$A$1039,0),5),"")</f>
        <v/>
      </c>
      <c r="F60" s="23">
        <f>IFERROR(INDEX(RAW_Multipliers!$E$5:$FM$1039,MATCH(Settings!$B$5&amp;"|"&amp;$A60,RAW_Multipliers!$A$5:$A$1039,0),9),"")</f>
        <v/>
      </c>
      <c r="G60" s="23">
        <f>IFERROR(INDEX(RAW_Multipliers!$E$5:$FM$1039,MATCH(Settings!$B$5&amp;"|"&amp;$A60,RAW_Multipliers!$A$5:$A$1039,0),8),"")</f>
        <v/>
      </c>
      <c r="H60" s="23">
        <f>IFERROR(INDEX(RAW_Multipliers!$E$5:$FM$1039,MATCH(Settings!$B$5&amp;"|"&amp;$A60,RAW_Multipliers!$A$5:$A$1039,0),12),"")</f>
        <v/>
      </c>
      <c r="I60" s="23">
        <f>IFERROR(INDEX(RAW_Multipliers!$E$5:$FM$1039,MATCH(Settings!$B$5&amp;"|"&amp;$A60,RAW_Multipliers!$A$5:$A$1039,0),16),"")</f>
        <v/>
      </c>
      <c r="J60" s="23">
        <f>IFERROR(INDEX(RAW_Multipliers!$E$5:$FM$1039,MATCH(Settings!$B$5&amp;"|"&amp;$A60,RAW_Multipliers!$A$5:$A$1039,0),20),"")</f>
        <v/>
      </c>
      <c r="K60" s="23">
        <f>IFERROR(INDEX(RAW_Multipliers!$E$5:$FM$1039,MATCH(Settings!$B$5&amp;"|"&amp;$A60,RAW_Multipliers!$A$5:$A$1039,0),19),"")</f>
        <v/>
      </c>
      <c r="L60" s="23">
        <f>IFERROR(INDEX(RAW_Multipliers!$E$5:$FM$1039,MATCH(Settings!$B$5&amp;"|"&amp;$A60,RAW_Multipliers!$A$5:$A$1039,0),34),"")</f>
        <v/>
      </c>
      <c r="M60" s="23">
        <f>IFERROR(INDEX(RAW_Multipliers!$E$5:$FM$1039,MATCH(Settings!$B$5&amp;"|"&amp;$A60,RAW_Multipliers!$A$5:$A$1039,0),38),"")</f>
        <v/>
      </c>
      <c r="N60" s="23">
        <f>IFERROR(INDEX(RAW_Multipliers!$E$5:$FM$1039,MATCH(Settings!$B$5&amp;"|"&amp;$A60,RAW_Multipliers!$A$5:$A$1039,0),42),"")</f>
        <v/>
      </c>
      <c r="O60" s="23">
        <f>IFERROR(INDEX(RAW_Multipliers!$E$5:$FM$1039,MATCH(Settings!$B$5&amp;"|"&amp;$A60,RAW_Multipliers!$A$5:$A$1039,0),41),"")</f>
        <v/>
      </c>
      <c r="P60" s="23">
        <f>IFERROR(INDEX(RAW_Multipliers!$E$5:$FM$1039,MATCH(Settings!$B$5&amp;"|"&amp;$A60,RAW_Multipliers!$A$5:$A$1039,0),45),"")</f>
        <v/>
      </c>
      <c r="Q60" s="23">
        <f>IFERROR(INDEX(RAW_Multipliers!$E$5:$FM$1039,MATCH(Settings!$B$5&amp;"|"&amp;$A60,RAW_Multipliers!$A$5:$A$1039,0),49),"")</f>
        <v/>
      </c>
      <c r="R60" s="23">
        <f>IFERROR(INDEX(RAW_Multipliers!$E$5:$FM$1039,MATCH(Settings!$B$5&amp;"|"&amp;$A60,RAW_Multipliers!$A$5:$A$1039,0),53),"")</f>
        <v/>
      </c>
      <c r="S60" s="23">
        <f>IFERROR(INDEX(RAW_Multipliers!$E$5:$FM$1039,MATCH(Settings!$B$5&amp;"|"&amp;$A60,RAW_Multipliers!$A$5:$A$1039,0),52),"")</f>
        <v/>
      </c>
      <c r="T60" s="23">
        <f>IFERROR(INDEX(RAW_Multipliers!$E$5:$FM$1039,MATCH(Settings!$B$5&amp;"|"&amp;$A60,RAW_Multipliers!$A$5:$A$1039,0),56),"")</f>
        <v/>
      </c>
      <c r="U60" s="23">
        <f>IFERROR(INDEX(RAW_Multipliers!$E$5:$FM$1039,MATCH(Settings!$B$5&amp;"|"&amp;$A60,RAW_Multipliers!$A$5:$A$1039,0),60),"")</f>
        <v/>
      </c>
      <c r="V60" s="23">
        <f>IFERROR(INDEX(RAW_Multipliers!$E$5:$FM$1039,MATCH(Settings!$B$5&amp;"|"&amp;$A60,RAW_Multipliers!$A$5:$A$1039,0),64),"")</f>
        <v/>
      </c>
      <c r="W60" s="23">
        <f>IFERROR(INDEX(RAW_Multipliers!$E$5:$FM$1039,MATCH(Settings!$B$5&amp;"|"&amp;$A60,RAW_Multipliers!$A$5:$A$1039,0),63),"")</f>
        <v/>
      </c>
      <c r="X60" s="23">
        <f>IFERROR(INDEX(RAW_Multipliers!$E$5:$FM$1039,MATCH(Settings!$B$5&amp;"|"&amp;$A60,RAW_Multipliers!$A$5:$A$1039,0),2),"")</f>
        <v/>
      </c>
      <c r="Y60" s="23">
        <f>IFERROR(INDEX(RAW_Multipliers!$E$5:$FM$1039,MATCH(Settings!$B$5&amp;"|"&amp;$A60,RAW_Multipliers!$A$5:$A$1039,0),3),"")</f>
        <v/>
      </c>
      <c r="Z60" s="23">
        <f>IFERROR(INDEX(RAW_Multipliers!$E$5:$FM$1039,MATCH(Settings!$B$5&amp;"|"&amp;$A60,RAW_Multipliers!$A$5:$A$1039,0),4),"")</f>
        <v/>
      </c>
    </row>
    <row r="61">
      <c r="A61" s="2" t="inlineStr">
        <is>
          <t>2303</t>
        </is>
      </c>
      <c r="B61" s="2" t="inlineStr">
        <is>
          <t>Railway rolling stock manufacturing</t>
        </is>
      </c>
      <c r="C61" s="9">
        <f>INDEX(Lists!$D$5:$D$119,57)</f>
        <v/>
      </c>
      <c r="D61" s="23">
        <f>IFERROR(INDEX(RAW_Multipliers!$E$5:$FM$1039,MATCH(Settings!$B$5&amp;"|"&amp;$A61,RAW_Multipliers!$A$5:$A$1039,0),1),"")</f>
        <v/>
      </c>
      <c r="E61" s="23">
        <f>IFERROR(INDEX(RAW_Multipliers!$E$5:$FM$1039,MATCH(Settings!$B$5&amp;"|"&amp;$A61,RAW_Multipliers!$A$5:$A$1039,0),5),"")</f>
        <v/>
      </c>
      <c r="F61" s="23">
        <f>IFERROR(INDEX(RAW_Multipliers!$E$5:$FM$1039,MATCH(Settings!$B$5&amp;"|"&amp;$A61,RAW_Multipliers!$A$5:$A$1039,0),9),"")</f>
        <v/>
      </c>
      <c r="G61" s="23">
        <f>IFERROR(INDEX(RAW_Multipliers!$E$5:$FM$1039,MATCH(Settings!$B$5&amp;"|"&amp;$A61,RAW_Multipliers!$A$5:$A$1039,0),8),"")</f>
        <v/>
      </c>
      <c r="H61" s="23">
        <f>IFERROR(INDEX(RAW_Multipliers!$E$5:$FM$1039,MATCH(Settings!$B$5&amp;"|"&amp;$A61,RAW_Multipliers!$A$5:$A$1039,0),12),"")</f>
        <v/>
      </c>
      <c r="I61" s="23">
        <f>IFERROR(INDEX(RAW_Multipliers!$E$5:$FM$1039,MATCH(Settings!$B$5&amp;"|"&amp;$A61,RAW_Multipliers!$A$5:$A$1039,0),16),"")</f>
        <v/>
      </c>
      <c r="J61" s="23">
        <f>IFERROR(INDEX(RAW_Multipliers!$E$5:$FM$1039,MATCH(Settings!$B$5&amp;"|"&amp;$A61,RAW_Multipliers!$A$5:$A$1039,0),20),"")</f>
        <v/>
      </c>
      <c r="K61" s="23">
        <f>IFERROR(INDEX(RAW_Multipliers!$E$5:$FM$1039,MATCH(Settings!$B$5&amp;"|"&amp;$A61,RAW_Multipliers!$A$5:$A$1039,0),19),"")</f>
        <v/>
      </c>
      <c r="L61" s="23">
        <f>IFERROR(INDEX(RAW_Multipliers!$E$5:$FM$1039,MATCH(Settings!$B$5&amp;"|"&amp;$A61,RAW_Multipliers!$A$5:$A$1039,0),34),"")</f>
        <v/>
      </c>
      <c r="M61" s="23">
        <f>IFERROR(INDEX(RAW_Multipliers!$E$5:$FM$1039,MATCH(Settings!$B$5&amp;"|"&amp;$A61,RAW_Multipliers!$A$5:$A$1039,0),38),"")</f>
        <v/>
      </c>
      <c r="N61" s="23">
        <f>IFERROR(INDEX(RAW_Multipliers!$E$5:$FM$1039,MATCH(Settings!$B$5&amp;"|"&amp;$A61,RAW_Multipliers!$A$5:$A$1039,0),42),"")</f>
        <v/>
      </c>
      <c r="O61" s="23">
        <f>IFERROR(INDEX(RAW_Multipliers!$E$5:$FM$1039,MATCH(Settings!$B$5&amp;"|"&amp;$A61,RAW_Multipliers!$A$5:$A$1039,0),41),"")</f>
        <v/>
      </c>
      <c r="P61" s="23">
        <f>IFERROR(INDEX(RAW_Multipliers!$E$5:$FM$1039,MATCH(Settings!$B$5&amp;"|"&amp;$A61,RAW_Multipliers!$A$5:$A$1039,0),45),"")</f>
        <v/>
      </c>
      <c r="Q61" s="23">
        <f>IFERROR(INDEX(RAW_Multipliers!$E$5:$FM$1039,MATCH(Settings!$B$5&amp;"|"&amp;$A61,RAW_Multipliers!$A$5:$A$1039,0),49),"")</f>
        <v/>
      </c>
      <c r="R61" s="23">
        <f>IFERROR(INDEX(RAW_Multipliers!$E$5:$FM$1039,MATCH(Settings!$B$5&amp;"|"&amp;$A61,RAW_Multipliers!$A$5:$A$1039,0),53),"")</f>
        <v/>
      </c>
      <c r="S61" s="23">
        <f>IFERROR(INDEX(RAW_Multipliers!$E$5:$FM$1039,MATCH(Settings!$B$5&amp;"|"&amp;$A61,RAW_Multipliers!$A$5:$A$1039,0),52),"")</f>
        <v/>
      </c>
      <c r="T61" s="23">
        <f>IFERROR(INDEX(RAW_Multipliers!$E$5:$FM$1039,MATCH(Settings!$B$5&amp;"|"&amp;$A61,RAW_Multipliers!$A$5:$A$1039,0),56),"")</f>
        <v/>
      </c>
      <c r="U61" s="23">
        <f>IFERROR(INDEX(RAW_Multipliers!$E$5:$FM$1039,MATCH(Settings!$B$5&amp;"|"&amp;$A61,RAW_Multipliers!$A$5:$A$1039,0),60),"")</f>
        <v/>
      </c>
      <c r="V61" s="23">
        <f>IFERROR(INDEX(RAW_Multipliers!$E$5:$FM$1039,MATCH(Settings!$B$5&amp;"|"&amp;$A61,RAW_Multipliers!$A$5:$A$1039,0),64),"")</f>
        <v/>
      </c>
      <c r="W61" s="23">
        <f>IFERROR(INDEX(RAW_Multipliers!$E$5:$FM$1039,MATCH(Settings!$B$5&amp;"|"&amp;$A61,RAW_Multipliers!$A$5:$A$1039,0),63),"")</f>
        <v/>
      </c>
      <c r="X61" s="23">
        <f>IFERROR(INDEX(RAW_Multipliers!$E$5:$FM$1039,MATCH(Settings!$B$5&amp;"|"&amp;$A61,RAW_Multipliers!$A$5:$A$1039,0),2),"")</f>
        <v/>
      </c>
      <c r="Y61" s="23">
        <f>IFERROR(INDEX(RAW_Multipliers!$E$5:$FM$1039,MATCH(Settings!$B$5&amp;"|"&amp;$A61,RAW_Multipliers!$A$5:$A$1039,0),3),"")</f>
        <v/>
      </c>
      <c r="Z61" s="23">
        <f>IFERROR(INDEX(RAW_Multipliers!$E$5:$FM$1039,MATCH(Settings!$B$5&amp;"|"&amp;$A61,RAW_Multipliers!$A$5:$A$1039,0),4),"")</f>
        <v/>
      </c>
    </row>
    <row r="62">
      <c r="A62" s="2" t="inlineStr">
        <is>
          <t>2304</t>
        </is>
      </c>
      <c r="B62" s="2" t="inlineStr">
        <is>
          <t>Aircraft manufacturing</t>
        </is>
      </c>
      <c r="C62" s="9">
        <f>INDEX(Lists!$D$5:$D$119,58)</f>
        <v/>
      </c>
      <c r="D62" s="23">
        <f>IFERROR(INDEX(RAW_Multipliers!$E$5:$FM$1039,MATCH(Settings!$B$5&amp;"|"&amp;$A62,RAW_Multipliers!$A$5:$A$1039,0),1),"")</f>
        <v/>
      </c>
      <c r="E62" s="23">
        <f>IFERROR(INDEX(RAW_Multipliers!$E$5:$FM$1039,MATCH(Settings!$B$5&amp;"|"&amp;$A62,RAW_Multipliers!$A$5:$A$1039,0),5),"")</f>
        <v/>
      </c>
      <c r="F62" s="23">
        <f>IFERROR(INDEX(RAW_Multipliers!$E$5:$FM$1039,MATCH(Settings!$B$5&amp;"|"&amp;$A62,RAW_Multipliers!$A$5:$A$1039,0),9),"")</f>
        <v/>
      </c>
      <c r="G62" s="23">
        <f>IFERROR(INDEX(RAW_Multipliers!$E$5:$FM$1039,MATCH(Settings!$B$5&amp;"|"&amp;$A62,RAW_Multipliers!$A$5:$A$1039,0),8),"")</f>
        <v/>
      </c>
      <c r="H62" s="23">
        <f>IFERROR(INDEX(RAW_Multipliers!$E$5:$FM$1039,MATCH(Settings!$B$5&amp;"|"&amp;$A62,RAW_Multipliers!$A$5:$A$1039,0),12),"")</f>
        <v/>
      </c>
      <c r="I62" s="23">
        <f>IFERROR(INDEX(RAW_Multipliers!$E$5:$FM$1039,MATCH(Settings!$B$5&amp;"|"&amp;$A62,RAW_Multipliers!$A$5:$A$1039,0),16),"")</f>
        <v/>
      </c>
      <c r="J62" s="23">
        <f>IFERROR(INDEX(RAW_Multipliers!$E$5:$FM$1039,MATCH(Settings!$B$5&amp;"|"&amp;$A62,RAW_Multipliers!$A$5:$A$1039,0),20),"")</f>
        <v/>
      </c>
      <c r="K62" s="23">
        <f>IFERROR(INDEX(RAW_Multipliers!$E$5:$FM$1039,MATCH(Settings!$B$5&amp;"|"&amp;$A62,RAW_Multipliers!$A$5:$A$1039,0),19),"")</f>
        <v/>
      </c>
      <c r="L62" s="23">
        <f>IFERROR(INDEX(RAW_Multipliers!$E$5:$FM$1039,MATCH(Settings!$B$5&amp;"|"&amp;$A62,RAW_Multipliers!$A$5:$A$1039,0),34),"")</f>
        <v/>
      </c>
      <c r="M62" s="23">
        <f>IFERROR(INDEX(RAW_Multipliers!$E$5:$FM$1039,MATCH(Settings!$B$5&amp;"|"&amp;$A62,RAW_Multipliers!$A$5:$A$1039,0),38),"")</f>
        <v/>
      </c>
      <c r="N62" s="23">
        <f>IFERROR(INDEX(RAW_Multipliers!$E$5:$FM$1039,MATCH(Settings!$B$5&amp;"|"&amp;$A62,RAW_Multipliers!$A$5:$A$1039,0),42),"")</f>
        <v/>
      </c>
      <c r="O62" s="23">
        <f>IFERROR(INDEX(RAW_Multipliers!$E$5:$FM$1039,MATCH(Settings!$B$5&amp;"|"&amp;$A62,RAW_Multipliers!$A$5:$A$1039,0),41),"")</f>
        <v/>
      </c>
      <c r="P62" s="23">
        <f>IFERROR(INDEX(RAW_Multipliers!$E$5:$FM$1039,MATCH(Settings!$B$5&amp;"|"&amp;$A62,RAW_Multipliers!$A$5:$A$1039,0),45),"")</f>
        <v/>
      </c>
      <c r="Q62" s="23">
        <f>IFERROR(INDEX(RAW_Multipliers!$E$5:$FM$1039,MATCH(Settings!$B$5&amp;"|"&amp;$A62,RAW_Multipliers!$A$5:$A$1039,0),49),"")</f>
        <v/>
      </c>
      <c r="R62" s="23">
        <f>IFERROR(INDEX(RAW_Multipliers!$E$5:$FM$1039,MATCH(Settings!$B$5&amp;"|"&amp;$A62,RAW_Multipliers!$A$5:$A$1039,0),53),"")</f>
        <v/>
      </c>
      <c r="S62" s="23">
        <f>IFERROR(INDEX(RAW_Multipliers!$E$5:$FM$1039,MATCH(Settings!$B$5&amp;"|"&amp;$A62,RAW_Multipliers!$A$5:$A$1039,0),52),"")</f>
        <v/>
      </c>
      <c r="T62" s="23">
        <f>IFERROR(INDEX(RAW_Multipliers!$E$5:$FM$1039,MATCH(Settings!$B$5&amp;"|"&amp;$A62,RAW_Multipliers!$A$5:$A$1039,0),56),"")</f>
        <v/>
      </c>
      <c r="U62" s="23">
        <f>IFERROR(INDEX(RAW_Multipliers!$E$5:$FM$1039,MATCH(Settings!$B$5&amp;"|"&amp;$A62,RAW_Multipliers!$A$5:$A$1039,0),60),"")</f>
        <v/>
      </c>
      <c r="V62" s="23">
        <f>IFERROR(INDEX(RAW_Multipliers!$E$5:$FM$1039,MATCH(Settings!$B$5&amp;"|"&amp;$A62,RAW_Multipliers!$A$5:$A$1039,0),64),"")</f>
        <v/>
      </c>
      <c r="W62" s="23">
        <f>IFERROR(INDEX(RAW_Multipliers!$E$5:$FM$1039,MATCH(Settings!$B$5&amp;"|"&amp;$A62,RAW_Multipliers!$A$5:$A$1039,0),63),"")</f>
        <v/>
      </c>
      <c r="X62" s="23">
        <f>IFERROR(INDEX(RAW_Multipliers!$E$5:$FM$1039,MATCH(Settings!$B$5&amp;"|"&amp;$A62,RAW_Multipliers!$A$5:$A$1039,0),2),"")</f>
        <v/>
      </c>
      <c r="Y62" s="23">
        <f>IFERROR(INDEX(RAW_Multipliers!$E$5:$FM$1039,MATCH(Settings!$B$5&amp;"|"&amp;$A62,RAW_Multipliers!$A$5:$A$1039,0),3),"")</f>
        <v/>
      </c>
      <c r="Z62" s="23">
        <f>IFERROR(INDEX(RAW_Multipliers!$E$5:$FM$1039,MATCH(Settings!$B$5&amp;"|"&amp;$A62,RAW_Multipliers!$A$5:$A$1039,0),4),"")</f>
        <v/>
      </c>
    </row>
    <row r="63">
      <c r="A63" s="2" t="inlineStr">
        <is>
          <t>2401</t>
        </is>
      </c>
      <c r="B63" s="2" t="inlineStr">
        <is>
          <t>Professional, scientific, computer and electronic equipment manufacturing</t>
        </is>
      </c>
      <c r="C63" s="9">
        <f>INDEX(Lists!$D$5:$D$119,59)</f>
        <v/>
      </c>
      <c r="D63" s="23">
        <f>IFERROR(INDEX(RAW_Multipliers!$E$5:$FM$1039,MATCH(Settings!$B$5&amp;"|"&amp;$A63,RAW_Multipliers!$A$5:$A$1039,0),1),"")</f>
        <v/>
      </c>
      <c r="E63" s="23">
        <f>IFERROR(INDEX(RAW_Multipliers!$E$5:$FM$1039,MATCH(Settings!$B$5&amp;"|"&amp;$A63,RAW_Multipliers!$A$5:$A$1039,0),5),"")</f>
        <v/>
      </c>
      <c r="F63" s="23">
        <f>IFERROR(INDEX(RAW_Multipliers!$E$5:$FM$1039,MATCH(Settings!$B$5&amp;"|"&amp;$A63,RAW_Multipliers!$A$5:$A$1039,0),9),"")</f>
        <v/>
      </c>
      <c r="G63" s="23">
        <f>IFERROR(INDEX(RAW_Multipliers!$E$5:$FM$1039,MATCH(Settings!$B$5&amp;"|"&amp;$A63,RAW_Multipliers!$A$5:$A$1039,0),8),"")</f>
        <v/>
      </c>
      <c r="H63" s="23">
        <f>IFERROR(INDEX(RAW_Multipliers!$E$5:$FM$1039,MATCH(Settings!$B$5&amp;"|"&amp;$A63,RAW_Multipliers!$A$5:$A$1039,0),12),"")</f>
        <v/>
      </c>
      <c r="I63" s="23">
        <f>IFERROR(INDEX(RAW_Multipliers!$E$5:$FM$1039,MATCH(Settings!$B$5&amp;"|"&amp;$A63,RAW_Multipliers!$A$5:$A$1039,0),16),"")</f>
        <v/>
      </c>
      <c r="J63" s="23">
        <f>IFERROR(INDEX(RAW_Multipliers!$E$5:$FM$1039,MATCH(Settings!$B$5&amp;"|"&amp;$A63,RAW_Multipliers!$A$5:$A$1039,0),20),"")</f>
        <v/>
      </c>
      <c r="K63" s="23">
        <f>IFERROR(INDEX(RAW_Multipliers!$E$5:$FM$1039,MATCH(Settings!$B$5&amp;"|"&amp;$A63,RAW_Multipliers!$A$5:$A$1039,0),19),"")</f>
        <v/>
      </c>
      <c r="L63" s="23">
        <f>IFERROR(INDEX(RAW_Multipliers!$E$5:$FM$1039,MATCH(Settings!$B$5&amp;"|"&amp;$A63,RAW_Multipliers!$A$5:$A$1039,0),34),"")</f>
        <v/>
      </c>
      <c r="M63" s="23">
        <f>IFERROR(INDEX(RAW_Multipliers!$E$5:$FM$1039,MATCH(Settings!$B$5&amp;"|"&amp;$A63,RAW_Multipliers!$A$5:$A$1039,0),38),"")</f>
        <v/>
      </c>
      <c r="N63" s="23">
        <f>IFERROR(INDEX(RAW_Multipliers!$E$5:$FM$1039,MATCH(Settings!$B$5&amp;"|"&amp;$A63,RAW_Multipliers!$A$5:$A$1039,0),42),"")</f>
        <v/>
      </c>
      <c r="O63" s="23">
        <f>IFERROR(INDEX(RAW_Multipliers!$E$5:$FM$1039,MATCH(Settings!$B$5&amp;"|"&amp;$A63,RAW_Multipliers!$A$5:$A$1039,0),41),"")</f>
        <v/>
      </c>
      <c r="P63" s="23">
        <f>IFERROR(INDEX(RAW_Multipliers!$E$5:$FM$1039,MATCH(Settings!$B$5&amp;"|"&amp;$A63,RAW_Multipliers!$A$5:$A$1039,0),45),"")</f>
        <v/>
      </c>
      <c r="Q63" s="23">
        <f>IFERROR(INDEX(RAW_Multipliers!$E$5:$FM$1039,MATCH(Settings!$B$5&amp;"|"&amp;$A63,RAW_Multipliers!$A$5:$A$1039,0),49),"")</f>
        <v/>
      </c>
      <c r="R63" s="23">
        <f>IFERROR(INDEX(RAW_Multipliers!$E$5:$FM$1039,MATCH(Settings!$B$5&amp;"|"&amp;$A63,RAW_Multipliers!$A$5:$A$1039,0),53),"")</f>
        <v/>
      </c>
      <c r="S63" s="23">
        <f>IFERROR(INDEX(RAW_Multipliers!$E$5:$FM$1039,MATCH(Settings!$B$5&amp;"|"&amp;$A63,RAW_Multipliers!$A$5:$A$1039,0),52),"")</f>
        <v/>
      </c>
      <c r="T63" s="23">
        <f>IFERROR(INDEX(RAW_Multipliers!$E$5:$FM$1039,MATCH(Settings!$B$5&amp;"|"&amp;$A63,RAW_Multipliers!$A$5:$A$1039,0),56),"")</f>
        <v/>
      </c>
      <c r="U63" s="23">
        <f>IFERROR(INDEX(RAW_Multipliers!$E$5:$FM$1039,MATCH(Settings!$B$5&amp;"|"&amp;$A63,RAW_Multipliers!$A$5:$A$1039,0),60),"")</f>
        <v/>
      </c>
      <c r="V63" s="23">
        <f>IFERROR(INDEX(RAW_Multipliers!$E$5:$FM$1039,MATCH(Settings!$B$5&amp;"|"&amp;$A63,RAW_Multipliers!$A$5:$A$1039,0),64),"")</f>
        <v/>
      </c>
      <c r="W63" s="23">
        <f>IFERROR(INDEX(RAW_Multipliers!$E$5:$FM$1039,MATCH(Settings!$B$5&amp;"|"&amp;$A63,RAW_Multipliers!$A$5:$A$1039,0),63),"")</f>
        <v/>
      </c>
      <c r="X63" s="23">
        <f>IFERROR(INDEX(RAW_Multipliers!$E$5:$FM$1039,MATCH(Settings!$B$5&amp;"|"&amp;$A63,RAW_Multipliers!$A$5:$A$1039,0),2),"")</f>
        <v/>
      </c>
      <c r="Y63" s="23">
        <f>IFERROR(INDEX(RAW_Multipliers!$E$5:$FM$1039,MATCH(Settings!$B$5&amp;"|"&amp;$A63,RAW_Multipliers!$A$5:$A$1039,0),3),"")</f>
        <v/>
      </c>
      <c r="Z63" s="23">
        <f>IFERROR(INDEX(RAW_Multipliers!$E$5:$FM$1039,MATCH(Settings!$B$5&amp;"|"&amp;$A63,RAW_Multipliers!$A$5:$A$1039,0),4),"")</f>
        <v/>
      </c>
    </row>
    <row r="64">
      <c r="A64" s="2" t="inlineStr">
        <is>
          <t>2403</t>
        </is>
      </c>
      <c r="B64" s="2" t="inlineStr">
        <is>
          <t>Electrical equipment manufacturing</t>
        </is>
      </c>
      <c r="C64" s="9">
        <f>INDEX(Lists!$D$5:$D$119,60)</f>
        <v/>
      </c>
      <c r="D64" s="23">
        <f>IFERROR(INDEX(RAW_Multipliers!$E$5:$FM$1039,MATCH(Settings!$B$5&amp;"|"&amp;$A64,RAW_Multipliers!$A$5:$A$1039,0),1),"")</f>
        <v/>
      </c>
      <c r="E64" s="23">
        <f>IFERROR(INDEX(RAW_Multipliers!$E$5:$FM$1039,MATCH(Settings!$B$5&amp;"|"&amp;$A64,RAW_Multipliers!$A$5:$A$1039,0),5),"")</f>
        <v/>
      </c>
      <c r="F64" s="23">
        <f>IFERROR(INDEX(RAW_Multipliers!$E$5:$FM$1039,MATCH(Settings!$B$5&amp;"|"&amp;$A64,RAW_Multipliers!$A$5:$A$1039,0),9),"")</f>
        <v/>
      </c>
      <c r="G64" s="23">
        <f>IFERROR(INDEX(RAW_Multipliers!$E$5:$FM$1039,MATCH(Settings!$B$5&amp;"|"&amp;$A64,RAW_Multipliers!$A$5:$A$1039,0),8),"")</f>
        <v/>
      </c>
      <c r="H64" s="23">
        <f>IFERROR(INDEX(RAW_Multipliers!$E$5:$FM$1039,MATCH(Settings!$B$5&amp;"|"&amp;$A64,RAW_Multipliers!$A$5:$A$1039,0),12),"")</f>
        <v/>
      </c>
      <c r="I64" s="23">
        <f>IFERROR(INDEX(RAW_Multipliers!$E$5:$FM$1039,MATCH(Settings!$B$5&amp;"|"&amp;$A64,RAW_Multipliers!$A$5:$A$1039,0),16),"")</f>
        <v/>
      </c>
      <c r="J64" s="23">
        <f>IFERROR(INDEX(RAW_Multipliers!$E$5:$FM$1039,MATCH(Settings!$B$5&amp;"|"&amp;$A64,RAW_Multipliers!$A$5:$A$1039,0),20),"")</f>
        <v/>
      </c>
      <c r="K64" s="23">
        <f>IFERROR(INDEX(RAW_Multipliers!$E$5:$FM$1039,MATCH(Settings!$B$5&amp;"|"&amp;$A64,RAW_Multipliers!$A$5:$A$1039,0),19),"")</f>
        <v/>
      </c>
      <c r="L64" s="23">
        <f>IFERROR(INDEX(RAW_Multipliers!$E$5:$FM$1039,MATCH(Settings!$B$5&amp;"|"&amp;$A64,RAW_Multipliers!$A$5:$A$1039,0),34),"")</f>
        <v/>
      </c>
      <c r="M64" s="23">
        <f>IFERROR(INDEX(RAW_Multipliers!$E$5:$FM$1039,MATCH(Settings!$B$5&amp;"|"&amp;$A64,RAW_Multipliers!$A$5:$A$1039,0),38),"")</f>
        <v/>
      </c>
      <c r="N64" s="23">
        <f>IFERROR(INDEX(RAW_Multipliers!$E$5:$FM$1039,MATCH(Settings!$B$5&amp;"|"&amp;$A64,RAW_Multipliers!$A$5:$A$1039,0),42),"")</f>
        <v/>
      </c>
      <c r="O64" s="23">
        <f>IFERROR(INDEX(RAW_Multipliers!$E$5:$FM$1039,MATCH(Settings!$B$5&amp;"|"&amp;$A64,RAW_Multipliers!$A$5:$A$1039,0),41),"")</f>
        <v/>
      </c>
      <c r="P64" s="23">
        <f>IFERROR(INDEX(RAW_Multipliers!$E$5:$FM$1039,MATCH(Settings!$B$5&amp;"|"&amp;$A64,RAW_Multipliers!$A$5:$A$1039,0),45),"")</f>
        <v/>
      </c>
      <c r="Q64" s="23">
        <f>IFERROR(INDEX(RAW_Multipliers!$E$5:$FM$1039,MATCH(Settings!$B$5&amp;"|"&amp;$A64,RAW_Multipliers!$A$5:$A$1039,0),49),"")</f>
        <v/>
      </c>
      <c r="R64" s="23">
        <f>IFERROR(INDEX(RAW_Multipliers!$E$5:$FM$1039,MATCH(Settings!$B$5&amp;"|"&amp;$A64,RAW_Multipliers!$A$5:$A$1039,0),53),"")</f>
        <v/>
      </c>
      <c r="S64" s="23">
        <f>IFERROR(INDEX(RAW_Multipliers!$E$5:$FM$1039,MATCH(Settings!$B$5&amp;"|"&amp;$A64,RAW_Multipliers!$A$5:$A$1039,0),52),"")</f>
        <v/>
      </c>
      <c r="T64" s="23">
        <f>IFERROR(INDEX(RAW_Multipliers!$E$5:$FM$1039,MATCH(Settings!$B$5&amp;"|"&amp;$A64,RAW_Multipliers!$A$5:$A$1039,0),56),"")</f>
        <v/>
      </c>
      <c r="U64" s="23">
        <f>IFERROR(INDEX(RAW_Multipliers!$E$5:$FM$1039,MATCH(Settings!$B$5&amp;"|"&amp;$A64,RAW_Multipliers!$A$5:$A$1039,0),60),"")</f>
        <v/>
      </c>
      <c r="V64" s="23">
        <f>IFERROR(INDEX(RAW_Multipliers!$E$5:$FM$1039,MATCH(Settings!$B$5&amp;"|"&amp;$A64,RAW_Multipliers!$A$5:$A$1039,0),64),"")</f>
        <v/>
      </c>
      <c r="W64" s="23">
        <f>IFERROR(INDEX(RAW_Multipliers!$E$5:$FM$1039,MATCH(Settings!$B$5&amp;"|"&amp;$A64,RAW_Multipliers!$A$5:$A$1039,0),63),"")</f>
        <v/>
      </c>
      <c r="X64" s="23">
        <f>IFERROR(INDEX(RAW_Multipliers!$E$5:$FM$1039,MATCH(Settings!$B$5&amp;"|"&amp;$A64,RAW_Multipliers!$A$5:$A$1039,0),2),"")</f>
        <v/>
      </c>
      <c r="Y64" s="23">
        <f>IFERROR(INDEX(RAW_Multipliers!$E$5:$FM$1039,MATCH(Settings!$B$5&amp;"|"&amp;$A64,RAW_Multipliers!$A$5:$A$1039,0),3),"")</f>
        <v/>
      </c>
      <c r="Z64" s="23">
        <f>IFERROR(INDEX(RAW_Multipliers!$E$5:$FM$1039,MATCH(Settings!$B$5&amp;"|"&amp;$A64,RAW_Multipliers!$A$5:$A$1039,0),4),"")</f>
        <v/>
      </c>
    </row>
    <row r="65">
      <c r="A65" s="2" t="inlineStr">
        <is>
          <t>2404</t>
        </is>
      </c>
      <c r="B65" s="2" t="inlineStr">
        <is>
          <t>Domestic appliance manufacturing</t>
        </is>
      </c>
      <c r="C65" s="9">
        <f>INDEX(Lists!$D$5:$D$119,61)</f>
        <v/>
      </c>
      <c r="D65" s="23">
        <f>IFERROR(INDEX(RAW_Multipliers!$E$5:$FM$1039,MATCH(Settings!$B$5&amp;"|"&amp;$A65,RAW_Multipliers!$A$5:$A$1039,0),1),"")</f>
        <v/>
      </c>
      <c r="E65" s="23">
        <f>IFERROR(INDEX(RAW_Multipliers!$E$5:$FM$1039,MATCH(Settings!$B$5&amp;"|"&amp;$A65,RAW_Multipliers!$A$5:$A$1039,0),5),"")</f>
        <v/>
      </c>
      <c r="F65" s="23">
        <f>IFERROR(INDEX(RAW_Multipliers!$E$5:$FM$1039,MATCH(Settings!$B$5&amp;"|"&amp;$A65,RAW_Multipliers!$A$5:$A$1039,0),9),"")</f>
        <v/>
      </c>
      <c r="G65" s="23">
        <f>IFERROR(INDEX(RAW_Multipliers!$E$5:$FM$1039,MATCH(Settings!$B$5&amp;"|"&amp;$A65,RAW_Multipliers!$A$5:$A$1039,0),8),"")</f>
        <v/>
      </c>
      <c r="H65" s="23">
        <f>IFERROR(INDEX(RAW_Multipliers!$E$5:$FM$1039,MATCH(Settings!$B$5&amp;"|"&amp;$A65,RAW_Multipliers!$A$5:$A$1039,0),12),"")</f>
        <v/>
      </c>
      <c r="I65" s="23">
        <f>IFERROR(INDEX(RAW_Multipliers!$E$5:$FM$1039,MATCH(Settings!$B$5&amp;"|"&amp;$A65,RAW_Multipliers!$A$5:$A$1039,0),16),"")</f>
        <v/>
      </c>
      <c r="J65" s="23">
        <f>IFERROR(INDEX(RAW_Multipliers!$E$5:$FM$1039,MATCH(Settings!$B$5&amp;"|"&amp;$A65,RAW_Multipliers!$A$5:$A$1039,0),20),"")</f>
        <v/>
      </c>
      <c r="K65" s="23">
        <f>IFERROR(INDEX(RAW_Multipliers!$E$5:$FM$1039,MATCH(Settings!$B$5&amp;"|"&amp;$A65,RAW_Multipliers!$A$5:$A$1039,0),19),"")</f>
        <v/>
      </c>
      <c r="L65" s="23">
        <f>IFERROR(INDEX(RAW_Multipliers!$E$5:$FM$1039,MATCH(Settings!$B$5&amp;"|"&amp;$A65,RAW_Multipliers!$A$5:$A$1039,0),34),"")</f>
        <v/>
      </c>
      <c r="M65" s="23">
        <f>IFERROR(INDEX(RAW_Multipliers!$E$5:$FM$1039,MATCH(Settings!$B$5&amp;"|"&amp;$A65,RAW_Multipliers!$A$5:$A$1039,0),38),"")</f>
        <v/>
      </c>
      <c r="N65" s="23">
        <f>IFERROR(INDEX(RAW_Multipliers!$E$5:$FM$1039,MATCH(Settings!$B$5&amp;"|"&amp;$A65,RAW_Multipliers!$A$5:$A$1039,0),42),"")</f>
        <v/>
      </c>
      <c r="O65" s="23">
        <f>IFERROR(INDEX(RAW_Multipliers!$E$5:$FM$1039,MATCH(Settings!$B$5&amp;"|"&amp;$A65,RAW_Multipliers!$A$5:$A$1039,0),41),"")</f>
        <v/>
      </c>
      <c r="P65" s="23">
        <f>IFERROR(INDEX(RAW_Multipliers!$E$5:$FM$1039,MATCH(Settings!$B$5&amp;"|"&amp;$A65,RAW_Multipliers!$A$5:$A$1039,0),45),"")</f>
        <v/>
      </c>
      <c r="Q65" s="23">
        <f>IFERROR(INDEX(RAW_Multipliers!$E$5:$FM$1039,MATCH(Settings!$B$5&amp;"|"&amp;$A65,RAW_Multipliers!$A$5:$A$1039,0),49),"")</f>
        <v/>
      </c>
      <c r="R65" s="23">
        <f>IFERROR(INDEX(RAW_Multipliers!$E$5:$FM$1039,MATCH(Settings!$B$5&amp;"|"&amp;$A65,RAW_Multipliers!$A$5:$A$1039,0),53),"")</f>
        <v/>
      </c>
      <c r="S65" s="23">
        <f>IFERROR(INDEX(RAW_Multipliers!$E$5:$FM$1039,MATCH(Settings!$B$5&amp;"|"&amp;$A65,RAW_Multipliers!$A$5:$A$1039,0),52),"")</f>
        <v/>
      </c>
      <c r="T65" s="23">
        <f>IFERROR(INDEX(RAW_Multipliers!$E$5:$FM$1039,MATCH(Settings!$B$5&amp;"|"&amp;$A65,RAW_Multipliers!$A$5:$A$1039,0),56),"")</f>
        <v/>
      </c>
      <c r="U65" s="23">
        <f>IFERROR(INDEX(RAW_Multipliers!$E$5:$FM$1039,MATCH(Settings!$B$5&amp;"|"&amp;$A65,RAW_Multipliers!$A$5:$A$1039,0),60),"")</f>
        <v/>
      </c>
      <c r="V65" s="23">
        <f>IFERROR(INDEX(RAW_Multipliers!$E$5:$FM$1039,MATCH(Settings!$B$5&amp;"|"&amp;$A65,RAW_Multipliers!$A$5:$A$1039,0),64),"")</f>
        <v/>
      </c>
      <c r="W65" s="23">
        <f>IFERROR(INDEX(RAW_Multipliers!$E$5:$FM$1039,MATCH(Settings!$B$5&amp;"|"&amp;$A65,RAW_Multipliers!$A$5:$A$1039,0),63),"")</f>
        <v/>
      </c>
      <c r="X65" s="23">
        <f>IFERROR(INDEX(RAW_Multipliers!$E$5:$FM$1039,MATCH(Settings!$B$5&amp;"|"&amp;$A65,RAW_Multipliers!$A$5:$A$1039,0),2),"")</f>
        <v/>
      </c>
      <c r="Y65" s="23">
        <f>IFERROR(INDEX(RAW_Multipliers!$E$5:$FM$1039,MATCH(Settings!$B$5&amp;"|"&amp;$A65,RAW_Multipliers!$A$5:$A$1039,0),3),"")</f>
        <v/>
      </c>
      <c r="Z65" s="23">
        <f>IFERROR(INDEX(RAW_Multipliers!$E$5:$FM$1039,MATCH(Settings!$B$5&amp;"|"&amp;$A65,RAW_Multipliers!$A$5:$A$1039,0),4),"")</f>
        <v/>
      </c>
    </row>
    <row r="66">
      <c r="A66" s="2" t="inlineStr">
        <is>
          <t>2405</t>
        </is>
      </c>
      <c r="B66" s="2" t="inlineStr">
        <is>
          <t>Specialised and other machinery and equipment manufacturing</t>
        </is>
      </c>
      <c r="C66" s="9">
        <f>INDEX(Lists!$D$5:$D$119,62)</f>
        <v/>
      </c>
      <c r="D66" s="23">
        <f>IFERROR(INDEX(RAW_Multipliers!$E$5:$FM$1039,MATCH(Settings!$B$5&amp;"|"&amp;$A66,RAW_Multipliers!$A$5:$A$1039,0),1),"")</f>
        <v/>
      </c>
      <c r="E66" s="23">
        <f>IFERROR(INDEX(RAW_Multipliers!$E$5:$FM$1039,MATCH(Settings!$B$5&amp;"|"&amp;$A66,RAW_Multipliers!$A$5:$A$1039,0),5),"")</f>
        <v/>
      </c>
      <c r="F66" s="23">
        <f>IFERROR(INDEX(RAW_Multipliers!$E$5:$FM$1039,MATCH(Settings!$B$5&amp;"|"&amp;$A66,RAW_Multipliers!$A$5:$A$1039,0),9),"")</f>
        <v/>
      </c>
      <c r="G66" s="23">
        <f>IFERROR(INDEX(RAW_Multipliers!$E$5:$FM$1039,MATCH(Settings!$B$5&amp;"|"&amp;$A66,RAW_Multipliers!$A$5:$A$1039,0),8),"")</f>
        <v/>
      </c>
      <c r="H66" s="23">
        <f>IFERROR(INDEX(RAW_Multipliers!$E$5:$FM$1039,MATCH(Settings!$B$5&amp;"|"&amp;$A66,RAW_Multipliers!$A$5:$A$1039,0),12),"")</f>
        <v/>
      </c>
      <c r="I66" s="23">
        <f>IFERROR(INDEX(RAW_Multipliers!$E$5:$FM$1039,MATCH(Settings!$B$5&amp;"|"&amp;$A66,RAW_Multipliers!$A$5:$A$1039,0),16),"")</f>
        <v/>
      </c>
      <c r="J66" s="23">
        <f>IFERROR(INDEX(RAW_Multipliers!$E$5:$FM$1039,MATCH(Settings!$B$5&amp;"|"&amp;$A66,RAW_Multipliers!$A$5:$A$1039,0),20),"")</f>
        <v/>
      </c>
      <c r="K66" s="23">
        <f>IFERROR(INDEX(RAW_Multipliers!$E$5:$FM$1039,MATCH(Settings!$B$5&amp;"|"&amp;$A66,RAW_Multipliers!$A$5:$A$1039,0),19),"")</f>
        <v/>
      </c>
      <c r="L66" s="23">
        <f>IFERROR(INDEX(RAW_Multipliers!$E$5:$FM$1039,MATCH(Settings!$B$5&amp;"|"&amp;$A66,RAW_Multipliers!$A$5:$A$1039,0),34),"")</f>
        <v/>
      </c>
      <c r="M66" s="23">
        <f>IFERROR(INDEX(RAW_Multipliers!$E$5:$FM$1039,MATCH(Settings!$B$5&amp;"|"&amp;$A66,RAW_Multipliers!$A$5:$A$1039,0),38),"")</f>
        <v/>
      </c>
      <c r="N66" s="23">
        <f>IFERROR(INDEX(RAW_Multipliers!$E$5:$FM$1039,MATCH(Settings!$B$5&amp;"|"&amp;$A66,RAW_Multipliers!$A$5:$A$1039,0),42),"")</f>
        <v/>
      </c>
      <c r="O66" s="23">
        <f>IFERROR(INDEX(RAW_Multipliers!$E$5:$FM$1039,MATCH(Settings!$B$5&amp;"|"&amp;$A66,RAW_Multipliers!$A$5:$A$1039,0),41),"")</f>
        <v/>
      </c>
      <c r="P66" s="23">
        <f>IFERROR(INDEX(RAW_Multipliers!$E$5:$FM$1039,MATCH(Settings!$B$5&amp;"|"&amp;$A66,RAW_Multipliers!$A$5:$A$1039,0),45),"")</f>
        <v/>
      </c>
      <c r="Q66" s="23">
        <f>IFERROR(INDEX(RAW_Multipliers!$E$5:$FM$1039,MATCH(Settings!$B$5&amp;"|"&amp;$A66,RAW_Multipliers!$A$5:$A$1039,0),49),"")</f>
        <v/>
      </c>
      <c r="R66" s="23">
        <f>IFERROR(INDEX(RAW_Multipliers!$E$5:$FM$1039,MATCH(Settings!$B$5&amp;"|"&amp;$A66,RAW_Multipliers!$A$5:$A$1039,0),53),"")</f>
        <v/>
      </c>
      <c r="S66" s="23">
        <f>IFERROR(INDEX(RAW_Multipliers!$E$5:$FM$1039,MATCH(Settings!$B$5&amp;"|"&amp;$A66,RAW_Multipliers!$A$5:$A$1039,0),52),"")</f>
        <v/>
      </c>
      <c r="T66" s="23">
        <f>IFERROR(INDEX(RAW_Multipliers!$E$5:$FM$1039,MATCH(Settings!$B$5&amp;"|"&amp;$A66,RAW_Multipliers!$A$5:$A$1039,0),56),"")</f>
        <v/>
      </c>
      <c r="U66" s="23">
        <f>IFERROR(INDEX(RAW_Multipliers!$E$5:$FM$1039,MATCH(Settings!$B$5&amp;"|"&amp;$A66,RAW_Multipliers!$A$5:$A$1039,0),60),"")</f>
        <v/>
      </c>
      <c r="V66" s="23">
        <f>IFERROR(INDEX(RAW_Multipliers!$E$5:$FM$1039,MATCH(Settings!$B$5&amp;"|"&amp;$A66,RAW_Multipliers!$A$5:$A$1039,0),64),"")</f>
        <v/>
      </c>
      <c r="W66" s="23">
        <f>IFERROR(INDEX(RAW_Multipliers!$E$5:$FM$1039,MATCH(Settings!$B$5&amp;"|"&amp;$A66,RAW_Multipliers!$A$5:$A$1039,0),63),"")</f>
        <v/>
      </c>
      <c r="X66" s="23">
        <f>IFERROR(INDEX(RAW_Multipliers!$E$5:$FM$1039,MATCH(Settings!$B$5&amp;"|"&amp;$A66,RAW_Multipliers!$A$5:$A$1039,0),2),"")</f>
        <v/>
      </c>
      <c r="Y66" s="23">
        <f>IFERROR(INDEX(RAW_Multipliers!$E$5:$FM$1039,MATCH(Settings!$B$5&amp;"|"&amp;$A66,RAW_Multipliers!$A$5:$A$1039,0),3),"")</f>
        <v/>
      </c>
      <c r="Z66" s="23">
        <f>IFERROR(INDEX(RAW_Multipliers!$E$5:$FM$1039,MATCH(Settings!$B$5&amp;"|"&amp;$A66,RAW_Multipliers!$A$5:$A$1039,0),4),"")</f>
        <v/>
      </c>
    </row>
    <row r="67">
      <c r="A67" s="2" t="inlineStr">
        <is>
          <t>2501</t>
        </is>
      </c>
      <c r="B67" s="2" t="inlineStr">
        <is>
          <t>Furniture manufacturing</t>
        </is>
      </c>
      <c r="C67" s="9">
        <f>INDEX(Lists!$D$5:$D$119,63)</f>
        <v/>
      </c>
      <c r="D67" s="23">
        <f>IFERROR(INDEX(RAW_Multipliers!$E$5:$FM$1039,MATCH(Settings!$B$5&amp;"|"&amp;$A67,RAW_Multipliers!$A$5:$A$1039,0),1),"")</f>
        <v/>
      </c>
      <c r="E67" s="23">
        <f>IFERROR(INDEX(RAW_Multipliers!$E$5:$FM$1039,MATCH(Settings!$B$5&amp;"|"&amp;$A67,RAW_Multipliers!$A$5:$A$1039,0),5),"")</f>
        <v/>
      </c>
      <c r="F67" s="23">
        <f>IFERROR(INDEX(RAW_Multipliers!$E$5:$FM$1039,MATCH(Settings!$B$5&amp;"|"&amp;$A67,RAW_Multipliers!$A$5:$A$1039,0),9),"")</f>
        <v/>
      </c>
      <c r="G67" s="23">
        <f>IFERROR(INDEX(RAW_Multipliers!$E$5:$FM$1039,MATCH(Settings!$B$5&amp;"|"&amp;$A67,RAW_Multipliers!$A$5:$A$1039,0),8),"")</f>
        <v/>
      </c>
      <c r="H67" s="23">
        <f>IFERROR(INDEX(RAW_Multipliers!$E$5:$FM$1039,MATCH(Settings!$B$5&amp;"|"&amp;$A67,RAW_Multipliers!$A$5:$A$1039,0),12),"")</f>
        <v/>
      </c>
      <c r="I67" s="23">
        <f>IFERROR(INDEX(RAW_Multipliers!$E$5:$FM$1039,MATCH(Settings!$B$5&amp;"|"&amp;$A67,RAW_Multipliers!$A$5:$A$1039,0),16),"")</f>
        <v/>
      </c>
      <c r="J67" s="23">
        <f>IFERROR(INDEX(RAW_Multipliers!$E$5:$FM$1039,MATCH(Settings!$B$5&amp;"|"&amp;$A67,RAW_Multipliers!$A$5:$A$1039,0),20),"")</f>
        <v/>
      </c>
      <c r="K67" s="23">
        <f>IFERROR(INDEX(RAW_Multipliers!$E$5:$FM$1039,MATCH(Settings!$B$5&amp;"|"&amp;$A67,RAW_Multipliers!$A$5:$A$1039,0),19),"")</f>
        <v/>
      </c>
      <c r="L67" s="23">
        <f>IFERROR(INDEX(RAW_Multipliers!$E$5:$FM$1039,MATCH(Settings!$B$5&amp;"|"&amp;$A67,RAW_Multipliers!$A$5:$A$1039,0),34),"")</f>
        <v/>
      </c>
      <c r="M67" s="23">
        <f>IFERROR(INDEX(RAW_Multipliers!$E$5:$FM$1039,MATCH(Settings!$B$5&amp;"|"&amp;$A67,RAW_Multipliers!$A$5:$A$1039,0),38),"")</f>
        <v/>
      </c>
      <c r="N67" s="23">
        <f>IFERROR(INDEX(RAW_Multipliers!$E$5:$FM$1039,MATCH(Settings!$B$5&amp;"|"&amp;$A67,RAW_Multipliers!$A$5:$A$1039,0),42),"")</f>
        <v/>
      </c>
      <c r="O67" s="23">
        <f>IFERROR(INDEX(RAW_Multipliers!$E$5:$FM$1039,MATCH(Settings!$B$5&amp;"|"&amp;$A67,RAW_Multipliers!$A$5:$A$1039,0),41),"")</f>
        <v/>
      </c>
      <c r="P67" s="23">
        <f>IFERROR(INDEX(RAW_Multipliers!$E$5:$FM$1039,MATCH(Settings!$B$5&amp;"|"&amp;$A67,RAW_Multipliers!$A$5:$A$1039,0),45),"")</f>
        <v/>
      </c>
      <c r="Q67" s="23">
        <f>IFERROR(INDEX(RAW_Multipliers!$E$5:$FM$1039,MATCH(Settings!$B$5&amp;"|"&amp;$A67,RAW_Multipliers!$A$5:$A$1039,0),49),"")</f>
        <v/>
      </c>
      <c r="R67" s="23">
        <f>IFERROR(INDEX(RAW_Multipliers!$E$5:$FM$1039,MATCH(Settings!$B$5&amp;"|"&amp;$A67,RAW_Multipliers!$A$5:$A$1039,0),53),"")</f>
        <v/>
      </c>
      <c r="S67" s="23">
        <f>IFERROR(INDEX(RAW_Multipliers!$E$5:$FM$1039,MATCH(Settings!$B$5&amp;"|"&amp;$A67,RAW_Multipliers!$A$5:$A$1039,0),52),"")</f>
        <v/>
      </c>
      <c r="T67" s="23">
        <f>IFERROR(INDEX(RAW_Multipliers!$E$5:$FM$1039,MATCH(Settings!$B$5&amp;"|"&amp;$A67,RAW_Multipliers!$A$5:$A$1039,0),56),"")</f>
        <v/>
      </c>
      <c r="U67" s="23">
        <f>IFERROR(INDEX(RAW_Multipliers!$E$5:$FM$1039,MATCH(Settings!$B$5&amp;"|"&amp;$A67,RAW_Multipliers!$A$5:$A$1039,0),60),"")</f>
        <v/>
      </c>
      <c r="V67" s="23">
        <f>IFERROR(INDEX(RAW_Multipliers!$E$5:$FM$1039,MATCH(Settings!$B$5&amp;"|"&amp;$A67,RAW_Multipliers!$A$5:$A$1039,0),64),"")</f>
        <v/>
      </c>
      <c r="W67" s="23">
        <f>IFERROR(INDEX(RAW_Multipliers!$E$5:$FM$1039,MATCH(Settings!$B$5&amp;"|"&amp;$A67,RAW_Multipliers!$A$5:$A$1039,0),63),"")</f>
        <v/>
      </c>
      <c r="X67" s="23">
        <f>IFERROR(INDEX(RAW_Multipliers!$E$5:$FM$1039,MATCH(Settings!$B$5&amp;"|"&amp;$A67,RAW_Multipliers!$A$5:$A$1039,0),2),"")</f>
        <v/>
      </c>
      <c r="Y67" s="23">
        <f>IFERROR(INDEX(RAW_Multipliers!$E$5:$FM$1039,MATCH(Settings!$B$5&amp;"|"&amp;$A67,RAW_Multipliers!$A$5:$A$1039,0),3),"")</f>
        <v/>
      </c>
      <c r="Z67" s="23">
        <f>IFERROR(INDEX(RAW_Multipliers!$E$5:$FM$1039,MATCH(Settings!$B$5&amp;"|"&amp;$A67,RAW_Multipliers!$A$5:$A$1039,0),4),"")</f>
        <v/>
      </c>
    </row>
    <row r="68">
      <c r="A68" s="2" t="inlineStr">
        <is>
          <t>2502</t>
        </is>
      </c>
      <c r="B68" s="2" t="inlineStr">
        <is>
          <t>Other manufactured products</t>
        </is>
      </c>
      <c r="C68" s="9">
        <f>INDEX(Lists!$D$5:$D$119,64)</f>
        <v/>
      </c>
      <c r="D68" s="23">
        <f>IFERROR(INDEX(RAW_Multipliers!$E$5:$FM$1039,MATCH(Settings!$B$5&amp;"|"&amp;$A68,RAW_Multipliers!$A$5:$A$1039,0),1),"")</f>
        <v/>
      </c>
      <c r="E68" s="23">
        <f>IFERROR(INDEX(RAW_Multipliers!$E$5:$FM$1039,MATCH(Settings!$B$5&amp;"|"&amp;$A68,RAW_Multipliers!$A$5:$A$1039,0),5),"")</f>
        <v/>
      </c>
      <c r="F68" s="23">
        <f>IFERROR(INDEX(RAW_Multipliers!$E$5:$FM$1039,MATCH(Settings!$B$5&amp;"|"&amp;$A68,RAW_Multipliers!$A$5:$A$1039,0),9),"")</f>
        <v/>
      </c>
      <c r="G68" s="23">
        <f>IFERROR(INDEX(RAW_Multipliers!$E$5:$FM$1039,MATCH(Settings!$B$5&amp;"|"&amp;$A68,RAW_Multipliers!$A$5:$A$1039,0),8),"")</f>
        <v/>
      </c>
      <c r="H68" s="23">
        <f>IFERROR(INDEX(RAW_Multipliers!$E$5:$FM$1039,MATCH(Settings!$B$5&amp;"|"&amp;$A68,RAW_Multipliers!$A$5:$A$1039,0),12),"")</f>
        <v/>
      </c>
      <c r="I68" s="23">
        <f>IFERROR(INDEX(RAW_Multipliers!$E$5:$FM$1039,MATCH(Settings!$B$5&amp;"|"&amp;$A68,RAW_Multipliers!$A$5:$A$1039,0),16),"")</f>
        <v/>
      </c>
      <c r="J68" s="23">
        <f>IFERROR(INDEX(RAW_Multipliers!$E$5:$FM$1039,MATCH(Settings!$B$5&amp;"|"&amp;$A68,RAW_Multipliers!$A$5:$A$1039,0),20),"")</f>
        <v/>
      </c>
      <c r="K68" s="23">
        <f>IFERROR(INDEX(RAW_Multipliers!$E$5:$FM$1039,MATCH(Settings!$B$5&amp;"|"&amp;$A68,RAW_Multipliers!$A$5:$A$1039,0),19),"")</f>
        <v/>
      </c>
      <c r="L68" s="23">
        <f>IFERROR(INDEX(RAW_Multipliers!$E$5:$FM$1039,MATCH(Settings!$B$5&amp;"|"&amp;$A68,RAW_Multipliers!$A$5:$A$1039,0),34),"")</f>
        <v/>
      </c>
      <c r="M68" s="23">
        <f>IFERROR(INDEX(RAW_Multipliers!$E$5:$FM$1039,MATCH(Settings!$B$5&amp;"|"&amp;$A68,RAW_Multipliers!$A$5:$A$1039,0),38),"")</f>
        <v/>
      </c>
      <c r="N68" s="23">
        <f>IFERROR(INDEX(RAW_Multipliers!$E$5:$FM$1039,MATCH(Settings!$B$5&amp;"|"&amp;$A68,RAW_Multipliers!$A$5:$A$1039,0),42),"")</f>
        <v/>
      </c>
      <c r="O68" s="23">
        <f>IFERROR(INDEX(RAW_Multipliers!$E$5:$FM$1039,MATCH(Settings!$B$5&amp;"|"&amp;$A68,RAW_Multipliers!$A$5:$A$1039,0),41),"")</f>
        <v/>
      </c>
      <c r="P68" s="23">
        <f>IFERROR(INDEX(RAW_Multipliers!$E$5:$FM$1039,MATCH(Settings!$B$5&amp;"|"&amp;$A68,RAW_Multipliers!$A$5:$A$1039,0),45),"")</f>
        <v/>
      </c>
      <c r="Q68" s="23">
        <f>IFERROR(INDEX(RAW_Multipliers!$E$5:$FM$1039,MATCH(Settings!$B$5&amp;"|"&amp;$A68,RAW_Multipliers!$A$5:$A$1039,0),49),"")</f>
        <v/>
      </c>
      <c r="R68" s="23">
        <f>IFERROR(INDEX(RAW_Multipliers!$E$5:$FM$1039,MATCH(Settings!$B$5&amp;"|"&amp;$A68,RAW_Multipliers!$A$5:$A$1039,0),53),"")</f>
        <v/>
      </c>
      <c r="S68" s="23">
        <f>IFERROR(INDEX(RAW_Multipliers!$E$5:$FM$1039,MATCH(Settings!$B$5&amp;"|"&amp;$A68,RAW_Multipliers!$A$5:$A$1039,0),52),"")</f>
        <v/>
      </c>
      <c r="T68" s="23">
        <f>IFERROR(INDEX(RAW_Multipliers!$E$5:$FM$1039,MATCH(Settings!$B$5&amp;"|"&amp;$A68,RAW_Multipliers!$A$5:$A$1039,0),56),"")</f>
        <v/>
      </c>
      <c r="U68" s="23">
        <f>IFERROR(INDEX(RAW_Multipliers!$E$5:$FM$1039,MATCH(Settings!$B$5&amp;"|"&amp;$A68,RAW_Multipliers!$A$5:$A$1039,0),60),"")</f>
        <v/>
      </c>
      <c r="V68" s="23">
        <f>IFERROR(INDEX(RAW_Multipliers!$E$5:$FM$1039,MATCH(Settings!$B$5&amp;"|"&amp;$A68,RAW_Multipliers!$A$5:$A$1039,0),64),"")</f>
        <v/>
      </c>
      <c r="W68" s="23">
        <f>IFERROR(INDEX(RAW_Multipliers!$E$5:$FM$1039,MATCH(Settings!$B$5&amp;"|"&amp;$A68,RAW_Multipliers!$A$5:$A$1039,0),63),"")</f>
        <v/>
      </c>
      <c r="X68" s="23">
        <f>IFERROR(INDEX(RAW_Multipliers!$E$5:$FM$1039,MATCH(Settings!$B$5&amp;"|"&amp;$A68,RAW_Multipliers!$A$5:$A$1039,0),2),"")</f>
        <v/>
      </c>
      <c r="Y68" s="23">
        <f>IFERROR(INDEX(RAW_Multipliers!$E$5:$FM$1039,MATCH(Settings!$B$5&amp;"|"&amp;$A68,RAW_Multipliers!$A$5:$A$1039,0),3),"")</f>
        <v/>
      </c>
      <c r="Z68" s="23">
        <f>IFERROR(INDEX(RAW_Multipliers!$E$5:$FM$1039,MATCH(Settings!$B$5&amp;"|"&amp;$A68,RAW_Multipliers!$A$5:$A$1039,0),4),"")</f>
        <v/>
      </c>
    </row>
    <row r="69">
      <c r="A69" s="2" t="inlineStr">
        <is>
          <t>2601</t>
        </is>
      </c>
      <c r="B69" s="2" t="inlineStr">
        <is>
          <t>Electricity generation</t>
        </is>
      </c>
      <c r="C69" s="9">
        <f>INDEX(Lists!$D$5:$D$119,65)</f>
        <v/>
      </c>
      <c r="D69" s="23">
        <f>IFERROR(INDEX(RAW_Multipliers!$E$5:$FM$1039,MATCH(Settings!$B$5&amp;"|"&amp;$A69,RAW_Multipliers!$A$5:$A$1039,0),1),"")</f>
        <v/>
      </c>
      <c r="E69" s="23">
        <f>IFERROR(INDEX(RAW_Multipliers!$E$5:$FM$1039,MATCH(Settings!$B$5&amp;"|"&amp;$A69,RAW_Multipliers!$A$5:$A$1039,0),5),"")</f>
        <v/>
      </c>
      <c r="F69" s="23">
        <f>IFERROR(INDEX(RAW_Multipliers!$E$5:$FM$1039,MATCH(Settings!$B$5&amp;"|"&amp;$A69,RAW_Multipliers!$A$5:$A$1039,0),9),"")</f>
        <v/>
      </c>
      <c r="G69" s="23">
        <f>IFERROR(INDEX(RAW_Multipliers!$E$5:$FM$1039,MATCH(Settings!$B$5&amp;"|"&amp;$A69,RAW_Multipliers!$A$5:$A$1039,0),8),"")</f>
        <v/>
      </c>
      <c r="H69" s="23">
        <f>IFERROR(INDEX(RAW_Multipliers!$E$5:$FM$1039,MATCH(Settings!$B$5&amp;"|"&amp;$A69,RAW_Multipliers!$A$5:$A$1039,0),12),"")</f>
        <v/>
      </c>
      <c r="I69" s="23">
        <f>IFERROR(INDEX(RAW_Multipliers!$E$5:$FM$1039,MATCH(Settings!$B$5&amp;"|"&amp;$A69,RAW_Multipliers!$A$5:$A$1039,0),16),"")</f>
        <v/>
      </c>
      <c r="J69" s="23">
        <f>IFERROR(INDEX(RAW_Multipliers!$E$5:$FM$1039,MATCH(Settings!$B$5&amp;"|"&amp;$A69,RAW_Multipliers!$A$5:$A$1039,0),20),"")</f>
        <v/>
      </c>
      <c r="K69" s="23">
        <f>IFERROR(INDEX(RAW_Multipliers!$E$5:$FM$1039,MATCH(Settings!$B$5&amp;"|"&amp;$A69,RAW_Multipliers!$A$5:$A$1039,0),19),"")</f>
        <v/>
      </c>
      <c r="L69" s="23">
        <f>IFERROR(INDEX(RAW_Multipliers!$E$5:$FM$1039,MATCH(Settings!$B$5&amp;"|"&amp;$A69,RAW_Multipliers!$A$5:$A$1039,0),34),"")</f>
        <v/>
      </c>
      <c r="M69" s="23">
        <f>IFERROR(INDEX(RAW_Multipliers!$E$5:$FM$1039,MATCH(Settings!$B$5&amp;"|"&amp;$A69,RAW_Multipliers!$A$5:$A$1039,0),38),"")</f>
        <v/>
      </c>
      <c r="N69" s="23">
        <f>IFERROR(INDEX(RAW_Multipliers!$E$5:$FM$1039,MATCH(Settings!$B$5&amp;"|"&amp;$A69,RAW_Multipliers!$A$5:$A$1039,0),42),"")</f>
        <v/>
      </c>
      <c r="O69" s="23">
        <f>IFERROR(INDEX(RAW_Multipliers!$E$5:$FM$1039,MATCH(Settings!$B$5&amp;"|"&amp;$A69,RAW_Multipliers!$A$5:$A$1039,0),41),"")</f>
        <v/>
      </c>
      <c r="P69" s="23">
        <f>IFERROR(INDEX(RAW_Multipliers!$E$5:$FM$1039,MATCH(Settings!$B$5&amp;"|"&amp;$A69,RAW_Multipliers!$A$5:$A$1039,0),45),"")</f>
        <v/>
      </c>
      <c r="Q69" s="23">
        <f>IFERROR(INDEX(RAW_Multipliers!$E$5:$FM$1039,MATCH(Settings!$B$5&amp;"|"&amp;$A69,RAW_Multipliers!$A$5:$A$1039,0),49),"")</f>
        <v/>
      </c>
      <c r="R69" s="23">
        <f>IFERROR(INDEX(RAW_Multipliers!$E$5:$FM$1039,MATCH(Settings!$B$5&amp;"|"&amp;$A69,RAW_Multipliers!$A$5:$A$1039,0),53),"")</f>
        <v/>
      </c>
      <c r="S69" s="23">
        <f>IFERROR(INDEX(RAW_Multipliers!$E$5:$FM$1039,MATCH(Settings!$B$5&amp;"|"&amp;$A69,RAW_Multipliers!$A$5:$A$1039,0),52),"")</f>
        <v/>
      </c>
      <c r="T69" s="23">
        <f>IFERROR(INDEX(RAW_Multipliers!$E$5:$FM$1039,MATCH(Settings!$B$5&amp;"|"&amp;$A69,RAW_Multipliers!$A$5:$A$1039,0),56),"")</f>
        <v/>
      </c>
      <c r="U69" s="23">
        <f>IFERROR(INDEX(RAW_Multipliers!$E$5:$FM$1039,MATCH(Settings!$B$5&amp;"|"&amp;$A69,RAW_Multipliers!$A$5:$A$1039,0),60),"")</f>
        <v/>
      </c>
      <c r="V69" s="23">
        <f>IFERROR(INDEX(RAW_Multipliers!$E$5:$FM$1039,MATCH(Settings!$B$5&amp;"|"&amp;$A69,RAW_Multipliers!$A$5:$A$1039,0),64),"")</f>
        <v/>
      </c>
      <c r="W69" s="23">
        <f>IFERROR(INDEX(RAW_Multipliers!$E$5:$FM$1039,MATCH(Settings!$B$5&amp;"|"&amp;$A69,RAW_Multipliers!$A$5:$A$1039,0),63),"")</f>
        <v/>
      </c>
      <c r="X69" s="23">
        <f>IFERROR(INDEX(RAW_Multipliers!$E$5:$FM$1039,MATCH(Settings!$B$5&amp;"|"&amp;$A69,RAW_Multipliers!$A$5:$A$1039,0),2),"")</f>
        <v/>
      </c>
      <c r="Y69" s="23">
        <f>IFERROR(INDEX(RAW_Multipliers!$E$5:$FM$1039,MATCH(Settings!$B$5&amp;"|"&amp;$A69,RAW_Multipliers!$A$5:$A$1039,0),3),"")</f>
        <v/>
      </c>
      <c r="Z69" s="23">
        <f>IFERROR(INDEX(RAW_Multipliers!$E$5:$FM$1039,MATCH(Settings!$B$5&amp;"|"&amp;$A69,RAW_Multipliers!$A$5:$A$1039,0),4),"")</f>
        <v/>
      </c>
    </row>
    <row r="70">
      <c r="A70" s="2" t="inlineStr">
        <is>
          <t>2605</t>
        </is>
      </c>
      <c r="B70" s="2" t="inlineStr">
        <is>
          <t>Electricity transmission, distribution, on selling and electricity market operation</t>
        </is>
      </c>
      <c r="C70" s="9">
        <f>INDEX(Lists!$D$5:$D$119,66)</f>
        <v/>
      </c>
      <c r="D70" s="23">
        <f>IFERROR(INDEX(RAW_Multipliers!$E$5:$FM$1039,MATCH(Settings!$B$5&amp;"|"&amp;$A70,RAW_Multipliers!$A$5:$A$1039,0),1),"")</f>
        <v/>
      </c>
      <c r="E70" s="23">
        <f>IFERROR(INDEX(RAW_Multipliers!$E$5:$FM$1039,MATCH(Settings!$B$5&amp;"|"&amp;$A70,RAW_Multipliers!$A$5:$A$1039,0),5),"")</f>
        <v/>
      </c>
      <c r="F70" s="23">
        <f>IFERROR(INDEX(RAW_Multipliers!$E$5:$FM$1039,MATCH(Settings!$B$5&amp;"|"&amp;$A70,RAW_Multipliers!$A$5:$A$1039,0),9),"")</f>
        <v/>
      </c>
      <c r="G70" s="23">
        <f>IFERROR(INDEX(RAW_Multipliers!$E$5:$FM$1039,MATCH(Settings!$B$5&amp;"|"&amp;$A70,RAW_Multipliers!$A$5:$A$1039,0),8),"")</f>
        <v/>
      </c>
      <c r="H70" s="23">
        <f>IFERROR(INDEX(RAW_Multipliers!$E$5:$FM$1039,MATCH(Settings!$B$5&amp;"|"&amp;$A70,RAW_Multipliers!$A$5:$A$1039,0),12),"")</f>
        <v/>
      </c>
      <c r="I70" s="23">
        <f>IFERROR(INDEX(RAW_Multipliers!$E$5:$FM$1039,MATCH(Settings!$B$5&amp;"|"&amp;$A70,RAW_Multipliers!$A$5:$A$1039,0),16),"")</f>
        <v/>
      </c>
      <c r="J70" s="23">
        <f>IFERROR(INDEX(RAW_Multipliers!$E$5:$FM$1039,MATCH(Settings!$B$5&amp;"|"&amp;$A70,RAW_Multipliers!$A$5:$A$1039,0),20),"")</f>
        <v/>
      </c>
      <c r="K70" s="23">
        <f>IFERROR(INDEX(RAW_Multipliers!$E$5:$FM$1039,MATCH(Settings!$B$5&amp;"|"&amp;$A70,RAW_Multipliers!$A$5:$A$1039,0),19),"")</f>
        <v/>
      </c>
      <c r="L70" s="23">
        <f>IFERROR(INDEX(RAW_Multipliers!$E$5:$FM$1039,MATCH(Settings!$B$5&amp;"|"&amp;$A70,RAW_Multipliers!$A$5:$A$1039,0),34),"")</f>
        <v/>
      </c>
      <c r="M70" s="23">
        <f>IFERROR(INDEX(RAW_Multipliers!$E$5:$FM$1039,MATCH(Settings!$B$5&amp;"|"&amp;$A70,RAW_Multipliers!$A$5:$A$1039,0),38),"")</f>
        <v/>
      </c>
      <c r="N70" s="23">
        <f>IFERROR(INDEX(RAW_Multipliers!$E$5:$FM$1039,MATCH(Settings!$B$5&amp;"|"&amp;$A70,RAW_Multipliers!$A$5:$A$1039,0),42),"")</f>
        <v/>
      </c>
      <c r="O70" s="23">
        <f>IFERROR(INDEX(RAW_Multipliers!$E$5:$FM$1039,MATCH(Settings!$B$5&amp;"|"&amp;$A70,RAW_Multipliers!$A$5:$A$1039,0),41),"")</f>
        <v/>
      </c>
      <c r="P70" s="23">
        <f>IFERROR(INDEX(RAW_Multipliers!$E$5:$FM$1039,MATCH(Settings!$B$5&amp;"|"&amp;$A70,RAW_Multipliers!$A$5:$A$1039,0),45),"")</f>
        <v/>
      </c>
      <c r="Q70" s="23">
        <f>IFERROR(INDEX(RAW_Multipliers!$E$5:$FM$1039,MATCH(Settings!$B$5&amp;"|"&amp;$A70,RAW_Multipliers!$A$5:$A$1039,0),49),"")</f>
        <v/>
      </c>
      <c r="R70" s="23">
        <f>IFERROR(INDEX(RAW_Multipliers!$E$5:$FM$1039,MATCH(Settings!$B$5&amp;"|"&amp;$A70,RAW_Multipliers!$A$5:$A$1039,0),53),"")</f>
        <v/>
      </c>
      <c r="S70" s="23">
        <f>IFERROR(INDEX(RAW_Multipliers!$E$5:$FM$1039,MATCH(Settings!$B$5&amp;"|"&amp;$A70,RAW_Multipliers!$A$5:$A$1039,0),52),"")</f>
        <v/>
      </c>
      <c r="T70" s="23">
        <f>IFERROR(INDEX(RAW_Multipliers!$E$5:$FM$1039,MATCH(Settings!$B$5&amp;"|"&amp;$A70,RAW_Multipliers!$A$5:$A$1039,0),56),"")</f>
        <v/>
      </c>
      <c r="U70" s="23">
        <f>IFERROR(INDEX(RAW_Multipliers!$E$5:$FM$1039,MATCH(Settings!$B$5&amp;"|"&amp;$A70,RAW_Multipliers!$A$5:$A$1039,0),60),"")</f>
        <v/>
      </c>
      <c r="V70" s="23">
        <f>IFERROR(INDEX(RAW_Multipliers!$E$5:$FM$1039,MATCH(Settings!$B$5&amp;"|"&amp;$A70,RAW_Multipliers!$A$5:$A$1039,0),64),"")</f>
        <v/>
      </c>
      <c r="W70" s="23">
        <f>IFERROR(INDEX(RAW_Multipliers!$E$5:$FM$1039,MATCH(Settings!$B$5&amp;"|"&amp;$A70,RAW_Multipliers!$A$5:$A$1039,0),63),"")</f>
        <v/>
      </c>
      <c r="X70" s="23">
        <f>IFERROR(INDEX(RAW_Multipliers!$E$5:$FM$1039,MATCH(Settings!$B$5&amp;"|"&amp;$A70,RAW_Multipliers!$A$5:$A$1039,0),2),"")</f>
        <v/>
      </c>
      <c r="Y70" s="23">
        <f>IFERROR(INDEX(RAW_Multipliers!$E$5:$FM$1039,MATCH(Settings!$B$5&amp;"|"&amp;$A70,RAW_Multipliers!$A$5:$A$1039,0),3),"")</f>
        <v/>
      </c>
      <c r="Z70" s="23">
        <f>IFERROR(INDEX(RAW_Multipliers!$E$5:$FM$1039,MATCH(Settings!$B$5&amp;"|"&amp;$A70,RAW_Multipliers!$A$5:$A$1039,0),4),"")</f>
        <v/>
      </c>
    </row>
    <row r="71">
      <c r="A71" s="2" t="inlineStr">
        <is>
          <t>2701</t>
        </is>
      </c>
      <c r="B71" s="2" t="inlineStr">
        <is>
          <t>Gas supply</t>
        </is>
      </c>
      <c r="C71" s="9">
        <f>INDEX(Lists!$D$5:$D$119,67)</f>
        <v/>
      </c>
      <c r="D71" s="23">
        <f>IFERROR(INDEX(RAW_Multipliers!$E$5:$FM$1039,MATCH(Settings!$B$5&amp;"|"&amp;$A71,RAW_Multipliers!$A$5:$A$1039,0),1),"")</f>
        <v/>
      </c>
      <c r="E71" s="23">
        <f>IFERROR(INDEX(RAW_Multipliers!$E$5:$FM$1039,MATCH(Settings!$B$5&amp;"|"&amp;$A71,RAW_Multipliers!$A$5:$A$1039,0),5),"")</f>
        <v/>
      </c>
      <c r="F71" s="23">
        <f>IFERROR(INDEX(RAW_Multipliers!$E$5:$FM$1039,MATCH(Settings!$B$5&amp;"|"&amp;$A71,RAW_Multipliers!$A$5:$A$1039,0),9),"")</f>
        <v/>
      </c>
      <c r="G71" s="23">
        <f>IFERROR(INDEX(RAW_Multipliers!$E$5:$FM$1039,MATCH(Settings!$B$5&amp;"|"&amp;$A71,RAW_Multipliers!$A$5:$A$1039,0),8),"")</f>
        <v/>
      </c>
      <c r="H71" s="23">
        <f>IFERROR(INDEX(RAW_Multipliers!$E$5:$FM$1039,MATCH(Settings!$B$5&amp;"|"&amp;$A71,RAW_Multipliers!$A$5:$A$1039,0),12),"")</f>
        <v/>
      </c>
      <c r="I71" s="23">
        <f>IFERROR(INDEX(RAW_Multipliers!$E$5:$FM$1039,MATCH(Settings!$B$5&amp;"|"&amp;$A71,RAW_Multipliers!$A$5:$A$1039,0),16),"")</f>
        <v/>
      </c>
      <c r="J71" s="23">
        <f>IFERROR(INDEX(RAW_Multipliers!$E$5:$FM$1039,MATCH(Settings!$B$5&amp;"|"&amp;$A71,RAW_Multipliers!$A$5:$A$1039,0),20),"")</f>
        <v/>
      </c>
      <c r="K71" s="23">
        <f>IFERROR(INDEX(RAW_Multipliers!$E$5:$FM$1039,MATCH(Settings!$B$5&amp;"|"&amp;$A71,RAW_Multipliers!$A$5:$A$1039,0),19),"")</f>
        <v/>
      </c>
      <c r="L71" s="23">
        <f>IFERROR(INDEX(RAW_Multipliers!$E$5:$FM$1039,MATCH(Settings!$B$5&amp;"|"&amp;$A71,RAW_Multipliers!$A$5:$A$1039,0),34),"")</f>
        <v/>
      </c>
      <c r="M71" s="23">
        <f>IFERROR(INDEX(RAW_Multipliers!$E$5:$FM$1039,MATCH(Settings!$B$5&amp;"|"&amp;$A71,RAW_Multipliers!$A$5:$A$1039,0),38),"")</f>
        <v/>
      </c>
      <c r="N71" s="23">
        <f>IFERROR(INDEX(RAW_Multipliers!$E$5:$FM$1039,MATCH(Settings!$B$5&amp;"|"&amp;$A71,RAW_Multipliers!$A$5:$A$1039,0),42),"")</f>
        <v/>
      </c>
      <c r="O71" s="23">
        <f>IFERROR(INDEX(RAW_Multipliers!$E$5:$FM$1039,MATCH(Settings!$B$5&amp;"|"&amp;$A71,RAW_Multipliers!$A$5:$A$1039,0),41),"")</f>
        <v/>
      </c>
      <c r="P71" s="23">
        <f>IFERROR(INDEX(RAW_Multipliers!$E$5:$FM$1039,MATCH(Settings!$B$5&amp;"|"&amp;$A71,RAW_Multipliers!$A$5:$A$1039,0),45),"")</f>
        <v/>
      </c>
      <c r="Q71" s="23">
        <f>IFERROR(INDEX(RAW_Multipliers!$E$5:$FM$1039,MATCH(Settings!$B$5&amp;"|"&amp;$A71,RAW_Multipliers!$A$5:$A$1039,0),49),"")</f>
        <v/>
      </c>
      <c r="R71" s="23">
        <f>IFERROR(INDEX(RAW_Multipliers!$E$5:$FM$1039,MATCH(Settings!$B$5&amp;"|"&amp;$A71,RAW_Multipliers!$A$5:$A$1039,0),53),"")</f>
        <v/>
      </c>
      <c r="S71" s="23">
        <f>IFERROR(INDEX(RAW_Multipliers!$E$5:$FM$1039,MATCH(Settings!$B$5&amp;"|"&amp;$A71,RAW_Multipliers!$A$5:$A$1039,0),52),"")</f>
        <v/>
      </c>
      <c r="T71" s="23">
        <f>IFERROR(INDEX(RAW_Multipliers!$E$5:$FM$1039,MATCH(Settings!$B$5&amp;"|"&amp;$A71,RAW_Multipliers!$A$5:$A$1039,0),56),"")</f>
        <v/>
      </c>
      <c r="U71" s="23">
        <f>IFERROR(INDEX(RAW_Multipliers!$E$5:$FM$1039,MATCH(Settings!$B$5&amp;"|"&amp;$A71,RAW_Multipliers!$A$5:$A$1039,0),60),"")</f>
        <v/>
      </c>
      <c r="V71" s="23">
        <f>IFERROR(INDEX(RAW_Multipliers!$E$5:$FM$1039,MATCH(Settings!$B$5&amp;"|"&amp;$A71,RAW_Multipliers!$A$5:$A$1039,0),64),"")</f>
        <v/>
      </c>
      <c r="W71" s="23">
        <f>IFERROR(INDEX(RAW_Multipliers!$E$5:$FM$1039,MATCH(Settings!$B$5&amp;"|"&amp;$A71,RAW_Multipliers!$A$5:$A$1039,0),63),"")</f>
        <v/>
      </c>
      <c r="X71" s="23">
        <f>IFERROR(INDEX(RAW_Multipliers!$E$5:$FM$1039,MATCH(Settings!$B$5&amp;"|"&amp;$A71,RAW_Multipliers!$A$5:$A$1039,0),2),"")</f>
        <v/>
      </c>
      <c r="Y71" s="23">
        <f>IFERROR(INDEX(RAW_Multipliers!$E$5:$FM$1039,MATCH(Settings!$B$5&amp;"|"&amp;$A71,RAW_Multipliers!$A$5:$A$1039,0),3),"")</f>
        <v/>
      </c>
      <c r="Z71" s="23">
        <f>IFERROR(INDEX(RAW_Multipliers!$E$5:$FM$1039,MATCH(Settings!$B$5&amp;"|"&amp;$A71,RAW_Multipliers!$A$5:$A$1039,0),4),"")</f>
        <v/>
      </c>
    </row>
    <row r="72">
      <c r="A72" s="2" t="inlineStr">
        <is>
          <t>2801</t>
        </is>
      </c>
      <c r="B72" s="2" t="inlineStr">
        <is>
          <t>Water supply, sewerage and drainage services</t>
        </is>
      </c>
      <c r="C72" s="9">
        <f>INDEX(Lists!$D$5:$D$119,68)</f>
        <v/>
      </c>
      <c r="D72" s="23">
        <f>IFERROR(INDEX(RAW_Multipliers!$E$5:$FM$1039,MATCH(Settings!$B$5&amp;"|"&amp;$A72,RAW_Multipliers!$A$5:$A$1039,0),1),"")</f>
        <v/>
      </c>
      <c r="E72" s="23">
        <f>IFERROR(INDEX(RAW_Multipliers!$E$5:$FM$1039,MATCH(Settings!$B$5&amp;"|"&amp;$A72,RAW_Multipliers!$A$5:$A$1039,0),5),"")</f>
        <v/>
      </c>
      <c r="F72" s="23">
        <f>IFERROR(INDEX(RAW_Multipliers!$E$5:$FM$1039,MATCH(Settings!$B$5&amp;"|"&amp;$A72,RAW_Multipliers!$A$5:$A$1039,0),9),"")</f>
        <v/>
      </c>
      <c r="G72" s="23">
        <f>IFERROR(INDEX(RAW_Multipliers!$E$5:$FM$1039,MATCH(Settings!$B$5&amp;"|"&amp;$A72,RAW_Multipliers!$A$5:$A$1039,0),8),"")</f>
        <v/>
      </c>
      <c r="H72" s="23">
        <f>IFERROR(INDEX(RAW_Multipliers!$E$5:$FM$1039,MATCH(Settings!$B$5&amp;"|"&amp;$A72,RAW_Multipliers!$A$5:$A$1039,0),12),"")</f>
        <v/>
      </c>
      <c r="I72" s="23">
        <f>IFERROR(INDEX(RAW_Multipliers!$E$5:$FM$1039,MATCH(Settings!$B$5&amp;"|"&amp;$A72,RAW_Multipliers!$A$5:$A$1039,0),16),"")</f>
        <v/>
      </c>
      <c r="J72" s="23">
        <f>IFERROR(INDEX(RAW_Multipliers!$E$5:$FM$1039,MATCH(Settings!$B$5&amp;"|"&amp;$A72,RAW_Multipliers!$A$5:$A$1039,0),20),"")</f>
        <v/>
      </c>
      <c r="K72" s="23">
        <f>IFERROR(INDEX(RAW_Multipliers!$E$5:$FM$1039,MATCH(Settings!$B$5&amp;"|"&amp;$A72,RAW_Multipliers!$A$5:$A$1039,0),19),"")</f>
        <v/>
      </c>
      <c r="L72" s="23">
        <f>IFERROR(INDEX(RAW_Multipliers!$E$5:$FM$1039,MATCH(Settings!$B$5&amp;"|"&amp;$A72,RAW_Multipliers!$A$5:$A$1039,0),34),"")</f>
        <v/>
      </c>
      <c r="M72" s="23">
        <f>IFERROR(INDEX(RAW_Multipliers!$E$5:$FM$1039,MATCH(Settings!$B$5&amp;"|"&amp;$A72,RAW_Multipliers!$A$5:$A$1039,0),38),"")</f>
        <v/>
      </c>
      <c r="N72" s="23">
        <f>IFERROR(INDEX(RAW_Multipliers!$E$5:$FM$1039,MATCH(Settings!$B$5&amp;"|"&amp;$A72,RAW_Multipliers!$A$5:$A$1039,0),42),"")</f>
        <v/>
      </c>
      <c r="O72" s="23">
        <f>IFERROR(INDEX(RAW_Multipliers!$E$5:$FM$1039,MATCH(Settings!$B$5&amp;"|"&amp;$A72,RAW_Multipliers!$A$5:$A$1039,0),41),"")</f>
        <v/>
      </c>
      <c r="P72" s="23">
        <f>IFERROR(INDEX(RAW_Multipliers!$E$5:$FM$1039,MATCH(Settings!$B$5&amp;"|"&amp;$A72,RAW_Multipliers!$A$5:$A$1039,0),45),"")</f>
        <v/>
      </c>
      <c r="Q72" s="23">
        <f>IFERROR(INDEX(RAW_Multipliers!$E$5:$FM$1039,MATCH(Settings!$B$5&amp;"|"&amp;$A72,RAW_Multipliers!$A$5:$A$1039,0),49),"")</f>
        <v/>
      </c>
      <c r="R72" s="23">
        <f>IFERROR(INDEX(RAW_Multipliers!$E$5:$FM$1039,MATCH(Settings!$B$5&amp;"|"&amp;$A72,RAW_Multipliers!$A$5:$A$1039,0),53),"")</f>
        <v/>
      </c>
      <c r="S72" s="23">
        <f>IFERROR(INDEX(RAW_Multipliers!$E$5:$FM$1039,MATCH(Settings!$B$5&amp;"|"&amp;$A72,RAW_Multipliers!$A$5:$A$1039,0),52),"")</f>
        <v/>
      </c>
      <c r="T72" s="23">
        <f>IFERROR(INDEX(RAW_Multipliers!$E$5:$FM$1039,MATCH(Settings!$B$5&amp;"|"&amp;$A72,RAW_Multipliers!$A$5:$A$1039,0),56),"")</f>
        <v/>
      </c>
      <c r="U72" s="23">
        <f>IFERROR(INDEX(RAW_Multipliers!$E$5:$FM$1039,MATCH(Settings!$B$5&amp;"|"&amp;$A72,RAW_Multipliers!$A$5:$A$1039,0),60),"")</f>
        <v/>
      </c>
      <c r="V72" s="23">
        <f>IFERROR(INDEX(RAW_Multipliers!$E$5:$FM$1039,MATCH(Settings!$B$5&amp;"|"&amp;$A72,RAW_Multipliers!$A$5:$A$1039,0),64),"")</f>
        <v/>
      </c>
      <c r="W72" s="23">
        <f>IFERROR(INDEX(RAW_Multipliers!$E$5:$FM$1039,MATCH(Settings!$B$5&amp;"|"&amp;$A72,RAW_Multipliers!$A$5:$A$1039,0),63),"")</f>
        <v/>
      </c>
      <c r="X72" s="23">
        <f>IFERROR(INDEX(RAW_Multipliers!$E$5:$FM$1039,MATCH(Settings!$B$5&amp;"|"&amp;$A72,RAW_Multipliers!$A$5:$A$1039,0),2),"")</f>
        <v/>
      </c>
      <c r="Y72" s="23">
        <f>IFERROR(INDEX(RAW_Multipliers!$E$5:$FM$1039,MATCH(Settings!$B$5&amp;"|"&amp;$A72,RAW_Multipliers!$A$5:$A$1039,0),3),"")</f>
        <v/>
      </c>
      <c r="Z72" s="23">
        <f>IFERROR(INDEX(RAW_Multipliers!$E$5:$FM$1039,MATCH(Settings!$B$5&amp;"|"&amp;$A72,RAW_Multipliers!$A$5:$A$1039,0),4),"")</f>
        <v/>
      </c>
    </row>
    <row r="73">
      <c r="A73" s="2" t="inlineStr">
        <is>
          <t>2901</t>
        </is>
      </c>
      <c r="B73" s="2" t="inlineStr">
        <is>
          <t>Waste collection, treatment and disposal services</t>
        </is>
      </c>
      <c r="C73" s="9">
        <f>INDEX(Lists!$D$5:$D$119,69)</f>
        <v/>
      </c>
      <c r="D73" s="23">
        <f>IFERROR(INDEX(RAW_Multipliers!$E$5:$FM$1039,MATCH(Settings!$B$5&amp;"|"&amp;$A73,RAW_Multipliers!$A$5:$A$1039,0),1),"")</f>
        <v/>
      </c>
      <c r="E73" s="23">
        <f>IFERROR(INDEX(RAW_Multipliers!$E$5:$FM$1039,MATCH(Settings!$B$5&amp;"|"&amp;$A73,RAW_Multipliers!$A$5:$A$1039,0),5),"")</f>
        <v/>
      </c>
      <c r="F73" s="23">
        <f>IFERROR(INDEX(RAW_Multipliers!$E$5:$FM$1039,MATCH(Settings!$B$5&amp;"|"&amp;$A73,RAW_Multipliers!$A$5:$A$1039,0),9),"")</f>
        <v/>
      </c>
      <c r="G73" s="23">
        <f>IFERROR(INDEX(RAW_Multipliers!$E$5:$FM$1039,MATCH(Settings!$B$5&amp;"|"&amp;$A73,RAW_Multipliers!$A$5:$A$1039,0),8),"")</f>
        <v/>
      </c>
      <c r="H73" s="23">
        <f>IFERROR(INDEX(RAW_Multipliers!$E$5:$FM$1039,MATCH(Settings!$B$5&amp;"|"&amp;$A73,RAW_Multipliers!$A$5:$A$1039,0),12),"")</f>
        <v/>
      </c>
      <c r="I73" s="23">
        <f>IFERROR(INDEX(RAW_Multipliers!$E$5:$FM$1039,MATCH(Settings!$B$5&amp;"|"&amp;$A73,RAW_Multipliers!$A$5:$A$1039,0),16),"")</f>
        <v/>
      </c>
      <c r="J73" s="23">
        <f>IFERROR(INDEX(RAW_Multipliers!$E$5:$FM$1039,MATCH(Settings!$B$5&amp;"|"&amp;$A73,RAW_Multipliers!$A$5:$A$1039,0),20),"")</f>
        <v/>
      </c>
      <c r="K73" s="23">
        <f>IFERROR(INDEX(RAW_Multipliers!$E$5:$FM$1039,MATCH(Settings!$B$5&amp;"|"&amp;$A73,RAW_Multipliers!$A$5:$A$1039,0),19),"")</f>
        <v/>
      </c>
      <c r="L73" s="23">
        <f>IFERROR(INDEX(RAW_Multipliers!$E$5:$FM$1039,MATCH(Settings!$B$5&amp;"|"&amp;$A73,RAW_Multipliers!$A$5:$A$1039,0),34),"")</f>
        <v/>
      </c>
      <c r="M73" s="23">
        <f>IFERROR(INDEX(RAW_Multipliers!$E$5:$FM$1039,MATCH(Settings!$B$5&amp;"|"&amp;$A73,RAW_Multipliers!$A$5:$A$1039,0),38),"")</f>
        <v/>
      </c>
      <c r="N73" s="23">
        <f>IFERROR(INDEX(RAW_Multipliers!$E$5:$FM$1039,MATCH(Settings!$B$5&amp;"|"&amp;$A73,RAW_Multipliers!$A$5:$A$1039,0),42),"")</f>
        <v/>
      </c>
      <c r="O73" s="23">
        <f>IFERROR(INDEX(RAW_Multipliers!$E$5:$FM$1039,MATCH(Settings!$B$5&amp;"|"&amp;$A73,RAW_Multipliers!$A$5:$A$1039,0),41),"")</f>
        <v/>
      </c>
      <c r="P73" s="23">
        <f>IFERROR(INDEX(RAW_Multipliers!$E$5:$FM$1039,MATCH(Settings!$B$5&amp;"|"&amp;$A73,RAW_Multipliers!$A$5:$A$1039,0),45),"")</f>
        <v/>
      </c>
      <c r="Q73" s="23">
        <f>IFERROR(INDEX(RAW_Multipliers!$E$5:$FM$1039,MATCH(Settings!$B$5&amp;"|"&amp;$A73,RAW_Multipliers!$A$5:$A$1039,0),49),"")</f>
        <v/>
      </c>
      <c r="R73" s="23">
        <f>IFERROR(INDEX(RAW_Multipliers!$E$5:$FM$1039,MATCH(Settings!$B$5&amp;"|"&amp;$A73,RAW_Multipliers!$A$5:$A$1039,0),53),"")</f>
        <v/>
      </c>
      <c r="S73" s="23">
        <f>IFERROR(INDEX(RAW_Multipliers!$E$5:$FM$1039,MATCH(Settings!$B$5&amp;"|"&amp;$A73,RAW_Multipliers!$A$5:$A$1039,0),52),"")</f>
        <v/>
      </c>
      <c r="T73" s="23">
        <f>IFERROR(INDEX(RAW_Multipliers!$E$5:$FM$1039,MATCH(Settings!$B$5&amp;"|"&amp;$A73,RAW_Multipliers!$A$5:$A$1039,0),56),"")</f>
        <v/>
      </c>
      <c r="U73" s="23">
        <f>IFERROR(INDEX(RAW_Multipliers!$E$5:$FM$1039,MATCH(Settings!$B$5&amp;"|"&amp;$A73,RAW_Multipliers!$A$5:$A$1039,0),60),"")</f>
        <v/>
      </c>
      <c r="V73" s="23">
        <f>IFERROR(INDEX(RAW_Multipliers!$E$5:$FM$1039,MATCH(Settings!$B$5&amp;"|"&amp;$A73,RAW_Multipliers!$A$5:$A$1039,0),64),"")</f>
        <v/>
      </c>
      <c r="W73" s="23">
        <f>IFERROR(INDEX(RAW_Multipliers!$E$5:$FM$1039,MATCH(Settings!$B$5&amp;"|"&amp;$A73,RAW_Multipliers!$A$5:$A$1039,0),63),"")</f>
        <v/>
      </c>
      <c r="X73" s="23">
        <f>IFERROR(INDEX(RAW_Multipliers!$E$5:$FM$1039,MATCH(Settings!$B$5&amp;"|"&amp;$A73,RAW_Multipliers!$A$5:$A$1039,0),2),"")</f>
        <v/>
      </c>
      <c r="Y73" s="23">
        <f>IFERROR(INDEX(RAW_Multipliers!$E$5:$FM$1039,MATCH(Settings!$B$5&amp;"|"&amp;$A73,RAW_Multipliers!$A$5:$A$1039,0),3),"")</f>
        <v/>
      </c>
      <c r="Z73" s="23">
        <f>IFERROR(INDEX(RAW_Multipliers!$E$5:$FM$1039,MATCH(Settings!$B$5&amp;"|"&amp;$A73,RAW_Multipliers!$A$5:$A$1039,0),4),"")</f>
        <v/>
      </c>
    </row>
    <row r="74">
      <c r="A74" s="2" t="inlineStr">
        <is>
          <t>3001</t>
        </is>
      </c>
      <c r="B74" s="2" t="inlineStr">
        <is>
          <t>Residential building construction</t>
        </is>
      </c>
      <c r="C74" s="9">
        <f>INDEX(Lists!$D$5:$D$119,70)</f>
        <v/>
      </c>
      <c r="D74" s="23">
        <f>IFERROR(INDEX(RAW_Multipliers!$E$5:$FM$1039,MATCH(Settings!$B$5&amp;"|"&amp;$A74,RAW_Multipliers!$A$5:$A$1039,0),1),"")</f>
        <v/>
      </c>
      <c r="E74" s="23">
        <f>IFERROR(INDEX(RAW_Multipliers!$E$5:$FM$1039,MATCH(Settings!$B$5&amp;"|"&amp;$A74,RAW_Multipliers!$A$5:$A$1039,0),5),"")</f>
        <v/>
      </c>
      <c r="F74" s="23">
        <f>IFERROR(INDEX(RAW_Multipliers!$E$5:$FM$1039,MATCH(Settings!$B$5&amp;"|"&amp;$A74,RAW_Multipliers!$A$5:$A$1039,0),9),"")</f>
        <v/>
      </c>
      <c r="G74" s="23">
        <f>IFERROR(INDEX(RAW_Multipliers!$E$5:$FM$1039,MATCH(Settings!$B$5&amp;"|"&amp;$A74,RAW_Multipliers!$A$5:$A$1039,0),8),"")</f>
        <v/>
      </c>
      <c r="H74" s="23">
        <f>IFERROR(INDEX(RAW_Multipliers!$E$5:$FM$1039,MATCH(Settings!$B$5&amp;"|"&amp;$A74,RAW_Multipliers!$A$5:$A$1039,0),12),"")</f>
        <v/>
      </c>
      <c r="I74" s="23">
        <f>IFERROR(INDEX(RAW_Multipliers!$E$5:$FM$1039,MATCH(Settings!$B$5&amp;"|"&amp;$A74,RAW_Multipliers!$A$5:$A$1039,0),16),"")</f>
        <v/>
      </c>
      <c r="J74" s="23">
        <f>IFERROR(INDEX(RAW_Multipliers!$E$5:$FM$1039,MATCH(Settings!$B$5&amp;"|"&amp;$A74,RAW_Multipliers!$A$5:$A$1039,0),20),"")</f>
        <v/>
      </c>
      <c r="K74" s="23">
        <f>IFERROR(INDEX(RAW_Multipliers!$E$5:$FM$1039,MATCH(Settings!$B$5&amp;"|"&amp;$A74,RAW_Multipliers!$A$5:$A$1039,0),19),"")</f>
        <v/>
      </c>
      <c r="L74" s="23">
        <f>IFERROR(INDEX(RAW_Multipliers!$E$5:$FM$1039,MATCH(Settings!$B$5&amp;"|"&amp;$A74,RAW_Multipliers!$A$5:$A$1039,0),34),"")</f>
        <v/>
      </c>
      <c r="M74" s="23">
        <f>IFERROR(INDEX(RAW_Multipliers!$E$5:$FM$1039,MATCH(Settings!$B$5&amp;"|"&amp;$A74,RAW_Multipliers!$A$5:$A$1039,0),38),"")</f>
        <v/>
      </c>
      <c r="N74" s="23">
        <f>IFERROR(INDEX(RAW_Multipliers!$E$5:$FM$1039,MATCH(Settings!$B$5&amp;"|"&amp;$A74,RAW_Multipliers!$A$5:$A$1039,0),42),"")</f>
        <v/>
      </c>
      <c r="O74" s="23">
        <f>IFERROR(INDEX(RAW_Multipliers!$E$5:$FM$1039,MATCH(Settings!$B$5&amp;"|"&amp;$A74,RAW_Multipliers!$A$5:$A$1039,0),41),"")</f>
        <v/>
      </c>
      <c r="P74" s="23">
        <f>IFERROR(INDEX(RAW_Multipliers!$E$5:$FM$1039,MATCH(Settings!$B$5&amp;"|"&amp;$A74,RAW_Multipliers!$A$5:$A$1039,0),45),"")</f>
        <v/>
      </c>
      <c r="Q74" s="23">
        <f>IFERROR(INDEX(RAW_Multipliers!$E$5:$FM$1039,MATCH(Settings!$B$5&amp;"|"&amp;$A74,RAW_Multipliers!$A$5:$A$1039,0),49),"")</f>
        <v/>
      </c>
      <c r="R74" s="23">
        <f>IFERROR(INDEX(RAW_Multipliers!$E$5:$FM$1039,MATCH(Settings!$B$5&amp;"|"&amp;$A74,RAW_Multipliers!$A$5:$A$1039,0),53),"")</f>
        <v/>
      </c>
      <c r="S74" s="23">
        <f>IFERROR(INDEX(RAW_Multipliers!$E$5:$FM$1039,MATCH(Settings!$B$5&amp;"|"&amp;$A74,RAW_Multipliers!$A$5:$A$1039,0),52),"")</f>
        <v/>
      </c>
      <c r="T74" s="23">
        <f>IFERROR(INDEX(RAW_Multipliers!$E$5:$FM$1039,MATCH(Settings!$B$5&amp;"|"&amp;$A74,RAW_Multipliers!$A$5:$A$1039,0),56),"")</f>
        <v/>
      </c>
      <c r="U74" s="23">
        <f>IFERROR(INDEX(RAW_Multipliers!$E$5:$FM$1039,MATCH(Settings!$B$5&amp;"|"&amp;$A74,RAW_Multipliers!$A$5:$A$1039,0),60),"")</f>
        <v/>
      </c>
      <c r="V74" s="23">
        <f>IFERROR(INDEX(RAW_Multipliers!$E$5:$FM$1039,MATCH(Settings!$B$5&amp;"|"&amp;$A74,RAW_Multipliers!$A$5:$A$1039,0),64),"")</f>
        <v/>
      </c>
      <c r="W74" s="23">
        <f>IFERROR(INDEX(RAW_Multipliers!$E$5:$FM$1039,MATCH(Settings!$B$5&amp;"|"&amp;$A74,RAW_Multipliers!$A$5:$A$1039,0),63),"")</f>
        <v/>
      </c>
      <c r="X74" s="23">
        <f>IFERROR(INDEX(RAW_Multipliers!$E$5:$FM$1039,MATCH(Settings!$B$5&amp;"|"&amp;$A74,RAW_Multipliers!$A$5:$A$1039,0),2),"")</f>
        <v/>
      </c>
      <c r="Y74" s="23">
        <f>IFERROR(INDEX(RAW_Multipliers!$E$5:$FM$1039,MATCH(Settings!$B$5&amp;"|"&amp;$A74,RAW_Multipliers!$A$5:$A$1039,0),3),"")</f>
        <v/>
      </c>
      <c r="Z74" s="23">
        <f>IFERROR(INDEX(RAW_Multipliers!$E$5:$FM$1039,MATCH(Settings!$B$5&amp;"|"&amp;$A74,RAW_Multipliers!$A$5:$A$1039,0),4),"")</f>
        <v/>
      </c>
    </row>
    <row r="75">
      <c r="A75" s="2" t="inlineStr">
        <is>
          <t>3002</t>
        </is>
      </c>
      <c r="B75" s="2" t="inlineStr">
        <is>
          <t>Non-residential building construction</t>
        </is>
      </c>
      <c r="C75" s="9">
        <f>INDEX(Lists!$D$5:$D$119,71)</f>
        <v/>
      </c>
      <c r="D75" s="23">
        <f>IFERROR(INDEX(RAW_Multipliers!$E$5:$FM$1039,MATCH(Settings!$B$5&amp;"|"&amp;$A75,RAW_Multipliers!$A$5:$A$1039,0),1),"")</f>
        <v/>
      </c>
      <c r="E75" s="23">
        <f>IFERROR(INDEX(RAW_Multipliers!$E$5:$FM$1039,MATCH(Settings!$B$5&amp;"|"&amp;$A75,RAW_Multipliers!$A$5:$A$1039,0),5),"")</f>
        <v/>
      </c>
      <c r="F75" s="23">
        <f>IFERROR(INDEX(RAW_Multipliers!$E$5:$FM$1039,MATCH(Settings!$B$5&amp;"|"&amp;$A75,RAW_Multipliers!$A$5:$A$1039,0),9),"")</f>
        <v/>
      </c>
      <c r="G75" s="23">
        <f>IFERROR(INDEX(RAW_Multipliers!$E$5:$FM$1039,MATCH(Settings!$B$5&amp;"|"&amp;$A75,RAW_Multipliers!$A$5:$A$1039,0),8),"")</f>
        <v/>
      </c>
      <c r="H75" s="23">
        <f>IFERROR(INDEX(RAW_Multipliers!$E$5:$FM$1039,MATCH(Settings!$B$5&amp;"|"&amp;$A75,RAW_Multipliers!$A$5:$A$1039,0),12),"")</f>
        <v/>
      </c>
      <c r="I75" s="23">
        <f>IFERROR(INDEX(RAW_Multipliers!$E$5:$FM$1039,MATCH(Settings!$B$5&amp;"|"&amp;$A75,RAW_Multipliers!$A$5:$A$1039,0),16),"")</f>
        <v/>
      </c>
      <c r="J75" s="23">
        <f>IFERROR(INDEX(RAW_Multipliers!$E$5:$FM$1039,MATCH(Settings!$B$5&amp;"|"&amp;$A75,RAW_Multipliers!$A$5:$A$1039,0),20),"")</f>
        <v/>
      </c>
      <c r="K75" s="23">
        <f>IFERROR(INDEX(RAW_Multipliers!$E$5:$FM$1039,MATCH(Settings!$B$5&amp;"|"&amp;$A75,RAW_Multipliers!$A$5:$A$1039,0),19),"")</f>
        <v/>
      </c>
      <c r="L75" s="23">
        <f>IFERROR(INDEX(RAW_Multipliers!$E$5:$FM$1039,MATCH(Settings!$B$5&amp;"|"&amp;$A75,RAW_Multipliers!$A$5:$A$1039,0),34),"")</f>
        <v/>
      </c>
      <c r="M75" s="23">
        <f>IFERROR(INDEX(RAW_Multipliers!$E$5:$FM$1039,MATCH(Settings!$B$5&amp;"|"&amp;$A75,RAW_Multipliers!$A$5:$A$1039,0),38),"")</f>
        <v/>
      </c>
      <c r="N75" s="23">
        <f>IFERROR(INDEX(RAW_Multipliers!$E$5:$FM$1039,MATCH(Settings!$B$5&amp;"|"&amp;$A75,RAW_Multipliers!$A$5:$A$1039,0),42),"")</f>
        <v/>
      </c>
      <c r="O75" s="23">
        <f>IFERROR(INDEX(RAW_Multipliers!$E$5:$FM$1039,MATCH(Settings!$B$5&amp;"|"&amp;$A75,RAW_Multipliers!$A$5:$A$1039,0),41),"")</f>
        <v/>
      </c>
      <c r="P75" s="23">
        <f>IFERROR(INDEX(RAW_Multipliers!$E$5:$FM$1039,MATCH(Settings!$B$5&amp;"|"&amp;$A75,RAW_Multipliers!$A$5:$A$1039,0),45),"")</f>
        <v/>
      </c>
      <c r="Q75" s="23">
        <f>IFERROR(INDEX(RAW_Multipliers!$E$5:$FM$1039,MATCH(Settings!$B$5&amp;"|"&amp;$A75,RAW_Multipliers!$A$5:$A$1039,0),49),"")</f>
        <v/>
      </c>
      <c r="R75" s="23">
        <f>IFERROR(INDEX(RAW_Multipliers!$E$5:$FM$1039,MATCH(Settings!$B$5&amp;"|"&amp;$A75,RAW_Multipliers!$A$5:$A$1039,0),53),"")</f>
        <v/>
      </c>
      <c r="S75" s="23">
        <f>IFERROR(INDEX(RAW_Multipliers!$E$5:$FM$1039,MATCH(Settings!$B$5&amp;"|"&amp;$A75,RAW_Multipliers!$A$5:$A$1039,0),52),"")</f>
        <v/>
      </c>
      <c r="T75" s="23">
        <f>IFERROR(INDEX(RAW_Multipliers!$E$5:$FM$1039,MATCH(Settings!$B$5&amp;"|"&amp;$A75,RAW_Multipliers!$A$5:$A$1039,0),56),"")</f>
        <v/>
      </c>
      <c r="U75" s="23">
        <f>IFERROR(INDEX(RAW_Multipliers!$E$5:$FM$1039,MATCH(Settings!$B$5&amp;"|"&amp;$A75,RAW_Multipliers!$A$5:$A$1039,0),60),"")</f>
        <v/>
      </c>
      <c r="V75" s="23">
        <f>IFERROR(INDEX(RAW_Multipliers!$E$5:$FM$1039,MATCH(Settings!$B$5&amp;"|"&amp;$A75,RAW_Multipliers!$A$5:$A$1039,0),64),"")</f>
        <v/>
      </c>
      <c r="W75" s="23">
        <f>IFERROR(INDEX(RAW_Multipliers!$E$5:$FM$1039,MATCH(Settings!$B$5&amp;"|"&amp;$A75,RAW_Multipliers!$A$5:$A$1039,0),63),"")</f>
        <v/>
      </c>
      <c r="X75" s="23">
        <f>IFERROR(INDEX(RAW_Multipliers!$E$5:$FM$1039,MATCH(Settings!$B$5&amp;"|"&amp;$A75,RAW_Multipliers!$A$5:$A$1039,0),2),"")</f>
        <v/>
      </c>
      <c r="Y75" s="23">
        <f>IFERROR(INDEX(RAW_Multipliers!$E$5:$FM$1039,MATCH(Settings!$B$5&amp;"|"&amp;$A75,RAW_Multipliers!$A$5:$A$1039,0),3),"")</f>
        <v/>
      </c>
      <c r="Z75" s="23">
        <f>IFERROR(INDEX(RAW_Multipliers!$E$5:$FM$1039,MATCH(Settings!$B$5&amp;"|"&amp;$A75,RAW_Multipliers!$A$5:$A$1039,0),4),"")</f>
        <v/>
      </c>
    </row>
    <row r="76">
      <c r="A76" s="2" t="inlineStr">
        <is>
          <t>3101</t>
        </is>
      </c>
      <c r="B76" s="2" t="inlineStr">
        <is>
          <t>Heavy and civil engineering construction</t>
        </is>
      </c>
      <c r="C76" s="9">
        <f>INDEX(Lists!$D$5:$D$119,72)</f>
        <v/>
      </c>
      <c r="D76" s="23">
        <f>IFERROR(INDEX(RAW_Multipliers!$E$5:$FM$1039,MATCH(Settings!$B$5&amp;"|"&amp;$A76,RAW_Multipliers!$A$5:$A$1039,0),1),"")</f>
        <v/>
      </c>
      <c r="E76" s="23">
        <f>IFERROR(INDEX(RAW_Multipliers!$E$5:$FM$1039,MATCH(Settings!$B$5&amp;"|"&amp;$A76,RAW_Multipliers!$A$5:$A$1039,0),5),"")</f>
        <v/>
      </c>
      <c r="F76" s="23">
        <f>IFERROR(INDEX(RAW_Multipliers!$E$5:$FM$1039,MATCH(Settings!$B$5&amp;"|"&amp;$A76,RAW_Multipliers!$A$5:$A$1039,0),9),"")</f>
        <v/>
      </c>
      <c r="G76" s="23">
        <f>IFERROR(INDEX(RAW_Multipliers!$E$5:$FM$1039,MATCH(Settings!$B$5&amp;"|"&amp;$A76,RAW_Multipliers!$A$5:$A$1039,0),8),"")</f>
        <v/>
      </c>
      <c r="H76" s="23">
        <f>IFERROR(INDEX(RAW_Multipliers!$E$5:$FM$1039,MATCH(Settings!$B$5&amp;"|"&amp;$A76,RAW_Multipliers!$A$5:$A$1039,0),12),"")</f>
        <v/>
      </c>
      <c r="I76" s="23">
        <f>IFERROR(INDEX(RAW_Multipliers!$E$5:$FM$1039,MATCH(Settings!$B$5&amp;"|"&amp;$A76,RAW_Multipliers!$A$5:$A$1039,0),16),"")</f>
        <v/>
      </c>
      <c r="J76" s="23">
        <f>IFERROR(INDEX(RAW_Multipliers!$E$5:$FM$1039,MATCH(Settings!$B$5&amp;"|"&amp;$A76,RAW_Multipliers!$A$5:$A$1039,0),20),"")</f>
        <v/>
      </c>
      <c r="K76" s="23">
        <f>IFERROR(INDEX(RAW_Multipliers!$E$5:$FM$1039,MATCH(Settings!$B$5&amp;"|"&amp;$A76,RAW_Multipliers!$A$5:$A$1039,0),19),"")</f>
        <v/>
      </c>
      <c r="L76" s="23">
        <f>IFERROR(INDEX(RAW_Multipliers!$E$5:$FM$1039,MATCH(Settings!$B$5&amp;"|"&amp;$A76,RAW_Multipliers!$A$5:$A$1039,0),34),"")</f>
        <v/>
      </c>
      <c r="M76" s="23">
        <f>IFERROR(INDEX(RAW_Multipliers!$E$5:$FM$1039,MATCH(Settings!$B$5&amp;"|"&amp;$A76,RAW_Multipliers!$A$5:$A$1039,0),38),"")</f>
        <v/>
      </c>
      <c r="N76" s="23">
        <f>IFERROR(INDEX(RAW_Multipliers!$E$5:$FM$1039,MATCH(Settings!$B$5&amp;"|"&amp;$A76,RAW_Multipliers!$A$5:$A$1039,0),42),"")</f>
        <v/>
      </c>
      <c r="O76" s="23">
        <f>IFERROR(INDEX(RAW_Multipliers!$E$5:$FM$1039,MATCH(Settings!$B$5&amp;"|"&amp;$A76,RAW_Multipliers!$A$5:$A$1039,0),41),"")</f>
        <v/>
      </c>
      <c r="P76" s="23">
        <f>IFERROR(INDEX(RAW_Multipliers!$E$5:$FM$1039,MATCH(Settings!$B$5&amp;"|"&amp;$A76,RAW_Multipliers!$A$5:$A$1039,0),45),"")</f>
        <v/>
      </c>
      <c r="Q76" s="23">
        <f>IFERROR(INDEX(RAW_Multipliers!$E$5:$FM$1039,MATCH(Settings!$B$5&amp;"|"&amp;$A76,RAW_Multipliers!$A$5:$A$1039,0),49),"")</f>
        <v/>
      </c>
      <c r="R76" s="23">
        <f>IFERROR(INDEX(RAW_Multipliers!$E$5:$FM$1039,MATCH(Settings!$B$5&amp;"|"&amp;$A76,RAW_Multipliers!$A$5:$A$1039,0),53),"")</f>
        <v/>
      </c>
      <c r="S76" s="23">
        <f>IFERROR(INDEX(RAW_Multipliers!$E$5:$FM$1039,MATCH(Settings!$B$5&amp;"|"&amp;$A76,RAW_Multipliers!$A$5:$A$1039,0),52),"")</f>
        <v/>
      </c>
      <c r="T76" s="23">
        <f>IFERROR(INDEX(RAW_Multipliers!$E$5:$FM$1039,MATCH(Settings!$B$5&amp;"|"&amp;$A76,RAW_Multipliers!$A$5:$A$1039,0),56),"")</f>
        <v/>
      </c>
      <c r="U76" s="23">
        <f>IFERROR(INDEX(RAW_Multipliers!$E$5:$FM$1039,MATCH(Settings!$B$5&amp;"|"&amp;$A76,RAW_Multipliers!$A$5:$A$1039,0),60),"")</f>
        <v/>
      </c>
      <c r="V76" s="23">
        <f>IFERROR(INDEX(RAW_Multipliers!$E$5:$FM$1039,MATCH(Settings!$B$5&amp;"|"&amp;$A76,RAW_Multipliers!$A$5:$A$1039,0),64),"")</f>
        <v/>
      </c>
      <c r="W76" s="23">
        <f>IFERROR(INDEX(RAW_Multipliers!$E$5:$FM$1039,MATCH(Settings!$B$5&amp;"|"&amp;$A76,RAW_Multipliers!$A$5:$A$1039,0),63),"")</f>
        <v/>
      </c>
      <c r="X76" s="23">
        <f>IFERROR(INDEX(RAW_Multipliers!$E$5:$FM$1039,MATCH(Settings!$B$5&amp;"|"&amp;$A76,RAW_Multipliers!$A$5:$A$1039,0),2),"")</f>
        <v/>
      </c>
      <c r="Y76" s="23">
        <f>IFERROR(INDEX(RAW_Multipliers!$E$5:$FM$1039,MATCH(Settings!$B$5&amp;"|"&amp;$A76,RAW_Multipliers!$A$5:$A$1039,0),3),"")</f>
        <v/>
      </c>
      <c r="Z76" s="23">
        <f>IFERROR(INDEX(RAW_Multipliers!$E$5:$FM$1039,MATCH(Settings!$B$5&amp;"|"&amp;$A76,RAW_Multipliers!$A$5:$A$1039,0),4),"")</f>
        <v/>
      </c>
    </row>
    <row r="77">
      <c r="A77" s="2" t="inlineStr">
        <is>
          <t>3201</t>
        </is>
      </c>
      <c r="B77" s="2" t="inlineStr">
        <is>
          <t>Construction services</t>
        </is>
      </c>
      <c r="C77" s="9">
        <f>INDEX(Lists!$D$5:$D$119,73)</f>
        <v/>
      </c>
      <c r="D77" s="23">
        <f>IFERROR(INDEX(RAW_Multipliers!$E$5:$FM$1039,MATCH(Settings!$B$5&amp;"|"&amp;$A77,RAW_Multipliers!$A$5:$A$1039,0),1),"")</f>
        <v/>
      </c>
      <c r="E77" s="23">
        <f>IFERROR(INDEX(RAW_Multipliers!$E$5:$FM$1039,MATCH(Settings!$B$5&amp;"|"&amp;$A77,RAW_Multipliers!$A$5:$A$1039,0),5),"")</f>
        <v/>
      </c>
      <c r="F77" s="23">
        <f>IFERROR(INDEX(RAW_Multipliers!$E$5:$FM$1039,MATCH(Settings!$B$5&amp;"|"&amp;$A77,RAW_Multipliers!$A$5:$A$1039,0),9),"")</f>
        <v/>
      </c>
      <c r="G77" s="23">
        <f>IFERROR(INDEX(RAW_Multipliers!$E$5:$FM$1039,MATCH(Settings!$B$5&amp;"|"&amp;$A77,RAW_Multipliers!$A$5:$A$1039,0),8),"")</f>
        <v/>
      </c>
      <c r="H77" s="23">
        <f>IFERROR(INDEX(RAW_Multipliers!$E$5:$FM$1039,MATCH(Settings!$B$5&amp;"|"&amp;$A77,RAW_Multipliers!$A$5:$A$1039,0),12),"")</f>
        <v/>
      </c>
      <c r="I77" s="23">
        <f>IFERROR(INDEX(RAW_Multipliers!$E$5:$FM$1039,MATCH(Settings!$B$5&amp;"|"&amp;$A77,RAW_Multipliers!$A$5:$A$1039,0),16),"")</f>
        <v/>
      </c>
      <c r="J77" s="23">
        <f>IFERROR(INDEX(RAW_Multipliers!$E$5:$FM$1039,MATCH(Settings!$B$5&amp;"|"&amp;$A77,RAW_Multipliers!$A$5:$A$1039,0),20),"")</f>
        <v/>
      </c>
      <c r="K77" s="23">
        <f>IFERROR(INDEX(RAW_Multipliers!$E$5:$FM$1039,MATCH(Settings!$B$5&amp;"|"&amp;$A77,RAW_Multipliers!$A$5:$A$1039,0),19),"")</f>
        <v/>
      </c>
      <c r="L77" s="23">
        <f>IFERROR(INDEX(RAW_Multipliers!$E$5:$FM$1039,MATCH(Settings!$B$5&amp;"|"&amp;$A77,RAW_Multipliers!$A$5:$A$1039,0),34),"")</f>
        <v/>
      </c>
      <c r="M77" s="23">
        <f>IFERROR(INDEX(RAW_Multipliers!$E$5:$FM$1039,MATCH(Settings!$B$5&amp;"|"&amp;$A77,RAW_Multipliers!$A$5:$A$1039,0),38),"")</f>
        <v/>
      </c>
      <c r="N77" s="23">
        <f>IFERROR(INDEX(RAW_Multipliers!$E$5:$FM$1039,MATCH(Settings!$B$5&amp;"|"&amp;$A77,RAW_Multipliers!$A$5:$A$1039,0),42),"")</f>
        <v/>
      </c>
      <c r="O77" s="23">
        <f>IFERROR(INDEX(RAW_Multipliers!$E$5:$FM$1039,MATCH(Settings!$B$5&amp;"|"&amp;$A77,RAW_Multipliers!$A$5:$A$1039,0),41),"")</f>
        <v/>
      </c>
      <c r="P77" s="23">
        <f>IFERROR(INDEX(RAW_Multipliers!$E$5:$FM$1039,MATCH(Settings!$B$5&amp;"|"&amp;$A77,RAW_Multipliers!$A$5:$A$1039,0),45),"")</f>
        <v/>
      </c>
      <c r="Q77" s="23">
        <f>IFERROR(INDEX(RAW_Multipliers!$E$5:$FM$1039,MATCH(Settings!$B$5&amp;"|"&amp;$A77,RAW_Multipliers!$A$5:$A$1039,0),49),"")</f>
        <v/>
      </c>
      <c r="R77" s="23">
        <f>IFERROR(INDEX(RAW_Multipliers!$E$5:$FM$1039,MATCH(Settings!$B$5&amp;"|"&amp;$A77,RAW_Multipliers!$A$5:$A$1039,0),53),"")</f>
        <v/>
      </c>
      <c r="S77" s="23">
        <f>IFERROR(INDEX(RAW_Multipliers!$E$5:$FM$1039,MATCH(Settings!$B$5&amp;"|"&amp;$A77,RAW_Multipliers!$A$5:$A$1039,0),52),"")</f>
        <v/>
      </c>
      <c r="T77" s="23">
        <f>IFERROR(INDEX(RAW_Multipliers!$E$5:$FM$1039,MATCH(Settings!$B$5&amp;"|"&amp;$A77,RAW_Multipliers!$A$5:$A$1039,0),56),"")</f>
        <v/>
      </c>
      <c r="U77" s="23">
        <f>IFERROR(INDEX(RAW_Multipliers!$E$5:$FM$1039,MATCH(Settings!$B$5&amp;"|"&amp;$A77,RAW_Multipliers!$A$5:$A$1039,0),60),"")</f>
        <v/>
      </c>
      <c r="V77" s="23">
        <f>IFERROR(INDEX(RAW_Multipliers!$E$5:$FM$1039,MATCH(Settings!$B$5&amp;"|"&amp;$A77,RAW_Multipliers!$A$5:$A$1039,0),64),"")</f>
        <v/>
      </c>
      <c r="W77" s="23">
        <f>IFERROR(INDEX(RAW_Multipliers!$E$5:$FM$1039,MATCH(Settings!$B$5&amp;"|"&amp;$A77,RAW_Multipliers!$A$5:$A$1039,0),63),"")</f>
        <v/>
      </c>
      <c r="X77" s="23">
        <f>IFERROR(INDEX(RAW_Multipliers!$E$5:$FM$1039,MATCH(Settings!$B$5&amp;"|"&amp;$A77,RAW_Multipliers!$A$5:$A$1039,0),2),"")</f>
        <v/>
      </c>
      <c r="Y77" s="23">
        <f>IFERROR(INDEX(RAW_Multipliers!$E$5:$FM$1039,MATCH(Settings!$B$5&amp;"|"&amp;$A77,RAW_Multipliers!$A$5:$A$1039,0),3),"")</f>
        <v/>
      </c>
      <c r="Z77" s="23">
        <f>IFERROR(INDEX(RAW_Multipliers!$E$5:$FM$1039,MATCH(Settings!$B$5&amp;"|"&amp;$A77,RAW_Multipliers!$A$5:$A$1039,0),4),"")</f>
        <v/>
      </c>
    </row>
    <row r="78">
      <c r="A78" s="2" t="inlineStr">
        <is>
          <t>3301</t>
        </is>
      </c>
      <c r="B78" s="2" t="inlineStr">
        <is>
          <t>Wholesale trade</t>
        </is>
      </c>
      <c r="C78" s="9">
        <f>INDEX(Lists!$D$5:$D$119,74)</f>
        <v/>
      </c>
      <c r="D78" s="23">
        <f>IFERROR(INDEX(RAW_Multipliers!$E$5:$FM$1039,MATCH(Settings!$B$5&amp;"|"&amp;$A78,RAW_Multipliers!$A$5:$A$1039,0),1),"")</f>
        <v/>
      </c>
      <c r="E78" s="23">
        <f>IFERROR(INDEX(RAW_Multipliers!$E$5:$FM$1039,MATCH(Settings!$B$5&amp;"|"&amp;$A78,RAW_Multipliers!$A$5:$A$1039,0),5),"")</f>
        <v/>
      </c>
      <c r="F78" s="23">
        <f>IFERROR(INDEX(RAW_Multipliers!$E$5:$FM$1039,MATCH(Settings!$B$5&amp;"|"&amp;$A78,RAW_Multipliers!$A$5:$A$1039,0),9),"")</f>
        <v/>
      </c>
      <c r="G78" s="23">
        <f>IFERROR(INDEX(RAW_Multipliers!$E$5:$FM$1039,MATCH(Settings!$B$5&amp;"|"&amp;$A78,RAW_Multipliers!$A$5:$A$1039,0),8),"")</f>
        <v/>
      </c>
      <c r="H78" s="23">
        <f>IFERROR(INDEX(RAW_Multipliers!$E$5:$FM$1039,MATCH(Settings!$B$5&amp;"|"&amp;$A78,RAW_Multipliers!$A$5:$A$1039,0),12),"")</f>
        <v/>
      </c>
      <c r="I78" s="23">
        <f>IFERROR(INDEX(RAW_Multipliers!$E$5:$FM$1039,MATCH(Settings!$B$5&amp;"|"&amp;$A78,RAW_Multipliers!$A$5:$A$1039,0),16),"")</f>
        <v/>
      </c>
      <c r="J78" s="23">
        <f>IFERROR(INDEX(RAW_Multipliers!$E$5:$FM$1039,MATCH(Settings!$B$5&amp;"|"&amp;$A78,RAW_Multipliers!$A$5:$A$1039,0),20),"")</f>
        <v/>
      </c>
      <c r="K78" s="23">
        <f>IFERROR(INDEX(RAW_Multipliers!$E$5:$FM$1039,MATCH(Settings!$B$5&amp;"|"&amp;$A78,RAW_Multipliers!$A$5:$A$1039,0),19),"")</f>
        <v/>
      </c>
      <c r="L78" s="23">
        <f>IFERROR(INDEX(RAW_Multipliers!$E$5:$FM$1039,MATCH(Settings!$B$5&amp;"|"&amp;$A78,RAW_Multipliers!$A$5:$A$1039,0),34),"")</f>
        <v/>
      </c>
      <c r="M78" s="23">
        <f>IFERROR(INDEX(RAW_Multipliers!$E$5:$FM$1039,MATCH(Settings!$B$5&amp;"|"&amp;$A78,RAW_Multipliers!$A$5:$A$1039,0),38),"")</f>
        <v/>
      </c>
      <c r="N78" s="23">
        <f>IFERROR(INDEX(RAW_Multipliers!$E$5:$FM$1039,MATCH(Settings!$B$5&amp;"|"&amp;$A78,RAW_Multipliers!$A$5:$A$1039,0),42),"")</f>
        <v/>
      </c>
      <c r="O78" s="23">
        <f>IFERROR(INDEX(RAW_Multipliers!$E$5:$FM$1039,MATCH(Settings!$B$5&amp;"|"&amp;$A78,RAW_Multipliers!$A$5:$A$1039,0),41),"")</f>
        <v/>
      </c>
      <c r="P78" s="23">
        <f>IFERROR(INDEX(RAW_Multipliers!$E$5:$FM$1039,MATCH(Settings!$B$5&amp;"|"&amp;$A78,RAW_Multipliers!$A$5:$A$1039,0),45),"")</f>
        <v/>
      </c>
      <c r="Q78" s="23">
        <f>IFERROR(INDEX(RAW_Multipliers!$E$5:$FM$1039,MATCH(Settings!$B$5&amp;"|"&amp;$A78,RAW_Multipliers!$A$5:$A$1039,0),49),"")</f>
        <v/>
      </c>
      <c r="R78" s="23">
        <f>IFERROR(INDEX(RAW_Multipliers!$E$5:$FM$1039,MATCH(Settings!$B$5&amp;"|"&amp;$A78,RAW_Multipliers!$A$5:$A$1039,0),53),"")</f>
        <v/>
      </c>
      <c r="S78" s="23">
        <f>IFERROR(INDEX(RAW_Multipliers!$E$5:$FM$1039,MATCH(Settings!$B$5&amp;"|"&amp;$A78,RAW_Multipliers!$A$5:$A$1039,0),52),"")</f>
        <v/>
      </c>
      <c r="T78" s="23">
        <f>IFERROR(INDEX(RAW_Multipliers!$E$5:$FM$1039,MATCH(Settings!$B$5&amp;"|"&amp;$A78,RAW_Multipliers!$A$5:$A$1039,0),56),"")</f>
        <v/>
      </c>
      <c r="U78" s="23">
        <f>IFERROR(INDEX(RAW_Multipliers!$E$5:$FM$1039,MATCH(Settings!$B$5&amp;"|"&amp;$A78,RAW_Multipliers!$A$5:$A$1039,0),60),"")</f>
        <v/>
      </c>
      <c r="V78" s="23">
        <f>IFERROR(INDEX(RAW_Multipliers!$E$5:$FM$1039,MATCH(Settings!$B$5&amp;"|"&amp;$A78,RAW_Multipliers!$A$5:$A$1039,0),64),"")</f>
        <v/>
      </c>
      <c r="W78" s="23">
        <f>IFERROR(INDEX(RAW_Multipliers!$E$5:$FM$1039,MATCH(Settings!$B$5&amp;"|"&amp;$A78,RAW_Multipliers!$A$5:$A$1039,0),63),"")</f>
        <v/>
      </c>
      <c r="X78" s="23">
        <f>IFERROR(INDEX(RAW_Multipliers!$E$5:$FM$1039,MATCH(Settings!$B$5&amp;"|"&amp;$A78,RAW_Multipliers!$A$5:$A$1039,0),2),"")</f>
        <v/>
      </c>
      <c r="Y78" s="23">
        <f>IFERROR(INDEX(RAW_Multipliers!$E$5:$FM$1039,MATCH(Settings!$B$5&amp;"|"&amp;$A78,RAW_Multipliers!$A$5:$A$1039,0),3),"")</f>
        <v/>
      </c>
      <c r="Z78" s="23">
        <f>IFERROR(INDEX(RAW_Multipliers!$E$5:$FM$1039,MATCH(Settings!$B$5&amp;"|"&amp;$A78,RAW_Multipliers!$A$5:$A$1039,0),4),"")</f>
        <v/>
      </c>
    </row>
    <row r="79">
      <c r="A79" s="2" t="inlineStr">
        <is>
          <t>3901</t>
        </is>
      </c>
      <c r="B79" s="2" t="inlineStr">
        <is>
          <t>Retail trade</t>
        </is>
      </c>
      <c r="C79" s="9">
        <f>INDEX(Lists!$D$5:$D$119,75)</f>
        <v/>
      </c>
      <c r="D79" s="23">
        <f>IFERROR(INDEX(RAW_Multipliers!$E$5:$FM$1039,MATCH(Settings!$B$5&amp;"|"&amp;$A79,RAW_Multipliers!$A$5:$A$1039,0),1),"")</f>
        <v/>
      </c>
      <c r="E79" s="23">
        <f>IFERROR(INDEX(RAW_Multipliers!$E$5:$FM$1039,MATCH(Settings!$B$5&amp;"|"&amp;$A79,RAW_Multipliers!$A$5:$A$1039,0),5),"")</f>
        <v/>
      </c>
      <c r="F79" s="23">
        <f>IFERROR(INDEX(RAW_Multipliers!$E$5:$FM$1039,MATCH(Settings!$B$5&amp;"|"&amp;$A79,RAW_Multipliers!$A$5:$A$1039,0),9),"")</f>
        <v/>
      </c>
      <c r="G79" s="23">
        <f>IFERROR(INDEX(RAW_Multipliers!$E$5:$FM$1039,MATCH(Settings!$B$5&amp;"|"&amp;$A79,RAW_Multipliers!$A$5:$A$1039,0),8),"")</f>
        <v/>
      </c>
      <c r="H79" s="23">
        <f>IFERROR(INDEX(RAW_Multipliers!$E$5:$FM$1039,MATCH(Settings!$B$5&amp;"|"&amp;$A79,RAW_Multipliers!$A$5:$A$1039,0),12),"")</f>
        <v/>
      </c>
      <c r="I79" s="23">
        <f>IFERROR(INDEX(RAW_Multipliers!$E$5:$FM$1039,MATCH(Settings!$B$5&amp;"|"&amp;$A79,RAW_Multipliers!$A$5:$A$1039,0),16),"")</f>
        <v/>
      </c>
      <c r="J79" s="23">
        <f>IFERROR(INDEX(RAW_Multipliers!$E$5:$FM$1039,MATCH(Settings!$B$5&amp;"|"&amp;$A79,RAW_Multipliers!$A$5:$A$1039,0),20),"")</f>
        <v/>
      </c>
      <c r="K79" s="23">
        <f>IFERROR(INDEX(RAW_Multipliers!$E$5:$FM$1039,MATCH(Settings!$B$5&amp;"|"&amp;$A79,RAW_Multipliers!$A$5:$A$1039,0),19),"")</f>
        <v/>
      </c>
      <c r="L79" s="23">
        <f>IFERROR(INDEX(RAW_Multipliers!$E$5:$FM$1039,MATCH(Settings!$B$5&amp;"|"&amp;$A79,RAW_Multipliers!$A$5:$A$1039,0),34),"")</f>
        <v/>
      </c>
      <c r="M79" s="23">
        <f>IFERROR(INDEX(RAW_Multipliers!$E$5:$FM$1039,MATCH(Settings!$B$5&amp;"|"&amp;$A79,RAW_Multipliers!$A$5:$A$1039,0),38),"")</f>
        <v/>
      </c>
      <c r="N79" s="23">
        <f>IFERROR(INDEX(RAW_Multipliers!$E$5:$FM$1039,MATCH(Settings!$B$5&amp;"|"&amp;$A79,RAW_Multipliers!$A$5:$A$1039,0),42),"")</f>
        <v/>
      </c>
      <c r="O79" s="23">
        <f>IFERROR(INDEX(RAW_Multipliers!$E$5:$FM$1039,MATCH(Settings!$B$5&amp;"|"&amp;$A79,RAW_Multipliers!$A$5:$A$1039,0),41),"")</f>
        <v/>
      </c>
      <c r="P79" s="23">
        <f>IFERROR(INDEX(RAW_Multipliers!$E$5:$FM$1039,MATCH(Settings!$B$5&amp;"|"&amp;$A79,RAW_Multipliers!$A$5:$A$1039,0),45),"")</f>
        <v/>
      </c>
      <c r="Q79" s="23">
        <f>IFERROR(INDEX(RAW_Multipliers!$E$5:$FM$1039,MATCH(Settings!$B$5&amp;"|"&amp;$A79,RAW_Multipliers!$A$5:$A$1039,0),49),"")</f>
        <v/>
      </c>
      <c r="R79" s="23">
        <f>IFERROR(INDEX(RAW_Multipliers!$E$5:$FM$1039,MATCH(Settings!$B$5&amp;"|"&amp;$A79,RAW_Multipliers!$A$5:$A$1039,0),53),"")</f>
        <v/>
      </c>
      <c r="S79" s="23">
        <f>IFERROR(INDEX(RAW_Multipliers!$E$5:$FM$1039,MATCH(Settings!$B$5&amp;"|"&amp;$A79,RAW_Multipliers!$A$5:$A$1039,0),52),"")</f>
        <v/>
      </c>
      <c r="T79" s="23">
        <f>IFERROR(INDEX(RAW_Multipliers!$E$5:$FM$1039,MATCH(Settings!$B$5&amp;"|"&amp;$A79,RAW_Multipliers!$A$5:$A$1039,0),56),"")</f>
        <v/>
      </c>
      <c r="U79" s="23">
        <f>IFERROR(INDEX(RAW_Multipliers!$E$5:$FM$1039,MATCH(Settings!$B$5&amp;"|"&amp;$A79,RAW_Multipliers!$A$5:$A$1039,0),60),"")</f>
        <v/>
      </c>
      <c r="V79" s="23">
        <f>IFERROR(INDEX(RAW_Multipliers!$E$5:$FM$1039,MATCH(Settings!$B$5&amp;"|"&amp;$A79,RAW_Multipliers!$A$5:$A$1039,0),64),"")</f>
        <v/>
      </c>
      <c r="W79" s="23">
        <f>IFERROR(INDEX(RAW_Multipliers!$E$5:$FM$1039,MATCH(Settings!$B$5&amp;"|"&amp;$A79,RAW_Multipliers!$A$5:$A$1039,0),63),"")</f>
        <v/>
      </c>
      <c r="X79" s="23">
        <f>IFERROR(INDEX(RAW_Multipliers!$E$5:$FM$1039,MATCH(Settings!$B$5&amp;"|"&amp;$A79,RAW_Multipliers!$A$5:$A$1039,0),2),"")</f>
        <v/>
      </c>
      <c r="Y79" s="23">
        <f>IFERROR(INDEX(RAW_Multipliers!$E$5:$FM$1039,MATCH(Settings!$B$5&amp;"|"&amp;$A79,RAW_Multipliers!$A$5:$A$1039,0),3),"")</f>
        <v/>
      </c>
      <c r="Z79" s="23">
        <f>IFERROR(INDEX(RAW_Multipliers!$E$5:$FM$1039,MATCH(Settings!$B$5&amp;"|"&amp;$A79,RAW_Multipliers!$A$5:$A$1039,0),4),"")</f>
        <v/>
      </c>
    </row>
    <row r="80">
      <c r="A80" s="2" t="inlineStr">
        <is>
          <t>4401</t>
        </is>
      </c>
      <c r="B80" s="2" t="inlineStr">
        <is>
          <t>Accommodation</t>
        </is>
      </c>
      <c r="C80" s="9">
        <f>INDEX(Lists!$D$5:$D$119,76)</f>
        <v/>
      </c>
      <c r="D80" s="23">
        <f>IFERROR(INDEX(RAW_Multipliers!$E$5:$FM$1039,MATCH(Settings!$B$5&amp;"|"&amp;$A80,RAW_Multipliers!$A$5:$A$1039,0),1),"")</f>
        <v/>
      </c>
      <c r="E80" s="23">
        <f>IFERROR(INDEX(RAW_Multipliers!$E$5:$FM$1039,MATCH(Settings!$B$5&amp;"|"&amp;$A80,RAW_Multipliers!$A$5:$A$1039,0),5),"")</f>
        <v/>
      </c>
      <c r="F80" s="23">
        <f>IFERROR(INDEX(RAW_Multipliers!$E$5:$FM$1039,MATCH(Settings!$B$5&amp;"|"&amp;$A80,RAW_Multipliers!$A$5:$A$1039,0),9),"")</f>
        <v/>
      </c>
      <c r="G80" s="23">
        <f>IFERROR(INDEX(RAW_Multipliers!$E$5:$FM$1039,MATCH(Settings!$B$5&amp;"|"&amp;$A80,RAW_Multipliers!$A$5:$A$1039,0),8),"")</f>
        <v/>
      </c>
      <c r="H80" s="23">
        <f>IFERROR(INDEX(RAW_Multipliers!$E$5:$FM$1039,MATCH(Settings!$B$5&amp;"|"&amp;$A80,RAW_Multipliers!$A$5:$A$1039,0),12),"")</f>
        <v/>
      </c>
      <c r="I80" s="23">
        <f>IFERROR(INDEX(RAW_Multipliers!$E$5:$FM$1039,MATCH(Settings!$B$5&amp;"|"&amp;$A80,RAW_Multipliers!$A$5:$A$1039,0),16),"")</f>
        <v/>
      </c>
      <c r="J80" s="23">
        <f>IFERROR(INDEX(RAW_Multipliers!$E$5:$FM$1039,MATCH(Settings!$B$5&amp;"|"&amp;$A80,RAW_Multipliers!$A$5:$A$1039,0),20),"")</f>
        <v/>
      </c>
      <c r="K80" s="23">
        <f>IFERROR(INDEX(RAW_Multipliers!$E$5:$FM$1039,MATCH(Settings!$B$5&amp;"|"&amp;$A80,RAW_Multipliers!$A$5:$A$1039,0),19),"")</f>
        <v/>
      </c>
      <c r="L80" s="23">
        <f>IFERROR(INDEX(RAW_Multipliers!$E$5:$FM$1039,MATCH(Settings!$B$5&amp;"|"&amp;$A80,RAW_Multipliers!$A$5:$A$1039,0),34),"")</f>
        <v/>
      </c>
      <c r="M80" s="23">
        <f>IFERROR(INDEX(RAW_Multipliers!$E$5:$FM$1039,MATCH(Settings!$B$5&amp;"|"&amp;$A80,RAW_Multipliers!$A$5:$A$1039,0),38),"")</f>
        <v/>
      </c>
      <c r="N80" s="23">
        <f>IFERROR(INDEX(RAW_Multipliers!$E$5:$FM$1039,MATCH(Settings!$B$5&amp;"|"&amp;$A80,RAW_Multipliers!$A$5:$A$1039,0),42),"")</f>
        <v/>
      </c>
      <c r="O80" s="23">
        <f>IFERROR(INDEX(RAW_Multipliers!$E$5:$FM$1039,MATCH(Settings!$B$5&amp;"|"&amp;$A80,RAW_Multipliers!$A$5:$A$1039,0),41),"")</f>
        <v/>
      </c>
      <c r="P80" s="23">
        <f>IFERROR(INDEX(RAW_Multipliers!$E$5:$FM$1039,MATCH(Settings!$B$5&amp;"|"&amp;$A80,RAW_Multipliers!$A$5:$A$1039,0),45),"")</f>
        <v/>
      </c>
      <c r="Q80" s="23">
        <f>IFERROR(INDEX(RAW_Multipliers!$E$5:$FM$1039,MATCH(Settings!$B$5&amp;"|"&amp;$A80,RAW_Multipliers!$A$5:$A$1039,0),49),"")</f>
        <v/>
      </c>
      <c r="R80" s="23">
        <f>IFERROR(INDEX(RAW_Multipliers!$E$5:$FM$1039,MATCH(Settings!$B$5&amp;"|"&amp;$A80,RAW_Multipliers!$A$5:$A$1039,0),53),"")</f>
        <v/>
      </c>
      <c r="S80" s="23">
        <f>IFERROR(INDEX(RAW_Multipliers!$E$5:$FM$1039,MATCH(Settings!$B$5&amp;"|"&amp;$A80,RAW_Multipliers!$A$5:$A$1039,0),52),"")</f>
        <v/>
      </c>
      <c r="T80" s="23">
        <f>IFERROR(INDEX(RAW_Multipliers!$E$5:$FM$1039,MATCH(Settings!$B$5&amp;"|"&amp;$A80,RAW_Multipliers!$A$5:$A$1039,0),56),"")</f>
        <v/>
      </c>
      <c r="U80" s="23">
        <f>IFERROR(INDEX(RAW_Multipliers!$E$5:$FM$1039,MATCH(Settings!$B$5&amp;"|"&amp;$A80,RAW_Multipliers!$A$5:$A$1039,0),60),"")</f>
        <v/>
      </c>
      <c r="V80" s="23">
        <f>IFERROR(INDEX(RAW_Multipliers!$E$5:$FM$1039,MATCH(Settings!$B$5&amp;"|"&amp;$A80,RAW_Multipliers!$A$5:$A$1039,0),64),"")</f>
        <v/>
      </c>
      <c r="W80" s="23">
        <f>IFERROR(INDEX(RAW_Multipliers!$E$5:$FM$1039,MATCH(Settings!$B$5&amp;"|"&amp;$A80,RAW_Multipliers!$A$5:$A$1039,0),63),"")</f>
        <v/>
      </c>
      <c r="X80" s="23">
        <f>IFERROR(INDEX(RAW_Multipliers!$E$5:$FM$1039,MATCH(Settings!$B$5&amp;"|"&amp;$A80,RAW_Multipliers!$A$5:$A$1039,0),2),"")</f>
        <v/>
      </c>
      <c r="Y80" s="23">
        <f>IFERROR(INDEX(RAW_Multipliers!$E$5:$FM$1039,MATCH(Settings!$B$5&amp;"|"&amp;$A80,RAW_Multipliers!$A$5:$A$1039,0),3),"")</f>
        <v/>
      </c>
      <c r="Z80" s="23">
        <f>IFERROR(INDEX(RAW_Multipliers!$E$5:$FM$1039,MATCH(Settings!$B$5&amp;"|"&amp;$A80,RAW_Multipliers!$A$5:$A$1039,0),4),"")</f>
        <v/>
      </c>
    </row>
    <row r="81">
      <c r="A81" s="2" t="inlineStr">
        <is>
          <t>4501</t>
        </is>
      </c>
      <c r="B81" s="2" t="inlineStr">
        <is>
          <t>Food and beverage services</t>
        </is>
      </c>
      <c r="C81" s="9">
        <f>INDEX(Lists!$D$5:$D$119,77)</f>
        <v/>
      </c>
      <c r="D81" s="23">
        <f>IFERROR(INDEX(RAW_Multipliers!$E$5:$FM$1039,MATCH(Settings!$B$5&amp;"|"&amp;$A81,RAW_Multipliers!$A$5:$A$1039,0),1),"")</f>
        <v/>
      </c>
      <c r="E81" s="23">
        <f>IFERROR(INDEX(RAW_Multipliers!$E$5:$FM$1039,MATCH(Settings!$B$5&amp;"|"&amp;$A81,RAW_Multipliers!$A$5:$A$1039,0),5),"")</f>
        <v/>
      </c>
      <c r="F81" s="23">
        <f>IFERROR(INDEX(RAW_Multipliers!$E$5:$FM$1039,MATCH(Settings!$B$5&amp;"|"&amp;$A81,RAW_Multipliers!$A$5:$A$1039,0),9),"")</f>
        <v/>
      </c>
      <c r="G81" s="23">
        <f>IFERROR(INDEX(RAW_Multipliers!$E$5:$FM$1039,MATCH(Settings!$B$5&amp;"|"&amp;$A81,RAW_Multipliers!$A$5:$A$1039,0),8),"")</f>
        <v/>
      </c>
      <c r="H81" s="23">
        <f>IFERROR(INDEX(RAW_Multipliers!$E$5:$FM$1039,MATCH(Settings!$B$5&amp;"|"&amp;$A81,RAW_Multipliers!$A$5:$A$1039,0),12),"")</f>
        <v/>
      </c>
      <c r="I81" s="23">
        <f>IFERROR(INDEX(RAW_Multipliers!$E$5:$FM$1039,MATCH(Settings!$B$5&amp;"|"&amp;$A81,RAW_Multipliers!$A$5:$A$1039,0),16),"")</f>
        <v/>
      </c>
      <c r="J81" s="23">
        <f>IFERROR(INDEX(RAW_Multipliers!$E$5:$FM$1039,MATCH(Settings!$B$5&amp;"|"&amp;$A81,RAW_Multipliers!$A$5:$A$1039,0),20),"")</f>
        <v/>
      </c>
      <c r="K81" s="23">
        <f>IFERROR(INDEX(RAW_Multipliers!$E$5:$FM$1039,MATCH(Settings!$B$5&amp;"|"&amp;$A81,RAW_Multipliers!$A$5:$A$1039,0),19),"")</f>
        <v/>
      </c>
      <c r="L81" s="23">
        <f>IFERROR(INDEX(RAW_Multipliers!$E$5:$FM$1039,MATCH(Settings!$B$5&amp;"|"&amp;$A81,RAW_Multipliers!$A$5:$A$1039,0),34),"")</f>
        <v/>
      </c>
      <c r="M81" s="23">
        <f>IFERROR(INDEX(RAW_Multipliers!$E$5:$FM$1039,MATCH(Settings!$B$5&amp;"|"&amp;$A81,RAW_Multipliers!$A$5:$A$1039,0),38),"")</f>
        <v/>
      </c>
      <c r="N81" s="23">
        <f>IFERROR(INDEX(RAW_Multipliers!$E$5:$FM$1039,MATCH(Settings!$B$5&amp;"|"&amp;$A81,RAW_Multipliers!$A$5:$A$1039,0),42),"")</f>
        <v/>
      </c>
      <c r="O81" s="23">
        <f>IFERROR(INDEX(RAW_Multipliers!$E$5:$FM$1039,MATCH(Settings!$B$5&amp;"|"&amp;$A81,RAW_Multipliers!$A$5:$A$1039,0),41),"")</f>
        <v/>
      </c>
      <c r="P81" s="23">
        <f>IFERROR(INDEX(RAW_Multipliers!$E$5:$FM$1039,MATCH(Settings!$B$5&amp;"|"&amp;$A81,RAW_Multipliers!$A$5:$A$1039,0),45),"")</f>
        <v/>
      </c>
      <c r="Q81" s="23">
        <f>IFERROR(INDEX(RAW_Multipliers!$E$5:$FM$1039,MATCH(Settings!$B$5&amp;"|"&amp;$A81,RAW_Multipliers!$A$5:$A$1039,0),49),"")</f>
        <v/>
      </c>
      <c r="R81" s="23">
        <f>IFERROR(INDEX(RAW_Multipliers!$E$5:$FM$1039,MATCH(Settings!$B$5&amp;"|"&amp;$A81,RAW_Multipliers!$A$5:$A$1039,0),53),"")</f>
        <v/>
      </c>
      <c r="S81" s="23">
        <f>IFERROR(INDEX(RAW_Multipliers!$E$5:$FM$1039,MATCH(Settings!$B$5&amp;"|"&amp;$A81,RAW_Multipliers!$A$5:$A$1039,0),52),"")</f>
        <v/>
      </c>
      <c r="T81" s="23">
        <f>IFERROR(INDEX(RAW_Multipliers!$E$5:$FM$1039,MATCH(Settings!$B$5&amp;"|"&amp;$A81,RAW_Multipliers!$A$5:$A$1039,0),56),"")</f>
        <v/>
      </c>
      <c r="U81" s="23">
        <f>IFERROR(INDEX(RAW_Multipliers!$E$5:$FM$1039,MATCH(Settings!$B$5&amp;"|"&amp;$A81,RAW_Multipliers!$A$5:$A$1039,0),60),"")</f>
        <v/>
      </c>
      <c r="V81" s="23">
        <f>IFERROR(INDEX(RAW_Multipliers!$E$5:$FM$1039,MATCH(Settings!$B$5&amp;"|"&amp;$A81,RAW_Multipliers!$A$5:$A$1039,0),64),"")</f>
        <v/>
      </c>
      <c r="W81" s="23">
        <f>IFERROR(INDEX(RAW_Multipliers!$E$5:$FM$1039,MATCH(Settings!$B$5&amp;"|"&amp;$A81,RAW_Multipliers!$A$5:$A$1039,0),63),"")</f>
        <v/>
      </c>
      <c r="X81" s="23">
        <f>IFERROR(INDEX(RAW_Multipliers!$E$5:$FM$1039,MATCH(Settings!$B$5&amp;"|"&amp;$A81,RAW_Multipliers!$A$5:$A$1039,0),2),"")</f>
        <v/>
      </c>
      <c r="Y81" s="23">
        <f>IFERROR(INDEX(RAW_Multipliers!$E$5:$FM$1039,MATCH(Settings!$B$5&amp;"|"&amp;$A81,RAW_Multipliers!$A$5:$A$1039,0),3),"")</f>
        <v/>
      </c>
      <c r="Z81" s="23">
        <f>IFERROR(INDEX(RAW_Multipliers!$E$5:$FM$1039,MATCH(Settings!$B$5&amp;"|"&amp;$A81,RAW_Multipliers!$A$5:$A$1039,0),4),"")</f>
        <v/>
      </c>
    </row>
    <row r="82">
      <c r="A82" s="2" t="inlineStr">
        <is>
          <t>4601</t>
        </is>
      </c>
      <c r="B82" s="2" t="inlineStr">
        <is>
          <t>Road transport</t>
        </is>
      </c>
      <c r="C82" s="9">
        <f>INDEX(Lists!$D$5:$D$119,78)</f>
        <v/>
      </c>
      <c r="D82" s="23">
        <f>IFERROR(INDEX(RAW_Multipliers!$E$5:$FM$1039,MATCH(Settings!$B$5&amp;"|"&amp;$A82,RAW_Multipliers!$A$5:$A$1039,0),1),"")</f>
        <v/>
      </c>
      <c r="E82" s="23">
        <f>IFERROR(INDEX(RAW_Multipliers!$E$5:$FM$1039,MATCH(Settings!$B$5&amp;"|"&amp;$A82,RAW_Multipliers!$A$5:$A$1039,0),5),"")</f>
        <v/>
      </c>
      <c r="F82" s="23">
        <f>IFERROR(INDEX(RAW_Multipliers!$E$5:$FM$1039,MATCH(Settings!$B$5&amp;"|"&amp;$A82,RAW_Multipliers!$A$5:$A$1039,0),9),"")</f>
        <v/>
      </c>
      <c r="G82" s="23">
        <f>IFERROR(INDEX(RAW_Multipliers!$E$5:$FM$1039,MATCH(Settings!$B$5&amp;"|"&amp;$A82,RAW_Multipliers!$A$5:$A$1039,0),8),"")</f>
        <v/>
      </c>
      <c r="H82" s="23">
        <f>IFERROR(INDEX(RAW_Multipliers!$E$5:$FM$1039,MATCH(Settings!$B$5&amp;"|"&amp;$A82,RAW_Multipliers!$A$5:$A$1039,0),12),"")</f>
        <v/>
      </c>
      <c r="I82" s="23">
        <f>IFERROR(INDEX(RAW_Multipliers!$E$5:$FM$1039,MATCH(Settings!$B$5&amp;"|"&amp;$A82,RAW_Multipliers!$A$5:$A$1039,0),16),"")</f>
        <v/>
      </c>
      <c r="J82" s="23">
        <f>IFERROR(INDEX(RAW_Multipliers!$E$5:$FM$1039,MATCH(Settings!$B$5&amp;"|"&amp;$A82,RAW_Multipliers!$A$5:$A$1039,0),20),"")</f>
        <v/>
      </c>
      <c r="K82" s="23">
        <f>IFERROR(INDEX(RAW_Multipliers!$E$5:$FM$1039,MATCH(Settings!$B$5&amp;"|"&amp;$A82,RAW_Multipliers!$A$5:$A$1039,0),19),"")</f>
        <v/>
      </c>
      <c r="L82" s="23">
        <f>IFERROR(INDEX(RAW_Multipliers!$E$5:$FM$1039,MATCH(Settings!$B$5&amp;"|"&amp;$A82,RAW_Multipliers!$A$5:$A$1039,0),34),"")</f>
        <v/>
      </c>
      <c r="M82" s="23">
        <f>IFERROR(INDEX(RAW_Multipliers!$E$5:$FM$1039,MATCH(Settings!$B$5&amp;"|"&amp;$A82,RAW_Multipliers!$A$5:$A$1039,0),38),"")</f>
        <v/>
      </c>
      <c r="N82" s="23">
        <f>IFERROR(INDEX(RAW_Multipliers!$E$5:$FM$1039,MATCH(Settings!$B$5&amp;"|"&amp;$A82,RAW_Multipliers!$A$5:$A$1039,0),42),"")</f>
        <v/>
      </c>
      <c r="O82" s="23">
        <f>IFERROR(INDEX(RAW_Multipliers!$E$5:$FM$1039,MATCH(Settings!$B$5&amp;"|"&amp;$A82,RAW_Multipliers!$A$5:$A$1039,0),41),"")</f>
        <v/>
      </c>
      <c r="P82" s="23">
        <f>IFERROR(INDEX(RAW_Multipliers!$E$5:$FM$1039,MATCH(Settings!$B$5&amp;"|"&amp;$A82,RAW_Multipliers!$A$5:$A$1039,0),45),"")</f>
        <v/>
      </c>
      <c r="Q82" s="23">
        <f>IFERROR(INDEX(RAW_Multipliers!$E$5:$FM$1039,MATCH(Settings!$B$5&amp;"|"&amp;$A82,RAW_Multipliers!$A$5:$A$1039,0),49),"")</f>
        <v/>
      </c>
      <c r="R82" s="23">
        <f>IFERROR(INDEX(RAW_Multipliers!$E$5:$FM$1039,MATCH(Settings!$B$5&amp;"|"&amp;$A82,RAW_Multipliers!$A$5:$A$1039,0),53),"")</f>
        <v/>
      </c>
      <c r="S82" s="23">
        <f>IFERROR(INDEX(RAW_Multipliers!$E$5:$FM$1039,MATCH(Settings!$B$5&amp;"|"&amp;$A82,RAW_Multipliers!$A$5:$A$1039,0),52),"")</f>
        <v/>
      </c>
      <c r="T82" s="23">
        <f>IFERROR(INDEX(RAW_Multipliers!$E$5:$FM$1039,MATCH(Settings!$B$5&amp;"|"&amp;$A82,RAW_Multipliers!$A$5:$A$1039,0),56),"")</f>
        <v/>
      </c>
      <c r="U82" s="23">
        <f>IFERROR(INDEX(RAW_Multipliers!$E$5:$FM$1039,MATCH(Settings!$B$5&amp;"|"&amp;$A82,RAW_Multipliers!$A$5:$A$1039,0),60),"")</f>
        <v/>
      </c>
      <c r="V82" s="23">
        <f>IFERROR(INDEX(RAW_Multipliers!$E$5:$FM$1039,MATCH(Settings!$B$5&amp;"|"&amp;$A82,RAW_Multipliers!$A$5:$A$1039,0),64),"")</f>
        <v/>
      </c>
      <c r="W82" s="23">
        <f>IFERROR(INDEX(RAW_Multipliers!$E$5:$FM$1039,MATCH(Settings!$B$5&amp;"|"&amp;$A82,RAW_Multipliers!$A$5:$A$1039,0),63),"")</f>
        <v/>
      </c>
      <c r="X82" s="23">
        <f>IFERROR(INDEX(RAW_Multipliers!$E$5:$FM$1039,MATCH(Settings!$B$5&amp;"|"&amp;$A82,RAW_Multipliers!$A$5:$A$1039,0),2),"")</f>
        <v/>
      </c>
      <c r="Y82" s="23">
        <f>IFERROR(INDEX(RAW_Multipliers!$E$5:$FM$1039,MATCH(Settings!$B$5&amp;"|"&amp;$A82,RAW_Multipliers!$A$5:$A$1039,0),3),"")</f>
        <v/>
      </c>
      <c r="Z82" s="23">
        <f>IFERROR(INDEX(RAW_Multipliers!$E$5:$FM$1039,MATCH(Settings!$B$5&amp;"|"&amp;$A82,RAW_Multipliers!$A$5:$A$1039,0),4),"")</f>
        <v/>
      </c>
    </row>
    <row r="83">
      <c r="A83" s="2" t="inlineStr">
        <is>
          <t>4701</t>
        </is>
      </c>
      <c r="B83" s="2" t="inlineStr">
        <is>
          <t>Rail transport</t>
        </is>
      </c>
      <c r="C83" s="9">
        <f>INDEX(Lists!$D$5:$D$119,79)</f>
        <v/>
      </c>
      <c r="D83" s="23">
        <f>IFERROR(INDEX(RAW_Multipliers!$E$5:$FM$1039,MATCH(Settings!$B$5&amp;"|"&amp;$A83,RAW_Multipliers!$A$5:$A$1039,0),1),"")</f>
        <v/>
      </c>
      <c r="E83" s="23">
        <f>IFERROR(INDEX(RAW_Multipliers!$E$5:$FM$1039,MATCH(Settings!$B$5&amp;"|"&amp;$A83,RAW_Multipliers!$A$5:$A$1039,0),5),"")</f>
        <v/>
      </c>
      <c r="F83" s="23">
        <f>IFERROR(INDEX(RAW_Multipliers!$E$5:$FM$1039,MATCH(Settings!$B$5&amp;"|"&amp;$A83,RAW_Multipliers!$A$5:$A$1039,0),9),"")</f>
        <v/>
      </c>
      <c r="G83" s="23">
        <f>IFERROR(INDEX(RAW_Multipliers!$E$5:$FM$1039,MATCH(Settings!$B$5&amp;"|"&amp;$A83,RAW_Multipliers!$A$5:$A$1039,0),8),"")</f>
        <v/>
      </c>
      <c r="H83" s="23">
        <f>IFERROR(INDEX(RAW_Multipliers!$E$5:$FM$1039,MATCH(Settings!$B$5&amp;"|"&amp;$A83,RAW_Multipliers!$A$5:$A$1039,0),12),"")</f>
        <v/>
      </c>
      <c r="I83" s="23">
        <f>IFERROR(INDEX(RAW_Multipliers!$E$5:$FM$1039,MATCH(Settings!$B$5&amp;"|"&amp;$A83,RAW_Multipliers!$A$5:$A$1039,0),16),"")</f>
        <v/>
      </c>
      <c r="J83" s="23">
        <f>IFERROR(INDEX(RAW_Multipliers!$E$5:$FM$1039,MATCH(Settings!$B$5&amp;"|"&amp;$A83,RAW_Multipliers!$A$5:$A$1039,0),20),"")</f>
        <v/>
      </c>
      <c r="K83" s="23">
        <f>IFERROR(INDEX(RAW_Multipliers!$E$5:$FM$1039,MATCH(Settings!$B$5&amp;"|"&amp;$A83,RAW_Multipliers!$A$5:$A$1039,0),19),"")</f>
        <v/>
      </c>
      <c r="L83" s="23">
        <f>IFERROR(INDEX(RAW_Multipliers!$E$5:$FM$1039,MATCH(Settings!$B$5&amp;"|"&amp;$A83,RAW_Multipliers!$A$5:$A$1039,0),34),"")</f>
        <v/>
      </c>
      <c r="M83" s="23">
        <f>IFERROR(INDEX(RAW_Multipliers!$E$5:$FM$1039,MATCH(Settings!$B$5&amp;"|"&amp;$A83,RAW_Multipliers!$A$5:$A$1039,0),38),"")</f>
        <v/>
      </c>
      <c r="N83" s="23">
        <f>IFERROR(INDEX(RAW_Multipliers!$E$5:$FM$1039,MATCH(Settings!$B$5&amp;"|"&amp;$A83,RAW_Multipliers!$A$5:$A$1039,0),42),"")</f>
        <v/>
      </c>
      <c r="O83" s="23">
        <f>IFERROR(INDEX(RAW_Multipliers!$E$5:$FM$1039,MATCH(Settings!$B$5&amp;"|"&amp;$A83,RAW_Multipliers!$A$5:$A$1039,0),41),"")</f>
        <v/>
      </c>
      <c r="P83" s="23">
        <f>IFERROR(INDEX(RAW_Multipliers!$E$5:$FM$1039,MATCH(Settings!$B$5&amp;"|"&amp;$A83,RAW_Multipliers!$A$5:$A$1039,0),45),"")</f>
        <v/>
      </c>
      <c r="Q83" s="23">
        <f>IFERROR(INDEX(RAW_Multipliers!$E$5:$FM$1039,MATCH(Settings!$B$5&amp;"|"&amp;$A83,RAW_Multipliers!$A$5:$A$1039,0),49),"")</f>
        <v/>
      </c>
      <c r="R83" s="23">
        <f>IFERROR(INDEX(RAW_Multipliers!$E$5:$FM$1039,MATCH(Settings!$B$5&amp;"|"&amp;$A83,RAW_Multipliers!$A$5:$A$1039,0),53),"")</f>
        <v/>
      </c>
      <c r="S83" s="23">
        <f>IFERROR(INDEX(RAW_Multipliers!$E$5:$FM$1039,MATCH(Settings!$B$5&amp;"|"&amp;$A83,RAW_Multipliers!$A$5:$A$1039,0),52),"")</f>
        <v/>
      </c>
      <c r="T83" s="23">
        <f>IFERROR(INDEX(RAW_Multipliers!$E$5:$FM$1039,MATCH(Settings!$B$5&amp;"|"&amp;$A83,RAW_Multipliers!$A$5:$A$1039,0),56),"")</f>
        <v/>
      </c>
      <c r="U83" s="23">
        <f>IFERROR(INDEX(RAW_Multipliers!$E$5:$FM$1039,MATCH(Settings!$B$5&amp;"|"&amp;$A83,RAW_Multipliers!$A$5:$A$1039,0),60),"")</f>
        <v/>
      </c>
      <c r="V83" s="23">
        <f>IFERROR(INDEX(RAW_Multipliers!$E$5:$FM$1039,MATCH(Settings!$B$5&amp;"|"&amp;$A83,RAW_Multipliers!$A$5:$A$1039,0),64),"")</f>
        <v/>
      </c>
      <c r="W83" s="23">
        <f>IFERROR(INDEX(RAW_Multipliers!$E$5:$FM$1039,MATCH(Settings!$B$5&amp;"|"&amp;$A83,RAW_Multipliers!$A$5:$A$1039,0),63),"")</f>
        <v/>
      </c>
      <c r="X83" s="23">
        <f>IFERROR(INDEX(RAW_Multipliers!$E$5:$FM$1039,MATCH(Settings!$B$5&amp;"|"&amp;$A83,RAW_Multipliers!$A$5:$A$1039,0),2),"")</f>
        <v/>
      </c>
      <c r="Y83" s="23">
        <f>IFERROR(INDEX(RAW_Multipliers!$E$5:$FM$1039,MATCH(Settings!$B$5&amp;"|"&amp;$A83,RAW_Multipliers!$A$5:$A$1039,0),3),"")</f>
        <v/>
      </c>
      <c r="Z83" s="23">
        <f>IFERROR(INDEX(RAW_Multipliers!$E$5:$FM$1039,MATCH(Settings!$B$5&amp;"|"&amp;$A83,RAW_Multipliers!$A$5:$A$1039,0),4),"")</f>
        <v/>
      </c>
    </row>
    <row r="84">
      <c r="A84" s="2" t="inlineStr">
        <is>
          <t>4801</t>
        </is>
      </c>
      <c r="B84" s="2" t="inlineStr">
        <is>
          <t>Water, pipeline and other transport</t>
        </is>
      </c>
      <c r="C84" s="9">
        <f>INDEX(Lists!$D$5:$D$119,80)</f>
        <v/>
      </c>
      <c r="D84" s="23">
        <f>IFERROR(INDEX(RAW_Multipliers!$E$5:$FM$1039,MATCH(Settings!$B$5&amp;"|"&amp;$A84,RAW_Multipliers!$A$5:$A$1039,0),1),"")</f>
        <v/>
      </c>
      <c r="E84" s="23">
        <f>IFERROR(INDEX(RAW_Multipliers!$E$5:$FM$1039,MATCH(Settings!$B$5&amp;"|"&amp;$A84,RAW_Multipliers!$A$5:$A$1039,0),5),"")</f>
        <v/>
      </c>
      <c r="F84" s="23">
        <f>IFERROR(INDEX(RAW_Multipliers!$E$5:$FM$1039,MATCH(Settings!$B$5&amp;"|"&amp;$A84,RAW_Multipliers!$A$5:$A$1039,0),9),"")</f>
        <v/>
      </c>
      <c r="G84" s="23">
        <f>IFERROR(INDEX(RAW_Multipliers!$E$5:$FM$1039,MATCH(Settings!$B$5&amp;"|"&amp;$A84,RAW_Multipliers!$A$5:$A$1039,0),8),"")</f>
        <v/>
      </c>
      <c r="H84" s="23">
        <f>IFERROR(INDEX(RAW_Multipliers!$E$5:$FM$1039,MATCH(Settings!$B$5&amp;"|"&amp;$A84,RAW_Multipliers!$A$5:$A$1039,0),12),"")</f>
        <v/>
      </c>
      <c r="I84" s="23">
        <f>IFERROR(INDEX(RAW_Multipliers!$E$5:$FM$1039,MATCH(Settings!$B$5&amp;"|"&amp;$A84,RAW_Multipliers!$A$5:$A$1039,0),16),"")</f>
        <v/>
      </c>
      <c r="J84" s="23">
        <f>IFERROR(INDEX(RAW_Multipliers!$E$5:$FM$1039,MATCH(Settings!$B$5&amp;"|"&amp;$A84,RAW_Multipliers!$A$5:$A$1039,0),20),"")</f>
        <v/>
      </c>
      <c r="K84" s="23">
        <f>IFERROR(INDEX(RAW_Multipliers!$E$5:$FM$1039,MATCH(Settings!$B$5&amp;"|"&amp;$A84,RAW_Multipliers!$A$5:$A$1039,0),19),"")</f>
        <v/>
      </c>
      <c r="L84" s="23">
        <f>IFERROR(INDEX(RAW_Multipliers!$E$5:$FM$1039,MATCH(Settings!$B$5&amp;"|"&amp;$A84,RAW_Multipliers!$A$5:$A$1039,0),34),"")</f>
        <v/>
      </c>
      <c r="M84" s="23">
        <f>IFERROR(INDEX(RAW_Multipliers!$E$5:$FM$1039,MATCH(Settings!$B$5&amp;"|"&amp;$A84,RAW_Multipliers!$A$5:$A$1039,0),38),"")</f>
        <v/>
      </c>
      <c r="N84" s="23">
        <f>IFERROR(INDEX(RAW_Multipliers!$E$5:$FM$1039,MATCH(Settings!$B$5&amp;"|"&amp;$A84,RAW_Multipliers!$A$5:$A$1039,0),42),"")</f>
        <v/>
      </c>
      <c r="O84" s="23">
        <f>IFERROR(INDEX(RAW_Multipliers!$E$5:$FM$1039,MATCH(Settings!$B$5&amp;"|"&amp;$A84,RAW_Multipliers!$A$5:$A$1039,0),41),"")</f>
        <v/>
      </c>
      <c r="P84" s="23">
        <f>IFERROR(INDEX(RAW_Multipliers!$E$5:$FM$1039,MATCH(Settings!$B$5&amp;"|"&amp;$A84,RAW_Multipliers!$A$5:$A$1039,0),45),"")</f>
        <v/>
      </c>
      <c r="Q84" s="23">
        <f>IFERROR(INDEX(RAW_Multipliers!$E$5:$FM$1039,MATCH(Settings!$B$5&amp;"|"&amp;$A84,RAW_Multipliers!$A$5:$A$1039,0),49),"")</f>
        <v/>
      </c>
      <c r="R84" s="23">
        <f>IFERROR(INDEX(RAW_Multipliers!$E$5:$FM$1039,MATCH(Settings!$B$5&amp;"|"&amp;$A84,RAW_Multipliers!$A$5:$A$1039,0),53),"")</f>
        <v/>
      </c>
      <c r="S84" s="23">
        <f>IFERROR(INDEX(RAW_Multipliers!$E$5:$FM$1039,MATCH(Settings!$B$5&amp;"|"&amp;$A84,RAW_Multipliers!$A$5:$A$1039,0),52),"")</f>
        <v/>
      </c>
      <c r="T84" s="23">
        <f>IFERROR(INDEX(RAW_Multipliers!$E$5:$FM$1039,MATCH(Settings!$B$5&amp;"|"&amp;$A84,RAW_Multipliers!$A$5:$A$1039,0),56),"")</f>
        <v/>
      </c>
      <c r="U84" s="23">
        <f>IFERROR(INDEX(RAW_Multipliers!$E$5:$FM$1039,MATCH(Settings!$B$5&amp;"|"&amp;$A84,RAW_Multipliers!$A$5:$A$1039,0),60),"")</f>
        <v/>
      </c>
      <c r="V84" s="23">
        <f>IFERROR(INDEX(RAW_Multipliers!$E$5:$FM$1039,MATCH(Settings!$B$5&amp;"|"&amp;$A84,RAW_Multipliers!$A$5:$A$1039,0),64),"")</f>
        <v/>
      </c>
      <c r="W84" s="23">
        <f>IFERROR(INDEX(RAW_Multipliers!$E$5:$FM$1039,MATCH(Settings!$B$5&amp;"|"&amp;$A84,RAW_Multipliers!$A$5:$A$1039,0),63),"")</f>
        <v/>
      </c>
      <c r="X84" s="23">
        <f>IFERROR(INDEX(RAW_Multipliers!$E$5:$FM$1039,MATCH(Settings!$B$5&amp;"|"&amp;$A84,RAW_Multipliers!$A$5:$A$1039,0),2),"")</f>
        <v/>
      </c>
      <c r="Y84" s="23">
        <f>IFERROR(INDEX(RAW_Multipliers!$E$5:$FM$1039,MATCH(Settings!$B$5&amp;"|"&amp;$A84,RAW_Multipliers!$A$5:$A$1039,0),3),"")</f>
        <v/>
      </c>
      <c r="Z84" s="23">
        <f>IFERROR(INDEX(RAW_Multipliers!$E$5:$FM$1039,MATCH(Settings!$B$5&amp;"|"&amp;$A84,RAW_Multipliers!$A$5:$A$1039,0),4),"")</f>
        <v/>
      </c>
    </row>
    <row r="85">
      <c r="A85" s="2" t="inlineStr">
        <is>
          <t>4901</t>
        </is>
      </c>
      <c r="B85" s="2" t="inlineStr">
        <is>
          <t>Air and space transport</t>
        </is>
      </c>
      <c r="C85" s="9">
        <f>INDEX(Lists!$D$5:$D$119,81)</f>
        <v/>
      </c>
      <c r="D85" s="23">
        <f>IFERROR(INDEX(RAW_Multipliers!$E$5:$FM$1039,MATCH(Settings!$B$5&amp;"|"&amp;$A85,RAW_Multipliers!$A$5:$A$1039,0),1),"")</f>
        <v/>
      </c>
      <c r="E85" s="23">
        <f>IFERROR(INDEX(RAW_Multipliers!$E$5:$FM$1039,MATCH(Settings!$B$5&amp;"|"&amp;$A85,RAW_Multipliers!$A$5:$A$1039,0),5),"")</f>
        <v/>
      </c>
      <c r="F85" s="23">
        <f>IFERROR(INDEX(RAW_Multipliers!$E$5:$FM$1039,MATCH(Settings!$B$5&amp;"|"&amp;$A85,RAW_Multipliers!$A$5:$A$1039,0),9),"")</f>
        <v/>
      </c>
      <c r="G85" s="23">
        <f>IFERROR(INDEX(RAW_Multipliers!$E$5:$FM$1039,MATCH(Settings!$B$5&amp;"|"&amp;$A85,RAW_Multipliers!$A$5:$A$1039,0),8),"")</f>
        <v/>
      </c>
      <c r="H85" s="23">
        <f>IFERROR(INDEX(RAW_Multipliers!$E$5:$FM$1039,MATCH(Settings!$B$5&amp;"|"&amp;$A85,RAW_Multipliers!$A$5:$A$1039,0),12),"")</f>
        <v/>
      </c>
      <c r="I85" s="23">
        <f>IFERROR(INDEX(RAW_Multipliers!$E$5:$FM$1039,MATCH(Settings!$B$5&amp;"|"&amp;$A85,RAW_Multipliers!$A$5:$A$1039,0),16),"")</f>
        <v/>
      </c>
      <c r="J85" s="23">
        <f>IFERROR(INDEX(RAW_Multipliers!$E$5:$FM$1039,MATCH(Settings!$B$5&amp;"|"&amp;$A85,RAW_Multipliers!$A$5:$A$1039,0),20),"")</f>
        <v/>
      </c>
      <c r="K85" s="23">
        <f>IFERROR(INDEX(RAW_Multipliers!$E$5:$FM$1039,MATCH(Settings!$B$5&amp;"|"&amp;$A85,RAW_Multipliers!$A$5:$A$1039,0),19),"")</f>
        <v/>
      </c>
      <c r="L85" s="23">
        <f>IFERROR(INDEX(RAW_Multipliers!$E$5:$FM$1039,MATCH(Settings!$B$5&amp;"|"&amp;$A85,RAW_Multipliers!$A$5:$A$1039,0),34),"")</f>
        <v/>
      </c>
      <c r="M85" s="23">
        <f>IFERROR(INDEX(RAW_Multipliers!$E$5:$FM$1039,MATCH(Settings!$B$5&amp;"|"&amp;$A85,RAW_Multipliers!$A$5:$A$1039,0),38),"")</f>
        <v/>
      </c>
      <c r="N85" s="23">
        <f>IFERROR(INDEX(RAW_Multipliers!$E$5:$FM$1039,MATCH(Settings!$B$5&amp;"|"&amp;$A85,RAW_Multipliers!$A$5:$A$1039,0),42),"")</f>
        <v/>
      </c>
      <c r="O85" s="23">
        <f>IFERROR(INDEX(RAW_Multipliers!$E$5:$FM$1039,MATCH(Settings!$B$5&amp;"|"&amp;$A85,RAW_Multipliers!$A$5:$A$1039,0),41),"")</f>
        <v/>
      </c>
      <c r="P85" s="23">
        <f>IFERROR(INDEX(RAW_Multipliers!$E$5:$FM$1039,MATCH(Settings!$B$5&amp;"|"&amp;$A85,RAW_Multipliers!$A$5:$A$1039,0),45),"")</f>
        <v/>
      </c>
      <c r="Q85" s="23">
        <f>IFERROR(INDEX(RAW_Multipliers!$E$5:$FM$1039,MATCH(Settings!$B$5&amp;"|"&amp;$A85,RAW_Multipliers!$A$5:$A$1039,0),49),"")</f>
        <v/>
      </c>
      <c r="R85" s="23">
        <f>IFERROR(INDEX(RAW_Multipliers!$E$5:$FM$1039,MATCH(Settings!$B$5&amp;"|"&amp;$A85,RAW_Multipliers!$A$5:$A$1039,0),53),"")</f>
        <v/>
      </c>
      <c r="S85" s="23">
        <f>IFERROR(INDEX(RAW_Multipliers!$E$5:$FM$1039,MATCH(Settings!$B$5&amp;"|"&amp;$A85,RAW_Multipliers!$A$5:$A$1039,0),52),"")</f>
        <v/>
      </c>
      <c r="T85" s="23">
        <f>IFERROR(INDEX(RAW_Multipliers!$E$5:$FM$1039,MATCH(Settings!$B$5&amp;"|"&amp;$A85,RAW_Multipliers!$A$5:$A$1039,0),56),"")</f>
        <v/>
      </c>
      <c r="U85" s="23">
        <f>IFERROR(INDEX(RAW_Multipliers!$E$5:$FM$1039,MATCH(Settings!$B$5&amp;"|"&amp;$A85,RAW_Multipliers!$A$5:$A$1039,0),60),"")</f>
        <v/>
      </c>
      <c r="V85" s="23">
        <f>IFERROR(INDEX(RAW_Multipliers!$E$5:$FM$1039,MATCH(Settings!$B$5&amp;"|"&amp;$A85,RAW_Multipliers!$A$5:$A$1039,0),64),"")</f>
        <v/>
      </c>
      <c r="W85" s="23">
        <f>IFERROR(INDEX(RAW_Multipliers!$E$5:$FM$1039,MATCH(Settings!$B$5&amp;"|"&amp;$A85,RAW_Multipliers!$A$5:$A$1039,0),63),"")</f>
        <v/>
      </c>
      <c r="X85" s="23">
        <f>IFERROR(INDEX(RAW_Multipliers!$E$5:$FM$1039,MATCH(Settings!$B$5&amp;"|"&amp;$A85,RAW_Multipliers!$A$5:$A$1039,0),2),"")</f>
        <v/>
      </c>
      <c r="Y85" s="23">
        <f>IFERROR(INDEX(RAW_Multipliers!$E$5:$FM$1039,MATCH(Settings!$B$5&amp;"|"&amp;$A85,RAW_Multipliers!$A$5:$A$1039,0),3),"")</f>
        <v/>
      </c>
      <c r="Z85" s="23">
        <f>IFERROR(INDEX(RAW_Multipliers!$E$5:$FM$1039,MATCH(Settings!$B$5&amp;"|"&amp;$A85,RAW_Multipliers!$A$5:$A$1039,0),4),"")</f>
        <v/>
      </c>
    </row>
    <row r="86">
      <c r="A86" s="2" t="inlineStr">
        <is>
          <t>5101</t>
        </is>
      </c>
      <c r="B86" s="2" t="inlineStr">
        <is>
          <t>Postal and courier pick-up and delivery service</t>
        </is>
      </c>
      <c r="C86" s="9">
        <f>INDEX(Lists!$D$5:$D$119,82)</f>
        <v/>
      </c>
      <c r="D86" s="23">
        <f>IFERROR(INDEX(RAW_Multipliers!$E$5:$FM$1039,MATCH(Settings!$B$5&amp;"|"&amp;$A86,RAW_Multipliers!$A$5:$A$1039,0),1),"")</f>
        <v/>
      </c>
      <c r="E86" s="23">
        <f>IFERROR(INDEX(RAW_Multipliers!$E$5:$FM$1039,MATCH(Settings!$B$5&amp;"|"&amp;$A86,RAW_Multipliers!$A$5:$A$1039,0),5),"")</f>
        <v/>
      </c>
      <c r="F86" s="23">
        <f>IFERROR(INDEX(RAW_Multipliers!$E$5:$FM$1039,MATCH(Settings!$B$5&amp;"|"&amp;$A86,RAW_Multipliers!$A$5:$A$1039,0),9),"")</f>
        <v/>
      </c>
      <c r="G86" s="23">
        <f>IFERROR(INDEX(RAW_Multipliers!$E$5:$FM$1039,MATCH(Settings!$B$5&amp;"|"&amp;$A86,RAW_Multipliers!$A$5:$A$1039,0),8),"")</f>
        <v/>
      </c>
      <c r="H86" s="23">
        <f>IFERROR(INDEX(RAW_Multipliers!$E$5:$FM$1039,MATCH(Settings!$B$5&amp;"|"&amp;$A86,RAW_Multipliers!$A$5:$A$1039,0),12),"")</f>
        <v/>
      </c>
      <c r="I86" s="23">
        <f>IFERROR(INDEX(RAW_Multipliers!$E$5:$FM$1039,MATCH(Settings!$B$5&amp;"|"&amp;$A86,RAW_Multipliers!$A$5:$A$1039,0),16),"")</f>
        <v/>
      </c>
      <c r="J86" s="23">
        <f>IFERROR(INDEX(RAW_Multipliers!$E$5:$FM$1039,MATCH(Settings!$B$5&amp;"|"&amp;$A86,RAW_Multipliers!$A$5:$A$1039,0),20),"")</f>
        <v/>
      </c>
      <c r="K86" s="23">
        <f>IFERROR(INDEX(RAW_Multipliers!$E$5:$FM$1039,MATCH(Settings!$B$5&amp;"|"&amp;$A86,RAW_Multipliers!$A$5:$A$1039,0),19),"")</f>
        <v/>
      </c>
      <c r="L86" s="23">
        <f>IFERROR(INDEX(RAW_Multipliers!$E$5:$FM$1039,MATCH(Settings!$B$5&amp;"|"&amp;$A86,RAW_Multipliers!$A$5:$A$1039,0),34),"")</f>
        <v/>
      </c>
      <c r="M86" s="23">
        <f>IFERROR(INDEX(RAW_Multipliers!$E$5:$FM$1039,MATCH(Settings!$B$5&amp;"|"&amp;$A86,RAW_Multipliers!$A$5:$A$1039,0),38),"")</f>
        <v/>
      </c>
      <c r="N86" s="23">
        <f>IFERROR(INDEX(RAW_Multipliers!$E$5:$FM$1039,MATCH(Settings!$B$5&amp;"|"&amp;$A86,RAW_Multipliers!$A$5:$A$1039,0),42),"")</f>
        <v/>
      </c>
      <c r="O86" s="23">
        <f>IFERROR(INDEX(RAW_Multipliers!$E$5:$FM$1039,MATCH(Settings!$B$5&amp;"|"&amp;$A86,RAW_Multipliers!$A$5:$A$1039,0),41),"")</f>
        <v/>
      </c>
      <c r="P86" s="23">
        <f>IFERROR(INDEX(RAW_Multipliers!$E$5:$FM$1039,MATCH(Settings!$B$5&amp;"|"&amp;$A86,RAW_Multipliers!$A$5:$A$1039,0),45),"")</f>
        <v/>
      </c>
      <c r="Q86" s="23">
        <f>IFERROR(INDEX(RAW_Multipliers!$E$5:$FM$1039,MATCH(Settings!$B$5&amp;"|"&amp;$A86,RAW_Multipliers!$A$5:$A$1039,0),49),"")</f>
        <v/>
      </c>
      <c r="R86" s="23">
        <f>IFERROR(INDEX(RAW_Multipliers!$E$5:$FM$1039,MATCH(Settings!$B$5&amp;"|"&amp;$A86,RAW_Multipliers!$A$5:$A$1039,0),53),"")</f>
        <v/>
      </c>
      <c r="S86" s="23">
        <f>IFERROR(INDEX(RAW_Multipliers!$E$5:$FM$1039,MATCH(Settings!$B$5&amp;"|"&amp;$A86,RAW_Multipliers!$A$5:$A$1039,0),52),"")</f>
        <v/>
      </c>
      <c r="T86" s="23">
        <f>IFERROR(INDEX(RAW_Multipliers!$E$5:$FM$1039,MATCH(Settings!$B$5&amp;"|"&amp;$A86,RAW_Multipliers!$A$5:$A$1039,0),56),"")</f>
        <v/>
      </c>
      <c r="U86" s="23">
        <f>IFERROR(INDEX(RAW_Multipliers!$E$5:$FM$1039,MATCH(Settings!$B$5&amp;"|"&amp;$A86,RAW_Multipliers!$A$5:$A$1039,0),60),"")</f>
        <v/>
      </c>
      <c r="V86" s="23">
        <f>IFERROR(INDEX(RAW_Multipliers!$E$5:$FM$1039,MATCH(Settings!$B$5&amp;"|"&amp;$A86,RAW_Multipliers!$A$5:$A$1039,0),64),"")</f>
        <v/>
      </c>
      <c r="W86" s="23">
        <f>IFERROR(INDEX(RAW_Multipliers!$E$5:$FM$1039,MATCH(Settings!$B$5&amp;"|"&amp;$A86,RAW_Multipliers!$A$5:$A$1039,0),63),"")</f>
        <v/>
      </c>
      <c r="X86" s="23">
        <f>IFERROR(INDEX(RAW_Multipliers!$E$5:$FM$1039,MATCH(Settings!$B$5&amp;"|"&amp;$A86,RAW_Multipliers!$A$5:$A$1039,0),2),"")</f>
        <v/>
      </c>
      <c r="Y86" s="23">
        <f>IFERROR(INDEX(RAW_Multipliers!$E$5:$FM$1039,MATCH(Settings!$B$5&amp;"|"&amp;$A86,RAW_Multipliers!$A$5:$A$1039,0),3),"")</f>
        <v/>
      </c>
      <c r="Z86" s="23">
        <f>IFERROR(INDEX(RAW_Multipliers!$E$5:$FM$1039,MATCH(Settings!$B$5&amp;"|"&amp;$A86,RAW_Multipliers!$A$5:$A$1039,0),4),"")</f>
        <v/>
      </c>
    </row>
    <row r="87">
      <c r="A87" s="2" t="inlineStr">
        <is>
          <t>5201</t>
        </is>
      </c>
      <c r="B87" s="2" t="inlineStr">
        <is>
          <t>Transport support services and storage</t>
        </is>
      </c>
      <c r="C87" s="9">
        <f>INDEX(Lists!$D$5:$D$119,83)</f>
        <v/>
      </c>
      <c r="D87" s="23">
        <f>IFERROR(INDEX(RAW_Multipliers!$E$5:$FM$1039,MATCH(Settings!$B$5&amp;"|"&amp;$A87,RAW_Multipliers!$A$5:$A$1039,0),1),"")</f>
        <v/>
      </c>
      <c r="E87" s="23">
        <f>IFERROR(INDEX(RAW_Multipliers!$E$5:$FM$1039,MATCH(Settings!$B$5&amp;"|"&amp;$A87,RAW_Multipliers!$A$5:$A$1039,0),5),"")</f>
        <v/>
      </c>
      <c r="F87" s="23">
        <f>IFERROR(INDEX(RAW_Multipliers!$E$5:$FM$1039,MATCH(Settings!$B$5&amp;"|"&amp;$A87,RAW_Multipliers!$A$5:$A$1039,0),9),"")</f>
        <v/>
      </c>
      <c r="G87" s="23">
        <f>IFERROR(INDEX(RAW_Multipliers!$E$5:$FM$1039,MATCH(Settings!$B$5&amp;"|"&amp;$A87,RAW_Multipliers!$A$5:$A$1039,0),8),"")</f>
        <v/>
      </c>
      <c r="H87" s="23">
        <f>IFERROR(INDEX(RAW_Multipliers!$E$5:$FM$1039,MATCH(Settings!$B$5&amp;"|"&amp;$A87,RAW_Multipliers!$A$5:$A$1039,0),12),"")</f>
        <v/>
      </c>
      <c r="I87" s="23">
        <f>IFERROR(INDEX(RAW_Multipliers!$E$5:$FM$1039,MATCH(Settings!$B$5&amp;"|"&amp;$A87,RAW_Multipliers!$A$5:$A$1039,0),16),"")</f>
        <v/>
      </c>
      <c r="J87" s="23">
        <f>IFERROR(INDEX(RAW_Multipliers!$E$5:$FM$1039,MATCH(Settings!$B$5&amp;"|"&amp;$A87,RAW_Multipliers!$A$5:$A$1039,0),20),"")</f>
        <v/>
      </c>
      <c r="K87" s="23">
        <f>IFERROR(INDEX(RAW_Multipliers!$E$5:$FM$1039,MATCH(Settings!$B$5&amp;"|"&amp;$A87,RAW_Multipliers!$A$5:$A$1039,0),19),"")</f>
        <v/>
      </c>
      <c r="L87" s="23">
        <f>IFERROR(INDEX(RAW_Multipliers!$E$5:$FM$1039,MATCH(Settings!$B$5&amp;"|"&amp;$A87,RAW_Multipliers!$A$5:$A$1039,0),34),"")</f>
        <v/>
      </c>
      <c r="M87" s="23">
        <f>IFERROR(INDEX(RAW_Multipliers!$E$5:$FM$1039,MATCH(Settings!$B$5&amp;"|"&amp;$A87,RAW_Multipliers!$A$5:$A$1039,0),38),"")</f>
        <v/>
      </c>
      <c r="N87" s="23">
        <f>IFERROR(INDEX(RAW_Multipliers!$E$5:$FM$1039,MATCH(Settings!$B$5&amp;"|"&amp;$A87,RAW_Multipliers!$A$5:$A$1039,0),42),"")</f>
        <v/>
      </c>
      <c r="O87" s="23">
        <f>IFERROR(INDEX(RAW_Multipliers!$E$5:$FM$1039,MATCH(Settings!$B$5&amp;"|"&amp;$A87,RAW_Multipliers!$A$5:$A$1039,0),41),"")</f>
        <v/>
      </c>
      <c r="P87" s="23">
        <f>IFERROR(INDEX(RAW_Multipliers!$E$5:$FM$1039,MATCH(Settings!$B$5&amp;"|"&amp;$A87,RAW_Multipliers!$A$5:$A$1039,0),45),"")</f>
        <v/>
      </c>
      <c r="Q87" s="23">
        <f>IFERROR(INDEX(RAW_Multipliers!$E$5:$FM$1039,MATCH(Settings!$B$5&amp;"|"&amp;$A87,RAW_Multipliers!$A$5:$A$1039,0),49),"")</f>
        <v/>
      </c>
      <c r="R87" s="23">
        <f>IFERROR(INDEX(RAW_Multipliers!$E$5:$FM$1039,MATCH(Settings!$B$5&amp;"|"&amp;$A87,RAW_Multipliers!$A$5:$A$1039,0),53),"")</f>
        <v/>
      </c>
      <c r="S87" s="23">
        <f>IFERROR(INDEX(RAW_Multipliers!$E$5:$FM$1039,MATCH(Settings!$B$5&amp;"|"&amp;$A87,RAW_Multipliers!$A$5:$A$1039,0),52),"")</f>
        <v/>
      </c>
      <c r="T87" s="23">
        <f>IFERROR(INDEX(RAW_Multipliers!$E$5:$FM$1039,MATCH(Settings!$B$5&amp;"|"&amp;$A87,RAW_Multipliers!$A$5:$A$1039,0),56),"")</f>
        <v/>
      </c>
      <c r="U87" s="23">
        <f>IFERROR(INDEX(RAW_Multipliers!$E$5:$FM$1039,MATCH(Settings!$B$5&amp;"|"&amp;$A87,RAW_Multipliers!$A$5:$A$1039,0),60),"")</f>
        <v/>
      </c>
      <c r="V87" s="23">
        <f>IFERROR(INDEX(RAW_Multipliers!$E$5:$FM$1039,MATCH(Settings!$B$5&amp;"|"&amp;$A87,RAW_Multipliers!$A$5:$A$1039,0),64),"")</f>
        <v/>
      </c>
      <c r="W87" s="23">
        <f>IFERROR(INDEX(RAW_Multipliers!$E$5:$FM$1039,MATCH(Settings!$B$5&amp;"|"&amp;$A87,RAW_Multipliers!$A$5:$A$1039,0),63),"")</f>
        <v/>
      </c>
      <c r="X87" s="23">
        <f>IFERROR(INDEX(RAW_Multipliers!$E$5:$FM$1039,MATCH(Settings!$B$5&amp;"|"&amp;$A87,RAW_Multipliers!$A$5:$A$1039,0),2),"")</f>
        <v/>
      </c>
      <c r="Y87" s="23">
        <f>IFERROR(INDEX(RAW_Multipliers!$E$5:$FM$1039,MATCH(Settings!$B$5&amp;"|"&amp;$A87,RAW_Multipliers!$A$5:$A$1039,0),3),"")</f>
        <v/>
      </c>
      <c r="Z87" s="23">
        <f>IFERROR(INDEX(RAW_Multipliers!$E$5:$FM$1039,MATCH(Settings!$B$5&amp;"|"&amp;$A87,RAW_Multipliers!$A$5:$A$1039,0),4),"")</f>
        <v/>
      </c>
    </row>
    <row r="88">
      <c r="A88" s="2" t="inlineStr">
        <is>
          <t>5401</t>
        </is>
      </c>
      <c r="B88" s="2" t="inlineStr">
        <is>
          <t>Publishing (except internet and music publishing)</t>
        </is>
      </c>
      <c r="C88" s="9">
        <f>INDEX(Lists!$D$5:$D$119,84)</f>
        <v/>
      </c>
      <c r="D88" s="23">
        <f>IFERROR(INDEX(RAW_Multipliers!$E$5:$FM$1039,MATCH(Settings!$B$5&amp;"|"&amp;$A88,RAW_Multipliers!$A$5:$A$1039,0),1),"")</f>
        <v/>
      </c>
      <c r="E88" s="23">
        <f>IFERROR(INDEX(RAW_Multipliers!$E$5:$FM$1039,MATCH(Settings!$B$5&amp;"|"&amp;$A88,RAW_Multipliers!$A$5:$A$1039,0),5),"")</f>
        <v/>
      </c>
      <c r="F88" s="23">
        <f>IFERROR(INDEX(RAW_Multipliers!$E$5:$FM$1039,MATCH(Settings!$B$5&amp;"|"&amp;$A88,RAW_Multipliers!$A$5:$A$1039,0),9),"")</f>
        <v/>
      </c>
      <c r="G88" s="23">
        <f>IFERROR(INDEX(RAW_Multipliers!$E$5:$FM$1039,MATCH(Settings!$B$5&amp;"|"&amp;$A88,RAW_Multipliers!$A$5:$A$1039,0),8),"")</f>
        <v/>
      </c>
      <c r="H88" s="23">
        <f>IFERROR(INDEX(RAW_Multipliers!$E$5:$FM$1039,MATCH(Settings!$B$5&amp;"|"&amp;$A88,RAW_Multipliers!$A$5:$A$1039,0),12),"")</f>
        <v/>
      </c>
      <c r="I88" s="23">
        <f>IFERROR(INDEX(RAW_Multipliers!$E$5:$FM$1039,MATCH(Settings!$B$5&amp;"|"&amp;$A88,RAW_Multipliers!$A$5:$A$1039,0),16),"")</f>
        <v/>
      </c>
      <c r="J88" s="23">
        <f>IFERROR(INDEX(RAW_Multipliers!$E$5:$FM$1039,MATCH(Settings!$B$5&amp;"|"&amp;$A88,RAW_Multipliers!$A$5:$A$1039,0),20),"")</f>
        <v/>
      </c>
      <c r="K88" s="23">
        <f>IFERROR(INDEX(RAW_Multipliers!$E$5:$FM$1039,MATCH(Settings!$B$5&amp;"|"&amp;$A88,RAW_Multipliers!$A$5:$A$1039,0),19),"")</f>
        <v/>
      </c>
      <c r="L88" s="23">
        <f>IFERROR(INDEX(RAW_Multipliers!$E$5:$FM$1039,MATCH(Settings!$B$5&amp;"|"&amp;$A88,RAW_Multipliers!$A$5:$A$1039,0),34),"")</f>
        <v/>
      </c>
      <c r="M88" s="23">
        <f>IFERROR(INDEX(RAW_Multipliers!$E$5:$FM$1039,MATCH(Settings!$B$5&amp;"|"&amp;$A88,RAW_Multipliers!$A$5:$A$1039,0),38),"")</f>
        <v/>
      </c>
      <c r="N88" s="23">
        <f>IFERROR(INDEX(RAW_Multipliers!$E$5:$FM$1039,MATCH(Settings!$B$5&amp;"|"&amp;$A88,RAW_Multipliers!$A$5:$A$1039,0),42),"")</f>
        <v/>
      </c>
      <c r="O88" s="23">
        <f>IFERROR(INDEX(RAW_Multipliers!$E$5:$FM$1039,MATCH(Settings!$B$5&amp;"|"&amp;$A88,RAW_Multipliers!$A$5:$A$1039,0),41),"")</f>
        <v/>
      </c>
      <c r="P88" s="23">
        <f>IFERROR(INDEX(RAW_Multipliers!$E$5:$FM$1039,MATCH(Settings!$B$5&amp;"|"&amp;$A88,RAW_Multipliers!$A$5:$A$1039,0),45),"")</f>
        <v/>
      </c>
      <c r="Q88" s="23">
        <f>IFERROR(INDEX(RAW_Multipliers!$E$5:$FM$1039,MATCH(Settings!$B$5&amp;"|"&amp;$A88,RAW_Multipliers!$A$5:$A$1039,0),49),"")</f>
        <v/>
      </c>
      <c r="R88" s="23">
        <f>IFERROR(INDEX(RAW_Multipliers!$E$5:$FM$1039,MATCH(Settings!$B$5&amp;"|"&amp;$A88,RAW_Multipliers!$A$5:$A$1039,0),53),"")</f>
        <v/>
      </c>
      <c r="S88" s="23">
        <f>IFERROR(INDEX(RAW_Multipliers!$E$5:$FM$1039,MATCH(Settings!$B$5&amp;"|"&amp;$A88,RAW_Multipliers!$A$5:$A$1039,0),52),"")</f>
        <v/>
      </c>
      <c r="T88" s="23">
        <f>IFERROR(INDEX(RAW_Multipliers!$E$5:$FM$1039,MATCH(Settings!$B$5&amp;"|"&amp;$A88,RAW_Multipliers!$A$5:$A$1039,0),56),"")</f>
        <v/>
      </c>
      <c r="U88" s="23">
        <f>IFERROR(INDEX(RAW_Multipliers!$E$5:$FM$1039,MATCH(Settings!$B$5&amp;"|"&amp;$A88,RAW_Multipliers!$A$5:$A$1039,0),60),"")</f>
        <v/>
      </c>
      <c r="V88" s="23">
        <f>IFERROR(INDEX(RAW_Multipliers!$E$5:$FM$1039,MATCH(Settings!$B$5&amp;"|"&amp;$A88,RAW_Multipliers!$A$5:$A$1039,0),64),"")</f>
        <v/>
      </c>
      <c r="W88" s="23">
        <f>IFERROR(INDEX(RAW_Multipliers!$E$5:$FM$1039,MATCH(Settings!$B$5&amp;"|"&amp;$A88,RAW_Multipliers!$A$5:$A$1039,0),63),"")</f>
        <v/>
      </c>
      <c r="X88" s="23">
        <f>IFERROR(INDEX(RAW_Multipliers!$E$5:$FM$1039,MATCH(Settings!$B$5&amp;"|"&amp;$A88,RAW_Multipliers!$A$5:$A$1039,0),2),"")</f>
        <v/>
      </c>
      <c r="Y88" s="23">
        <f>IFERROR(INDEX(RAW_Multipliers!$E$5:$FM$1039,MATCH(Settings!$B$5&amp;"|"&amp;$A88,RAW_Multipliers!$A$5:$A$1039,0),3),"")</f>
        <v/>
      </c>
      <c r="Z88" s="23">
        <f>IFERROR(INDEX(RAW_Multipliers!$E$5:$FM$1039,MATCH(Settings!$B$5&amp;"|"&amp;$A88,RAW_Multipliers!$A$5:$A$1039,0),4),"")</f>
        <v/>
      </c>
    </row>
    <row r="89">
      <c r="A89" s="2" t="inlineStr">
        <is>
          <t>5501</t>
        </is>
      </c>
      <c r="B89" s="2" t="inlineStr">
        <is>
          <t>Motion picture and sound recording</t>
        </is>
      </c>
      <c r="C89" s="9">
        <f>INDEX(Lists!$D$5:$D$119,85)</f>
        <v/>
      </c>
      <c r="D89" s="23">
        <f>IFERROR(INDEX(RAW_Multipliers!$E$5:$FM$1039,MATCH(Settings!$B$5&amp;"|"&amp;$A89,RAW_Multipliers!$A$5:$A$1039,0),1),"")</f>
        <v/>
      </c>
      <c r="E89" s="23">
        <f>IFERROR(INDEX(RAW_Multipliers!$E$5:$FM$1039,MATCH(Settings!$B$5&amp;"|"&amp;$A89,RAW_Multipliers!$A$5:$A$1039,0),5),"")</f>
        <v/>
      </c>
      <c r="F89" s="23">
        <f>IFERROR(INDEX(RAW_Multipliers!$E$5:$FM$1039,MATCH(Settings!$B$5&amp;"|"&amp;$A89,RAW_Multipliers!$A$5:$A$1039,0),9),"")</f>
        <v/>
      </c>
      <c r="G89" s="23">
        <f>IFERROR(INDEX(RAW_Multipliers!$E$5:$FM$1039,MATCH(Settings!$B$5&amp;"|"&amp;$A89,RAW_Multipliers!$A$5:$A$1039,0),8),"")</f>
        <v/>
      </c>
      <c r="H89" s="23">
        <f>IFERROR(INDEX(RAW_Multipliers!$E$5:$FM$1039,MATCH(Settings!$B$5&amp;"|"&amp;$A89,RAW_Multipliers!$A$5:$A$1039,0),12),"")</f>
        <v/>
      </c>
      <c r="I89" s="23">
        <f>IFERROR(INDEX(RAW_Multipliers!$E$5:$FM$1039,MATCH(Settings!$B$5&amp;"|"&amp;$A89,RAW_Multipliers!$A$5:$A$1039,0),16),"")</f>
        <v/>
      </c>
      <c r="J89" s="23">
        <f>IFERROR(INDEX(RAW_Multipliers!$E$5:$FM$1039,MATCH(Settings!$B$5&amp;"|"&amp;$A89,RAW_Multipliers!$A$5:$A$1039,0),20),"")</f>
        <v/>
      </c>
      <c r="K89" s="23">
        <f>IFERROR(INDEX(RAW_Multipliers!$E$5:$FM$1039,MATCH(Settings!$B$5&amp;"|"&amp;$A89,RAW_Multipliers!$A$5:$A$1039,0),19),"")</f>
        <v/>
      </c>
      <c r="L89" s="23">
        <f>IFERROR(INDEX(RAW_Multipliers!$E$5:$FM$1039,MATCH(Settings!$B$5&amp;"|"&amp;$A89,RAW_Multipliers!$A$5:$A$1039,0),34),"")</f>
        <v/>
      </c>
      <c r="M89" s="23">
        <f>IFERROR(INDEX(RAW_Multipliers!$E$5:$FM$1039,MATCH(Settings!$B$5&amp;"|"&amp;$A89,RAW_Multipliers!$A$5:$A$1039,0),38),"")</f>
        <v/>
      </c>
      <c r="N89" s="23">
        <f>IFERROR(INDEX(RAW_Multipliers!$E$5:$FM$1039,MATCH(Settings!$B$5&amp;"|"&amp;$A89,RAW_Multipliers!$A$5:$A$1039,0),42),"")</f>
        <v/>
      </c>
      <c r="O89" s="23">
        <f>IFERROR(INDEX(RAW_Multipliers!$E$5:$FM$1039,MATCH(Settings!$B$5&amp;"|"&amp;$A89,RAW_Multipliers!$A$5:$A$1039,0),41),"")</f>
        <v/>
      </c>
      <c r="P89" s="23">
        <f>IFERROR(INDEX(RAW_Multipliers!$E$5:$FM$1039,MATCH(Settings!$B$5&amp;"|"&amp;$A89,RAW_Multipliers!$A$5:$A$1039,0),45),"")</f>
        <v/>
      </c>
      <c r="Q89" s="23">
        <f>IFERROR(INDEX(RAW_Multipliers!$E$5:$FM$1039,MATCH(Settings!$B$5&amp;"|"&amp;$A89,RAW_Multipliers!$A$5:$A$1039,0),49),"")</f>
        <v/>
      </c>
      <c r="R89" s="23">
        <f>IFERROR(INDEX(RAW_Multipliers!$E$5:$FM$1039,MATCH(Settings!$B$5&amp;"|"&amp;$A89,RAW_Multipliers!$A$5:$A$1039,0),53),"")</f>
        <v/>
      </c>
      <c r="S89" s="23">
        <f>IFERROR(INDEX(RAW_Multipliers!$E$5:$FM$1039,MATCH(Settings!$B$5&amp;"|"&amp;$A89,RAW_Multipliers!$A$5:$A$1039,0),52),"")</f>
        <v/>
      </c>
      <c r="T89" s="23">
        <f>IFERROR(INDEX(RAW_Multipliers!$E$5:$FM$1039,MATCH(Settings!$B$5&amp;"|"&amp;$A89,RAW_Multipliers!$A$5:$A$1039,0),56),"")</f>
        <v/>
      </c>
      <c r="U89" s="23">
        <f>IFERROR(INDEX(RAW_Multipliers!$E$5:$FM$1039,MATCH(Settings!$B$5&amp;"|"&amp;$A89,RAW_Multipliers!$A$5:$A$1039,0),60),"")</f>
        <v/>
      </c>
      <c r="V89" s="23">
        <f>IFERROR(INDEX(RAW_Multipliers!$E$5:$FM$1039,MATCH(Settings!$B$5&amp;"|"&amp;$A89,RAW_Multipliers!$A$5:$A$1039,0),64),"")</f>
        <v/>
      </c>
      <c r="W89" s="23">
        <f>IFERROR(INDEX(RAW_Multipliers!$E$5:$FM$1039,MATCH(Settings!$B$5&amp;"|"&amp;$A89,RAW_Multipliers!$A$5:$A$1039,0),63),"")</f>
        <v/>
      </c>
      <c r="X89" s="23">
        <f>IFERROR(INDEX(RAW_Multipliers!$E$5:$FM$1039,MATCH(Settings!$B$5&amp;"|"&amp;$A89,RAW_Multipliers!$A$5:$A$1039,0),2),"")</f>
        <v/>
      </c>
      <c r="Y89" s="23">
        <f>IFERROR(INDEX(RAW_Multipliers!$E$5:$FM$1039,MATCH(Settings!$B$5&amp;"|"&amp;$A89,RAW_Multipliers!$A$5:$A$1039,0),3),"")</f>
        <v/>
      </c>
      <c r="Z89" s="23">
        <f>IFERROR(INDEX(RAW_Multipliers!$E$5:$FM$1039,MATCH(Settings!$B$5&amp;"|"&amp;$A89,RAW_Multipliers!$A$5:$A$1039,0),4),"")</f>
        <v/>
      </c>
    </row>
    <row r="90">
      <c r="A90" s="2" t="inlineStr">
        <is>
          <t>5601</t>
        </is>
      </c>
      <c r="B90" s="2" t="inlineStr">
        <is>
          <t>Broadcasting (except internet)</t>
        </is>
      </c>
      <c r="C90" s="9">
        <f>INDEX(Lists!$D$5:$D$119,86)</f>
        <v/>
      </c>
      <c r="D90" s="23">
        <f>IFERROR(INDEX(RAW_Multipliers!$E$5:$FM$1039,MATCH(Settings!$B$5&amp;"|"&amp;$A90,RAW_Multipliers!$A$5:$A$1039,0),1),"")</f>
        <v/>
      </c>
      <c r="E90" s="23">
        <f>IFERROR(INDEX(RAW_Multipliers!$E$5:$FM$1039,MATCH(Settings!$B$5&amp;"|"&amp;$A90,RAW_Multipliers!$A$5:$A$1039,0),5),"")</f>
        <v/>
      </c>
      <c r="F90" s="23">
        <f>IFERROR(INDEX(RAW_Multipliers!$E$5:$FM$1039,MATCH(Settings!$B$5&amp;"|"&amp;$A90,RAW_Multipliers!$A$5:$A$1039,0),9),"")</f>
        <v/>
      </c>
      <c r="G90" s="23">
        <f>IFERROR(INDEX(RAW_Multipliers!$E$5:$FM$1039,MATCH(Settings!$B$5&amp;"|"&amp;$A90,RAW_Multipliers!$A$5:$A$1039,0),8),"")</f>
        <v/>
      </c>
      <c r="H90" s="23">
        <f>IFERROR(INDEX(RAW_Multipliers!$E$5:$FM$1039,MATCH(Settings!$B$5&amp;"|"&amp;$A90,RAW_Multipliers!$A$5:$A$1039,0),12),"")</f>
        <v/>
      </c>
      <c r="I90" s="23">
        <f>IFERROR(INDEX(RAW_Multipliers!$E$5:$FM$1039,MATCH(Settings!$B$5&amp;"|"&amp;$A90,RAW_Multipliers!$A$5:$A$1039,0),16),"")</f>
        <v/>
      </c>
      <c r="J90" s="23">
        <f>IFERROR(INDEX(RAW_Multipliers!$E$5:$FM$1039,MATCH(Settings!$B$5&amp;"|"&amp;$A90,RAW_Multipliers!$A$5:$A$1039,0),20),"")</f>
        <v/>
      </c>
      <c r="K90" s="23">
        <f>IFERROR(INDEX(RAW_Multipliers!$E$5:$FM$1039,MATCH(Settings!$B$5&amp;"|"&amp;$A90,RAW_Multipliers!$A$5:$A$1039,0),19),"")</f>
        <v/>
      </c>
      <c r="L90" s="23">
        <f>IFERROR(INDEX(RAW_Multipliers!$E$5:$FM$1039,MATCH(Settings!$B$5&amp;"|"&amp;$A90,RAW_Multipliers!$A$5:$A$1039,0),34),"")</f>
        <v/>
      </c>
      <c r="M90" s="23">
        <f>IFERROR(INDEX(RAW_Multipliers!$E$5:$FM$1039,MATCH(Settings!$B$5&amp;"|"&amp;$A90,RAW_Multipliers!$A$5:$A$1039,0),38),"")</f>
        <v/>
      </c>
      <c r="N90" s="23">
        <f>IFERROR(INDEX(RAW_Multipliers!$E$5:$FM$1039,MATCH(Settings!$B$5&amp;"|"&amp;$A90,RAW_Multipliers!$A$5:$A$1039,0),42),"")</f>
        <v/>
      </c>
      <c r="O90" s="23">
        <f>IFERROR(INDEX(RAW_Multipliers!$E$5:$FM$1039,MATCH(Settings!$B$5&amp;"|"&amp;$A90,RAW_Multipliers!$A$5:$A$1039,0),41),"")</f>
        <v/>
      </c>
      <c r="P90" s="23">
        <f>IFERROR(INDEX(RAW_Multipliers!$E$5:$FM$1039,MATCH(Settings!$B$5&amp;"|"&amp;$A90,RAW_Multipliers!$A$5:$A$1039,0),45),"")</f>
        <v/>
      </c>
      <c r="Q90" s="23">
        <f>IFERROR(INDEX(RAW_Multipliers!$E$5:$FM$1039,MATCH(Settings!$B$5&amp;"|"&amp;$A90,RAW_Multipliers!$A$5:$A$1039,0),49),"")</f>
        <v/>
      </c>
      <c r="R90" s="23">
        <f>IFERROR(INDEX(RAW_Multipliers!$E$5:$FM$1039,MATCH(Settings!$B$5&amp;"|"&amp;$A90,RAW_Multipliers!$A$5:$A$1039,0),53),"")</f>
        <v/>
      </c>
      <c r="S90" s="23">
        <f>IFERROR(INDEX(RAW_Multipliers!$E$5:$FM$1039,MATCH(Settings!$B$5&amp;"|"&amp;$A90,RAW_Multipliers!$A$5:$A$1039,0),52),"")</f>
        <v/>
      </c>
      <c r="T90" s="23">
        <f>IFERROR(INDEX(RAW_Multipliers!$E$5:$FM$1039,MATCH(Settings!$B$5&amp;"|"&amp;$A90,RAW_Multipliers!$A$5:$A$1039,0),56),"")</f>
        <v/>
      </c>
      <c r="U90" s="23">
        <f>IFERROR(INDEX(RAW_Multipliers!$E$5:$FM$1039,MATCH(Settings!$B$5&amp;"|"&amp;$A90,RAW_Multipliers!$A$5:$A$1039,0),60),"")</f>
        <v/>
      </c>
      <c r="V90" s="23">
        <f>IFERROR(INDEX(RAW_Multipliers!$E$5:$FM$1039,MATCH(Settings!$B$5&amp;"|"&amp;$A90,RAW_Multipliers!$A$5:$A$1039,0),64),"")</f>
        <v/>
      </c>
      <c r="W90" s="23">
        <f>IFERROR(INDEX(RAW_Multipliers!$E$5:$FM$1039,MATCH(Settings!$B$5&amp;"|"&amp;$A90,RAW_Multipliers!$A$5:$A$1039,0),63),"")</f>
        <v/>
      </c>
      <c r="X90" s="23">
        <f>IFERROR(INDEX(RAW_Multipliers!$E$5:$FM$1039,MATCH(Settings!$B$5&amp;"|"&amp;$A90,RAW_Multipliers!$A$5:$A$1039,0),2),"")</f>
        <v/>
      </c>
      <c r="Y90" s="23">
        <f>IFERROR(INDEX(RAW_Multipliers!$E$5:$FM$1039,MATCH(Settings!$B$5&amp;"|"&amp;$A90,RAW_Multipliers!$A$5:$A$1039,0),3),"")</f>
        <v/>
      </c>
      <c r="Z90" s="23">
        <f>IFERROR(INDEX(RAW_Multipliers!$E$5:$FM$1039,MATCH(Settings!$B$5&amp;"|"&amp;$A90,RAW_Multipliers!$A$5:$A$1039,0),4),"")</f>
        <v/>
      </c>
    </row>
    <row r="91">
      <c r="A91" s="2" t="inlineStr">
        <is>
          <t>5701</t>
        </is>
      </c>
      <c r="B91" s="2" t="inlineStr">
        <is>
          <t>Internet service providers, internet publishing and broadcasting, websearch portals and data processing</t>
        </is>
      </c>
      <c r="C91" s="9">
        <f>INDEX(Lists!$D$5:$D$119,87)</f>
        <v/>
      </c>
      <c r="D91" s="23">
        <f>IFERROR(INDEX(RAW_Multipliers!$E$5:$FM$1039,MATCH(Settings!$B$5&amp;"|"&amp;$A91,RAW_Multipliers!$A$5:$A$1039,0),1),"")</f>
        <v/>
      </c>
      <c r="E91" s="23">
        <f>IFERROR(INDEX(RAW_Multipliers!$E$5:$FM$1039,MATCH(Settings!$B$5&amp;"|"&amp;$A91,RAW_Multipliers!$A$5:$A$1039,0),5),"")</f>
        <v/>
      </c>
      <c r="F91" s="23">
        <f>IFERROR(INDEX(RAW_Multipliers!$E$5:$FM$1039,MATCH(Settings!$B$5&amp;"|"&amp;$A91,RAW_Multipliers!$A$5:$A$1039,0),9),"")</f>
        <v/>
      </c>
      <c r="G91" s="23">
        <f>IFERROR(INDEX(RAW_Multipliers!$E$5:$FM$1039,MATCH(Settings!$B$5&amp;"|"&amp;$A91,RAW_Multipliers!$A$5:$A$1039,0),8),"")</f>
        <v/>
      </c>
      <c r="H91" s="23">
        <f>IFERROR(INDEX(RAW_Multipliers!$E$5:$FM$1039,MATCH(Settings!$B$5&amp;"|"&amp;$A91,RAW_Multipliers!$A$5:$A$1039,0),12),"")</f>
        <v/>
      </c>
      <c r="I91" s="23">
        <f>IFERROR(INDEX(RAW_Multipliers!$E$5:$FM$1039,MATCH(Settings!$B$5&amp;"|"&amp;$A91,RAW_Multipliers!$A$5:$A$1039,0),16),"")</f>
        <v/>
      </c>
      <c r="J91" s="23">
        <f>IFERROR(INDEX(RAW_Multipliers!$E$5:$FM$1039,MATCH(Settings!$B$5&amp;"|"&amp;$A91,RAW_Multipliers!$A$5:$A$1039,0),20),"")</f>
        <v/>
      </c>
      <c r="K91" s="23">
        <f>IFERROR(INDEX(RAW_Multipliers!$E$5:$FM$1039,MATCH(Settings!$B$5&amp;"|"&amp;$A91,RAW_Multipliers!$A$5:$A$1039,0),19),"")</f>
        <v/>
      </c>
      <c r="L91" s="23">
        <f>IFERROR(INDEX(RAW_Multipliers!$E$5:$FM$1039,MATCH(Settings!$B$5&amp;"|"&amp;$A91,RAW_Multipliers!$A$5:$A$1039,0),34),"")</f>
        <v/>
      </c>
      <c r="M91" s="23">
        <f>IFERROR(INDEX(RAW_Multipliers!$E$5:$FM$1039,MATCH(Settings!$B$5&amp;"|"&amp;$A91,RAW_Multipliers!$A$5:$A$1039,0),38),"")</f>
        <v/>
      </c>
      <c r="N91" s="23">
        <f>IFERROR(INDEX(RAW_Multipliers!$E$5:$FM$1039,MATCH(Settings!$B$5&amp;"|"&amp;$A91,RAW_Multipliers!$A$5:$A$1039,0),42),"")</f>
        <v/>
      </c>
      <c r="O91" s="23">
        <f>IFERROR(INDEX(RAW_Multipliers!$E$5:$FM$1039,MATCH(Settings!$B$5&amp;"|"&amp;$A91,RAW_Multipliers!$A$5:$A$1039,0),41),"")</f>
        <v/>
      </c>
      <c r="P91" s="23">
        <f>IFERROR(INDEX(RAW_Multipliers!$E$5:$FM$1039,MATCH(Settings!$B$5&amp;"|"&amp;$A91,RAW_Multipliers!$A$5:$A$1039,0),45),"")</f>
        <v/>
      </c>
      <c r="Q91" s="23">
        <f>IFERROR(INDEX(RAW_Multipliers!$E$5:$FM$1039,MATCH(Settings!$B$5&amp;"|"&amp;$A91,RAW_Multipliers!$A$5:$A$1039,0),49),"")</f>
        <v/>
      </c>
      <c r="R91" s="23">
        <f>IFERROR(INDEX(RAW_Multipliers!$E$5:$FM$1039,MATCH(Settings!$B$5&amp;"|"&amp;$A91,RAW_Multipliers!$A$5:$A$1039,0),53),"")</f>
        <v/>
      </c>
      <c r="S91" s="23">
        <f>IFERROR(INDEX(RAW_Multipliers!$E$5:$FM$1039,MATCH(Settings!$B$5&amp;"|"&amp;$A91,RAW_Multipliers!$A$5:$A$1039,0),52),"")</f>
        <v/>
      </c>
      <c r="T91" s="23">
        <f>IFERROR(INDEX(RAW_Multipliers!$E$5:$FM$1039,MATCH(Settings!$B$5&amp;"|"&amp;$A91,RAW_Multipliers!$A$5:$A$1039,0),56),"")</f>
        <v/>
      </c>
      <c r="U91" s="23">
        <f>IFERROR(INDEX(RAW_Multipliers!$E$5:$FM$1039,MATCH(Settings!$B$5&amp;"|"&amp;$A91,RAW_Multipliers!$A$5:$A$1039,0),60),"")</f>
        <v/>
      </c>
      <c r="V91" s="23">
        <f>IFERROR(INDEX(RAW_Multipliers!$E$5:$FM$1039,MATCH(Settings!$B$5&amp;"|"&amp;$A91,RAW_Multipliers!$A$5:$A$1039,0),64),"")</f>
        <v/>
      </c>
      <c r="W91" s="23">
        <f>IFERROR(INDEX(RAW_Multipliers!$E$5:$FM$1039,MATCH(Settings!$B$5&amp;"|"&amp;$A91,RAW_Multipliers!$A$5:$A$1039,0),63),"")</f>
        <v/>
      </c>
      <c r="X91" s="23">
        <f>IFERROR(INDEX(RAW_Multipliers!$E$5:$FM$1039,MATCH(Settings!$B$5&amp;"|"&amp;$A91,RAW_Multipliers!$A$5:$A$1039,0),2),"")</f>
        <v/>
      </c>
      <c r="Y91" s="23">
        <f>IFERROR(INDEX(RAW_Multipliers!$E$5:$FM$1039,MATCH(Settings!$B$5&amp;"|"&amp;$A91,RAW_Multipliers!$A$5:$A$1039,0),3),"")</f>
        <v/>
      </c>
      <c r="Z91" s="23">
        <f>IFERROR(INDEX(RAW_Multipliers!$E$5:$FM$1039,MATCH(Settings!$B$5&amp;"|"&amp;$A91,RAW_Multipliers!$A$5:$A$1039,0),4),"")</f>
        <v/>
      </c>
    </row>
    <row r="92">
      <c r="A92" s="2" t="inlineStr">
        <is>
          <t>5801</t>
        </is>
      </c>
      <c r="B92" s="2" t="inlineStr">
        <is>
          <t>Telecommunication services</t>
        </is>
      </c>
      <c r="C92" s="9">
        <f>INDEX(Lists!$D$5:$D$119,88)</f>
        <v/>
      </c>
      <c r="D92" s="23">
        <f>IFERROR(INDEX(RAW_Multipliers!$E$5:$FM$1039,MATCH(Settings!$B$5&amp;"|"&amp;$A92,RAW_Multipliers!$A$5:$A$1039,0),1),"")</f>
        <v/>
      </c>
      <c r="E92" s="23">
        <f>IFERROR(INDEX(RAW_Multipliers!$E$5:$FM$1039,MATCH(Settings!$B$5&amp;"|"&amp;$A92,RAW_Multipliers!$A$5:$A$1039,0),5),"")</f>
        <v/>
      </c>
      <c r="F92" s="23">
        <f>IFERROR(INDEX(RAW_Multipliers!$E$5:$FM$1039,MATCH(Settings!$B$5&amp;"|"&amp;$A92,RAW_Multipliers!$A$5:$A$1039,0),9),"")</f>
        <v/>
      </c>
      <c r="G92" s="23">
        <f>IFERROR(INDEX(RAW_Multipliers!$E$5:$FM$1039,MATCH(Settings!$B$5&amp;"|"&amp;$A92,RAW_Multipliers!$A$5:$A$1039,0),8),"")</f>
        <v/>
      </c>
      <c r="H92" s="23">
        <f>IFERROR(INDEX(RAW_Multipliers!$E$5:$FM$1039,MATCH(Settings!$B$5&amp;"|"&amp;$A92,RAW_Multipliers!$A$5:$A$1039,0),12),"")</f>
        <v/>
      </c>
      <c r="I92" s="23">
        <f>IFERROR(INDEX(RAW_Multipliers!$E$5:$FM$1039,MATCH(Settings!$B$5&amp;"|"&amp;$A92,RAW_Multipliers!$A$5:$A$1039,0),16),"")</f>
        <v/>
      </c>
      <c r="J92" s="23">
        <f>IFERROR(INDEX(RAW_Multipliers!$E$5:$FM$1039,MATCH(Settings!$B$5&amp;"|"&amp;$A92,RAW_Multipliers!$A$5:$A$1039,0),20),"")</f>
        <v/>
      </c>
      <c r="K92" s="23">
        <f>IFERROR(INDEX(RAW_Multipliers!$E$5:$FM$1039,MATCH(Settings!$B$5&amp;"|"&amp;$A92,RAW_Multipliers!$A$5:$A$1039,0),19),"")</f>
        <v/>
      </c>
      <c r="L92" s="23">
        <f>IFERROR(INDEX(RAW_Multipliers!$E$5:$FM$1039,MATCH(Settings!$B$5&amp;"|"&amp;$A92,RAW_Multipliers!$A$5:$A$1039,0),34),"")</f>
        <v/>
      </c>
      <c r="M92" s="23">
        <f>IFERROR(INDEX(RAW_Multipliers!$E$5:$FM$1039,MATCH(Settings!$B$5&amp;"|"&amp;$A92,RAW_Multipliers!$A$5:$A$1039,0),38),"")</f>
        <v/>
      </c>
      <c r="N92" s="23">
        <f>IFERROR(INDEX(RAW_Multipliers!$E$5:$FM$1039,MATCH(Settings!$B$5&amp;"|"&amp;$A92,RAW_Multipliers!$A$5:$A$1039,0),42),"")</f>
        <v/>
      </c>
      <c r="O92" s="23">
        <f>IFERROR(INDEX(RAW_Multipliers!$E$5:$FM$1039,MATCH(Settings!$B$5&amp;"|"&amp;$A92,RAW_Multipliers!$A$5:$A$1039,0),41),"")</f>
        <v/>
      </c>
      <c r="P92" s="23">
        <f>IFERROR(INDEX(RAW_Multipliers!$E$5:$FM$1039,MATCH(Settings!$B$5&amp;"|"&amp;$A92,RAW_Multipliers!$A$5:$A$1039,0),45),"")</f>
        <v/>
      </c>
      <c r="Q92" s="23">
        <f>IFERROR(INDEX(RAW_Multipliers!$E$5:$FM$1039,MATCH(Settings!$B$5&amp;"|"&amp;$A92,RAW_Multipliers!$A$5:$A$1039,0),49),"")</f>
        <v/>
      </c>
      <c r="R92" s="23">
        <f>IFERROR(INDEX(RAW_Multipliers!$E$5:$FM$1039,MATCH(Settings!$B$5&amp;"|"&amp;$A92,RAW_Multipliers!$A$5:$A$1039,0),53),"")</f>
        <v/>
      </c>
      <c r="S92" s="23">
        <f>IFERROR(INDEX(RAW_Multipliers!$E$5:$FM$1039,MATCH(Settings!$B$5&amp;"|"&amp;$A92,RAW_Multipliers!$A$5:$A$1039,0),52),"")</f>
        <v/>
      </c>
      <c r="T92" s="23">
        <f>IFERROR(INDEX(RAW_Multipliers!$E$5:$FM$1039,MATCH(Settings!$B$5&amp;"|"&amp;$A92,RAW_Multipliers!$A$5:$A$1039,0),56),"")</f>
        <v/>
      </c>
      <c r="U92" s="23">
        <f>IFERROR(INDEX(RAW_Multipliers!$E$5:$FM$1039,MATCH(Settings!$B$5&amp;"|"&amp;$A92,RAW_Multipliers!$A$5:$A$1039,0),60),"")</f>
        <v/>
      </c>
      <c r="V92" s="23">
        <f>IFERROR(INDEX(RAW_Multipliers!$E$5:$FM$1039,MATCH(Settings!$B$5&amp;"|"&amp;$A92,RAW_Multipliers!$A$5:$A$1039,0),64),"")</f>
        <v/>
      </c>
      <c r="W92" s="23">
        <f>IFERROR(INDEX(RAW_Multipliers!$E$5:$FM$1039,MATCH(Settings!$B$5&amp;"|"&amp;$A92,RAW_Multipliers!$A$5:$A$1039,0),63),"")</f>
        <v/>
      </c>
      <c r="X92" s="23">
        <f>IFERROR(INDEX(RAW_Multipliers!$E$5:$FM$1039,MATCH(Settings!$B$5&amp;"|"&amp;$A92,RAW_Multipliers!$A$5:$A$1039,0),2),"")</f>
        <v/>
      </c>
      <c r="Y92" s="23">
        <f>IFERROR(INDEX(RAW_Multipliers!$E$5:$FM$1039,MATCH(Settings!$B$5&amp;"|"&amp;$A92,RAW_Multipliers!$A$5:$A$1039,0),3),"")</f>
        <v/>
      </c>
      <c r="Z92" s="23">
        <f>IFERROR(INDEX(RAW_Multipliers!$E$5:$FM$1039,MATCH(Settings!$B$5&amp;"|"&amp;$A92,RAW_Multipliers!$A$5:$A$1039,0),4),"")</f>
        <v/>
      </c>
    </row>
    <row r="93">
      <c r="A93" s="2" t="inlineStr">
        <is>
          <t>6001</t>
        </is>
      </c>
      <c r="B93" s="2" t="inlineStr">
        <is>
          <t>Library and other information services</t>
        </is>
      </c>
      <c r="C93" s="9">
        <f>INDEX(Lists!$D$5:$D$119,89)</f>
        <v/>
      </c>
      <c r="D93" s="23">
        <f>IFERROR(INDEX(RAW_Multipliers!$E$5:$FM$1039,MATCH(Settings!$B$5&amp;"|"&amp;$A93,RAW_Multipliers!$A$5:$A$1039,0),1),"")</f>
        <v/>
      </c>
      <c r="E93" s="23">
        <f>IFERROR(INDEX(RAW_Multipliers!$E$5:$FM$1039,MATCH(Settings!$B$5&amp;"|"&amp;$A93,RAW_Multipliers!$A$5:$A$1039,0),5),"")</f>
        <v/>
      </c>
      <c r="F93" s="23">
        <f>IFERROR(INDEX(RAW_Multipliers!$E$5:$FM$1039,MATCH(Settings!$B$5&amp;"|"&amp;$A93,RAW_Multipliers!$A$5:$A$1039,0),9),"")</f>
        <v/>
      </c>
      <c r="G93" s="23">
        <f>IFERROR(INDEX(RAW_Multipliers!$E$5:$FM$1039,MATCH(Settings!$B$5&amp;"|"&amp;$A93,RAW_Multipliers!$A$5:$A$1039,0),8),"")</f>
        <v/>
      </c>
      <c r="H93" s="23">
        <f>IFERROR(INDEX(RAW_Multipliers!$E$5:$FM$1039,MATCH(Settings!$B$5&amp;"|"&amp;$A93,RAW_Multipliers!$A$5:$A$1039,0),12),"")</f>
        <v/>
      </c>
      <c r="I93" s="23">
        <f>IFERROR(INDEX(RAW_Multipliers!$E$5:$FM$1039,MATCH(Settings!$B$5&amp;"|"&amp;$A93,RAW_Multipliers!$A$5:$A$1039,0),16),"")</f>
        <v/>
      </c>
      <c r="J93" s="23">
        <f>IFERROR(INDEX(RAW_Multipliers!$E$5:$FM$1039,MATCH(Settings!$B$5&amp;"|"&amp;$A93,RAW_Multipliers!$A$5:$A$1039,0),20),"")</f>
        <v/>
      </c>
      <c r="K93" s="23">
        <f>IFERROR(INDEX(RAW_Multipliers!$E$5:$FM$1039,MATCH(Settings!$B$5&amp;"|"&amp;$A93,RAW_Multipliers!$A$5:$A$1039,0),19),"")</f>
        <v/>
      </c>
      <c r="L93" s="23">
        <f>IFERROR(INDEX(RAW_Multipliers!$E$5:$FM$1039,MATCH(Settings!$B$5&amp;"|"&amp;$A93,RAW_Multipliers!$A$5:$A$1039,0),34),"")</f>
        <v/>
      </c>
      <c r="M93" s="23">
        <f>IFERROR(INDEX(RAW_Multipliers!$E$5:$FM$1039,MATCH(Settings!$B$5&amp;"|"&amp;$A93,RAW_Multipliers!$A$5:$A$1039,0),38),"")</f>
        <v/>
      </c>
      <c r="N93" s="23">
        <f>IFERROR(INDEX(RAW_Multipliers!$E$5:$FM$1039,MATCH(Settings!$B$5&amp;"|"&amp;$A93,RAW_Multipliers!$A$5:$A$1039,0),42),"")</f>
        <v/>
      </c>
      <c r="O93" s="23">
        <f>IFERROR(INDEX(RAW_Multipliers!$E$5:$FM$1039,MATCH(Settings!$B$5&amp;"|"&amp;$A93,RAW_Multipliers!$A$5:$A$1039,0),41),"")</f>
        <v/>
      </c>
      <c r="P93" s="23">
        <f>IFERROR(INDEX(RAW_Multipliers!$E$5:$FM$1039,MATCH(Settings!$B$5&amp;"|"&amp;$A93,RAW_Multipliers!$A$5:$A$1039,0),45),"")</f>
        <v/>
      </c>
      <c r="Q93" s="23">
        <f>IFERROR(INDEX(RAW_Multipliers!$E$5:$FM$1039,MATCH(Settings!$B$5&amp;"|"&amp;$A93,RAW_Multipliers!$A$5:$A$1039,0),49),"")</f>
        <v/>
      </c>
      <c r="R93" s="23">
        <f>IFERROR(INDEX(RAW_Multipliers!$E$5:$FM$1039,MATCH(Settings!$B$5&amp;"|"&amp;$A93,RAW_Multipliers!$A$5:$A$1039,0),53),"")</f>
        <v/>
      </c>
      <c r="S93" s="23">
        <f>IFERROR(INDEX(RAW_Multipliers!$E$5:$FM$1039,MATCH(Settings!$B$5&amp;"|"&amp;$A93,RAW_Multipliers!$A$5:$A$1039,0),52),"")</f>
        <v/>
      </c>
      <c r="T93" s="23">
        <f>IFERROR(INDEX(RAW_Multipliers!$E$5:$FM$1039,MATCH(Settings!$B$5&amp;"|"&amp;$A93,RAW_Multipliers!$A$5:$A$1039,0),56),"")</f>
        <v/>
      </c>
      <c r="U93" s="23">
        <f>IFERROR(INDEX(RAW_Multipliers!$E$5:$FM$1039,MATCH(Settings!$B$5&amp;"|"&amp;$A93,RAW_Multipliers!$A$5:$A$1039,0),60),"")</f>
        <v/>
      </c>
      <c r="V93" s="23">
        <f>IFERROR(INDEX(RAW_Multipliers!$E$5:$FM$1039,MATCH(Settings!$B$5&amp;"|"&amp;$A93,RAW_Multipliers!$A$5:$A$1039,0),64),"")</f>
        <v/>
      </c>
      <c r="W93" s="23">
        <f>IFERROR(INDEX(RAW_Multipliers!$E$5:$FM$1039,MATCH(Settings!$B$5&amp;"|"&amp;$A93,RAW_Multipliers!$A$5:$A$1039,0),63),"")</f>
        <v/>
      </c>
      <c r="X93" s="23">
        <f>IFERROR(INDEX(RAW_Multipliers!$E$5:$FM$1039,MATCH(Settings!$B$5&amp;"|"&amp;$A93,RAW_Multipliers!$A$5:$A$1039,0),2),"")</f>
        <v/>
      </c>
      <c r="Y93" s="23">
        <f>IFERROR(INDEX(RAW_Multipliers!$E$5:$FM$1039,MATCH(Settings!$B$5&amp;"|"&amp;$A93,RAW_Multipliers!$A$5:$A$1039,0),3),"")</f>
        <v/>
      </c>
      <c r="Z93" s="23">
        <f>IFERROR(INDEX(RAW_Multipliers!$E$5:$FM$1039,MATCH(Settings!$B$5&amp;"|"&amp;$A93,RAW_Multipliers!$A$5:$A$1039,0),4),"")</f>
        <v/>
      </c>
    </row>
    <row r="94">
      <c r="A94" s="2" t="inlineStr">
        <is>
          <t>6201</t>
        </is>
      </c>
      <c r="B94" s="2" t="inlineStr">
        <is>
          <t>Finance</t>
        </is>
      </c>
      <c r="C94" s="9">
        <f>INDEX(Lists!$D$5:$D$119,90)</f>
        <v/>
      </c>
      <c r="D94" s="23">
        <f>IFERROR(INDEX(RAW_Multipliers!$E$5:$FM$1039,MATCH(Settings!$B$5&amp;"|"&amp;$A94,RAW_Multipliers!$A$5:$A$1039,0),1),"")</f>
        <v/>
      </c>
      <c r="E94" s="23">
        <f>IFERROR(INDEX(RAW_Multipliers!$E$5:$FM$1039,MATCH(Settings!$B$5&amp;"|"&amp;$A94,RAW_Multipliers!$A$5:$A$1039,0),5),"")</f>
        <v/>
      </c>
      <c r="F94" s="23">
        <f>IFERROR(INDEX(RAW_Multipliers!$E$5:$FM$1039,MATCH(Settings!$B$5&amp;"|"&amp;$A94,RAW_Multipliers!$A$5:$A$1039,0),9),"")</f>
        <v/>
      </c>
      <c r="G94" s="23">
        <f>IFERROR(INDEX(RAW_Multipliers!$E$5:$FM$1039,MATCH(Settings!$B$5&amp;"|"&amp;$A94,RAW_Multipliers!$A$5:$A$1039,0),8),"")</f>
        <v/>
      </c>
      <c r="H94" s="23">
        <f>IFERROR(INDEX(RAW_Multipliers!$E$5:$FM$1039,MATCH(Settings!$B$5&amp;"|"&amp;$A94,RAW_Multipliers!$A$5:$A$1039,0),12),"")</f>
        <v/>
      </c>
      <c r="I94" s="23">
        <f>IFERROR(INDEX(RAW_Multipliers!$E$5:$FM$1039,MATCH(Settings!$B$5&amp;"|"&amp;$A94,RAW_Multipliers!$A$5:$A$1039,0),16),"")</f>
        <v/>
      </c>
      <c r="J94" s="23">
        <f>IFERROR(INDEX(RAW_Multipliers!$E$5:$FM$1039,MATCH(Settings!$B$5&amp;"|"&amp;$A94,RAW_Multipliers!$A$5:$A$1039,0),20),"")</f>
        <v/>
      </c>
      <c r="K94" s="23">
        <f>IFERROR(INDEX(RAW_Multipliers!$E$5:$FM$1039,MATCH(Settings!$B$5&amp;"|"&amp;$A94,RAW_Multipliers!$A$5:$A$1039,0),19),"")</f>
        <v/>
      </c>
      <c r="L94" s="23">
        <f>IFERROR(INDEX(RAW_Multipliers!$E$5:$FM$1039,MATCH(Settings!$B$5&amp;"|"&amp;$A94,RAW_Multipliers!$A$5:$A$1039,0),34),"")</f>
        <v/>
      </c>
      <c r="M94" s="23">
        <f>IFERROR(INDEX(RAW_Multipliers!$E$5:$FM$1039,MATCH(Settings!$B$5&amp;"|"&amp;$A94,RAW_Multipliers!$A$5:$A$1039,0),38),"")</f>
        <v/>
      </c>
      <c r="N94" s="23">
        <f>IFERROR(INDEX(RAW_Multipliers!$E$5:$FM$1039,MATCH(Settings!$B$5&amp;"|"&amp;$A94,RAW_Multipliers!$A$5:$A$1039,0),42),"")</f>
        <v/>
      </c>
      <c r="O94" s="23">
        <f>IFERROR(INDEX(RAW_Multipliers!$E$5:$FM$1039,MATCH(Settings!$B$5&amp;"|"&amp;$A94,RAW_Multipliers!$A$5:$A$1039,0),41),"")</f>
        <v/>
      </c>
      <c r="P94" s="23">
        <f>IFERROR(INDEX(RAW_Multipliers!$E$5:$FM$1039,MATCH(Settings!$B$5&amp;"|"&amp;$A94,RAW_Multipliers!$A$5:$A$1039,0),45),"")</f>
        <v/>
      </c>
      <c r="Q94" s="23">
        <f>IFERROR(INDEX(RAW_Multipliers!$E$5:$FM$1039,MATCH(Settings!$B$5&amp;"|"&amp;$A94,RAW_Multipliers!$A$5:$A$1039,0),49),"")</f>
        <v/>
      </c>
      <c r="R94" s="23">
        <f>IFERROR(INDEX(RAW_Multipliers!$E$5:$FM$1039,MATCH(Settings!$B$5&amp;"|"&amp;$A94,RAW_Multipliers!$A$5:$A$1039,0),53),"")</f>
        <v/>
      </c>
      <c r="S94" s="23">
        <f>IFERROR(INDEX(RAW_Multipliers!$E$5:$FM$1039,MATCH(Settings!$B$5&amp;"|"&amp;$A94,RAW_Multipliers!$A$5:$A$1039,0),52),"")</f>
        <v/>
      </c>
      <c r="T94" s="23">
        <f>IFERROR(INDEX(RAW_Multipliers!$E$5:$FM$1039,MATCH(Settings!$B$5&amp;"|"&amp;$A94,RAW_Multipliers!$A$5:$A$1039,0),56),"")</f>
        <v/>
      </c>
      <c r="U94" s="23">
        <f>IFERROR(INDEX(RAW_Multipliers!$E$5:$FM$1039,MATCH(Settings!$B$5&amp;"|"&amp;$A94,RAW_Multipliers!$A$5:$A$1039,0),60),"")</f>
        <v/>
      </c>
      <c r="V94" s="23">
        <f>IFERROR(INDEX(RAW_Multipliers!$E$5:$FM$1039,MATCH(Settings!$B$5&amp;"|"&amp;$A94,RAW_Multipliers!$A$5:$A$1039,0),64),"")</f>
        <v/>
      </c>
      <c r="W94" s="23">
        <f>IFERROR(INDEX(RAW_Multipliers!$E$5:$FM$1039,MATCH(Settings!$B$5&amp;"|"&amp;$A94,RAW_Multipliers!$A$5:$A$1039,0),63),"")</f>
        <v/>
      </c>
      <c r="X94" s="23">
        <f>IFERROR(INDEX(RAW_Multipliers!$E$5:$FM$1039,MATCH(Settings!$B$5&amp;"|"&amp;$A94,RAW_Multipliers!$A$5:$A$1039,0),2),"")</f>
        <v/>
      </c>
      <c r="Y94" s="23">
        <f>IFERROR(INDEX(RAW_Multipliers!$E$5:$FM$1039,MATCH(Settings!$B$5&amp;"|"&amp;$A94,RAW_Multipliers!$A$5:$A$1039,0),3),"")</f>
        <v/>
      </c>
      <c r="Z94" s="23">
        <f>IFERROR(INDEX(RAW_Multipliers!$E$5:$FM$1039,MATCH(Settings!$B$5&amp;"|"&amp;$A94,RAW_Multipliers!$A$5:$A$1039,0),4),"")</f>
        <v/>
      </c>
    </row>
    <row r="95">
      <c r="A95" s="2" t="inlineStr">
        <is>
          <t>6301</t>
        </is>
      </c>
      <c r="B95" s="2" t="inlineStr">
        <is>
          <t>Insurance and superannuation funds</t>
        </is>
      </c>
      <c r="C95" s="9">
        <f>INDEX(Lists!$D$5:$D$119,91)</f>
        <v/>
      </c>
      <c r="D95" s="23">
        <f>IFERROR(INDEX(RAW_Multipliers!$E$5:$FM$1039,MATCH(Settings!$B$5&amp;"|"&amp;$A95,RAW_Multipliers!$A$5:$A$1039,0),1),"")</f>
        <v/>
      </c>
      <c r="E95" s="23">
        <f>IFERROR(INDEX(RAW_Multipliers!$E$5:$FM$1039,MATCH(Settings!$B$5&amp;"|"&amp;$A95,RAW_Multipliers!$A$5:$A$1039,0),5),"")</f>
        <v/>
      </c>
      <c r="F95" s="23">
        <f>IFERROR(INDEX(RAW_Multipliers!$E$5:$FM$1039,MATCH(Settings!$B$5&amp;"|"&amp;$A95,RAW_Multipliers!$A$5:$A$1039,0),9),"")</f>
        <v/>
      </c>
      <c r="G95" s="23">
        <f>IFERROR(INDEX(RAW_Multipliers!$E$5:$FM$1039,MATCH(Settings!$B$5&amp;"|"&amp;$A95,RAW_Multipliers!$A$5:$A$1039,0),8),"")</f>
        <v/>
      </c>
      <c r="H95" s="23">
        <f>IFERROR(INDEX(RAW_Multipliers!$E$5:$FM$1039,MATCH(Settings!$B$5&amp;"|"&amp;$A95,RAW_Multipliers!$A$5:$A$1039,0),12),"")</f>
        <v/>
      </c>
      <c r="I95" s="23">
        <f>IFERROR(INDEX(RAW_Multipliers!$E$5:$FM$1039,MATCH(Settings!$B$5&amp;"|"&amp;$A95,RAW_Multipliers!$A$5:$A$1039,0),16),"")</f>
        <v/>
      </c>
      <c r="J95" s="23">
        <f>IFERROR(INDEX(RAW_Multipliers!$E$5:$FM$1039,MATCH(Settings!$B$5&amp;"|"&amp;$A95,RAW_Multipliers!$A$5:$A$1039,0),20),"")</f>
        <v/>
      </c>
      <c r="K95" s="23">
        <f>IFERROR(INDEX(RAW_Multipliers!$E$5:$FM$1039,MATCH(Settings!$B$5&amp;"|"&amp;$A95,RAW_Multipliers!$A$5:$A$1039,0),19),"")</f>
        <v/>
      </c>
      <c r="L95" s="23">
        <f>IFERROR(INDEX(RAW_Multipliers!$E$5:$FM$1039,MATCH(Settings!$B$5&amp;"|"&amp;$A95,RAW_Multipliers!$A$5:$A$1039,0),34),"")</f>
        <v/>
      </c>
      <c r="M95" s="23">
        <f>IFERROR(INDEX(RAW_Multipliers!$E$5:$FM$1039,MATCH(Settings!$B$5&amp;"|"&amp;$A95,RAW_Multipliers!$A$5:$A$1039,0),38),"")</f>
        <v/>
      </c>
      <c r="N95" s="23">
        <f>IFERROR(INDEX(RAW_Multipliers!$E$5:$FM$1039,MATCH(Settings!$B$5&amp;"|"&amp;$A95,RAW_Multipliers!$A$5:$A$1039,0),42),"")</f>
        <v/>
      </c>
      <c r="O95" s="23">
        <f>IFERROR(INDEX(RAW_Multipliers!$E$5:$FM$1039,MATCH(Settings!$B$5&amp;"|"&amp;$A95,RAW_Multipliers!$A$5:$A$1039,0),41),"")</f>
        <v/>
      </c>
      <c r="P95" s="23">
        <f>IFERROR(INDEX(RAW_Multipliers!$E$5:$FM$1039,MATCH(Settings!$B$5&amp;"|"&amp;$A95,RAW_Multipliers!$A$5:$A$1039,0),45),"")</f>
        <v/>
      </c>
      <c r="Q95" s="23">
        <f>IFERROR(INDEX(RAW_Multipliers!$E$5:$FM$1039,MATCH(Settings!$B$5&amp;"|"&amp;$A95,RAW_Multipliers!$A$5:$A$1039,0),49),"")</f>
        <v/>
      </c>
      <c r="R95" s="23">
        <f>IFERROR(INDEX(RAW_Multipliers!$E$5:$FM$1039,MATCH(Settings!$B$5&amp;"|"&amp;$A95,RAW_Multipliers!$A$5:$A$1039,0),53),"")</f>
        <v/>
      </c>
      <c r="S95" s="23">
        <f>IFERROR(INDEX(RAW_Multipliers!$E$5:$FM$1039,MATCH(Settings!$B$5&amp;"|"&amp;$A95,RAW_Multipliers!$A$5:$A$1039,0),52),"")</f>
        <v/>
      </c>
      <c r="T95" s="23">
        <f>IFERROR(INDEX(RAW_Multipliers!$E$5:$FM$1039,MATCH(Settings!$B$5&amp;"|"&amp;$A95,RAW_Multipliers!$A$5:$A$1039,0),56),"")</f>
        <v/>
      </c>
      <c r="U95" s="23">
        <f>IFERROR(INDEX(RAW_Multipliers!$E$5:$FM$1039,MATCH(Settings!$B$5&amp;"|"&amp;$A95,RAW_Multipliers!$A$5:$A$1039,0),60),"")</f>
        <v/>
      </c>
      <c r="V95" s="23">
        <f>IFERROR(INDEX(RAW_Multipliers!$E$5:$FM$1039,MATCH(Settings!$B$5&amp;"|"&amp;$A95,RAW_Multipliers!$A$5:$A$1039,0),64),"")</f>
        <v/>
      </c>
      <c r="W95" s="23">
        <f>IFERROR(INDEX(RAW_Multipliers!$E$5:$FM$1039,MATCH(Settings!$B$5&amp;"|"&amp;$A95,RAW_Multipliers!$A$5:$A$1039,0),63),"")</f>
        <v/>
      </c>
      <c r="X95" s="23">
        <f>IFERROR(INDEX(RAW_Multipliers!$E$5:$FM$1039,MATCH(Settings!$B$5&amp;"|"&amp;$A95,RAW_Multipliers!$A$5:$A$1039,0),2),"")</f>
        <v/>
      </c>
      <c r="Y95" s="23">
        <f>IFERROR(INDEX(RAW_Multipliers!$E$5:$FM$1039,MATCH(Settings!$B$5&amp;"|"&amp;$A95,RAW_Multipliers!$A$5:$A$1039,0),3),"")</f>
        <v/>
      </c>
      <c r="Z95" s="23">
        <f>IFERROR(INDEX(RAW_Multipliers!$E$5:$FM$1039,MATCH(Settings!$B$5&amp;"|"&amp;$A95,RAW_Multipliers!$A$5:$A$1039,0),4),"")</f>
        <v/>
      </c>
    </row>
    <row r="96">
      <c r="A96" s="2" t="inlineStr">
        <is>
          <t>6401</t>
        </is>
      </c>
      <c r="B96" s="2" t="inlineStr">
        <is>
          <t>Auxiliary finance and insurance services</t>
        </is>
      </c>
      <c r="C96" s="9">
        <f>INDEX(Lists!$D$5:$D$119,92)</f>
        <v/>
      </c>
      <c r="D96" s="23">
        <f>IFERROR(INDEX(RAW_Multipliers!$E$5:$FM$1039,MATCH(Settings!$B$5&amp;"|"&amp;$A96,RAW_Multipliers!$A$5:$A$1039,0),1),"")</f>
        <v/>
      </c>
      <c r="E96" s="23">
        <f>IFERROR(INDEX(RAW_Multipliers!$E$5:$FM$1039,MATCH(Settings!$B$5&amp;"|"&amp;$A96,RAW_Multipliers!$A$5:$A$1039,0),5),"")</f>
        <v/>
      </c>
      <c r="F96" s="23">
        <f>IFERROR(INDEX(RAW_Multipliers!$E$5:$FM$1039,MATCH(Settings!$B$5&amp;"|"&amp;$A96,RAW_Multipliers!$A$5:$A$1039,0),9),"")</f>
        <v/>
      </c>
      <c r="G96" s="23">
        <f>IFERROR(INDEX(RAW_Multipliers!$E$5:$FM$1039,MATCH(Settings!$B$5&amp;"|"&amp;$A96,RAW_Multipliers!$A$5:$A$1039,0),8),"")</f>
        <v/>
      </c>
      <c r="H96" s="23">
        <f>IFERROR(INDEX(RAW_Multipliers!$E$5:$FM$1039,MATCH(Settings!$B$5&amp;"|"&amp;$A96,RAW_Multipliers!$A$5:$A$1039,0),12),"")</f>
        <v/>
      </c>
      <c r="I96" s="23">
        <f>IFERROR(INDEX(RAW_Multipliers!$E$5:$FM$1039,MATCH(Settings!$B$5&amp;"|"&amp;$A96,RAW_Multipliers!$A$5:$A$1039,0),16),"")</f>
        <v/>
      </c>
      <c r="J96" s="23">
        <f>IFERROR(INDEX(RAW_Multipliers!$E$5:$FM$1039,MATCH(Settings!$B$5&amp;"|"&amp;$A96,RAW_Multipliers!$A$5:$A$1039,0),20),"")</f>
        <v/>
      </c>
      <c r="K96" s="23">
        <f>IFERROR(INDEX(RAW_Multipliers!$E$5:$FM$1039,MATCH(Settings!$B$5&amp;"|"&amp;$A96,RAW_Multipliers!$A$5:$A$1039,0),19),"")</f>
        <v/>
      </c>
      <c r="L96" s="23">
        <f>IFERROR(INDEX(RAW_Multipliers!$E$5:$FM$1039,MATCH(Settings!$B$5&amp;"|"&amp;$A96,RAW_Multipliers!$A$5:$A$1039,0),34),"")</f>
        <v/>
      </c>
      <c r="M96" s="23">
        <f>IFERROR(INDEX(RAW_Multipliers!$E$5:$FM$1039,MATCH(Settings!$B$5&amp;"|"&amp;$A96,RAW_Multipliers!$A$5:$A$1039,0),38),"")</f>
        <v/>
      </c>
      <c r="N96" s="23">
        <f>IFERROR(INDEX(RAW_Multipliers!$E$5:$FM$1039,MATCH(Settings!$B$5&amp;"|"&amp;$A96,RAW_Multipliers!$A$5:$A$1039,0),42),"")</f>
        <v/>
      </c>
      <c r="O96" s="23">
        <f>IFERROR(INDEX(RAW_Multipliers!$E$5:$FM$1039,MATCH(Settings!$B$5&amp;"|"&amp;$A96,RAW_Multipliers!$A$5:$A$1039,0),41),"")</f>
        <v/>
      </c>
      <c r="P96" s="23">
        <f>IFERROR(INDEX(RAW_Multipliers!$E$5:$FM$1039,MATCH(Settings!$B$5&amp;"|"&amp;$A96,RAW_Multipliers!$A$5:$A$1039,0),45),"")</f>
        <v/>
      </c>
      <c r="Q96" s="23">
        <f>IFERROR(INDEX(RAW_Multipliers!$E$5:$FM$1039,MATCH(Settings!$B$5&amp;"|"&amp;$A96,RAW_Multipliers!$A$5:$A$1039,0),49),"")</f>
        <v/>
      </c>
      <c r="R96" s="23">
        <f>IFERROR(INDEX(RAW_Multipliers!$E$5:$FM$1039,MATCH(Settings!$B$5&amp;"|"&amp;$A96,RAW_Multipliers!$A$5:$A$1039,0),53),"")</f>
        <v/>
      </c>
      <c r="S96" s="23">
        <f>IFERROR(INDEX(RAW_Multipliers!$E$5:$FM$1039,MATCH(Settings!$B$5&amp;"|"&amp;$A96,RAW_Multipliers!$A$5:$A$1039,0),52),"")</f>
        <v/>
      </c>
      <c r="T96" s="23">
        <f>IFERROR(INDEX(RAW_Multipliers!$E$5:$FM$1039,MATCH(Settings!$B$5&amp;"|"&amp;$A96,RAW_Multipliers!$A$5:$A$1039,0),56),"")</f>
        <v/>
      </c>
      <c r="U96" s="23">
        <f>IFERROR(INDEX(RAW_Multipliers!$E$5:$FM$1039,MATCH(Settings!$B$5&amp;"|"&amp;$A96,RAW_Multipliers!$A$5:$A$1039,0),60),"")</f>
        <v/>
      </c>
      <c r="V96" s="23">
        <f>IFERROR(INDEX(RAW_Multipliers!$E$5:$FM$1039,MATCH(Settings!$B$5&amp;"|"&amp;$A96,RAW_Multipliers!$A$5:$A$1039,0),64),"")</f>
        <v/>
      </c>
      <c r="W96" s="23">
        <f>IFERROR(INDEX(RAW_Multipliers!$E$5:$FM$1039,MATCH(Settings!$B$5&amp;"|"&amp;$A96,RAW_Multipliers!$A$5:$A$1039,0),63),"")</f>
        <v/>
      </c>
      <c r="X96" s="23">
        <f>IFERROR(INDEX(RAW_Multipliers!$E$5:$FM$1039,MATCH(Settings!$B$5&amp;"|"&amp;$A96,RAW_Multipliers!$A$5:$A$1039,0),2),"")</f>
        <v/>
      </c>
      <c r="Y96" s="23">
        <f>IFERROR(INDEX(RAW_Multipliers!$E$5:$FM$1039,MATCH(Settings!$B$5&amp;"|"&amp;$A96,RAW_Multipliers!$A$5:$A$1039,0),3),"")</f>
        <v/>
      </c>
      <c r="Z96" s="23">
        <f>IFERROR(INDEX(RAW_Multipliers!$E$5:$FM$1039,MATCH(Settings!$B$5&amp;"|"&amp;$A96,RAW_Multipliers!$A$5:$A$1039,0),4),"")</f>
        <v/>
      </c>
    </row>
    <row r="97">
      <c r="A97" s="2" t="inlineStr">
        <is>
          <t>6601</t>
        </is>
      </c>
      <c r="B97" s="2" t="inlineStr">
        <is>
          <t>Rental and hiring services (except real estate)</t>
        </is>
      </c>
      <c r="C97" s="9">
        <f>INDEX(Lists!$D$5:$D$119,93)</f>
        <v/>
      </c>
      <c r="D97" s="23">
        <f>IFERROR(INDEX(RAW_Multipliers!$E$5:$FM$1039,MATCH(Settings!$B$5&amp;"|"&amp;$A97,RAW_Multipliers!$A$5:$A$1039,0),1),"")</f>
        <v/>
      </c>
      <c r="E97" s="23">
        <f>IFERROR(INDEX(RAW_Multipliers!$E$5:$FM$1039,MATCH(Settings!$B$5&amp;"|"&amp;$A97,RAW_Multipliers!$A$5:$A$1039,0),5),"")</f>
        <v/>
      </c>
      <c r="F97" s="23">
        <f>IFERROR(INDEX(RAW_Multipliers!$E$5:$FM$1039,MATCH(Settings!$B$5&amp;"|"&amp;$A97,RAW_Multipliers!$A$5:$A$1039,0),9),"")</f>
        <v/>
      </c>
      <c r="G97" s="23">
        <f>IFERROR(INDEX(RAW_Multipliers!$E$5:$FM$1039,MATCH(Settings!$B$5&amp;"|"&amp;$A97,RAW_Multipliers!$A$5:$A$1039,0),8),"")</f>
        <v/>
      </c>
      <c r="H97" s="23">
        <f>IFERROR(INDEX(RAW_Multipliers!$E$5:$FM$1039,MATCH(Settings!$B$5&amp;"|"&amp;$A97,RAW_Multipliers!$A$5:$A$1039,0),12),"")</f>
        <v/>
      </c>
      <c r="I97" s="23">
        <f>IFERROR(INDEX(RAW_Multipliers!$E$5:$FM$1039,MATCH(Settings!$B$5&amp;"|"&amp;$A97,RAW_Multipliers!$A$5:$A$1039,0),16),"")</f>
        <v/>
      </c>
      <c r="J97" s="23">
        <f>IFERROR(INDEX(RAW_Multipliers!$E$5:$FM$1039,MATCH(Settings!$B$5&amp;"|"&amp;$A97,RAW_Multipliers!$A$5:$A$1039,0),20),"")</f>
        <v/>
      </c>
      <c r="K97" s="23">
        <f>IFERROR(INDEX(RAW_Multipliers!$E$5:$FM$1039,MATCH(Settings!$B$5&amp;"|"&amp;$A97,RAW_Multipliers!$A$5:$A$1039,0),19),"")</f>
        <v/>
      </c>
      <c r="L97" s="23">
        <f>IFERROR(INDEX(RAW_Multipliers!$E$5:$FM$1039,MATCH(Settings!$B$5&amp;"|"&amp;$A97,RAW_Multipliers!$A$5:$A$1039,0),34),"")</f>
        <v/>
      </c>
      <c r="M97" s="23">
        <f>IFERROR(INDEX(RAW_Multipliers!$E$5:$FM$1039,MATCH(Settings!$B$5&amp;"|"&amp;$A97,RAW_Multipliers!$A$5:$A$1039,0),38),"")</f>
        <v/>
      </c>
      <c r="N97" s="23">
        <f>IFERROR(INDEX(RAW_Multipliers!$E$5:$FM$1039,MATCH(Settings!$B$5&amp;"|"&amp;$A97,RAW_Multipliers!$A$5:$A$1039,0),42),"")</f>
        <v/>
      </c>
      <c r="O97" s="23">
        <f>IFERROR(INDEX(RAW_Multipliers!$E$5:$FM$1039,MATCH(Settings!$B$5&amp;"|"&amp;$A97,RAW_Multipliers!$A$5:$A$1039,0),41),"")</f>
        <v/>
      </c>
      <c r="P97" s="23">
        <f>IFERROR(INDEX(RAW_Multipliers!$E$5:$FM$1039,MATCH(Settings!$B$5&amp;"|"&amp;$A97,RAW_Multipliers!$A$5:$A$1039,0),45),"")</f>
        <v/>
      </c>
      <c r="Q97" s="23">
        <f>IFERROR(INDEX(RAW_Multipliers!$E$5:$FM$1039,MATCH(Settings!$B$5&amp;"|"&amp;$A97,RAW_Multipliers!$A$5:$A$1039,0),49),"")</f>
        <v/>
      </c>
      <c r="R97" s="23">
        <f>IFERROR(INDEX(RAW_Multipliers!$E$5:$FM$1039,MATCH(Settings!$B$5&amp;"|"&amp;$A97,RAW_Multipliers!$A$5:$A$1039,0),53),"")</f>
        <v/>
      </c>
      <c r="S97" s="23">
        <f>IFERROR(INDEX(RAW_Multipliers!$E$5:$FM$1039,MATCH(Settings!$B$5&amp;"|"&amp;$A97,RAW_Multipliers!$A$5:$A$1039,0),52),"")</f>
        <v/>
      </c>
      <c r="T97" s="23">
        <f>IFERROR(INDEX(RAW_Multipliers!$E$5:$FM$1039,MATCH(Settings!$B$5&amp;"|"&amp;$A97,RAW_Multipliers!$A$5:$A$1039,0),56),"")</f>
        <v/>
      </c>
      <c r="U97" s="23">
        <f>IFERROR(INDEX(RAW_Multipliers!$E$5:$FM$1039,MATCH(Settings!$B$5&amp;"|"&amp;$A97,RAW_Multipliers!$A$5:$A$1039,0),60),"")</f>
        <v/>
      </c>
      <c r="V97" s="23">
        <f>IFERROR(INDEX(RAW_Multipliers!$E$5:$FM$1039,MATCH(Settings!$B$5&amp;"|"&amp;$A97,RAW_Multipliers!$A$5:$A$1039,0),64),"")</f>
        <v/>
      </c>
      <c r="W97" s="23">
        <f>IFERROR(INDEX(RAW_Multipliers!$E$5:$FM$1039,MATCH(Settings!$B$5&amp;"|"&amp;$A97,RAW_Multipliers!$A$5:$A$1039,0),63),"")</f>
        <v/>
      </c>
      <c r="X97" s="23">
        <f>IFERROR(INDEX(RAW_Multipliers!$E$5:$FM$1039,MATCH(Settings!$B$5&amp;"|"&amp;$A97,RAW_Multipliers!$A$5:$A$1039,0),2),"")</f>
        <v/>
      </c>
      <c r="Y97" s="23">
        <f>IFERROR(INDEX(RAW_Multipliers!$E$5:$FM$1039,MATCH(Settings!$B$5&amp;"|"&amp;$A97,RAW_Multipliers!$A$5:$A$1039,0),3),"")</f>
        <v/>
      </c>
      <c r="Z97" s="23">
        <f>IFERROR(INDEX(RAW_Multipliers!$E$5:$FM$1039,MATCH(Settings!$B$5&amp;"|"&amp;$A97,RAW_Multipliers!$A$5:$A$1039,0),4),"")</f>
        <v/>
      </c>
    </row>
    <row r="98">
      <c r="A98" s="2" t="inlineStr">
        <is>
          <t>6700</t>
        </is>
      </c>
      <c r="B98" s="2" t="inlineStr">
        <is>
          <t>Imputed rent for owner-occupiers</t>
        </is>
      </c>
      <c r="C98" s="9">
        <f>INDEX(Lists!$D$5:$D$119,94)</f>
        <v/>
      </c>
      <c r="D98" s="23">
        <f>IFERROR(INDEX(RAW_Multipliers!$E$5:$FM$1039,MATCH(Settings!$B$5&amp;"|"&amp;$A98,RAW_Multipliers!$A$5:$A$1039,0),1),"")</f>
        <v/>
      </c>
      <c r="E98" s="23">
        <f>IFERROR(INDEX(RAW_Multipliers!$E$5:$FM$1039,MATCH(Settings!$B$5&amp;"|"&amp;$A98,RAW_Multipliers!$A$5:$A$1039,0),5),"")</f>
        <v/>
      </c>
      <c r="F98" s="23">
        <f>IFERROR(INDEX(RAW_Multipliers!$E$5:$FM$1039,MATCH(Settings!$B$5&amp;"|"&amp;$A98,RAW_Multipliers!$A$5:$A$1039,0),9),"")</f>
        <v/>
      </c>
      <c r="G98" s="23">
        <f>IFERROR(INDEX(RAW_Multipliers!$E$5:$FM$1039,MATCH(Settings!$B$5&amp;"|"&amp;$A98,RAW_Multipliers!$A$5:$A$1039,0),8),"")</f>
        <v/>
      </c>
      <c r="H98" s="23">
        <f>IFERROR(INDEX(RAW_Multipliers!$E$5:$FM$1039,MATCH(Settings!$B$5&amp;"|"&amp;$A98,RAW_Multipliers!$A$5:$A$1039,0),12),"")</f>
        <v/>
      </c>
      <c r="I98" s="23">
        <f>IFERROR(INDEX(RAW_Multipliers!$E$5:$FM$1039,MATCH(Settings!$B$5&amp;"|"&amp;$A98,RAW_Multipliers!$A$5:$A$1039,0),16),"")</f>
        <v/>
      </c>
      <c r="J98" s="23">
        <f>IFERROR(INDEX(RAW_Multipliers!$E$5:$FM$1039,MATCH(Settings!$B$5&amp;"|"&amp;$A98,RAW_Multipliers!$A$5:$A$1039,0),20),"")</f>
        <v/>
      </c>
      <c r="K98" s="23">
        <f>IFERROR(INDEX(RAW_Multipliers!$E$5:$FM$1039,MATCH(Settings!$B$5&amp;"|"&amp;$A98,RAW_Multipliers!$A$5:$A$1039,0),19),"")</f>
        <v/>
      </c>
      <c r="L98" s="23">
        <f>IFERROR(INDEX(RAW_Multipliers!$E$5:$FM$1039,MATCH(Settings!$B$5&amp;"|"&amp;$A98,RAW_Multipliers!$A$5:$A$1039,0),34),"")</f>
        <v/>
      </c>
      <c r="M98" s="23">
        <f>IFERROR(INDEX(RAW_Multipliers!$E$5:$FM$1039,MATCH(Settings!$B$5&amp;"|"&amp;$A98,RAW_Multipliers!$A$5:$A$1039,0),38),"")</f>
        <v/>
      </c>
      <c r="N98" s="23">
        <f>IFERROR(INDEX(RAW_Multipliers!$E$5:$FM$1039,MATCH(Settings!$B$5&amp;"|"&amp;$A98,RAW_Multipliers!$A$5:$A$1039,0),42),"")</f>
        <v/>
      </c>
      <c r="O98" s="23">
        <f>IFERROR(INDEX(RAW_Multipliers!$E$5:$FM$1039,MATCH(Settings!$B$5&amp;"|"&amp;$A98,RAW_Multipliers!$A$5:$A$1039,0),41),"")</f>
        <v/>
      </c>
      <c r="P98" s="23">
        <f>IFERROR(INDEX(RAW_Multipliers!$E$5:$FM$1039,MATCH(Settings!$B$5&amp;"|"&amp;$A98,RAW_Multipliers!$A$5:$A$1039,0),45),"")</f>
        <v/>
      </c>
      <c r="Q98" s="23">
        <f>IFERROR(INDEX(RAW_Multipliers!$E$5:$FM$1039,MATCH(Settings!$B$5&amp;"|"&amp;$A98,RAW_Multipliers!$A$5:$A$1039,0),49),"")</f>
        <v/>
      </c>
      <c r="R98" s="23">
        <f>IFERROR(INDEX(RAW_Multipliers!$E$5:$FM$1039,MATCH(Settings!$B$5&amp;"|"&amp;$A98,RAW_Multipliers!$A$5:$A$1039,0),53),"")</f>
        <v/>
      </c>
      <c r="S98" s="23">
        <f>IFERROR(INDEX(RAW_Multipliers!$E$5:$FM$1039,MATCH(Settings!$B$5&amp;"|"&amp;$A98,RAW_Multipliers!$A$5:$A$1039,0),52),"")</f>
        <v/>
      </c>
      <c r="T98" s="23">
        <f>IFERROR(INDEX(RAW_Multipliers!$E$5:$FM$1039,MATCH(Settings!$B$5&amp;"|"&amp;$A98,RAW_Multipliers!$A$5:$A$1039,0),56),"")</f>
        <v/>
      </c>
      <c r="U98" s="23">
        <f>IFERROR(INDEX(RAW_Multipliers!$E$5:$FM$1039,MATCH(Settings!$B$5&amp;"|"&amp;$A98,RAW_Multipliers!$A$5:$A$1039,0),60),"")</f>
        <v/>
      </c>
      <c r="V98" s="23">
        <f>IFERROR(INDEX(RAW_Multipliers!$E$5:$FM$1039,MATCH(Settings!$B$5&amp;"|"&amp;$A98,RAW_Multipliers!$A$5:$A$1039,0),64),"")</f>
        <v/>
      </c>
      <c r="W98" s="23">
        <f>IFERROR(INDEX(RAW_Multipliers!$E$5:$FM$1039,MATCH(Settings!$B$5&amp;"|"&amp;$A98,RAW_Multipliers!$A$5:$A$1039,0),63),"")</f>
        <v/>
      </c>
      <c r="X98" s="23">
        <f>IFERROR(INDEX(RAW_Multipliers!$E$5:$FM$1039,MATCH(Settings!$B$5&amp;"|"&amp;$A98,RAW_Multipliers!$A$5:$A$1039,0),2),"")</f>
        <v/>
      </c>
      <c r="Y98" s="23">
        <f>IFERROR(INDEX(RAW_Multipliers!$E$5:$FM$1039,MATCH(Settings!$B$5&amp;"|"&amp;$A98,RAW_Multipliers!$A$5:$A$1039,0),3),"")</f>
        <v/>
      </c>
      <c r="Z98" s="23">
        <f>IFERROR(INDEX(RAW_Multipliers!$E$5:$FM$1039,MATCH(Settings!$B$5&amp;"|"&amp;$A98,RAW_Multipliers!$A$5:$A$1039,0),4),"")</f>
        <v/>
      </c>
    </row>
    <row r="99">
      <c r="A99" s="2" t="inlineStr">
        <is>
          <t>6701</t>
        </is>
      </c>
      <c r="B99" s="2" t="inlineStr">
        <is>
          <t>Actual rent for housing</t>
        </is>
      </c>
      <c r="C99" s="9">
        <f>INDEX(Lists!$D$5:$D$119,95)</f>
        <v/>
      </c>
      <c r="D99" s="23">
        <f>IFERROR(INDEX(RAW_Multipliers!$E$5:$FM$1039,MATCH(Settings!$B$5&amp;"|"&amp;$A99,RAW_Multipliers!$A$5:$A$1039,0),1),"")</f>
        <v/>
      </c>
      <c r="E99" s="23">
        <f>IFERROR(INDEX(RAW_Multipliers!$E$5:$FM$1039,MATCH(Settings!$B$5&amp;"|"&amp;$A99,RAW_Multipliers!$A$5:$A$1039,0),5),"")</f>
        <v/>
      </c>
      <c r="F99" s="23">
        <f>IFERROR(INDEX(RAW_Multipliers!$E$5:$FM$1039,MATCH(Settings!$B$5&amp;"|"&amp;$A99,RAW_Multipliers!$A$5:$A$1039,0),9),"")</f>
        <v/>
      </c>
      <c r="G99" s="23">
        <f>IFERROR(INDEX(RAW_Multipliers!$E$5:$FM$1039,MATCH(Settings!$B$5&amp;"|"&amp;$A99,RAW_Multipliers!$A$5:$A$1039,0),8),"")</f>
        <v/>
      </c>
      <c r="H99" s="23">
        <f>IFERROR(INDEX(RAW_Multipliers!$E$5:$FM$1039,MATCH(Settings!$B$5&amp;"|"&amp;$A99,RAW_Multipliers!$A$5:$A$1039,0),12),"")</f>
        <v/>
      </c>
      <c r="I99" s="23">
        <f>IFERROR(INDEX(RAW_Multipliers!$E$5:$FM$1039,MATCH(Settings!$B$5&amp;"|"&amp;$A99,RAW_Multipliers!$A$5:$A$1039,0),16),"")</f>
        <v/>
      </c>
      <c r="J99" s="23">
        <f>IFERROR(INDEX(RAW_Multipliers!$E$5:$FM$1039,MATCH(Settings!$B$5&amp;"|"&amp;$A99,RAW_Multipliers!$A$5:$A$1039,0),20),"")</f>
        <v/>
      </c>
      <c r="K99" s="23">
        <f>IFERROR(INDEX(RAW_Multipliers!$E$5:$FM$1039,MATCH(Settings!$B$5&amp;"|"&amp;$A99,RAW_Multipliers!$A$5:$A$1039,0),19),"")</f>
        <v/>
      </c>
      <c r="L99" s="23">
        <f>IFERROR(INDEX(RAW_Multipliers!$E$5:$FM$1039,MATCH(Settings!$B$5&amp;"|"&amp;$A99,RAW_Multipliers!$A$5:$A$1039,0),34),"")</f>
        <v/>
      </c>
      <c r="M99" s="23">
        <f>IFERROR(INDEX(RAW_Multipliers!$E$5:$FM$1039,MATCH(Settings!$B$5&amp;"|"&amp;$A99,RAW_Multipliers!$A$5:$A$1039,0),38),"")</f>
        <v/>
      </c>
      <c r="N99" s="23">
        <f>IFERROR(INDEX(RAW_Multipliers!$E$5:$FM$1039,MATCH(Settings!$B$5&amp;"|"&amp;$A99,RAW_Multipliers!$A$5:$A$1039,0),42),"")</f>
        <v/>
      </c>
      <c r="O99" s="23">
        <f>IFERROR(INDEX(RAW_Multipliers!$E$5:$FM$1039,MATCH(Settings!$B$5&amp;"|"&amp;$A99,RAW_Multipliers!$A$5:$A$1039,0),41),"")</f>
        <v/>
      </c>
      <c r="P99" s="23">
        <f>IFERROR(INDEX(RAW_Multipliers!$E$5:$FM$1039,MATCH(Settings!$B$5&amp;"|"&amp;$A99,RAW_Multipliers!$A$5:$A$1039,0),45),"")</f>
        <v/>
      </c>
      <c r="Q99" s="23">
        <f>IFERROR(INDEX(RAW_Multipliers!$E$5:$FM$1039,MATCH(Settings!$B$5&amp;"|"&amp;$A99,RAW_Multipliers!$A$5:$A$1039,0),49),"")</f>
        <v/>
      </c>
      <c r="R99" s="23">
        <f>IFERROR(INDEX(RAW_Multipliers!$E$5:$FM$1039,MATCH(Settings!$B$5&amp;"|"&amp;$A99,RAW_Multipliers!$A$5:$A$1039,0),53),"")</f>
        <v/>
      </c>
      <c r="S99" s="23">
        <f>IFERROR(INDEX(RAW_Multipliers!$E$5:$FM$1039,MATCH(Settings!$B$5&amp;"|"&amp;$A99,RAW_Multipliers!$A$5:$A$1039,0),52),"")</f>
        <v/>
      </c>
      <c r="T99" s="23">
        <f>IFERROR(INDEX(RAW_Multipliers!$E$5:$FM$1039,MATCH(Settings!$B$5&amp;"|"&amp;$A99,RAW_Multipliers!$A$5:$A$1039,0),56),"")</f>
        <v/>
      </c>
      <c r="U99" s="23">
        <f>IFERROR(INDEX(RAW_Multipliers!$E$5:$FM$1039,MATCH(Settings!$B$5&amp;"|"&amp;$A99,RAW_Multipliers!$A$5:$A$1039,0),60),"")</f>
        <v/>
      </c>
      <c r="V99" s="23">
        <f>IFERROR(INDEX(RAW_Multipliers!$E$5:$FM$1039,MATCH(Settings!$B$5&amp;"|"&amp;$A99,RAW_Multipliers!$A$5:$A$1039,0),64),"")</f>
        <v/>
      </c>
      <c r="W99" s="23">
        <f>IFERROR(INDEX(RAW_Multipliers!$E$5:$FM$1039,MATCH(Settings!$B$5&amp;"|"&amp;$A99,RAW_Multipliers!$A$5:$A$1039,0),63),"")</f>
        <v/>
      </c>
      <c r="X99" s="23">
        <f>IFERROR(INDEX(RAW_Multipliers!$E$5:$FM$1039,MATCH(Settings!$B$5&amp;"|"&amp;$A99,RAW_Multipliers!$A$5:$A$1039,0),2),"")</f>
        <v/>
      </c>
      <c r="Y99" s="23">
        <f>IFERROR(INDEX(RAW_Multipliers!$E$5:$FM$1039,MATCH(Settings!$B$5&amp;"|"&amp;$A99,RAW_Multipliers!$A$5:$A$1039,0),3),"")</f>
        <v/>
      </c>
      <c r="Z99" s="23">
        <f>IFERROR(INDEX(RAW_Multipliers!$E$5:$FM$1039,MATCH(Settings!$B$5&amp;"|"&amp;$A99,RAW_Multipliers!$A$5:$A$1039,0),4),"")</f>
        <v/>
      </c>
    </row>
    <row r="100">
      <c r="A100" s="2" t="inlineStr">
        <is>
          <t>6702</t>
        </is>
      </c>
      <c r="B100" s="2" t="inlineStr">
        <is>
          <t>Non-residential property operators and real estate services</t>
        </is>
      </c>
      <c r="C100" s="9">
        <f>INDEX(Lists!$D$5:$D$119,96)</f>
        <v/>
      </c>
      <c r="D100" s="23">
        <f>IFERROR(INDEX(RAW_Multipliers!$E$5:$FM$1039,MATCH(Settings!$B$5&amp;"|"&amp;$A100,RAW_Multipliers!$A$5:$A$1039,0),1),"")</f>
        <v/>
      </c>
      <c r="E100" s="23">
        <f>IFERROR(INDEX(RAW_Multipliers!$E$5:$FM$1039,MATCH(Settings!$B$5&amp;"|"&amp;$A100,RAW_Multipliers!$A$5:$A$1039,0),5),"")</f>
        <v/>
      </c>
      <c r="F100" s="23">
        <f>IFERROR(INDEX(RAW_Multipliers!$E$5:$FM$1039,MATCH(Settings!$B$5&amp;"|"&amp;$A100,RAW_Multipliers!$A$5:$A$1039,0),9),"")</f>
        <v/>
      </c>
      <c r="G100" s="23">
        <f>IFERROR(INDEX(RAW_Multipliers!$E$5:$FM$1039,MATCH(Settings!$B$5&amp;"|"&amp;$A100,RAW_Multipliers!$A$5:$A$1039,0),8),"")</f>
        <v/>
      </c>
      <c r="H100" s="23">
        <f>IFERROR(INDEX(RAW_Multipliers!$E$5:$FM$1039,MATCH(Settings!$B$5&amp;"|"&amp;$A100,RAW_Multipliers!$A$5:$A$1039,0),12),"")</f>
        <v/>
      </c>
      <c r="I100" s="23">
        <f>IFERROR(INDEX(RAW_Multipliers!$E$5:$FM$1039,MATCH(Settings!$B$5&amp;"|"&amp;$A100,RAW_Multipliers!$A$5:$A$1039,0),16),"")</f>
        <v/>
      </c>
      <c r="J100" s="23">
        <f>IFERROR(INDEX(RAW_Multipliers!$E$5:$FM$1039,MATCH(Settings!$B$5&amp;"|"&amp;$A100,RAW_Multipliers!$A$5:$A$1039,0),20),"")</f>
        <v/>
      </c>
      <c r="K100" s="23">
        <f>IFERROR(INDEX(RAW_Multipliers!$E$5:$FM$1039,MATCH(Settings!$B$5&amp;"|"&amp;$A100,RAW_Multipliers!$A$5:$A$1039,0),19),"")</f>
        <v/>
      </c>
      <c r="L100" s="23">
        <f>IFERROR(INDEX(RAW_Multipliers!$E$5:$FM$1039,MATCH(Settings!$B$5&amp;"|"&amp;$A100,RAW_Multipliers!$A$5:$A$1039,0),34),"")</f>
        <v/>
      </c>
      <c r="M100" s="23">
        <f>IFERROR(INDEX(RAW_Multipliers!$E$5:$FM$1039,MATCH(Settings!$B$5&amp;"|"&amp;$A100,RAW_Multipliers!$A$5:$A$1039,0),38),"")</f>
        <v/>
      </c>
      <c r="N100" s="23">
        <f>IFERROR(INDEX(RAW_Multipliers!$E$5:$FM$1039,MATCH(Settings!$B$5&amp;"|"&amp;$A100,RAW_Multipliers!$A$5:$A$1039,0),42),"")</f>
        <v/>
      </c>
      <c r="O100" s="23">
        <f>IFERROR(INDEX(RAW_Multipliers!$E$5:$FM$1039,MATCH(Settings!$B$5&amp;"|"&amp;$A100,RAW_Multipliers!$A$5:$A$1039,0),41),"")</f>
        <v/>
      </c>
      <c r="P100" s="23">
        <f>IFERROR(INDEX(RAW_Multipliers!$E$5:$FM$1039,MATCH(Settings!$B$5&amp;"|"&amp;$A100,RAW_Multipliers!$A$5:$A$1039,0),45),"")</f>
        <v/>
      </c>
      <c r="Q100" s="23">
        <f>IFERROR(INDEX(RAW_Multipliers!$E$5:$FM$1039,MATCH(Settings!$B$5&amp;"|"&amp;$A100,RAW_Multipliers!$A$5:$A$1039,0),49),"")</f>
        <v/>
      </c>
      <c r="R100" s="23">
        <f>IFERROR(INDEX(RAW_Multipliers!$E$5:$FM$1039,MATCH(Settings!$B$5&amp;"|"&amp;$A100,RAW_Multipliers!$A$5:$A$1039,0),53),"")</f>
        <v/>
      </c>
      <c r="S100" s="23">
        <f>IFERROR(INDEX(RAW_Multipliers!$E$5:$FM$1039,MATCH(Settings!$B$5&amp;"|"&amp;$A100,RAW_Multipliers!$A$5:$A$1039,0),52),"")</f>
        <v/>
      </c>
      <c r="T100" s="23">
        <f>IFERROR(INDEX(RAW_Multipliers!$E$5:$FM$1039,MATCH(Settings!$B$5&amp;"|"&amp;$A100,RAW_Multipliers!$A$5:$A$1039,0),56),"")</f>
        <v/>
      </c>
      <c r="U100" s="23">
        <f>IFERROR(INDEX(RAW_Multipliers!$E$5:$FM$1039,MATCH(Settings!$B$5&amp;"|"&amp;$A100,RAW_Multipliers!$A$5:$A$1039,0),60),"")</f>
        <v/>
      </c>
      <c r="V100" s="23">
        <f>IFERROR(INDEX(RAW_Multipliers!$E$5:$FM$1039,MATCH(Settings!$B$5&amp;"|"&amp;$A100,RAW_Multipliers!$A$5:$A$1039,0),64),"")</f>
        <v/>
      </c>
      <c r="W100" s="23">
        <f>IFERROR(INDEX(RAW_Multipliers!$E$5:$FM$1039,MATCH(Settings!$B$5&amp;"|"&amp;$A100,RAW_Multipliers!$A$5:$A$1039,0),63),"")</f>
        <v/>
      </c>
      <c r="X100" s="23">
        <f>IFERROR(INDEX(RAW_Multipliers!$E$5:$FM$1039,MATCH(Settings!$B$5&amp;"|"&amp;$A100,RAW_Multipliers!$A$5:$A$1039,0),2),"")</f>
        <v/>
      </c>
      <c r="Y100" s="23">
        <f>IFERROR(INDEX(RAW_Multipliers!$E$5:$FM$1039,MATCH(Settings!$B$5&amp;"|"&amp;$A100,RAW_Multipliers!$A$5:$A$1039,0),3),"")</f>
        <v/>
      </c>
      <c r="Z100" s="23">
        <f>IFERROR(INDEX(RAW_Multipliers!$E$5:$FM$1039,MATCH(Settings!$B$5&amp;"|"&amp;$A100,RAW_Multipliers!$A$5:$A$1039,0),4),"")</f>
        <v/>
      </c>
    </row>
    <row r="101">
      <c r="A101" s="2" t="inlineStr">
        <is>
          <t>6901</t>
        </is>
      </c>
      <c r="B101" s="2" t="inlineStr">
        <is>
          <t>Professional, scientific and technical services</t>
        </is>
      </c>
      <c r="C101" s="9">
        <f>INDEX(Lists!$D$5:$D$119,97)</f>
        <v/>
      </c>
      <c r="D101" s="23">
        <f>IFERROR(INDEX(RAW_Multipliers!$E$5:$FM$1039,MATCH(Settings!$B$5&amp;"|"&amp;$A101,RAW_Multipliers!$A$5:$A$1039,0),1),"")</f>
        <v/>
      </c>
      <c r="E101" s="23">
        <f>IFERROR(INDEX(RAW_Multipliers!$E$5:$FM$1039,MATCH(Settings!$B$5&amp;"|"&amp;$A101,RAW_Multipliers!$A$5:$A$1039,0),5),"")</f>
        <v/>
      </c>
      <c r="F101" s="23">
        <f>IFERROR(INDEX(RAW_Multipliers!$E$5:$FM$1039,MATCH(Settings!$B$5&amp;"|"&amp;$A101,RAW_Multipliers!$A$5:$A$1039,0),9),"")</f>
        <v/>
      </c>
      <c r="G101" s="23">
        <f>IFERROR(INDEX(RAW_Multipliers!$E$5:$FM$1039,MATCH(Settings!$B$5&amp;"|"&amp;$A101,RAW_Multipliers!$A$5:$A$1039,0),8),"")</f>
        <v/>
      </c>
      <c r="H101" s="23">
        <f>IFERROR(INDEX(RAW_Multipliers!$E$5:$FM$1039,MATCH(Settings!$B$5&amp;"|"&amp;$A101,RAW_Multipliers!$A$5:$A$1039,0),12),"")</f>
        <v/>
      </c>
      <c r="I101" s="23">
        <f>IFERROR(INDEX(RAW_Multipliers!$E$5:$FM$1039,MATCH(Settings!$B$5&amp;"|"&amp;$A101,RAW_Multipliers!$A$5:$A$1039,0),16),"")</f>
        <v/>
      </c>
      <c r="J101" s="23">
        <f>IFERROR(INDEX(RAW_Multipliers!$E$5:$FM$1039,MATCH(Settings!$B$5&amp;"|"&amp;$A101,RAW_Multipliers!$A$5:$A$1039,0),20),"")</f>
        <v/>
      </c>
      <c r="K101" s="23">
        <f>IFERROR(INDEX(RAW_Multipliers!$E$5:$FM$1039,MATCH(Settings!$B$5&amp;"|"&amp;$A101,RAW_Multipliers!$A$5:$A$1039,0),19),"")</f>
        <v/>
      </c>
      <c r="L101" s="23">
        <f>IFERROR(INDEX(RAW_Multipliers!$E$5:$FM$1039,MATCH(Settings!$B$5&amp;"|"&amp;$A101,RAW_Multipliers!$A$5:$A$1039,0),34),"")</f>
        <v/>
      </c>
      <c r="M101" s="23">
        <f>IFERROR(INDEX(RAW_Multipliers!$E$5:$FM$1039,MATCH(Settings!$B$5&amp;"|"&amp;$A101,RAW_Multipliers!$A$5:$A$1039,0),38),"")</f>
        <v/>
      </c>
      <c r="N101" s="23">
        <f>IFERROR(INDEX(RAW_Multipliers!$E$5:$FM$1039,MATCH(Settings!$B$5&amp;"|"&amp;$A101,RAW_Multipliers!$A$5:$A$1039,0),42),"")</f>
        <v/>
      </c>
      <c r="O101" s="23">
        <f>IFERROR(INDEX(RAW_Multipliers!$E$5:$FM$1039,MATCH(Settings!$B$5&amp;"|"&amp;$A101,RAW_Multipliers!$A$5:$A$1039,0),41),"")</f>
        <v/>
      </c>
      <c r="P101" s="23">
        <f>IFERROR(INDEX(RAW_Multipliers!$E$5:$FM$1039,MATCH(Settings!$B$5&amp;"|"&amp;$A101,RAW_Multipliers!$A$5:$A$1039,0),45),"")</f>
        <v/>
      </c>
      <c r="Q101" s="23">
        <f>IFERROR(INDEX(RAW_Multipliers!$E$5:$FM$1039,MATCH(Settings!$B$5&amp;"|"&amp;$A101,RAW_Multipliers!$A$5:$A$1039,0),49),"")</f>
        <v/>
      </c>
      <c r="R101" s="23">
        <f>IFERROR(INDEX(RAW_Multipliers!$E$5:$FM$1039,MATCH(Settings!$B$5&amp;"|"&amp;$A101,RAW_Multipliers!$A$5:$A$1039,0),53),"")</f>
        <v/>
      </c>
      <c r="S101" s="23">
        <f>IFERROR(INDEX(RAW_Multipliers!$E$5:$FM$1039,MATCH(Settings!$B$5&amp;"|"&amp;$A101,RAW_Multipliers!$A$5:$A$1039,0),52),"")</f>
        <v/>
      </c>
      <c r="T101" s="23">
        <f>IFERROR(INDEX(RAW_Multipliers!$E$5:$FM$1039,MATCH(Settings!$B$5&amp;"|"&amp;$A101,RAW_Multipliers!$A$5:$A$1039,0),56),"")</f>
        <v/>
      </c>
      <c r="U101" s="23">
        <f>IFERROR(INDEX(RAW_Multipliers!$E$5:$FM$1039,MATCH(Settings!$B$5&amp;"|"&amp;$A101,RAW_Multipliers!$A$5:$A$1039,0),60),"")</f>
        <v/>
      </c>
      <c r="V101" s="23">
        <f>IFERROR(INDEX(RAW_Multipliers!$E$5:$FM$1039,MATCH(Settings!$B$5&amp;"|"&amp;$A101,RAW_Multipliers!$A$5:$A$1039,0),64),"")</f>
        <v/>
      </c>
      <c r="W101" s="23">
        <f>IFERROR(INDEX(RAW_Multipliers!$E$5:$FM$1039,MATCH(Settings!$B$5&amp;"|"&amp;$A101,RAW_Multipliers!$A$5:$A$1039,0),63),"")</f>
        <v/>
      </c>
      <c r="X101" s="23">
        <f>IFERROR(INDEX(RAW_Multipliers!$E$5:$FM$1039,MATCH(Settings!$B$5&amp;"|"&amp;$A101,RAW_Multipliers!$A$5:$A$1039,0),2),"")</f>
        <v/>
      </c>
      <c r="Y101" s="23">
        <f>IFERROR(INDEX(RAW_Multipliers!$E$5:$FM$1039,MATCH(Settings!$B$5&amp;"|"&amp;$A101,RAW_Multipliers!$A$5:$A$1039,0),3),"")</f>
        <v/>
      </c>
      <c r="Z101" s="23">
        <f>IFERROR(INDEX(RAW_Multipliers!$E$5:$FM$1039,MATCH(Settings!$B$5&amp;"|"&amp;$A101,RAW_Multipliers!$A$5:$A$1039,0),4),"")</f>
        <v/>
      </c>
    </row>
    <row r="102">
      <c r="A102" s="2" t="inlineStr">
        <is>
          <t>7001</t>
        </is>
      </c>
      <c r="B102" s="2" t="inlineStr">
        <is>
          <t>Computer systems design and related services</t>
        </is>
      </c>
      <c r="C102" s="9">
        <f>INDEX(Lists!$D$5:$D$119,98)</f>
        <v/>
      </c>
      <c r="D102" s="23">
        <f>IFERROR(INDEX(RAW_Multipliers!$E$5:$FM$1039,MATCH(Settings!$B$5&amp;"|"&amp;$A102,RAW_Multipliers!$A$5:$A$1039,0),1),"")</f>
        <v/>
      </c>
      <c r="E102" s="23">
        <f>IFERROR(INDEX(RAW_Multipliers!$E$5:$FM$1039,MATCH(Settings!$B$5&amp;"|"&amp;$A102,RAW_Multipliers!$A$5:$A$1039,0),5),"")</f>
        <v/>
      </c>
      <c r="F102" s="23">
        <f>IFERROR(INDEX(RAW_Multipliers!$E$5:$FM$1039,MATCH(Settings!$B$5&amp;"|"&amp;$A102,RAW_Multipliers!$A$5:$A$1039,0),9),"")</f>
        <v/>
      </c>
      <c r="G102" s="23">
        <f>IFERROR(INDEX(RAW_Multipliers!$E$5:$FM$1039,MATCH(Settings!$B$5&amp;"|"&amp;$A102,RAW_Multipliers!$A$5:$A$1039,0),8),"")</f>
        <v/>
      </c>
      <c r="H102" s="23">
        <f>IFERROR(INDEX(RAW_Multipliers!$E$5:$FM$1039,MATCH(Settings!$B$5&amp;"|"&amp;$A102,RAW_Multipliers!$A$5:$A$1039,0),12),"")</f>
        <v/>
      </c>
      <c r="I102" s="23">
        <f>IFERROR(INDEX(RAW_Multipliers!$E$5:$FM$1039,MATCH(Settings!$B$5&amp;"|"&amp;$A102,RAW_Multipliers!$A$5:$A$1039,0),16),"")</f>
        <v/>
      </c>
      <c r="J102" s="23">
        <f>IFERROR(INDEX(RAW_Multipliers!$E$5:$FM$1039,MATCH(Settings!$B$5&amp;"|"&amp;$A102,RAW_Multipliers!$A$5:$A$1039,0),20),"")</f>
        <v/>
      </c>
      <c r="K102" s="23">
        <f>IFERROR(INDEX(RAW_Multipliers!$E$5:$FM$1039,MATCH(Settings!$B$5&amp;"|"&amp;$A102,RAW_Multipliers!$A$5:$A$1039,0),19),"")</f>
        <v/>
      </c>
      <c r="L102" s="23">
        <f>IFERROR(INDEX(RAW_Multipliers!$E$5:$FM$1039,MATCH(Settings!$B$5&amp;"|"&amp;$A102,RAW_Multipliers!$A$5:$A$1039,0),34),"")</f>
        <v/>
      </c>
      <c r="M102" s="23">
        <f>IFERROR(INDEX(RAW_Multipliers!$E$5:$FM$1039,MATCH(Settings!$B$5&amp;"|"&amp;$A102,RAW_Multipliers!$A$5:$A$1039,0),38),"")</f>
        <v/>
      </c>
      <c r="N102" s="23">
        <f>IFERROR(INDEX(RAW_Multipliers!$E$5:$FM$1039,MATCH(Settings!$B$5&amp;"|"&amp;$A102,RAW_Multipliers!$A$5:$A$1039,0),42),"")</f>
        <v/>
      </c>
      <c r="O102" s="23">
        <f>IFERROR(INDEX(RAW_Multipliers!$E$5:$FM$1039,MATCH(Settings!$B$5&amp;"|"&amp;$A102,RAW_Multipliers!$A$5:$A$1039,0),41),"")</f>
        <v/>
      </c>
      <c r="P102" s="23">
        <f>IFERROR(INDEX(RAW_Multipliers!$E$5:$FM$1039,MATCH(Settings!$B$5&amp;"|"&amp;$A102,RAW_Multipliers!$A$5:$A$1039,0),45),"")</f>
        <v/>
      </c>
      <c r="Q102" s="23">
        <f>IFERROR(INDEX(RAW_Multipliers!$E$5:$FM$1039,MATCH(Settings!$B$5&amp;"|"&amp;$A102,RAW_Multipliers!$A$5:$A$1039,0),49),"")</f>
        <v/>
      </c>
      <c r="R102" s="23">
        <f>IFERROR(INDEX(RAW_Multipliers!$E$5:$FM$1039,MATCH(Settings!$B$5&amp;"|"&amp;$A102,RAW_Multipliers!$A$5:$A$1039,0),53),"")</f>
        <v/>
      </c>
      <c r="S102" s="23">
        <f>IFERROR(INDEX(RAW_Multipliers!$E$5:$FM$1039,MATCH(Settings!$B$5&amp;"|"&amp;$A102,RAW_Multipliers!$A$5:$A$1039,0),52),"")</f>
        <v/>
      </c>
      <c r="T102" s="23">
        <f>IFERROR(INDEX(RAW_Multipliers!$E$5:$FM$1039,MATCH(Settings!$B$5&amp;"|"&amp;$A102,RAW_Multipliers!$A$5:$A$1039,0),56),"")</f>
        <v/>
      </c>
      <c r="U102" s="23">
        <f>IFERROR(INDEX(RAW_Multipliers!$E$5:$FM$1039,MATCH(Settings!$B$5&amp;"|"&amp;$A102,RAW_Multipliers!$A$5:$A$1039,0),60),"")</f>
        <v/>
      </c>
      <c r="V102" s="23">
        <f>IFERROR(INDEX(RAW_Multipliers!$E$5:$FM$1039,MATCH(Settings!$B$5&amp;"|"&amp;$A102,RAW_Multipliers!$A$5:$A$1039,0),64),"")</f>
        <v/>
      </c>
      <c r="W102" s="23">
        <f>IFERROR(INDEX(RAW_Multipliers!$E$5:$FM$1039,MATCH(Settings!$B$5&amp;"|"&amp;$A102,RAW_Multipliers!$A$5:$A$1039,0),63),"")</f>
        <v/>
      </c>
      <c r="X102" s="23">
        <f>IFERROR(INDEX(RAW_Multipliers!$E$5:$FM$1039,MATCH(Settings!$B$5&amp;"|"&amp;$A102,RAW_Multipliers!$A$5:$A$1039,0),2),"")</f>
        <v/>
      </c>
      <c r="Y102" s="23">
        <f>IFERROR(INDEX(RAW_Multipliers!$E$5:$FM$1039,MATCH(Settings!$B$5&amp;"|"&amp;$A102,RAW_Multipliers!$A$5:$A$1039,0),3),"")</f>
        <v/>
      </c>
      <c r="Z102" s="23">
        <f>IFERROR(INDEX(RAW_Multipliers!$E$5:$FM$1039,MATCH(Settings!$B$5&amp;"|"&amp;$A102,RAW_Multipliers!$A$5:$A$1039,0),4),"")</f>
        <v/>
      </c>
    </row>
    <row r="103">
      <c r="A103" s="2" t="inlineStr">
        <is>
          <t>7210</t>
        </is>
      </c>
      <c r="B103" s="2" t="inlineStr">
        <is>
          <t>Employment, travel agency and other administrative services</t>
        </is>
      </c>
      <c r="C103" s="9">
        <f>INDEX(Lists!$D$5:$D$119,99)</f>
        <v/>
      </c>
      <c r="D103" s="23">
        <f>IFERROR(INDEX(RAW_Multipliers!$E$5:$FM$1039,MATCH(Settings!$B$5&amp;"|"&amp;$A103,RAW_Multipliers!$A$5:$A$1039,0),1),"")</f>
        <v/>
      </c>
      <c r="E103" s="23">
        <f>IFERROR(INDEX(RAW_Multipliers!$E$5:$FM$1039,MATCH(Settings!$B$5&amp;"|"&amp;$A103,RAW_Multipliers!$A$5:$A$1039,0),5),"")</f>
        <v/>
      </c>
      <c r="F103" s="23">
        <f>IFERROR(INDEX(RAW_Multipliers!$E$5:$FM$1039,MATCH(Settings!$B$5&amp;"|"&amp;$A103,RAW_Multipliers!$A$5:$A$1039,0),9),"")</f>
        <v/>
      </c>
      <c r="G103" s="23">
        <f>IFERROR(INDEX(RAW_Multipliers!$E$5:$FM$1039,MATCH(Settings!$B$5&amp;"|"&amp;$A103,RAW_Multipliers!$A$5:$A$1039,0),8),"")</f>
        <v/>
      </c>
      <c r="H103" s="23">
        <f>IFERROR(INDEX(RAW_Multipliers!$E$5:$FM$1039,MATCH(Settings!$B$5&amp;"|"&amp;$A103,RAW_Multipliers!$A$5:$A$1039,0),12),"")</f>
        <v/>
      </c>
      <c r="I103" s="23">
        <f>IFERROR(INDEX(RAW_Multipliers!$E$5:$FM$1039,MATCH(Settings!$B$5&amp;"|"&amp;$A103,RAW_Multipliers!$A$5:$A$1039,0),16),"")</f>
        <v/>
      </c>
      <c r="J103" s="23">
        <f>IFERROR(INDEX(RAW_Multipliers!$E$5:$FM$1039,MATCH(Settings!$B$5&amp;"|"&amp;$A103,RAW_Multipliers!$A$5:$A$1039,0),20),"")</f>
        <v/>
      </c>
      <c r="K103" s="23">
        <f>IFERROR(INDEX(RAW_Multipliers!$E$5:$FM$1039,MATCH(Settings!$B$5&amp;"|"&amp;$A103,RAW_Multipliers!$A$5:$A$1039,0),19),"")</f>
        <v/>
      </c>
      <c r="L103" s="23">
        <f>IFERROR(INDEX(RAW_Multipliers!$E$5:$FM$1039,MATCH(Settings!$B$5&amp;"|"&amp;$A103,RAW_Multipliers!$A$5:$A$1039,0),34),"")</f>
        <v/>
      </c>
      <c r="M103" s="23">
        <f>IFERROR(INDEX(RAW_Multipliers!$E$5:$FM$1039,MATCH(Settings!$B$5&amp;"|"&amp;$A103,RAW_Multipliers!$A$5:$A$1039,0),38),"")</f>
        <v/>
      </c>
      <c r="N103" s="23">
        <f>IFERROR(INDEX(RAW_Multipliers!$E$5:$FM$1039,MATCH(Settings!$B$5&amp;"|"&amp;$A103,RAW_Multipliers!$A$5:$A$1039,0),42),"")</f>
        <v/>
      </c>
      <c r="O103" s="23">
        <f>IFERROR(INDEX(RAW_Multipliers!$E$5:$FM$1039,MATCH(Settings!$B$5&amp;"|"&amp;$A103,RAW_Multipliers!$A$5:$A$1039,0),41),"")</f>
        <v/>
      </c>
      <c r="P103" s="23">
        <f>IFERROR(INDEX(RAW_Multipliers!$E$5:$FM$1039,MATCH(Settings!$B$5&amp;"|"&amp;$A103,RAW_Multipliers!$A$5:$A$1039,0),45),"")</f>
        <v/>
      </c>
      <c r="Q103" s="23">
        <f>IFERROR(INDEX(RAW_Multipliers!$E$5:$FM$1039,MATCH(Settings!$B$5&amp;"|"&amp;$A103,RAW_Multipliers!$A$5:$A$1039,0),49),"")</f>
        <v/>
      </c>
      <c r="R103" s="23">
        <f>IFERROR(INDEX(RAW_Multipliers!$E$5:$FM$1039,MATCH(Settings!$B$5&amp;"|"&amp;$A103,RAW_Multipliers!$A$5:$A$1039,0),53),"")</f>
        <v/>
      </c>
      <c r="S103" s="23">
        <f>IFERROR(INDEX(RAW_Multipliers!$E$5:$FM$1039,MATCH(Settings!$B$5&amp;"|"&amp;$A103,RAW_Multipliers!$A$5:$A$1039,0),52),"")</f>
        <v/>
      </c>
      <c r="T103" s="23">
        <f>IFERROR(INDEX(RAW_Multipliers!$E$5:$FM$1039,MATCH(Settings!$B$5&amp;"|"&amp;$A103,RAW_Multipliers!$A$5:$A$1039,0),56),"")</f>
        <v/>
      </c>
      <c r="U103" s="23">
        <f>IFERROR(INDEX(RAW_Multipliers!$E$5:$FM$1039,MATCH(Settings!$B$5&amp;"|"&amp;$A103,RAW_Multipliers!$A$5:$A$1039,0),60),"")</f>
        <v/>
      </c>
      <c r="V103" s="23">
        <f>IFERROR(INDEX(RAW_Multipliers!$E$5:$FM$1039,MATCH(Settings!$B$5&amp;"|"&amp;$A103,RAW_Multipliers!$A$5:$A$1039,0),64),"")</f>
        <v/>
      </c>
      <c r="W103" s="23">
        <f>IFERROR(INDEX(RAW_Multipliers!$E$5:$FM$1039,MATCH(Settings!$B$5&amp;"|"&amp;$A103,RAW_Multipliers!$A$5:$A$1039,0),63),"")</f>
        <v/>
      </c>
      <c r="X103" s="23">
        <f>IFERROR(INDEX(RAW_Multipliers!$E$5:$FM$1039,MATCH(Settings!$B$5&amp;"|"&amp;$A103,RAW_Multipliers!$A$5:$A$1039,0),2),"")</f>
        <v/>
      </c>
      <c r="Y103" s="23">
        <f>IFERROR(INDEX(RAW_Multipliers!$E$5:$FM$1039,MATCH(Settings!$B$5&amp;"|"&amp;$A103,RAW_Multipliers!$A$5:$A$1039,0),3),"")</f>
        <v/>
      </c>
      <c r="Z103" s="23">
        <f>IFERROR(INDEX(RAW_Multipliers!$E$5:$FM$1039,MATCH(Settings!$B$5&amp;"|"&amp;$A103,RAW_Multipliers!$A$5:$A$1039,0),4),"")</f>
        <v/>
      </c>
    </row>
    <row r="104">
      <c r="A104" s="2" t="inlineStr">
        <is>
          <t>7310</t>
        </is>
      </c>
      <c r="B104" s="2" t="inlineStr">
        <is>
          <t>Building cleaning, pest control and other support services</t>
        </is>
      </c>
      <c r="C104" s="9">
        <f>INDEX(Lists!$D$5:$D$119,100)</f>
        <v/>
      </c>
      <c r="D104" s="23">
        <f>IFERROR(INDEX(RAW_Multipliers!$E$5:$FM$1039,MATCH(Settings!$B$5&amp;"|"&amp;$A104,RAW_Multipliers!$A$5:$A$1039,0),1),"")</f>
        <v/>
      </c>
      <c r="E104" s="23">
        <f>IFERROR(INDEX(RAW_Multipliers!$E$5:$FM$1039,MATCH(Settings!$B$5&amp;"|"&amp;$A104,RAW_Multipliers!$A$5:$A$1039,0),5),"")</f>
        <v/>
      </c>
      <c r="F104" s="23">
        <f>IFERROR(INDEX(RAW_Multipliers!$E$5:$FM$1039,MATCH(Settings!$B$5&amp;"|"&amp;$A104,RAW_Multipliers!$A$5:$A$1039,0),9),"")</f>
        <v/>
      </c>
      <c r="G104" s="23">
        <f>IFERROR(INDEX(RAW_Multipliers!$E$5:$FM$1039,MATCH(Settings!$B$5&amp;"|"&amp;$A104,RAW_Multipliers!$A$5:$A$1039,0),8),"")</f>
        <v/>
      </c>
      <c r="H104" s="23">
        <f>IFERROR(INDEX(RAW_Multipliers!$E$5:$FM$1039,MATCH(Settings!$B$5&amp;"|"&amp;$A104,RAW_Multipliers!$A$5:$A$1039,0),12),"")</f>
        <v/>
      </c>
      <c r="I104" s="23">
        <f>IFERROR(INDEX(RAW_Multipliers!$E$5:$FM$1039,MATCH(Settings!$B$5&amp;"|"&amp;$A104,RAW_Multipliers!$A$5:$A$1039,0),16),"")</f>
        <v/>
      </c>
      <c r="J104" s="23">
        <f>IFERROR(INDEX(RAW_Multipliers!$E$5:$FM$1039,MATCH(Settings!$B$5&amp;"|"&amp;$A104,RAW_Multipliers!$A$5:$A$1039,0),20),"")</f>
        <v/>
      </c>
      <c r="K104" s="23">
        <f>IFERROR(INDEX(RAW_Multipliers!$E$5:$FM$1039,MATCH(Settings!$B$5&amp;"|"&amp;$A104,RAW_Multipliers!$A$5:$A$1039,0),19),"")</f>
        <v/>
      </c>
      <c r="L104" s="23">
        <f>IFERROR(INDEX(RAW_Multipliers!$E$5:$FM$1039,MATCH(Settings!$B$5&amp;"|"&amp;$A104,RAW_Multipliers!$A$5:$A$1039,0),34),"")</f>
        <v/>
      </c>
      <c r="M104" s="23">
        <f>IFERROR(INDEX(RAW_Multipliers!$E$5:$FM$1039,MATCH(Settings!$B$5&amp;"|"&amp;$A104,RAW_Multipliers!$A$5:$A$1039,0),38),"")</f>
        <v/>
      </c>
      <c r="N104" s="23">
        <f>IFERROR(INDEX(RAW_Multipliers!$E$5:$FM$1039,MATCH(Settings!$B$5&amp;"|"&amp;$A104,RAW_Multipliers!$A$5:$A$1039,0),42),"")</f>
        <v/>
      </c>
      <c r="O104" s="23">
        <f>IFERROR(INDEX(RAW_Multipliers!$E$5:$FM$1039,MATCH(Settings!$B$5&amp;"|"&amp;$A104,RAW_Multipliers!$A$5:$A$1039,0),41),"")</f>
        <v/>
      </c>
      <c r="P104" s="23">
        <f>IFERROR(INDEX(RAW_Multipliers!$E$5:$FM$1039,MATCH(Settings!$B$5&amp;"|"&amp;$A104,RAW_Multipliers!$A$5:$A$1039,0),45),"")</f>
        <v/>
      </c>
      <c r="Q104" s="23">
        <f>IFERROR(INDEX(RAW_Multipliers!$E$5:$FM$1039,MATCH(Settings!$B$5&amp;"|"&amp;$A104,RAW_Multipliers!$A$5:$A$1039,0),49),"")</f>
        <v/>
      </c>
      <c r="R104" s="23">
        <f>IFERROR(INDEX(RAW_Multipliers!$E$5:$FM$1039,MATCH(Settings!$B$5&amp;"|"&amp;$A104,RAW_Multipliers!$A$5:$A$1039,0),53),"")</f>
        <v/>
      </c>
      <c r="S104" s="23">
        <f>IFERROR(INDEX(RAW_Multipliers!$E$5:$FM$1039,MATCH(Settings!$B$5&amp;"|"&amp;$A104,RAW_Multipliers!$A$5:$A$1039,0),52),"")</f>
        <v/>
      </c>
      <c r="T104" s="23">
        <f>IFERROR(INDEX(RAW_Multipliers!$E$5:$FM$1039,MATCH(Settings!$B$5&amp;"|"&amp;$A104,RAW_Multipliers!$A$5:$A$1039,0),56),"")</f>
        <v/>
      </c>
      <c r="U104" s="23">
        <f>IFERROR(INDEX(RAW_Multipliers!$E$5:$FM$1039,MATCH(Settings!$B$5&amp;"|"&amp;$A104,RAW_Multipliers!$A$5:$A$1039,0),60),"")</f>
        <v/>
      </c>
      <c r="V104" s="23">
        <f>IFERROR(INDEX(RAW_Multipliers!$E$5:$FM$1039,MATCH(Settings!$B$5&amp;"|"&amp;$A104,RAW_Multipliers!$A$5:$A$1039,0),64),"")</f>
        <v/>
      </c>
      <c r="W104" s="23">
        <f>IFERROR(INDEX(RAW_Multipliers!$E$5:$FM$1039,MATCH(Settings!$B$5&amp;"|"&amp;$A104,RAW_Multipliers!$A$5:$A$1039,0),63),"")</f>
        <v/>
      </c>
      <c r="X104" s="23">
        <f>IFERROR(INDEX(RAW_Multipliers!$E$5:$FM$1039,MATCH(Settings!$B$5&amp;"|"&amp;$A104,RAW_Multipliers!$A$5:$A$1039,0),2),"")</f>
        <v/>
      </c>
      <c r="Y104" s="23">
        <f>IFERROR(INDEX(RAW_Multipliers!$E$5:$FM$1039,MATCH(Settings!$B$5&amp;"|"&amp;$A104,RAW_Multipliers!$A$5:$A$1039,0),3),"")</f>
        <v/>
      </c>
      <c r="Z104" s="23">
        <f>IFERROR(INDEX(RAW_Multipliers!$E$5:$FM$1039,MATCH(Settings!$B$5&amp;"|"&amp;$A104,RAW_Multipliers!$A$5:$A$1039,0),4),"")</f>
        <v/>
      </c>
    </row>
    <row r="105">
      <c r="A105" s="2" t="inlineStr">
        <is>
          <t>7501</t>
        </is>
      </c>
      <c r="B105" s="2" t="inlineStr">
        <is>
          <t>Public administration and regulatory services</t>
        </is>
      </c>
      <c r="C105" s="9">
        <f>INDEX(Lists!$D$5:$D$119,101)</f>
        <v/>
      </c>
      <c r="D105" s="23">
        <f>IFERROR(INDEX(RAW_Multipliers!$E$5:$FM$1039,MATCH(Settings!$B$5&amp;"|"&amp;$A105,RAW_Multipliers!$A$5:$A$1039,0),1),"")</f>
        <v/>
      </c>
      <c r="E105" s="23">
        <f>IFERROR(INDEX(RAW_Multipliers!$E$5:$FM$1039,MATCH(Settings!$B$5&amp;"|"&amp;$A105,RAW_Multipliers!$A$5:$A$1039,0),5),"")</f>
        <v/>
      </c>
      <c r="F105" s="23">
        <f>IFERROR(INDEX(RAW_Multipliers!$E$5:$FM$1039,MATCH(Settings!$B$5&amp;"|"&amp;$A105,RAW_Multipliers!$A$5:$A$1039,0),9),"")</f>
        <v/>
      </c>
      <c r="G105" s="23">
        <f>IFERROR(INDEX(RAW_Multipliers!$E$5:$FM$1039,MATCH(Settings!$B$5&amp;"|"&amp;$A105,RAW_Multipliers!$A$5:$A$1039,0),8),"")</f>
        <v/>
      </c>
      <c r="H105" s="23">
        <f>IFERROR(INDEX(RAW_Multipliers!$E$5:$FM$1039,MATCH(Settings!$B$5&amp;"|"&amp;$A105,RAW_Multipliers!$A$5:$A$1039,0),12),"")</f>
        <v/>
      </c>
      <c r="I105" s="23">
        <f>IFERROR(INDEX(RAW_Multipliers!$E$5:$FM$1039,MATCH(Settings!$B$5&amp;"|"&amp;$A105,RAW_Multipliers!$A$5:$A$1039,0),16),"")</f>
        <v/>
      </c>
      <c r="J105" s="23">
        <f>IFERROR(INDEX(RAW_Multipliers!$E$5:$FM$1039,MATCH(Settings!$B$5&amp;"|"&amp;$A105,RAW_Multipliers!$A$5:$A$1039,0),20),"")</f>
        <v/>
      </c>
      <c r="K105" s="23">
        <f>IFERROR(INDEX(RAW_Multipliers!$E$5:$FM$1039,MATCH(Settings!$B$5&amp;"|"&amp;$A105,RAW_Multipliers!$A$5:$A$1039,0),19),"")</f>
        <v/>
      </c>
      <c r="L105" s="23">
        <f>IFERROR(INDEX(RAW_Multipliers!$E$5:$FM$1039,MATCH(Settings!$B$5&amp;"|"&amp;$A105,RAW_Multipliers!$A$5:$A$1039,0),34),"")</f>
        <v/>
      </c>
      <c r="M105" s="23">
        <f>IFERROR(INDEX(RAW_Multipliers!$E$5:$FM$1039,MATCH(Settings!$B$5&amp;"|"&amp;$A105,RAW_Multipliers!$A$5:$A$1039,0),38),"")</f>
        <v/>
      </c>
      <c r="N105" s="23">
        <f>IFERROR(INDEX(RAW_Multipliers!$E$5:$FM$1039,MATCH(Settings!$B$5&amp;"|"&amp;$A105,RAW_Multipliers!$A$5:$A$1039,0),42),"")</f>
        <v/>
      </c>
      <c r="O105" s="23">
        <f>IFERROR(INDEX(RAW_Multipliers!$E$5:$FM$1039,MATCH(Settings!$B$5&amp;"|"&amp;$A105,RAW_Multipliers!$A$5:$A$1039,0),41),"")</f>
        <v/>
      </c>
      <c r="P105" s="23">
        <f>IFERROR(INDEX(RAW_Multipliers!$E$5:$FM$1039,MATCH(Settings!$B$5&amp;"|"&amp;$A105,RAW_Multipliers!$A$5:$A$1039,0),45),"")</f>
        <v/>
      </c>
      <c r="Q105" s="23">
        <f>IFERROR(INDEX(RAW_Multipliers!$E$5:$FM$1039,MATCH(Settings!$B$5&amp;"|"&amp;$A105,RAW_Multipliers!$A$5:$A$1039,0),49),"")</f>
        <v/>
      </c>
      <c r="R105" s="23">
        <f>IFERROR(INDEX(RAW_Multipliers!$E$5:$FM$1039,MATCH(Settings!$B$5&amp;"|"&amp;$A105,RAW_Multipliers!$A$5:$A$1039,0),53),"")</f>
        <v/>
      </c>
      <c r="S105" s="23">
        <f>IFERROR(INDEX(RAW_Multipliers!$E$5:$FM$1039,MATCH(Settings!$B$5&amp;"|"&amp;$A105,RAW_Multipliers!$A$5:$A$1039,0),52),"")</f>
        <v/>
      </c>
      <c r="T105" s="23">
        <f>IFERROR(INDEX(RAW_Multipliers!$E$5:$FM$1039,MATCH(Settings!$B$5&amp;"|"&amp;$A105,RAW_Multipliers!$A$5:$A$1039,0),56),"")</f>
        <v/>
      </c>
      <c r="U105" s="23">
        <f>IFERROR(INDEX(RAW_Multipliers!$E$5:$FM$1039,MATCH(Settings!$B$5&amp;"|"&amp;$A105,RAW_Multipliers!$A$5:$A$1039,0),60),"")</f>
        <v/>
      </c>
      <c r="V105" s="23">
        <f>IFERROR(INDEX(RAW_Multipliers!$E$5:$FM$1039,MATCH(Settings!$B$5&amp;"|"&amp;$A105,RAW_Multipliers!$A$5:$A$1039,0),64),"")</f>
        <v/>
      </c>
      <c r="W105" s="23">
        <f>IFERROR(INDEX(RAW_Multipliers!$E$5:$FM$1039,MATCH(Settings!$B$5&amp;"|"&amp;$A105,RAW_Multipliers!$A$5:$A$1039,0),63),"")</f>
        <v/>
      </c>
      <c r="X105" s="23">
        <f>IFERROR(INDEX(RAW_Multipliers!$E$5:$FM$1039,MATCH(Settings!$B$5&amp;"|"&amp;$A105,RAW_Multipliers!$A$5:$A$1039,0),2),"")</f>
        <v/>
      </c>
      <c r="Y105" s="23">
        <f>IFERROR(INDEX(RAW_Multipliers!$E$5:$FM$1039,MATCH(Settings!$B$5&amp;"|"&amp;$A105,RAW_Multipliers!$A$5:$A$1039,0),3),"")</f>
        <v/>
      </c>
      <c r="Z105" s="23">
        <f>IFERROR(INDEX(RAW_Multipliers!$E$5:$FM$1039,MATCH(Settings!$B$5&amp;"|"&amp;$A105,RAW_Multipliers!$A$5:$A$1039,0),4),"")</f>
        <v/>
      </c>
    </row>
    <row r="106">
      <c r="A106" s="2" t="inlineStr">
        <is>
          <t>7601</t>
        </is>
      </c>
      <c r="B106" s="2" t="inlineStr">
        <is>
          <t>Defence</t>
        </is>
      </c>
      <c r="C106" s="9">
        <f>INDEX(Lists!$D$5:$D$119,102)</f>
        <v/>
      </c>
      <c r="D106" s="23">
        <f>IFERROR(INDEX(RAW_Multipliers!$E$5:$FM$1039,MATCH(Settings!$B$5&amp;"|"&amp;$A106,RAW_Multipliers!$A$5:$A$1039,0),1),"")</f>
        <v/>
      </c>
      <c r="E106" s="23">
        <f>IFERROR(INDEX(RAW_Multipliers!$E$5:$FM$1039,MATCH(Settings!$B$5&amp;"|"&amp;$A106,RAW_Multipliers!$A$5:$A$1039,0),5),"")</f>
        <v/>
      </c>
      <c r="F106" s="23">
        <f>IFERROR(INDEX(RAW_Multipliers!$E$5:$FM$1039,MATCH(Settings!$B$5&amp;"|"&amp;$A106,RAW_Multipliers!$A$5:$A$1039,0),9),"")</f>
        <v/>
      </c>
      <c r="G106" s="23">
        <f>IFERROR(INDEX(RAW_Multipliers!$E$5:$FM$1039,MATCH(Settings!$B$5&amp;"|"&amp;$A106,RAW_Multipliers!$A$5:$A$1039,0),8),"")</f>
        <v/>
      </c>
      <c r="H106" s="23">
        <f>IFERROR(INDEX(RAW_Multipliers!$E$5:$FM$1039,MATCH(Settings!$B$5&amp;"|"&amp;$A106,RAW_Multipliers!$A$5:$A$1039,0),12),"")</f>
        <v/>
      </c>
      <c r="I106" s="23">
        <f>IFERROR(INDEX(RAW_Multipliers!$E$5:$FM$1039,MATCH(Settings!$B$5&amp;"|"&amp;$A106,RAW_Multipliers!$A$5:$A$1039,0),16),"")</f>
        <v/>
      </c>
      <c r="J106" s="23">
        <f>IFERROR(INDEX(RAW_Multipliers!$E$5:$FM$1039,MATCH(Settings!$B$5&amp;"|"&amp;$A106,RAW_Multipliers!$A$5:$A$1039,0),20),"")</f>
        <v/>
      </c>
      <c r="K106" s="23">
        <f>IFERROR(INDEX(RAW_Multipliers!$E$5:$FM$1039,MATCH(Settings!$B$5&amp;"|"&amp;$A106,RAW_Multipliers!$A$5:$A$1039,0),19),"")</f>
        <v/>
      </c>
      <c r="L106" s="23">
        <f>IFERROR(INDEX(RAW_Multipliers!$E$5:$FM$1039,MATCH(Settings!$B$5&amp;"|"&amp;$A106,RAW_Multipliers!$A$5:$A$1039,0),34),"")</f>
        <v/>
      </c>
      <c r="M106" s="23">
        <f>IFERROR(INDEX(RAW_Multipliers!$E$5:$FM$1039,MATCH(Settings!$B$5&amp;"|"&amp;$A106,RAW_Multipliers!$A$5:$A$1039,0),38),"")</f>
        <v/>
      </c>
      <c r="N106" s="23">
        <f>IFERROR(INDEX(RAW_Multipliers!$E$5:$FM$1039,MATCH(Settings!$B$5&amp;"|"&amp;$A106,RAW_Multipliers!$A$5:$A$1039,0),42),"")</f>
        <v/>
      </c>
      <c r="O106" s="23">
        <f>IFERROR(INDEX(RAW_Multipliers!$E$5:$FM$1039,MATCH(Settings!$B$5&amp;"|"&amp;$A106,RAW_Multipliers!$A$5:$A$1039,0),41),"")</f>
        <v/>
      </c>
      <c r="P106" s="23">
        <f>IFERROR(INDEX(RAW_Multipliers!$E$5:$FM$1039,MATCH(Settings!$B$5&amp;"|"&amp;$A106,RAW_Multipliers!$A$5:$A$1039,0),45),"")</f>
        <v/>
      </c>
      <c r="Q106" s="23">
        <f>IFERROR(INDEX(RAW_Multipliers!$E$5:$FM$1039,MATCH(Settings!$B$5&amp;"|"&amp;$A106,RAW_Multipliers!$A$5:$A$1039,0),49),"")</f>
        <v/>
      </c>
      <c r="R106" s="23">
        <f>IFERROR(INDEX(RAW_Multipliers!$E$5:$FM$1039,MATCH(Settings!$B$5&amp;"|"&amp;$A106,RAW_Multipliers!$A$5:$A$1039,0),53),"")</f>
        <v/>
      </c>
      <c r="S106" s="23">
        <f>IFERROR(INDEX(RAW_Multipliers!$E$5:$FM$1039,MATCH(Settings!$B$5&amp;"|"&amp;$A106,RAW_Multipliers!$A$5:$A$1039,0),52),"")</f>
        <v/>
      </c>
      <c r="T106" s="23">
        <f>IFERROR(INDEX(RAW_Multipliers!$E$5:$FM$1039,MATCH(Settings!$B$5&amp;"|"&amp;$A106,RAW_Multipliers!$A$5:$A$1039,0),56),"")</f>
        <v/>
      </c>
      <c r="U106" s="23">
        <f>IFERROR(INDEX(RAW_Multipliers!$E$5:$FM$1039,MATCH(Settings!$B$5&amp;"|"&amp;$A106,RAW_Multipliers!$A$5:$A$1039,0),60),"")</f>
        <v/>
      </c>
      <c r="V106" s="23">
        <f>IFERROR(INDEX(RAW_Multipliers!$E$5:$FM$1039,MATCH(Settings!$B$5&amp;"|"&amp;$A106,RAW_Multipliers!$A$5:$A$1039,0),64),"")</f>
        <v/>
      </c>
      <c r="W106" s="23">
        <f>IFERROR(INDEX(RAW_Multipliers!$E$5:$FM$1039,MATCH(Settings!$B$5&amp;"|"&amp;$A106,RAW_Multipliers!$A$5:$A$1039,0),63),"")</f>
        <v/>
      </c>
      <c r="X106" s="23">
        <f>IFERROR(INDEX(RAW_Multipliers!$E$5:$FM$1039,MATCH(Settings!$B$5&amp;"|"&amp;$A106,RAW_Multipliers!$A$5:$A$1039,0),2),"")</f>
        <v/>
      </c>
      <c r="Y106" s="23">
        <f>IFERROR(INDEX(RAW_Multipliers!$E$5:$FM$1039,MATCH(Settings!$B$5&amp;"|"&amp;$A106,RAW_Multipliers!$A$5:$A$1039,0),3),"")</f>
        <v/>
      </c>
      <c r="Z106" s="23">
        <f>IFERROR(INDEX(RAW_Multipliers!$E$5:$FM$1039,MATCH(Settings!$B$5&amp;"|"&amp;$A106,RAW_Multipliers!$A$5:$A$1039,0),4),"")</f>
        <v/>
      </c>
    </row>
    <row r="107">
      <c r="A107" s="2" t="inlineStr">
        <is>
          <t>7701</t>
        </is>
      </c>
      <c r="B107" s="2" t="inlineStr">
        <is>
          <t>Public order and safety</t>
        </is>
      </c>
      <c r="C107" s="9">
        <f>INDEX(Lists!$D$5:$D$119,103)</f>
        <v/>
      </c>
      <c r="D107" s="23">
        <f>IFERROR(INDEX(RAW_Multipliers!$E$5:$FM$1039,MATCH(Settings!$B$5&amp;"|"&amp;$A107,RAW_Multipliers!$A$5:$A$1039,0),1),"")</f>
        <v/>
      </c>
      <c r="E107" s="23">
        <f>IFERROR(INDEX(RAW_Multipliers!$E$5:$FM$1039,MATCH(Settings!$B$5&amp;"|"&amp;$A107,RAW_Multipliers!$A$5:$A$1039,0),5),"")</f>
        <v/>
      </c>
      <c r="F107" s="23">
        <f>IFERROR(INDEX(RAW_Multipliers!$E$5:$FM$1039,MATCH(Settings!$B$5&amp;"|"&amp;$A107,RAW_Multipliers!$A$5:$A$1039,0),9),"")</f>
        <v/>
      </c>
      <c r="G107" s="23">
        <f>IFERROR(INDEX(RAW_Multipliers!$E$5:$FM$1039,MATCH(Settings!$B$5&amp;"|"&amp;$A107,RAW_Multipliers!$A$5:$A$1039,0),8),"")</f>
        <v/>
      </c>
      <c r="H107" s="23">
        <f>IFERROR(INDEX(RAW_Multipliers!$E$5:$FM$1039,MATCH(Settings!$B$5&amp;"|"&amp;$A107,RAW_Multipliers!$A$5:$A$1039,0),12),"")</f>
        <v/>
      </c>
      <c r="I107" s="23">
        <f>IFERROR(INDEX(RAW_Multipliers!$E$5:$FM$1039,MATCH(Settings!$B$5&amp;"|"&amp;$A107,RAW_Multipliers!$A$5:$A$1039,0),16),"")</f>
        <v/>
      </c>
      <c r="J107" s="23">
        <f>IFERROR(INDEX(RAW_Multipliers!$E$5:$FM$1039,MATCH(Settings!$B$5&amp;"|"&amp;$A107,RAW_Multipliers!$A$5:$A$1039,0),20),"")</f>
        <v/>
      </c>
      <c r="K107" s="23">
        <f>IFERROR(INDEX(RAW_Multipliers!$E$5:$FM$1039,MATCH(Settings!$B$5&amp;"|"&amp;$A107,RAW_Multipliers!$A$5:$A$1039,0),19),"")</f>
        <v/>
      </c>
      <c r="L107" s="23">
        <f>IFERROR(INDEX(RAW_Multipliers!$E$5:$FM$1039,MATCH(Settings!$B$5&amp;"|"&amp;$A107,RAW_Multipliers!$A$5:$A$1039,0),34),"")</f>
        <v/>
      </c>
      <c r="M107" s="23">
        <f>IFERROR(INDEX(RAW_Multipliers!$E$5:$FM$1039,MATCH(Settings!$B$5&amp;"|"&amp;$A107,RAW_Multipliers!$A$5:$A$1039,0),38),"")</f>
        <v/>
      </c>
      <c r="N107" s="23">
        <f>IFERROR(INDEX(RAW_Multipliers!$E$5:$FM$1039,MATCH(Settings!$B$5&amp;"|"&amp;$A107,RAW_Multipliers!$A$5:$A$1039,0),42),"")</f>
        <v/>
      </c>
      <c r="O107" s="23">
        <f>IFERROR(INDEX(RAW_Multipliers!$E$5:$FM$1039,MATCH(Settings!$B$5&amp;"|"&amp;$A107,RAW_Multipliers!$A$5:$A$1039,0),41),"")</f>
        <v/>
      </c>
      <c r="P107" s="23">
        <f>IFERROR(INDEX(RAW_Multipliers!$E$5:$FM$1039,MATCH(Settings!$B$5&amp;"|"&amp;$A107,RAW_Multipliers!$A$5:$A$1039,0),45),"")</f>
        <v/>
      </c>
      <c r="Q107" s="23">
        <f>IFERROR(INDEX(RAW_Multipliers!$E$5:$FM$1039,MATCH(Settings!$B$5&amp;"|"&amp;$A107,RAW_Multipliers!$A$5:$A$1039,0),49),"")</f>
        <v/>
      </c>
      <c r="R107" s="23">
        <f>IFERROR(INDEX(RAW_Multipliers!$E$5:$FM$1039,MATCH(Settings!$B$5&amp;"|"&amp;$A107,RAW_Multipliers!$A$5:$A$1039,0),53),"")</f>
        <v/>
      </c>
      <c r="S107" s="23">
        <f>IFERROR(INDEX(RAW_Multipliers!$E$5:$FM$1039,MATCH(Settings!$B$5&amp;"|"&amp;$A107,RAW_Multipliers!$A$5:$A$1039,0),52),"")</f>
        <v/>
      </c>
      <c r="T107" s="23">
        <f>IFERROR(INDEX(RAW_Multipliers!$E$5:$FM$1039,MATCH(Settings!$B$5&amp;"|"&amp;$A107,RAW_Multipliers!$A$5:$A$1039,0),56),"")</f>
        <v/>
      </c>
      <c r="U107" s="23">
        <f>IFERROR(INDEX(RAW_Multipliers!$E$5:$FM$1039,MATCH(Settings!$B$5&amp;"|"&amp;$A107,RAW_Multipliers!$A$5:$A$1039,0),60),"")</f>
        <v/>
      </c>
      <c r="V107" s="23">
        <f>IFERROR(INDEX(RAW_Multipliers!$E$5:$FM$1039,MATCH(Settings!$B$5&amp;"|"&amp;$A107,RAW_Multipliers!$A$5:$A$1039,0),64),"")</f>
        <v/>
      </c>
      <c r="W107" s="23">
        <f>IFERROR(INDEX(RAW_Multipliers!$E$5:$FM$1039,MATCH(Settings!$B$5&amp;"|"&amp;$A107,RAW_Multipliers!$A$5:$A$1039,0),63),"")</f>
        <v/>
      </c>
      <c r="X107" s="23">
        <f>IFERROR(INDEX(RAW_Multipliers!$E$5:$FM$1039,MATCH(Settings!$B$5&amp;"|"&amp;$A107,RAW_Multipliers!$A$5:$A$1039,0),2),"")</f>
        <v/>
      </c>
      <c r="Y107" s="23">
        <f>IFERROR(INDEX(RAW_Multipliers!$E$5:$FM$1039,MATCH(Settings!$B$5&amp;"|"&amp;$A107,RAW_Multipliers!$A$5:$A$1039,0),3),"")</f>
        <v/>
      </c>
      <c r="Z107" s="23">
        <f>IFERROR(INDEX(RAW_Multipliers!$E$5:$FM$1039,MATCH(Settings!$B$5&amp;"|"&amp;$A107,RAW_Multipliers!$A$5:$A$1039,0),4),"")</f>
        <v/>
      </c>
    </row>
    <row r="108">
      <c r="A108" s="2" t="inlineStr">
        <is>
          <t>8010</t>
        </is>
      </c>
      <c r="B108" s="2" t="inlineStr">
        <is>
          <t>Primary and secondary education services (including pre-schools and special schools)</t>
        </is>
      </c>
      <c r="C108" s="9">
        <f>INDEX(Lists!$D$5:$D$119,104)</f>
        <v/>
      </c>
      <c r="D108" s="23">
        <f>IFERROR(INDEX(RAW_Multipliers!$E$5:$FM$1039,MATCH(Settings!$B$5&amp;"|"&amp;$A108,RAW_Multipliers!$A$5:$A$1039,0),1),"")</f>
        <v/>
      </c>
      <c r="E108" s="23">
        <f>IFERROR(INDEX(RAW_Multipliers!$E$5:$FM$1039,MATCH(Settings!$B$5&amp;"|"&amp;$A108,RAW_Multipliers!$A$5:$A$1039,0),5),"")</f>
        <v/>
      </c>
      <c r="F108" s="23">
        <f>IFERROR(INDEX(RAW_Multipliers!$E$5:$FM$1039,MATCH(Settings!$B$5&amp;"|"&amp;$A108,RAW_Multipliers!$A$5:$A$1039,0),9),"")</f>
        <v/>
      </c>
      <c r="G108" s="23">
        <f>IFERROR(INDEX(RAW_Multipliers!$E$5:$FM$1039,MATCH(Settings!$B$5&amp;"|"&amp;$A108,RAW_Multipliers!$A$5:$A$1039,0),8),"")</f>
        <v/>
      </c>
      <c r="H108" s="23">
        <f>IFERROR(INDEX(RAW_Multipliers!$E$5:$FM$1039,MATCH(Settings!$B$5&amp;"|"&amp;$A108,RAW_Multipliers!$A$5:$A$1039,0),12),"")</f>
        <v/>
      </c>
      <c r="I108" s="23">
        <f>IFERROR(INDEX(RAW_Multipliers!$E$5:$FM$1039,MATCH(Settings!$B$5&amp;"|"&amp;$A108,RAW_Multipliers!$A$5:$A$1039,0),16),"")</f>
        <v/>
      </c>
      <c r="J108" s="23">
        <f>IFERROR(INDEX(RAW_Multipliers!$E$5:$FM$1039,MATCH(Settings!$B$5&amp;"|"&amp;$A108,RAW_Multipliers!$A$5:$A$1039,0),20),"")</f>
        <v/>
      </c>
      <c r="K108" s="23">
        <f>IFERROR(INDEX(RAW_Multipliers!$E$5:$FM$1039,MATCH(Settings!$B$5&amp;"|"&amp;$A108,RAW_Multipliers!$A$5:$A$1039,0),19),"")</f>
        <v/>
      </c>
      <c r="L108" s="23">
        <f>IFERROR(INDEX(RAW_Multipliers!$E$5:$FM$1039,MATCH(Settings!$B$5&amp;"|"&amp;$A108,RAW_Multipliers!$A$5:$A$1039,0),34),"")</f>
        <v/>
      </c>
      <c r="M108" s="23">
        <f>IFERROR(INDEX(RAW_Multipliers!$E$5:$FM$1039,MATCH(Settings!$B$5&amp;"|"&amp;$A108,RAW_Multipliers!$A$5:$A$1039,0),38),"")</f>
        <v/>
      </c>
      <c r="N108" s="23">
        <f>IFERROR(INDEX(RAW_Multipliers!$E$5:$FM$1039,MATCH(Settings!$B$5&amp;"|"&amp;$A108,RAW_Multipliers!$A$5:$A$1039,0),42),"")</f>
        <v/>
      </c>
      <c r="O108" s="23">
        <f>IFERROR(INDEX(RAW_Multipliers!$E$5:$FM$1039,MATCH(Settings!$B$5&amp;"|"&amp;$A108,RAW_Multipliers!$A$5:$A$1039,0),41),"")</f>
        <v/>
      </c>
      <c r="P108" s="23">
        <f>IFERROR(INDEX(RAW_Multipliers!$E$5:$FM$1039,MATCH(Settings!$B$5&amp;"|"&amp;$A108,RAW_Multipliers!$A$5:$A$1039,0),45),"")</f>
        <v/>
      </c>
      <c r="Q108" s="23">
        <f>IFERROR(INDEX(RAW_Multipliers!$E$5:$FM$1039,MATCH(Settings!$B$5&amp;"|"&amp;$A108,RAW_Multipliers!$A$5:$A$1039,0),49),"")</f>
        <v/>
      </c>
      <c r="R108" s="23">
        <f>IFERROR(INDEX(RAW_Multipliers!$E$5:$FM$1039,MATCH(Settings!$B$5&amp;"|"&amp;$A108,RAW_Multipliers!$A$5:$A$1039,0),53),"")</f>
        <v/>
      </c>
      <c r="S108" s="23">
        <f>IFERROR(INDEX(RAW_Multipliers!$E$5:$FM$1039,MATCH(Settings!$B$5&amp;"|"&amp;$A108,RAW_Multipliers!$A$5:$A$1039,0),52),"")</f>
        <v/>
      </c>
      <c r="T108" s="23">
        <f>IFERROR(INDEX(RAW_Multipliers!$E$5:$FM$1039,MATCH(Settings!$B$5&amp;"|"&amp;$A108,RAW_Multipliers!$A$5:$A$1039,0),56),"")</f>
        <v/>
      </c>
      <c r="U108" s="23">
        <f>IFERROR(INDEX(RAW_Multipliers!$E$5:$FM$1039,MATCH(Settings!$B$5&amp;"|"&amp;$A108,RAW_Multipliers!$A$5:$A$1039,0),60),"")</f>
        <v/>
      </c>
      <c r="V108" s="23">
        <f>IFERROR(INDEX(RAW_Multipliers!$E$5:$FM$1039,MATCH(Settings!$B$5&amp;"|"&amp;$A108,RAW_Multipliers!$A$5:$A$1039,0),64),"")</f>
        <v/>
      </c>
      <c r="W108" s="23">
        <f>IFERROR(INDEX(RAW_Multipliers!$E$5:$FM$1039,MATCH(Settings!$B$5&amp;"|"&amp;$A108,RAW_Multipliers!$A$5:$A$1039,0),63),"")</f>
        <v/>
      </c>
      <c r="X108" s="23">
        <f>IFERROR(INDEX(RAW_Multipliers!$E$5:$FM$1039,MATCH(Settings!$B$5&amp;"|"&amp;$A108,RAW_Multipliers!$A$5:$A$1039,0),2),"")</f>
        <v/>
      </c>
      <c r="Y108" s="23">
        <f>IFERROR(INDEX(RAW_Multipliers!$E$5:$FM$1039,MATCH(Settings!$B$5&amp;"|"&amp;$A108,RAW_Multipliers!$A$5:$A$1039,0),3),"")</f>
        <v/>
      </c>
      <c r="Z108" s="23">
        <f>IFERROR(INDEX(RAW_Multipliers!$E$5:$FM$1039,MATCH(Settings!$B$5&amp;"|"&amp;$A108,RAW_Multipliers!$A$5:$A$1039,0),4),"")</f>
        <v/>
      </c>
    </row>
    <row r="109">
      <c r="A109" s="2" t="inlineStr">
        <is>
          <t>8110</t>
        </is>
      </c>
      <c r="B109" s="2" t="inlineStr">
        <is>
          <t>Technical, vocational and tertiary education services (including undergraduate and postgraduate)</t>
        </is>
      </c>
      <c r="C109" s="9">
        <f>INDEX(Lists!$D$5:$D$119,105)</f>
        <v/>
      </c>
      <c r="D109" s="23">
        <f>IFERROR(INDEX(RAW_Multipliers!$E$5:$FM$1039,MATCH(Settings!$B$5&amp;"|"&amp;$A109,RAW_Multipliers!$A$5:$A$1039,0),1),"")</f>
        <v/>
      </c>
      <c r="E109" s="23">
        <f>IFERROR(INDEX(RAW_Multipliers!$E$5:$FM$1039,MATCH(Settings!$B$5&amp;"|"&amp;$A109,RAW_Multipliers!$A$5:$A$1039,0),5),"")</f>
        <v/>
      </c>
      <c r="F109" s="23">
        <f>IFERROR(INDEX(RAW_Multipliers!$E$5:$FM$1039,MATCH(Settings!$B$5&amp;"|"&amp;$A109,RAW_Multipliers!$A$5:$A$1039,0),9),"")</f>
        <v/>
      </c>
      <c r="G109" s="23">
        <f>IFERROR(INDEX(RAW_Multipliers!$E$5:$FM$1039,MATCH(Settings!$B$5&amp;"|"&amp;$A109,RAW_Multipliers!$A$5:$A$1039,0),8),"")</f>
        <v/>
      </c>
      <c r="H109" s="23">
        <f>IFERROR(INDEX(RAW_Multipliers!$E$5:$FM$1039,MATCH(Settings!$B$5&amp;"|"&amp;$A109,RAW_Multipliers!$A$5:$A$1039,0),12),"")</f>
        <v/>
      </c>
      <c r="I109" s="23">
        <f>IFERROR(INDEX(RAW_Multipliers!$E$5:$FM$1039,MATCH(Settings!$B$5&amp;"|"&amp;$A109,RAW_Multipliers!$A$5:$A$1039,0),16),"")</f>
        <v/>
      </c>
      <c r="J109" s="23">
        <f>IFERROR(INDEX(RAW_Multipliers!$E$5:$FM$1039,MATCH(Settings!$B$5&amp;"|"&amp;$A109,RAW_Multipliers!$A$5:$A$1039,0),20),"")</f>
        <v/>
      </c>
      <c r="K109" s="23">
        <f>IFERROR(INDEX(RAW_Multipliers!$E$5:$FM$1039,MATCH(Settings!$B$5&amp;"|"&amp;$A109,RAW_Multipliers!$A$5:$A$1039,0),19),"")</f>
        <v/>
      </c>
      <c r="L109" s="23">
        <f>IFERROR(INDEX(RAW_Multipliers!$E$5:$FM$1039,MATCH(Settings!$B$5&amp;"|"&amp;$A109,RAW_Multipliers!$A$5:$A$1039,0),34),"")</f>
        <v/>
      </c>
      <c r="M109" s="23">
        <f>IFERROR(INDEX(RAW_Multipliers!$E$5:$FM$1039,MATCH(Settings!$B$5&amp;"|"&amp;$A109,RAW_Multipliers!$A$5:$A$1039,0),38),"")</f>
        <v/>
      </c>
      <c r="N109" s="23">
        <f>IFERROR(INDEX(RAW_Multipliers!$E$5:$FM$1039,MATCH(Settings!$B$5&amp;"|"&amp;$A109,RAW_Multipliers!$A$5:$A$1039,0),42),"")</f>
        <v/>
      </c>
      <c r="O109" s="23">
        <f>IFERROR(INDEX(RAW_Multipliers!$E$5:$FM$1039,MATCH(Settings!$B$5&amp;"|"&amp;$A109,RAW_Multipliers!$A$5:$A$1039,0),41),"")</f>
        <v/>
      </c>
      <c r="P109" s="23">
        <f>IFERROR(INDEX(RAW_Multipliers!$E$5:$FM$1039,MATCH(Settings!$B$5&amp;"|"&amp;$A109,RAW_Multipliers!$A$5:$A$1039,0),45),"")</f>
        <v/>
      </c>
      <c r="Q109" s="23">
        <f>IFERROR(INDEX(RAW_Multipliers!$E$5:$FM$1039,MATCH(Settings!$B$5&amp;"|"&amp;$A109,RAW_Multipliers!$A$5:$A$1039,0),49),"")</f>
        <v/>
      </c>
      <c r="R109" s="23">
        <f>IFERROR(INDEX(RAW_Multipliers!$E$5:$FM$1039,MATCH(Settings!$B$5&amp;"|"&amp;$A109,RAW_Multipliers!$A$5:$A$1039,0),53),"")</f>
        <v/>
      </c>
      <c r="S109" s="23">
        <f>IFERROR(INDEX(RAW_Multipliers!$E$5:$FM$1039,MATCH(Settings!$B$5&amp;"|"&amp;$A109,RAW_Multipliers!$A$5:$A$1039,0),52),"")</f>
        <v/>
      </c>
      <c r="T109" s="23">
        <f>IFERROR(INDEX(RAW_Multipliers!$E$5:$FM$1039,MATCH(Settings!$B$5&amp;"|"&amp;$A109,RAW_Multipliers!$A$5:$A$1039,0),56),"")</f>
        <v/>
      </c>
      <c r="U109" s="23">
        <f>IFERROR(INDEX(RAW_Multipliers!$E$5:$FM$1039,MATCH(Settings!$B$5&amp;"|"&amp;$A109,RAW_Multipliers!$A$5:$A$1039,0),60),"")</f>
        <v/>
      </c>
      <c r="V109" s="23">
        <f>IFERROR(INDEX(RAW_Multipliers!$E$5:$FM$1039,MATCH(Settings!$B$5&amp;"|"&amp;$A109,RAW_Multipliers!$A$5:$A$1039,0),64),"")</f>
        <v/>
      </c>
      <c r="W109" s="23">
        <f>IFERROR(INDEX(RAW_Multipliers!$E$5:$FM$1039,MATCH(Settings!$B$5&amp;"|"&amp;$A109,RAW_Multipliers!$A$5:$A$1039,0),63),"")</f>
        <v/>
      </c>
      <c r="X109" s="23">
        <f>IFERROR(INDEX(RAW_Multipliers!$E$5:$FM$1039,MATCH(Settings!$B$5&amp;"|"&amp;$A109,RAW_Multipliers!$A$5:$A$1039,0),2),"")</f>
        <v/>
      </c>
      <c r="Y109" s="23">
        <f>IFERROR(INDEX(RAW_Multipliers!$E$5:$FM$1039,MATCH(Settings!$B$5&amp;"|"&amp;$A109,RAW_Multipliers!$A$5:$A$1039,0),3),"")</f>
        <v/>
      </c>
      <c r="Z109" s="23">
        <f>IFERROR(INDEX(RAW_Multipliers!$E$5:$FM$1039,MATCH(Settings!$B$5&amp;"|"&amp;$A109,RAW_Multipliers!$A$5:$A$1039,0),4),"")</f>
        <v/>
      </c>
    </row>
    <row r="110">
      <c r="A110" s="2" t="inlineStr">
        <is>
          <t>8210</t>
        </is>
      </c>
      <c r="B110" s="2" t="inlineStr">
        <is>
          <t>Arts, sports, adult and other education services (including community education)</t>
        </is>
      </c>
      <c r="C110" s="9">
        <f>INDEX(Lists!$D$5:$D$119,106)</f>
        <v/>
      </c>
      <c r="D110" s="23">
        <f>IFERROR(INDEX(RAW_Multipliers!$E$5:$FM$1039,MATCH(Settings!$B$5&amp;"|"&amp;$A110,RAW_Multipliers!$A$5:$A$1039,0),1),"")</f>
        <v/>
      </c>
      <c r="E110" s="23">
        <f>IFERROR(INDEX(RAW_Multipliers!$E$5:$FM$1039,MATCH(Settings!$B$5&amp;"|"&amp;$A110,RAW_Multipliers!$A$5:$A$1039,0),5),"")</f>
        <v/>
      </c>
      <c r="F110" s="23">
        <f>IFERROR(INDEX(RAW_Multipliers!$E$5:$FM$1039,MATCH(Settings!$B$5&amp;"|"&amp;$A110,RAW_Multipliers!$A$5:$A$1039,0),9),"")</f>
        <v/>
      </c>
      <c r="G110" s="23">
        <f>IFERROR(INDEX(RAW_Multipliers!$E$5:$FM$1039,MATCH(Settings!$B$5&amp;"|"&amp;$A110,RAW_Multipliers!$A$5:$A$1039,0),8),"")</f>
        <v/>
      </c>
      <c r="H110" s="23">
        <f>IFERROR(INDEX(RAW_Multipliers!$E$5:$FM$1039,MATCH(Settings!$B$5&amp;"|"&amp;$A110,RAW_Multipliers!$A$5:$A$1039,0),12),"")</f>
        <v/>
      </c>
      <c r="I110" s="23">
        <f>IFERROR(INDEX(RAW_Multipliers!$E$5:$FM$1039,MATCH(Settings!$B$5&amp;"|"&amp;$A110,RAW_Multipliers!$A$5:$A$1039,0),16),"")</f>
        <v/>
      </c>
      <c r="J110" s="23">
        <f>IFERROR(INDEX(RAW_Multipliers!$E$5:$FM$1039,MATCH(Settings!$B$5&amp;"|"&amp;$A110,RAW_Multipliers!$A$5:$A$1039,0),20),"")</f>
        <v/>
      </c>
      <c r="K110" s="23">
        <f>IFERROR(INDEX(RAW_Multipliers!$E$5:$FM$1039,MATCH(Settings!$B$5&amp;"|"&amp;$A110,RAW_Multipliers!$A$5:$A$1039,0),19),"")</f>
        <v/>
      </c>
      <c r="L110" s="23">
        <f>IFERROR(INDEX(RAW_Multipliers!$E$5:$FM$1039,MATCH(Settings!$B$5&amp;"|"&amp;$A110,RAW_Multipliers!$A$5:$A$1039,0),34),"")</f>
        <v/>
      </c>
      <c r="M110" s="23">
        <f>IFERROR(INDEX(RAW_Multipliers!$E$5:$FM$1039,MATCH(Settings!$B$5&amp;"|"&amp;$A110,RAW_Multipliers!$A$5:$A$1039,0),38),"")</f>
        <v/>
      </c>
      <c r="N110" s="23">
        <f>IFERROR(INDEX(RAW_Multipliers!$E$5:$FM$1039,MATCH(Settings!$B$5&amp;"|"&amp;$A110,RAW_Multipliers!$A$5:$A$1039,0),42),"")</f>
        <v/>
      </c>
      <c r="O110" s="23">
        <f>IFERROR(INDEX(RAW_Multipliers!$E$5:$FM$1039,MATCH(Settings!$B$5&amp;"|"&amp;$A110,RAW_Multipliers!$A$5:$A$1039,0),41),"")</f>
        <v/>
      </c>
      <c r="P110" s="23">
        <f>IFERROR(INDEX(RAW_Multipliers!$E$5:$FM$1039,MATCH(Settings!$B$5&amp;"|"&amp;$A110,RAW_Multipliers!$A$5:$A$1039,0),45),"")</f>
        <v/>
      </c>
      <c r="Q110" s="23">
        <f>IFERROR(INDEX(RAW_Multipliers!$E$5:$FM$1039,MATCH(Settings!$B$5&amp;"|"&amp;$A110,RAW_Multipliers!$A$5:$A$1039,0),49),"")</f>
        <v/>
      </c>
      <c r="R110" s="23">
        <f>IFERROR(INDEX(RAW_Multipliers!$E$5:$FM$1039,MATCH(Settings!$B$5&amp;"|"&amp;$A110,RAW_Multipliers!$A$5:$A$1039,0),53),"")</f>
        <v/>
      </c>
      <c r="S110" s="23">
        <f>IFERROR(INDEX(RAW_Multipliers!$E$5:$FM$1039,MATCH(Settings!$B$5&amp;"|"&amp;$A110,RAW_Multipliers!$A$5:$A$1039,0),52),"")</f>
        <v/>
      </c>
      <c r="T110" s="23">
        <f>IFERROR(INDEX(RAW_Multipliers!$E$5:$FM$1039,MATCH(Settings!$B$5&amp;"|"&amp;$A110,RAW_Multipliers!$A$5:$A$1039,0),56),"")</f>
        <v/>
      </c>
      <c r="U110" s="23">
        <f>IFERROR(INDEX(RAW_Multipliers!$E$5:$FM$1039,MATCH(Settings!$B$5&amp;"|"&amp;$A110,RAW_Multipliers!$A$5:$A$1039,0),60),"")</f>
        <v/>
      </c>
      <c r="V110" s="23">
        <f>IFERROR(INDEX(RAW_Multipliers!$E$5:$FM$1039,MATCH(Settings!$B$5&amp;"|"&amp;$A110,RAW_Multipliers!$A$5:$A$1039,0),64),"")</f>
        <v/>
      </c>
      <c r="W110" s="23">
        <f>IFERROR(INDEX(RAW_Multipliers!$E$5:$FM$1039,MATCH(Settings!$B$5&amp;"|"&amp;$A110,RAW_Multipliers!$A$5:$A$1039,0),63),"")</f>
        <v/>
      </c>
      <c r="X110" s="23">
        <f>IFERROR(INDEX(RAW_Multipliers!$E$5:$FM$1039,MATCH(Settings!$B$5&amp;"|"&amp;$A110,RAW_Multipliers!$A$5:$A$1039,0),2),"")</f>
        <v/>
      </c>
      <c r="Y110" s="23">
        <f>IFERROR(INDEX(RAW_Multipliers!$E$5:$FM$1039,MATCH(Settings!$B$5&amp;"|"&amp;$A110,RAW_Multipliers!$A$5:$A$1039,0),3),"")</f>
        <v/>
      </c>
      <c r="Z110" s="23">
        <f>IFERROR(INDEX(RAW_Multipliers!$E$5:$FM$1039,MATCH(Settings!$B$5&amp;"|"&amp;$A110,RAW_Multipliers!$A$5:$A$1039,0),4),"")</f>
        <v/>
      </c>
    </row>
    <row r="111">
      <c r="A111" s="2" t="inlineStr">
        <is>
          <t>8401</t>
        </is>
      </c>
      <c r="B111" s="2" t="inlineStr">
        <is>
          <t>Health care services</t>
        </is>
      </c>
      <c r="C111" s="9">
        <f>INDEX(Lists!$D$5:$D$119,107)</f>
        <v/>
      </c>
      <c r="D111" s="23">
        <f>IFERROR(INDEX(RAW_Multipliers!$E$5:$FM$1039,MATCH(Settings!$B$5&amp;"|"&amp;$A111,RAW_Multipliers!$A$5:$A$1039,0),1),"")</f>
        <v/>
      </c>
      <c r="E111" s="23">
        <f>IFERROR(INDEX(RAW_Multipliers!$E$5:$FM$1039,MATCH(Settings!$B$5&amp;"|"&amp;$A111,RAW_Multipliers!$A$5:$A$1039,0),5),"")</f>
        <v/>
      </c>
      <c r="F111" s="23">
        <f>IFERROR(INDEX(RAW_Multipliers!$E$5:$FM$1039,MATCH(Settings!$B$5&amp;"|"&amp;$A111,RAW_Multipliers!$A$5:$A$1039,0),9),"")</f>
        <v/>
      </c>
      <c r="G111" s="23">
        <f>IFERROR(INDEX(RAW_Multipliers!$E$5:$FM$1039,MATCH(Settings!$B$5&amp;"|"&amp;$A111,RAW_Multipliers!$A$5:$A$1039,0),8),"")</f>
        <v/>
      </c>
      <c r="H111" s="23">
        <f>IFERROR(INDEX(RAW_Multipliers!$E$5:$FM$1039,MATCH(Settings!$B$5&amp;"|"&amp;$A111,RAW_Multipliers!$A$5:$A$1039,0),12),"")</f>
        <v/>
      </c>
      <c r="I111" s="23">
        <f>IFERROR(INDEX(RAW_Multipliers!$E$5:$FM$1039,MATCH(Settings!$B$5&amp;"|"&amp;$A111,RAW_Multipliers!$A$5:$A$1039,0),16),"")</f>
        <v/>
      </c>
      <c r="J111" s="23">
        <f>IFERROR(INDEX(RAW_Multipliers!$E$5:$FM$1039,MATCH(Settings!$B$5&amp;"|"&amp;$A111,RAW_Multipliers!$A$5:$A$1039,0),20),"")</f>
        <v/>
      </c>
      <c r="K111" s="23">
        <f>IFERROR(INDEX(RAW_Multipliers!$E$5:$FM$1039,MATCH(Settings!$B$5&amp;"|"&amp;$A111,RAW_Multipliers!$A$5:$A$1039,0),19),"")</f>
        <v/>
      </c>
      <c r="L111" s="23">
        <f>IFERROR(INDEX(RAW_Multipliers!$E$5:$FM$1039,MATCH(Settings!$B$5&amp;"|"&amp;$A111,RAW_Multipliers!$A$5:$A$1039,0),34),"")</f>
        <v/>
      </c>
      <c r="M111" s="23">
        <f>IFERROR(INDEX(RAW_Multipliers!$E$5:$FM$1039,MATCH(Settings!$B$5&amp;"|"&amp;$A111,RAW_Multipliers!$A$5:$A$1039,0),38),"")</f>
        <v/>
      </c>
      <c r="N111" s="23">
        <f>IFERROR(INDEX(RAW_Multipliers!$E$5:$FM$1039,MATCH(Settings!$B$5&amp;"|"&amp;$A111,RAW_Multipliers!$A$5:$A$1039,0),42),"")</f>
        <v/>
      </c>
      <c r="O111" s="23">
        <f>IFERROR(INDEX(RAW_Multipliers!$E$5:$FM$1039,MATCH(Settings!$B$5&amp;"|"&amp;$A111,RAW_Multipliers!$A$5:$A$1039,0),41),"")</f>
        <v/>
      </c>
      <c r="P111" s="23">
        <f>IFERROR(INDEX(RAW_Multipliers!$E$5:$FM$1039,MATCH(Settings!$B$5&amp;"|"&amp;$A111,RAW_Multipliers!$A$5:$A$1039,0),45),"")</f>
        <v/>
      </c>
      <c r="Q111" s="23">
        <f>IFERROR(INDEX(RAW_Multipliers!$E$5:$FM$1039,MATCH(Settings!$B$5&amp;"|"&amp;$A111,RAW_Multipliers!$A$5:$A$1039,0),49),"")</f>
        <v/>
      </c>
      <c r="R111" s="23">
        <f>IFERROR(INDEX(RAW_Multipliers!$E$5:$FM$1039,MATCH(Settings!$B$5&amp;"|"&amp;$A111,RAW_Multipliers!$A$5:$A$1039,0),53),"")</f>
        <v/>
      </c>
      <c r="S111" s="23">
        <f>IFERROR(INDEX(RAW_Multipliers!$E$5:$FM$1039,MATCH(Settings!$B$5&amp;"|"&amp;$A111,RAW_Multipliers!$A$5:$A$1039,0),52),"")</f>
        <v/>
      </c>
      <c r="T111" s="23">
        <f>IFERROR(INDEX(RAW_Multipliers!$E$5:$FM$1039,MATCH(Settings!$B$5&amp;"|"&amp;$A111,RAW_Multipliers!$A$5:$A$1039,0),56),"")</f>
        <v/>
      </c>
      <c r="U111" s="23">
        <f>IFERROR(INDEX(RAW_Multipliers!$E$5:$FM$1039,MATCH(Settings!$B$5&amp;"|"&amp;$A111,RAW_Multipliers!$A$5:$A$1039,0),60),"")</f>
        <v/>
      </c>
      <c r="V111" s="23">
        <f>IFERROR(INDEX(RAW_Multipliers!$E$5:$FM$1039,MATCH(Settings!$B$5&amp;"|"&amp;$A111,RAW_Multipliers!$A$5:$A$1039,0),64),"")</f>
        <v/>
      </c>
      <c r="W111" s="23">
        <f>IFERROR(INDEX(RAW_Multipliers!$E$5:$FM$1039,MATCH(Settings!$B$5&amp;"|"&amp;$A111,RAW_Multipliers!$A$5:$A$1039,0),63),"")</f>
        <v/>
      </c>
      <c r="X111" s="23">
        <f>IFERROR(INDEX(RAW_Multipliers!$E$5:$FM$1039,MATCH(Settings!$B$5&amp;"|"&amp;$A111,RAW_Multipliers!$A$5:$A$1039,0),2),"")</f>
        <v/>
      </c>
      <c r="Y111" s="23">
        <f>IFERROR(INDEX(RAW_Multipliers!$E$5:$FM$1039,MATCH(Settings!$B$5&amp;"|"&amp;$A111,RAW_Multipliers!$A$5:$A$1039,0),3),"")</f>
        <v/>
      </c>
      <c r="Z111" s="23">
        <f>IFERROR(INDEX(RAW_Multipliers!$E$5:$FM$1039,MATCH(Settings!$B$5&amp;"|"&amp;$A111,RAW_Multipliers!$A$5:$A$1039,0),4),"")</f>
        <v/>
      </c>
    </row>
    <row r="112">
      <c r="A112" s="2" t="inlineStr">
        <is>
          <t>8601</t>
        </is>
      </c>
      <c r="B112" s="2" t="inlineStr">
        <is>
          <t>Residential care and social assistance services</t>
        </is>
      </c>
      <c r="C112" s="9">
        <f>INDEX(Lists!$D$5:$D$119,108)</f>
        <v/>
      </c>
      <c r="D112" s="23">
        <f>IFERROR(INDEX(RAW_Multipliers!$E$5:$FM$1039,MATCH(Settings!$B$5&amp;"|"&amp;$A112,RAW_Multipliers!$A$5:$A$1039,0),1),"")</f>
        <v/>
      </c>
      <c r="E112" s="23">
        <f>IFERROR(INDEX(RAW_Multipliers!$E$5:$FM$1039,MATCH(Settings!$B$5&amp;"|"&amp;$A112,RAW_Multipliers!$A$5:$A$1039,0),5),"")</f>
        <v/>
      </c>
      <c r="F112" s="23">
        <f>IFERROR(INDEX(RAW_Multipliers!$E$5:$FM$1039,MATCH(Settings!$B$5&amp;"|"&amp;$A112,RAW_Multipliers!$A$5:$A$1039,0),9),"")</f>
        <v/>
      </c>
      <c r="G112" s="23">
        <f>IFERROR(INDEX(RAW_Multipliers!$E$5:$FM$1039,MATCH(Settings!$B$5&amp;"|"&amp;$A112,RAW_Multipliers!$A$5:$A$1039,0),8),"")</f>
        <v/>
      </c>
      <c r="H112" s="23">
        <f>IFERROR(INDEX(RAW_Multipliers!$E$5:$FM$1039,MATCH(Settings!$B$5&amp;"|"&amp;$A112,RAW_Multipliers!$A$5:$A$1039,0),12),"")</f>
        <v/>
      </c>
      <c r="I112" s="23">
        <f>IFERROR(INDEX(RAW_Multipliers!$E$5:$FM$1039,MATCH(Settings!$B$5&amp;"|"&amp;$A112,RAW_Multipliers!$A$5:$A$1039,0),16),"")</f>
        <v/>
      </c>
      <c r="J112" s="23">
        <f>IFERROR(INDEX(RAW_Multipliers!$E$5:$FM$1039,MATCH(Settings!$B$5&amp;"|"&amp;$A112,RAW_Multipliers!$A$5:$A$1039,0),20),"")</f>
        <v/>
      </c>
      <c r="K112" s="23">
        <f>IFERROR(INDEX(RAW_Multipliers!$E$5:$FM$1039,MATCH(Settings!$B$5&amp;"|"&amp;$A112,RAW_Multipliers!$A$5:$A$1039,0),19),"")</f>
        <v/>
      </c>
      <c r="L112" s="23">
        <f>IFERROR(INDEX(RAW_Multipliers!$E$5:$FM$1039,MATCH(Settings!$B$5&amp;"|"&amp;$A112,RAW_Multipliers!$A$5:$A$1039,0),34),"")</f>
        <v/>
      </c>
      <c r="M112" s="23">
        <f>IFERROR(INDEX(RAW_Multipliers!$E$5:$FM$1039,MATCH(Settings!$B$5&amp;"|"&amp;$A112,RAW_Multipliers!$A$5:$A$1039,0),38),"")</f>
        <v/>
      </c>
      <c r="N112" s="23">
        <f>IFERROR(INDEX(RAW_Multipliers!$E$5:$FM$1039,MATCH(Settings!$B$5&amp;"|"&amp;$A112,RAW_Multipliers!$A$5:$A$1039,0),42),"")</f>
        <v/>
      </c>
      <c r="O112" s="23">
        <f>IFERROR(INDEX(RAW_Multipliers!$E$5:$FM$1039,MATCH(Settings!$B$5&amp;"|"&amp;$A112,RAW_Multipliers!$A$5:$A$1039,0),41),"")</f>
        <v/>
      </c>
      <c r="P112" s="23">
        <f>IFERROR(INDEX(RAW_Multipliers!$E$5:$FM$1039,MATCH(Settings!$B$5&amp;"|"&amp;$A112,RAW_Multipliers!$A$5:$A$1039,0),45),"")</f>
        <v/>
      </c>
      <c r="Q112" s="23">
        <f>IFERROR(INDEX(RAW_Multipliers!$E$5:$FM$1039,MATCH(Settings!$B$5&amp;"|"&amp;$A112,RAW_Multipliers!$A$5:$A$1039,0),49),"")</f>
        <v/>
      </c>
      <c r="R112" s="23">
        <f>IFERROR(INDEX(RAW_Multipliers!$E$5:$FM$1039,MATCH(Settings!$B$5&amp;"|"&amp;$A112,RAW_Multipliers!$A$5:$A$1039,0),53),"")</f>
        <v/>
      </c>
      <c r="S112" s="23">
        <f>IFERROR(INDEX(RAW_Multipliers!$E$5:$FM$1039,MATCH(Settings!$B$5&amp;"|"&amp;$A112,RAW_Multipliers!$A$5:$A$1039,0),52),"")</f>
        <v/>
      </c>
      <c r="T112" s="23">
        <f>IFERROR(INDEX(RAW_Multipliers!$E$5:$FM$1039,MATCH(Settings!$B$5&amp;"|"&amp;$A112,RAW_Multipliers!$A$5:$A$1039,0),56),"")</f>
        <v/>
      </c>
      <c r="U112" s="23">
        <f>IFERROR(INDEX(RAW_Multipliers!$E$5:$FM$1039,MATCH(Settings!$B$5&amp;"|"&amp;$A112,RAW_Multipliers!$A$5:$A$1039,0),60),"")</f>
        <v/>
      </c>
      <c r="V112" s="23">
        <f>IFERROR(INDEX(RAW_Multipliers!$E$5:$FM$1039,MATCH(Settings!$B$5&amp;"|"&amp;$A112,RAW_Multipliers!$A$5:$A$1039,0),64),"")</f>
        <v/>
      </c>
      <c r="W112" s="23">
        <f>IFERROR(INDEX(RAW_Multipliers!$E$5:$FM$1039,MATCH(Settings!$B$5&amp;"|"&amp;$A112,RAW_Multipliers!$A$5:$A$1039,0),63),"")</f>
        <v/>
      </c>
      <c r="X112" s="23">
        <f>IFERROR(INDEX(RAW_Multipliers!$E$5:$FM$1039,MATCH(Settings!$B$5&amp;"|"&amp;$A112,RAW_Multipliers!$A$5:$A$1039,0),2),"")</f>
        <v/>
      </c>
      <c r="Y112" s="23">
        <f>IFERROR(INDEX(RAW_Multipliers!$E$5:$FM$1039,MATCH(Settings!$B$5&amp;"|"&amp;$A112,RAW_Multipliers!$A$5:$A$1039,0),3),"")</f>
        <v/>
      </c>
      <c r="Z112" s="23">
        <f>IFERROR(INDEX(RAW_Multipliers!$E$5:$FM$1039,MATCH(Settings!$B$5&amp;"|"&amp;$A112,RAW_Multipliers!$A$5:$A$1039,0),4),"")</f>
        <v/>
      </c>
    </row>
    <row r="113">
      <c r="A113" s="2" t="inlineStr">
        <is>
          <t>8901</t>
        </is>
      </c>
      <c r="B113" s="2" t="inlineStr">
        <is>
          <t>Heritage, creative and performing arts</t>
        </is>
      </c>
      <c r="C113" s="9">
        <f>INDEX(Lists!$D$5:$D$119,109)</f>
        <v/>
      </c>
      <c r="D113" s="23">
        <f>IFERROR(INDEX(RAW_Multipliers!$E$5:$FM$1039,MATCH(Settings!$B$5&amp;"|"&amp;$A113,RAW_Multipliers!$A$5:$A$1039,0),1),"")</f>
        <v/>
      </c>
      <c r="E113" s="23">
        <f>IFERROR(INDEX(RAW_Multipliers!$E$5:$FM$1039,MATCH(Settings!$B$5&amp;"|"&amp;$A113,RAW_Multipliers!$A$5:$A$1039,0),5),"")</f>
        <v/>
      </c>
      <c r="F113" s="23">
        <f>IFERROR(INDEX(RAW_Multipliers!$E$5:$FM$1039,MATCH(Settings!$B$5&amp;"|"&amp;$A113,RAW_Multipliers!$A$5:$A$1039,0),9),"")</f>
        <v/>
      </c>
      <c r="G113" s="23">
        <f>IFERROR(INDEX(RAW_Multipliers!$E$5:$FM$1039,MATCH(Settings!$B$5&amp;"|"&amp;$A113,RAW_Multipliers!$A$5:$A$1039,0),8),"")</f>
        <v/>
      </c>
      <c r="H113" s="23">
        <f>IFERROR(INDEX(RAW_Multipliers!$E$5:$FM$1039,MATCH(Settings!$B$5&amp;"|"&amp;$A113,RAW_Multipliers!$A$5:$A$1039,0),12),"")</f>
        <v/>
      </c>
      <c r="I113" s="23">
        <f>IFERROR(INDEX(RAW_Multipliers!$E$5:$FM$1039,MATCH(Settings!$B$5&amp;"|"&amp;$A113,RAW_Multipliers!$A$5:$A$1039,0),16),"")</f>
        <v/>
      </c>
      <c r="J113" s="23">
        <f>IFERROR(INDEX(RAW_Multipliers!$E$5:$FM$1039,MATCH(Settings!$B$5&amp;"|"&amp;$A113,RAW_Multipliers!$A$5:$A$1039,0),20),"")</f>
        <v/>
      </c>
      <c r="K113" s="23">
        <f>IFERROR(INDEX(RAW_Multipliers!$E$5:$FM$1039,MATCH(Settings!$B$5&amp;"|"&amp;$A113,RAW_Multipliers!$A$5:$A$1039,0),19),"")</f>
        <v/>
      </c>
      <c r="L113" s="23">
        <f>IFERROR(INDEX(RAW_Multipliers!$E$5:$FM$1039,MATCH(Settings!$B$5&amp;"|"&amp;$A113,RAW_Multipliers!$A$5:$A$1039,0),34),"")</f>
        <v/>
      </c>
      <c r="M113" s="23">
        <f>IFERROR(INDEX(RAW_Multipliers!$E$5:$FM$1039,MATCH(Settings!$B$5&amp;"|"&amp;$A113,RAW_Multipliers!$A$5:$A$1039,0),38),"")</f>
        <v/>
      </c>
      <c r="N113" s="23">
        <f>IFERROR(INDEX(RAW_Multipliers!$E$5:$FM$1039,MATCH(Settings!$B$5&amp;"|"&amp;$A113,RAW_Multipliers!$A$5:$A$1039,0),42),"")</f>
        <v/>
      </c>
      <c r="O113" s="23">
        <f>IFERROR(INDEX(RAW_Multipliers!$E$5:$FM$1039,MATCH(Settings!$B$5&amp;"|"&amp;$A113,RAW_Multipliers!$A$5:$A$1039,0),41),"")</f>
        <v/>
      </c>
      <c r="P113" s="23">
        <f>IFERROR(INDEX(RAW_Multipliers!$E$5:$FM$1039,MATCH(Settings!$B$5&amp;"|"&amp;$A113,RAW_Multipliers!$A$5:$A$1039,0),45),"")</f>
        <v/>
      </c>
      <c r="Q113" s="23">
        <f>IFERROR(INDEX(RAW_Multipliers!$E$5:$FM$1039,MATCH(Settings!$B$5&amp;"|"&amp;$A113,RAW_Multipliers!$A$5:$A$1039,0),49),"")</f>
        <v/>
      </c>
      <c r="R113" s="23">
        <f>IFERROR(INDEX(RAW_Multipliers!$E$5:$FM$1039,MATCH(Settings!$B$5&amp;"|"&amp;$A113,RAW_Multipliers!$A$5:$A$1039,0),53),"")</f>
        <v/>
      </c>
      <c r="S113" s="23">
        <f>IFERROR(INDEX(RAW_Multipliers!$E$5:$FM$1039,MATCH(Settings!$B$5&amp;"|"&amp;$A113,RAW_Multipliers!$A$5:$A$1039,0),52),"")</f>
        <v/>
      </c>
      <c r="T113" s="23">
        <f>IFERROR(INDEX(RAW_Multipliers!$E$5:$FM$1039,MATCH(Settings!$B$5&amp;"|"&amp;$A113,RAW_Multipliers!$A$5:$A$1039,0),56),"")</f>
        <v/>
      </c>
      <c r="U113" s="23">
        <f>IFERROR(INDEX(RAW_Multipliers!$E$5:$FM$1039,MATCH(Settings!$B$5&amp;"|"&amp;$A113,RAW_Multipliers!$A$5:$A$1039,0),60),"")</f>
        <v/>
      </c>
      <c r="V113" s="23">
        <f>IFERROR(INDEX(RAW_Multipliers!$E$5:$FM$1039,MATCH(Settings!$B$5&amp;"|"&amp;$A113,RAW_Multipliers!$A$5:$A$1039,0),64),"")</f>
        <v/>
      </c>
      <c r="W113" s="23">
        <f>IFERROR(INDEX(RAW_Multipliers!$E$5:$FM$1039,MATCH(Settings!$B$5&amp;"|"&amp;$A113,RAW_Multipliers!$A$5:$A$1039,0),63),"")</f>
        <v/>
      </c>
      <c r="X113" s="23">
        <f>IFERROR(INDEX(RAW_Multipliers!$E$5:$FM$1039,MATCH(Settings!$B$5&amp;"|"&amp;$A113,RAW_Multipliers!$A$5:$A$1039,0),2),"")</f>
        <v/>
      </c>
      <c r="Y113" s="23">
        <f>IFERROR(INDEX(RAW_Multipliers!$E$5:$FM$1039,MATCH(Settings!$B$5&amp;"|"&amp;$A113,RAW_Multipliers!$A$5:$A$1039,0),3),"")</f>
        <v/>
      </c>
      <c r="Z113" s="23">
        <f>IFERROR(INDEX(RAW_Multipliers!$E$5:$FM$1039,MATCH(Settings!$B$5&amp;"|"&amp;$A113,RAW_Multipliers!$A$5:$A$1039,0),4),"")</f>
        <v/>
      </c>
    </row>
    <row r="114">
      <c r="A114" s="2" t="inlineStr">
        <is>
          <t>9101</t>
        </is>
      </c>
      <c r="B114" s="2" t="inlineStr">
        <is>
          <t>Sports and recreation</t>
        </is>
      </c>
      <c r="C114" s="9">
        <f>INDEX(Lists!$D$5:$D$119,110)</f>
        <v/>
      </c>
      <c r="D114" s="23">
        <f>IFERROR(INDEX(RAW_Multipliers!$E$5:$FM$1039,MATCH(Settings!$B$5&amp;"|"&amp;$A114,RAW_Multipliers!$A$5:$A$1039,0),1),"")</f>
        <v/>
      </c>
      <c r="E114" s="23">
        <f>IFERROR(INDEX(RAW_Multipliers!$E$5:$FM$1039,MATCH(Settings!$B$5&amp;"|"&amp;$A114,RAW_Multipliers!$A$5:$A$1039,0),5),"")</f>
        <v/>
      </c>
      <c r="F114" s="23">
        <f>IFERROR(INDEX(RAW_Multipliers!$E$5:$FM$1039,MATCH(Settings!$B$5&amp;"|"&amp;$A114,RAW_Multipliers!$A$5:$A$1039,0),9),"")</f>
        <v/>
      </c>
      <c r="G114" s="23">
        <f>IFERROR(INDEX(RAW_Multipliers!$E$5:$FM$1039,MATCH(Settings!$B$5&amp;"|"&amp;$A114,RAW_Multipliers!$A$5:$A$1039,0),8),"")</f>
        <v/>
      </c>
      <c r="H114" s="23">
        <f>IFERROR(INDEX(RAW_Multipliers!$E$5:$FM$1039,MATCH(Settings!$B$5&amp;"|"&amp;$A114,RAW_Multipliers!$A$5:$A$1039,0),12),"")</f>
        <v/>
      </c>
      <c r="I114" s="23">
        <f>IFERROR(INDEX(RAW_Multipliers!$E$5:$FM$1039,MATCH(Settings!$B$5&amp;"|"&amp;$A114,RAW_Multipliers!$A$5:$A$1039,0),16),"")</f>
        <v/>
      </c>
      <c r="J114" s="23">
        <f>IFERROR(INDEX(RAW_Multipliers!$E$5:$FM$1039,MATCH(Settings!$B$5&amp;"|"&amp;$A114,RAW_Multipliers!$A$5:$A$1039,0),20),"")</f>
        <v/>
      </c>
      <c r="K114" s="23">
        <f>IFERROR(INDEX(RAW_Multipliers!$E$5:$FM$1039,MATCH(Settings!$B$5&amp;"|"&amp;$A114,RAW_Multipliers!$A$5:$A$1039,0),19),"")</f>
        <v/>
      </c>
      <c r="L114" s="23">
        <f>IFERROR(INDEX(RAW_Multipliers!$E$5:$FM$1039,MATCH(Settings!$B$5&amp;"|"&amp;$A114,RAW_Multipliers!$A$5:$A$1039,0),34),"")</f>
        <v/>
      </c>
      <c r="M114" s="23">
        <f>IFERROR(INDEX(RAW_Multipliers!$E$5:$FM$1039,MATCH(Settings!$B$5&amp;"|"&amp;$A114,RAW_Multipliers!$A$5:$A$1039,0),38),"")</f>
        <v/>
      </c>
      <c r="N114" s="23">
        <f>IFERROR(INDEX(RAW_Multipliers!$E$5:$FM$1039,MATCH(Settings!$B$5&amp;"|"&amp;$A114,RAW_Multipliers!$A$5:$A$1039,0),42),"")</f>
        <v/>
      </c>
      <c r="O114" s="23">
        <f>IFERROR(INDEX(RAW_Multipliers!$E$5:$FM$1039,MATCH(Settings!$B$5&amp;"|"&amp;$A114,RAW_Multipliers!$A$5:$A$1039,0),41),"")</f>
        <v/>
      </c>
      <c r="P114" s="23">
        <f>IFERROR(INDEX(RAW_Multipliers!$E$5:$FM$1039,MATCH(Settings!$B$5&amp;"|"&amp;$A114,RAW_Multipliers!$A$5:$A$1039,0),45),"")</f>
        <v/>
      </c>
      <c r="Q114" s="23">
        <f>IFERROR(INDEX(RAW_Multipliers!$E$5:$FM$1039,MATCH(Settings!$B$5&amp;"|"&amp;$A114,RAW_Multipliers!$A$5:$A$1039,0),49),"")</f>
        <v/>
      </c>
      <c r="R114" s="23">
        <f>IFERROR(INDEX(RAW_Multipliers!$E$5:$FM$1039,MATCH(Settings!$B$5&amp;"|"&amp;$A114,RAW_Multipliers!$A$5:$A$1039,0),53),"")</f>
        <v/>
      </c>
      <c r="S114" s="23">
        <f>IFERROR(INDEX(RAW_Multipliers!$E$5:$FM$1039,MATCH(Settings!$B$5&amp;"|"&amp;$A114,RAW_Multipliers!$A$5:$A$1039,0),52),"")</f>
        <v/>
      </c>
      <c r="T114" s="23">
        <f>IFERROR(INDEX(RAW_Multipliers!$E$5:$FM$1039,MATCH(Settings!$B$5&amp;"|"&amp;$A114,RAW_Multipliers!$A$5:$A$1039,0),56),"")</f>
        <v/>
      </c>
      <c r="U114" s="23">
        <f>IFERROR(INDEX(RAW_Multipliers!$E$5:$FM$1039,MATCH(Settings!$B$5&amp;"|"&amp;$A114,RAW_Multipliers!$A$5:$A$1039,0),60),"")</f>
        <v/>
      </c>
      <c r="V114" s="23">
        <f>IFERROR(INDEX(RAW_Multipliers!$E$5:$FM$1039,MATCH(Settings!$B$5&amp;"|"&amp;$A114,RAW_Multipliers!$A$5:$A$1039,0),64),"")</f>
        <v/>
      </c>
      <c r="W114" s="23">
        <f>IFERROR(INDEX(RAW_Multipliers!$E$5:$FM$1039,MATCH(Settings!$B$5&amp;"|"&amp;$A114,RAW_Multipliers!$A$5:$A$1039,0),63),"")</f>
        <v/>
      </c>
      <c r="X114" s="23">
        <f>IFERROR(INDEX(RAW_Multipliers!$E$5:$FM$1039,MATCH(Settings!$B$5&amp;"|"&amp;$A114,RAW_Multipliers!$A$5:$A$1039,0),2),"")</f>
        <v/>
      </c>
      <c r="Y114" s="23">
        <f>IFERROR(INDEX(RAW_Multipliers!$E$5:$FM$1039,MATCH(Settings!$B$5&amp;"|"&amp;$A114,RAW_Multipliers!$A$5:$A$1039,0),3),"")</f>
        <v/>
      </c>
      <c r="Z114" s="23">
        <f>IFERROR(INDEX(RAW_Multipliers!$E$5:$FM$1039,MATCH(Settings!$B$5&amp;"|"&amp;$A114,RAW_Multipliers!$A$5:$A$1039,0),4),"")</f>
        <v/>
      </c>
    </row>
    <row r="115">
      <c r="A115" s="2" t="inlineStr">
        <is>
          <t>9201</t>
        </is>
      </c>
      <c r="B115" s="2" t="inlineStr">
        <is>
          <t>Gambling</t>
        </is>
      </c>
      <c r="C115" s="9">
        <f>INDEX(Lists!$D$5:$D$119,111)</f>
        <v/>
      </c>
      <c r="D115" s="23">
        <f>IFERROR(INDEX(RAW_Multipliers!$E$5:$FM$1039,MATCH(Settings!$B$5&amp;"|"&amp;$A115,RAW_Multipliers!$A$5:$A$1039,0),1),"")</f>
        <v/>
      </c>
      <c r="E115" s="23">
        <f>IFERROR(INDEX(RAW_Multipliers!$E$5:$FM$1039,MATCH(Settings!$B$5&amp;"|"&amp;$A115,RAW_Multipliers!$A$5:$A$1039,0),5),"")</f>
        <v/>
      </c>
      <c r="F115" s="23">
        <f>IFERROR(INDEX(RAW_Multipliers!$E$5:$FM$1039,MATCH(Settings!$B$5&amp;"|"&amp;$A115,RAW_Multipliers!$A$5:$A$1039,0),9),"")</f>
        <v/>
      </c>
      <c r="G115" s="23">
        <f>IFERROR(INDEX(RAW_Multipliers!$E$5:$FM$1039,MATCH(Settings!$B$5&amp;"|"&amp;$A115,RAW_Multipliers!$A$5:$A$1039,0),8),"")</f>
        <v/>
      </c>
      <c r="H115" s="23">
        <f>IFERROR(INDEX(RAW_Multipliers!$E$5:$FM$1039,MATCH(Settings!$B$5&amp;"|"&amp;$A115,RAW_Multipliers!$A$5:$A$1039,0),12),"")</f>
        <v/>
      </c>
      <c r="I115" s="23">
        <f>IFERROR(INDEX(RAW_Multipliers!$E$5:$FM$1039,MATCH(Settings!$B$5&amp;"|"&amp;$A115,RAW_Multipliers!$A$5:$A$1039,0),16),"")</f>
        <v/>
      </c>
      <c r="J115" s="23">
        <f>IFERROR(INDEX(RAW_Multipliers!$E$5:$FM$1039,MATCH(Settings!$B$5&amp;"|"&amp;$A115,RAW_Multipliers!$A$5:$A$1039,0),20),"")</f>
        <v/>
      </c>
      <c r="K115" s="23">
        <f>IFERROR(INDEX(RAW_Multipliers!$E$5:$FM$1039,MATCH(Settings!$B$5&amp;"|"&amp;$A115,RAW_Multipliers!$A$5:$A$1039,0),19),"")</f>
        <v/>
      </c>
      <c r="L115" s="23">
        <f>IFERROR(INDEX(RAW_Multipliers!$E$5:$FM$1039,MATCH(Settings!$B$5&amp;"|"&amp;$A115,RAW_Multipliers!$A$5:$A$1039,0),34),"")</f>
        <v/>
      </c>
      <c r="M115" s="23">
        <f>IFERROR(INDEX(RAW_Multipliers!$E$5:$FM$1039,MATCH(Settings!$B$5&amp;"|"&amp;$A115,RAW_Multipliers!$A$5:$A$1039,0),38),"")</f>
        <v/>
      </c>
      <c r="N115" s="23">
        <f>IFERROR(INDEX(RAW_Multipliers!$E$5:$FM$1039,MATCH(Settings!$B$5&amp;"|"&amp;$A115,RAW_Multipliers!$A$5:$A$1039,0),42),"")</f>
        <v/>
      </c>
      <c r="O115" s="23">
        <f>IFERROR(INDEX(RAW_Multipliers!$E$5:$FM$1039,MATCH(Settings!$B$5&amp;"|"&amp;$A115,RAW_Multipliers!$A$5:$A$1039,0),41),"")</f>
        <v/>
      </c>
      <c r="P115" s="23">
        <f>IFERROR(INDEX(RAW_Multipliers!$E$5:$FM$1039,MATCH(Settings!$B$5&amp;"|"&amp;$A115,RAW_Multipliers!$A$5:$A$1039,0),45),"")</f>
        <v/>
      </c>
      <c r="Q115" s="23">
        <f>IFERROR(INDEX(RAW_Multipliers!$E$5:$FM$1039,MATCH(Settings!$B$5&amp;"|"&amp;$A115,RAW_Multipliers!$A$5:$A$1039,0),49),"")</f>
        <v/>
      </c>
      <c r="R115" s="23">
        <f>IFERROR(INDEX(RAW_Multipliers!$E$5:$FM$1039,MATCH(Settings!$B$5&amp;"|"&amp;$A115,RAW_Multipliers!$A$5:$A$1039,0),53),"")</f>
        <v/>
      </c>
      <c r="S115" s="23">
        <f>IFERROR(INDEX(RAW_Multipliers!$E$5:$FM$1039,MATCH(Settings!$B$5&amp;"|"&amp;$A115,RAW_Multipliers!$A$5:$A$1039,0),52),"")</f>
        <v/>
      </c>
      <c r="T115" s="23">
        <f>IFERROR(INDEX(RAW_Multipliers!$E$5:$FM$1039,MATCH(Settings!$B$5&amp;"|"&amp;$A115,RAW_Multipliers!$A$5:$A$1039,0),56),"")</f>
        <v/>
      </c>
      <c r="U115" s="23">
        <f>IFERROR(INDEX(RAW_Multipliers!$E$5:$FM$1039,MATCH(Settings!$B$5&amp;"|"&amp;$A115,RAW_Multipliers!$A$5:$A$1039,0),60),"")</f>
        <v/>
      </c>
      <c r="V115" s="23">
        <f>IFERROR(INDEX(RAW_Multipliers!$E$5:$FM$1039,MATCH(Settings!$B$5&amp;"|"&amp;$A115,RAW_Multipliers!$A$5:$A$1039,0),64),"")</f>
        <v/>
      </c>
      <c r="W115" s="23">
        <f>IFERROR(INDEX(RAW_Multipliers!$E$5:$FM$1039,MATCH(Settings!$B$5&amp;"|"&amp;$A115,RAW_Multipliers!$A$5:$A$1039,0),63),"")</f>
        <v/>
      </c>
      <c r="X115" s="23">
        <f>IFERROR(INDEX(RAW_Multipliers!$E$5:$FM$1039,MATCH(Settings!$B$5&amp;"|"&amp;$A115,RAW_Multipliers!$A$5:$A$1039,0),2),"")</f>
        <v/>
      </c>
      <c r="Y115" s="23">
        <f>IFERROR(INDEX(RAW_Multipliers!$E$5:$FM$1039,MATCH(Settings!$B$5&amp;"|"&amp;$A115,RAW_Multipliers!$A$5:$A$1039,0),3),"")</f>
        <v/>
      </c>
      <c r="Z115" s="23">
        <f>IFERROR(INDEX(RAW_Multipliers!$E$5:$FM$1039,MATCH(Settings!$B$5&amp;"|"&amp;$A115,RAW_Multipliers!$A$5:$A$1039,0),4),"")</f>
        <v/>
      </c>
    </row>
    <row r="116">
      <c r="A116" s="2" t="inlineStr">
        <is>
          <t>9401</t>
        </is>
      </c>
      <c r="B116" s="2" t="inlineStr">
        <is>
          <t>Automotive repair and maintenance</t>
        </is>
      </c>
      <c r="C116" s="9">
        <f>INDEX(Lists!$D$5:$D$119,112)</f>
        <v/>
      </c>
      <c r="D116" s="23">
        <f>IFERROR(INDEX(RAW_Multipliers!$E$5:$FM$1039,MATCH(Settings!$B$5&amp;"|"&amp;$A116,RAW_Multipliers!$A$5:$A$1039,0),1),"")</f>
        <v/>
      </c>
      <c r="E116" s="23">
        <f>IFERROR(INDEX(RAW_Multipliers!$E$5:$FM$1039,MATCH(Settings!$B$5&amp;"|"&amp;$A116,RAW_Multipliers!$A$5:$A$1039,0),5),"")</f>
        <v/>
      </c>
      <c r="F116" s="23">
        <f>IFERROR(INDEX(RAW_Multipliers!$E$5:$FM$1039,MATCH(Settings!$B$5&amp;"|"&amp;$A116,RAW_Multipliers!$A$5:$A$1039,0),9),"")</f>
        <v/>
      </c>
      <c r="G116" s="23">
        <f>IFERROR(INDEX(RAW_Multipliers!$E$5:$FM$1039,MATCH(Settings!$B$5&amp;"|"&amp;$A116,RAW_Multipliers!$A$5:$A$1039,0),8),"")</f>
        <v/>
      </c>
      <c r="H116" s="23">
        <f>IFERROR(INDEX(RAW_Multipliers!$E$5:$FM$1039,MATCH(Settings!$B$5&amp;"|"&amp;$A116,RAW_Multipliers!$A$5:$A$1039,0),12),"")</f>
        <v/>
      </c>
      <c r="I116" s="23">
        <f>IFERROR(INDEX(RAW_Multipliers!$E$5:$FM$1039,MATCH(Settings!$B$5&amp;"|"&amp;$A116,RAW_Multipliers!$A$5:$A$1039,0),16),"")</f>
        <v/>
      </c>
      <c r="J116" s="23">
        <f>IFERROR(INDEX(RAW_Multipliers!$E$5:$FM$1039,MATCH(Settings!$B$5&amp;"|"&amp;$A116,RAW_Multipliers!$A$5:$A$1039,0),20),"")</f>
        <v/>
      </c>
      <c r="K116" s="23">
        <f>IFERROR(INDEX(RAW_Multipliers!$E$5:$FM$1039,MATCH(Settings!$B$5&amp;"|"&amp;$A116,RAW_Multipliers!$A$5:$A$1039,0),19),"")</f>
        <v/>
      </c>
      <c r="L116" s="23">
        <f>IFERROR(INDEX(RAW_Multipliers!$E$5:$FM$1039,MATCH(Settings!$B$5&amp;"|"&amp;$A116,RAW_Multipliers!$A$5:$A$1039,0),34),"")</f>
        <v/>
      </c>
      <c r="M116" s="23">
        <f>IFERROR(INDEX(RAW_Multipliers!$E$5:$FM$1039,MATCH(Settings!$B$5&amp;"|"&amp;$A116,RAW_Multipliers!$A$5:$A$1039,0),38),"")</f>
        <v/>
      </c>
      <c r="N116" s="23">
        <f>IFERROR(INDEX(RAW_Multipliers!$E$5:$FM$1039,MATCH(Settings!$B$5&amp;"|"&amp;$A116,RAW_Multipliers!$A$5:$A$1039,0),42),"")</f>
        <v/>
      </c>
      <c r="O116" s="23">
        <f>IFERROR(INDEX(RAW_Multipliers!$E$5:$FM$1039,MATCH(Settings!$B$5&amp;"|"&amp;$A116,RAW_Multipliers!$A$5:$A$1039,0),41),"")</f>
        <v/>
      </c>
      <c r="P116" s="23">
        <f>IFERROR(INDEX(RAW_Multipliers!$E$5:$FM$1039,MATCH(Settings!$B$5&amp;"|"&amp;$A116,RAW_Multipliers!$A$5:$A$1039,0),45),"")</f>
        <v/>
      </c>
      <c r="Q116" s="23">
        <f>IFERROR(INDEX(RAW_Multipliers!$E$5:$FM$1039,MATCH(Settings!$B$5&amp;"|"&amp;$A116,RAW_Multipliers!$A$5:$A$1039,0),49),"")</f>
        <v/>
      </c>
      <c r="R116" s="23">
        <f>IFERROR(INDEX(RAW_Multipliers!$E$5:$FM$1039,MATCH(Settings!$B$5&amp;"|"&amp;$A116,RAW_Multipliers!$A$5:$A$1039,0),53),"")</f>
        <v/>
      </c>
      <c r="S116" s="23">
        <f>IFERROR(INDEX(RAW_Multipliers!$E$5:$FM$1039,MATCH(Settings!$B$5&amp;"|"&amp;$A116,RAW_Multipliers!$A$5:$A$1039,0),52),"")</f>
        <v/>
      </c>
      <c r="T116" s="23">
        <f>IFERROR(INDEX(RAW_Multipliers!$E$5:$FM$1039,MATCH(Settings!$B$5&amp;"|"&amp;$A116,RAW_Multipliers!$A$5:$A$1039,0),56),"")</f>
        <v/>
      </c>
      <c r="U116" s="23">
        <f>IFERROR(INDEX(RAW_Multipliers!$E$5:$FM$1039,MATCH(Settings!$B$5&amp;"|"&amp;$A116,RAW_Multipliers!$A$5:$A$1039,0),60),"")</f>
        <v/>
      </c>
      <c r="V116" s="23">
        <f>IFERROR(INDEX(RAW_Multipliers!$E$5:$FM$1039,MATCH(Settings!$B$5&amp;"|"&amp;$A116,RAW_Multipliers!$A$5:$A$1039,0),64),"")</f>
        <v/>
      </c>
      <c r="W116" s="23">
        <f>IFERROR(INDEX(RAW_Multipliers!$E$5:$FM$1039,MATCH(Settings!$B$5&amp;"|"&amp;$A116,RAW_Multipliers!$A$5:$A$1039,0),63),"")</f>
        <v/>
      </c>
      <c r="X116" s="23">
        <f>IFERROR(INDEX(RAW_Multipliers!$E$5:$FM$1039,MATCH(Settings!$B$5&amp;"|"&amp;$A116,RAW_Multipliers!$A$5:$A$1039,0),2),"")</f>
        <v/>
      </c>
      <c r="Y116" s="23">
        <f>IFERROR(INDEX(RAW_Multipliers!$E$5:$FM$1039,MATCH(Settings!$B$5&amp;"|"&amp;$A116,RAW_Multipliers!$A$5:$A$1039,0),3),"")</f>
        <v/>
      </c>
      <c r="Z116" s="23">
        <f>IFERROR(INDEX(RAW_Multipliers!$E$5:$FM$1039,MATCH(Settings!$B$5&amp;"|"&amp;$A116,RAW_Multipliers!$A$5:$A$1039,0),4),"")</f>
        <v/>
      </c>
    </row>
    <row r="117">
      <c r="A117" s="2" t="inlineStr">
        <is>
          <t>9402</t>
        </is>
      </c>
      <c r="B117" s="2" t="inlineStr">
        <is>
          <t>Other repair and maintenance</t>
        </is>
      </c>
      <c r="C117" s="9">
        <f>INDEX(Lists!$D$5:$D$119,113)</f>
        <v/>
      </c>
      <c r="D117" s="23">
        <f>IFERROR(INDEX(RAW_Multipliers!$E$5:$FM$1039,MATCH(Settings!$B$5&amp;"|"&amp;$A117,RAW_Multipliers!$A$5:$A$1039,0),1),"")</f>
        <v/>
      </c>
      <c r="E117" s="23">
        <f>IFERROR(INDEX(RAW_Multipliers!$E$5:$FM$1039,MATCH(Settings!$B$5&amp;"|"&amp;$A117,RAW_Multipliers!$A$5:$A$1039,0),5),"")</f>
        <v/>
      </c>
      <c r="F117" s="23">
        <f>IFERROR(INDEX(RAW_Multipliers!$E$5:$FM$1039,MATCH(Settings!$B$5&amp;"|"&amp;$A117,RAW_Multipliers!$A$5:$A$1039,0),9),"")</f>
        <v/>
      </c>
      <c r="G117" s="23">
        <f>IFERROR(INDEX(RAW_Multipliers!$E$5:$FM$1039,MATCH(Settings!$B$5&amp;"|"&amp;$A117,RAW_Multipliers!$A$5:$A$1039,0),8),"")</f>
        <v/>
      </c>
      <c r="H117" s="23">
        <f>IFERROR(INDEX(RAW_Multipliers!$E$5:$FM$1039,MATCH(Settings!$B$5&amp;"|"&amp;$A117,RAW_Multipliers!$A$5:$A$1039,0),12),"")</f>
        <v/>
      </c>
      <c r="I117" s="23">
        <f>IFERROR(INDEX(RAW_Multipliers!$E$5:$FM$1039,MATCH(Settings!$B$5&amp;"|"&amp;$A117,RAW_Multipliers!$A$5:$A$1039,0),16),"")</f>
        <v/>
      </c>
      <c r="J117" s="23">
        <f>IFERROR(INDEX(RAW_Multipliers!$E$5:$FM$1039,MATCH(Settings!$B$5&amp;"|"&amp;$A117,RAW_Multipliers!$A$5:$A$1039,0),20),"")</f>
        <v/>
      </c>
      <c r="K117" s="23">
        <f>IFERROR(INDEX(RAW_Multipliers!$E$5:$FM$1039,MATCH(Settings!$B$5&amp;"|"&amp;$A117,RAW_Multipliers!$A$5:$A$1039,0),19),"")</f>
        <v/>
      </c>
      <c r="L117" s="23">
        <f>IFERROR(INDEX(RAW_Multipliers!$E$5:$FM$1039,MATCH(Settings!$B$5&amp;"|"&amp;$A117,RAW_Multipliers!$A$5:$A$1039,0),34),"")</f>
        <v/>
      </c>
      <c r="M117" s="23">
        <f>IFERROR(INDEX(RAW_Multipliers!$E$5:$FM$1039,MATCH(Settings!$B$5&amp;"|"&amp;$A117,RAW_Multipliers!$A$5:$A$1039,0),38),"")</f>
        <v/>
      </c>
      <c r="N117" s="23">
        <f>IFERROR(INDEX(RAW_Multipliers!$E$5:$FM$1039,MATCH(Settings!$B$5&amp;"|"&amp;$A117,RAW_Multipliers!$A$5:$A$1039,0),42),"")</f>
        <v/>
      </c>
      <c r="O117" s="23">
        <f>IFERROR(INDEX(RAW_Multipliers!$E$5:$FM$1039,MATCH(Settings!$B$5&amp;"|"&amp;$A117,RAW_Multipliers!$A$5:$A$1039,0),41),"")</f>
        <v/>
      </c>
      <c r="P117" s="23">
        <f>IFERROR(INDEX(RAW_Multipliers!$E$5:$FM$1039,MATCH(Settings!$B$5&amp;"|"&amp;$A117,RAW_Multipliers!$A$5:$A$1039,0),45),"")</f>
        <v/>
      </c>
      <c r="Q117" s="23">
        <f>IFERROR(INDEX(RAW_Multipliers!$E$5:$FM$1039,MATCH(Settings!$B$5&amp;"|"&amp;$A117,RAW_Multipliers!$A$5:$A$1039,0),49),"")</f>
        <v/>
      </c>
      <c r="R117" s="23">
        <f>IFERROR(INDEX(RAW_Multipliers!$E$5:$FM$1039,MATCH(Settings!$B$5&amp;"|"&amp;$A117,RAW_Multipliers!$A$5:$A$1039,0),53),"")</f>
        <v/>
      </c>
      <c r="S117" s="23">
        <f>IFERROR(INDEX(RAW_Multipliers!$E$5:$FM$1039,MATCH(Settings!$B$5&amp;"|"&amp;$A117,RAW_Multipliers!$A$5:$A$1039,0),52),"")</f>
        <v/>
      </c>
      <c r="T117" s="23">
        <f>IFERROR(INDEX(RAW_Multipliers!$E$5:$FM$1039,MATCH(Settings!$B$5&amp;"|"&amp;$A117,RAW_Multipliers!$A$5:$A$1039,0),56),"")</f>
        <v/>
      </c>
      <c r="U117" s="23">
        <f>IFERROR(INDEX(RAW_Multipliers!$E$5:$FM$1039,MATCH(Settings!$B$5&amp;"|"&amp;$A117,RAW_Multipliers!$A$5:$A$1039,0),60),"")</f>
        <v/>
      </c>
      <c r="V117" s="23">
        <f>IFERROR(INDEX(RAW_Multipliers!$E$5:$FM$1039,MATCH(Settings!$B$5&amp;"|"&amp;$A117,RAW_Multipliers!$A$5:$A$1039,0),64),"")</f>
        <v/>
      </c>
      <c r="W117" s="23">
        <f>IFERROR(INDEX(RAW_Multipliers!$E$5:$FM$1039,MATCH(Settings!$B$5&amp;"|"&amp;$A117,RAW_Multipliers!$A$5:$A$1039,0),63),"")</f>
        <v/>
      </c>
      <c r="X117" s="23">
        <f>IFERROR(INDEX(RAW_Multipliers!$E$5:$FM$1039,MATCH(Settings!$B$5&amp;"|"&amp;$A117,RAW_Multipliers!$A$5:$A$1039,0),2),"")</f>
        <v/>
      </c>
      <c r="Y117" s="23">
        <f>IFERROR(INDEX(RAW_Multipliers!$E$5:$FM$1039,MATCH(Settings!$B$5&amp;"|"&amp;$A117,RAW_Multipliers!$A$5:$A$1039,0),3),"")</f>
        <v/>
      </c>
      <c r="Z117" s="23">
        <f>IFERROR(INDEX(RAW_Multipliers!$E$5:$FM$1039,MATCH(Settings!$B$5&amp;"|"&amp;$A117,RAW_Multipliers!$A$5:$A$1039,0),4),"")</f>
        <v/>
      </c>
    </row>
    <row r="118">
      <c r="A118" s="2" t="inlineStr">
        <is>
          <t>9501</t>
        </is>
      </c>
      <c r="B118" s="2" t="inlineStr">
        <is>
          <t>Personal services</t>
        </is>
      </c>
      <c r="C118" s="9">
        <f>INDEX(Lists!$D$5:$D$119,114)</f>
        <v/>
      </c>
      <c r="D118" s="23">
        <f>IFERROR(INDEX(RAW_Multipliers!$E$5:$FM$1039,MATCH(Settings!$B$5&amp;"|"&amp;$A118,RAW_Multipliers!$A$5:$A$1039,0),1),"")</f>
        <v/>
      </c>
      <c r="E118" s="23">
        <f>IFERROR(INDEX(RAW_Multipliers!$E$5:$FM$1039,MATCH(Settings!$B$5&amp;"|"&amp;$A118,RAW_Multipliers!$A$5:$A$1039,0),5),"")</f>
        <v/>
      </c>
      <c r="F118" s="23">
        <f>IFERROR(INDEX(RAW_Multipliers!$E$5:$FM$1039,MATCH(Settings!$B$5&amp;"|"&amp;$A118,RAW_Multipliers!$A$5:$A$1039,0),9),"")</f>
        <v/>
      </c>
      <c r="G118" s="23">
        <f>IFERROR(INDEX(RAW_Multipliers!$E$5:$FM$1039,MATCH(Settings!$B$5&amp;"|"&amp;$A118,RAW_Multipliers!$A$5:$A$1039,0),8),"")</f>
        <v/>
      </c>
      <c r="H118" s="23">
        <f>IFERROR(INDEX(RAW_Multipliers!$E$5:$FM$1039,MATCH(Settings!$B$5&amp;"|"&amp;$A118,RAW_Multipliers!$A$5:$A$1039,0),12),"")</f>
        <v/>
      </c>
      <c r="I118" s="23">
        <f>IFERROR(INDEX(RAW_Multipliers!$E$5:$FM$1039,MATCH(Settings!$B$5&amp;"|"&amp;$A118,RAW_Multipliers!$A$5:$A$1039,0),16),"")</f>
        <v/>
      </c>
      <c r="J118" s="23">
        <f>IFERROR(INDEX(RAW_Multipliers!$E$5:$FM$1039,MATCH(Settings!$B$5&amp;"|"&amp;$A118,RAW_Multipliers!$A$5:$A$1039,0),20),"")</f>
        <v/>
      </c>
      <c r="K118" s="23">
        <f>IFERROR(INDEX(RAW_Multipliers!$E$5:$FM$1039,MATCH(Settings!$B$5&amp;"|"&amp;$A118,RAW_Multipliers!$A$5:$A$1039,0),19),"")</f>
        <v/>
      </c>
      <c r="L118" s="23">
        <f>IFERROR(INDEX(RAW_Multipliers!$E$5:$FM$1039,MATCH(Settings!$B$5&amp;"|"&amp;$A118,RAW_Multipliers!$A$5:$A$1039,0),34),"")</f>
        <v/>
      </c>
      <c r="M118" s="23">
        <f>IFERROR(INDEX(RAW_Multipliers!$E$5:$FM$1039,MATCH(Settings!$B$5&amp;"|"&amp;$A118,RAW_Multipliers!$A$5:$A$1039,0),38),"")</f>
        <v/>
      </c>
      <c r="N118" s="23">
        <f>IFERROR(INDEX(RAW_Multipliers!$E$5:$FM$1039,MATCH(Settings!$B$5&amp;"|"&amp;$A118,RAW_Multipliers!$A$5:$A$1039,0),42),"")</f>
        <v/>
      </c>
      <c r="O118" s="23">
        <f>IFERROR(INDEX(RAW_Multipliers!$E$5:$FM$1039,MATCH(Settings!$B$5&amp;"|"&amp;$A118,RAW_Multipliers!$A$5:$A$1039,0),41),"")</f>
        <v/>
      </c>
      <c r="P118" s="23">
        <f>IFERROR(INDEX(RAW_Multipliers!$E$5:$FM$1039,MATCH(Settings!$B$5&amp;"|"&amp;$A118,RAW_Multipliers!$A$5:$A$1039,0),45),"")</f>
        <v/>
      </c>
      <c r="Q118" s="23">
        <f>IFERROR(INDEX(RAW_Multipliers!$E$5:$FM$1039,MATCH(Settings!$B$5&amp;"|"&amp;$A118,RAW_Multipliers!$A$5:$A$1039,0),49),"")</f>
        <v/>
      </c>
      <c r="R118" s="23">
        <f>IFERROR(INDEX(RAW_Multipliers!$E$5:$FM$1039,MATCH(Settings!$B$5&amp;"|"&amp;$A118,RAW_Multipliers!$A$5:$A$1039,0),53),"")</f>
        <v/>
      </c>
      <c r="S118" s="23">
        <f>IFERROR(INDEX(RAW_Multipliers!$E$5:$FM$1039,MATCH(Settings!$B$5&amp;"|"&amp;$A118,RAW_Multipliers!$A$5:$A$1039,0),52),"")</f>
        <v/>
      </c>
      <c r="T118" s="23">
        <f>IFERROR(INDEX(RAW_Multipliers!$E$5:$FM$1039,MATCH(Settings!$B$5&amp;"|"&amp;$A118,RAW_Multipliers!$A$5:$A$1039,0),56),"")</f>
        <v/>
      </c>
      <c r="U118" s="23">
        <f>IFERROR(INDEX(RAW_Multipliers!$E$5:$FM$1039,MATCH(Settings!$B$5&amp;"|"&amp;$A118,RAW_Multipliers!$A$5:$A$1039,0),60),"")</f>
        <v/>
      </c>
      <c r="V118" s="23">
        <f>IFERROR(INDEX(RAW_Multipliers!$E$5:$FM$1039,MATCH(Settings!$B$5&amp;"|"&amp;$A118,RAW_Multipliers!$A$5:$A$1039,0),64),"")</f>
        <v/>
      </c>
      <c r="W118" s="23">
        <f>IFERROR(INDEX(RAW_Multipliers!$E$5:$FM$1039,MATCH(Settings!$B$5&amp;"|"&amp;$A118,RAW_Multipliers!$A$5:$A$1039,0),63),"")</f>
        <v/>
      </c>
      <c r="X118" s="23">
        <f>IFERROR(INDEX(RAW_Multipliers!$E$5:$FM$1039,MATCH(Settings!$B$5&amp;"|"&amp;$A118,RAW_Multipliers!$A$5:$A$1039,0),2),"")</f>
        <v/>
      </c>
      <c r="Y118" s="23">
        <f>IFERROR(INDEX(RAW_Multipliers!$E$5:$FM$1039,MATCH(Settings!$B$5&amp;"|"&amp;$A118,RAW_Multipliers!$A$5:$A$1039,0),3),"")</f>
        <v/>
      </c>
      <c r="Z118" s="23">
        <f>IFERROR(INDEX(RAW_Multipliers!$E$5:$FM$1039,MATCH(Settings!$B$5&amp;"|"&amp;$A118,RAW_Multipliers!$A$5:$A$1039,0),4),"")</f>
        <v/>
      </c>
    </row>
    <row r="119">
      <c r="A119" s="2" t="inlineStr">
        <is>
          <t>9502</t>
        </is>
      </c>
      <c r="B119" s="2" t="inlineStr">
        <is>
          <t>Other services</t>
        </is>
      </c>
      <c r="C119" s="9">
        <f>INDEX(Lists!$D$5:$D$119,115)</f>
        <v/>
      </c>
      <c r="D119" s="23">
        <f>IFERROR(INDEX(RAW_Multipliers!$E$5:$FM$1039,MATCH(Settings!$B$5&amp;"|"&amp;$A119,RAW_Multipliers!$A$5:$A$1039,0),1),"")</f>
        <v/>
      </c>
      <c r="E119" s="23">
        <f>IFERROR(INDEX(RAW_Multipliers!$E$5:$FM$1039,MATCH(Settings!$B$5&amp;"|"&amp;$A119,RAW_Multipliers!$A$5:$A$1039,0),5),"")</f>
        <v/>
      </c>
      <c r="F119" s="23">
        <f>IFERROR(INDEX(RAW_Multipliers!$E$5:$FM$1039,MATCH(Settings!$B$5&amp;"|"&amp;$A119,RAW_Multipliers!$A$5:$A$1039,0),9),"")</f>
        <v/>
      </c>
      <c r="G119" s="23">
        <f>IFERROR(INDEX(RAW_Multipliers!$E$5:$FM$1039,MATCH(Settings!$B$5&amp;"|"&amp;$A119,RAW_Multipliers!$A$5:$A$1039,0),8),"")</f>
        <v/>
      </c>
      <c r="H119" s="23">
        <f>IFERROR(INDEX(RAW_Multipliers!$E$5:$FM$1039,MATCH(Settings!$B$5&amp;"|"&amp;$A119,RAW_Multipliers!$A$5:$A$1039,0),12),"")</f>
        <v/>
      </c>
      <c r="I119" s="23">
        <f>IFERROR(INDEX(RAW_Multipliers!$E$5:$FM$1039,MATCH(Settings!$B$5&amp;"|"&amp;$A119,RAW_Multipliers!$A$5:$A$1039,0),16),"")</f>
        <v/>
      </c>
      <c r="J119" s="23">
        <f>IFERROR(INDEX(RAW_Multipliers!$E$5:$FM$1039,MATCH(Settings!$B$5&amp;"|"&amp;$A119,RAW_Multipliers!$A$5:$A$1039,0),20),"")</f>
        <v/>
      </c>
      <c r="K119" s="23">
        <f>IFERROR(INDEX(RAW_Multipliers!$E$5:$FM$1039,MATCH(Settings!$B$5&amp;"|"&amp;$A119,RAW_Multipliers!$A$5:$A$1039,0),19),"")</f>
        <v/>
      </c>
      <c r="L119" s="23">
        <f>IFERROR(INDEX(RAW_Multipliers!$E$5:$FM$1039,MATCH(Settings!$B$5&amp;"|"&amp;$A119,RAW_Multipliers!$A$5:$A$1039,0),34),"")</f>
        <v/>
      </c>
      <c r="M119" s="23">
        <f>IFERROR(INDEX(RAW_Multipliers!$E$5:$FM$1039,MATCH(Settings!$B$5&amp;"|"&amp;$A119,RAW_Multipliers!$A$5:$A$1039,0),38),"")</f>
        <v/>
      </c>
      <c r="N119" s="23">
        <f>IFERROR(INDEX(RAW_Multipliers!$E$5:$FM$1039,MATCH(Settings!$B$5&amp;"|"&amp;$A119,RAW_Multipliers!$A$5:$A$1039,0),42),"")</f>
        <v/>
      </c>
      <c r="O119" s="23">
        <f>IFERROR(INDEX(RAW_Multipliers!$E$5:$FM$1039,MATCH(Settings!$B$5&amp;"|"&amp;$A119,RAW_Multipliers!$A$5:$A$1039,0),41),"")</f>
        <v/>
      </c>
      <c r="P119" s="23">
        <f>IFERROR(INDEX(RAW_Multipliers!$E$5:$FM$1039,MATCH(Settings!$B$5&amp;"|"&amp;$A119,RAW_Multipliers!$A$5:$A$1039,0),45),"")</f>
        <v/>
      </c>
      <c r="Q119" s="23">
        <f>IFERROR(INDEX(RAW_Multipliers!$E$5:$FM$1039,MATCH(Settings!$B$5&amp;"|"&amp;$A119,RAW_Multipliers!$A$5:$A$1039,0),49),"")</f>
        <v/>
      </c>
      <c r="R119" s="23">
        <f>IFERROR(INDEX(RAW_Multipliers!$E$5:$FM$1039,MATCH(Settings!$B$5&amp;"|"&amp;$A119,RAW_Multipliers!$A$5:$A$1039,0),53),"")</f>
        <v/>
      </c>
      <c r="S119" s="23">
        <f>IFERROR(INDEX(RAW_Multipliers!$E$5:$FM$1039,MATCH(Settings!$B$5&amp;"|"&amp;$A119,RAW_Multipliers!$A$5:$A$1039,0),52),"")</f>
        <v/>
      </c>
      <c r="T119" s="23">
        <f>IFERROR(INDEX(RAW_Multipliers!$E$5:$FM$1039,MATCH(Settings!$B$5&amp;"|"&amp;$A119,RAW_Multipliers!$A$5:$A$1039,0),56),"")</f>
        <v/>
      </c>
      <c r="U119" s="23">
        <f>IFERROR(INDEX(RAW_Multipliers!$E$5:$FM$1039,MATCH(Settings!$B$5&amp;"|"&amp;$A119,RAW_Multipliers!$A$5:$A$1039,0),60),"")</f>
        <v/>
      </c>
      <c r="V119" s="23">
        <f>IFERROR(INDEX(RAW_Multipliers!$E$5:$FM$1039,MATCH(Settings!$B$5&amp;"|"&amp;$A119,RAW_Multipliers!$A$5:$A$1039,0),64),"")</f>
        <v/>
      </c>
      <c r="W119" s="23">
        <f>IFERROR(INDEX(RAW_Multipliers!$E$5:$FM$1039,MATCH(Settings!$B$5&amp;"|"&amp;$A119,RAW_Multipliers!$A$5:$A$1039,0),63),"")</f>
        <v/>
      </c>
      <c r="X119" s="23">
        <f>IFERROR(INDEX(RAW_Multipliers!$E$5:$FM$1039,MATCH(Settings!$B$5&amp;"|"&amp;$A119,RAW_Multipliers!$A$5:$A$1039,0),2),"")</f>
        <v/>
      </c>
      <c r="Y119" s="23">
        <f>IFERROR(INDEX(RAW_Multipliers!$E$5:$FM$1039,MATCH(Settings!$B$5&amp;"|"&amp;$A119,RAW_Multipliers!$A$5:$A$1039,0),3),"")</f>
        <v/>
      </c>
      <c r="Z119" s="23">
        <f>IFERROR(INDEX(RAW_Multipliers!$E$5:$FM$1039,MATCH(Settings!$B$5&amp;"|"&amp;$A119,RAW_Multipliers!$A$5:$A$1039,0),4),"")</f>
        <v/>
      </c>
    </row>
  </sheetData>
  <mergeCells count="1">
    <mergeCell ref="A2:L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56"/>
  <sheetViews>
    <sheetView showGridLines="0" workbookViewId="0">
      <pane xSplit="6" ySplit="13" topLeftCell="G14"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6" customWidth="1" min="3" max="3"/>
    <col width="20" customWidth="1" min="4" max="4"/>
    <col width="9" customWidth="1" min="5" max="5"/>
    <col width="14"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1" t="inlineStr">
        <is>
          <t>INPUT — the spending shock</t>
        </is>
      </c>
    </row>
    <row r="2" ht="32" customHeight="1">
      <c r="A2" s="5" t="inlineStr">
        <is>
          <t>One row per spending line, at PURCHASERS PRICES. Allocate each line to the industry you immediately pay, never to its suppliers — the multiplier handles the supply chain.</t>
        </is>
      </c>
    </row>
    <row r="4" ht="14" customHeight="1">
      <c r="A4" s="25" t="inlineStr">
        <is>
          <t>CHOOSING THE PURCHASING COLUMN GROUP:</t>
        </is>
      </c>
    </row>
    <row r="5" ht="14" customHeight="1">
      <c r="A5" s="5" t="inlineStr">
        <is>
          <t xml:space="preserve">  HFCE / GGFCE   the buyer is a household, or a government department buying a service.</t>
        </is>
      </c>
    </row>
    <row r="6" ht="30" customHeight="1">
      <c r="A6" s="5" t="inlineStr">
        <is>
          <t xml:space="preserve">  GFCF_*         the buyer is acquiring a finished capital asset. These ABS columns hold construction services, machinery and software — NOT steel, concrete or aggregate. Nationally the whole General Government GFCF column shows $20m of iron and steel against $35bn of civil construction.</t>
        </is>
      </c>
    </row>
    <row r="7" ht="14" customHeight="1">
      <c r="A7" s="5" t="inlineStr">
        <is>
          <t xml:space="preserve">  Intermediate   the buyer is a business purchasing an input. A contractor buying steel sits here.</t>
        </is>
      </c>
    </row>
    <row r="8" ht="14" customHeight="1">
      <c r="A8" s="5" t="inlineStr"/>
    </row>
    <row r="9" ht="14" customHeight="1">
      <c r="A9" s="25" t="inlineStr">
        <is>
          <t>TWO WAYS TO MODEL A CAPITAL PROJECT:</t>
        </is>
      </c>
    </row>
    <row r="10" ht="30" customHeight="1">
      <c r="A10" s="5" t="inlineStr">
        <is>
          <t xml:space="preserve">  Top-down (recommended)  one line: contract value against 3101 or 3002, column group GFCF_GG or GFCF_Priv. The multiplier generates the steel, concrete, plant and design automatically.</t>
        </is>
      </c>
    </row>
    <row r="11" ht="30" customHeight="1">
      <c r="A11" s="5" t="inlineStr">
        <is>
          <t xml:space="preserve">  Bottom-up               the bill of quantities against the Intermediate group. The contractor's own wages and margin line must be set to Treatment = Direct only, or you double count the supply chain the multiplier builds.</t>
        </is>
      </c>
    </row>
    <row r="12">
      <c r="G12" s="9">
        <f>Settings!$B$6+0</f>
        <v/>
      </c>
      <c r="H12" s="9">
        <f>Settings!$B$6+1</f>
        <v/>
      </c>
      <c r="I12" s="9">
        <f>Settings!$B$6+2</f>
        <v/>
      </c>
      <c r="J12" s="9">
        <f>Settings!$B$6+3</f>
        <v/>
      </c>
      <c r="K12" s="9">
        <f>Settings!$B$6+4</f>
        <v/>
      </c>
      <c r="L12" s="9">
        <f>Settings!$B$6+5</f>
        <v/>
      </c>
      <c r="M12" s="9">
        <f>Settings!$B$6+6</f>
        <v/>
      </c>
      <c r="N12" s="9">
        <f>Settings!$B$6+7</f>
        <v/>
      </c>
    </row>
    <row r="13">
      <c r="A13" s="6" t="inlineStr">
        <is>
          <t>Line</t>
        </is>
      </c>
      <c r="B13" s="6" t="inlineStr">
        <is>
          <t>Description of spending</t>
        </is>
      </c>
      <c r="C13" s="6" t="inlineStr">
        <is>
          <t>IOIG product bought</t>
        </is>
      </c>
      <c r="D13" s="6" t="inlineStr">
        <is>
          <t>Purchasing column group</t>
        </is>
      </c>
      <c r="E13" s="6" t="inlineStr">
        <is>
          <t>Include?</t>
        </is>
      </c>
      <c r="F13" s="6" t="inlineStr">
        <is>
          <t>Treatment</t>
        </is>
      </c>
      <c r="G13" s="6" t="inlineStr">
        <is>
          <t>FY2026</t>
        </is>
      </c>
      <c r="H13" s="6" t="inlineStr">
        <is>
          <t>FY2027</t>
        </is>
      </c>
      <c r="I13" s="6" t="inlineStr">
        <is>
          <t>FY2028</t>
        </is>
      </c>
      <c r="J13" s="6" t="inlineStr">
        <is>
          <t>FY2029</t>
        </is>
      </c>
      <c r="K13" s="6" t="inlineStr">
        <is>
          <t>FY2030</t>
        </is>
      </c>
      <c r="L13" s="6" t="inlineStr">
        <is>
          <t>FY2031</t>
        </is>
      </c>
      <c r="M13" s="6" t="inlineStr">
        <is>
          <t>FY2032</t>
        </is>
      </c>
      <c r="N13" s="6" t="inlineStr">
        <is>
          <t>FY2033</t>
        </is>
      </c>
    </row>
    <row r="14">
      <c r="A14" s="2" t="n">
        <v>1</v>
      </c>
      <c r="B14" s="7" t="inlineStr">
        <is>
          <t>Groceries bought by households</t>
        </is>
      </c>
      <c r="C14" s="7" t="inlineStr">
        <is>
          <t>1101</t>
        </is>
      </c>
      <c r="D14" s="7" t="inlineStr">
        <is>
          <t>HFCE</t>
        </is>
      </c>
      <c r="E14" s="7" t="inlineStr">
        <is>
          <t>Y</t>
        </is>
      </c>
      <c r="F14" s="7" t="inlineStr">
        <is>
          <t>Flow-on</t>
        </is>
      </c>
      <c r="G14" s="26" t="n">
        <v>10</v>
      </c>
      <c r="H14" s="26" t="n">
        <v>10</v>
      </c>
      <c r="I14" s="26" t="n">
        <v>10</v>
      </c>
      <c r="J14" s="26" t="n">
        <v>0</v>
      </c>
      <c r="K14" s="26" t="n">
        <v>0</v>
      </c>
      <c r="L14" s="26" t="n">
        <v>0</v>
      </c>
      <c r="M14" s="26" t="n">
        <v>0</v>
      </c>
      <c r="N14" s="26" t="n">
        <v>0</v>
      </c>
    </row>
    <row r="15">
      <c r="A15" s="2" t="n">
        <v>2</v>
      </c>
      <c r="B15" s="7" t="inlineStr">
        <is>
          <t>Clothing bought by households</t>
        </is>
      </c>
      <c r="C15" s="7" t="inlineStr">
        <is>
          <t>1305</t>
        </is>
      </c>
      <c r="D15" s="7" t="inlineStr">
        <is>
          <t>HFCE</t>
        </is>
      </c>
      <c r="E15" s="7" t="inlineStr">
        <is>
          <t>Y</t>
        </is>
      </c>
      <c r="F15" s="7" t="inlineStr">
        <is>
          <t>Flow-on</t>
        </is>
      </c>
      <c r="G15" s="26" t="n">
        <v>4</v>
      </c>
      <c r="H15" s="26" t="n">
        <v>4</v>
      </c>
      <c r="I15" s="26" t="n">
        <v>4</v>
      </c>
      <c r="J15" s="26" t="n">
        <v>0</v>
      </c>
      <c r="K15" s="26" t="n">
        <v>0</v>
      </c>
      <c r="L15" s="26" t="n">
        <v>0</v>
      </c>
      <c r="M15" s="26" t="n">
        <v>0</v>
      </c>
      <c r="N15" s="26" t="n">
        <v>0</v>
      </c>
    </row>
    <row r="16">
      <c r="A16" s="2" t="n">
        <v>3</v>
      </c>
      <c r="B16" s="7" t="inlineStr">
        <is>
          <t>Electricity bought by households</t>
        </is>
      </c>
      <c r="C16" s="7" t="inlineStr">
        <is>
          <t>2601</t>
        </is>
      </c>
      <c r="D16" s="7" t="inlineStr">
        <is>
          <t>HFCE</t>
        </is>
      </c>
      <c r="E16" s="7" t="inlineStr">
        <is>
          <t>Y</t>
        </is>
      </c>
      <c r="F16" s="7" t="inlineStr">
        <is>
          <t>Flow-on</t>
        </is>
      </c>
      <c r="G16" s="26" t="n">
        <v>6</v>
      </c>
      <c r="H16" s="26" t="n">
        <v>6</v>
      </c>
      <c r="I16" s="26" t="n">
        <v>6</v>
      </c>
      <c r="J16" s="26" t="n">
        <v>0</v>
      </c>
      <c r="K16" s="26" t="n">
        <v>0</v>
      </c>
      <c r="L16" s="26" t="n">
        <v>0</v>
      </c>
      <c r="M16" s="26" t="n">
        <v>0</v>
      </c>
      <c r="N16" s="26" t="n">
        <v>0</v>
      </c>
    </row>
    <row r="17">
      <c r="A17" s="2" t="n">
        <v>4</v>
      </c>
      <c r="B17" s="7" t="inlineStr">
        <is>
          <t>Bridge contract — civil construction (top-down)</t>
        </is>
      </c>
      <c r="C17" s="7" t="inlineStr">
        <is>
          <t>3101</t>
        </is>
      </c>
      <c r="D17" s="7" t="inlineStr">
        <is>
          <t>GFCF_GG</t>
        </is>
      </c>
      <c r="E17" s="7" t="inlineStr">
        <is>
          <t>Y</t>
        </is>
      </c>
      <c r="F17" s="7" t="inlineStr">
        <is>
          <t>Flow-on</t>
        </is>
      </c>
      <c r="G17" s="26" t="n">
        <v>0</v>
      </c>
      <c r="H17" s="26" t="n">
        <v>140</v>
      </c>
      <c r="I17" s="26" t="n">
        <v>190</v>
      </c>
      <c r="J17" s="26" t="n">
        <v>140</v>
      </c>
      <c r="K17" s="26" t="n">
        <v>0</v>
      </c>
      <c r="L17" s="26" t="n">
        <v>0</v>
      </c>
      <c r="M17" s="26" t="n">
        <v>0</v>
      </c>
      <c r="N17" s="26" t="n">
        <v>0</v>
      </c>
    </row>
    <row r="18">
      <c r="A18" s="2" t="n">
        <v>5</v>
      </c>
      <c r="B18" s="7" t="inlineStr">
        <is>
          <t>Design and engineering engaged directly</t>
        </is>
      </c>
      <c r="C18" s="7" t="inlineStr">
        <is>
          <t>6901</t>
        </is>
      </c>
      <c r="D18" s="7" t="inlineStr">
        <is>
          <t>GFCF_GG</t>
        </is>
      </c>
      <c r="E18" s="7" t="inlineStr">
        <is>
          <t>Y</t>
        </is>
      </c>
      <c r="F18" s="7" t="inlineStr">
        <is>
          <t>Flow-on</t>
        </is>
      </c>
      <c r="G18" s="26" t="n">
        <v>8</v>
      </c>
      <c r="H18" s="26" t="n">
        <v>10</v>
      </c>
      <c r="I18" s="26" t="n">
        <v>6</v>
      </c>
      <c r="J18" s="26" t="n">
        <v>3</v>
      </c>
      <c r="K18" s="26" t="n">
        <v>0</v>
      </c>
      <c r="L18" s="26" t="n">
        <v>0</v>
      </c>
      <c r="M18" s="26" t="n">
        <v>0</v>
      </c>
      <c r="N18" s="26" t="n">
        <v>0</v>
      </c>
    </row>
    <row r="19">
      <c r="A19" s="2" t="n">
        <v>6</v>
      </c>
      <c r="B19" s="7" t="inlineStr">
        <is>
          <t>EXAMPLE bottom-up: structural steel</t>
        </is>
      </c>
      <c r="C19" s="7" t="inlineStr">
        <is>
          <t>2101</t>
        </is>
      </c>
      <c r="D19" s="7" t="inlineStr">
        <is>
          <t>Intermediate</t>
        </is>
      </c>
      <c r="E19" s="7" t="inlineStr">
        <is>
          <t>N</t>
        </is>
      </c>
      <c r="F19" s="7" t="inlineStr">
        <is>
          <t>Flow-on</t>
        </is>
      </c>
      <c r="G19" s="26" t="n">
        <v>0</v>
      </c>
      <c r="H19" s="26" t="n">
        <v>20</v>
      </c>
      <c r="I19" s="26" t="n">
        <v>30</v>
      </c>
      <c r="J19" s="26" t="n">
        <v>20</v>
      </c>
      <c r="K19" s="26" t="n">
        <v>0</v>
      </c>
      <c r="L19" s="26" t="n">
        <v>0</v>
      </c>
      <c r="M19" s="26" t="n">
        <v>0</v>
      </c>
      <c r="N19" s="26" t="n">
        <v>0</v>
      </c>
    </row>
    <row r="20">
      <c r="A20" s="2" t="n">
        <v>7</v>
      </c>
      <c r="B20" s="7" t="inlineStr">
        <is>
          <t>EXAMPLE bottom-up: ready-mixed concrete</t>
        </is>
      </c>
      <c r="C20" s="7" t="inlineStr">
        <is>
          <t>2003</t>
        </is>
      </c>
      <c r="D20" s="7" t="inlineStr">
        <is>
          <t>Intermediate</t>
        </is>
      </c>
      <c r="E20" s="7" t="inlineStr">
        <is>
          <t>N</t>
        </is>
      </c>
      <c r="F20" s="7" t="inlineStr">
        <is>
          <t>Flow-on</t>
        </is>
      </c>
      <c r="G20" s="26" t="n">
        <v>0</v>
      </c>
      <c r="H20" s="26" t="n">
        <v>15</v>
      </c>
      <c r="I20" s="26" t="n">
        <v>25</v>
      </c>
      <c r="J20" s="26" t="n">
        <v>15</v>
      </c>
      <c r="K20" s="26" t="n">
        <v>0</v>
      </c>
      <c r="L20" s="26" t="n">
        <v>0</v>
      </c>
      <c r="M20" s="26" t="n">
        <v>0</v>
      </c>
      <c r="N20" s="26" t="n">
        <v>0</v>
      </c>
    </row>
    <row r="21">
      <c r="A21" s="2" t="n">
        <v>8</v>
      </c>
      <c r="B21" s="7" t="inlineStr">
        <is>
          <t>EXAMPLE bottom-up: contractor wages and margin</t>
        </is>
      </c>
      <c r="C21" s="7" t="inlineStr">
        <is>
          <t>3101</t>
        </is>
      </c>
      <c r="D21" s="7" t="inlineStr">
        <is>
          <t>Intermediate</t>
        </is>
      </c>
      <c r="E21" s="7" t="inlineStr">
        <is>
          <t>N</t>
        </is>
      </c>
      <c r="F21" s="7" t="inlineStr">
        <is>
          <t>Direct only</t>
        </is>
      </c>
      <c r="G21" s="26" t="n">
        <v>0</v>
      </c>
      <c r="H21" s="26" t="n">
        <v>40</v>
      </c>
      <c r="I21" s="26" t="n">
        <v>50</v>
      </c>
      <c r="J21" s="26" t="n">
        <v>30</v>
      </c>
      <c r="K21" s="26" t="n">
        <v>0</v>
      </c>
      <c r="L21" s="26" t="n">
        <v>0</v>
      </c>
      <c r="M21" s="26" t="n">
        <v>0</v>
      </c>
      <c r="N21" s="26" t="n">
        <v>0</v>
      </c>
    </row>
    <row r="22">
      <c r="A22" s="2" t="n">
        <v>9</v>
      </c>
      <c r="B22" s="7" t="n"/>
      <c r="C22" s="7" t="n"/>
      <c r="D22" s="7" t="n"/>
      <c r="E22" s="7" t="n"/>
      <c r="F22" s="7" t="n"/>
      <c r="G22" s="26" t="n"/>
      <c r="H22" s="26" t="n"/>
      <c r="I22" s="26" t="n"/>
      <c r="J22" s="26" t="n"/>
      <c r="K22" s="26" t="n"/>
      <c r="L22" s="26" t="n"/>
      <c r="M22" s="26" t="n"/>
      <c r="N22" s="26" t="n"/>
    </row>
    <row r="23">
      <c r="A23" s="2" t="n">
        <v>10</v>
      </c>
      <c r="B23" s="7" t="n"/>
      <c r="C23" s="7" t="n"/>
      <c r="D23" s="7" t="n"/>
      <c r="E23" s="7" t="n"/>
      <c r="F23" s="7" t="n"/>
      <c r="G23" s="26" t="n"/>
      <c r="H23" s="26" t="n"/>
      <c r="I23" s="26" t="n"/>
      <c r="J23" s="26" t="n"/>
      <c r="K23" s="26" t="n"/>
      <c r="L23" s="26" t="n"/>
      <c r="M23" s="26" t="n"/>
      <c r="N23" s="26" t="n"/>
    </row>
    <row r="24">
      <c r="A24" s="2" t="n">
        <v>11</v>
      </c>
      <c r="B24" s="7" t="n"/>
      <c r="C24" s="7" t="n"/>
      <c r="D24" s="7" t="n"/>
      <c r="E24" s="7" t="n"/>
      <c r="F24" s="7" t="n"/>
      <c r="G24" s="26" t="n"/>
      <c r="H24" s="26" t="n"/>
      <c r="I24" s="26" t="n"/>
      <c r="J24" s="26" t="n"/>
      <c r="K24" s="26" t="n"/>
      <c r="L24" s="26" t="n"/>
      <c r="M24" s="26" t="n"/>
      <c r="N24" s="26" t="n"/>
    </row>
    <row r="25">
      <c r="A25" s="2" t="n">
        <v>12</v>
      </c>
      <c r="B25" s="7" t="n"/>
      <c r="C25" s="7" t="n"/>
      <c r="D25" s="7" t="n"/>
      <c r="E25" s="7" t="n"/>
      <c r="F25" s="7" t="n"/>
      <c r="G25" s="26" t="n"/>
      <c r="H25" s="26" t="n"/>
      <c r="I25" s="26" t="n"/>
      <c r="J25" s="26" t="n"/>
      <c r="K25" s="26" t="n"/>
      <c r="L25" s="26" t="n"/>
      <c r="M25" s="26" t="n"/>
      <c r="N25" s="26" t="n"/>
    </row>
    <row r="26">
      <c r="A26" s="2" t="n">
        <v>13</v>
      </c>
      <c r="B26" s="7" t="n"/>
      <c r="C26" s="7" t="n"/>
      <c r="D26" s="7" t="n"/>
      <c r="E26" s="7" t="n"/>
      <c r="F26" s="7" t="n"/>
      <c r="G26" s="26" t="n"/>
      <c r="H26" s="26" t="n"/>
      <c r="I26" s="26" t="n"/>
      <c r="J26" s="26" t="n"/>
      <c r="K26" s="26" t="n"/>
      <c r="L26" s="26" t="n"/>
      <c r="M26" s="26" t="n"/>
      <c r="N26" s="26" t="n"/>
    </row>
    <row r="27">
      <c r="A27" s="2" t="n">
        <v>14</v>
      </c>
      <c r="B27" s="7" t="n"/>
      <c r="C27" s="7" t="n"/>
      <c r="D27" s="7" t="n"/>
      <c r="E27" s="7" t="n"/>
      <c r="F27" s="7" t="n"/>
      <c r="G27" s="26" t="n"/>
      <c r="H27" s="26" t="n"/>
      <c r="I27" s="26" t="n"/>
      <c r="J27" s="26" t="n"/>
      <c r="K27" s="26" t="n"/>
      <c r="L27" s="26" t="n"/>
      <c r="M27" s="26" t="n"/>
      <c r="N27" s="26" t="n"/>
    </row>
    <row r="28">
      <c r="A28" s="2" t="n">
        <v>15</v>
      </c>
      <c r="B28" s="7" t="n"/>
      <c r="C28" s="7" t="n"/>
      <c r="D28" s="7" t="n"/>
      <c r="E28" s="7" t="n"/>
      <c r="F28" s="7" t="n"/>
      <c r="G28" s="26" t="n"/>
      <c r="H28" s="26" t="n"/>
      <c r="I28" s="26" t="n"/>
      <c r="J28" s="26" t="n"/>
      <c r="K28" s="26" t="n"/>
      <c r="L28" s="26" t="n"/>
      <c r="M28" s="26" t="n"/>
      <c r="N28" s="26" t="n"/>
    </row>
    <row r="29">
      <c r="A29" s="2" t="n">
        <v>16</v>
      </c>
      <c r="B29" s="7" t="n"/>
      <c r="C29" s="7" t="n"/>
      <c r="D29" s="7" t="n"/>
      <c r="E29" s="7" t="n"/>
      <c r="F29" s="7" t="n"/>
      <c r="G29" s="26" t="n"/>
      <c r="H29" s="26" t="n"/>
      <c r="I29" s="26" t="n"/>
      <c r="J29" s="26" t="n"/>
      <c r="K29" s="26" t="n"/>
      <c r="L29" s="26" t="n"/>
      <c r="M29" s="26" t="n"/>
      <c r="N29" s="26" t="n"/>
    </row>
    <row r="30">
      <c r="A30" s="2" t="n">
        <v>17</v>
      </c>
      <c r="B30" s="7" t="n"/>
      <c r="C30" s="7" t="n"/>
      <c r="D30" s="7" t="n"/>
      <c r="E30" s="7" t="n"/>
      <c r="F30" s="7" t="n"/>
      <c r="G30" s="26" t="n"/>
      <c r="H30" s="26" t="n"/>
      <c r="I30" s="26" t="n"/>
      <c r="J30" s="26" t="n"/>
      <c r="K30" s="26" t="n"/>
      <c r="L30" s="26" t="n"/>
      <c r="M30" s="26" t="n"/>
      <c r="N30" s="26" t="n"/>
    </row>
    <row r="31">
      <c r="A31" s="2" t="n">
        <v>18</v>
      </c>
      <c r="B31" s="7" t="n"/>
      <c r="C31" s="7" t="n"/>
      <c r="D31" s="7" t="n"/>
      <c r="E31" s="7" t="n"/>
      <c r="F31" s="7" t="n"/>
      <c r="G31" s="26" t="n"/>
      <c r="H31" s="26" t="n"/>
      <c r="I31" s="26" t="n"/>
      <c r="J31" s="26" t="n"/>
      <c r="K31" s="26" t="n"/>
      <c r="L31" s="26" t="n"/>
      <c r="M31" s="26" t="n"/>
      <c r="N31" s="26" t="n"/>
    </row>
    <row r="32">
      <c r="A32" s="2" t="n">
        <v>19</v>
      </c>
      <c r="B32" s="7" t="n"/>
      <c r="C32" s="7" t="n"/>
      <c r="D32" s="7" t="n"/>
      <c r="E32" s="7" t="n"/>
      <c r="F32" s="7" t="n"/>
      <c r="G32" s="26" t="n"/>
      <c r="H32" s="26" t="n"/>
      <c r="I32" s="26" t="n"/>
      <c r="J32" s="26" t="n"/>
      <c r="K32" s="26" t="n"/>
      <c r="L32" s="26" t="n"/>
      <c r="M32" s="26" t="n"/>
      <c r="N32" s="26" t="n"/>
    </row>
    <row r="33">
      <c r="A33" s="2" t="n">
        <v>20</v>
      </c>
      <c r="B33" s="7" t="n"/>
      <c r="C33" s="7" t="n"/>
      <c r="D33" s="7" t="n"/>
      <c r="E33" s="7" t="n"/>
      <c r="F33" s="7" t="n"/>
      <c r="G33" s="26" t="n"/>
      <c r="H33" s="26" t="n"/>
      <c r="I33" s="26" t="n"/>
      <c r="J33" s="26" t="n"/>
      <c r="K33" s="26" t="n"/>
      <c r="L33" s="26" t="n"/>
      <c r="M33" s="26" t="n"/>
      <c r="N33" s="26" t="n"/>
    </row>
    <row r="34">
      <c r="A34" s="2" t="n">
        <v>21</v>
      </c>
      <c r="B34" s="7" t="n"/>
      <c r="C34" s="7" t="n"/>
      <c r="D34" s="7" t="n"/>
      <c r="E34" s="7" t="n"/>
      <c r="F34" s="7" t="n"/>
      <c r="G34" s="26" t="n"/>
      <c r="H34" s="26" t="n"/>
      <c r="I34" s="26" t="n"/>
      <c r="J34" s="26" t="n"/>
      <c r="K34" s="26" t="n"/>
      <c r="L34" s="26" t="n"/>
      <c r="M34" s="26" t="n"/>
      <c r="N34" s="26" t="n"/>
    </row>
    <row r="35">
      <c r="A35" s="2" t="n">
        <v>22</v>
      </c>
      <c r="B35" s="7" t="n"/>
      <c r="C35" s="7" t="n"/>
      <c r="D35" s="7" t="n"/>
      <c r="E35" s="7" t="n"/>
      <c r="F35" s="7" t="n"/>
      <c r="G35" s="26" t="n"/>
      <c r="H35" s="26" t="n"/>
      <c r="I35" s="26" t="n"/>
      <c r="J35" s="26" t="n"/>
      <c r="K35" s="26" t="n"/>
      <c r="L35" s="26" t="n"/>
      <c r="M35" s="26" t="n"/>
      <c r="N35" s="26" t="n"/>
    </row>
    <row r="36">
      <c r="A36" s="2" t="n">
        <v>23</v>
      </c>
      <c r="B36" s="7" t="n"/>
      <c r="C36" s="7" t="n"/>
      <c r="D36" s="7" t="n"/>
      <c r="E36" s="7" t="n"/>
      <c r="F36" s="7" t="n"/>
      <c r="G36" s="26" t="n"/>
      <c r="H36" s="26" t="n"/>
      <c r="I36" s="26" t="n"/>
      <c r="J36" s="26" t="n"/>
      <c r="K36" s="26" t="n"/>
      <c r="L36" s="26" t="n"/>
      <c r="M36" s="26" t="n"/>
      <c r="N36" s="26" t="n"/>
    </row>
    <row r="37">
      <c r="A37" s="2" t="n">
        <v>24</v>
      </c>
      <c r="B37" s="7" t="n"/>
      <c r="C37" s="7" t="n"/>
      <c r="D37" s="7" t="n"/>
      <c r="E37" s="7" t="n"/>
      <c r="F37" s="7" t="n"/>
      <c r="G37" s="26" t="n"/>
      <c r="H37" s="26" t="n"/>
      <c r="I37" s="26" t="n"/>
      <c r="J37" s="26" t="n"/>
      <c r="K37" s="26" t="n"/>
      <c r="L37" s="26" t="n"/>
      <c r="M37" s="26" t="n"/>
      <c r="N37" s="26" t="n"/>
    </row>
    <row r="38">
      <c r="A38" s="2" t="n">
        <v>25</v>
      </c>
      <c r="B38" s="7" t="n"/>
      <c r="C38" s="7" t="n"/>
      <c r="D38" s="7" t="n"/>
      <c r="E38" s="7" t="n"/>
      <c r="F38" s="7" t="n"/>
      <c r="G38" s="26" t="n"/>
      <c r="H38" s="26" t="n"/>
      <c r="I38" s="26" t="n"/>
      <c r="J38" s="26" t="n"/>
      <c r="K38" s="26" t="n"/>
      <c r="L38" s="26" t="n"/>
      <c r="M38" s="26" t="n"/>
      <c r="N38" s="26" t="n"/>
    </row>
    <row r="39">
      <c r="A39" s="2" t="n">
        <v>26</v>
      </c>
      <c r="B39" s="7" t="n"/>
      <c r="C39" s="7" t="n"/>
      <c r="D39" s="7" t="n"/>
      <c r="E39" s="7" t="n"/>
      <c r="F39" s="7" t="n"/>
      <c r="G39" s="26" t="n"/>
      <c r="H39" s="26" t="n"/>
      <c r="I39" s="26" t="n"/>
      <c r="J39" s="26" t="n"/>
      <c r="K39" s="26" t="n"/>
      <c r="L39" s="26" t="n"/>
      <c r="M39" s="26" t="n"/>
      <c r="N39" s="26" t="n"/>
    </row>
    <row r="40">
      <c r="A40" s="2" t="n">
        <v>27</v>
      </c>
      <c r="B40" s="7" t="n"/>
      <c r="C40" s="7" t="n"/>
      <c r="D40" s="7" t="n"/>
      <c r="E40" s="7" t="n"/>
      <c r="F40" s="7" t="n"/>
      <c r="G40" s="26" t="n"/>
      <c r="H40" s="26" t="n"/>
      <c r="I40" s="26" t="n"/>
      <c r="J40" s="26" t="n"/>
      <c r="K40" s="26" t="n"/>
      <c r="L40" s="26" t="n"/>
      <c r="M40" s="26" t="n"/>
      <c r="N40" s="26" t="n"/>
    </row>
    <row r="41">
      <c r="A41" s="2" t="n">
        <v>28</v>
      </c>
      <c r="B41" s="7" t="n"/>
      <c r="C41" s="7" t="n"/>
      <c r="D41" s="7" t="n"/>
      <c r="E41" s="7" t="n"/>
      <c r="F41" s="7" t="n"/>
      <c r="G41" s="26" t="n"/>
      <c r="H41" s="26" t="n"/>
      <c r="I41" s="26" t="n"/>
      <c r="J41" s="26" t="n"/>
      <c r="K41" s="26" t="n"/>
      <c r="L41" s="26" t="n"/>
      <c r="M41" s="26" t="n"/>
      <c r="N41" s="26" t="n"/>
    </row>
    <row r="42">
      <c r="A42" s="2" t="n">
        <v>29</v>
      </c>
      <c r="B42" s="7" t="n"/>
      <c r="C42" s="7" t="n"/>
      <c r="D42" s="7" t="n"/>
      <c r="E42" s="7" t="n"/>
      <c r="F42" s="7" t="n"/>
      <c r="G42" s="26" t="n"/>
      <c r="H42" s="26" t="n"/>
      <c r="I42" s="26" t="n"/>
      <c r="J42" s="26" t="n"/>
      <c r="K42" s="26" t="n"/>
      <c r="L42" s="26" t="n"/>
      <c r="M42" s="26" t="n"/>
      <c r="N42" s="26" t="n"/>
    </row>
    <row r="43">
      <c r="A43" s="2" t="n">
        <v>30</v>
      </c>
      <c r="B43" s="7" t="n"/>
      <c r="C43" s="7" t="n"/>
      <c r="D43" s="7" t="n"/>
      <c r="E43" s="7" t="n"/>
      <c r="F43" s="7" t="n"/>
      <c r="G43" s="26" t="n"/>
      <c r="H43" s="26" t="n"/>
      <c r="I43" s="26" t="n"/>
      <c r="J43" s="26" t="n"/>
      <c r="K43" s="26" t="n"/>
      <c r="L43" s="26" t="n"/>
      <c r="M43" s="26" t="n"/>
      <c r="N43" s="26" t="n"/>
    </row>
    <row r="44">
      <c r="A44" s="2" t="n">
        <v>31</v>
      </c>
      <c r="B44" s="7" t="n"/>
      <c r="C44" s="7" t="n"/>
      <c r="D44" s="7" t="n"/>
      <c r="E44" s="7" t="n"/>
      <c r="F44" s="7" t="n"/>
      <c r="G44" s="26" t="n"/>
      <c r="H44" s="26" t="n"/>
      <c r="I44" s="26" t="n"/>
      <c r="J44" s="26" t="n"/>
      <c r="K44" s="26" t="n"/>
      <c r="L44" s="26" t="n"/>
      <c r="M44" s="26" t="n"/>
      <c r="N44" s="26" t="n"/>
    </row>
    <row r="45">
      <c r="A45" s="2" t="n">
        <v>32</v>
      </c>
      <c r="B45" s="7" t="n"/>
      <c r="C45" s="7" t="n"/>
      <c r="D45" s="7" t="n"/>
      <c r="E45" s="7" t="n"/>
      <c r="F45" s="7" t="n"/>
      <c r="G45" s="26" t="n"/>
      <c r="H45" s="26" t="n"/>
      <c r="I45" s="26" t="n"/>
      <c r="J45" s="26" t="n"/>
      <c r="K45" s="26" t="n"/>
      <c r="L45" s="26" t="n"/>
      <c r="M45" s="26" t="n"/>
      <c r="N45" s="26" t="n"/>
    </row>
    <row r="46">
      <c r="A46" s="2" t="n">
        <v>33</v>
      </c>
      <c r="B46" s="7" t="n"/>
      <c r="C46" s="7" t="n"/>
      <c r="D46" s="7" t="n"/>
      <c r="E46" s="7" t="n"/>
      <c r="F46" s="7" t="n"/>
      <c r="G46" s="26" t="n"/>
      <c r="H46" s="26" t="n"/>
      <c r="I46" s="26" t="n"/>
      <c r="J46" s="26" t="n"/>
      <c r="K46" s="26" t="n"/>
      <c r="L46" s="26" t="n"/>
      <c r="M46" s="26" t="n"/>
      <c r="N46" s="26" t="n"/>
    </row>
    <row r="47">
      <c r="A47" s="2" t="n">
        <v>34</v>
      </c>
      <c r="B47" s="7" t="n"/>
      <c r="C47" s="7" t="n"/>
      <c r="D47" s="7" t="n"/>
      <c r="E47" s="7" t="n"/>
      <c r="F47" s="7" t="n"/>
      <c r="G47" s="26" t="n"/>
      <c r="H47" s="26" t="n"/>
      <c r="I47" s="26" t="n"/>
      <c r="J47" s="26" t="n"/>
      <c r="K47" s="26" t="n"/>
      <c r="L47" s="26" t="n"/>
      <c r="M47" s="26" t="n"/>
      <c r="N47" s="26" t="n"/>
    </row>
    <row r="48">
      <c r="A48" s="2" t="n">
        <v>35</v>
      </c>
      <c r="B48" s="7" t="n"/>
      <c r="C48" s="7" t="n"/>
      <c r="D48" s="7" t="n"/>
      <c r="E48" s="7" t="n"/>
      <c r="F48" s="7" t="n"/>
      <c r="G48" s="26" t="n"/>
      <c r="H48" s="26" t="n"/>
      <c r="I48" s="26" t="n"/>
      <c r="J48" s="26" t="n"/>
      <c r="K48" s="26" t="n"/>
      <c r="L48" s="26" t="n"/>
      <c r="M48" s="26" t="n"/>
      <c r="N48" s="26" t="n"/>
    </row>
    <row r="49">
      <c r="A49" s="2" t="n">
        <v>36</v>
      </c>
      <c r="B49" s="7" t="n"/>
      <c r="C49" s="7" t="n"/>
      <c r="D49" s="7" t="n"/>
      <c r="E49" s="7" t="n"/>
      <c r="F49" s="7" t="n"/>
      <c r="G49" s="26" t="n"/>
      <c r="H49" s="26" t="n"/>
      <c r="I49" s="26" t="n"/>
      <c r="J49" s="26" t="n"/>
      <c r="K49" s="26" t="n"/>
      <c r="L49" s="26" t="n"/>
      <c r="M49" s="26" t="n"/>
      <c r="N49" s="26" t="n"/>
    </row>
    <row r="50">
      <c r="A50" s="2" t="n">
        <v>37</v>
      </c>
      <c r="B50" s="7" t="n"/>
      <c r="C50" s="7" t="n"/>
      <c r="D50" s="7" t="n"/>
      <c r="E50" s="7" t="n"/>
      <c r="F50" s="7" t="n"/>
      <c r="G50" s="26" t="n"/>
      <c r="H50" s="26" t="n"/>
      <c r="I50" s="26" t="n"/>
      <c r="J50" s="26" t="n"/>
      <c r="K50" s="26" t="n"/>
      <c r="L50" s="26" t="n"/>
      <c r="M50" s="26" t="n"/>
      <c r="N50" s="26" t="n"/>
    </row>
    <row r="51">
      <c r="A51" s="2" t="n">
        <v>38</v>
      </c>
      <c r="B51" s="7" t="n"/>
      <c r="C51" s="7" t="n"/>
      <c r="D51" s="7" t="n"/>
      <c r="E51" s="7" t="n"/>
      <c r="F51" s="7" t="n"/>
      <c r="G51" s="26" t="n"/>
      <c r="H51" s="26" t="n"/>
      <c r="I51" s="26" t="n"/>
      <c r="J51" s="26" t="n"/>
      <c r="K51" s="26" t="n"/>
      <c r="L51" s="26" t="n"/>
      <c r="M51" s="26" t="n"/>
      <c r="N51" s="26" t="n"/>
    </row>
    <row r="52">
      <c r="A52" s="2" t="n">
        <v>39</v>
      </c>
      <c r="B52" s="7" t="n"/>
      <c r="C52" s="7" t="n"/>
      <c r="D52" s="7" t="n"/>
      <c r="E52" s="7" t="n"/>
      <c r="F52" s="7" t="n"/>
      <c r="G52" s="26" t="n"/>
      <c r="H52" s="26" t="n"/>
      <c r="I52" s="26" t="n"/>
      <c r="J52" s="26" t="n"/>
      <c r="K52" s="26" t="n"/>
      <c r="L52" s="26" t="n"/>
      <c r="M52" s="26" t="n"/>
      <c r="N52" s="26" t="n"/>
    </row>
    <row r="53">
      <c r="A53" s="2" t="n">
        <v>40</v>
      </c>
      <c r="B53" s="7" t="n"/>
      <c r="C53" s="7" t="n"/>
      <c r="D53" s="7" t="n"/>
      <c r="E53" s="7" t="n"/>
      <c r="F53" s="7" t="n"/>
      <c r="G53" s="26" t="n"/>
      <c r="H53" s="26" t="n"/>
      <c r="I53" s="26" t="n"/>
      <c r="J53" s="26" t="n"/>
      <c r="K53" s="26" t="n"/>
      <c r="L53" s="26" t="n"/>
      <c r="M53" s="26" t="n"/>
      <c r="N53" s="26" t="n"/>
    </row>
    <row r="55">
      <c r="B55" s="4" t="inlineStr">
        <is>
          <t>TOTAL SHOCK INCLUDED (purchasers prices, $m)</t>
        </is>
      </c>
      <c r="G55" s="19">
        <f>SUMIF($E$14:$E$53,"Y",G$14:G$53)</f>
        <v/>
      </c>
      <c r="H55" s="19">
        <f>SUMIF($E$14:$E$53,"Y",H$14:H$53)</f>
        <v/>
      </c>
      <c r="I55" s="19">
        <f>SUMIF($E$14:$E$53,"Y",I$14:I$53)</f>
        <v/>
      </c>
      <c r="J55" s="19">
        <f>SUMIF($E$14:$E$53,"Y",J$14:J$53)</f>
        <v/>
      </c>
      <c r="K55" s="19">
        <f>SUMIF($E$14:$E$53,"Y",K$14:K$53)</f>
        <v/>
      </c>
      <c r="L55" s="19">
        <f>SUMIF($E$14:$E$53,"Y",L$14:L$53)</f>
        <v/>
      </c>
      <c r="M55" s="19">
        <f>SUMIF($E$14:$E$53,"Y",M$14:M$53)</f>
        <v/>
      </c>
      <c r="N55" s="19">
        <f>SUMIF($E$14:$E$53,"Y",N$14:N$53)</f>
        <v/>
      </c>
    </row>
    <row r="56">
      <c r="B56" s="8" t="inlineStr">
        <is>
          <t>Example rows are illustrative — overwrite them. Lines 6-8 show the bottom-up alternative and are switched off.</t>
        </is>
      </c>
    </row>
  </sheetData>
  <mergeCells count="9">
    <mergeCell ref="A7:I7"/>
    <mergeCell ref="A2:L2"/>
    <mergeCell ref="A11:I11"/>
    <mergeCell ref="A10:I10"/>
    <mergeCell ref="A5:I5"/>
    <mergeCell ref="A9:I9"/>
    <mergeCell ref="A8:I8"/>
    <mergeCell ref="A6:I6"/>
    <mergeCell ref="A4:I4"/>
  </mergeCells>
  <dataValidations count="4">
    <dataValidation sqref="C14:C53" showDropDown="0" showInputMessage="0" showErrorMessage="0" allowBlank="0" type="list">
      <formula1>Lists!$B$5:$B$119</formula1>
    </dataValidation>
    <dataValidation sqref="D14:D53" showDropDown="0" showInputMessage="0" showErrorMessage="0" allowBlank="0" type="list">
      <formula1>Lists!$B$124:$B$131</formula1>
    </dataValidation>
    <dataValidation sqref="E14:E53" showDropDown="0" showInputMessage="0" showErrorMessage="0" allowBlank="0" type="list">
      <formula1>"Y,N"</formula1>
    </dataValidation>
    <dataValidation sqref="F14:F53" showDropDown="0" showInputMessage="0" showErrorMessage="0" allowBlank="0" type="list">
      <formula1>"Flow-on,Direct only"</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Z324"/>
  <sheetViews>
    <sheetView showGridLines="0" workbookViewId="0">
      <pane xSplit="8" ySplit="4" topLeftCell="I5"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8" customWidth="1" min="3" max="3"/>
    <col width="10" customWidth="1" min="4" max="4"/>
    <col width="14" customWidth="1" min="5" max="5"/>
    <col width="9" customWidth="1" min="6" max="6"/>
    <col width="13" customWidth="1" min="7" max="7"/>
    <col width="11" customWidth="1" min="8" max="8"/>
    <col width="8" customWidth="1" min="9" max="9"/>
    <col width="8"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0" customWidth="1" min="26" max="26"/>
  </cols>
  <sheetData>
    <row r="1">
      <c r="A1" s="1" t="inlineStr">
        <is>
          <t>Step 3 — strip each line to domestic basic prices</t>
        </is>
      </c>
    </row>
    <row r="2" ht="32" customHeight="1">
      <c r="A2" s="5" t="inlineStr">
        <is>
          <t>One row per spending line and year. RowIdx and ColIdx locate the ABS cell; PP is read from CALC_PP; each component is the line value times that component divided by PP. The Check column must be zero.</t>
        </is>
      </c>
    </row>
    <row r="4">
      <c r="A4" s="6" t="inlineStr">
        <is>
          <t>Line</t>
        </is>
      </c>
      <c r="B4" s="6" t="inlineStr">
        <is>
          <t>Year#</t>
        </is>
      </c>
      <c r="C4" s="6" t="inlineStr">
        <is>
          <t>Year</t>
        </is>
      </c>
      <c r="D4" s="6" t="inlineStr">
        <is>
          <t>Product</t>
        </is>
      </c>
      <c r="E4" s="6" t="inlineStr">
        <is>
          <t>Group</t>
        </is>
      </c>
      <c r="F4" s="6" t="inlineStr">
        <is>
          <t>Include</t>
        </is>
      </c>
      <c r="G4" s="6" t="inlineStr">
        <is>
          <t>Treatment</t>
        </is>
      </c>
      <c r="H4" s="6" t="inlineStr">
        <is>
          <t>Spend $m</t>
        </is>
      </c>
      <c r="I4" s="6" t="inlineStr">
        <is>
          <t>RowIdx</t>
        </is>
      </c>
      <c r="J4" s="6" t="inlineStr">
        <is>
          <t>ColIdx</t>
        </is>
      </c>
      <c r="K4" s="6" t="inlineStr">
        <is>
          <t>PP $m</t>
        </is>
      </c>
      <c r="L4" s="6" t="inlineStr">
        <is>
          <t>Domestic</t>
        </is>
      </c>
      <c r="M4" s="6" t="inlineStr">
        <is>
          <t>Imports</t>
        </is>
      </c>
      <c r="N4" s="6" t="inlineStr">
        <is>
          <t>NetTaxes</t>
        </is>
      </c>
      <c r="O4" s="6" t="inlineStr">
        <is>
          <t>Marg_3301</t>
        </is>
      </c>
      <c r="P4" s="6" t="inlineStr">
        <is>
          <t>Marg_3901</t>
        </is>
      </c>
      <c r="Q4" s="6" t="inlineStr">
        <is>
          <t>Marg_4501</t>
        </is>
      </c>
      <c r="R4" s="6" t="inlineStr">
        <is>
          <t>Marg_4601</t>
        </is>
      </c>
      <c r="S4" s="6" t="inlineStr">
        <is>
          <t>Marg_4701</t>
        </is>
      </c>
      <c r="T4" s="6" t="inlineStr">
        <is>
          <t>Marg_4801</t>
        </is>
      </c>
      <c r="U4" s="6" t="inlineStr">
        <is>
          <t>Marg_4901</t>
        </is>
      </c>
      <c r="V4" s="6" t="inlineStr">
        <is>
          <t>Marg_5201</t>
        </is>
      </c>
      <c r="W4" s="6" t="inlineStr">
        <is>
          <t>Marg_6301</t>
        </is>
      </c>
      <c r="X4" s="6" t="inlineStr">
        <is>
          <t>Marg_2701</t>
        </is>
      </c>
      <c r="Y4" s="6" t="inlineStr">
        <is>
          <t>Marg_2605</t>
        </is>
      </c>
      <c r="Z4" s="6" t="inlineStr">
        <is>
          <t>Check</t>
        </is>
      </c>
    </row>
    <row r="5">
      <c r="A5" s="2" t="n">
        <v>1</v>
      </c>
      <c r="B5" s="2" t="n">
        <v>1</v>
      </c>
      <c r="C5" s="9">
        <f>Settings!$B$6+0</f>
        <v/>
      </c>
      <c r="D5" s="9">
        <f>IN_Shock!$C$14</f>
        <v/>
      </c>
      <c r="E5" s="9">
        <f>IN_Shock!$D$14</f>
        <v/>
      </c>
      <c r="F5" s="9">
        <f>IN_Shock!$E$14</f>
        <v/>
      </c>
      <c r="G5" s="9">
        <f>IN_Shock!$F$14</f>
        <v/>
      </c>
      <c r="H5" s="9">
        <f>IF($F5="Y",IFERROR(IN_Shock!G14,0)*Settings!$B$12,0)</f>
        <v/>
      </c>
      <c r="I5" s="2">
        <f>IFERROR(MATCH($D5,Lists!$B$5:$B$119,0),0)</f>
        <v/>
      </c>
      <c r="J5" s="2">
        <f>IFERROR(MATCH($E5,Lists!$B$124:$B$131,0),0)</f>
        <v/>
      </c>
      <c r="K5" s="2">
        <f>IF(OR($I5=0,$J5=0),0,INDEX(CALC_PP!$C$5:$J$119,$I5,$J5))</f>
        <v/>
      </c>
      <c r="L5" s="19">
        <f>IF(OR($I5=0,$J5=0,$K5=0),0,$H5*INDEX(CALC_StripData!$C$5:$DJ$119,$I5,0+$J5)/$K5)</f>
        <v/>
      </c>
      <c r="M5" s="19">
        <f>IF(OR($I5=0,$J5=0,$K5=0),0,$H5*INDEX(CALC_StripData!$C$5:$DJ$119,$I5,8+$J5)/$K5)</f>
        <v/>
      </c>
      <c r="N5" s="19">
        <f>IF(OR($I5=0,$J5=0,$K5=0),0,$H5*INDEX(CALC_StripData!$C$5:$DJ$119,$I5,16+$J5)/$K5)</f>
        <v/>
      </c>
      <c r="O5" s="19">
        <f>IF(OR($I5=0,$J5=0,$K5=0),0,$H5*INDEX(CALC_StripData!$C$5:$DJ$119,$I5,24+$J5)/$K5)</f>
        <v/>
      </c>
      <c r="P5" s="19">
        <f>IF(OR($I5=0,$J5=0,$K5=0),0,$H5*INDEX(CALC_StripData!$C$5:$DJ$119,$I5,32+$J5)/$K5)</f>
        <v/>
      </c>
      <c r="Q5" s="19">
        <f>IF(OR($I5=0,$J5=0,$K5=0),0,$H5*INDEX(CALC_StripData!$C$5:$DJ$119,$I5,40+$J5)/$K5)</f>
        <v/>
      </c>
      <c r="R5" s="19">
        <f>IF(OR($I5=0,$J5=0,$K5=0),0,$H5*INDEX(CALC_StripData!$C$5:$DJ$119,$I5,48+$J5)/$K5)</f>
        <v/>
      </c>
      <c r="S5" s="19">
        <f>IF(OR($I5=0,$J5=0,$K5=0),0,$H5*INDEX(CALC_StripData!$C$5:$DJ$119,$I5,56+$J5)/$K5)</f>
        <v/>
      </c>
      <c r="T5" s="19">
        <f>IF(OR($I5=0,$J5=0,$K5=0),0,$H5*INDEX(CALC_StripData!$C$5:$DJ$119,$I5,64+$J5)/$K5)</f>
        <v/>
      </c>
      <c r="U5" s="19">
        <f>IF(OR($I5=0,$J5=0,$K5=0),0,$H5*INDEX(CALC_StripData!$C$5:$DJ$119,$I5,72+$J5)/$K5)</f>
        <v/>
      </c>
      <c r="V5" s="19">
        <f>IF(OR($I5=0,$J5=0,$K5=0),0,$H5*INDEX(CALC_StripData!$C$5:$DJ$119,$I5,80+$J5)/$K5)</f>
        <v/>
      </c>
      <c r="W5" s="19">
        <f>IF(OR($I5=0,$J5=0,$K5=0),0,$H5*INDEX(CALC_StripData!$C$5:$DJ$119,$I5,88+$J5)/$K5)</f>
        <v/>
      </c>
      <c r="X5" s="19">
        <f>IF(OR($I5=0,$J5=0,$K5=0),0,$H5*INDEX(CALC_StripData!$C$5:$DJ$119,$I5,96+$J5)/$K5)</f>
        <v/>
      </c>
      <c r="Y5" s="19">
        <f>IF(OR($I5=0,$J5=0,$K5=0),0,$H5*INDEX(CALC_StripData!$C$5:$DJ$119,$I5,104+$J5)/$K5)</f>
        <v/>
      </c>
      <c r="Z5" s="2">
        <f>ROUND(SUM($L5:$Y5)-$H5,6)</f>
        <v/>
      </c>
    </row>
    <row r="6">
      <c r="A6" s="2" t="n">
        <v>1</v>
      </c>
      <c r="B6" s="2" t="n">
        <v>2</v>
      </c>
      <c r="C6" s="9">
        <f>Settings!$B$6+1</f>
        <v/>
      </c>
      <c r="D6" s="9">
        <f>IN_Shock!$C$14</f>
        <v/>
      </c>
      <c r="E6" s="9">
        <f>IN_Shock!$D$14</f>
        <v/>
      </c>
      <c r="F6" s="9">
        <f>IN_Shock!$E$14</f>
        <v/>
      </c>
      <c r="G6" s="9">
        <f>IN_Shock!$F$14</f>
        <v/>
      </c>
      <c r="H6" s="9">
        <f>IF($F6="Y",IFERROR(IN_Shock!H14,0)*Settings!$B$12,0)</f>
        <v/>
      </c>
      <c r="I6" s="2">
        <f>IFERROR(MATCH($D6,Lists!$B$5:$B$119,0),0)</f>
        <v/>
      </c>
      <c r="J6" s="2">
        <f>IFERROR(MATCH($E6,Lists!$B$124:$B$131,0),0)</f>
        <v/>
      </c>
      <c r="K6" s="2">
        <f>IF(OR($I6=0,$J6=0),0,INDEX(CALC_PP!$C$5:$J$119,$I6,$J6))</f>
        <v/>
      </c>
      <c r="L6" s="19">
        <f>IF(OR($I6=0,$J6=0,$K6=0),0,$H6*INDEX(CALC_StripData!$C$5:$DJ$119,$I6,0+$J6)/$K6)</f>
        <v/>
      </c>
      <c r="M6" s="19">
        <f>IF(OR($I6=0,$J6=0,$K6=0),0,$H6*INDEX(CALC_StripData!$C$5:$DJ$119,$I6,8+$J6)/$K6)</f>
        <v/>
      </c>
      <c r="N6" s="19">
        <f>IF(OR($I6=0,$J6=0,$K6=0),0,$H6*INDEX(CALC_StripData!$C$5:$DJ$119,$I6,16+$J6)/$K6)</f>
        <v/>
      </c>
      <c r="O6" s="19">
        <f>IF(OR($I6=0,$J6=0,$K6=0),0,$H6*INDEX(CALC_StripData!$C$5:$DJ$119,$I6,24+$J6)/$K6)</f>
        <v/>
      </c>
      <c r="P6" s="19">
        <f>IF(OR($I6=0,$J6=0,$K6=0),0,$H6*INDEX(CALC_StripData!$C$5:$DJ$119,$I6,32+$J6)/$K6)</f>
        <v/>
      </c>
      <c r="Q6" s="19">
        <f>IF(OR($I6=0,$J6=0,$K6=0),0,$H6*INDEX(CALC_StripData!$C$5:$DJ$119,$I6,40+$J6)/$K6)</f>
        <v/>
      </c>
      <c r="R6" s="19">
        <f>IF(OR($I6=0,$J6=0,$K6=0),0,$H6*INDEX(CALC_StripData!$C$5:$DJ$119,$I6,48+$J6)/$K6)</f>
        <v/>
      </c>
      <c r="S6" s="19">
        <f>IF(OR($I6=0,$J6=0,$K6=0),0,$H6*INDEX(CALC_StripData!$C$5:$DJ$119,$I6,56+$J6)/$K6)</f>
        <v/>
      </c>
      <c r="T6" s="19">
        <f>IF(OR($I6=0,$J6=0,$K6=0),0,$H6*INDEX(CALC_StripData!$C$5:$DJ$119,$I6,64+$J6)/$K6)</f>
        <v/>
      </c>
      <c r="U6" s="19">
        <f>IF(OR($I6=0,$J6=0,$K6=0),0,$H6*INDEX(CALC_StripData!$C$5:$DJ$119,$I6,72+$J6)/$K6)</f>
        <v/>
      </c>
      <c r="V6" s="19">
        <f>IF(OR($I6=0,$J6=0,$K6=0),0,$H6*INDEX(CALC_StripData!$C$5:$DJ$119,$I6,80+$J6)/$K6)</f>
        <v/>
      </c>
      <c r="W6" s="19">
        <f>IF(OR($I6=0,$J6=0,$K6=0),0,$H6*INDEX(CALC_StripData!$C$5:$DJ$119,$I6,88+$J6)/$K6)</f>
        <v/>
      </c>
      <c r="X6" s="19">
        <f>IF(OR($I6=0,$J6=0,$K6=0),0,$H6*INDEX(CALC_StripData!$C$5:$DJ$119,$I6,96+$J6)/$K6)</f>
        <v/>
      </c>
      <c r="Y6" s="19">
        <f>IF(OR($I6=0,$J6=0,$K6=0),0,$H6*INDEX(CALC_StripData!$C$5:$DJ$119,$I6,104+$J6)/$K6)</f>
        <v/>
      </c>
      <c r="Z6" s="2">
        <f>ROUND(SUM($L6:$Y6)-$H6,6)</f>
        <v/>
      </c>
    </row>
    <row r="7">
      <c r="A7" s="2" t="n">
        <v>1</v>
      </c>
      <c r="B7" s="2" t="n">
        <v>3</v>
      </c>
      <c r="C7" s="9">
        <f>Settings!$B$6+2</f>
        <v/>
      </c>
      <c r="D7" s="9">
        <f>IN_Shock!$C$14</f>
        <v/>
      </c>
      <c r="E7" s="9">
        <f>IN_Shock!$D$14</f>
        <v/>
      </c>
      <c r="F7" s="9">
        <f>IN_Shock!$E$14</f>
        <v/>
      </c>
      <c r="G7" s="9">
        <f>IN_Shock!$F$14</f>
        <v/>
      </c>
      <c r="H7" s="9">
        <f>IF($F7="Y",IFERROR(IN_Shock!I14,0)*Settings!$B$12,0)</f>
        <v/>
      </c>
      <c r="I7" s="2">
        <f>IFERROR(MATCH($D7,Lists!$B$5:$B$119,0),0)</f>
        <v/>
      </c>
      <c r="J7" s="2">
        <f>IFERROR(MATCH($E7,Lists!$B$124:$B$131,0),0)</f>
        <v/>
      </c>
      <c r="K7" s="2">
        <f>IF(OR($I7=0,$J7=0),0,INDEX(CALC_PP!$C$5:$J$119,$I7,$J7))</f>
        <v/>
      </c>
      <c r="L7" s="19">
        <f>IF(OR($I7=0,$J7=0,$K7=0),0,$H7*INDEX(CALC_StripData!$C$5:$DJ$119,$I7,0+$J7)/$K7)</f>
        <v/>
      </c>
      <c r="M7" s="19">
        <f>IF(OR($I7=0,$J7=0,$K7=0),0,$H7*INDEX(CALC_StripData!$C$5:$DJ$119,$I7,8+$J7)/$K7)</f>
        <v/>
      </c>
      <c r="N7" s="19">
        <f>IF(OR($I7=0,$J7=0,$K7=0),0,$H7*INDEX(CALC_StripData!$C$5:$DJ$119,$I7,16+$J7)/$K7)</f>
        <v/>
      </c>
      <c r="O7" s="19">
        <f>IF(OR($I7=0,$J7=0,$K7=0),0,$H7*INDEX(CALC_StripData!$C$5:$DJ$119,$I7,24+$J7)/$K7)</f>
        <v/>
      </c>
      <c r="P7" s="19">
        <f>IF(OR($I7=0,$J7=0,$K7=0),0,$H7*INDEX(CALC_StripData!$C$5:$DJ$119,$I7,32+$J7)/$K7)</f>
        <v/>
      </c>
      <c r="Q7" s="19">
        <f>IF(OR($I7=0,$J7=0,$K7=0),0,$H7*INDEX(CALC_StripData!$C$5:$DJ$119,$I7,40+$J7)/$K7)</f>
        <v/>
      </c>
      <c r="R7" s="19">
        <f>IF(OR($I7=0,$J7=0,$K7=0),0,$H7*INDEX(CALC_StripData!$C$5:$DJ$119,$I7,48+$J7)/$K7)</f>
        <v/>
      </c>
      <c r="S7" s="19">
        <f>IF(OR($I7=0,$J7=0,$K7=0),0,$H7*INDEX(CALC_StripData!$C$5:$DJ$119,$I7,56+$J7)/$K7)</f>
        <v/>
      </c>
      <c r="T7" s="19">
        <f>IF(OR($I7=0,$J7=0,$K7=0),0,$H7*INDEX(CALC_StripData!$C$5:$DJ$119,$I7,64+$J7)/$K7)</f>
        <v/>
      </c>
      <c r="U7" s="19">
        <f>IF(OR($I7=0,$J7=0,$K7=0),0,$H7*INDEX(CALC_StripData!$C$5:$DJ$119,$I7,72+$J7)/$K7)</f>
        <v/>
      </c>
      <c r="V7" s="19">
        <f>IF(OR($I7=0,$J7=0,$K7=0),0,$H7*INDEX(CALC_StripData!$C$5:$DJ$119,$I7,80+$J7)/$K7)</f>
        <v/>
      </c>
      <c r="W7" s="19">
        <f>IF(OR($I7=0,$J7=0,$K7=0),0,$H7*INDEX(CALC_StripData!$C$5:$DJ$119,$I7,88+$J7)/$K7)</f>
        <v/>
      </c>
      <c r="X7" s="19">
        <f>IF(OR($I7=0,$J7=0,$K7=0),0,$H7*INDEX(CALC_StripData!$C$5:$DJ$119,$I7,96+$J7)/$K7)</f>
        <v/>
      </c>
      <c r="Y7" s="19">
        <f>IF(OR($I7=0,$J7=0,$K7=0),0,$H7*INDEX(CALC_StripData!$C$5:$DJ$119,$I7,104+$J7)/$K7)</f>
        <v/>
      </c>
      <c r="Z7" s="2">
        <f>ROUND(SUM($L7:$Y7)-$H7,6)</f>
        <v/>
      </c>
    </row>
    <row r="8">
      <c r="A8" s="2" t="n">
        <v>1</v>
      </c>
      <c r="B8" s="2" t="n">
        <v>4</v>
      </c>
      <c r="C8" s="9">
        <f>Settings!$B$6+3</f>
        <v/>
      </c>
      <c r="D8" s="9">
        <f>IN_Shock!$C$14</f>
        <v/>
      </c>
      <c r="E8" s="9">
        <f>IN_Shock!$D$14</f>
        <v/>
      </c>
      <c r="F8" s="9">
        <f>IN_Shock!$E$14</f>
        <v/>
      </c>
      <c r="G8" s="9">
        <f>IN_Shock!$F$14</f>
        <v/>
      </c>
      <c r="H8" s="9">
        <f>IF($F8="Y",IFERROR(IN_Shock!J14,0)*Settings!$B$12,0)</f>
        <v/>
      </c>
      <c r="I8" s="2">
        <f>IFERROR(MATCH($D8,Lists!$B$5:$B$119,0),0)</f>
        <v/>
      </c>
      <c r="J8" s="2">
        <f>IFERROR(MATCH($E8,Lists!$B$124:$B$131,0),0)</f>
        <v/>
      </c>
      <c r="K8" s="2">
        <f>IF(OR($I8=0,$J8=0),0,INDEX(CALC_PP!$C$5:$J$119,$I8,$J8))</f>
        <v/>
      </c>
      <c r="L8" s="19">
        <f>IF(OR($I8=0,$J8=0,$K8=0),0,$H8*INDEX(CALC_StripData!$C$5:$DJ$119,$I8,0+$J8)/$K8)</f>
        <v/>
      </c>
      <c r="M8" s="19">
        <f>IF(OR($I8=0,$J8=0,$K8=0),0,$H8*INDEX(CALC_StripData!$C$5:$DJ$119,$I8,8+$J8)/$K8)</f>
        <v/>
      </c>
      <c r="N8" s="19">
        <f>IF(OR($I8=0,$J8=0,$K8=0),0,$H8*INDEX(CALC_StripData!$C$5:$DJ$119,$I8,16+$J8)/$K8)</f>
        <v/>
      </c>
      <c r="O8" s="19">
        <f>IF(OR($I8=0,$J8=0,$K8=0),0,$H8*INDEX(CALC_StripData!$C$5:$DJ$119,$I8,24+$J8)/$K8)</f>
        <v/>
      </c>
      <c r="P8" s="19">
        <f>IF(OR($I8=0,$J8=0,$K8=0),0,$H8*INDEX(CALC_StripData!$C$5:$DJ$119,$I8,32+$J8)/$K8)</f>
        <v/>
      </c>
      <c r="Q8" s="19">
        <f>IF(OR($I8=0,$J8=0,$K8=0),0,$H8*INDEX(CALC_StripData!$C$5:$DJ$119,$I8,40+$J8)/$K8)</f>
        <v/>
      </c>
      <c r="R8" s="19">
        <f>IF(OR($I8=0,$J8=0,$K8=0),0,$H8*INDEX(CALC_StripData!$C$5:$DJ$119,$I8,48+$J8)/$K8)</f>
        <v/>
      </c>
      <c r="S8" s="19">
        <f>IF(OR($I8=0,$J8=0,$K8=0),0,$H8*INDEX(CALC_StripData!$C$5:$DJ$119,$I8,56+$J8)/$K8)</f>
        <v/>
      </c>
      <c r="T8" s="19">
        <f>IF(OR($I8=0,$J8=0,$K8=0),0,$H8*INDEX(CALC_StripData!$C$5:$DJ$119,$I8,64+$J8)/$K8)</f>
        <v/>
      </c>
      <c r="U8" s="19">
        <f>IF(OR($I8=0,$J8=0,$K8=0),0,$H8*INDEX(CALC_StripData!$C$5:$DJ$119,$I8,72+$J8)/$K8)</f>
        <v/>
      </c>
      <c r="V8" s="19">
        <f>IF(OR($I8=0,$J8=0,$K8=0),0,$H8*INDEX(CALC_StripData!$C$5:$DJ$119,$I8,80+$J8)/$K8)</f>
        <v/>
      </c>
      <c r="W8" s="19">
        <f>IF(OR($I8=0,$J8=0,$K8=0),0,$H8*INDEX(CALC_StripData!$C$5:$DJ$119,$I8,88+$J8)/$K8)</f>
        <v/>
      </c>
      <c r="X8" s="19">
        <f>IF(OR($I8=0,$J8=0,$K8=0),0,$H8*INDEX(CALC_StripData!$C$5:$DJ$119,$I8,96+$J8)/$K8)</f>
        <v/>
      </c>
      <c r="Y8" s="19">
        <f>IF(OR($I8=0,$J8=0,$K8=0),0,$H8*INDEX(CALC_StripData!$C$5:$DJ$119,$I8,104+$J8)/$K8)</f>
        <v/>
      </c>
      <c r="Z8" s="2">
        <f>ROUND(SUM($L8:$Y8)-$H8,6)</f>
        <v/>
      </c>
    </row>
    <row r="9">
      <c r="A9" s="2" t="n">
        <v>1</v>
      </c>
      <c r="B9" s="2" t="n">
        <v>5</v>
      </c>
      <c r="C9" s="9">
        <f>Settings!$B$6+4</f>
        <v/>
      </c>
      <c r="D9" s="9">
        <f>IN_Shock!$C$14</f>
        <v/>
      </c>
      <c r="E9" s="9">
        <f>IN_Shock!$D$14</f>
        <v/>
      </c>
      <c r="F9" s="9">
        <f>IN_Shock!$E$14</f>
        <v/>
      </c>
      <c r="G9" s="9">
        <f>IN_Shock!$F$14</f>
        <v/>
      </c>
      <c r="H9" s="9">
        <f>IF($F9="Y",IFERROR(IN_Shock!K14,0)*Settings!$B$12,0)</f>
        <v/>
      </c>
      <c r="I9" s="2">
        <f>IFERROR(MATCH($D9,Lists!$B$5:$B$119,0),0)</f>
        <v/>
      </c>
      <c r="J9" s="2">
        <f>IFERROR(MATCH($E9,Lists!$B$124:$B$131,0),0)</f>
        <v/>
      </c>
      <c r="K9" s="2">
        <f>IF(OR($I9=0,$J9=0),0,INDEX(CALC_PP!$C$5:$J$119,$I9,$J9))</f>
        <v/>
      </c>
      <c r="L9" s="19">
        <f>IF(OR($I9=0,$J9=0,$K9=0),0,$H9*INDEX(CALC_StripData!$C$5:$DJ$119,$I9,0+$J9)/$K9)</f>
        <v/>
      </c>
      <c r="M9" s="19">
        <f>IF(OR($I9=0,$J9=0,$K9=0),0,$H9*INDEX(CALC_StripData!$C$5:$DJ$119,$I9,8+$J9)/$K9)</f>
        <v/>
      </c>
      <c r="N9" s="19">
        <f>IF(OR($I9=0,$J9=0,$K9=0),0,$H9*INDEX(CALC_StripData!$C$5:$DJ$119,$I9,16+$J9)/$K9)</f>
        <v/>
      </c>
      <c r="O9" s="19">
        <f>IF(OR($I9=0,$J9=0,$K9=0),0,$H9*INDEX(CALC_StripData!$C$5:$DJ$119,$I9,24+$J9)/$K9)</f>
        <v/>
      </c>
      <c r="P9" s="19">
        <f>IF(OR($I9=0,$J9=0,$K9=0),0,$H9*INDEX(CALC_StripData!$C$5:$DJ$119,$I9,32+$J9)/$K9)</f>
        <v/>
      </c>
      <c r="Q9" s="19">
        <f>IF(OR($I9=0,$J9=0,$K9=0),0,$H9*INDEX(CALC_StripData!$C$5:$DJ$119,$I9,40+$J9)/$K9)</f>
        <v/>
      </c>
      <c r="R9" s="19">
        <f>IF(OR($I9=0,$J9=0,$K9=0),0,$H9*INDEX(CALC_StripData!$C$5:$DJ$119,$I9,48+$J9)/$K9)</f>
        <v/>
      </c>
      <c r="S9" s="19">
        <f>IF(OR($I9=0,$J9=0,$K9=0),0,$H9*INDEX(CALC_StripData!$C$5:$DJ$119,$I9,56+$J9)/$K9)</f>
        <v/>
      </c>
      <c r="T9" s="19">
        <f>IF(OR($I9=0,$J9=0,$K9=0),0,$H9*INDEX(CALC_StripData!$C$5:$DJ$119,$I9,64+$J9)/$K9)</f>
        <v/>
      </c>
      <c r="U9" s="19">
        <f>IF(OR($I9=0,$J9=0,$K9=0),0,$H9*INDEX(CALC_StripData!$C$5:$DJ$119,$I9,72+$J9)/$K9)</f>
        <v/>
      </c>
      <c r="V9" s="19">
        <f>IF(OR($I9=0,$J9=0,$K9=0),0,$H9*INDEX(CALC_StripData!$C$5:$DJ$119,$I9,80+$J9)/$K9)</f>
        <v/>
      </c>
      <c r="W9" s="19">
        <f>IF(OR($I9=0,$J9=0,$K9=0),0,$H9*INDEX(CALC_StripData!$C$5:$DJ$119,$I9,88+$J9)/$K9)</f>
        <v/>
      </c>
      <c r="X9" s="19">
        <f>IF(OR($I9=0,$J9=0,$K9=0),0,$H9*INDEX(CALC_StripData!$C$5:$DJ$119,$I9,96+$J9)/$K9)</f>
        <v/>
      </c>
      <c r="Y9" s="19">
        <f>IF(OR($I9=0,$J9=0,$K9=0),0,$H9*INDEX(CALC_StripData!$C$5:$DJ$119,$I9,104+$J9)/$K9)</f>
        <v/>
      </c>
      <c r="Z9" s="2">
        <f>ROUND(SUM($L9:$Y9)-$H9,6)</f>
        <v/>
      </c>
    </row>
    <row r="10">
      <c r="A10" s="2" t="n">
        <v>1</v>
      </c>
      <c r="B10" s="2" t="n">
        <v>6</v>
      </c>
      <c r="C10" s="9">
        <f>Settings!$B$6+5</f>
        <v/>
      </c>
      <c r="D10" s="9">
        <f>IN_Shock!$C$14</f>
        <v/>
      </c>
      <c r="E10" s="9">
        <f>IN_Shock!$D$14</f>
        <v/>
      </c>
      <c r="F10" s="9">
        <f>IN_Shock!$E$14</f>
        <v/>
      </c>
      <c r="G10" s="9">
        <f>IN_Shock!$F$14</f>
        <v/>
      </c>
      <c r="H10" s="9">
        <f>IF($F10="Y",IFERROR(IN_Shock!L14,0)*Settings!$B$12,0)</f>
        <v/>
      </c>
      <c r="I10" s="2">
        <f>IFERROR(MATCH($D10,Lists!$B$5:$B$119,0),0)</f>
        <v/>
      </c>
      <c r="J10" s="2">
        <f>IFERROR(MATCH($E10,Lists!$B$124:$B$131,0),0)</f>
        <v/>
      </c>
      <c r="K10" s="2">
        <f>IF(OR($I10=0,$J10=0),0,INDEX(CALC_PP!$C$5:$J$119,$I10,$J10))</f>
        <v/>
      </c>
      <c r="L10" s="19">
        <f>IF(OR($I10=0,$J10=0,$K10=0),0,$H10*INDEX(CALC_StripData!$C$5:$DJ$119,$I10,0+$J10)/$K10)</f>
        <v/>
      </c>
      <c r="M10" s="19">
        <f>IF(OR($I10=0,$J10=0,$K10=0),0,$H10*INDEX(CALC_StripData!$C$5:$DJ$119,$I10,8+$J10)/$K10)</f>
        <v/>
      </c>
      <c r="N10" s="19">
        <f>IF(OR($I10=0,$J10=0,$K10=0),0,$H10*INDEX(CALC_StripData!$C$5:$DJ$119,$I10,16+$J10)/$K10)</f>
        <v/>
      </c>
      <c r="O10" s="19">
        <f>IF(OR($I10=0,$J10=0,$K10=0),0,$H10*INDEX(CALC_StripData!$C$5:$DJ$119,$I10,24+$J10)/$K10)</f>
        <v/>
      </c>
      <c r="P10" s="19">
        <f>IF(OR($I10=0,$J10=0,$K10=0),0,$H10*INDEX(CALC_StripData!$C$5:$DJ$119,$I10,32+$J10)/$K10)</f>
        <v/>
      </c>
      <c r="Q10" s="19">
        <f>IF(OR($I10=0,$J10=0,$K10=0),0,$H10*INDEX(CALC_StripData!$C$5:$DJ$119,$I10,40+$J10)/$K10)</f>
        <v/>
      </c>
      <c r="R10" s="19">
        <f>IF(OR($I10=0,$J10=0,$K10=0),0,$H10*INDEX(CALC_StripData!$C$5:$DJ$119,$I10,48+$J10)/$K10)</f>
        <v/>
      </c>
      <c r="S10" s="19">
        <f>IF(OR($I10=0,$J10=0,$K10=0),0,$H10*INDEX(CALC_StripData!$C$5:$DJ$119,$I10,56+$J10)/$K10)</f>
        <v/>
      </c>
      <c r="T10" s="19">
        <f>IF(OR($I10=0,$J10=0,$K10=0),0,$H10*INDEX(CALC_StripData!$C$5:$DJ$119,$I10,64+$J10)/$K10)</f>
        <v/>
      </c>
      <c r="U10" s="19">
        <f>IF(OR($I10=0,$J10=0,$K10=0),0,$H10*INDEX(CALC_StripData!$C$5:$DJ$119,$I10,72+$J10)/$K10)</f>
        <v/>
      </c>
      <c r="V10" s="19">
        <f>IF(OR($I10=0,$J10=0,$K10=0),0,$H10*INDEX(CALC_StripData!$C$5:$DJ$119,$I10,80+$J10)/$K10)</f>
        <v/>
      </c>
      <c r="W10" s="19">
        <f>IF(OR($I10=0,$J10=0,$K10=0),0,$H10*INDEX(CALC_StripData!$C$5:$DJ$119,$I10,88+$J10)/$K10)</f>
        <v/>
      </c>
      <c r="X10" s="19">
        <f>IF(OR($I10=0,$J10=0,$K10=0),0,$H10*INDEX(CALC_StripData!$C$5:$DJ$119,$I10,96+$J10)/$K10)</f>
        <v/>
      </c>
      <c r="Y10" s="19">
        <f>IF(OR($I10=0,$J10=0,$K10=0),0,$H10*INDEX(CALC_StripData!$C$5:$DJ$119,$I10,104+$J10)/$K10)</f>
        <v/>
      </c>
      <c r="Z10" s="2">
        <f>ROUND(SUM($L10:$Y10)-$H10,6)</f>
        <v/>
      </c>
    </row>
    <row r="11">
      <c r="A11" s="2" t="n">
        <v>1</v>
      </c>
      <c r="B11" s="2" t="n">
        <v>7</v>
      </c>
      <c r="C11" s="9">
        <f>Settings!$B$6+6</f>
        <v/>
      </c>
      <c r="D11" s="9">
        <f>IN_Shock!$C$14</f>
        <v/>
      </c>
      <c r="E11" s="9">
        <f>IN_Shock!$D$14</f>
        <v/>
      </c>
      <c r="F11" s="9">
        <f>IN_Shock!$E$14</f>
        <v/>
      </c>
      <c r="G11" s="9">
        <f>IN_Shock!$F$14</f>
        <v/>
      </c>
      <c r="H11" s="9">
        <f>IF($F11="Y",IFERROR(IN_Shock!M14,0)*Settings!$B$12,0)</f>
        <v/>
      </c>
      <c r="I11" s="2">
        <f>IFERROR(MATCH($D11,Lists!$B$5:$B$119,0),0)</f>
        <v/>
      </c>
      <c r="J11" s="2">
        <f>IFERROR(MATCH($E11,Lists!$B$124:$B$131,0),0)</f>
        <v/>
      </c>
      <c r="K11" s="2">
        <f>IF(OR($I11=0,$J11=0),0,INDEX(CALC_PP!$C$5:$J$119,$I11,$J11))</f>
        <v/>
      </c>
      <c r="L11" s="19">
        <f>IF(OR($I11=0,$J11=0,$K11=0),0,$H11*INDEX(CALC_StripData!$C$5:$DJ$119,$I11,0+$J11)/$K11)</f>
        <v/>
      </c>
      <c r="M11" s="19">
        <f>IF(OR($I11=0,$J11=0,$K11=0),0,$H11*INDEX(CALC_StripData!$C$5:$DJ$119,$I11,8+$J11)/$K11)</f>
        <v/>
      </c>
      <c r="N11" s="19">
        <f>IF(OR($I11=0,$J11=0,$K11=0),0,$H11*INDEX(CALC_StripData!$C$5:$DJ$119,$I11,16+$J11)/$K11)</f>
        <v/>
      </c>
      <c r="O11" s="19">
        <f>IF(OR($I11=0,$J11=0,$K11=0),0,$H11*INDEX(CALC_StripData!$C$5:$DJ$119,$I11,24+$J11)/$K11)</f>
        <v/>
      </c>
      <c r="P11" s="19">
        <f>IF(OR($I11=0,$J11=0,$K11=0),0,$H11*INDEX(CALC_StripData!$C$5:$DJ$119,$I11,32+$J11)/$K11)</f>
        <v/>
      </c>
      <c r="Q11" s="19">
        <f>IF(OR($I11=0,$J11=0,$K11=0),0,$H11*INDEX(CALC_StripData!$C$5:$DJ$119,$I11,40+$J11)/$K11)</f>
        <v/>
      </c>
      <c r="R11" s="19">
        <f>IF(OR($I11=0,$J11=0,$K11=0),0,$H11*INDEX(CALC_StripData!$C$5:$DJ$119,$I11,48+$J11)/$K11)</f>
        <v/>
      </c>
      <c r="S11" s="19">
        <f>IF(OR($I11=0,$J11=0,$K11=0),0,$H11*INDEX(CALC_StripData!$C$5:$DJ$119,$I11,56+$J11)/$K11)</f>
        <v/>
      </c>
      <c r="T11" s="19">
        <f>IF(OR($I11=0,$J11=0,$K11=0),0,$H11*INDEX(CALC_StripData!$C$5:$DJ$119,$I11,64+$J11)/$K11)</f>
        <v/>
      </c>
      <c r="U11" s="19">
        <f>IF(OR($I11=0,$J11=0,$K11=0),0,$H11*INDEX(CALC_StripData!$C$5:$DJ$119,$I11,72+$J11)/$K11)</f>
        <v/>
      </c>
      <c r="V11" s="19">
        <f>IF(OR($I11=0,$J11=0,$K11=0),0,$H11*INDEX(CALC_StripData!$C$5:$DJ$119,$I11,80+$J11)/$K11)</f>
        <v/>
      </c>
      <c r="W11" s="19">
        <f>IF(OR($I11=0,$J11=0,$K11=0),0,$H11*INDEX(CALC_StripData!$C$5:$DJ$119,$I11,88+$J11)/$K11)</f>
        <v/>
      </c>
      <c r="X11" s="19">
        <f>IF(OR($I11=0,$J11=0,$K11=0),0,$H11*INDEX(CALC_StripData!$C$5:$DJ$119,$I11,96+$J11)/$K11)</f>
        <v/>
      </c>
      <c r="Y11" s="19">
        <f>IF(OR($I11=0,$J11=0,$K11=0),0,$H11*INDEX(CALC_StripData!$C$5:$DJ$119,$I11,104+$J11)/$K11)</f>
        <v/>
      </c>
      <c r="Z11" s="2">
        <f>ROUND(SUM($L11:$Y11)-$H11,6)</f>
        <v/>
      </c>
    </row>
    <row r="12">
      <c r="A12" s="2" t="n">
        <v>1</v>
      </c>
      <c r="B12" s="2" t="n">
        <v>8</v>
      </c>
      <c r="C12" s="9">
        <f>Settings!$B$6+7</f>
        <v/>
      </c>
      <c r="D12" s="9">
        <f>IN_Shock!$C$14</f>
        <v/>
      </c>
      <c r="E12" s="9">
        <f>IN_Shock!$D$14</f>
        <v/>
      </c>
      <c r="F12" s="9">
        <f>IN_Shock!$E$14</f>
        <v/>
      </c>
      <c r="G12" s="9">
        <f>IN_Shock!$F$14</f>
        <v/>
      </c>
      <c r="H12" s="9">
        <f>IF($F12="Y",IFERROR(IN_Shock!N14,0)*Settings!$B$12,0)</f>
        <v/>
      </c>
      <c r="I12" s="2">
        <f>IFERROR(MATCH($D12,Lists!$B$5:$B$119,0),0)</f>
        <v/>
      </c>
      <c r="J12" s="2">
        <f>IFERROR(MATCH($E12,Lists!$B$124:$B$131,0),0)</f>
        <v/>
      </c>
      <c r="K12" s="2">
        <f>IF(OR($I12=0,$J12=0),0,INDEX(CALC_PP!$C$5:$J$119,$I12,$J12))</f>
        <v/>
      </c>
      <c r="L12" s="19">
        <f>IF(OR($I12=0,$J12=0,$K12=0),0,$H12*INDEX(CALC_StripData!$C$5:$DJ$119,$I12,0+$J12)/$K12)</f>
        <v/>
      </c>
      <c r="M12" s="19">
        <f>IF(OR($I12=0,$J12=0,$K12=0),0,$H12*INDEX(CALC_StripData!$C$5:$DJ$119,$I12,8+$J12)/$K12)</f>
        <v/>
      </c>
      <c r="N12" s="19">
        <f>IF(OR($I12=0,$J12=0,$K12=0),0,$H12*INDEX(CALC_StripData!$C$5:$DJ$119,$I12,16+$J12)/$K12)</f>
        <v/>
      </c>
      <c r="O12" s="19">
        <f>IF(OR($I12=0,$J12=0,$K12=0),0,$H12*INDEX(CALC_StripData!$C$5:$DJ$119,$I12,24+$J12)/$K12)</f>
        <v/>
      </c>
      <c r="P12" s="19">
        <f>IF(OR($I12=0,$J12=0,$K12=0),0,$H12*INDEX(CALC_StripData!$C$5:$DJ$119,$I12,32+$J12)/$K12)</f>
        <v/>
      </c>
      <c r="Q12" s="19">
        <f>IF(OR($I12=0,$J12=0,$K12=0),0,$H12*INDEX(CALC_StripData!$C$5:$DJ$119,$I12,40+$J12)/$K12)</f>
        <v/>
      </c>
      <c r="R12" s="19">
        <f>IF(OR($I12=0,$J12=0,$K12=0),0,$H12*INDEX(CALC_StripData!$C$5:$DJ$119,$I12,48+$J12)/$K12)</f>
        <v/>
      </c>
      <c r="S12" s="19">
        <f>IF(OR($I12=0,$J12=0,$K12=0),0,$H12*INDEX(CALC_StripData!$C$5:$DJ$119,$I12,56+$J12)/$K12)</f>
        <v/>
      </c>
      <c r="T12" s="19">
        <f>IF(OR($I12=0,$J12=0,$K12=0),0,$H12*INDEX(CALC_StripData!$C$5:$DJ$119,$I12,64+$J12)/$K12)</f>
        <v/>
      </c>
      <c r="U12" s="19">
        <f>IF(OR($I12=0,$J12=0,$K12=0),0,$H12*INDEX(CALC_StripData!$C$5:$DJ$119,$I12,72+$J12)/$K12)</f>
        <v/>
      </c>
      <c r="V12" s="19">
        <f>IF(OR($I12=0,$J12=0,$K12=0),0,$H12*INDEX(CALC_StripData!$C$5:$DJ$119,$I12,80+$J12)/$K12)</f>
        <v/>
      </c>
      <c r="W12" s="19">
        <f>IF(OR($I12=0,$J12=0,$K12=0),0,$H12*INDEX(CALC_StripData!$C$5:$DJ$119,$I12,88+$J12)/$K12)</f>
        <v/>
      </c>
      <c r="X12" s="19">
        <f>IF(OR($I12=0,$J12=0,$K12=0),0,$H12*INDEX(CALC_StripData!$C$5:$DJ$119,$I12,96+$J12)/$K12)</f>
        <v/>
      </c>
      <c r="Y12" s="19">
        <f>IF(OR($I12=0,$J12=0,$K12=0),0,$H12*INDEX(CALC_StripData!$C$5:$DJ$119,$I12,104+$J12)/$K12)</f>
        <v/>
      </c>
      <c r="Z12" s="2">
        <f>ROUND(SUM($L12:$Y12)-$H12,6)</f>
        <v/>
      </c>
    </row>
    <row r="13">
      <c r="A13" s="2" t="n">
        <v>2</v>
      </c>
      <c r="B13" s="2" t="n">
        <v>1</v>
      </c>
      <c r="C13" s="9">
        <f>Settings!$B$6+0</f>
        <v/>
      </c>
      <c r="D13" s="9">
        <f>IN_Shock!$C$15</f>
        <v/>
      </c>
      <c r="E13" s="9">
        <f>IN_Shock!$D$15</f>
        <v/>
      </c>
      <c r="F13" s="9">
        <f>IN_Shock!$E$15</f>
        <v/>
      </c>
      <c r="G13" s="9">
        <f>IN_Shock!$F$15</f>
        <v/>
      </c>
      <c r="H13" s="9">
        <f>IF($F13="Y",IFERROR(IN_Shock!G15,0)*Settings!$B$12,0)</f>
        <v/>
      </c>
      <c r="I13" s="2">
        <f>IFERROR(MATCH($D13,Lists!$B$5:$B$119,0),0)</f>
        <v/>
      </c>
      <c r="J13" s="2">
        <f>IFERROR(MATCH($E13,Lists!$B$124:$B$131,0),0)</f>
        <v/>
      </c>
      <c r="K13" s="2">
        <f>IF(OR($I13=0,$J13=0),0,INDEX(CALC_PP!$C$5:$J$119,$I13,$J13))</f>
        <v/>
      </c>
      <c r="L13" s="19">
        <f>IF(OR($I13=0,$J13=0,$K13=0),0,$H13*INDEX(CALC_StripData!$C$5:$DJ$119,$I13,0+$J13)/$K13)</f>
        <v/>
      </c>
      <c r="M13" s="19">
        <f>IF(OR($I13=0,$J13=0,$K13=0),0,$H13*INDEX(CALC_StripData!$C$5:$DJ$119,$I13,8+$J13)/$K13)</f>
        <v/>
      </c>
      <c r="N13" s="19">
        <f>IF(OR($I13=0,$J13=0,$K13=0),0,$H13*INDEX(CALC_StripData!$C$5:$DJ$119,$I13,16+$J13)/$K13)</f>
        <v/>
      </c>
      <c r="O13" s="19">
        <f>IF(OR($I13=0,$J13=0,$K13=0),0,$H13*INDEX(CALC_StripData!$C$5:$DJ$119,$I13,24+$J13)/$K13)</f>
        <v/>
      </c>
      <c r="P13" s="19">
        <f>IF(OR($I13=0,$J13=0,$K13=0),0,$H13*INDEX(CALC_StripData!$C$5:$DJ$119,$I13,32+$J13)/$K13)</f>
        <v/>
      </c>
      <c r="Q13" s="19">
        <f>IF(OR($I13=0,$J13=0,$K13=0),0,$H13*INDEX(CALC_StripData!$C$5:$DJ$119,$I13,40+$J13)/$K13)</f>
        <v/>
      </c>
      <c r="R13" s="19">
        <f>IF(OR($I13=0,$J13=0,$K13=0),0,$H13*INDEX(CALC_StripData!$C$5:$DJ$119,$I13,48+$J13)/$K13)</f>
        <v/>
      </c>
      <c r="S13" s="19">
        <f>IF(OR($I13=0,$J13=0,$K13=0),0,$H13*INDEX(CALC_StripData!$C$5:$DJ$119,$I13,56+$J13)/$K13)</f>
        <v/>
      </c>
      <c r="T13" s="19">
        <f>IF(OR($I13=0,$J13=0,$K13=0),0,$H13*INDEX(CALC_StripData!$C$5:$DJ$119,$I13,64+$J13)/$K13)</f>
        <v/>
      </c>
      <c r="U13" s="19">
        <f>IF(OR($I13=0,$J13=0,$K13=0),0,$H13*INDEX(CALC_StripData!$C$5:$DJ$119,$I13,72+$J13)/$K13)</f>
        <v/>
      </c>
      <c r="V13" s="19">
        <f>IF(OR($I13=0,$J13=0,$K13=0),0,$H13*INDEX(CALC_StripData!$C$5:$DJ$119,$I13,80+$J13)/$K13)</f>
        <v/>
      </c>
      <c r="W13" s="19">
        <f>IF(OR($I13=0,$J13=0,$K13=0),0,$H13*INDEX(CALC_StripData!$C$5:$DJ$119,$I13,88+$J13)/$K13)</f>
        <v/>
      </c>
      <c r="X13" s="19">
        <f>IF(OR($I13=0,$J13=0,$K13=0),0,$H13*INDEX(CALC_StripData!$C$5:$DJ$119,$I13,96+$J13)/$K13)</f>
        <v/>
      </c>
      <c r="Y13" s="19">
        <f>IF(OR($I13=0,$J13=0,$K13=0),0,$H13*INDEX(CALC_StripData!$C$5:$DJ$119,$I13,104+$J13)/$K13)</f>
        <v/>
      </c>
      <c r="Z13" s="2">
        <f>ROUND(SUM($L13:$Y13)-$H13,6)</f>
        <v/>
      </c>
    </row>
    <row r="14">
      <c r="A14" s="2" t="n">
        <v>2</v>
      </c>
      <c r="B14" s="2" t="n">
        <v>2</v>
      </c>
      <c r="C14" s="9">
        <f>Settings!$B$6+1</f>
        <v/>
      </c>
      <c r="D14" s="9">
        <f>IN_Shock!$C$15</f>
        <v/>
      </c>
      <c r="E14" s="9">
        <f>IN_Shock!$D$15</f>
        <v/>
      </c>
      <c r="F14" s="9">
        <f>IN_Shock!$E$15</f>
        <v/>
      </c>
      <c r="G14" s="9">
        <f>IN_Shock!$F$15</f>
        <v/>
      </c>
      <c r="H14" s="9">
        <f>IF($F14="Y",IFERROR(IN_Shock!H15,0)*Settings!$B$12,0)</f>
        <v/>
      </c>
      <c r="I14" s="2">
        <f>IFERROR(MATCH($D14,Lists!$B$5:$B$119,0),0)</f>
        <v/>
      </c>
      <c r="J14" s="2">
        <f>IFERROR(MATCH($E14,Lists!$B$124:$B$131,0),0)</f>
        <v/>
      </c>
      <c r="K14" s="2">
        <f>IF(OR($I14=0,$J14=0),0,INDEX(CALC_PP!$C$5:$J$119,$I14,$J14))</f>
        <v/>
      </c>
      <c r="L14" s="19">
        <f>IF(OR($I14=0,$J14=0,$K14=0),0,$H14*INDEX(CALC_StripData!$C$5:$DJ$119,$I14,0+$J14)/$K14)</f>
        <v/>
      </c>
      <c r="M14" s="19">
        <f>IF(OR($I14=0,$J14=0,$K14=0),0,$H14*INDEX(CALC_StripData!$C$5:$DJ$119,$I14,8+$J14)/$K14)</f>
        <v/>
      </c>
      <c r="N14" s="19">
        <f>IF(OR($I14=0,$J14=0,$K14=0),0,$H14*INDEX(CALC_StripData!$C$5:$DJ$119,$I14,16+$J14)/$K14)</f>
        <v/>
      </c>
      <c r="O14" s="19">
        <f>IF(OR($I14=0,$J14=0,$K14=0),0,$H14*INDEX(CALC_StripData!$C$5:$DJ$119,$I14,24+$J14)/$K14)</f>
        <v/>
      </c>
      <c r="P14" s="19">
        <f>IF(OR($I14=0,$J14=0,$K14=0),0,$H14*INDEX(CALC_StripData!$C$5:$DJ$119,$I14,32+$J14)/$K14)</f>
        <v/>
      </c>
      <c r="Q14" s="19">
        <f>IF(OR($I14=0,$J14=0,$K14=0),0,$H14*INDEX(CALC_StripData!$C$5:$DJ$119,$I14,40+$J14)/$K14)</f>
        <v/>
      </c>
      <c r="R14" s="19">
        <f>IF(OR($I14=0,$J14=0,$K14=0),0,$H14*INDEX(CALC_StripData!$C$5:$DJ$119,$I14,48+$J14)/$K14)</f>
        <v/>
      </c>
      <c r="S14" s="19">
        <f>IF(OR($I14=0,$J14=0,$K14=0),0,$H14*INDEX(CALC_StripData!$C$5:$DJ$119,$I14,56+$J14)/$K14)</f>
        <v/>
      </c>
      <c r="T14" s="19">
        <f>IF(OR($I14=0,$J14=0,$K14=0),0,$H14*INDEX(CALC_StripData!$C$5:$DJ$119,$I14,64+$J14)/$K14)</f>
        <v/>
      </c>
      <c r="U14" s="19">
        <f>IF(OR($I14=0,$J14=0,$K14=0),0,$H14*INDEX(CALC_StripData!$C$5:$DJ$119,$I14,72+$J14)/$K14)</f>
        <v/>
      </c>
      <c r="V14" s="19">
        <f>IF(OR($I14=0,$J14=0,$K14=0),0,$H14*INDEX(CALC_StripData!$C$5:$DJ$119,$I14,80+$J14)/$K14)</f>
        <v/>
      </c>
      <c r="W14" s="19">
        <f>IF(OR($I14=0,$J14=0,$K14=0),0,$H14*INDEX(CALC_StripData!$C$5:$DJ$119,$I14,88+$J14)/$K14)</f>
        <v/>
      </c>
      <c r="X14" s="19">
        <f>IF(OR($I14=0,$J14=0,$K14=0),0,$H14*INDEX(CALC_StripData!$C$5:$DJ$119,$I14,96+$J14)/$K14)</f>
        <v/>
      </c>
      <c r="Y14" s="19">
        <f>IF(OR($I14=0,$J14=0,$K14=0),0,$H14*INDEX(CALC_StripData!$C$5:$DJ$119,$I14,104+$J14)/$K14)</f>
        <v/>
      </c>
      <c r="Z14" s="2">
        <f>ROUND(SUM($L14:$Y14)-$H14,6)</f>
        <v/>
      </c>
    </row>
    <row r="15">
      <c r="A15" s="2" t="n">
        <v>2</v>
      </c>
      <c r="B15" s="2" t="n">
        <v>3</v>
      </c>
      <c r="C15" s="9">
        <f>Settings!$B$6+2</f>
        <v/>
      </c>
      <c r="D15" s="9">
        <f>IN_Shock!$C$15</f>
        <v/>
      </c>
      <c r="E15" s="9">
        <f>IN_Shock!$D$15</f>
        <v/>
      </c>
      <c r="F15" s="9">
        <f>IN_Shock!$E$15</f>
        <v/>
      </c>
      <c r="G15" s="9">
        <f>IN_Shock!$F$15</f>
        <v/>
      </c>
      <c r="H15" s="9">
        <f>IF($F15="Y",IFERROR(IN_Shock!I15,0)*Settings!$B$12,0)</f>
        <v/>
      </c>
      <c r="I15" s="2">
        <f>IFERROR(MATCH($D15,Lists!$B$5:$B$119,0),0)</f>
        <v/>
      </c>
      <c r="J15" s="2">
        <f>IFERROR(MATCH($E15,Lists!$B$124:$B$131,0),0)</f>
        <v/>
      </c>
      <c r="K15" s="2">
        <f>IF(OR($I15=0,$J15=0),0,INDEX(CALC_PP!$C$5:$J$119,$I15,$J15))</f>
        <v/>
      </c>
      <c r="L15" s="19">
        <f>IF(OR($I15=0,$J15=0,$K15=0),0,$H15*INDEX(CALC_StripData!$C$5:$DJ$119,$I15,0+$J15)/$K15)</f>
        <v/>
      </c>
      <c r="M15" s="19">
        <f>IF(OR($I15=0,$J15=0,$K15=0),0,$H15*INDEX(CALC_StripData!$C$5:$DJ$119,$I15,8+$J15)/$K15)</f>
        <v/>
      </c>
      <c r="N15" s="19">
        <f>IF(OR($I15=0,$J15=0,$K15=0),0,$H15*INDEX(CALC_StripData!$C$5:$DJ$119,$I15,16+$J15)/$K15)</f>
        <v/>
      </c>
      <c r="O15" s="19">
        <f>IF(OR($I15=0,$J15=0,$K15=0),0,$H15*INDEX(CALC_StripData!$C$5:$DJ$119,$I15,24+$J15)/$K15)</f>
        <v/>
      </c>
      <c r="P15" s="19">
        <f>IF(OR($I15=0,$J15=0,$K15=0),0,$H15*INDEX(CALC_StripData!$C$5:$DJ$119,$I15,32+$J15)/$K15)</f>
        <v/>
      </c>
      <c r="Q15" s="19">
        <f>IF(OR($I15=0,$J15=0,$K15=0),0,$H15*INDEX(CALC_StripData!$C$5:$DJ$119,$I15,40+$J15)/$K15)</f>
        <v/>
      </c>
      <c r="R15" s="19">
        <f>IF(OR($I15=0,$J15=0,$K15=0),0,$H15*INDEX(CALC_StripData!$C$5:$DJ$119,$I15,48+$J15)/$K15)</f>
        <v/>
      </c>
      <c r="S15" s="19">
        <f>IF(OR($I15=0,$J15=0,$K15=0),0,$H15*INDEX(CALC_StripData!$C$5:$DJ$119,$I15,56+$J15)/$K15)</f>
        <v/>
      </c>
      <c r="T15" s="19">
        <f>IF(OR($I15=0,$J15=0,$K15=0),0,$H15*INDEX(CALC_StripData!$C$5:$DJ$119,$I15,64+$J15)/$K15)</f>
        <v/>
      </c>
      <c r="U15" s="19">
        <f>IF(OR($I15=0,$J15=0,$K15=0),0,$H15*INDEX(CALC_StripData!$C$5:$DJ$119,$I15,72+$J15)/$K15)</f>
        <v/>
      </c>
      <c r="V15" s="19">
        <f>IF(OR($I15=0,$J15=0,$K15=0),0,$H15*INDEX(CALC_StripData!$C$5:$DJ$119,$I15,80+$J15)/$K15)</f>
        <v/>
      </c>
      <c r="W15" s="19">
        <f>IF(OR($I15=0,$J15=0,$K15=0),0,$H15*INDEX(CALC_StripData!$C$5:$DJ$119,$I15,88+$J15)/$K15)</f>
        <v/>
      </c>
      <c r="X15" s="19">
        <f>IF(OR($I15=0,$J15=0,$K15=0),0,$H15*INDEX(CALC_StripData!$C$5:$DJ$119,$I15,96+$J15)/$K15)</f>
        <v/>
      </c>
      <c r="Y15" s="19">
        <f>IF(OR($I15=0,$J15=0,$K15=0),0,$H15*INDEX(CALC_StripData!$C$5:$DJ$119,$I15,104+$J15)/$K15)</f>
        <v/>
      </c>
      <c r="Z15" s="2">
        <f>ROUND(SUM($L15:$Y15)-$H15,6)</f>
        <v/>
      </c>
    </row>
    <row r="16">
      <c r="A16" s="2" t="n">
        <v>2</v>
      </c>
      <c r="B16" s="2" t="n">
        <v>4</v>
      </c>
      <c r="C16" s="9">
        <f>Settings!$B$6+3</f>
        <v/>
      </c>
      <c r="D16" s="9">
        <f>IN_Shock!$C$15</f>
        <v/>
      </c>
      <c r="E16" s="9">
        <f>IN_Shock!$D$15</f>
        <v/>
      </c>
      <c r="F16" s="9">
        <f>IN_Shock!$E$15</f>
        <v/>
      </c>
      <c r="G16" s="9">
        <f>IN_Shock!$F$15</f>
        <v/>
      </c>
      <c r="H16" s="9">
        <f>IF($F16="Y",IFERROR(IN_Shock!J15,0)*Settings!$B$12,0)</f>
        <v/>
      </c>
      <c r="I16" s="2">
        <f>IFERROR(MATCH($D16,Lists!$B$5:$B$119,0),0)</f>
        <v/>
      </c>
      <c r="J16" s="2">
        <f>IFERROR(MATCH($E16,Lists!$B$124:$B$131,0),0)</f>
        <v/>
      </c>
      <c r="K16" s="2">
        <f>IF(OR($I16=0,$J16=0),0,INDEX(CALC_PP!$C$5:$J$119,$I16,$J16))</f>
        <v/>
      </c>
      <c r="L16" s="19">
        <f>IF(OR($I16=0,$J16=0,$K16=0),0,$H16*INDEX(CALC_StripData!$C$5:$DJ$119,$I16,0+$J16)/$K16)</f>
        <v/>
      </c>
      <c r="M16" s="19">
        <f>IF(OR($I16=0,$J16=0,$K16=0),0,$H16*INDEX(CALC_StripData!$C$5:$DJ$119,$I16,8+$J16)/$K16)</f>
        <v/>
      </c>
      <c r="N16" s="19">
        <f>IF(OR($I16=0,$J16=0,$K16=0),0,$H16*INDEX(CALC_StripData!$C$5:$DJ$119,$I16,16+$J16)/$K16)</f>
        <v/>
      </c>
      <c r="O16" s="19">
        <f>IF(OR($I16=0,$J16=0,$K16=0),0,$H16*INDEX(CALC_StripData!$C$5:$DJ$119,$I16,24+$J16)/$K16)</f>
        <v/>
      </c>
      <c r="P16" s="19">
        <f>IF(OR($I16=0,$J16=0,$K16=0),0,$H16*INDEX(CALC_StripData!$C$5:$DJ$119,$I16,32+$J16)/$K16)</f>
        <v/>
      </c>
      <c r="Q16" s="19">
        <f>IF(OR($I16=0,$J16=0,$K16=0),0,$H16*INDEX(CALC_StripData!$C$5:$DJ$119,$I16,40+$J16)/$K16)</f>
        <v/>
      </c>
      <c r="R16" s="19">
        <f>IF(OR($I16=0,$J16=0,$K16=0),0,$H16*INDEX(CALC_StripData!$C$5:$DJ$119,$I16,48+$J16)/$K16)</f>
        <v/>
      </c>
      <c r="S16" s="19">
        <f>IF(OR($I16=0,$J16=0,$K16=0),0,$H16*INDEX(CALC_StripData!$C$5:$DJ$119,$I16,56+$J16)/$K16)</f>
        <v/>
      </c>
      <c r="T16" s="19">
        <f>IF(OR($I16=0,$J16=0,$K16=0),0,$H16*INDEX(CALC_StripData!$C$5:$DJ$119,$I16,64+$J16)/$K16)</f>
        <v/>
      </c>
      <c r="U16" s="19">
        <f>IF(OR($I16=0,$J16=0,$K16=0),0,$H16*INDEX(CALC_StripData!$C$5:$DJ$119,$I16,72+$J16)/$K16)</f>
        <v/>
      </c>
      <c r="V16" s="19">
        <f>IF(OR($I16=0,$J16=0,$K16=0),0,$H16*INDEX(CALC_StripData!$C$5:$DJ$119,$I16,80+$J16)/$K16)</f>
        <v/>
      </c>
      <c r="W16" s="19">
        <f>IF(OR($I16=0,$J16=0,$K16=0),0,$H16*INDEX(CALC_StripData!$C$5:$DJ$119,$I16,88+$J16)/$K16)</f>
        <v/>
      </c>
      <c r="X16" s="19">
        <f>IF(OR($I16=0,$J16=0,$K16=0),0,$H16*INDEX(CALC_StripData!$C$5:$DJ$119,$I16,96+$J16)/$K16)</f>
        <v/>
      </c>
      <c r="Y16" s="19">
        <f>IF(OR($I16=0,$J16=0,$K16=0),0,$H16*INDEX(CALC_StripData!$C$5:$DJ$119,$I16,104+$J16)/$K16)</f>
        <v/>
      </c>
      <c r="Z16" s="2">
        <f>ROUND(SUM($L16:$Y16)-$H16,6)</f>
        <v/>
      </c>
    </row>
    <row r="17">
      <c r="A17" s="2" t="n">
        <v>2</v>
      </c>
      <c r="B17" s="2" t="n">
        <v>5</v>
      </c>
      <c r="C17" s="9">
        <f>Settings!$B$6+4</f>
        <v/>
      </c>
      <c r="D17" s="9">
        <f>IN_Shock!$C$15</f>
        <v/>
      </c>
      <c r="E17" s="9">
        <f>IN_Shock!$D$15</f>
        <v/>
      </c>
      <c r="F17" s="9">
        <f>IN_Shock!$E$15</f>
        <v/>
      </c>
      <c r="G17" s="9">
        <f>IN_Shock!$F$15</f>
        <v/>
      </c>
      <c r="H17" s="9">
        <f>IF($F17="Y",IFERROR(IN_Shock!K15,0)*Settings!$B$12,0)</f>
        <v/>
      </c>
      <c r="I17" s="2">
        <f>IFERROR(MATCH($D17,Lists!$B$5:$B$119,0),0)</f>
        <v/>
      </c>
      <c r="J17" s="2">
        <f>IFERROR(MATCH($E17,Lists!$B$124:$B$131,0),0)</f>
        <v/>
      </c>
      <c r="K17" s="2">
        <f>IF(OR($I17=0,$J17=0),0,INDEX(CALC_PP!$C$5:$J$119,$I17,$J17))</f>
        <v/>
      </c>
      <c r="L17" s="19">
        <f>IF(OR($I17=0,$J17=0,$K17=0),0,$H17*INDEX(CALC_StripData!$C$5:$DJ$119,$I17,0+$J17)/$K17)</f>
        <v/>
      </c>
      <c r="M17" s="19">
        <f>IF(OR($I17=0,$J17=0,$K17=0),0,$H17*INDEX(CALC_StripData!$C$5:$DJ$119,$I17,8+$J17)/$K17)</f>
        <v/>
      </c>
      <c r="N17" s="19">
        <f>IF(OR($I17=0,$J17=0,$K17=0),0,$H17*INDEX(CALC_StripData!$C$5:$DJ$119,$I17,16+$J17)/$K17)</f>
        <v/>
      </c>
      <c r="O17" s="19">
        <f>IF(OR($I17=0,$J17=0,$K17=0),0,$H17*INDEX(CALC_StripData!$C$5:$DJ$119,$I17,24+$J17)/$K17)</f>
        <v/>
      </c>
      <c r="P17" s="19">
        <f>IF(OR($I17=0,$J17=0,$K17=0),0,$H17*INDEX(CALC_StripData!$C$5:$DJ$119,$I17,32+$J17)/$K17)</f>
        <v/>
      </c>
      <c r="Q17" s="19">
        <f>IF(OR($I17=0,$J17=0,$K17=0),0,$H17*INDEX(CALC_StripData!$C$5:$DJ$119,$I17,40+$J17)/$K17)</f>
        <v/>
      </c>
      <c r="R17" s="19">
        <f>IF(OR($I17=0,$J17=0,$K17=0),0,$H17*INDEX(CALC_StripData!$C$5:$DJ$119,$I17,48+$J17)/$K17)</f>
        <v/>
      </c>
      <c r="S17" s="19">
        <f>IF(OR($I17=0,$J17=0,$K17=0),0,$H17*INDEX(CALC_StripData!$C$5:$DJ$119,$I17,56+$J17)/$K17)</f>
        <v/>
      </c>
      <c r="T17" s="19">
        <f>IF(OR($I17=0,$J17=0,$K17=0),0,$H17*INDEX(CALC_StripData!$C$5:$DJ$119,$I17,64+$J17)/$K17)</f>
        <v/>
      </c>
      <c r="U17" s="19">
        <f>IF(OR($I17=0,$J17=0,$K17=0),0,$H17*INDEX(CALC_StripData!$C$5:$DJ$119,$I17,72+$J17)/$K17)</f>
        <v/>
      </c>
      <c r="V17" s="19">
        <f>IF(OR($I17=0,$J17=0,$K17=0),0,$H17*INDEX(CALC_StripData!$C$5:$DJ$119,$I17,80+$J17)/$K17)</f>
        <v/>
      </c>
      <c r="W17" s="19">
        <f>IF(OR($I17=0,$J17=0,$K17=0),0,$H17*INDEX(CALC_StripData!$C$5:$DJ$119,$I17,88+$J17)/$K17)</f>
        <v/>
      </c>
      <c r="X17" s="19">
        <f>IF(OR($I17=0,$J17=0,$K17=0),0,$H17*INDEX(CALC_StripData!$C$5:$DJ$119,$I17,96+$J17)/$K17)</f>
        <v/>
      </c>
      <c r="Y17" s="19">
        <f>IF(OR($I17=0,$J17=0,$K17=0),0,$H17*INDEX(CALC_StripData!$C$5:$DJ$119,$I17,104+$J17)/$K17)</f>
        <v/>
      </c>
      <c r="Z17" s="2">
        <f>ROUND(SUM($L17:$Y17)-$H17,6)</f>
        <v/>
      </c>
    </row>
    <row r="18">
      <c r="A18" s="2" t="n">
        <v>2</v>
      </c>
      <c r="B18" s="2" t="n">
        <v>6</v>
      </c>
      <c r="C18" s="9">
        <f>Settings!$B$6+5</f>
        <v/>
      </c>
      <c r="D18" s="9">
        <f>IN_Shock!$C$15</f>
        <v/>
      </c>
      <c r="E18" s="9">
        <f>IN_Shock!$D$15</f>
        <v/>
      </c>
      <c r="F18" s="9">
        <f>IN_Shock!$E$15</f>
        <v/>
      </c>
      <c r="G18" s="9">
        <f>IN_Shock!$F$15</f>
        <v/>
      </c>
      <c r="H18" s="9">
        <f>IF($F18="Y",IFERROR(IN_Shock!L15,0)*Settings!$B$12,0)</f>
        <v/>
      </c>
      <c r="I18" s="2">
        <f>IFERROR(MATCH($D18,Lists!$B$5:$B$119,0),0)</f>
        <v/>
      </c>
      <c r="J18" s="2">
        <f>IFERROR(MATCH($E18,Lists!$B$124:$B$131,0),0)</f>
        <v/>
      </c>
      <c r="K18" s="2">
        <f>IF(OR($I18=0,$J18=0),0,INDEX(CALC_PP!$C$5:$J$119,$I18,$J18))</f>
        <v/>
      </c>
      <c r="L18" s="19">
        <f>IF(OR($I18=0,$J18=0,$K18=0),0,$H18*INDEX(CALC_StripData!$C$5:$DJ$119,$I18,0+$J18)/$K18)</f>
        <v/>
      </c>
      <c r="M18" s="19">
        <f>IF(OR($I18=0,$J18=0,$K18=0),0,$H18*INDEX(CALC_StripData!$C$5:$DJ$119,$I18,8+$J18)/$K18)</f>
        <v/>
      </c>
      <c r="N18" s="19">
        <f>IF(OR($I18=0,$J18=0,$K18=0),0,$H18*INDEX(CALC_StripData!$C$5:$DJ$119,$I18,16+$J18)/$K18)</f>
        <v/>
      </c>
      <c r="O18" s="19">
        <f>IF(OR($I18=0,$J18=0,$K18=0),0,$H18*INDEX(CALC_StripData!$C$5:$DJ$119,$I18,24+$J18)/$K18)</f>
        <v/>
      </c>
      <c r="P18" s="19">
        <f>IF(OR($I18=0,$J18=0,$K18=0),0,$H18*INDEX(CALC_StripData!$C$5:$DJ$119,$I18,32+$J18)/$K18)</f>
        <v/>
      </c>
      <c r="Q18" s="19">
        <f>IF(OR($I18=0,$J18=0,$K18=0),0,$H18*INDEX(CALC_StripData!$C$5:$DJ$119,$I18,40+$J18)/$K18)</f>
        <v/>
      </c>
      <c r="R18" s="19">
        <f>IF(OR($I18=0,$J18=0,$K18=0),0,$H18*INDEX(CALC_StripData!$C$5:$DJ$119,$I18,48+$J18)/$K18)</f>
        <v/>
      </c>
      <c r="S18" s="19">
        <f>IF(OR($I18=0,$J18=0,$K18=0),0,$H18*INDEX(CALC_StripData!$C$5:$DJ$119,$I18,56+$J18)/$K18)</f>
        <v/>
      </c>
      <c r="T18" s="19">
        <f>IF(OR($I18=0,$J18=0,$K18=0),0,$H18*INDEX(CALC_StripData!$C$5:$DJ$119,$I18,64+$J18)/$K18)</f>
        <v/>
      </c>
      <c r="U18" s="19">
        <f>IF(OR($I18=0,$J18=0,$K18=0),0,$H18*INDEX(CALC_StripData!$C$5:$DJ$119,$I18,72+$J18)/$K18)</f>
        <v/>
      </c>
      <c r="V18" s="19">
        <f>IF(OR($I18=0,$J18=0,$K18=0),0,$H18*INDEX(CALC_StripData!$C$5:$DJ$119,$I18,80+$J18)/$K18)</f>
        <v/>
      </c>
      <c r="W18" s="19">
        <f>IF(OR($I18=0,$J18=0,$K18=0),0,$H18*INDEX(CALC_StripData!$C$5:$DJ$119,$I18,88+$J18)/$K18)</f>
        <v/>
      </c>
      <c r="X18" s="19">
        <f>IF(OR($I18=0,$J18=0,$K18=0),0,$H18*INDEX(CALC_StripData!$C$5:$DJ$119,$I18,96+$J18)/$K18)</f>
        <v/>
      </c>
      <c r="Y18" s="19">
        <f>IF(OR($I18=0,$J18=0,$K18=0),0,$H18*INDEX(CALC_StripData!$C$5:$DJ$119,$I18,104+$J18)/$K18)</f>
        <v/>
      </c>
      <c r="Z18" s="2">
        <f>ROUND(SUM($L18:$Y18)-$H18,6)</f>
        <v/>
      </c>
    </row>
    <row r="19">
      <c r="A19" s="2" t="n">
        <v>2</v>
      </c>
      <c r="B19" s="2" t="n">
        <v>7</v>
      </c>
      <c r="C19" s="9">
        <f>Settings!$B$6+6</f>
        <v/>
      </c>
      <c r="D19" s="9">
        <f>IN_Shock!$C$15</f>
        <v/>
      </c>
      <c r="E19" s="9">
        <f>IN_Shock!$D$15</f>
        <v/>
      </c>
      <c r="F19" s="9">
        <f>IN_Shock!$E$15</f>
        <v/>
      </c>
      <c r="G19" s="9">
        <f>IN_Shock!$F$15</f>
        <v/>
      </c>
      <c r="H19" s="9">
        <f>IF($F19="Y",IFERROR(IN_Shock!M15,0)*Settings!$B$12,0)</f>
        <v/>
      </c>
      <c r="I19" s="2">
        <f>IFERROR(MATCH($D19,Lists!$B$5:$B$119,0),0)</f>
        <v/>
      </c>
      <c r="J19" s="2">
        <f>IFERROR(MATCH($E19,Lists!$B$124:$B$131,0),0)</f>
        <v/>
      </c>
      <c r="K19" s="2">
        <f>IF(OR($I19=0,$J19=0),0,INDEX(CALC_PP!$C$5:$J$119,$I19,$J19))</f>
        <v/>
      </c>
      <c r="L19" s="19">
        <f>IF(OR($I19=0,$J19=0,$K19=0),0,$H19*INDEX(CALC_StripData!$C$5:$DJ$119,$I19,0+$J19)/$K19)</f>
        <v/>
      </c>
      <c r="M19" s="19">
        <f>IF(OR($I19=0,$J19=0,$K19=0),0,$H19*INDEX(CALC_StripData!$C$5:$DJ$119,$I19,8+$J19)/$K19)</f>
        <v/>
      </c>
      <c r="N19" s="19">
        <f>IF(OR($I19=0,$J19=0,$K19=0),0,$H19*INDEX(CALC_StripData!$C$5:$DJ$119,$I19,16+$J19)/$K19)</f>
        <v/>
      </c>
      <c r="O19" s="19">
        <f>IF(OR($I19=0,$J19=0,$K19=0),0,$H19*INDEX(CALC_StripData!$C$5:$DJ$119,$I19,24+$J19)/$K19)</f>
        <v/>
      </c>
      <c r="P19" s="19">
        <f>IF(OR($I19=0,$J19=0,$K19=0),0,$H19*INDEX(CALC_StripData!$C$5:$DJ$119,$I19,32+$J19)/$K19)</f>
        <v/>
      </c>
      <c r="Q19" s="19">
        <f>IF(OR($I19=0,$J19=0,$K19=0),0,$H19*INDEX(CALC_StripData!$C$5:$DJ$119,$I19,40+$J19)/$K19)</f>
        <v/>
      </c>
      <c r="R19" s="19">
        <f>IF(OR($I19=0,$J19=0,$K19=0),0,$H19*INDEX(CALC_StripData!$C$5:$DJ$119,$I19,48+$J19)/$K19)</f>
        <v/>
      </c>
      <c r="S19" s="19">
        <f>IF(OR($I19=0,$J19=0,$K19=0),0,$H19*INDEX(CALC_StripData!$C$5:$DJ$119,$I19,56+$J19)/$K19)</f>
        <v/>
      </c>
      <c r="T19" s="19">
        <f>IF(OR($I19=0,$J19=0,$K19=0),0,$H19*INDEX(CALC_StripData!$C$5:$DJ$119,$I19,64+$J19)/$K19)</f>
        <v/>
      </c>
      <c r="U19" s="19">
        <f>IF(OR($I19=0,$J19=0,$K19=0),0,$H19*INDEX(CALC_StripData!$C$5:$DJ$119,$I19,72+$J19)/$K19)</f>
        <v/>
      </c>
      <c r="V19" s="19">
        <f>IF(OR($I19=0,$J19=0,$K19=0),0,$H19*INDEX(CALC_StripData!$C$5:$DJ$119,$I19,80+$J19)/$K19)</f>
        <v/>
      </c>
      <c r="W19" s="19">
        <f>IF(OR($I19=0,$J19=0,$K19=0),0,$H19*INDEX(CALC_StripData!$C$5:$DJ$119,$I19,88+$J19)/$K19)</f>
        <v/>
      </c>
      <c r="X19" s="19">
        <f>IF(OR($I19=0,$J19=0,$K19=0),0,$H19*INDEX(CALC_StripData!$C$5:$DJ$119,$I19,96+$J19)/$K19)</f>
        <v/>
      </c>
      <c r="Y19" s="19">
        <f>IF(OR($I19=0,$J19=0,$K19=0),0,$H19*INDEX(CALC_StripData!$C$5:$DJ$119,$I19,104+$J19)/$K19)</f>
        <v/>
      </c>
      <c r="Z19" s="2">
        <f>ROUND(SUM($L19:$Y19)-$H19,6)</f>
        <v/>
      </c>
    </row>
    <row r="20">
      <c r="A20" s="2" t="n">
        <v>2</v>
      </c>
      <c r="B20" s="2" t="n">
        <v>8</v>
      </c>
      <c r="C20" s="9">
        <f>Settings!$B$6+7</f>
        <v/>
      </c>
      <c r="D20" s="9">
        <f>IN_Shock!$C$15</f>
        <v/>
      </c>
      <c r="E20" s="9">
        <f>IN_Shock!$D$15</f>
        <v/>
      </c>
      <c r="F20" s="9">
        <f>IN_Shock!$E$15</f>
        <v/>
      </c>
      <c r="G20" s="9">
        <f>IN_Shock!$F$15</f>
        <v/>
      </c>
      <c r="H20" s="9">
        <f>IF($F20="Y",IFERROR(IN_Shock!N15,0)*Settings!$B$12,0)</f>
        <v/>
      </c>
      <c r="I20" s="2">
        <f>IFERROR(MATCH($D20,Lists!$B$5:$B$119,0),0)</f>
        <v/>
      </c>
      <c r="J20" s="2">
        <f>IFERROR(MATCH($E20,Lists!$B$124:$B$131,0),0)</f>
        <v/>
      </c>
      <c r="K20" s="2">
        <f>IF(OR($I20=0,$J20=0),0,INDEX(CALC_PP!$C$5:$J$119,$I20,$J20))</f>
        <v/>
      </c>
      <c r="L20" s="19">
        <f>IF(OR($I20=0,$J20=0,$K20=0),0,$H20*INDEX(CALC_StripData!$C$5:$DJ$119,$I20,0+$J20)/$K20)</f>
        <v/>
      </c>
      <c r="M20" s="19">
        <f>IF(OR($I20=0,$J20=0,$K20=0),0,$H20*INDEX(CALC_StripData!$C$5:$DJ$119,$I20,8+$J20)/$K20)</f>
        <v/>
      </c>
      <c r="N20" s="19">
        <f>IF(OR($I20=0,$J20=0,$K20=0),0,$H20*INDEX(CALC_StripData!$C$5:$DJ$119,$I20,16+$J20)/$K20)</f>
        <v/>
      </c>
      <c r="O20" s="19">
        <f>IF(OR($I20=0,$J20=0,$K20=0),0,$H20*INDEX(CALC_StripData!$C$5:$DJ$119,$I20,24+$J20)/$K20)</f>
        <v/>
      </c>
      <c r="P20" s="19">
        <f>IF(OR($I20=0,$J20=0,$K20=0),0,$H20*INDEX(CALC_StripData!$C$5:$DJ$119,$I20,32+$J20)/$K20)</f>
        <v/>
      </c>
      <c r="Q20" s="19">
        <f>IF(OR($I20=0,$J20=0,$K20=0),0,$H20*INDEX(CALC_StripData!$C$5:$DJ$119,$I20,40+$J20)/$K20)</f>
        <v/>
      </c>
      <c r="R20" s="19">
        <f>IF(OR($I20=0,$J20=0,$K20=0),0,$H20*INDEX(CALC_StripData!$C$5:$DJ$119,$I20,48+$J20)/$K20)</f>
        <v/>
      </c>
      <c r="S20" s="19">
        <f>IF(OR($I20=0,$J20=0,$K20=0),0,$H20*INDEX(CALC_StripData!$C$5:$DJ$119,$I20,56+$J20)/$K20)</f>
        <v/>
      </c>
      <c r="T20" s="19">
        <f>IF(OR($I20=0,$J20=0,$K20=0),0,$H20*INDEX(CALC_StripData!$C$5:$DJ$119,$I20,64+$J20)/$K20)</f>
        <v/>
      </c>
      <c r="U20" s="19">
        <f>IF(OR($I20=0,$J20=0,$K20=0),0,$H20*INDEX(CALC_StripData!$C$5:$DJ$119,$I20,72+$J20)/$K20)</f>
        <v/>
      </c>
      <c r="V20" s="19">
        <f>IF(OR($I20=0,$J20=0,$K20=0),0,$H20*INDEX(CALC_StripData!$C$5:$DJ$119,$I20,80+$J20)/$K20)</f>
        <v/>
      </c>
      <c r="W20" s="19">
        <f>IF(OR($I20=0,$J20=0,$K20=0),0,$H20*INDEX(CALC_StripData!$C$5:$DJ$119,$I20,88+$J20)/$K20)</f>
        <v/>
      </c>
      <c r="X20" s="19">
        <f>IF(OR($I20=0,$J20=0,$K20=0),0,$H20*INDEX(CALC_StripData!$C$5:$DJ$119,$I20,96+$J20)/$K20)</f>
        <v/>
      </c>
      <c r="Y20" s="19">
        <f>IF(OR($I20=0,$J20=0,$K20=0),0,$H20*INDEX(CALC_StripData!$C$5:$DJ$119,$I20,104+$J20)/$K20)</f>
        <v/>
      </c>
      <c r="Z20" s="2">
        <f>ROUND(SUM($L20:$Y20)-$H20,6)</f>
        <v/>
      </c>
    </row>
    <row r="21">
      <c r="A21" s="2" t="n">
        <v>3</v>
      </c>
      <c r="B21" s="2" t="n">
        <v>1</v>
      </c>
      <c r="C21" s="9">
        <f>Settings!$B$6+0</f>
        <v/>
      </c>
      <c r="D21" s="9">
        <f>IN_Shock!$C$16</f>
        <v/>
      </c>
      <c r="E21" s="9">
        <f>IN_Shock!$D$16</f>
        <v/>
      </c>
      <c r="F21" s="9">
        <f>IN_Shock!$E$16</f>
        <v/>
      </c>
      <c r="G21" s="9">
        <f>IN_Shock!$F$16</f>
        <v/>
      </c>
      <c r="H21" s="9">
        <f>IF($F21="Y",IFERROR(IN_Shock!G16,0)*Settings!$B$12,0)</f>
        <v/>
      </c>
      <c r="I21" s="2">
        <f>IFERROR(MATCH($D21,Lists!$B$5:$B$119,0),0)</f>
        <v/>
      </c>
      <c r="J21" s="2">
        <f>IFERROR(MATCH($E21,Lists!$B$124:$B$131,0),0)</f>
        <v/>
      </c>
      <c r="K21" s="2">
        <f>IF(OR($I21=0,$J21=0),0,INDEX(CALC_PP!$C$5:$J$119,$I21,$J21))</f>
        <v/>
      </c>
      <c r="L21" s="19">
        <f>IF(OR($I21=0,$J21=0,$K21=0),0,$H21*INDEX(CALC_StripData!$C$5:$DJ$119,$I21,0+$J21)/$K21)</f>
        <v/>
      </c>
      <c r="M21" s="19">
        <f>IF(OR($I21=0,$J21=0,$K21=0),0,$H21*INDEX(CALC_StripData!$C$5:$DJ$119,$I21,8+$J21)/$K21)</f>
        <v/>
      </c>
      <c r="N21" s="19">
        <f>IF(OR($I21=0,$J21=0,$K21=0),0,$H21*INDEX(CALC_StripData!$C$5:$DJ$119,$I21,16+$J21)/$K21)</f>
        <v/>
      </c>
      <c r="O21" s="19">
        <f>IF(OR($I21=0,$J21=0,$K21=0),0,$H21*INDEX(CALC_StripData!$C$5:$DJ$119,$I21,24+$J21)/$K21)</f>
        <v/>
      </c>
      <c r="P21" s="19">
        <f>IF(OR($I21=0,$J21=0,$K21=0),0,$H21*INDEX(CALC_StripData!$C$5:$DJ$119,$I21,32+$J21)/$K21)</f>
        <v/>
      </c>
      <c r="Q21" s="19">
        <f>IF(OR($I21=0,$J21=0,$K21=0),0,$H21*INDEX(CALC_StripData!$C$5:$DJ$119,$I21,40+$J21)/$K21)</f>
        <v/>
      </c>
      <c r="R21" s="19">
        <f>IF(OR($I21=0,$J21=0,$K21=0),0,$H21*INDEX(CALC_StripData!$C$5:$DJ$119,$I21,48+$J21)/$K21)</f>
        <v/>
      </c>
      <c r="S21" s="19">
        <f>IF(OR($I21=0,$J21=0,$K21=0),0,$H21*INDEX(CALC_StripData!$C$5:$DJ$119,$I21,56+$J21)/$K21)</f>
        <v/>
      </c>
      <c r="T21" s="19">
        <f>IF(OR($I21=0,$J21=0,$K21=0),0,$H21*INDEX(CALC_StripData!$C$5:$DJ$119,$I21,64+$J21)/$K21)</f>
        <v/>
      </c>
      <c r="U21" s="19">
        <f>IF(OR($I21=0,$J21=0,$K21=0),0,$H21*INDEX(CALC_StripData!$C$5:$DJ$119,$I21,72+$J21)/$K21)</f>
        <v/>
      </c>
      <c r="V21" s="19">
        <f>IF(OR($I21=0,$J21=0,$K21=0),0,$H21*INDEX(CALC_StripData!$C$5:$DJ$119,$I21,80+$J21)/$K21)</f>
        <v/>
      </c>
      <c r="W21" s="19">
        <f>IF(OR($I21=0,$J21=0,$K21=0),0,$H21*INDEX(CALC_StripData!$C$5:$DJ$119,$I21,88+$J21)/$K21)</f>
        <v/>
      </c>
      <c r="X21" s="19">
        <f>IF(OR($I21=0,$J21=0,$K21=0),0,$H21*INDEX(CALC_StripData!$C$5:$DJ$119,$I21,96+$J21)/$K21)</f>
        <v/>
      </c>
      <c r="Y21" s="19">
        <f>IF(OR($I21=0,$J21=0,$K21=0),0,$H21*INDEX(CALC_StripData!$C$5:$DJ$119,$I21,104+$J21)/$K21)</f>
        <v/>
      </c>
      <c r="Z21" s="2">
        <f>ROUND(SUM($L21:$Y21)-$H21,6)</f>
        <v/>
      </c>
    </row>
    <row r="22">
      <c r="A22" s="2" t="n">
        <v>3</v>
      </c>
      <c r="B22" s="2" t="n">
        <v>2</v>
      </c>
      <c r="C22" s="9">
        <f>Settings!$B$6+1</f>
        <v/>
      </c>
      <c r="D22" s="9">
        <f>IN_Shock!$C$16</f>
        <v/>
      </c>
      <c r="E22" s="9">
        <f>IN_Shock!$D$16</f>
        <v/>
      </c>
      <c r="F22" s="9">
        <f>IN_Shock!$E$16</f>
        <v/>
      </c>
      <c r="G22" s="9">
        <f>IN_Shock!$F$16</f>
        <v/>
      </c>
      <c r="H22" s="9">
        <f>IF($F22="Y",IFERROR(IN_Shock!H16,0)*Settings!$B$12,0)</f>
        <v/>
      </c>
      <c r="I22" s="2">
        <f>IFERROR(MATCH($D22,Lists!$B$5:$B$119,0),0)</f>
        <v/>
      </c>
      <c r="J22" s="2">
        <f>IFERROR(MATCH($E22,Lists!$B$124:$B$131,0),0)</f>
        <v/>
      </c>
      <c r="K22" s="2">
        <f>IF(OR($I22=0,$J22=0),0,INDEX(CALC_PP!$C$5:$J$119,$I22,$J22))</f>
        <v/>
      </c>
      <c r="L22" s="19">
        <f>IF(OR($I22=0,$J22=0,$K22=0),0,$H22*INDEX(CALC_StripData!$C$5:$DJ$119,$I22,0+$J22)/$K22)</f>
        <v/>
      </c>
      <c r="M22" s="19">
        <f>IF(OR($I22=0,$J22=0,$K22=0),0,$H22*INDEX(CALC_StripData!$C$5:$DJ$119,$I22,8+$J22)/$K22)</f>
        <v/>
      </c>
      <c r="N22" s="19">
        <f>IF(OR($I22=0,$J22=0,$K22=0),0,$H22*INDEX(CALC_StripData!$C$5:$DJ$119,$I22,16+$J22)/$K22)</f>
        <v/>
      </c>
      <c r="O22" s="19">
        <f>IF(OR($I22=0,$J22=0,$K22=0),0,$H22*INDEX(CALC_StripData!$C$5:$DJ$119,$I22,24+$J22)/$K22)</f>
        <v/>
      </c>
      <c r="P22" s="19">
        <f>IF(OR($I22=0,$J22=0,$K22=0),0,$H22*INDEX(CALC_StripData!$C$5:$DJ$119,$I22,32+$J22)/$K22)</f>
        <v/>
      </c>
      <c r="Q22" s="19">
        <f>IF(OR($I22=0,$J22=0,$K22=0),0,$H22*INDEX(CALC_StripData!$C$5:$DJ$119,$I22,40+$J22)/$K22)</f>
        <v/>
      </c>
      <c r="R22" s="19">
        <f>IF(OR($I22=0,$J22=0,$K22=0),0,$H22*INDEX(CALC_StripData!$C$5:$DJ$119,$I22,48+$J22)/$K22)</f>
        <v/>
      </c>
      <c r="S22" s="19">
        <f>IF(OR($I22=0,$J22=0,$K22=0),0,$H22*INDEX(CALC_StripData!$C$5:$DJ$119,$I22,56+$J22)/$K22)</f>
        <v/>
      </c>
      <c r="T22" s="19">
        <f>IF(OR($I22=0,$J22=0,$K22=0),0,$H22*INDEX(CALC_StripData!$C$5:$DJ$119,$I22,64+$J22)/$K22)</f>
        <v/>
      </c>
      <c r="U22" s="19">
        <f>IF(OR($I22=0,$J22=0,$K22=0),0,$H22*INDEX(CALC_StripData!$C$5:$DJ$119,$I22,72+$J22)/$K22)</f>
        <v/>
      </c>
      <c r="V22" s="19">
        <f>IF(OR($I22=0,$J22=0,$K22=0),0,$H22*INDEX(CALC_StripData!$C$5:$DJ$119,$I22,80+$J22)/$K22)</f>
        <v/>
      </c>
      <c r="W22" s="19">
        <f>IF(OR($I22=0,$J22=0,$K22=0),0,$H22*INDEX(CALC_StripData!$C$5:$DJ$119,$I22,88+$J22)/$K22)</f>
        <v/>
      </c>
      <c r="X22" s="19">
        <f>IF(OR($I22=0,$J22=0,$K22=0),0,$H22*INDEX(CALC_StripData!$C$5:$DJ$119,$I22,96+$J22)/$K22)</f>
        <v/>
      </c>
      <c r="Y22" s="19">
        <f>IF(OR($I22=0,$J22=0,$K22=0),0,$H22*INDEX(CALC_StripData!$C$5:$DJ$119,$I22,104+$J22)/$K22)</f>
        <v/>
      </c>
      <c r="Z22" s="2">
        <f>ROUND(SUM($L22:$Y22)-$H22,6)</f>
        <v/>
      </c>
    </row>
    <row r="23">
      <c r="A23" s="2" t="n">
        <v>3</v>
      </c>
      <c r="B23" s="2" t="n">
        <v>3</v>
      </c>
      <c r="C23" s="9">
        <f>Settings!$B$6+2</f>
        <v/>
      </c>
      <c r="D23" s="9">
        <f>IN_Shock!$C$16</f>
        <v/>
      </c>
      <c r="E23" s="9">
        <f>IN_Shock!$D$16</f>
        <v/>
      </c>
      <c r="F23" s="9">
        <f>IN_Shock!$E$16</f>
        <v/>
      </c>
      <c r="G23" s="9">
        <f>IN_Shock!$F$16</f>
        <v/>
      </c>
      <c r="H23" s="9">
        <f>IF($F23="Y",IFERROR(IN_Shock!I16,0)*Settings!$B$12,0)</f>
        <v/>
      </c>
      <c r="I23" s="2">
        <f>IFERROR(MATCH($D23,Lists!$B$5:$B$119,0),0)</f>
        <v/>
      </c>
      <c r="J23" s="2">
        <f>IFERROR(MATCH($E23,Lists!$B$124:$B$131,0),0)</f>
        <v/>
      </c>
      <c r="K23" s="2">
        <f>IF(OR($I23=0,$J23=0),0,INDEX(CALC_PP!$C$5:$J$119,$I23,$J23))</f>
        <v/>
      </c>
      <c r="L23" s="19">
        <f>IF(OR($I23=0,$J23=0,$K23=0),0,$H23*INDEX(CALC_StripData!$C$5:$DJ$119,$I23,0+$J23)/$K23)</f>
        <v/>
      </c>
      <c r="M23" s="19">
        <f>IF(OR($I23=0,$J23=0,$K23=0),0,$H23*INDEX(CALC_StripData!$C$5:$DJ$119,$I23,8+$J23)/$K23)</f>
        <v/>
      </c>
      <c r="N23" s="19">
        <f>IF(OR($I23=0,$J23=0,$K23=0),0,$H23*INDEX(CALC_StripData!$C$5:$DJ$119,$I23,16+$J23)/$K23)</f>
        <v/>
      </c>
      <c r="O23" s="19">
        <f>IF(OR($I23=0,$J23=0,$K23=0),0,$H23*INDEX(CALC_StripData!$C$5:$DJ$119,$I23,24+$J23)/$K23)</f>
        <v/>
      </c>
      <c r="P23" s="19">
        <f>IF(OR($I23=0,$J23=0,$K23=0),0,$H23*INDEX(CALC_StripData!$C$5:$DJ$119,$I23,32+$J23)/$K23)</f>
        <v/>
      </c>
      <c r="Q23" s="19">
        <f>IF(OR($I23=0,$J23=0,$K23=0),0,$H23*INDEX(CALC_StripData!$C$5:$DJ$119,$I23,40+$J23)/$K23)</f>
        <v/>
      </c>
      <c r="R23" s="19">
        <f>IF(OR($I23=0,$J23=0,$K23=0),0,$H23*INDEX(CALC_StripData!$C$5:$DJ$119,$I23,48+$J23)/$K23)</f>
        <v/>
      </c>
      <c r="S23" s="19">
        <f>IF(OR($I23=0,$J23=0,$K23=0),0,$H23*INDEX(CALC_StripData!$C$5:$DJ$119,$I23,56+$J23)/$K23)</f>
        <v/>
      </c>
      <c r="T23" s="19">
        <f>IF(OR($I23=0,$J23=0,$K23=0),0,$H23*INDEX(CALC_StripData!$C$5:$DJ$119,$I23,64+$J23)/$K23)</f>
        <v/>
      </c>
      <c r="U23" s="19">
        <f>IF(OR($I23=0,$J23=0,$K23=0),0,$H23*INDEX(CALC_StripData!$C$5:$DJ$119,$I23,72+$J23)/$K23)</f>
        <v/>
      </c>
      <c r="V23" s="19">
        <f>IF(OR($I23=0,$J23=0,$K23=0),0,$H23*INDEX(CALC_StripData!$C$5:$DJ$119,$I23,80+$J23)/$K23)</f>
        <v/>
      </c>
      <c r="W23" s="19">
        <f>IF(OR($I23=0,$J23=0,$K23=0),0,$H23*INDEX(CALC_StripData!$C$5:$DJ$119,$I23,88+$J23)/$K23)</f>
        <v/>
      </c>
      <c r="X23" s="19">
        <f>IF(OR($I23=0,$J23=0,$K23=0),0,$H23*INDEX(CALC_StripData!$C$5:$DJ$119,$I23,96+$J23)/$K23)</f>
        <v/>
      </c>
      <c r="Y23" s="19">
        <f>IF(OR($I23=0,$J23=0,$K23=0),0,$H23*INDEX(CALC_StripData!$C$5:$DJ$119,$I23,104+$J23)/$K23)</f>
        <v/>
      </c>
      <c r="Z23" s="2">
        <f>ROUND(SUM($L23:$Y23)-$H23,6)</f>
        <v/>
      </c>
    </row>
    <row r="24">
      <c r="A24" s="2" t="n">
        <v>3</v>
      </c>
      <c r="B24" s="2" t="n">
        <v>4</v>
      </c>
      <c r="C24" s="9">
        <f>Settings!$B$6+3</f>
        <v/>
      </c>
      <c r="D24" s="9">
        <f>IN_Shock!$C$16</f>
        <v/>
      </c>
      <c r="E24" s="9">
        <f>IN_Shock!$D$16</f>
        <v/>
      </c>
      <c r="F24" s="9">
        <f>IN_Shock!$E$16</f>
        <v/>
      </c>
      <c r="G24" s="9">
        <f>IN_Shock!$F$16</f>
        <v/>
      </c>
      <c r="H24" s="9">
        <f>IF($F24="Y",IFERROR(IN_Shock!J16,0)*Settings!$B$12,0)</f>
        <v/>
      </c>
      <c r="I24" s="2">
        <f>IFERROR(MATCH($D24,Lists!$B$5:$B$119,0),0)</f>
        <v/>
      </c>
      <c r="J24" s="2">
        <f>IFERROR(MATCH($E24,Lists!$B$124:$B$131,0),0)</f>
        <v/>
      </c>
      <c r="K24" s="2">
        <f>IF(OR($I24=0,$J24=0),0,INDEX(CALC_PP!$C$5:$J$119,$I24,$J24))</f>
        <v/>
      </c>
      <c r="L24" s="19">
        <f>IF(OR($I24=0,$J24=0,$K24=0),0,$H24*INDEX(CALC_StripData!$C$5:$DJ$119,$I24,0+$J24)/$K24)</f>
        <v/>
      </c>
      <c r="M24" s="19">
        <f>IF(OR($I24=0,$J24=0,$K24=0),0,$H24*INDEX(CALC_StripData!$C$5:$DJ$119,$I24,8+$J24)/$K24)</f>
        <v/>
      </c>
      <c r="N24" s="19">
        <f>IF(OR($I24=0,$J24=0,$K24=0),0,$H24*INDEX(CALC_StripData!$C$5:$DJ$119,$I24,16+$J24)/$K24)</f>
        <v/>
      </c>
      <c r="O24" s="19">
        <f>IF(OR($I24=0,$J24=0,$K24=0),0,$H24*INDEX(CALC_StripData!$C$5:$DJ$119,$I24,24+$J24)/$K24)</f>
        <v/>
      </c>
      <c r="P24" s="19">
        <f>IF(OR($I24=0,$J24=0,$K24=0),0,$H24*INDEX(CALC_StripData!$C$5:$DJ$119,$I24,32+$J24)/$K24)</f>
        <v/>
      </c>
      <c r="Q24" s="19">
        <f>IF(OR($I24=0,$J24=0,$K24=0),0,$H24*INDEX(CALC_StripData!$C$5:$DJ$119,$I24,40+$J24)/$K24)</f>
        <v/>
      </c>
      <c r="R24" s="19">
        <f>IF(OR($I24=0,$J24=0,$K24=0),0,$H24*INDEX(CALC_StripData!$C$5:$DJ$119,$I24,48+$J24)/$K24)</f>
        <v/>
      </c>
      <c r="S24" s="19">
        <f>IF(OR($I24=0,$J24=0,$K24=0),0,$H24*INDEX(CALC_StripData!$C$5:$DJ$119,$I24,56+$J24)/$K24)</f>
        <v/>
      </c>
      <c r="T24" s="19">
        <f>IF(OR($I24=0,$J24=0,$K24=0),0,$H24*INDEX(CALC_StripData!$C$5:$DJ$119,$I24,64+$J24)/$K24)</f>
        <v/>
      </c>
      <c r="U24" s="19">
        <f>IF(OR($I24=0,$J24=0,$K24=0),0,$H24*INDEX(CALC_StripData!$C$5:$DJ$119,$I24,72+$J24)/$K24)</f>
        <v/>
      </c>
      <c r="V24" s="19">
        <f>IF(OR($I24=0,$J24=0,$K24=0),0,$H24*INDEX(CALC_StripData!$C$5:$DJ$119,$I24,80+$J24)/$K24)</f>
        <v/>
      </c>
      <c r="W24" s="19">
        <f>IF(OR($I24=0,$J24=0,$K24=0),0,$H24*INDEX(CALC_StripData!$C$5:$DJ$119,$I24,88+$J24)/$K24)</f>
        <v/>
      </c>
      <c r="X24" s="19">
        <f>IF(OR($I24=0,$J24=0,$K24=0),0,$H24*INDEX(CALC_StripData!$C$5:$DJ$119,$I24,96+$J24)/$K24)</f>
        <v/>
      </c>
      <c r="Y24" s="19">
        <f>IF(OR($I24=0,$J24=0,$K24=0),0,$H24*INDEX(CALC_StripData!$C$5:$DJ$119,$I24,104+$J24)/$K24)</f>
        <v/>
      </c>
      <c r="Z24" s="2">
        <f>ROUND(SUM($L24:$Y24)-$H24,6)</f>
        <v/>
      </c>
    </row>
    <row r="25">
      <c r="A25" s="2" t="n">
        <v>3</v>
      </c>
      <c r="B25" s="2" t="n">
        <v>5</v>
      </c>
      <c r="C25" s="9">
        <f>Settings!$B$6+4</f>
        <v/>
      </c>
      <c r="D25" s="9">
        <f>IN_Shock!$C$16</f>
        <v/>
      </c>
      <c r="E25" s="9">
        <f>IN_Shock!$D$16</f>
        <v/>
      </c>
      <c r="F25" s="9">
        <f>IN_Shock!$E$16</f>
        <v/>
      </c>
      <c r="G25" s="9">
        <f>IN_Shock!$F$16</f>
        <v/>
      </c>
      <c r="H25" s="9">
        <f>IF($F25="Y",IFERROR(IN_Shock!K16,0)*Settings!$B$12,0)</f>
        <v/>
      </c>
      <c r="I25" s="2">
        <f>IFERROR(MATCH($D25,Lists!$B$5:$B$119,0),0)</f>
        <v/>
      </c>
      <c r="J25" s="2">
        <f>IFERROR(MATCH($E25,Lists!$B$124:$B$131,0),0)</f>
        <v/>
      </c>
      <c r="K25" s="2">
        <f>IF(OR($I25=0,$J25=0),0,INDEX(CALC_PP!$C$5:$J$119,$I25,$J25))</f>
        <v/>
      </c>
      <c r="L25" s="19">
        <f>IF(OR($I25=0,$J25=0,$K25=0),0,$H25*INDEX(CALC_StripData!$C$5:$DJ$119,$I25,0+$J25)/$K25)</f>
        <v/>
      </c>
      <c r="M25" s="19">
        <f>IF(OR($I25=0,$J25=0,$K25=0),0,$H25*INDEX(CALC_StripData!$C$5:$DJ$119,$I25,8+$J25)/$K25)</f>
        <v/>
      </c>
      <c r="N25" s="19">
        <f>IF(OR($I25=0,$J25=0,$K25=0),0,$H25*INDEX(CALC_StripData!$C$5:$DJ$119,$I25,16+$J25)/$K25)</f>
        <v/>
      </c>
      <c r="O25" s="19">
        <f>IF(OR($I25=0,$J25=0,$K25=0),0,$H25*INDEX(CALC_StripData!$C$5:$DJ$119,$I25,24+$J25)/$K25)</f>
        <v/>
      </c>
      <c r="P25" s="19">
        <f>IF(OR($I25=0,$J25=0,$K25=0),0,$H25*INDEX(CALC_StripData!$C$5:$DJ$119,$I25,32+$J25)/$K25)</f>
        <v/>
      </c>
      <c r="Q25" s="19">
        <f>IF(OR($I25=0,$J25=0,$K25=0),0,$H25*INDEX(CALC_StripData!$C$5:$DJ$119,$I25,40+$J25)/$K25)</f>
        <v/>
      </c>
      <c r="R25" s="19">
        <f>IF(OR($I25=0,$J25=0,$K25=0),0,$H25*INDEX(CALC_StripData!$C$5:$DJ$119,$I25,48+$J25)/$K25)</f>
        <v/>
      </c>
      <c r="S25" s="19">
        <f>IF(OR($I25=0,$J25=0,$K25=0),0,$H25*INDEX(CALC_StripData!$C$5:$DJ$119,$I25,56+$J25)/$K25)</f>
        <v/>
      </c>
      <c r="T25" s="19">
        <f>IF(OR($I25=0,$J25=0,$K25=0),0,$H25*INDEX(CALC_StripData!$C$5:$DJ$119,$I25,64+$J25)/$K25)</f>
        <v/>
      </c>
      <c r="U25" s="19">
        <f>IF(OR($I25=0,$J25=0,$K25=0),0,$H25*INDEX(CALC_StripData!$C$5:$DJ$119,$I25,72+$J25)/$K25)</f>
        <v/>
      </c>
      <c r="V25" s="19">
        <f>IF(OR($I25=0,$J25=0,$K25=0),0,$H25*INDEX(CALC_StripData!$C$5:$DJ$119,$I25,80+$J25)/$K25)</f>
        <v/>
      </c>
      <c r="W25" s="19">
        <f>IF(OR($I25=0,$J25=0,$K25=0),0,$H25*INDEX(CALC_StripData!$C$5:$DJ$119,$I25,88+$J25)/$K25)</f>
        <v/>
      </c>
      <c r="X25" s="19">
        <f>IF(OR($I25=0,$J25=0,$K25=0),0,$H25*INDEX(CALC_StripData!$C$5:$DJ$119,$I25,96+$J25)/$K25)</f>
        <v/>
      </c>
      <c r="Y25" s="19">
        <f>IF(OR($I25=0,$J25=0,$K25=0),0,$H25*INDEX(CALC_StripData!$C$5:$DJ$119,$I25,104+$J25)/$K25)</f>
        <v/>
      </c>
      <c r="Z25" s="2">
        <f>ROUND(SUM($L25:$Y25)-$H25,6)</f>
        <v/>
      </c>
    </row>
    <row r="26">
      <c r="A26" s="2" t="n">
        <v>3</v>
      </c>
      <c r="B26" s="2" t="n">
        <v>6</v>
      </c>
      <c r="C26" s="9">
        <f>Settings!$B$6+5</f>
        <v/>
      </c>
      <c r="D26" s="9">
        <f>IN_Shock!$C$16</f>
        <v/>
      </c>
      <c r="E26" s="9">
        <f>IN_Shock!$D$16</f>
        <v/>
      </c>
      <c r="F26" s="9">
        <f>IN_Shock!$E$16</f>
        <v/>
      </c>
      <c r="G26" s="9">
        <f>IN_Shock!$F$16</f>
        <v/>
      </c>
      <c r="H26" s="9">
        <f>IF($F26="Y",IFERROR(IN_Shock!L16,0)*Settings!$B$12,0)</f>
        <v/>
      </c>
      <c r="I26" s="2">
        <f>IFERROR(MATCH($D26,Lists!$B$5:$B$119,0),0)</f>
        <v/>
      </c>
      <c r="J26" s="2">
        <f>IFERROR(MATCH($E26,Lists!$B$124:$B$131,0),0)</f>
        <v/>
      </c>
      <c r="K26" s="2">
        <f>IF(OR($I26=0,$J26=0),0,INDEX(CALC_PP!$C$5:$J$119,$I26,$J26))</f>
        <v/>
      </c>
      <c r="L26" s="19">
        <f>IF(OR($I26=0,$J26=0,$K26=0),0,$H26*INDEX(CALC_StripData!$C$5:$DJ$119,$I26,0+$J26)/$K26)</f>
        <v/>
      </c>
      <c r="M26" s="19">
        <f>IF(OR($I26=0,$J26=0,$K26=0),0,$H26*INDEX(CALC_StripData!$C$5:$DJ$119,$I26,8+$J26)/$K26)</f>
        <v/>
      </c>
      <c r="N26" s="19">
        <f>IF(OR($I26=0,$J26=0,$K26=0),0,$H26*INDEX(CALC_StripData!$C$5:$DJ$119,$I26,16+$J26)/$K26)</f>
        <v/>
      </c>
      <c r="O26" s="19">
        <f>IF(OR($I26=0,$J26=0,$K26=0),0,$H26*INDEX(CALC_StripData!$C$5:$DJ$119,$I26,24+$J26)/$K26)</f>
        <v/>
      </c>
      <c r="P26" s="19">
        <f>IF(OR($I26=0,$J26=0,$K26=0),0,$H26*INDEX(CALC_StripData!$C$5:$DJ$119,$I26,32+$J26)/$K26)</f>
        <v/>
      </c>
      <c r="Q26" s="19">
        <f>IF(OR($I26=0,$J26=0,$K26=0),0,$H26*INDEX(CALC_StripData!$C$5:$DJ$119,$I26,40+$J26)/$K26)</f>
        <v/>
      </c>
      <c r="R26" s="19">
        <f>IF(OR($I26=0,$J26=0,$K26=0),0,$H26*INDEX(CALC_StripData!$C$5:$DJ$119,$I26,48+$J26)/$K26)</f>
        <v/>
      </c>
      <c r="S26" s="19">
        <f>IF(OR($I26=0,$J26=0,$K26=0),0,$H26*INDEX(CALC_StripData!$C$5:$DJ$119,$I26,56+$J26)/$K26)</f>
        <v/>
      </c>
      <c r="T26" s="19">
        <f>IF(OR($I26=0,$J26=0,$K26=0),0,$H26*INDEX(CALC_StripData!$C$5:$DJ$119,$I26,64+$J26)/$K26)</f>
        <v/>
      </c>
      <c r="U26" s="19">
        <f>IF(OR($I26=0,$J26=0,$K26=0),0,$H26*INDEX(CALC_StripData!$C$5:$DJ$119,$I26,72+$J26)/$K26)</f>
        <v/>
      </c>
      <c r="V26" s="19">
        <f>IF(OR($I26=0,$J26=0,$K26=0),0,$H26*INDEX(CALC_StripData!$C$5:$DJ$119,$I26,80+$J26)/$K26)</f>
        <v/>
      </c>
      <c r="W26" s="19">
        <f>IF(OR($I26=0,$J26=0,$K26=0),0,$H26*INDEX(CALC_StripData!$C$5:$DJ$119,$I26,88+$J26)/$K26)</f>
        <v/>
      </c>
      <c r="X26" s="19">
        <f>IF(OR($I26=0,$J26=0,$K26=0),0,$H26*INDEX(CALC_StripData!$C$5:$DJ$119,$I26,96+$J26)/$K26)</f>
        <v/>
      </c>
      <c r="Y26" s="19">
        <f>IF(OR($I26=0,$J26=0,$K26=0),0,$H26*INDEX(CALC_StripData!$C$5:$DJ$119,$I26,104+$J26)/$K26)</f>
        <v/>
      </c>
      <c r="Z26" s="2">
        <f>ROUND(SUM($L26:$Y26)-$H26,6)</f>
        <v/>
      </c>
    </row>
    <row r="27">
      <c r="A27" s="2" t="n">
        <v>3</v>
      </c>
      <c r="B27" s="2" t="n">
        <v>7</v>
      </c>
      <c r="C27" s="9">
        <f>Settings!$B$6+6</f>
        <v/>
      </c>
      <c r="D27" s="9">
        <f>IN_Shock!$C$16</f>
        <v/>
      </c>
      <c r="E27" s="9">
        <f>IN_Shock!$D$16</f>
        <v/>
      </c>
      <c r="F27" s="9">
        <f>IN_Shock!$E$16</f>
        <v/>
      </c>
      <c r="G27" s="9">
        <f>IN_Shock!$F$16</f>
        <v/>
      </c>
      <c r="H27" s="9">
        <f>IF($F27="Y",IFERROR(IN_Shock!M16,0)*Settings!$B$12,0)</f>
        <v/>
      </c>
      <c r="I27" s="2">
        <f>IFERROR(MATCH($D27,Lists!$B$5:$B$119,0),0)</f>
        <v/>
      </c>
      <c r="J27" s="2">
        <f>IFERROR(MATCH($E27,Lists!$B$124:$B$131,0),0)</f>
        <v/>
      </c>
      <c r="K27" s="2">
        <f>IF(OR($I27=0,$J27=0),0,INDEX(CALC_PP!$C$5:$J$119,$I27,$J27))</f>
        <v/>
      </c>
      <c r="L27" s="19">
        <f>IF(OR($I27=0,$J27=0,$K27=0),0,$H27*INDEX(CALC_StripData!$C$5:$DJ$119,$I27,0+$J27)/$K27)</f>
        <v/>
      </c>
      <c r="M27" s="19">
        <f>IF(OR($I27=0,$J27=0,$K27=0),0,$H27*INDEX(CALC_StripData!$C$5:$DJ$119,$I27,8+$J27)/$K27)</f>
        <v/>
      </c>
      <c r="N27" s="19">
        <f>IF(OR($I27=0,$J27=0,$K27=0),0,$H27*INDEX(CALC_StripData!$C$5:$DJ$119,$I27,16+$J27)/$K27)</f>
        <v/>
      </c>
      <c r="O27" s="19">
        <f>IF(OR($I27=0,$J27=0,$K27=0),0,$H27*INDEX(CALC_StripData!$C$5:$DJ$119,$I27,24+$J27)/$K27)</f>
        <v/>
      </c>
      <c r="P27" s="19">
        <f>IF(OR($I27=0,$J27=0,$K27=0),0,$H27*INDEX(CALC_StripData!$C$5:$DJ$119,$I27,32+$J27)/$K27)</f>
        <v/>
      </c>
      <c r="Q27" s="19">
        <f>IF(OR($I27=0,$J27=0,$K27=0),0,$H27*INDEX(CALC_StripData!$C$5:$DJ$119,$I27,40+$J27)/$K27)</f>
        <v/>
      </c>
      <c r="R27" s="19">
        <f>IF(OR($I27=0,$J27=0,$K27=0),0,$H27*INDEX(CALC_StripData!$C$5:$DJ$119,$I27,48+$J27)/$K27)</f>
        <v/>
      </c>
      <c r="S27" s="19">
        <f>IF(OR($I27=0,$J27=0,$K27=0),0,$H27*INDEX(CALC_StripData!$C$5:$DJ$119,$I27,56+$J27)/$K27)</f>
        <v/>
      </c>
      <c r="T27" s="19">
        <f>IF(OR($I27=0,$J27=0,$K27=0),0,$H27*INDEX(CALC_StripData!$C$5:$DJ$119,$I27,64+$J27)/$K27)</f>
        <v/>
      </c>
      <c r="U27" s="19">
        <f>IF(OR($I27=0,$J27=0,$K27=0),0,$H27*INDEX(CALC_StripData!$C$5:$DJ$119,$I27,72+$J27)/$K27)</f>
        <v/>
      </c>
      <c r="V27" s="19">
        <f>IF(OR($I27=0,$J27=0,$K27=0),0,$H27*INDEX(CALC_StripData!$C$5:$DJ$119,$I27,80+$J27)/$K27)</f>
        <v/>
      </c>
      <c r="W27" s="19">
        <f>IF(OR($I27=0,$J27=0,$K27=0),0,$H27*INDEX(CALC_StripData!$C$5:$DJ$119,$I27,88+$J27)/$K27)</f>
        <v/>
      </c>
      <c r="X27" s="19">
        <f>IF(OR($I27=0,$J27=0,$K27=0),0,$H27*INDEX(CALC_StripData!$C$5:$DJ$119,$I27,96+$J27)/$K27)</f>
        <v/>
      </c>
      <c r="Y27" s="19">
        <f>IF(OR($I27=0,$J27=0,$K27=0),0,$H27*INDEX(CALC_StripData!$C$5:$DJ$119,$I27,104+$J27)/$K27)</f>
        <v/>
      </c>
      <c r="Z27" s="2">
        <f>ROUND(SUM($L27:$Y27)-$H27,6)</f>
        <v/>
      </c>
    </row>
    <row r="28">
      <c r="A28" s="2" t="n">
        <v>3</v>
      </c>
      <c r="B28" s="2" t="n">
        <v>8</v>
      </c>
      <c r="C28" s="9">
        <f>Settings!$B$6+7</f>
        <v/>
      </c>
      <c r="D28" s="9">
        <f>IN_Shock!$C$16</f>
        <v/>
      </c>
      <c r="E28" s="9">
        <f>IN_Shock!$D$16</f>
        <v/>
      </c>
      <c r="F28" s="9">
        <f>IN_Shock!$E$16</f>
        <v/>
      </c>
      <c r="G28" s="9">
        <f>IN_Shock!$F$16</f>
        <v/>
      </c>
      <c r="H28" s="9">
        <f>IF($F28="Y",IFERROR(IN_Shock!N16,0)*Settings!$B$12,0)</f>
        <v/>
      </c>
      <c r="I28" s="2">
        <f>IFERROR(MATCH($D28,Lists!$B$5:$B$119,0),0)</f>
        <v/>
      </c>
      <c r="J28" s="2">
        <f>IFERROR(MATCH($E28,Lists!$B$124:$B$131,0),0)</f>
        <v/>
      </c>
      <c r="K28" s="2">
        <f>IF(OR($I28=0,$J28=0),0,INDEX(CALC_PP!$C$5:$J$119,$I28,$J28))</f>
        <v/>
      </c>
      <c r="L28" s="19">
        <f>IF(OR($I28=0,$J28=0,$K28=0),0,$H28*INDEX(CALC_StripData!$C$5:$DJ$119,$I28,0+$J28)/$K28)</f>
        <v/>
      </c>
      <c r="M28" s="19">
        <f>IF(OR($I28=0,$J28=0,$K28=0),0,$H28*INDEX(CALC_StripData!$C$5:$DJ$119,$I28,8+$J28)/$K28)</f>
        <v/>
      </c>
      <c r="N28" s="19">
        <f>IF(OR($I28=0,$J28=0,$K28=0),0,$H28*INDEX(CALC_StripData!$C$5:$DJ$119,$I28,16+$J28)/$K28)</f>
        <v/>
      </c>
      <c r="O28" s="19">
        <f>IF(OR($I28=0,$J28=0,$K28=0),0,$H28*INDEX(CALC_StripData!$C$5:$DJ$119,$I28,24+$J28)/$K28)</f>
        <v/>
      </c>
      <c r="P28" s="19">
        <f>IF(OR($I28=0,$J28=0,$K28=0),0,$H28*INDEX(CALC_StripData!$C$5:$DJ$119,$I28,32+$J28)/$K28)</f>
        <v/>
      </c>
      <c r="Q28" s="19">
        <f>IF(OR($I28=0,$J28=0,$K28=0),0,$H28*INDEX(CALC_StripData!$C$5:$DJ$119,$I28,40+$J28)/$K28)</f>
        <v/>
      </c>
      <c r="R28" s="19">
        <f>IF(OR($I28=0,$J28=0,$K28=0),0,$H28*INDEX(CALC_StripData!$C$5:$DJ$119,$I28,48+$J28)/$K28)</f>
        <v/>
      </c>
      <c r="S28" s="19">
        <f>IF(OR($I28=0,$J28=0,$K28=0),0,$H28*INDEX(CALC_StripData!$C$5:$DJ$119,$I28,56+$J28)/$K28)</f>
        <v/>
      </c>
      <c r="T28" s="19">
        <f>IF(OR($I28=0,$J28=0,$K28=0),0,$H28*INDEX(CALC_StripData!$C$5:$DJ$119,$I28,64+$J28)/$K28)</f>
        <v/>
      </c>
      <c r="U28" s="19">
        <f>IF(OR($I28=0,$J28=0,$K28=0),0,$H28*INDEX(CALC_StripData!$C$5:$DJ$119,$I28,72+$J28)/$K28)</f>
        <v/>
      </c>
      <c r="V28" s="19">
        <f>IF(OR($I28=0,$J28=0,$K28=0),0,$H28*INDEX(CALC_StripData!$C$5:$DJ$119,$I28,80+$J28)/$K28)</f>
        <v/>
      </c>
      <c r="W28" s="19">
        <f>IF(OR($I28=0,$J28=0,$K28=0),0,$H28*INDEX(CALC_StripData!$C$5:$DJ$119,$I28,88+$J28)/$K28)</f>
        <v/>
      </c>
      <c r="X28" s="19">
        <f>IF(OR($I28=0,$J28=0,$K28=0),0,$H28*INDEX(CALC_StripData!$C$5:$DJ$119,$I28,96+$J28)/$K28)</f>
        <v/>
      </c>
      <c r="Y28" s="19">
        <f>IF(OR($I28=0,$J28=0,$K28=0),0,$H28*INDEX(CALC_StripData!$C$5:$DJ$119,$I28,104+$J28)/$K28)</f>
        <v/>
      </c>
      <c r="Z28" s="2">
        <f>ROUND(SUM($L28:$Y28)-$H28,6)</f>
        <v/>
      </c>
    </row>
    <row r="29">
      <c r="A29" s="2" t="n">
        <v>4</v>
      </c>
      <c r="B29" s="2" t="n">
        <v>1</v>
      </c>
      <c r="C29" s="9">
        <f>Settings!$B$6+0</f>
        <v/>
      </c>
      <c r="D29" s="9">
        <f>IN_Shock!$C$17</f>
        <v/>
      </c>
      <c r="E29" s="9">
        <f>IN_Shock!$D$17</f>
        <v/>
      </c>
      <c r="F29" s="9">
        <f>IN_Shock!$E$17</f>
        <v/>
      </c>
      <c r="G29" s="9">
        <f>IN_Shock!$F$17</f>
        <v/>
      </c>
      <c r="H29" s="9">
        <f>IF($F29="Y",IFERROR(IN_Shock!G17,0)*Settings!$B$12,0)</f>
        <v/>
      </c>
      <c r="I29" s="2">
        <f>IFERROR(MATCH($D29,Lists!$B$5:$B$119,0),0)</f>
        <v/>
      </c>
      <c r="J29" s="2">
        <f>IFERROR(MATCH($E29,Lists!$B$124:$B$131,0),0)</f>
        <v/>
      </c>
      <c r="K29" s="2">
        <f>IF(OR($I29=0,$J29=0),0,INDEX(CALC_PP!$C$5:$J$119,$I29,$J29))</f>
        <v/>
      </c>
      <c r="L29" s="19">
        <f>IF(OR($I29=0,$J29=0,$K29=0),0,$H29*INDEX(CALC_StripData!$C$5:$DJ$119,$I29,0+$J29)/$K29)</f>
        <v/>
      </c>
      <c r="M29" s="19">
        <f>IF(OR($I29=0,$J29=0,$K29=0),0,$H29*INDEX(CALC_StripData!$C$5:$DJ$119,$I29,8+$J29)/$K29)</f>
        <v/>
      </c>
      <c r="N29" s="19">
        <f>IF(OR($I29=0,$J29=0,$K29=0),0,$H29*INDEX(CALC_StripData!$C$5:$DJ$119,$I29,16+$J29)/$K29)</f>
        <v/>
      </c>
      <c r="O29" s="19">
        <f>IF(OR($I29=0,$J29=0,$K29=0),0,$H29*INDEX(CALC_StripData!$C$5:$DJ$119,$I29,24+$J29)/$K29)</f>
        <v/>
      </c>
      <c r="P29" s="19">
        <f>IF(OR($I29=0,$J29=0,$K29=0),0,$H29*INDEX(CALC_StripData!$C$5:$DJ$119,$I29,32+$J29)/$K29)</f>
        <v/>
      </c>
      <c r="Q29" s="19">
        <f>IF(OR($I29=0,$J29=0,$K29=0),0,$H29*INDEX(CALC_StripData!$C$5:$DJ$119,$I29,40+$J29)/$K29)</f>
        <v/>
      </c>
      <c r="R29" s="19">
        <f>IF(OR($I29=0,$J29=0,$K29=0),0,$H29*INDEX(CALC_StripData!$C$5:$DJ$119,$I29,48+$J29)/$K29)</f>
        <v/>
      </c>
      <c r="S29" s="19">
        <f>IF(OR($I29=0,$J29=0,$K29=0),0,$H29*INDEX(CALC_StripData!$C$5:$DJ$119,$I29,56+$J29)/$K29)</f>
        <v/>
      </c>
      <c r="T29" s="19">
        <f>IF(OR($I29=0,$J29=0,$K29=0),0,$H29*INDEX(CALC_StripData!$C$5:$DJ$119,$I29,64+$J29)/$K29)</f>
        <v/>
      </c>
      <c r="U29" s="19">
        <f>IF(OR($I29=0,$J29=0,$K29=0),0,$H29*INDEX(CALC_StripData!$C$5:$DJ$119,$I29,72+$J29)/$K29)</f>
        <v/>
      </c>
      <c r="V29" s="19">
        <f>IF(OR($I29=0,$J29=0,$K29=0),0,$H29*INDEX(CALC_StripData!$C$5:$DJ$119,$I29,80+$J29)/$K29)</f>
        <v/>
      </c>
      <c r="W29" s="19">
        <f>IF(OR($I29=0,$J29=0,$K29=0),0,$H29*INDEX(CALC_StripData!$C$5:$DJ$119,$I29,88+$J29)/$K29)</f>
        <v/>
      </c>
      <c r="X29" s="19">
        <f>IF(OR($I29=0,$J29=0,$K29=0),0,$H29*INDEX(CALC_StripData!$C$5:$DJ$119,$I29,96+$J29)/$K29)</f>
        <v/>
      </c>
      <c r="Y29" s="19">
        <f>IF(OR($I29=0,$J29=0,$K29=0),0,$H29*INDEX(CALC_StripData!$C$5:$DJ$119,$I29,104+$J29)/$K29)</f>
        <v/>
      </c>
      <c r="Z29" s="2">
        <f>ROUND(SUM($L29:$Y29)-$H29,6)</f>
        <v/>
      </c>
    </row>
    <row r="30">
      <c r="A30" s="2" t="n">
        <v>4</v>
      </c>
      <c r="B30" s="2" t="n">
        <v>2</v>
      </c>
      <c r="C30" s="9">
        <f>Settings!$B$6+1</f>
        <v/>
      </c>
      <c r="D30" s="9">
        <f>IN_Shock!$C$17</f>
        <v/>
      </c>
      <c r="E30" s="9">
        <f>IN_Shock!$D$17</f>
        <v/>
      </c>
      <c r="F30" s="9">
        <f>IN_Shock!$E$17</f>
        <v/>
      </c>
      <c r="G30" s="9">
        <f>IN_Shock!$F$17</f>
        <v/>
      </c>
      <c r="H30" s="9">
        <f>IF($F30="Y",IFERROR(IN_Shock!H17,0)*Settings!$B$12,0)</f>
        <v/>
      </c>
      <c r="I30" s="2">
        <f>IFERROR(MATCH($D30,Lists!$B$5:$B$119,0),0)</f>
        <v/>
      </c>
      <c r="J30" s="2">
        <f>IFERROR(MATCH($E30,Lists!$B$124:$B$131,0),0)</f>
        <v/>
      </c>
      <c r="K30" s="2">
        <f>IF(OR($I30=0,$J30=0),0,INDEX(CALC_PP!$C$5:$J$119,$I30,$J30))</f>
        <v/>
      </c>
      <c r="L30" s="19">
        <f>IF(OR($I30=0,$J30=0,$K30=0),0,$H30*INDEX(CALC_StripData!$C$5:$DJ$119,$I30,0+$J30)/$K30)</f>
        <v/>
      </c>
      <c r="M30" s="19">
        <f>IF(OR($I30=0,$J30=0,$K30=0),0,$H30*INDEX(CALC_StripData!$C$5:$DJ$119,$I30,8+$J30)/$K30)</f>
        <v/>
      </c>
      <c r="N30" s="19">
        <f>IF(OR($I30=0,$J30=0,$K30=0),0,$H30*INDEX(CALC_StripData!$C$5:$DJ$119,$I30,16+$J30)/$K30)</f>
        <v/>
      </c>
      <c r="O30" s="19">
        <f>IF(OR($I30=0,$J30=0,$K30=0),0,$H30*INDEX(CALC_StripData!$C$5:$DJ$119,$I30,24+$J30)/$K30)</f>
        <v/>
      </c>
      <c r="P30" s="19">
        <f>IF(OR($I30=0,$J30=0,$K30=0),0,$H30*INDEX(CALC_StripData!$C$5:$DJ$119,$I30,32+$J30)/$K30)</f>
        <v/>
      </c>
      <c r="Q30" s="19">
        <f>IF(OR($I30=0,$J30=0,$K30=0),0,$H30*INDEX(CALC_StripData!$C$5:$DJ$119,$I30,40+$J30)/$K30)</f>
        <v/>
      </c>
      <c r="R30" s="19">
        <f>IF(OR($I30=0,$J30=0,$K30=0),0,$H30*INDEX(CALC_StripData!$C$5:$DJ$119,$I30,48+$J30)/$K30)</f>
        <v/>
      </c>
      <c r="S30" s="19">
        <f>IF(OR($I30=0,$J30=0,$K30=0),0,$H30*INDEX(CALC_StripData!$C$5:$DJ$119,$I30,56+$J30)/$K30)</f>
        <v/>
      </c>
      <c r="T30" s="19">
        <f>IF(OR($I30=0,$J30=0,$K30=0),0,$H30*INDEX(CALC_StripData!$C$5:$DJ$119,$I30,64+$J30)/$K30)</f>
        <v/>
      </c>
      <c r="U30" s="19">
        <f>IF(OR($I30=0,$J30=0,$K30=0),0,$H30*INDEX(CALC_StripData!$C$5:$DJ$119,$I30,72+$J30)/$K30)</f>
        <v/>
      </c>
      <c r="V30" s="19">
        <f>IF(OR($I30=0,$J30=0,$K30=0),0,$H30*INDEX(CALC_StripData!$C$5:$DJ$119,$I30,80+$J30)/$K30)</f>
        <v/>
      </c>
      <c r="W30" s="19">
        <f>IF(OR($I30=0,$J30=0,$K30=0),0,$H30*INDEX(CALC_StripData!$C$5:$DJ$119,$I30,88+$J30)/$K30)</f>
        <v/>
      </c>
      <c r="X30" s="19">
        <f>IF(OR($I30=0,$J30=0,$K30=0),0,$H30*INDEX(CALC_StripData!$C$5:$DJ$119,$I30,96+$J30)/$K30)</f>
        <v/>
      </c>
      <c r="Y30" s="19">
        <f>IF(OR($I30=0,$J30=0,$K30=0),0,$H30*INDEX(CALC_StripData!$C$5:$DJ$119,$I30,104+$J30)/$K30)</f>
        <v/>
      </c>
      <c r="Z30" s="2">
        <f>ROUND(SUM($L30:$Y30)-$H30,6)</f>
        <v/>
      </c>
    </row>
    <row r="31">
      <c r="A31" s="2" t="n">
        <v>4</v>
      </c>
      <c r="B31" s="2" t="n">
        <v>3</v>
      </c>
      <c r="C31" s="9">
        <f>Settings!$B$6+2</f>
        <v/>
      </c>
      <c r="D31" s="9">
        <f>IN_Shock!$C$17</f>
        <v/>
      </c>
      <c r="E31" s="9">
        <f>IN_Shock!$D$17</f>
        <v/>
      </c>
      <c r="F31" s="9">
        <f>IN_Shock!$E$17</f>
        <v/>
      </c>
      <c r="G31" s="9">
        <f>IN_Shock!$F$17</f>
        <v/>
      </c>
      <c r="H31" s="9">
        <f>IF($F31="Y",IFERROR(IN_Shock!I17,0)*Settings!$B$12,0)</f>
        <v/>
      </c>
      <c r="I31" s="2">
        <f>IFERROR(MATCH($D31,Lists!$B$5:$B$119,0),0)</f>
        <v/>
      </c>
      <c r="J31" s="2">
        <f>IFERROR(MATCH($E31,Lists!$B$124:$B$131,0),0)</f>
        <v/>
      </c>
      <c r="K31" s="2">
        <f>IF(OR($I31=0,$J31=0),0,INDEX(CALC_PP!$C$5:$J$119,$I31,$J31))</f>
        <v/>
      </c>
      <c r="L31" s="19">
        <f>IF(OR($I31=0,$J31=0,$K31=0),0,$H31*INDEX(CALC_StripData!$C$5:$DJ$119,$I31,0+$J31)/$K31)</f>
        <v/>
      </c>
      <c r="M31" s="19">
        <f>IF(OR($I31=0,$J31=0,$K31=0),0,$H31*INDEX(CALC_StripData!$C$5:$DJ$119,$I31,8+$J31)/$K31)</f>
        <v/>
      </c>
      <c r="N31" s="19">
        <f>IF(OR($I31=0,$J31=0,$K31=0),0,$H31*INDEX(CALC_StripData!$C$5:$DJ$119,$I31,16+$J31)/$K31)</f>
        <v/>
      </c>
      <c r="O31" s="19">
        <f>IF(OR($I31=0,$J31=0,$K31=0),0,$H31*INDEX(CALC_StripData!$C$5:$DJ$119,$I31,24+$J31)/$K31)</f>
        <v/>
      </c>
      <c r="P31" s="19">
        <f>IF(OR($I31=0,$J31=0,$K31=0),0,$H31*INDEX(CALC_StripData!$C$5:$DJ$119,$I31,32+$J31)/$K31)</f>
        <v/>
      </c>
      <c r="Q31" s="19">
        <f>IF(OR($I31=0,$J31=0,$K31=0),0,$H31*INDEX(CALC_StripData!$C$5:$DJ$119,$I31,40+$J31)/$K31)</f>
        <v/>
      </c>
      <c r="R31" s="19">
        <f>IF(OR($I31=0,$J31=0,$K31=0),0,$H31*INDEX(CALC_StripData!$C$5:$DJ$119,$I31,48+$J31)/$K31)</f>
        <v/>
      </c>
      <c r="S31" s="19">
        <f>IF(OR($I31=0,$J31=0,$K31=0),0,$H31*INDEX(CALC_StripData!$C$5:$DJ$119,$I31,56+$J31)/$K31)</f>
        <v/>
      </c>
      <c r="T31" s="19">
        <f>IF(OR($I31=0,$J31=0,$K31=0),0,$H31*INDEX(CALC_StripData!$C$5:$DJ$119,$I31,64+$J31)/$K31)</f>
        <v/>
      </c>
      <c r="U31" s="19">
        <f>IF(OR($I31=0,$J31=0,$K31=0),0,$H31*INDEX(CALC_StripData!$C$5:$DJ$119,$I31,72+$J31)/$K31)</f>
        <v/>
      </c>
      <c r="V31" s="19">
        <f>IF(OR($I31=0,$J31=0,$K31=0),0,$H31*INDEX(CALC_StripData!$C$5:$DJ$119,$I31,80+$J31)/$K31)</f>
        <v/>
      </c>
      <c r="W31" s="19">
        <f>IF(OR($I31=0,$J31=0,$K31=0),0,$H31*INDEX(CALC_StripData!$C$5:$DJ$119,$I31,88+$J31)/$K31)</f>
        <v/>
      </c>
      <c r="X31" s="19">
        <f>IF(OR($I31=0,$J31=0,$K31=0),0,$H31*INDEX(CALC_StripData!$C$5:$DJ$119,$I31,96+$J31)/$K31)</f>
        <v/>
      </c>
      <c r="Y31" s="19">
        <f>IF(OR($I31=0,$J31=0,$K31=0),0,$H31*INDEX(CALC_StripData!$C$5:$DJ$119,$I31,104+$J31)/$K31)</f>
        <v/>
      </c>
      <c r="Z31" s="2">
        <f>ROUND(SUM($L31:$Y31)-$H31,6)</f>
        <v/>
      </c>
    </row>
    <row r="32">
      <c r="A32" s="2" t="n">
        <v>4</v>
      </c>
      <c r="B32" s="2" t="n">
        <v>4</v>
      </c>
      <c r="C32" s="9">
        <f>Settings!$B$6+3</f>
        <v/>
      </c>
      <c r="D32" s="9">
        <f>IN_Shock!$C$17</f>
        <v/>
      </c>
      <c r="E32" s="9">
        <f>IN_Shock!$D$17</f>
        <v/>
      </c>
      <c r="F32" s="9">
        <f>IN_Shock!$E$17</f>
        <v/>
      </c>
      <c r="G32" s="9">
        <f>IN_Shock!$F$17</f>
        <v/>
      </c>
      <c r="H32" s="9">
        <f>IF($F32="Y",IFERROR(IN_Shock!J17,0)*Settings!$B$12,0)</f>
        <v/>
      </c>
      <c r="I32" s="2">
        <f>IFERROR(MATCH($D32,Lists!$B$5:$B$119,0),0)</f>
        <v/>
      </c>
      <c r="J32" s="2">
        <f>IFERROR(MATCH($E32,Lists!$B$124:$B$131,0),0)</f>
        <v/>
      </c>
      <c r="K32" s="2">
        <f>IF(OR($I32=0,$J32=0),0,INDEX(CALC_PP!$C$5:$J$119,$I32,$J32))</f>
        <v/>
      </c>
      <c r="L32" s="19">
        <f>IF(OR($I32=0,$J32=0,$K32=0),0,$H32*INDEX(CALC_StripData!$C$5:$DJ$119,$I32,0+$J32)/$K32)</f>
        <v/>
      </c>
      <c r="M32" s="19">
        <f>IF(OR($I32=0,$J32=0,$K32=0),0,$H32*INDEX(CALC_StripData!$C$5:$DJ$119,$I32,8+$J32)/$K32)</f>
        <v/>
      </c>
      <c r="N32" s="19">
        <f>IF(OR($I32=0,$J32=0,$K32=0),0,$H32*INDEX(CALC_StripData!$C$5:$DJ$119,$I32,16+$J32)/$K32)</f>
        <v/>
      </c>
      <c r="O32" s="19">
        <f>IF(OR($I32=0,$J32=0,$K32=0),0,$H32*INDEX(CALC_StripData!$C$5:$DJ$119,$I32,24+$J32)/$K32)</f>
        <v/>
      </c>
      <c r="P32" s="19">
        <f>IF(OR($I32=0,$J32=0,$K32=0),0,$H32*INDEX(CALC_StripData!$C$5:$DJ$119,$I32,32+$J32)/$K32)</f>
        <v/>
      </c>
      <c r="Q32" s="19">
        <f>IF(OR($I32=0,$J32=0,$K32=0),0,$H32*INDEX(CALC_StripData!$C$5:$DJ$119,$I32,40+$J32)/$K32)</f>
        <v/>
      </c>
      <c r="R32" s="19">
        <f>IF(OR($I32=0,$J32=0,$K32=0),0,$H32*INDEX(CALC_StripData!$C$5:$DJ$119,$I32,48+$J32)/$K32)</f>
        <v/>
      </c>
      <c r="S32" s="19">
        <f>IF(OR($I32=0,$J32=0,$K32=0),0,$H32*INDEX(CALC_StripData!$C$5:$DJ$119,$I32,56+$J32)/$K32)</f>
        <v/>
      </c>
      <c r="T32" s="19">
        <f>IF(OR($I32=0,$J32=0,$K32=0),0,$H32*INDEX(CALC_StripData!$C$5:$DJ$119,$I32,64+$J32)/$K32)</f>
        <v/>
      </c>
      <c r="U32" s="19">
        <f>IF(OR($I32=0,$J32=0,$K32=0),0,$H32*INDEX(CALC_StripData!$C$5:$DJ$119,$I32,72+$J32)/$K32)</f>
        <v/>
      </c>
      <c r="V32" s="19">
        <f>IF(OR($I32=0,$J32=0,$K32=0),0,$H32*INDEX(CALC_StripData!$C$5:$DJ$119,$I32,80+$J32)/$K32)</f>
        <v/>
      </c>
      <c r="W32" s="19">
        <f>IF(OR($I32=0,$J32=0,$K32=0),0,$H32*INDEX(CALC_StripData!$C$5:$DJ$119,$I32,88+$J32)/$K32)</f>
        <v/>
      </c>
      <c r="X32" s="19">
        <f>IF(OR($I32=0,$J32=0,$K32=0),0,$H32*INDEX(CALC_StripData!$C$5:$DJ$119,$I32,96+$J32)/$K32)</f>
        <v/>
      </c>
      <c r="Y32" s="19">
        <f>IF(OR($I32=0,$J32=0,$K32=0),0,$H32*INDEX(CALC_StripData!$C$5:$DJ$119,$I32,104+$J32)/$K32)</f>
        <v/>
      </c>
      <c r="Z32" s="2">
        <f>ROUND(SUM($L32:$Y32)-$H32,6)</f>
        <v/>
      </c>
    </row>
    <row r="33">
      <c r="A33" s="2" t="n">
        <v>4</v>
      </c>
      <c r="B33" s="2" t="n">
        <v>5</v>
      </c>
      <c r="C33" s="9">
        <f>Settings!$B$6+4</f>
        <v/>
      </c>
      <c r="D33" s="9">
        <f>IN_Shock!$C$17</f>
        <v/>
      </c>
      <c r="E33" s="9">
        <f>IN_Shock!$D$17</f>
        <v/>
      </c>
      <c r="F33" s="9">
        <f>IN_Shock!$E$17</f>
        <v/>
      </c>
      <c r="G33" s="9">
        <f>IN_Shock!$F$17</f>
        <v/>
      </c>
      <c r="H33" s="9">
        <f>IF($F33="Y",IFERROR(IN_Shock!K17,0)*Settings!$B$12,0)</f>
        <v/>
      </c>
      <c r="I33" s="2">
        <f>IFERROR(MATCH($D33,Lists!$B$5:$B$119,0),0)</f>
        <v/>
      </c>
      <c r="J33" s="2">
        <f>IFERROR(MATCH($E33,Lists!$B$124:$B$131,0),0)</f>
        <v/>
      </c>
      <c r="K33" s="2">
        <f>IF(OR($I33=0,$J33=0),0,INDEX(CALC_PP!$C$5:$J$119,$I33,$J33))</f>
        <v/>
      </c>
      <c r="L33" s="19">
        <f>IF(OR($I33=0,$J33=0,$K33=0),0,$H33*INDEX(CALC_StripData!$C$5:$DJ$119,$I33,0+$J33)/$K33)</f>
        <v/>
      </c>
      <c r="M33" s="19">
        <f>IF(OR($I33=0,$J33=0,$K33=0),0,$H33*INDEX(CALC_StripData!$C$5:$DJ$119,$I33,8+$J33)/$K33)</f>
        <v/>
      </c>
      <c r="N33" s="19">
        <f>IF(OR($I33=0,$J33=0,$K33=0),0,$H33*INDEX(CALC_StripData!$C$5:$DJ$119,$I33,16+$J33)/$K33)</f>
        <v/>
      </c>
      <c r="O33" s="19">
        <f>IF(OR($I33=0,$J33=0,$K33=0),0,$H33*INDEX(CALC_StripData!$C$5:$DJ$119,$I33,24+$J33)/$K33)</f>
        <v/>
      </c>
      <c r="P33" s="19">
        <f>IF(OR($I33=0,$J33=0,$K33=0),0,$H33*INDEX(CALC_StripData!$C$5:$DJ$119,$I33,32+$J33)/$K33)</f>
        <v/>
      </c>
      <c r="Q33" s="19">
        <f>IF(OR($I33=0,$J33=0,$K33=0),0,$H33*INDEX(CALC_StripData!$C$5:$DJ$119,$I33,40+$J33)/$K33)</f>
        <v/>
      </c>
      <c r="R33" s="19">
        <f>IF(OR($I33=0,$J33=0,$K33=0),0,$H33*INDEX(CALC_StripData!$C$5:$DJ$119,$I33,48+$J33)/$K33)</f>
        <v/>
      </c>
      <c r="S33" s="19">
        <f>IF(OR($I33=0,$J33=0,$K33=0),0,$H33*INDEX(CALC_StripData!$C$5:$DJ$119,$I33,56+$J33)/$K33)</f>
        <v/>
      </c>
      <c r="T33" s="19">
        <f>IF(OR($I33=0,$J33=0,$K33=0),0,$H33*INDEX(CALC_StripData!$C$5:$DJ$119,$I33,64+$J33)/$K33)</f>
        <v/>
      </c>
      <c r="U33" s="19">
        <f>IF(OR($I33=0,$J33=0,$K33=0),0,$H33*INDEX(CALC_StripData!$C$5:$DJ$119,$I33,72+$J33)/$K33)</f>
        <v/>
      </c>
      <c r="V33" s="19">
        <f>IF(OR($I33=0,$J33=0,$K33=0),0,$H33*INDEX(CALC_StripData!$C$5:$DJ$119,$I33,80+$J33)/$K33)</f>
        <v/>
      </c>
      <c r="W33" s="19">
        <f>IF(OR($I33=0,$J33=0,$K33=0),0,$H33*INDEX(CALC_StripData!$C$5:$DJ$119,$I33,88+$J33)/$K33)</f>
        <v/>
      </c>
      <c r="X33" s="19">
        <f>IF(OR($I33=0,$J33=0,$K33=0),0,$H33*INDEX(CALC_StripData!$C$5:$DJ$119,$I33,96+$J33)/$K33)</f>
        <v/>
      </c>
      <c r="Y33" s="19">
        <f>IF(OR($I33=0,$J33=0,$K33=0),0,$H33*INDEX(CALC_StripData!$C$5:$DJ$119,$I33,104+$J33)/$K33)</f>
        <v/>
      </c>
      <c r="Z33" s="2">
        <f>ROUND(SUM($L33:$Y33)-$H33,6)</f>
        <v/>
      </c>
    </row>
    <row r="34">
      <c r="A34" s="2" t="n">
        <v>4</v>
      </c>
      <c r="B34" s="2" t="n">
        <v>6</v>
      </c>
      <c r="C34" s="9">
        <f>Settings!$B$6+5</f>
        <v/>
      </c>
      <c r="D34" s="9">
        <f>IN_Shock!$C$17</f>
        <v/>
      </c>
      <c r="E34" s="9">
        <f>IN_Shock!$D$17</f>
        <v/>
      </c>
      <c r="F34" s="9">
        <f>IN_Shock!$E$17</f>
        <v/>
      </c>
      <c r="G34" s="9">
        <f>IN_Shock!$F$17</f>
        <v/>
      </c>
      <c r="H34" s="9">
        <f>IF($F34="Y",IFERROR(IN_Shock!L17,0)*Settings!$B$12,0)</f>
        <v/>
      </c>
      <c r="I34" s="2">
        <f>IFERROR(MATCH($D34,Lists!$B$5:$B$119,0),0)</f>
        <v/>
      </c>
      <c r="J34" s="2">
        <f>IFERROR(MATCH($E34,Lists!$B$124:$B$131,0),0)</f>
        <v/>
      </c>
      <c r="K34" s="2">
        <f>IF(OR($I34=0,$J34=0),0,INDEX(CALC_PP!$C$5:$J$119,$I34,$J34))</f>
        <v/>
      </c>
      <c r="L34" s="19">
        <f>IF(OR($I34=0,$J34=0,$K34=0),0,$H34*INDEX(CALC_StripData!$C$5:$DJ$119,$I34,0+$J34)/$K34)</f>
        <v/>
      </c>
      <c r="M34" s="19">
        <f>IF(OR($I34=0,$J34=0,$K34=0),0,$H34*INDEX(CALC_StripData!$C$5:$DJ$119,$I34,8+$J34)/$K34)</f>
        <v/>
      </c>
      <c r="N34" s="19">
        <f>IF(OR($I34=0,$J34=0,$K34=0),0,$H34*INDEX(CALC_StripData!$C$5:$DJ$119,$I34,16+$J34)/$K34)</f>
        <v/>
      </c>
      <c r="O34" s="19">
        <f>IF(OR($I34=0,$J34=0,$K34=0),0,$H34*INDEX(CALC_StripData!$C$5:$DJ$119,$I34,24+$J34)/$K34)</f>
        <v/>
      </c>
      <c r="P34" s="19">
        <f>IF(OR($I34=0,$J34=0,$K34=0),0,$H34*INDEX(CALC_StripData!$C$5:$DJ$119,$I34,32+$J34)/$K34)</f>
        <v/>
      </c>
      <c r="Q34" s="19">
        <f>IF(OR($I34=0,$J34=0,$K34=0),0,$H34*INDEX(CALC_StripData!$C$5:$DJ$119,$I34,40+$J34)/$K34)</f>
        <v/>
      </c>
      <c r="R34" s="19">
        <f>IF(OR($I34=0,$J34=0,$K34=0),0,$H34*INDEX(CALC_StripData!$C$5:$DJ$119,$I34,48+$J34)/$K34)</f>
        <v/>
      </c>
      <c r="S34" s="19">
        <f>IF(OR($I34=0,$J34=0,$K34=0),0,$H34*INDEX(CALC_StripData!$C$5:$DJ$119,$I34,56+$J34)/$K34)</f>
        <v/>
      </c>
      <c r="T34" s="19">
        <f>IF(OR($I34=0,$J34=0,$K34=0),0,$H34*INDEX(CALC_StripData!$C$5:$DJ$119,$I34,64+$J34)/$K34)</f>
        <v/>
      </c>
      <c r="U34" s="19">
        <f>IF(OR($I34=0,$J34=0,$K34=0),0,$H34*INDEX(CALC_StripData!$C$5:$DJ$119,$I34,72+$J34)/$K34)</f>
        <v/>
      </c>
      <c r="V34" s="19">
        <f>IF(OR($I34=0,$J34=0,$K34=0),0,$H34*INDEX(CALC_StripData!$C$5:$DJ$119,$I34,80+$J34)/$K34)</f>
        <v/>
      </c>
      <c r="W34" s="19">
        <f>IF(OR($I34=0,$J34=0,$K34=0),0,$H34*INDEX(CALC_StripData!$C$5:$DJ$119,$I34,88+$J34)/$K34)</f>
        <v/>
      </c>
      <c r="X34" s="19">
        <f>IF(OR($I34=0,$J34=0,$K34=0),0,$H34*INDEX(CALC_StripData!$C$5:$DJ$119,$I34,96+$J34)/$K34)</f>
        <v/>
      </c>
      <c r="Y34" s="19">
        <f>IF(OR($I34=0,$J34=0,$K34=0),0,$H34*INDEX(CALC_StripData!$C$5:$DJ$119,$I34,104+$J34)/$K34)</f>
        <v/>
      </c>
      <c r="Z34" s="2">
        <f>ROUND(SUM($L34:$Y34)-$H34,6)</f>
        <v/>
      </c>
    </row>
    <row r="35">
      <c r="A35" s="2" t="n">
        <v>4</v>
      </c>
      <c r="B35" s="2" t="n">
        <v>7</v>
      </c>
      <c r="C35" s="9">
        <f>Settings!$B$6+6</f>
        <v/>
      </c>
      <c r="D35" s="9">
        <f>IN_Shock!$C$17</f>
        <v/>
      </c>
      <c r="E35" s="9">
        <f>IN_Shock!$D$17</f>
        <v/>
      </c>
      <c r="F35" s="9">
        <f>IN_Shock!$E$17</f>
        <v/>
      </c>
      <c r="G35" s="9">
        <f>IN_Shock!$F$17</f>
        <v/>
      </c>
      <c r="H35" s="9">
        <f>IF($F35="Y",IFERROR(IN_Shock!M17,0)*Settings!$B$12,0)</f>
        <v/>
      </c>
      <c r="I35" s="2">
        <f>IFERROR(MATCH($D35,Lists!$B$5:$B$119,0),0)</f>
        <v/>
      </c>
      <c r="J35" s="2">
        <f>IFERROR(MATCH($E35,Lists!$B$124:$B$131,0),0)</f>
        <v/>
      </c>
      <c r="K35" s="2">
        <f>IF(OR($I35=0,$J35=0),0,INDEX(CALC_PP!$C$5:$J$119,$I35,$J35))</f>
        <v/>
      </c>
      <c r="L35" s="19">
        <f>IF(OR($I35=0,$J35=0,$K35=0),0,$H35*INDEX(CALC_StripData!$C$5:$DJ$119,$I35,0+$J35)/$K35)</f>
        <v/>
      </c>
      <c r="M35" s="19">
        <f>IF(OR($I35=0,$J35=0,$K35=0),0,$H35*INDEX(CALC_StripData!$C$5:$DJ$119,$I35,8+$J35)/$K35)</f>
        <v/>
      </c>
      <c r="N35" s="19">
        <f>IF(OR($I35=0,$J35=0,$K35=0),0,$H35*INDEX(CALC_StripData!$C$5:$DJ$119,$I35,16+$J35)/$K35)</f>
        <v/>
      </c>
      <c r="O35" s="19">
        <f>IF(OR($I35=0,$J35=0,$K35=0),0,$H35*INDEX(CALC_StripData!$C$5:$DJ$119,$I35,24+$J35)/$K35)</f>
        <v/>
      </c>
      <c r="P35" s="19">
        <f>IF(OR($I35=0,$J35=0,$K35=0),0,$H35*INDEX(CALC_StripData!$C$5:$DJ$119,$I35,32+$J35)/$K35)</f>
        <v/>
      </c>
      <c r="Q35" s="19">
        <f>IF(OR($I35=0,$J35=0,$K35=0),0,$H35*INDEX(CALC_StripData!$C$5:$DJ$119,$I35,40+$J35)/$K35)</f>
        <v/>
      </c>
      <c r="R35" s="19">
        <f>IF(OR($I35=0,$J35=0,$K35=0),0,$H35*INDEX(CALC_StripData!$C$5:$DJ$119,$I35,48+$J35)/$K35)</f>
        <v/>
      </c>
      <c r="S35" s="19">
        <f>IF(OR($I35=0,$J35=0,$K35=0),0,$H35*INDEX(CALC_StripData!$C$5:$DJ$119,$I35,56+$J35)/$K35)</f>
        <v/>
      </c>
      <c r="T35" s="19">
        <f>IF(OR($I35=0,$J35=0,$K35=0),0,$H35*INDEX(CALC_StripData!$C$5:$DJ$119,$I35,64+$J35)/$K35)</f>
        <v/>
      </c>
      <c r="U35" s="19">
        <f>IF(OR($I35=0,$J35=0,$K35=0),0,$H35*INDEX(CALC_StripData!$C$5:$DJ$119,$I35,72+$J35)/$K35)</f>
        <v/>
      </c>
      <c r="V35" s="19">
        <f>IF(OR($I35=0,$J35=0,$K35=0),0,$H35*INDEX(CALC_StripData!$C$5:$DJ$119,$I35,80+$J35)/$K35)</f>
        <v/>
      </c>
      <c r="W35" s="19">
        <f>IF(OR($I35=0,$J35=0,$K35=0),0,$H35*INDEX(CALC_StripData!$C$5:$DJ$119,$I35,88+$J35)/$K35)</f>
        <v/>
      </c>
      <c r="X35" s="19">
        <f>IF(OR($I35=0,$J35=0,$K35=0),0,$H35*INDEX(CALC_StripData!$C$5:$DJ$119,$I35,96+$J35)/$K35)</f>
        <v/>
      </c>
      <c r="Y35" s="19">
        <f>IF(OR($I35=0,$J35=0,$K35=0),0,$H35*INDEX(CALC_StripData!$C$5:$DJ$119,$I35,104+$J35)/$K35)</f>
        <v/>
      </c>
      <c r="Z35" s="2">
        <f>ROUND(SUM($L35:$Y35)-$H35,6)</f>
        <v/>
      </c>
    </row>
    <row r="36">
      <c r="A36" s="2" t="n">
        <v>4</v>
      </c>
      <c r="B36" s="2" t="n">
        <v>8</v>
      </c>
      <c r="C36" s="9">
        <f>Settings!$B$6+7</f>
        <v/>
      </c>
      <c r="D36" s="9">
        <f>IN_Shock!$C$17</f>
        <v/>
      </c>
      <c r="E36" s="9">
        <f>IN_Shock!$D$17</f>
        <v/>
      </c>
      <c r="F36" s="9">
        <f>IN_Shock!$E$17</f>
        <v/>
      </c>
      <c r="G36" s="9">
        <f>IN_Shock!$F$17</f>
        <v/>
      </c>
      <c r="H36" s="9">
        <f>IF($F36="Y",IFERROR(IN_Shock!N17,0)*Settings!$B$12,0)</f>
        <v/>
      </c>
      <c r="I36" s="2">
        <f>IFERROR(MATCH($D36,Lists!$B$5:$B$119,0),0)</f>
        <v/>
      </c>
      <c r="J36" s="2">
        <f>IFERROR(MATCH($E36,Lists!$B$124:$B$131,0),0)</f>
        <v/>
      </c>
      <c r="K36" s="2">
        <f>IF(OR($I36=0,$J36=0),0,INDEX(CALC_PP!$C$5:$J$119,$I36,$J36))</f>
        <v/>
      </c>
      <c r="L36" s="19">
        <f>IF(OR($I36=0,$J36=0,$K36=0),0,$H36*INDEX(CALC_StripData!$C$5:$DJ$119,$I36,0+$J36)/$K36)</f>
        <v/>
      </c>
      <c r="M36" s="19">
        <f>IF(OR($I36=0,$J36=0,$K36=0),0,$H36*INDEX(CALC_StripData!$C$5:$DJ$119,$I36,8+$J36)/$K36)</f>
        <v/>
      </c>
      <c r="N36" s="19">
        <f>IF(OR($I36=0,$J36=0,$K36=0),0,$H36*INDEX(CALC_StripData!$C$5:$DJ$119,$I36,16+$J36)/$K36)</f>
        <v/>
      </c>
      <c r="O36" s="19">
        <f>IF(OR($I36=0,$J36=0,$K36=0),0,$H36*INDEX(CALC_StripData!$C$5:$DJ$119,$I36,24+$J36)/$K36)</f>
        <v/>
      </c>
      <c r="P36" s="19">
        <f>IF(OR($I36=0,$J36=0,$K36=0),0,$H36*INDEX(CALC_StripData!$C$5:$DJ$119,$I36,32+$J36)/$K36)</f>
        <v/>
      </c>
      <c r="Q36" s="19">
        <f>IF(OR($I36=0,$J36=0,$K36=0),0,$H36*INDEX(CALC_StripData!$C$5:$DJ$119,$I36,40+$J36)/$K36)</f>
        <v/>
      </c>
      <c r="R36" s="19">
        <f>IF(OR($I36=0,$J36=0,$K36=0),0,$H36*INDEX(CALC_StripData!$C$5:$DJ$119,$I36,48+$J36)/$K36)</f>
        <v/>
      </c>
      <c r="S36" s="19">
        <f>IF(OR($I36=0,$J36=0,$K36=0),0,$H36*INDEX(CALC_StripData!$C$5:$DJ$119,$I36,56+$J36)/$K36)</f>
        <v/>
      </c>
      <c r="T36" s="19">
        <f>IF(OR($I36=0,$J36=0,$K36=0),0,$H36*INDEX(CALC_StripData!$C$5:$DJ$119,$I36,64+$J36)/$K36)</f>
        <v/>
      </c>
      <c r="U36" s="19">
        <f>IF(OR($I36=0,$J36=0,$K36=0),0,$H36*INDEX(CALC_StripData!$C$5:$DJ$119,$I36,72+$J36)/$K36)</f>
        <v/>
      </c>
      <c r="V36" s="19">
        <f>IF(OR($I36=0,$J36=0,$K36=0),0,$H36*INDEX(CALC_StripData!$C$5:$DJ$119,$I36,80+$J36)/$K36)</f>
        <v/>
      </c>
      <c r="W36" s="19">
        <f>IF(OR($I36=0,$J36=0,$K36=0),0,$H36*INDEX(CALC_StripData!$C$5:$DJ$119,$I36,88+$J36)/$K36)</f>
        <v/>
      </c>
      <c r="X36" s="19">
        <f>IF(OR($I36=0,$J36=0,$K36=0),0,$H36*INDEX(CALC_StripData!$C$5:$DJ$119,$I36,96+$J36)/$K36)</f>
        <v/>
      </c>
      <c r="Y36" s="19">
        <f>IF(OR($I36=0,$J36=0,$K36=0),0,$H36*INDEX(CALC_StripData!$C$5:$DJ$119,$I36,104+$J36)/$K36)</f>
        <v/>
      </c>
      <c r="Z36" s="2">
        <f>ROUND(SUM($L36:$Y36)-$H36,6)</f>
        <v/>
      </c>
    </row>
    <row r="37">
      <c r="A37" s="2" t="n">
        <v>5</v>
      </c>
      <c r="B37" s="2" t="n">
        <v>1</v>
      </c>
      <c r="C37" s="9">
        <f>Settings!$B$6+0</f>
        <v/>
      </c>
      <c r="D37" s="9">
        <f>IN_Shock!$C$18</f>
        <v/>
      </c>
      <c r="E37" s="9">
        <f>IN_Shock!$D$18</f>
        <v/>
      </c>
      <c r="F37" s="9">
        <f>IN_Shock!$E$18</f>
        <v/>
      </c>
      <c r="G37" s="9">
        <f>IN_Shock!$F$18</f>
        <v/>
      </c>
      <c r="H37" s="9">
        <f>IF($F37="Y",IFERROR(IN_Shock!G18,0)*Settings!$B$12,0)</f>
        <v/>
      </c>
      <c r="I37" s="2">
        <f>IFERROR(MATCH($D37,Lists!$B$5:$B$119,0),0)</f>
        <v/>
      </c>
      <c r="J37" s="2">
        <f>IFERROR(MATCH($E37,Lists!$B$124:$B$131,0),0)</f>
        <v/>
      </c>
      <c r="K37" s="2">
        <f>IF(OR($I37=0,$J37=0),0,INDEX(CALC_PP!$C$5:$J$119,$I37,$J37))</f>
        <v/>
      </c>
      <c r="L37" s="19">
        <f>IF(OR($I37=0,$J37=0,$K37=0),0,$H37*INDEX(CALC_StripData!$C$5:$DJ$119,$I37,0+$J37)/$K37)</f>
        <v/>
      </c>
      <c r="M37" s="19">
        <f>IF(OR($I37=0,$J37=0,$K37=0),0,$H37*INDEX(CALC_StripData!$C$5:$DJ$119,$I37,8+$J37)/$K37)</f>
        <v/>
      </c>
      <c r="N37" s="19">
        <f>IF(OR($I37=0,$J37=0,$K37=0),0,$H37*INDEX(CALC_StripData!$C$5:$DJ$119,$I37,16+$J37)/$K37)</f>
        <v/>
      </c>
      <c r="O37" s="19">
        <f>IF(OR($I37=0,$J37=0,$K37=0),0,$H37*INDEX(CALC_StripData!$C$5:$DJ$119,$I37,24+$J37)/$K37)</f>
        <v/>
      </c>
      <c r="P37" s="19">
        <f>IF(OR($I37=0,$J37=0,$K37=0),0,$H37*INDEX(CALC_StripData!$C$5:$DJ$119,$I37,32+$J37)/$K37)</f>
        <v/>
      </c>
      <c r="Q37" s="19">
        <f>IF(OR($I37=0,$J37=0,$K37=0),0,$H37*INDEX(CALC_StripData!$C$5:$DJ$119,$I37,40+$J37)/$K37)</f>
        <v/>
      </c>
      <c r="R37" s="19">
        <f>IF(OR($I37=0,$J37=0,$K37=0),0,$H37*INDEX(CALC_StripData!$C$5:$DJ$119,$I37,48+$J37)/$K37)</f>
        <v/>
      </c>
      <c r="S37" s="19">
        <f>IF(OR($I37=0,$J37=0,$K37=0),0,$H37*INDEX(CALC_StripData!$C$5:$DJ$119,$I37,56+$J37)/$K37)</f>
        <v/>
      </c>
      <c r="T37" s="19">
        <f>IF(OR($I37=0,$J37=0,$K37=0),0,$H37*INDEX(CALC_StripData!$C$5:$DJ$119,$I37,64+$J37)/$K37)</f>
        <v/>
      </c>
      <c r="U37" s="19">
        <f>IF(OR($I37=0,$J37=0,$K37=0),0,$H37*INDEX(CALC_StripData!$C$5:$DJ$119,$I37,72+$J37)/$K37)</f>
        <v/>
      </c>
      <c r="V37" s="19">
        <f>IF(OR($I37=0,$J37=0,$K37=0),0,$H37*INDEX(CALC_StripData!$C$5:$DJ$119,$I37,80+$J37)/$K37)</f>
        <v/>
      </c>
      <c r="W37" s="19">
        <f>IF(OR($I37=0,$J37=0,$K37=0),0,$H37*INDEX(CALC_StripData!$C$5:$DJ$119,$I37,88+$J37)/$K37)</f>
        <v/>
      </c>
      <c r="X37" s="19">
        <f>IF(OR($I37=0,$J37=0,$K37=0),0,$H37*INDEX(CALC_StripData!$C$5:$DJ$119,$I37,96+$J37)/$K37)</f>
        <v/>
      </c>
      <c r="Y37" s="19">
        <f>IF(OR($I37=0,$J37=0,$K37=0),0,$H37*INDEX(CALC_StripData!$C$5:$DJ$119,$I37,104+$J37)/$K37)</f>
        <v/>
      </c>
      <c r="Z37" s="2">
        <f>ROUND(SUM($L37:$Y37)-$H37,6)</f>
        <v/>
      </c>
    </row>
    <row r="38">
      <c r="A38" s="2" t="n">
        <v>5</v>
      </c>
      <c r="B38" s="2" t="n">
        <v>2</v>
      </c>
      <c r="C38" s="9">
        <f>Settings!$B$6+1</f>
        <v/>
      </c>
      <c r="D38" s="9">
        <f>IN_Shock!$C$18</f>
        <v/>
      </c>
      <c r="E38" s="9">
        <f>IN_Shock!$D$18</f>
        <v/>
      </c>
      <c r="F38" s="9">
        <f>IN_Shock!$E$18</f>
        <v/>
      </c>
      <c r="G38" s="9">
        <f>IN_Shock!$F$18</f>
        <v/>
      </c>
      <c r="H38" s="9">
        <f>IF($F38="Y",IFERROR(IN_Shock!H18,0)*Settings!$B$12,0)</f>
        <v/>
      </c>
      <c r="I38" s="2">
        <f>IFERROR(MATCH($D38,Lists!$B$5:$B$119,0),0)</f>
        <v/>
      </c>
      <c r="J38" s="2">
        <f>IFERROR(MATCH($E38,Lists!$B$124:$B$131,0),0)</f>
        <v/>
      </c>
      <c r="K38" s="2">
        <f>IF(OR($I38=0,$J38=0),0,INDEX(CALC_PP!$C$5:$J$119,$I38,$J38))</f>
        <v/>
      </c>
      <c r="L38" s="19">
        <f>IF(OR($I38=0,$J38=0,$K38=0),0,$H38*INDEX(CALC_StripData!$C$5:$DJ$119,$I38,0+$J38)/$K38)</f>
        <v/>
      </c>
      <c r="M38" s="19">
        <f>IF(OR($I38=0,$J38=0,$K38=0),0,$H38*INDEX(CALC_StripData!$C$5:$DJ$119,$I38,8+$J38)/$K38)</f>
        <v/>
      </c>
      <c r="N38" s="19">
        <f>IF(OR($I38=0,$J38=0,$K38=0),0,$H38*INDEX(CALC_StripData!$C$5:$DJ$119,$I38,16+$J38)/$K38)</f>
        <v/>
      </c>
      <c r="O38" s="19">
        <f>IF(OR($I38=0,$J38=0,$K38=0),0,$H38*INDEX(CALC_StripData!$C$5:$DJ$119,$I38,24+$J38)/$K38)</f>
        <v/>
      </c>
      <c r="P38" s="19">
        <f>IF(OR($I38=0,$J38=0,$K38=0),0,$H38*INDEX(CALC_StripData!$C$5:$DJ$119,$I38,32+$J38)/$K38)</f>
        <v/>
      </c>
      <c r="Q38" s="19">
        <f>IF(OR($I38=0,$J38=0,$K38=0),0,$H38*INDEX(CALC_StripData!$C$5:$DJ$119,$I38,40+$J38)/$K38)</f>
        <v/>
      </c>
      <c r="R38" s="19">
        <f>IF(OR($I38=0,$J38=0,$K38=0),0,$H38*INDEX(CALC_StripData!$C$5:$DJ$119,$I38,48+$J38)/$K38)</f>
        <v/>
      </c>
      <c r="S38" s="19">
        <f>IF(OR($I38=0,$J38=0,$K38=0),0,$H38*INDEX(CALC_StripData!$C$5:$DJ$119,$I38,56+$J38)/$K38)</f>
        <v/>
      </c>
      <c r="T38" s="19">
        <f>IF(OR($I38=0,$J38=0,$K38=0),0,$H38*INDEX(CALC_StripData!$C$5:$DJ$119,$I38,64+$J38)/$K38)</f>
        <v/>
      </c>
      <c r="U38" s="19">
        <f>IF(OR($I38=0,$J38=0,$K38=0),0,$H38*INDEX(CALC_StripData!$C$5:$DJ$119,$I38,72+$J38)/$K38)</f>
        <v/>
      </c>
      <c r="V38" s="19">
        <f>IF(OR($I38=0,$J38=0,$K38=0),0,$H38*INDEX(CALC_StripData!$C$5:$DJ$119,$I38,80+$J38)/$K38)</f>
        <v/>
      </c>
      <c r="W38" s="19">
        <f>IF(OR($I38=0,$J38=0,$K38=0),0,$H38*INDEX(CALC_StripData!$C$5:$DJ$119,$I38,88+$J38)/$K38)</f>
        <v/>
      </c>
      <c r="X38" s="19">
        <f>IF(OR($I38=0,$J38=0,$K38=0),0,$H38*INDEX(CALC_StripData!$C$5:$DJ$119,$I38,96+$J38)/$K38)</f>
        <v/>
      </c>
      <c r="Y38" s="19">
        <f>IF(OR($I38=0,$J38=0,$K38=0),0,$H38*INDEX(CALC_StripData!$C$5:$DJ$119,$I38,104+$J38)/$K38)</f>
        <v/>
      </c>
      <c r="Z38" s="2">
        <f>ROUND(SUM($L38:$Y38)-$H38,6)</f>
        <v/>
      </c>
    </row>
    <row r="39">
      <c r="A39" s="2" t="n">
        <v>5</v>
      </c>
      <c r="B39" s="2" t="n">
        <v>3</v>
      </c>
      <c r="C39" s="9">
        <f>Settings!$B$6+2</f>
        <v/>
      </c>
      <c r="D39" s="9">
        <f>IN_Shock!$C$18</f>
        <v/>
      </c>
      <c r="E39" s="9">
        <f>IN_Shock!$D$18</f>
        <v/>
      </c>
      <c r="F39" s="9">
        <f>IN_Shock!$E$18</f>
        <v/>
      </c>
      <c r="G39" s="9">
        <f>IN_Shock!$F$18</f>
        <v/>
      </c>
      <c r="H39" s="9">
        <f>IF($F39="Y",IFERROR(IN_Shock!I18,0)*Settings!$B$12,0)</f>
        <v/>
      </c>
      <c r="I39" s="2">
        <f>IFERROR(MATCH($D39,Lists!$B$5:$B$119,0),0)</f>
        <v/>
      </c>
      <c r="J39" s="2">
        <f>IFERROR(MATCH($E39,Lists!$B$124:$B$131,0),0)</f>
        <v/>
      </c>
      <c r="K39" s="2">
        <f>IF(OR($I39=0,$J39=0),0,INDEX(CALC_PP!$C$5:$J$119,$I39,$J39))</f>
        <v/>
      </c>
      <c r="L39" s="19">
        <f>IF(OR($I39=0,$J39=0,$K39=0),0,$H39*INDEX(CALC_StripData!$C$5:$DJ$119,$I39,0+$J39)/$K39)</f>
        <v/>
      </c>
      <c r="M39" s="19">
        <f>IF(OR($I39=0,$J39=0,$K39=0),0,$H39*INDEX(CALC_StripData!$C$5:$DJ$119,$I39,8+$J39)/$K39)</f>
        <v/>
      </c>
      <c r="N39" s="19">
        <f>IF(OR($I39=0,$J39=0,$K39=0),0,$H39*INDEX(CALC_StripData!$C$5:$DJ$119,$I39,16+$J39)/$K39)</f>
        <v/>
      </c>
      <c r="O39" s="19">
        <f>IF(OR($I39=0,$J39=0,$K39=0),0,$H39*INDEX(CALC_StripData!$C$5:$DJ$119,$I39,24+$J39)/$K39)</f>
        <v/>
      </c>
      <c r="P39" s="19">
        <f>IF(OR($I39=0,$J39=0,$K39=0),0,$H39*INDEX(CALC_StripData!$C$5:$DJ$119,$I39,32+$J39)/$K39)</f>
        <v/>
      </c>
      <c r="Q39" s="19">
        <f>IF(OR($I39=0,$J39=0,$K39=0),0,$H39*INDEX(CALC_StripData!$C$5:$DJ$119,$I39,40+$J39)/$K39)</f>
        <v/>
      </c>
      <c r="R39" s="19">
        <f>IF(OR($I39=0,$J39=0,$K39=0),0,$H39*INDEX(CALC_StripData!$C$5:$DJ$119,$I39,48+$J39)/$K39)</f>
        <v/>
      </c>
      <c r="S39" s="19">
        <f>IF(OR($I39=0,$J39=0,$K39=0),0,$H39*INDEX(CALC_StripData!$C$5:$DJ$119,$I39,56+$J39)/$K39)</f>
        <v/>
      </c>
      <c r="T39" s="19">
        <f>IF(OR($I39=0,$J39=0,$K39=0),0,$H39*INDEX(CALC_StripData!$C$5:$DJ$119,$I39,64+$J39)/$K39)</f>
        <v/>
      </c>
      <c r="U39" s="19">
        <f>IF(OR($I39=0,$J39=0,$K39=0),0,$H39*INDEX(CALC_StripData!$C$5:$DJ$119,$I39,72+$J39)/$K39)</f>
        <v/>
      </c>
      <c r="V39" s="19">
        <f>IF(OR($I39=0,$J39=0,$K39=0),0,$H39*INDEX(CALC_StripData!$C$5:$DJ$119,$I39,80+$J39)/$K39)</f>
        <v/>
      </c>
      <c r="W39" s="19">
        <f>IF(OR($I39=0,$J39=0,$K39=0),0,$H39*INDEX(CALC_StripData!$C$5:$DJ$119,$I39,88+$J39)/$K39)</f>
        <v/>
      </c>
      <c r="X39" s="19">
        <f>IF(OR($I39=0,$J39=0,$K39=0),0,$H39*INDEX(CALC_StripData!$C$5:$DJ$119,$I39,96+$J39)/$K39)</f>
        <v/>
      </c>
      <c r="Y39" s="19">
        <f>IF(OR($I39=0,$J39=0,$K39=0),0,$H39*INDEX(CALC_StripData!$C$5:$DJ$119,$I39,104+$J39)/$K39)</f>
        <v/>
      </c>
      <c r="Z39" s="2">
        <f>ROUND(SUM($L39:$Y39)-$H39,6)</f>
        <v/>
      </c>
    </row>
    <row r="40">
      <c r="A40" s="2" t="n">
        <v>5</v>
      </c>
      <c r="B40" s="2" t="n">
        <v>4</v>
      </c>
      <c r="C40" s="9">
        <f>Settings!$B$6+3</f>
        <v/>
      </c>
      <c r="D40" s="9">
        <f>IN_Shock!$C$18</f>
        <v/>
      </c>
      <c r="E40" s="9">
        <f>IN_Shock!$D$18</f>
        <v/>
      </c>
      <c r="F40" s="9">
        <f>IN_Shock!$E$18</f>
        <v/>
      </c>
      <c r="G40" s="9">
        <f>IN_Shock!$F$18</f>
        <v/>
      </c>
      <c r="H40" s="9">
        <f>IF($F40="Y",IFERROR(IN_Shock!J18,0)*Settings!$B$12,0)</f>
        <v/>
      </c>
      <c r="I40" s="2">
        <f>IFERROR(MATCH($D40,Lists!$B$5:$B$119,0),0)</f>
        <v/>
      </c>
      <c r="J40" s="2">
        <f>IFERROR(MATCH($E40,Lists!$B$124:$B$131,0),0)</f>
        <v/>
      </c>
      <c r="K40" s="2">
        <f>IF(OR($I40=0,$J40=0),0,INDEX(CALC_PP!$C$5:$J$119,$I40,$J40))</f>
        <v/>
      </c>
      <c r="L40" s="19">
        <f>IF(OR($I40=0,$J40=0,$K40=0),0,$H40*INDEX(CALC_StripData!$C$5:$DJ$119,$I40,0+$J40)/$K40)</f>
        <v/>
      </c>
      <c r="M40" s="19">
        <f>IF(OR($I40=0,$J40=0,$K40=0),0,$H40*INDEX(CALC_StripData!$C$5:$DJ$119,$I40,8+$J40)/$K40)</f>
        <v/>
      </c>
      <c r="N40" s="19">
        <f>IF(OR($I40=0,$J40=0,$K40=0),0,$H40*INDEX(CALC_StripData!$C$5:$DJ$119,$I40,16+$J40)/$K40)</f>
        <v/>
      </c>
      <c r="O40" s="19">
        <f>IF(OR($I40=0,$J40=0,$K40=0),0,$H40*INDEX(CALC_StripData!$C$5:$DJ$119,$I40,24+$J40)/$K40)</f>
        <v/>
      </c>
      <c r="P40" s="19">
        <f>IF(OR($I40=0,$J40=0,$K40=0),0,$H40*INDEX(CALC_StripData!$C$5:$DJ$119,$I40,32+$J40)/$K40)</f>
        <v/>
      </c>
      <c r="Q40" s="19">
        <f>IF(OR($I40=0,$J40=0,$K40=0),0,$H40*INDEX(CALC_StripData!$C$5:$DJ$119,$I40,40+$J40)/$K40)</f>
        <v/>
      </c>
      <c r="R40" s="19">
        <f>IF(OR($I40=0,$J40=0,$K40=0),0,$H40*INDEX(CALC_StripData!$C$5:$DJ$119,$I40,48+$J40)/$K40)</f>
        <v/>
      </c>
      <c r="S40" s="19">
        <f>IF(OR($I40=0,$J40=0,$K40=0),0,$H40*INDEX(CALC_StripData!$C$5:$DJ$119,$I40,56+$J40)/$K40)</f>
        <v/>
      </c>
      <c r="T40" s="19">
        <f>IF(OR($I40=0,$J40=0,$K40=0),0,$H40*INDEX(CALC_StripData!$C$5:$DJ$119,$I40,64+$J40)/$K40)</f>
        <v/>
      </c>
      <c r="U40" s="19">
        <f>IF(OR($I40=0,$J40=0,$K40=0),0,$H40*INDEX(CALC_StripData!$C$5:$DJ$119,$I40,72+$J40)/$K40)</f>
        <v/>
      </c>
      <c r="V40" s="19">
        <f>IF(OR($I40=0,$J40=0,$K40=0),0,$H40*INDEX(CALC_StripData!$C$5:$DJ$119,$I40,80+$J40)/$K40)</f>
        <v/>
      </c>
      <c r="W40" s="19">
        <f>IF(OR($I40=0,$J40=0,$K40=0),0,$H40*INDEX(CALC_StripData!$C$5:$DJ$119,$I40,88+$J40)/$K40)</f>
        <v/>
      </c>
      <c r="X40" s="19">
        <f>IF(OR($I40=0,$J40=0,$K40=0),0,$H40*INDEX(CALC_StripData!$C$5:$DJ$119,$I40,96+$J40)/$K40)</f>
        <v/>
      </c>
      <c r="Y40" s="19">
        <f>IF(OR($I40=0,$J40=0,$K40=0),0,$H40*INDEX(CALC_StripData!$C$5:$DJ$119,$I40,104+$J40)/$K40)</f>
        <v/>
      </c>
      <c r="Z40" s="2">
        <f>ROUND(SUM($L40:$Y40)-$H40,6)</f>
        <v/>
      </c>
    </row>
    <row r="41">
      <c r="A41" s="2" t="n">
        <v>5</v>
      </c>
      <c r="B41" s="2" t="n">
        <v>5</v>
      </c>
      <c r="C41" s="9">
        <f>Settings!$B$6+4</f>
        <v/>
      </c>
      <c r="D41" s="9">
        <f>IN_Shock!$C$18</f>
        <v/>
      </c>
      <c r="E41" s="9">
        <f>IN_Shock!$D$18</f>
        <v/>
      </c>
      <c r="F41" s="9">
        <f>IN_Shock!$E$18</f>
        <v/>
      </c>
      <c r="G41" s="9">
        <f>IN_Shock!$F$18</f>
        <v/>
      </c>
      <c r="H41" s="9">
        <f>IF($F41="Y",IFERROR(IN_Shock!K18,0)*Settings!$B$12,0)</f>
        <v/>
      </c>
      <c r="I41" s="2">
        <f>IFERROR(MATCH($D41,Lists!$B$5:$B$119,0),0)</f>
        <v/>
      </c>
      <c r="J41" s="2">
        <f>IFERROR(MATCH($E41,Lists!$B$124:$B$131,0),0)</f>
        <v/>
      </c>
      <c r="K41" s="2">
        <f>IF(OR($I41=0,$J41=0),0,INDEX(CALC_PP!$C$5:$J$119,$I41,$J41))</f>
        <v/>
      </c>
      <c r="L41" s="19">
        <f>IF(OR($I41=0,$J41=0,$K41=0),0,$H41*INDEX(CALC_StripData!$C$5:$DJ$119,$I41,0+$J41)/$K41)</f>
        <v/>
      </c>
      <c r="M41" s="19">
        <f>IF(OR($I41=0,$J41=0,$K41=0),0,$H41*INDEX(CALC_StripData!$C$5:$DJ$119,$I41,8+$J41)/$K41)</f>
        <v/>
      </c>
      <c r="N41" s="19">
        <f>IF(OR($I41=0,$J41=0,$K41=0),0,$H41*INDEX(CALC_StripData!$C$5:$DJ$119,$I41,16+$J41)/$K41)</f>
        <v/>
      </c>
      <c r="O41" s="19">
        <f>IF(OR($I41=0,$J41=0,$K41=0),0,$H41*INDEX(CALC_StripData!$C$5:$DJ$119,$I41,24+$J41)/$K41)</f>
        <v/>
      </c>
      <c r="P41" s="19">
        <f>IF(OR($I41=0,$J41=0,$K41=0),0,$H41*INDEX(CALC_StripData!$C$5:$DJ$119,$I41,32+$J41)/$K41)</f>
        <v/>
      </c>
      <c r="Q41" s="19">
        <f>IF(OR($I41=0,$J41=0,$K41=0),0,$H41*INDEX(CALC_StripData!$C$5:$DJ$119,$I41,40+$J41)/$K41)</f>
        <v/>
      </c>
      <c r="R41" s="19">
        <f>IF(OR($I41=0,$J41=0,$K41=0),0,$H41*INDEX(CALC_StripData!$C$5:$DJ$119,$I41,48+$J41)/$K41)</f>
        <v/>
      </c>
      <c r="S41" s="19">
        <f>IF(OR($I41=0,$J41=0,$K41=0),0,$H41*INDEX(CALC_StripData!$C$5:$DJ$119,$I41,56+$J41)/$K41)</f>
        <v/>
      </c>
      <c r="T41" s="19">
        <f>IF(OR($I41=0,$J41=0,$K41=0),0,$H41*INDEX(CALC_StripData!$C$5:$DJ$119,$I41,64+$J41)/$K41)</f>
        <v/>
      </c>
      <c r="U41" s="19">
        <f>IF(OR($I41=0,$J41=0,$K41=0),0,$H41*INDEX(CALC_StripData!$C$5:$DJ$119,$I41,72+$J41)/$K41)</f>
        <v/>
      </c>
      <c r="V41" s="19">
        <f>IF(OR($I41=0,$J41=0,$K41=0),0,$H41*INDEX(CALC_StripData!$C$5:$DJ$119,$I41,80+$J41)/$K41)</f>
        <v/>
      </c>
      <c r="W41" s="19">
        <f>IF(OR($I41=0,$J41=0,$K41=0),0,$H41*INDEX(CALC_StripData!$C$5:$DJ$119,$I41,88+$J41)/$K41)</f>
        <v/>
      </c>
      <c r="X41" s="19">
        <f>IF(OR($I41=0,$J41=0,$K41=0),0,$H41*INDEX(CALC_StripData!$C$5:$DJ$119,$I41,96+$J41)/$K41)</f>
        <v/>
      </c>
      <c r="Y41" s="19">
        <f>IF(OR($I41=0,$J41=0,$K41=0),0,$H41*INDEX(CALC_StripData!$C$5:$DJ$119,$I41,104+$J41)/$K41)</f>
        <v/>
      </c>
      <c r="Z41" s="2">
        <f>ROUND(SUM($L41:$Y41)-$H41,6)</f>
        <v/>
      </c>
    </row>
    <row r="42">
      <c r="A42" s="2" t="n">
        <v>5</v>
      </c>
      <c r="B42" s="2" t="n">
        <v>6</v>
      </c>
      <c r="C42" s="9">
        <f>Settings!$B$6+5</f>
        <v/>
      </c>
      <c r="D42" s="9">
        <f>IN_Shock!$C$18</f>
        <v/>
      </c>
      <c r="E42" s="9">
        <f>IN_Shock!$D$18</f>
        <v/>
      </c>
      <c r="F42" s="9">
        <f>IN_Shock!$E$18</f>
        <v/>
      </c>
      <c r="G42" s="9">
        <f>IN_Shock!$F$18</f>
        <v/>
      </c>
      <c r="H42" s="9">
        <f>IF($F42="Y",IFERROR(IN_Shock!L18,0)*Settings!$B$12,0)</f>
        <v/>
      </c>
      <c r="I42" s="2">
        <f>IFERROR(MATCH($D42,Lists!$B$5:$B$119,0),0)</f>
        <v/>
      </c>
      <c r="J42" s="2">
        <f>IFERROR(MATCH($E42,Lists!$B$124:$B$131,0),0)</f>
        <v/>
      </c>
      <c r="K42" s="2">
        <f>IF(OR($I42=0,$J42=0),0,INDEX(CALC_PP!$C$5:$J$119,$I42,$J42))</f>
        <v/>
      </c>
      <c r="L42" s="19">
        <f>IF(OR($I42=0,$J42=0,$K42=0),0,$H42*INDEX(CALC_StripData!$C$5:$DJ$119,$I42,0+$J42)/$K42)</f>
        <v/>
      </c>
      <c r="M42" s="19">
        <f>IF(OR($I42=0,$J42=0,$K42=0),0,$H42*INDEX(CALC_StripData!$C$5:$DJ$119,$I42,8+$J42)/$K42)</f>
        <v/>
      </c>
      <c r="N42" s="19">
        <f>IF(OR($I42=0,$J42=0,$K42=0),0,$H42*INDEX(CALC_StripData!$C$5:$DJ$119,$I42,16+$J42)/$K42)</f>
        <v/>
      </c>
      <c r="O42" s="19">
        <f>IF(OR($I42=0,$J42=0,$K42=0),0,$H42*INDEX(CALC_StripData!$C$5:$DJ$119,$I42,24+$J42)/$K42)</f>
        <v/>
      </c>
      <c r="P42" s="19">
        <f>IF(OR($I42=0,$J42=0,$K42=0),0,$H42*INDEX(CALC_StripData!$C$5:$DJ$119,$I42,32+$J42)/$K42)</f>
        <v/>
      </c>
      <c r="Q42" s="19">
        <f>IF(OR($I42=0,$J42=0,$K42=0),0,$H42*INDEX(CALC_StripData!$C$5:$DJ$119,$I42,40+$J42)/$K42)</f>
        <v/>
      </c>
      <c r="R42" s="19">
        <f>IF(OR($I42=0,$J42=0,$K42=0),0,$H42*INDEX(CALC_StripData!$C$5:$DJ$119,$I42,48+$J42)/$K42)</f>
        <v/>
      </c>
      <c r="S42" s="19">
        <f>IF(OR($I42=0,$J42=0,$K42=0),0,$H42*INDEX(CALC_StripData!$C$5:$DJ$119,$I42,56+$J42)/$K42)</f>
        <v/>
      </c>
      <c r="T42" s="19">
        <f>IF(OR($I42=0,$J42=0,$K42=0),0,$H42*INDEX(CALC_StripData!$C$5:$DJ$119,$I42,64+$J42)/$K42)</f>
        <v/>
      </c>
      <c r="U42" s="19">
        <f>IF(OR($I42=0,$J42=0,$K42=0),0,$H42*INDEX(CALC_StripData!$C$5:$DJ$119,$I42,72+$J42)/$K42)</f>
        <v/>
      </c>
      <c r="V42" s="19">
        <f>IF(OR($I42=0,$J42=0,$K42=0),0,$H42*INDEX(CALC_StripData!$C$5:$DJ$119,$I42,80+$J42)/$K42)</f>
        <v/>
      </c>
      <c r="W42" s="19">
        <f>IF(OR($I42=0,$J42=0,$K42=0),0,$H42*INDEX(CALC_StripData!$C$5:$DJ$119,$I42,88+$J42)/$K42)</f>
        <v/>
      </c>
      <c r="X42" s="19">
        <f>IF(OR($I42=0,$J42=0,$K42=0),0,$H42*INDEX(CALC_StripData!$C$5:$DJ$119,$I42,96+$J42)/$K42)</f>
        <v/>
      </c>
      <c r="Y42" s="19">
        <f>IF(OR($I42=0,$J42=0,$K42=0),0,$H42*INDEX(CALC_StripData!$C$5:$DJ$119,$I42,104+$J42)/$K42)</f>
        <v/>
      </c>
      <c r="Z42" s="2">
        <f>ROUND(SUM($L42:$Y42)-$H42,6)</f>
        <v/>
      </c>
    </row>
    <row r="43">
      <c r="A43" s="2" t="n">
        <v>5</v>
      </c>
      <c r="B43" s="2" t="n">
        <v>7</v>
      </c>
      <c r="C43" s="9">
        <f>Settings!$B$6+6</f>
        <v/>
      </c>
      <c r="D43" s="9">
        <f>IN_Shock!$C$18</f>
        <v/>
      </c>
      <c r="E43" s="9">
        <f>IN_Shock!$D$18</f>
        <v/>
      </c>
      <c r="F43" s="9">
        <f>IN_Shock!$E$18</f>
        <v/>
      </c>
      <c r="G43" s="9">
        <f>IN_Shock!$F$18</f>
        <v/>
      </c>
      <c r="H43" s="9">
        <f>IF($F43="Y",IFERROR(IN_Shock!M18,0)*Settings!$B$12,0)</f>
        <v/>
      </c>
      <c r="I43" s="2">
        <f>IFERROR(MATCH($D43,Lists!$B$5:$B$119,0),0)</f>
        <v/>
      </c>
      <c r="J43" s="2">
        <f>IFERROR(MATCH($E43,Lists!$B$124:$B$131,0),0)</f>
        <v/>
      </c>
      <c r="K43" s="2">
        <f>IF(OR($I43=0,$J43=0),0,INDEX(CALC_PP!$C$5:$J$119,$I43,$J43))</f>
        <v/>
      </c>
      <c r="L43" s="19">
        <f>IF(OR($I43=0,$J43=0,$K43=0),0,$H43*INDEX(CALC_StripData!$C$5:$DJ$119,$I43,0+$J43)/$K43)</f>
        <v/>
      </c>
      <c r="M43" s="19">
        <f>IF(OR($I43=0,$J43=0,$K43=0),0,$H43*INDEX(CALC_StripData!$C$5:$DJ$119,$I43,8+$J43)/$K43)</f>
        <v/>
      </c>
      <c r="N43" s="19">
        <f>IF(OR($I43=0,$J43=0,$K43=0),0,$H43*INDEX(CALC_StripData!$C$5:$DJ$119,$I43,16+$J43)/$K43)</f>
        <v/>
      </c>
      <c r="O43" s="19">
        <f>IF(OR($I43=0,$J43=0,$K43=0),0,$H43*INDEX(CALC_StripData!$C$5:$DJ$119,$I43,24+$J43)/$K43)</f>
        <v/>
      </c>
      <c r="P43" s="19">
        <f>IF(OR($I43=0,$J43=0,$K43=0),0,$H43*INDEX(CALC_StripData!$C$5:$DJ$119,$I43,32+$J43)/$K43)</f>
        <v/>
      </c>
      <c r="Q43" s="19">
        <f>IF(OR($I43=0,$J43=0,$K43=0),0,$H43*INDEX(CALC_StripData!$C$5:$DJ$119,$I43,40+$J43)/$K43)</f>
        <v/>
      </c>
      <c r="R43" s="19">
        <f>IF(OR($I43=0,$J43=0,$K43=0),0,$H43*INDEX(CALC_StripData!$C$5:$DJ$119,$I43,48+$J43)/$K43)</f>
        <v/>
      </c>
      <c r="S43" s="19">
        <f>IF(OR($I43=0,$J43=0,$K43=0),0,$H43*INDEX(CALC_StripData!$C$5:$DJ$119,$I43,56+$J43)/$K43)</f>
        <v/>
      </c>
      <c r="T43" s="19">
        <f>IF(OR($I43=0,$J43=0,$K43=0),0,$H43*INDEX(CALC_StripData!$C$5:$DJ$119,$I43,64+$J43)/$K43)</f>
        <v/>
      </c>
      <c r="U43" s="19">
        <f>IF(OR($I43=0,$J43=0,$K43=0),0,$H43*INDEX(CALC_StripData!$C$5:$DJ$119,$I43,72+$J43)/$K43)</f>
        <v/>
      </c>
      <c r="V43" s="19">
        <f>IF(OR($I43=0,$J43=0,$K43=0),0,$H43*INDEX(CALC_StripData!$C$5:$DJ$119,$I43,80+$J43)/$K43)</f>
        <v/>
      </c>
      <c r="W43" s="19">
        <f>IF(OR($I43=0,$J43=0,$K43=0),0,$H43*INDEX(CALC_StripData!$C$5:$DJ$119,$I43,88+$J43)/$K43)</f>
        <v/>
      </c>
      <c r="X43" s="19">
        <f>IF(OR($I43=0,$J43=0,$K43=0),0,$H43*INDEX(CALC_StripData!$C$5:$DJ$119,$I43,96+$J43)/$K43)</f>
        <v/>
      </c>
      <c r="Y43" s="19">
        <f>IF(OR($I43=0,$J43=0,$K43=0),0,$H43*INDEX(CALC_StripData!$C$5:$DJ$119,$I43,104+$J43)/$K43)</f>
        <v/>
      </c>
      <c r="Z43" s="2">
        <f>ROUND(SUM($L43:$Y43)-$H43,6)</f>
        <v/>
      </c>
    </row>
    <row r="44">
      <c r="A44" s="2" t="n">
        <v>5</v>
      </c>
      <c r="B44" s="2" t="n">
        <v>8</v>
      </c>
      <c r="C44" s="9">
        <f>Settings!$B$6+7</f>
        <v/>
      </c>
      <c r="D44" s="9">
        <f>IN_Shock!$C$18</f>
        <v/>
      </c>
      <c r="E44" s="9">
        <f>IN_Shock!$D$18</f>
        <v/>
      </c>
      <c r="F44" s="9">
        <f>IN_Shock!$E$18</f>
        <v/>
      </c>
      <c r="G44" s="9">
        <f>IN_Shock!$F$18</f>
        <v/>
      </c>
      <c r="H44" s="9">
        <f>IF($F44="Y",IFERROR(IN_Shock!N18,0)*Settings!$B$12,0)</f>
        <v/>
      </c>
      <c r="I44" s="2">
        <f>IFERROR(MATCH($D44,Lists!$B$5:$B$119,0),0)</f>
        <v/>
      </c>
      <c r="J44" s="2">
        <f>IFERROR(MATCH($E44,Lists!$B$124:$B$131,0),0)</f>
        <v/>
      </c>
      <c r="K44" s="2">
        <f>IF(OR($I44=0,$J44=0),0,INDEX(CALC_PP!$C$5:$J$119,$I44,$J44))</f>
        <v/>
      </c>
      <c r="L44" s="19">
        <f>IF(OR($I44=0,$J44=0,$K44=0),0,$H44*INDEX(CALC_StripData!$C$5:$DJ$119,$I44,0+$J44)/$K44)</f>
        <v/>
      </c>
      <c r="M44" s="19">
        <f>IF(OR($I44=0,$J44=0,$K44=0),0,$H44*INDEX(CALC_StripData!$C$5:$DJ$119,$I44,8+$J44)/$K44)</f>
        <v/>
      </c>
      <c r="N44" s="19">
        <f>IF(OR($I44=0,$J44=0,$K44=0),0,$H44*INDEX(CALC_StripData!$C$5:$DJ$119,$I44,16+$J44)/$K44)</f>
        <v/>
      </c>
      <c r="O44" s="19">
        <f>IF(OR($I44=0,$J44=0,$K44=0),0,$H44*INDEX(CALC_StripData!$C$5:$DJ$119,$I44,24+$J44)/$K44)</f>
        <v/>
      </c>
      <c r="P44" s="19">
        <f>IF(OR($I44=0,$J44=0,$K44=0),0,$H44*INDEX(CALC_StripData!$C$5:$DJ$119,$I44,32+$J44)/$K44)</f>
        <v/>
      </c>
      <c r="Q44" s="19">
        <f>IF(OR($I44=0,$J44=0,$K44=0),0,$H44*INDEX(CALC_StripData!$C$5:$DJ$119,$I44,40+$J44)/$K44)</f>
        <v/>
      </c>
      <c r="R44" s="19">
        <f>IF(OR($I44=0,$J44=0,$K44=0),0,$H44*INDEX(CALC_StripData!$C$5:$DJ$119,$I44,48+$J44)/$K44)</f>
        <v/>
      </c>
      <c r="S44" s="19">
        <f>IF(OR($I44=0,$J44=0,$K44=0),0,$H44*INDEX(CALC_StripData!$C$5:$DJ$119,$I44,56+$J44)/$K44)</f>
        <v/>
      </c>
      <c r="T44" s="19">
        <f>IF(OR($I44=0,$J44=0,$K44=0),0,$H44*INDEX(CALC_StripData!$C$5:$DJ$119,$I44,64+$J44)/$K44)</f>
        <v/>
      </c>
      <c r="U44" s="19">
        <f>IF(OR($I44=0,$J44=0,$K44=0),0,$H44*INDEX(CALC_StripData!$C$5:$DJ$119,$I44,72+$J44)/$K44)</f>
        <v/>
      </c>
      <c r="V44" s="19">
        <f>IF(OR($I44=0,$J44=0,$K44=0),0,$H44*INDEX(CALC_StripData!$C$5:$DJ$119,$I44,80+$J44)/$K44)</f>
        <v/>
      </c>
      <c r="W44" s="19">
        <f>IF(OR($I44=0,$J44=0,$K44=0),0,$H44*INDEX(CALC_StripData!$C$5:$DJ$119,$I44,88+$J44)/$K44)</f>
        <v/>
      </c>
      <c r="X44" s="19">
        <f>IF(OR($I44=0,$J44=0,$K44=0),0,$H44*INDEX(CALC_StripData!$C$5:$DJ$119,$I44,96+$J44)/$K44)</f>
        <v/>
      </c>
      <c r="Y44" s="19">
        <f>IF(OR($I44=0,$J44=0,$K44=0),0,$H44*INDEX(CALC_StripData!$C$5:$DJ$119,$I44,104+$J44)/$K44)</f>
        <v/>
      </c>
      <c r="Z44" s="2">
        <f>ROUND(SUM($L44:$Y44)-$H44,6)</f>
        <v/>
      </c>
    </row>
    <row r="45">
      <c r="A45" s="2" t="n">
        <v>6</v>
      </c>
      <c r="B45" s="2" t="n">
        <v>1</v>
      </c>
      <c r="C45" s="9">
        <f>Settings!$B$6+0</f>
        <v/>
      </c>
      <c r="D45" s="9">
        <f>IN_Shock!$C$19</f>
        <v/>
      </c>
      <c r="E45" s="9">
        <f>IN_Shock!$D$19</f>
        <v/>
      </c>
      <c r="F45" s="9">
        <f>IN_Shock!$E$19</f>
        <v/>
      </c>
      <c r="G45" s="9">
        <f>IN_Shock!$F$19</f>
        <v/>
      </c>
      <c r="H45" s="9">
        <f>IF($F45="Y",IFERROR(IN_Shock!G19,0)*Settings!$B$12,0)</f>
        <v/>
      </c>
      <c r="I45" s="2">
        <f>IFERROR(MATCH($D45,Lists!$B$5:$B$119,0),0)</f>
        <v/>
      </c>
      <c r="J45" s="2">
        <f>IFERROR(MATCH($E45,Lists!$B$124:$B$131,0),0)</f>
        <v/>
      </c>
      <c r="K45" s="2">
        <f>IF(OR($I45=0,$J45=0),0,INDEX(CALC_PP!$C$5:$J$119,$I45,$J45))</f>
        <v/>
      </c>
      <c r="L45" s="19">
        <f>IF(OR($I45=0,$J45=0,$K45=0),0,$H45*INDEX(CALC_StripData!$C$5:$DJ$119,$I45,0+$J45)/$K45)</f>
        <v/>
      </c>
      <c r="M45" s="19">
        <f>IF(OR($I45=0,$J45=0,$K45=0),0,$H45*INDEX(CALC_StripData!$C$5:$DJ$119,$I45,8+$J45)/$K45)</f>
        <v/>
      </c>
      <c r="N45" s="19">
        <f>IF(OR($I45=0,$J45=0,$K45=0),0,$H45*INDEX(CALC_StripData!$C$5:$DJ$119,$I45,16+$J45)/$K45)</f>
        <v/>
      </c>
      <c r="O45" s="19">
        <f>IF(OR($I45=0,$J45=0,$K45=0),0,$H45*INDEX(CALC_StripData!$C$5:$DJ$119,$I45,24+$J45)/$K45)</f>
        <v/>
      </c>
      <c r="P45" s="19">
        <f>IF(OR($I45=0,$J45=0,$K45=0),0,$H45*INDEX(CALC_StripData!$C$5:$DJ$119,$I45,32+$J45)/$K45)</f>
        <v/>
      </c>
      <c r="Q45" s="19">
        <f>IF(OR($I45=0,$J45=0,$K45=0),0,$H45*INDEX(CALC_StripData!$C$5:$DJ$119,$I45,40+$J45)/$K45)</f>
        <v/>
      </c>
      <c r="R45" s="19">
        <f>IF(OR($I45=0,$J45=0,$K45=0),0,$H45*INDEX(CALC_StripData!$C$5:$DJ$119,$I45,48+$J45)/$K45)</f>
        <v/>
      </c>
      <c r="S45" s="19">
        <f>IF(OR($I45=0,$J45=0,$K45=0),0,$H45*INDEX(CALC_StripData!$C$5:$DJ$119,$I45,56+$J45)/$K45)</f>
        <v/>
      </c>
      <c r="T45" s="19">
        <f>IF(OR($I45=0,$J45=0,$K45=0),0,$H45*INDEX(CALC_StripData!$C$5:$DJ$119,$I45,64+$J45)/$K45)</f>
        <v/>
      </c>
      <c r="U45" s="19">
        <f>IF(OR($I45=0,$J45=0,$K45=0),0,$H45*INDEX(CALC_StripData!$C$5:$DJ$119,$I45,72+$J45)/$K45)</f>
        <v/>
      </c>
      <c r="V45" s="19">
        <f>IF(OR($I45=0,$J45=0,$K45=0),0,$H45*INDEX(CALC_StripData!$C$5:$DJ$119,$I45,80+$J45)/$K45)</f>
        <v/>
      </c>
      <c r="W45" s="19">
        <f>IF(OR($I45=0,$J45=0,$K45=0),0,$H45*INDEX(CALC_StripData!$C$5:$DJ$119,$I45,88+$J45)/$K45)</f>
        <v/>
      </c>
      <c r="X45" s="19">
        <f>IF(OR($I45=0,$J45=0,$K45=0),0,$H45*INDEX(CALC_StripData!$C$5:$DJ$119,$I45,96+$J45)/$K45)</f>
        <v/>
      </c>
      <c r="Y45" s="19">
        <f>IF(OR($I45=0,$J45=0,$K45=0),0,$H45*INDEX(CALC_StripData!$C$5:$DJ$119,$I45,104+$J45)/$K45)</f>
        <v/>
      </c>
      <c r="Z45" s="2">
        <f>ROUND(SUM($L45:$Y45)-$H45,6)</f>
        <v/>
      </c>
    </row>
    <row r="46">
      <c r="A46" s="2" t="n">
        <v>6</v>
      </c>
      <c r="B46" s="2" t="n">
        <v>2</v>
      </c>
      <c r="C46" s="9">
        <f>Settings!$B$6+1</f>
        <v/>
      </c>
      <c r="D46" s="9">
        <f>IN_Shock!$C$19</f>
        <v/>
      </c>
      <c r="E46" s="9">
        <f>IN_Shock!$D$19</f>
        <v/>
      </c>
      <c r="F46" s="9">
        <f>IN_Shock!$E$19</f>
        <v/>
      </c>
      <c r="G46" s="9">
        <f>IN_Shock!$F$19</f>
        <v/>
      </c>
      <c r="H46" s="9">
        <f>IF($F46="Y",IFERROR(IN_Shock!H19,0)*Settings!$B$12,0)</f>
        <v/>
      </c>
      <c r="I46" s="2">
        <f>IFERROR(MATCH($D46,Lists!$B$5:$B$119,0),0)</f>
        <v/>
      </c>
      <c r="J46" s="2">
        <f>IFERROR(MATCH($E46,Lists!$B$124:$B$131,0),0)</f>
        <v/>
      </c>
      <c r="K46" s="2">
        <f>IF(OR($I46=0,$J46=0),0,INDEX(CALC_PP!$C$5:$J$119,$I46,$J46))</f>
        <v/>
      </c>
      <c r="L46" s="19">
        <f>IF(OR($I46=0,$J46=0,$K46=0),0,$H46*INDEX(CALC_StripData!$C$5:$DJ$119,$I46,0+$J46)/$K46)</f>
        <v/>
      </c>
      <c r="M46" s="19">
        <f>IF(OR($I46=0,$J46=0,$K46=0),0,$H46*INDEX(CALC_StripData!$C$5:$DJ$119,$I46,8+$J46)/$K46)</f>
        <v/>
      </c>
      <c r="N46" s="19">
        <f>IF(OR($I46=0,$J46=0,$K46=0),0,$H46*INDEX(CALC_StripData!$C$5:$DJ$119,$I46,16+$J46)/$K46)</f>
        <v/>
      </c>
      <c r="O46" s="19">
        <f>IF(OR($I46=0,$J46=0,$K46=0),0,$H46*INDEX(CALC_StripData!$C$5:$DJ$119,$I46,24+$J46)/$K46)</f>
        <v/>
      </c>
      <c r="P46" s="19">
        <f>IF(OR($I46=0,$J46=0,$K46=0),0,$H46*INDEX(CALC_StripData!$C$5:$DJ$119,$I46,32+$J46)/$K46)</f>
        <v/>
      </c>
      <c r="Q46" s="19">
        <f>IF(OR($I46=0,$J46=0,$K46=0),0,$H46*INDEX(CALC_StripData!$C$5:$DJ$119,$I46,40+$J46)/$K46)</f>
        <v/>
      </c>
      <c r="R46" s="19">
        <f>IF(OR($I46=0,$J46=0,$K46=0),0,$H46*INDEX(CALC_StripData!$C$5:$DJ$119,$I46,48+$J46)/$K46)</f>
        <v/>
      </c>
      <c r="S46" s="19">
        <f>IF(OR($I46=0,$J46=0,$K46=0),0,$H46*INDEX(CALC_StripData!$C$5:$DJ$119,$I46,56+$J46)/$K46)</f>
        <v/>
      </c>
      <c r="T46" s="19">
        <f>IF(OR($I46=0,$J46=0,$K46=0),0,$H46*INDEX(CALC_StripData!$C$5:$DJ$119,$I46,64+$J46)/$K46)</f>
        <v/>
      </c>
      <c r="U46" s="19">
        <f>IF(OR($I46=0,$J46=0,$K46=0),0,$H46*INDEX(CALC_StripData!$C$5:$DJ$119,$I46,72+$J46)/$K46)</f>
        <v/>
      </c>
      <c r="V46" s="19">
        <f>IF(OR($I46=0,$J46=0,$K46=0),0,$H46*INDEX(CALC_StripData!$C$5:$DJ$119,$I46,80+$J46)/$K46)</f>
        <v/>
      </c>
      <c r="W46" s="19">
        <f>IF(OR($I46=0,$J46=0,$K46=0),0,$H46*INDEX(CALC_StripData!$C$5:$DJ$119,$I46,88+$J46)/$K46)</f>
        <v/>
      </c>
      <c r="X46" s="19">
        <f>IF(OR($I46=0,$J46=0,$K46=0),0,$H46*INDEX(CALC_StripData!$C$5:$DJ$119,$I46,96+$J46)/$K46)</f>
        <v/>
      </c>
      <c r="Y46" s="19">
        <f>IF(OR($I46=0,$J46=0,$K46=0),0,$H46*INDEX(CALC_StripData!$C$5:$DJ$119,$I46,104+$J46)/$K46)</f>
        <v/>
      </c>
      <c r="Z46" s="2">
        <f>ROUND(SUM($L46:$Y46)-$H46,6)</f>
        <v/>
      </c>
    </row>
    <row r="47">
      <c r="A47" s="2" t="n">
        <v>6</v>
      </c>
      <c r="B47" s="2" t="n">
        <v>3</v>
      </c>
      <c r="C47" s="9">
        <f>Settings!$B$6+2</f>
        <v/>
      </c>
      <c r="D47" s="9">
        <f>IN_Shock!$C$19</f>
        <v/>
      </c>
      <c r="E47" s="9">
        <f>IN_Shock!$D$19</f>
        <v/>
      </c>
      <c r="F47" s="9">
        <f>IN_Shock!$E$19</f>
        <v/>
      </c>
      <c r="G47" s="9">
        <f>IN_Shock!$F$19</f>
        <v/>
      </c>
      <c r="H47" s="9">
        <f>IF($F47="Y",IFERROR(IN_Shock!I19,0)*Settings!$B$12,0)</f>
        <v/>
      </c>
      <c r="I47" s="2">
        <f>IFERROR(MATCH($D47,Lists!$B$5:$B$119,0),0)</f>
        <v/>
      </c>
      <c r="J47" s="2">
        <f>IFERROR(MATCH($E47,Lists!$B$124:$B$131,0),0)</f>
        <v/>
      </c>
      <c r="K47" s="2">
        <f>IF(OR($I47=0,$J47=0),0,INDEX(CALC_PP!$C$5:$J$119,$I47,$J47))</f>
        <v/>
      </c>
      <c r="L47" s="19">
        <f>IF(OR($I47=0,$J47=0,$K47=0),0,$H47*INDEX(CALC_StripData!$C$5:$DJ$119,$I47,0+$J47)/$K47)</f>
        <v/>
      </c>
      <c r="M47" s="19">
        <f>IF(OR($I47=0,$J47=0,$K47=0),0,$H47*INDEX(CALC_StripData!$C$5:$DJ$119,$I47,8+$J47)/$K47)</f>
        <v/>
      </c>
      <c r="N47" s="19">
        <f>IF(OR($I47=0,$J47=0,$K47=0),0,$H47*INDEX(CALC_StripData!$C$5:$DJ$119,$I47,16+$J47)/$K47)</f>
        <v/>
      </c>
      <c r="O47" s="19">
        <f>IF(OR($I47=0,$J47=0,$K47=0),0,$H47*INDEX(CALC_StripData!$C$5:$DJ$119,$I47,24+$J47)/$K47)</f>
        <v/>
      </c>
      <c r="P47" s="19">
        <f>IF(OR($I47=0,$J47=0,$K47=0),0,$H47*INDEX(CALC_StripData!$C$5:$DJ$119,$I47,32+$J47)/$K47)</f>
        <v/>
      </c>
      <c r="Q47" s="19">
        <f>IF(OR($I47=0,$J47=0,$K47=0),0,$H47*INDEX(CALC_StripData!$C$5:$DJ$119,$I47,40+$J47)/$K47)</f>
        <v/>
      </c>
      <c r="R47" s="19">
        <f>IF(OR($I47=0,$J47=0,$K47=0),0,$H47*INDEX(CALC_StripData!$C$5:$DJ$119,$I47,48+$J47)/$K47)</f>
        <v/>
      </c>
      <c r="S47" s="19">
        <f>IF(OR($I47=0,$J47=0,$K47=0),0,$H47*INDEX(CALC_StripData!$C$5:$DJ$119,$I47,56+$J47)/$K47)</f>
        <v/>
      </c>
      <c r="T47" s="19">
        <f>IF(OR($I47=0,$J47=0,$K47=0),0,$H47*INDEX(CALC_StripData!$C$5:$DJ$119,$I47,64+$J47)/$K47)</f>
        <v/>
      </c>
      <c r="U47" s="19">
        <f>IF(OR($I47=0,$J47=0,$K47=0),0,$H47*INDEX(CALC_StripData!$C$5:$DJ$119,$I47,72+$J47)/$K47)</f>
        <v/>
      </c>
      <c r="V47" s="19">
        <f>IF(OR($I47=0,$J47=0,$K47=0),0,$H47*INDEX(CALC_StripData!$C$5:$DJ$119,$I47,80+$J47)/$K47)</f>
        <v/>
      </c>
      <c r="W47" s="19">
        <f>IF(OR($I47=0,$J47=0,$K47=0),0,$H47*INDEX(CALC_StripData!$C$5:$DJ$119,$I47,88+$J47)/$K47)</f>
        <v/>
      </c>
      <c r="X47" s="19">
        <f>IF(OR($I47=0,$J47=0,$K47=0),0,$H47*INDEX(CALC_StripData!$C$5:$DJ$119,$I47,96+$J47)/$K47)</f>
        <v/>
      </c>
      <c r="Y47" s="19">
        <f>IF(OR($I47=0,$J47=0,$K47=0),0,$H47*INDEX(CALC_StripData!$C$5:$DJ$119,$I47,104+$J47)/$K47)</f>
        <v/>
      </c>
      <c r="Z47" s="2">
        <f>ROUND(SUM($L47:$Y47)-$H47,6)</f>
        <v/>
      </c>
    </row>
    <row r="48">
      <c r="A48" s="2" t="n">
        <v>6</v>
      </c>
      <c r="B48" s="2" t="n">
        <v>4</v>
      </c>
      <c r="C48" s="9">
        <f>Settings!$B$6+3</f>
        <v/>
      </c>
      <c r="D48" s="9">
        <f>IN_Shock!$C$19</f>
        <v/>
      </c>
      <c r="E48" s="9">
        <f>IN_Shock!$D$19</f>
        <v/>
      </c>
      <c r="F48" s="9">
        <f>IN_Shock!$E$19</f>
        <v/>
      </c>
      <c r="G48" s="9">
        <f>IN_Shock!$F$19</f>
        <v/>
      </c>
      <c r="H48" s="9">
        <f>IF($F48="Y",IFERROR(IN_Shock!J19,0)*Settings!$B$12,0)</f>
        <v/>
      </c>
      <c r="I48" s="2">
        <f>IFERROR(MATCH($D48,Lists!$B$5:$B$119,0),0)</f>
        <v/>
      </c>
      <c r="J48" s="2">
        <f>IFERROR(MATCH($E48,Lists!$B$124:$B$131,0),0)</f>
        <v/>
      </c>
      <c r="K48" s="2">
        <f>IF(OR($I48=0,$J48=0),0,INDEX(CALC_PP!$C$5:$J$119,$I48,$J48))</f>
        <v/>
      </c>
      <c r="L48" s="19">
        <f>IF(OR($I48=0,$J48=0,$K48=0),0,$H48*INDEX(CALC_StripData!$C$5:$DJ$119,$I48,0+$J48)/$K48)</f>
        <v/>
      </c>
      <c r="M48" s="19">
        <f>IF(OR($I48=0,$J48=0,$K48=0),0,$H48*INDEX(CALC_StripData!$C$5:$DJ$119,$I48,8+$J48)/$K48)</f>
        <v/>
      </c>
      <c r="N48" s="19">
        <f>IF(OR($I48=0,$J48=0,$K48=0),0,$H48*INDEX(CALC_StripData!$C$5:$DJ$119,$I48,16+$J48)/$K48)</f>
        <v/>
      </c>
      <c r="O48" s="19">
        <f>IF(OR($I48=0,$J48=0,$K48=0),0,$H48*INDEX(CALC_StripData!$C$5:$DJ$119,$I48,24+$J48)/$K48)</f>
        <v/>
      </c>
      <c r="P48" s="19">
        <f>IF(OR($I48=0,$J48=0,$K48=0),0,$H48*INDEX(CALC_StripData!$C$5:$DJ$119,$I48,32+$J48)/$K48)</f>
        <v/>
      </c>
      <c r="Q48" s="19">
        <f>IF(OR($I48=0,$J48=0,$K48=0),0,$H48*INDEX(CALC_StripData!$C$5:$DJ$119,$I48,40+$J48)/$K48)</f>
        <v/>
      </c>
      <c r="R48" s="19">
        <f>IF(OR($I48=0,$J48=0,$K48=0),0,$H48*INDEX(CALC_StripData!$C$5:$DJ$119,$I48,48+$J48)/$K48)</f>
        <v/>
      </c>
      <c r="S48" s="19">
        <f>IF(OR($I48=0,$J48=0,$K48=0),0,$H48*INDEX(CALC_StripData!$C$5:$DJ$119,$I48,56+$J48)/$K48)</f>
        <v/>
      </c>
      <c r="T48" s="19">
        <f>IF(OR($I48=0,$J48=0,$K48=0),0,$H48*INDEX(CALC_StripData!$C$5:$DJ$119,$I48,64+$J48)/$K48)</f>
        <v/>
      </c>
      <c r="U48" s="19">
        <f>IF(OR($I48=0,$J48=0,$K48=0),0,$H48*INDEX(CALC_StripData!$C$5:$DJ$119,$I48,72+$J48)/$K48)</f>
        <v/>
      </c>
      <c r="V48" s="19">
        <f>IF(OR($I48=0,$J48=0,$K48=0),0,$H48*INDEX(CALC_StripData!$C$5:$DJ$119,$I48,80+$J48)/$K48)</f>
        <v/>
      </c>
      <c r="W48" s="19">
        <f>IF(OR($I48=0,$J48=0,$K48=0),0,$H48*INDEX(CALC_StripData!$C$5:$DJ$119,$I48,88+$J48)/$K48)</f>
        <v/>
      </c>
      <c r="X48" s="19">
        <f>IF(OR($I48=0,$J48=0,$K48=0),0,$H48*INDEX(CALC_StripData!$C$5:$DJ$119,$I48,96+$J48)/$K48)</f>
        <v/>
      </c>
      <c r="Y48" s="19">
        <f>IF(OR($I48=0,$J48=0,$K48=0),0,$H48*INDEX(CALC_StripData!$C$5:$DJ$119,$I48,104+$J48)/$K48)</f>
        <v/>
      </c>
      <c r="Z48" s="2">
        <f>ROUND(SUM($L48:$Y48)-$H48,6)</f>
        <v/>
      </c>
    </row>
    <row r="49">
      <c r="A49" s="2" t="n">
        <v>6</v>
      </c>
      <c r="B49" s="2" t="n">
        <v>5</v>
      </c>
      <c r="C49" s="9">
        <f>Settings!$B$6+4</f>
        <v/>
      </c>
      <c r="D49" s="9">
        <f>IN_Shock!$C$19</f>
        <v/>
      </c>
      <c r="E49" s="9">
        <f>IN_Shock!$D$19</f>
        <v/>
      </c>
      <c r="F49" s="9">
        <f>IN_Shock!$E$19</f>
        <v/>
      </c>
      <c r="G49" s="9">
        <f>IN_Shock!$F$19</f>
        <v/>
      </c>
      <c r="H49" s="9">
        <f>IF($F49="Y",IFERROR(IN_Shock!K19,0)*Settings!$B$12,0)</f>
        <v/>
      </c>
      <c r="I49" s="2">
        <f>IFERROR(MATCH($D49,Lists!$B$5:$B$119,0),0)</f>
        <v/>
      </c>
      <c r="J49" s="2">
        <f>IFERROR(MATCH($E49,Lists!$B$124:$B$131,0),0)</f>
        <v/>
      </c>
      <c r="K49" s="2">
        <f>IF(OR($I49=0,$J49=0),0,INDEX(CALC_PP!$C$5:$J$119,$I49,$J49))</f>
        <v/>
      </c>
      <c r="L49" s="19">
        <f>IF(OR($I49=0,$J49=0,$K49=0),0,$H49*INDEX(CALC_StripData!$C$5:$DJ$119,$I49,0+$J49)/$K49)</f>
        <v/>
      </c>
      <c r="M49" s="19">
        <f>IF(OR($I49=0,$J49=0,$K49=0),0,$H49*INDEX(CALC_StripData!$C$5:$DJ$119,$I49,8+$J49)/$K49)</f>
        <v/>
      </c>
      <c r="N49" s="19">
        <f>IF(OR($I49=0,$J49=0,$K49=0),0,$H49*INDEX(CALC_StripData!$C$5:$DJ$119,$I49,16+$J49)/$K49)</f>
        <v/>
      </c>
      <c r="O49" s="19">
        <f>IF(OR($I49=0,$J49=0,$K49=0),0,$H49*INDEX(CALC_StripData!$C$5:$DJ$119,$I49,24+$J49)/$K49)</f>
        <v/>
      </c>
      <c r="P49" s="19">
        <f>IF(OR($I49=0,$J49=0,$K49=0),0,$H49*INDEX(CALC_StripData!$C$5:$DJ$119,$I49,32+$J49)/$K49)</f>
        <v/>
      </c>
      <c r="Q49" s="19">
        <f>IF(OR($I49=0,$J49=0,$K49=0),0,$H49*INDEX(CALC_StripData!$C$5:$DJ$119,$I49,40+$J49)/$K49)</f>
        <v/>
      </c>
      <c r="R49" s="19">
        <f>IF(OR($I49=0,$J49=0,$K49=0),0,$H49*INDEX(CALC_StripData!$C$5:$DJ$119,$I49,48+$J49)/$K49)</f>
        <v/>
      </c>
      <c r="S49" s="19">
        <f>IF(OR($I49=0,$J49=0,$K49=0),0,$H49*INDEX(CALC_StripData!$C$5:$DJ$119,$I49,56+$J49)/$K49)</f>
        <v/>
      </c>
      <c r="T49" s="19">
        <f>IF(OR($I49=0,$J49=0,$K49=0),0,$H49*INDEX(CALC_StripData!$C$5:$DJ$119,$I49,64+$J49)/$K49)</f>
        <v/>
      </c>
      <c r="U49" s="19">
        <f>IF(OR($I49=0,$J49=0,$K49=0),0,$H49*INDEX(CALC_StripData!$C$5:$DJ$119,$I49,72+$J49)/$K49)</f>
        <v/>
      </c>
      <c r="V49" s="19">
        <f>IF(OR($I49=0,$J49=0,$K49=0),0,$H49*INDEX(CALC_StripData!$C$5:$DJ$119,$I49,80+$J49)/$K49)</f>
        <v/>
      </c>
      <c r="W49" s="19">
        <f>IF(OR($I49=0,$J49=0,$K49=0),0,$H49*INDEX(CALC_StripData!$C$5:$DJ$119,$I49,88+$J49)/$K49)</f>
        <v/>
      </c>
      <c r="X49" s="19">
        <f>IF(OR($I49=0,$J49=0,$K49=0),0,$H49*INDEX(CALC_StripData!$C$5:$DJ$119,$I49,96+$J49)/$K49)</f>
        <v/>
      </c>
      <c r="Y49" s="19">
        <f>IF(OR($I49=0,$J49=0,$K49=0),0,$H49*INDEX(CALC_StripData!$C$5:$DJ$119,$I49,104+$J49)/$K49)</f>
        <v/>
      </c>
      <c r="Z49" s="2">
        <f>ROUND(SUM($L49:$Y49)-$H49,6)</f>
        <v/>
      </c>
    </row>
    <row r="50">
      <c r="A50" s="2" t="n">
        <v>6</v>
      </c>
      <c r="B50" s="2" t="n">
        <v>6</v>
      </c>
      <c r="C50" s="9">
        <f>Settings!$B$6+5</f>
        <v/>
      </c>
      <c r="D50" s="9">
        <f>IN_Shock!$C$19</f>
        <v/>
      </c>
      <c r="E50" s="9">
        <f>IN_Shock!$D$19</f>
        <v/>
      </c>
      <c r="F50" s="9">
        <f>IN_Shock!$E$19</f>
        <v/>
      </c>
      <c r="G50" s="9">
        <f>IN_Shock!$F$19</f>
        <v/>
      </c>
      <c r="H50" s="9">
        <f>IF($F50="Y",IFERROR(IN_Shock!L19,0)*Settings!$B$12,0)</f>
        <v/>
      </c>
      <c r="I50" s="2">
        <f>IFERROR(MATCH($D50,Lists!$B$5:$B$119,0),0)</f>
        <v/>
      </c>
      <c r="J50" s="2">
        <f>IFERROR(MATCH($E50,Lists!$B$124:$B$131,0),0)</f>
        <v/>
      </c>
      <c r="K50" s="2">
        <f>IF(OR($I50=0,$J50=0),0,INDEX(CALC_PP!$C$5:$J$119,$I50,$J50))</f>
        <v/>
      </c>
      <c r="L50" s="19">
        <f>IF(OR($I50=0,$J50=0,$K50=0),0,$H50*INDEX(CALC_StripData!$C$5:$DJ$119,$I50,0+$J50)/$K50)</f>
        <v/>
      </c>
      <c r="M50" s="19">
        <f>IF(OR($I50=0,$J50=0,$K50=0),0,$H50*INDEX(CALC_StripData!$C$5:$DJ$119,$I50,8+$J50)/$K50)</f>
        <v/>
      </c>
      <c r="N50" s="19">
        <f>IF(OR($I50=0,$J50=0,$K50=0),0,$H50*INDEX(CALC_StripData!$C$5:$DJ$119,$I50,16+$J50)/$K50)</f>
        <v/>
      </c>
      <c r="O50" s="19">
        <f>IF(OR($I50=0,$J50=0,$K50=0),0,$H50*INDEX(CALC_StripData!$C$5:$DJ$119,$I50,24+$J50)/$K50)</f>
        <v/>
      </c>
      <c r="P50" s="19">
        <f>IF(OR($I50=0,$J50=0,$K50=0),0,$H50*INDEX(CALC_StripData!$C$5:$DJ$119,$I50,32+$J50)/$K50)</f>
        <v/>
      </c>
      <c r="Q50" s="19">
        <f>IF(OR($I50=0,$J50=0,$K50=0),0,$H50*INDEX(CALC_StripData!$C$5:$DJ$119,$I50,40+$J50)/$K50)</f>
        <v/>
      </c>
      <c r="R50" s="19">
        <f>IF(OR($I50=0,$J50=0,$K50=0),0,$H50*INDEX(CALC_StripData!$C$5:$DJ$119,$I50,48+$J50)/$K50)</f>
        <v/>
      </c>
      <c r="S50" s="19">
        <f>IF(OR($I50=0,$J50=0,$K50=0),0,$H50*INDEX(CALC_StripData!$C$5:$DJ$119,$I50,56+$J50)/$K50)</f>
        <v/>
      </c>
      <c r="T50" s="19">
        <f>IF(OR($I50=0,$J50=0,$K50=0),0,$H50*INDEX(CALC_StripData!$C$5:$DJ$119,$I50,64+$J50)/$K50)</f>
        <v/>
      </c>
      <c r="U50" s="19">
        <f>IF(OR($I50=0,$J50=0,$K50=0),0,$H50*INDEX(CALC_StripData!$C$5:$DJ$119,$I50,72+$J50)/$K50)</f>
        <v/>
      </c>
      <c r="V50" s="19">
        <f>IF(OR($I50=0,$J50=0,$K50=0),0,$H50*INDEX(CALC_StripData!$C$5:$DJ$119,$I50,80+$J50)/$K50)</f>
        <v/>
      </c>
      <c r="W50" s="19">
        <f>IF(OR($I50=0,$J50=0,$K50=0),0,$H50*INDEX(CALC_StripData!$C$5:$DJ$119,$I50,88+$J50)/$K50)</f>
        <v/>
      </c>
      <c r="X50" s="19">
        <f>IF(OR($I50=0,$J50=0,$K50=0),0,$H50*INDEX(CALC_StripData!$C$5:$DJ$119,$I50,96+$J50)/$K50)</f>
        <v/>
      </c>
      <c r="Y50" s="19">
        <f>IF(OR($I50=0,$J50=0,$K50=0),0,$H50*INDEX(CALC_StripData!$C$5:$DJ$119,$I50,104+$J50)/$K50)</f>
        <v/>
      </c>
      <c r="Z50" s="2">
        <f>ROUND(SUM($L50:$Y50)-$H50,6)</f>
        <v/>
      </c>
    </row>
    <row r="51">
      <c r="A51" s="2" t="n">
        <v>6</v>
      </c>
      <c r="B51" s="2" t="n">
        <v>7</v>
      </c>
      <c r="C51" s="9">
        <f>Settings!$B$6+6</f>
        <v/>
      </c>
      <c r="D51" s="9">
        <f>IN_Shock!$C$19</f>
        <v/>
      </c>
      <c r="E51" s="9">
        <f>IN_Shock!$D$19</f>
        <v/>
      </c>
      <c r="F51" s="9">
        <f>IN_Shock!$E$19</f>
        <v/>
      </c>
      <c r="G51" s="9">
        <f>IN_Shock!$F$19</f>
        <v/>
      </c>
      <c r="H51" s="9">
        <f>IF($F51="Y",IFERROR(IN_Shock!M19,0)*Settings!$B$12,0)</f>
        <v/>
      </c>
      <c r="I51" s="2">
        <f>IFERROR(MATCH($D51,Lists!$B$5:$B$119,0),0)</f>
        <v/>
      </c>
      <c r="J51" s="2">
        <f>IFERROR(MATCH($E51,Lists!$B$124:$B$131,0),0)</f>
        <v/>
      </c>
      <c r="K51" s="2">
        <f>IF(OR($I51=0,$J51=0),0,INDEX(CALC_PP!$C$5:$J$119,$I51,$J51))</f>
        <v/>
      </c>
      <c r="L51" s="19">
        <f>IF(OR($I51=0,$J51=0,$K51=0),0,$H51*INDEX(CALC_StripData!$C$5:$DJ$119,$I51,0+$J51)/$K51)</f>
        <v/>
      </c>
      <c r="M51" s="19">
        <f>IF(OR($I51=0,$J51=0,$K51=0),0,$H51*INDEX(CALC_StripData!$C$5:$DJ$119,$I51,8+$J51)/$K51)</f>
        <v/>
      </c>
      <c r="N51" s="19">
        <f>IF(OR($I51=0,$J51=0,$K51=0),0,$H51*INDEX(CALC_StripData!$C$5:$DJ$119,$I51,16+$J51)/$K51)</f>
        <v/>
      </c>
      <c r="O51" s="19">
        <f>IF(OR($I51=0,$J51=0,$K51=0),0,$H51*INDEX(CALC_StripData!$C$5:$DJ$119,$I51,24+$J51)/$K51)</f>
        <v/>
      </c>
      <c r="P51" s="19">
        <f>IF(OR($I51=0,$J51=0,$K51=0),0,$H51*INDEX(CALC_StripData!$C$5:$DJ$119,$I51,32+$J51)/$K51)</f>
        <v/>
      </c>
      <c r="Q51" s="19">
        <f>IF(OR($I51=0,$J51=0,$K51=0),0,$H51*INDEX(CALC_StripData!$C$5:$DJ$119,$I51,40+$J51)/$K51)</f>
        <v/>
      </c>
      <c r="R51" s="19">
        <f>IF(OR($I51=0,$J51=0,$K51=0),0,$H51*INDEX(CALC_StripData!$C$5:$DJ$119,$I51,48+$J51)/$K51)</f>
        <v/>
      </c>
      <c r="S51" s="19">
        <f>IF(OR($I51=0,$J51=0,$K51=0),0,$H51*INDEX(CALC_StripData!$C$5:$DJ$119,$I51,56+$J51)/$K51)</f>
        <v/>
      </c>
      <c r="T51" s="19">
        <f>IF(OR($I51=0,$J51=0,$K51=0),0,$H51*INDEX(CALC_StripData!$C$5:$DJ$119,$I51,64+$J51)/$K51)</f>
        <v/>
      </c>
      <c r="U51" s="19">
        <f>IF(OR($I51=0,$J51=0,$K51=0),0,$H51*INDEX(CALC_StripData!$C$5:$DJ$119,$I51,72+$J51)/$K51)</f>
        <v/>
      </c>
      <c r="V51" s="19">
        <f>IF(OR($I51=0,$J51=0,$K51=0),0,$H51*INDEX(CALC_StripData!$C$5:$DJ$119,$I51,80+$J51)/$K51)</f>
        <v/>
      </c>
      <c r="W51" s="19">
        <f>IF(OR($I51=0,$J51=0,$K51=0),0,$H51*INDEX(CALC_StripData!$C$5:$DJ$119,$I51,88+$J51)/$K51)</f>
        <v/>
      </c>
      <c r="X51" s="19">
        <f>IF(OR($I51=0,$J51=0,$K51=0),0,$H51*INDEX(CALC_StripData!$C$5:$DJ$119,$I51,96+$J51)/$K51)</f>
        <v/>
      </c>
      <c r="Y51" s="19">
        <f>IF(OR($I51=0,$J51=0,$K51=0),0,$H51*INDEX(CALC_StripData!$C$5:$DJ$119,$I51,104+$J51)/$K51)</f>
        <v/>
      </c>
      <c r="Z51" s="2">
        <f>ROUND(SUM($L51:$Y51)-$H51,6)</f>
        <v/>
      </c>
    </row>
    <row r="52">
      <c r="A52" s="2" t="n">
        <v>6</v>
      </c>
      <c r="B52" s="2" t="n">
        <v>8</v>
      </c>
      <c r="C52" s="9">
        <f>Settings!$B$6+7</f>
        <v/>
      </c>
      <c r="D52" s="9">
        <f>IN_Shock!$C$19</f>
        <v/>
      </c>
      <c r="E52" s="9">
        <f>IN_Shock!$D$19</f>
        <v/>
      </c>
      <c r="F52" s="9">
        <f>IN_Shock!$E$19</f>
        <v/>
      </c>
      <c r="G52" s="9">
        <f>IN_Shock!$F$19</f>
        <v/>
      </c>
      <c r="H52" s="9">
        <f>IF($F52="Y",IFERROR(IN_Shock!N19,0)*Settings!$B$12,0)</f>
        <v/>
      </c>
      <c r="I52" s="2">
        <f>IFERROR(MATCH($D52,Lists!$B$5:$B$119,0),0)</f>
        <v/>
      </c>
      <c r="J52" s="2">
        <f>IFERROR(MATCH($E52,Lists!$B$124:$B$131,0),0)</f>
        <v/>
      </c>
      <c r="K52" s="2">
        <f>IF(OR($I52=0,$J52=0),0,INDEX(CALC_PP!$C$5:$J$119,$I52,$J52))</f>
        <v/>
      </c>
      <c r="L52" s="19">
        <f>IF(OR($I52=0,$J52=0,$K52=0),0,$H52*INDEX(CALC_StripData!$C$5:$DJ$119,$I52,0+$J52)/$K52)</f>
        <v/>
      </c>
      <c r="M52" s="19">
        <f>IF(OR($I52=0,$J52=0,$K52=0),0,$H52*INDEX(CALC_StripData!$C$5:$DJ$119,$I52,8+$J52)/$K52)</f>
        <v/>
      </c>
      <c r="N52" s="19">
        <f>IF(OR($I52=0,$J52=0,$K52=0),0,$H52*INDEX(CALC_StripData!$C$5:$DJ$119,$I52,16+$J52)/$K52)</f>
        <v/>
      </c>
      <c r="O52" s="19">
        <f>IF(OR($I52=0,$J52=0,$K52=0),0,$H52*INDEX(CALC_StripData!$C$5:$DJ$119,$I52,24+$J52)/$K52)</f>
        <v/>
      </c>
      <c r="P52" s="19">
        <f>IF(OR($I52=0,$J52=0,$K52=0),0,$H52*INDEX(CALC_StripData!$C$5:$DJ$119,$I52,32+$J52)/$K52)</f>
        <v/>
      </c>
      <c r="Q52" s="19">
        <f>IF(OR($I52=0,$J52=0,$K52=0),0,$H52*INDEX(CALC_StripData!$C$5:$DJ$119,$I52,40+$J52)/$K52)</f>
        <v/>
      </c>
      <c r="R52" s="19">
        <f>IF(OR($I52=0,$J52=0,$K52=0),0,$H52*INDEX(CALC_StripData!$C$5:$DJ$119,$I52,48+$J52)/$K52)</f>
        <v/>
      </c>
      <c r="S52" s="19">
        <f>IF(OR($I52=0,$J52=0,$K52=0),0,$H52*INDEX(CALC_StripData!$C$5:$DJ$119,$I52,56+$J52)/$K52)</f>
        <v/>
      </c>
      <c r="T52" s="19">
        <f>IF(OR($I52=0,$J52=0,$K52=0),0,$H52*INDEX(CALC_StripData!$C$5:$DJ$119,$I52,64+$J52)/$K52)</f>
        <v/>
      </c>
      <c r="U52" s="19">
        <f>IF(OR($I52=0,$J52=0,$K52=0),0,$H52*INDEX(CALC_StripData!$C$5:$DJ$119,$I52,72+$J52)/$K52)</f>
        <v/>
      </c>
      <c r="V52" s="19">
        <f>IF(OR($I52=0,$J52=0,$K52=0),0,$H52*INDEX(CALC_StripData!$C$5:$DJ$119,$I52,80+$J52)/$K52)</f>
        <v/>
      </c>
      <c r="W52" s="19">
        <f>IF(OR($I52=0,$J52=0,$K52=0),0,$H52*INDEX(CALC_StripData!$C$5:$DJ$119,$I52,88+$J52)/$K52)</f>
        <v/>
      </c>
      <c r="X52" s="19">
        <f>IF(OR($I52=0,$J52=0,$K52=0),0,$H52*INDEX(CALC_StripData!$C$5:$DJ$119,$I52,96+$J52)/$K52)</f>
        <v/>
      </c>
      <c r="Y52" s="19">
        <f>IF(OR($I52=0,$J52=0,$K52=0),0,$H52*INDEX(CALC_StripData!$C$5:$DJ$119,$I52,104+$J52)/$K52)</f>
        <v/>
      </c>
      <c r="Z52" s="2">
        <f>ROUND(SUM($L52:$Y52)-$H52,6)</f>
        <v/>
      </c>
    </row>
    <row r="53">
      <c r="A53" s="2" t="n">
        <v>7</v>
      </c>
      <c r="B53" s="2" t="n">
        <v>1</v>
      </c>
      <c r="C53" s="9">
        <f>Settings!$B$6+0</f>
        <v/>
      </c>
      <c r="D53" s="9">
        <f>IN_Shock!$C$20</f>
        <v/>
      </c>
      <c r="E53" s="9">
        <f>IN_Shock!$D$20</f>
        <v/>
      </c>
      <c r="F53" s="9">
        <f>IN_Shock!$E$20</f>
        <v/>
      </c>
      <c r="G53" s="9">
        <f>IN_Shock!$F$20</f>
        <v/>
      </c>
      <c r="H53" s="9">
        <f>IF($F53="Y",IFERROR(IN_Shock!G20,0)*Settings!$B$12,0)</f>
        <v/>
      </c>
      <c r="I53" s="2">
        <f>IFERROR(MATCH($D53,Lists!$B$5:$B$119,0),0)</f>
        <v/>
      </c>
      <c r="J53" s="2">
        <f>IFERROR(MATCH($E53,Lists!$B$124:$B$131,0),0)</f>
        <v/>
      </c>
      <c r="K53" s="2">
        <f>IF(OR($I53=0,$J53=0),0,INDEX(CALC_PP!$C$5:$J$119,$I53,$J53))</f>
        <v/>
      </c>
      <c r="L53" s="19">
        <f>IF(OR($I53=0,$J53=0,$K53=0),0,$H53*INDEX(CALC_StripData!$C$5:$DJ$119,$I53,0+$J53)/$K53)</f>
        <v/>
      </c>
      <c r="M53" s="19">
        <f>IF(OR($I53=0,$J53=0,$K53=0),0,$H53*INDEX(CALC_StripData!$C$5:$DJ$119,$I53,8+$J53)/$K53)</f>
        <v/>
      </c>
      <c r="N53" s="19">
        <f>IF(OR($I53=0,$J53=0,$K53=0),0,$H53*INDEX(CALC_StripData!$C$5:$DJ$119,$I53,16+$J53)/$K53)</f>
        <v/>
      </c>
      <c r="O53" s="19">
        <f>IF(OR($I53=0,$J53=0,$K53=0),0,$H53*INDEX(CALC_StripData!$C$5:$DJ$119,$I53,24+$J53)/$K53)</f>
        <v/>
      </c>
      <c r="P53" s="19">
        <f>IF(OR($I53=0,$J53=0,$K53=0),0,$H53*INDEX(CALC_StripData!$C$5:$DJ$119,$I53,32+$J53)/$K53)</f>
        <v/>
      </c>
      <c r="Q53" s="19">
        <f>IF(OR($I53=0,$J53=0,$K53=0),0,$H53*INDEX(CALC_StripData!$C$5:$DJ$119,$I53,40+$J53)/$K53)</f>
        <v/>
      </c>
      <c r="R53" s="19">
        <f>IF(OR($I53=0,$J53=0,$K53=0),0,$H53*INDEX(CALC_StripData!$C$5:$DJ$119,$I53,48+$J53)/$K53)</f>
        <v/>
      </c>
      <c r="S53" s="19">
        <f>IF(OR($I53=0,$J53=0,$K53=0),0,$H53*INDEX(CALC_StripData!$C$5:$DJ$119,$I53,56+$J53)/$K53)</f>
        <v/>
      </c>
      <c r="T53" s="19">
        <f>IF(OR($I53=0,$J53=0,$K53=0),0,$H53*INDEX(CALC_StripData!$C$5:$DJ$119,$I53,64+$J53)/$K53)</f>
        <v/>
      </c>
      <c r="U53" s="19">
        <f>IF(OR($I53=0,$J53=0,$K53=0),0,$H53*INDEX(CALC_StripData!$C$5:$DJ$119,$I53,72+$J53)/$K53)</f>
        <v/>
      </c>
      <c r="V53" s="19">
        <f>IF(OR($I53=0,$J53=0,$K53=0),0,$H53*INDEX(CALC_StripData!$C$5:$DJ$119,$I53,80+$J53)/$K53)</f>
        <v/>
      </c>
      <c r="W53" s="19">
        <f>IF(OR($I53=0,$J53=0,$K53=0),0,$H53*INDEX(CALC_StripData!$C$5:$DJ$119,$I53,88+$J53)/$K53)</f>
        <v/>
      </c>
      <c r="X53" s="19">
        <f>IF(OR($I53=0,$J53=0,$K53=0),0,$H53*INDEX(CALC_StripData!$C$5:$DJ$119,$I53,96+$J53)/$K53)</f>
        <v/>
      </c>
      <c r="Y53" s="19">
        <f>IF(OR($I53=0,$J53=0,$K53=0),0,$H53*INDEX(CALC_StripData!$C$5:$DJ$119,$I53,104+$J53)/$K53)</f>
        <v/>
      </c>
      <c r="Z53" s="2">
        <f>ROUND(SUM($L53:$Y53)-$H53,6)</f>
        <v/>
      </c>
    </row>
    <row r="54">
      <c r="A54" s="2" t="n">
        <v>7</v>
      </c>
      <c r="B54" s="2" t="n">
        <v>2</v>
      </c>
      <c r="C54" s="9">
        <f>Settings!$B$6+1</f>
        <v/>
      </c>
      <c r="D54" s="9">
        <f>IN_Shock!$C$20</f>
        <v/>
      </c>
      <c r="E54" s="9">
        <f>IN_Shock!$D$20</f>
        <v/>
      </c>
      <c r="F54" s="9">
        <f>IN_Shock!$E$20</f>
        <v/>
      </c>
      <c r="G54" s="9">
        <f>IN_Shock!$F$20</f>
        <v/>
      </c>
      <c r="H54" s="9">
        <f>IF($F54="Y",IFERROR(IN_Shock!H20,0)*Settings!$B$12,0)</f>
        <v/>
      </c>
      <c r="I54" s="2">
        <f>IFERROR(MATCH($D54,Lists!$B$5:$B$119,0),0)</f>
        <v/>
      </c>
      <c r="J54" s="2">
        <f>IFERROR(MATCH($E54,Lists!$B$124:$B$131,0),0)</f>
        <v/>
      </c>
      <c r="K54" s="2">
        <f>IF(OR($I54=0,$J54=0),0,INDEX(CALC_PP!$C$5:$J$119,$I54,$J54))</f>
        <v/>
      </c>
      <c r="L54" s="19">
        <f>IF(OR($I54=0,$J54=0,$K54=0),0,$H54*INDEX(CALC_StripData!$C$5:$DJ$119,$I54,0+$J54)/$K54)</f>
        <v/>
      </c>
      <c r="M54" s="19">
        <f>IF(OR($I54=0,$J54=0,$K54=0),0,$H54*INDEX(CALC_StripData!$C$5:$DJ$119,$I54,8+$J54)/$K54)</f>
        <v/>
      </c>
      <c r="N54" s="19">
        <f>IF(OR($I54=0,$J54=0,$K54=0),0,$H54*INDEX(CALC_StripData!$C$5:$DJ$119,$I54,16+$J54)/$K54)</f>
        <v/>
      </c>
      <c r="O54" s="19">
        <f>IF(OR($I54=0,$J54=0,$K54=0),0,$H54*INDEX(CALC_StripData!$C$5:$DJ$119,$I54,24+$J54)/$K54)</f>
        <v/>
      </c>
      <c r="P54" s="19">
        <f>IF(OR($I54=0,$J54=0,$K54=0),0,$H54*INDEX(CALC_StripData!$C$5:$DJ$119,$I54,32+$J54)/$K54)</f>
        <v/>
      </c>
      <c r="Q54" s="19">
        <f>IF(OR($I54=0,$J54=0,$K54=0),0,$H54*INDEX(CALC_StripData!$C$5:$DJ$119,$I54,40+$J54)/$K54)</f>
        <v/>
      </c>
      <c r="R54" s="19">
        <f>IF(OR($I54=0,$J54=0,$K54=0),0,$H54*INDEX(CALC_StripData!$C$5:$DJ$119,$I54,48+$J54)/$K54)</f>
        <v/>
      </c>
      <c r="S54" s="19">
        <f>IF(OR($I54=0,$J54=0,$K54=0),0,$H54*INDEX(CALC_StripData!$C$5:$DJ$119,$I54,56+$J54)/$K54)</f>
        <v/>
      </c>
      <c r="T54" s="19">
        <f>IF(OR($I54=0,$J54=0,$K54=0),0,$H54*INDEX(CALC_StripData!$C$5:$DJ$119,$I54,64+$J54)/$K54)</f>
        <v/>
      </c>
      <c r="U54" s="19">
        <f>IF(OR($I54=0,$J54=0,$K54=0),0,$H54*INDEX(CALC_StripData!$C$5:$DJ$119,$I54,72+$J54)/$K54)</f>
        <v/>
      </c>
      <c r="V54" s="19">
        <f>IF(OR($I54=0,$J54=0,$K54=0),0,$H54*INDEX(CALC_StripData!$C$5:$DJ$119,$I54,80+$J54)/$K54)</f>
        <v/>
      </c>
      <c r="W54" s="19">
        <f>IF(OR($I54=0,$J54=0,$K54=0),0,$H54*INDEX(CALC_StripData!$C$5:$DJ$119,$I54,88+$J54)/$K54)</f>
        <v/>
      </c>
      <c r="X54" s="19">
        <f>IF(OR($I54=0,$J54=0,$K54=0),0,$H54*INDEX(CALC_StripData!$C$5:$DJ$119,$I54,96+$J54)/$K54)</f>
        <v/>
      </c>
      <c r="Y54" s="19">
        <f>IF(OR($I54=0,$J54=0,$K54=0),0,$H54*INDEX(CALC_StripData!$C$5:$DJ$119,$I54,104+$J54)/$K54)</f>
        <v/>
      </c>
      <c r="Z54" s="2">
        <f>ROUND(SUM($L54:$Y54)-$H54,6)</f>
        <v/>
      </c>
    </row>
    <row r="55">
      <c r="A55" s="2" t="n">
        <v>7</v>
      </c>
      <c r="B55" s="2" t="n">
        <v>3</v>
      </c>
      <c r="C55" s="9">
        <f>Settings!$B$6+2</f>
        <v/>
      </c>
      <c r="D55" s="9">
        <f>IN_Shock!$C$20</f>
        <v/>
      </c>
      <c r="E55" s="9">
        <f>IN_Shock!$D$20</f>
        <v/>
      </c>
      <c r="F55" s="9">
        <f>IN_Shock!$E$20</f>
        <v/>
      </c>
      <c r="G55" s="9">
        <f>IN_Shock!$F$20</f>
        <v/>
      </c>
      <c r="H55" s="9">
        <f>IF($F55="Y",IFERROR(IN_Shock!I20,0)*Settings!$B$12,0)</f>
        <v/>
      </c>
      <c r="I55" s="2">
        <f>IFERROR(MATCH($D55,Lists!$B$5:$B$119,0),0)</f>
        <v/>
      </c>
      <c r="J55" s="2">
        <f>IFERROR(MATCH($E55,Lists!$B$124:$B$131,0),0)</f>
        <v/>
      </c>
      <c r="K55" s="2">
        <f>IF(OR($I55=0,$J55=0),0,INDEX(CALC_PP!$C$5:$J$119,$I55,$J55))</f>
        <v/>
      </c>
      <c r="L55" s="19">
        <f>IF(OR($I55=0,$J55=0,$K55=0),0,$H55*INDEX(CALC_StripData!$C$5:$DJ$119,$I55,0+$J55)/$K55)</f>
        <v/>
      </c>
      <c r="M55" s="19">
        <f>IF(OR($I55=0,$J55=0,$K55=0),0,$H55*INDEX(CALC_StripData!$C$5:$DJ$119,$I55,8+$J55)/$K55)</f>
        <v/>
      </c>
      <c r="N55" s="19">
        <f>IF(OR($I55=0,$J55=0,$K55=0),0,$H55*INDEX(CALC_StripData!$C$5:$DJ$119,$I55,16+$J55)/$K55)</f>
        <v/>
      </c>
      <c r="O55" s="19">
        <f>IF(OR($I55=0,$J55=0,$K55=0),0,$H55*INDEX(CALC_StripData!$C$5:$DJ$119,$I55,24+$J55)/$K55)</f>
        <v/>
      </c>
      <c r="P55" s="19">
        <f>IF(OR($I55=0,$J55=0,$K55=0),0,$H55*INDEX(CALC_StripData!$C$5:$DJ$119,$I55,32+$J55)/$K55)</f>
        <v/>
      </c>
      <c r="Q55" s="19">
        <f>IF(OR($I55=0,$J55=0,$K55=0),0,$H55*INDEX(CALC_StripData!$C$5:$DJ$119,$I55,40+$J55)/$K55)</f>
        <v/>
      </c>
      <c r="R55" s="19">
        <f>IF(OR($I55=0,$J55=0,$K55=0),0,$H55*INDEX(CALC_StripData!$C$5:$DJ$119,$I55,48+$J55)/$K55)</f>
        <v/>
      </c>
      <c r="S55" s="19">
        <f>IF(OR($I55=0,$J55=0,$K55=0),0,$H55*INDEX(CALC_StripData!$C$5:$DJ$119,$I55,56+$J55)/$K55)</f>
        <v/>
      </c>
      <c r="T55" s="19">
        <f>IF(OR($I55=0,$J55=0,$K55=0),0,$H55*INDEX(CALC_StripData!$C$5:$DJ$119,$I55,64+$J55)/$K55)</f>
        <v/>
      </c>
      <c r="U55" s="19">
        <f>IF(OR($I55=0,$J55=0,$K55=0),0,$H55*INDEX(CALC_StripData!$C$5:$DJ$119,$I55,72+$J55)/$K55)</f>
        <v/>
      </c>
      <c r="V55" s="19">
        <f>IF(OR($I55=0,$J55=0,$K55=0),0,$H55*INDEX(CALC_StripData!$C$5:$DJ$119,$I55,80+$J55)/$K55)</f>
        <v/>
      </c>
      <c r="W55" s="19">
        <f>IF(OR($I55=0,$J55=0,$K55=0),0,$H55*INDEX(CALC_StripData!$C$5:$DJ$119,$I55,88+$J55)/$K55)</f>
        <v/>
      </c>
      <c r="X55" s="19">
        <f>IF(OR($I55=0,$J55=0,$K55=0),0,$H55*INDEX(CALC_StripData!$C$5:$DJ$119,$I55,96+$J55)/$K55)</f>
        <v/>
      </c>
      <c r="Y55" s="19">
        <f>IF(OR($I55=0,$J55=0,$K55=0),0,$H55*INDEX(CALC_StripData!$C$5:$DJ$119,$I55,104+$J55)/$K55)</f>
        <v/>
      </c>
      <c r="Z55" s="2">
        <f>ROUND(SUM($L55:$Y55)-$H55,6)</f>
        <v/>
      </c>
    </row>
    <row r="56">
      <c r="A56" s="2" t="n">
        <v>7</v>
      </c>
      <c r="B56" s="2" t="n">
        <v>4</v>
      </c>
      <c r="C56" s="9">
        <f>Settings!$B$6+3</f>
        <v/>
      </c>
      <c r="D56" s="9">
        <f>IN_Shock!$C$20</f>
        <v/>
      </c>
      <c r="E56" s="9">
        <f>IN_Shock!$D$20</f>
        <v/>
      </c>
      <c r="F56" s="9">
        <f>IN_Shock!$E$20</f>
        <v/>
      </c>
      <c r="G56" s="9">
        <f>IN_Shock!$F$20</f>
        <v/>
      </c>
      <c r="H56" s="9">
        <f>IF($F56="Y",IFERROR(IN_Shock!J20,0)*Settings!$B$12,0)</f>
        <v/>
      </c>
      <c r="I56" s="2">
        <f>IFERROR(MATCH($D56,Lists!$B$5:$B$119,0),0)</f>
        <v/>
      </c>
      <c r="J56" s="2">
        <f>IFERROR(MATCH($E56,Lists!$B$124:$B$131,0),0)</f>
        <v/>
      </c>
      <c r="K56" s="2">
        <f>IF(OR($I56=0,$J56=0),0,INDEX(CALC_PP!$C$5:$J$119,$I56,$J56))</f>
        <v/>
      </c>
      <c r="L56" s="19">
        <f>IF(OR($I56=0,$J56=0,$K56=0),0,$H56*INDEX(CALC_StripData!$C$5:$DJ$119,$I56,0+$J56)/$K56)</f>
        <v/>
      </c>
      <c r="M56" s="19">
        <f>IF(OR($I56=0,$J56=0,$K56=0),0,$H56*INDEX(CALC_StripData!$C$5:$DJ$119,$I56,8+$J56)/$K56)</f>
        <v/>
      </c>
      <c r="N56" s="19">
        <f>IF(OR($I56=0,$J56=0,$K56=0),0,$H56*INDEX(CALC_StripData!$C$5:$DJ$119,$I56,16+$J56)/$K56)</f>
        <v/>
      </c>
      <c r="O56" s="19">
        <f>IF(OR($I56=0,$J56=0,$K56=0),0,$H56*INDEX(CALC_StripData!$C$5:$DJ$119,$I56,24+$J56)/$K56)</f>
        <v/>
      </c>
      <c r="P56" s="19">
        <f>IF(OR($I56=0,$J56=0,$K56=0),0,$H56*INDEX(CALC_StripData!$C$5:$DJ$119,$I56,32+$J56)/$K56)</f>
        <v/>
      </c>
      <c r="Q56" s="19">
        <f>IF(OR($I56=0,$J56=0,$K56=0),0,$H56*INDEX(CALC_StripData!$C$5:$DJ$119,$I56,40+$J56)/$K56)</f>
        <v/>
      </c>
      <c r="R56" s="19">
        <f>IF(OR($I56=0,$J56=0,$K56=0),0,$H56*INDEX(CALC_StripData!$C$5:$DJ$119,$I56,48+$J56)/$K56)</f>
        <v/>
      </c>
      <c r="S56" s="19">
        <f>IF(OR($I56=0,$J56=0,$K56=0),0,$H56*INDEX(CALC_StripData!$C$5:$DJ$119,$I56,56+$J56)/$K56)</f>
        <v/>
      </c>
      <c r="T56" s="19">
        <f>IF(OR($I56=0,$J56=0,$K56=0),0,$H56*INDEX(CALC_StripData!$C$5:$DJ$119,$I56,64+$J56)/$K56)</f>
        <v/>
      </c>
      <c r="U56" s="19">
        <f>IF(OR($I56=0,$J56=0,$K56=0),0,$H56*INDEX(CALC_StripData!$C$5:$DJ$119,$I56,72+$J56)/$K56)</f>
        <v/>
      </c>
      <c r="V56" s="19">
        <f>IF(OR($I56=0,$J56=0,$K56=0),0,$H56*INDEX(CALC_StripData!$C$5:$DJ$119,$I56,80+$J56)/$K56)</f>
        <v/>
      </c>
      <c r="W56" s="19">
        <f>IF(OR($I56=0,$J56=0,$K56=0),0,$H56*INDEX(CALC_StripData!$C$5:$DJ$119,$I56,88+$J56)/$K56)</f>
        <v/>
      </c>
      <c r="X56" s="19">
        <f>IF(OR($I56=0,$J56=0,$K56=0),0,$H56*INDEX(CALC_StripData!$C$5:$DJ$119,$I56,96+$J56)/$K56)</f>
        <v/>
      </c>
      <c r="Y56" s="19">
        <f>IF(OR($I56=0,$J56=0,$K56=0),0,$H56*INDEX(CALC_StripData!$C$5:$DJ$119,$I56,104+$J56)/$K56)</f>
        <v/>
      </c>
      <c r="Z56" s="2">
        <f>ROUND(SUM($L56:$Y56)-$H56,6)</f>
        <v/>
      </c>
    </row>
    <row r="57">
      <c r="A57" s="2" t="n">
        <v>7</v>
      </c>
      <c r="B57" s="2" t="n">
        <v>5</v>
      </c>
      <c r="C57" s="9">
        <f>Settings!$B$6+4</f>
        <v/>
      </c>
      <c r="D57" s="9">
        <f>IN_Shock!$C$20</f>
        <v/>
      </c>
      <c r="E57" s="9">
        <f>IN_Shock!$D$20</f>
        <v/>
      </c>
      <c r="F57" s="9">
        <f>IN_Shock!$E$20</f>
        <v/>
      </c>
      <c r="G57" s="9">
        <f>IN_Shock!$F$20</f>
        <v/>
      </c>
      <c r="H57" s="9">
        <f>IF($F57="Y",IFERROR(IN_Shock!K20,0)*Settings!$B$12,0)</f>
        <v/>
      </c>
      <c r="I57" s="2">
        <f>IFERROR(MATCH($D57,Lists!$B$5:$B$119,0),0)</f>
        <v/>
      </c>
      <c r="J57" s="2">
        <f>IFERROR(MATCH($E57,Lists!$B$124:$B$131,0),0)</f>
        <v/>
      </c>
      <c r="K57" s="2">
        <f>IF(OR($I57=0,$J57=0),0,INDEX(CALC_PP!$C$5:$J$119,$I57,$J57))</f>
        <v/>
      </c>
      <c r="L57" s="19">
        <f>IF(OR($I57=0,$J57=0,$K57=0),0,$H57*INDEX(CALC_StripData!$C$5:$DJ$119,$I57,0+$J57)/$K57)</f>
        <v/>
      </c>
      <c r="M57" s="19">
        <f>IF(OR($I57=0,$J57=0,$K57=0),0,$H57*INDEX(CALC_StripData!$C$5:$DJ$119,$I57,8+$J57)/$K57)</f>
        <v/>
      </c>
      <c r="N57" s="19">
        <f>IF(OR($I57=0,$J57=0,$K57=0),0,$H57*INDEX(CALC_StripData!$C$5:$DJ$119,$I57,16+$J57)/$K57)</f>
        <v/>
      </c>
      <c r="O57" s="19">
        <f>IF(OR($I57=0,$J57=0,$K57=0),0,$H57*INDEX(CALC_StripData!$C$5:$DJ$119,$I57,24+$J57)/$K57)</f>
        <v/>
      </c>
      <c r="P57" s="19">
        <f>IF(OR($I57=0,$J57=0,$K57=0),0,$H57*INDEX(CALC_StripData!$C$5:$DJ$119,$I57,32+$J57)/$K57)</f>
        <v/>
      </c>
      <c r="Q57" s="19">
        <f>IF(OR($I57=0,$J57=0,$K57=0),0,$H57*INDEX(CALC_StripData!$C$5:$DJ$119,$I57,40+$J57)/$K57)</f>
        <v/>
      </c>
      <c r="R57" s="19">
        <f>IF(OR($I57=0,$J57=0,$K57=0),0,$H57*INDEX(CALC_StripData!$C$5:$DJ$119,$I57,48+$J57)/$K57)</f>
        <v/>
      </c>
      <c r="S57" s="19">
        <f>IF(OR($I57=0,$J57=0,$K57=0),0,$H57*INDEX(CALC_StripData!$C$5:$DJ$119,$I57,56+$J57)/$K57)</f>
        <v/>
      </c>
      <c r="T57" s="19">
        <f>IF(OR($I57=0,$J57=0,$K57=0),0,$H57*INDEX(CALC_StripData!$C$5:$DJ$119,$I57,64+$J57)/$K57)</f>
        <v/>
      </c>
      <c r="U57" s="19">
        <f>IF(OR($I57=0,$J57=0,$K57=0),0,$H57*INDEX(CALC_StripData!$C$5:$DJ$119,$I57,72+$J57)/$K57)</f>
        <v/>
      </c>
      <c r="V57" s="19">
        <f>IF(OR($I57=0,$J57=0,$K57=0),0,$H57*INDEX(CALC_StripData!$C$5:$DJ$119,$I57,80+$J57)/$K57)</f>
        <v/>
      </c>
      <c r="W57" s="19">
        <f>IF(OR($I57=0,$J57=0,$K57=0),0,$H57*INDEX(CALC_StripData!$C$5:$DJ$119,$I57,88+$J57)/$K57)</f>
        <v/>
      </c>
      <c r="X57" s="19">
        <f>IF(OR($I57=0,$J57=0,$K57=0),0,$H57*INDEX(CALC_StripData!$C$5:$DJ$119,$I57,96+$J57)/$K57)</f>
        <v/>
      </c>
      <c r="Y57" s="19">
        <f>IF(OR($I57=0,$J57=0,$K57=0),0,$H57*INDEX(CALC_StripData!$C$5:$DJ$119,$I57,104+$J57)/$K57)</f>
        <v/>
      </c>
      <c r="Z57" s="2">
        <f>ROUND(SUM($L57:$Y57)-$H57,6)</f>
        <v/>
      </c>
    </row>
    <row r="58">
      <c r="A58" s="2" t="n">
        <v>7</v>
      </c>
      <c r="B58" s="2" t="n">
        <v>6</v>
      </c>
      <c r="C58" s="9">
        <f>Settings!$B$6+5</f>
        <v/>
      </c>
      <c r="D58" s="9">
        <f>IN_Shock!$C$20</f>
        <v/>
      </c>
      <c r="E58" s="9">
        <f>IN_Shock!$D$20</f>
        <v/>
      </c>
      <c r="F58" s="9">
        <f>IN_Shock!$E$20</f>
        <v/>
      </c>
      <c r="G58" s="9">
        <f>IN_Shock!$F$20</f>
        <v/>
      </c>
      <c r="H58" s="9">
        <f>IF($F58="Y",IFERROR(IN_Shock!L20,0)*Settings!$B$12,0)</f>
        <v/>
      </c>
      <c r="I58" s="2">
        <f>IFERROR(MATCH($D58,Lists!$B$5:$B$119,0),0)</f>
        <v/>
      </c>
      <c r="J58" s="2">
        <f>IFERROR(MATCH($E58,Lists!$B$124:$B$131,0),0)</f>
        <v/>
      </c>
      <c r="K58" s="2">
        <f>IF(OR($I58=0,$J58=0),0,INDEX(CALC_PP!$C$5:$J$119,$I58,$J58))</f>
        <v/>
      </c>
      <c r="L58" s="19">
        <f>IF(OR($I58=0,$J58=0,$K58=0),0,$H58*INDEX(CALC_StripData!$C$5:$DJ$119,$I58,0+$J58)/$K58)</f>
        <v/>
      </c>
      <c r="M58" s="19">
        <f>IF(OR($I58=0,$J58=0,$K58=0),0,$H58*INDEX(CALC_StripData!$C$5:$DJ$119,$I58,8+$J58)/$K58)</f>
        <v/>
      </c>
      <c r="N58" s="19">
        <f>IF(OR($I58=0,$J58=0,$K58=0),0,$H58*INDEX(CALC_StripData!$C$5:$DJ$119,$I58,16+$J58)/$K58)</f>
        <v/>
      </c>
      <c r="O58" s="19">
        <f>IF(OR($I58=0,$J58=0,$K58=0),0,$H58*INDEX(CALC_StripData!$C$5:$DJ$119,$I58,24+$J58)/$K58)</f>
        <v/>
      </c>
      <c r="P58" s="19">
        <f>IF(OR($I58=0,$J58=0,$K58=0),0,$H58*INDEX(CALC_StripData!$C$5:$DJ$119,$I58,32+$J58)/$K58)</f>
        <v/>
      </c>
      <c r="Q58" s="19">
        <f>IF(OR($I58=0,$J58=0,$K58=0),0,$H58*INDEX(CALC_StripData!$C$5:$DJ$119,$I58,40+$J58)/$K58)</f>
        <v/>
      </c>
      <c r="R58" s="19">
        <f>IF(OR($I58=0,$J58=0,$K58=0),0,$H58*INDEX(CALC_StripData!$C$5:$DJ$119,$I58,48+$J58)/$K58)</f>
        <v/>
      </c>
      <c r="S58" s="19">
        <f>IF(OR($I58=0,$J58=0,$K58=0),0,$H58*INDEX(CALC_StripData!$C$5:$DJ$119,$I58,56+$J58)/$K58)</f>
        <v/>
      </c>
      <c r="T58" s="19">
        <f>IF(OR($I58=0,$J58=0,$K58=0),0,$H58*INDEX(CALC_StripData!$C$5:$DJ$119,$I58,64+$J58)/$K58)</f>
        <v/>
      </c>
      <c r="U58" s="19">
        <f>IF(OR($I58=0,$J58=0,$K58=0),0,$H58*INDEX(CALC_StripData!$C$5:$DJ$119,$I58,72+$J58)/$K58)</f>
        <v/>
      </c>
      <c r="V58" s="19">
        <f>IF(OR($I58=0,$J58=0,$K58=0),0,$H58*INDEX(CALC_StripData!$C$5:$DJ$119,$I58,80+$J58)/$K58)</f>
        <v/>
      </c>
      <c r="W58" s="19">
        <f>IF(OR($I58=0,$J58=0,$K58=0),0,$H58*INDEX(CALC_StripData!$C$5:$DJ$119,$I58,88+$J58)/$K58)</f>
        <v/>
      </c>
      <c r="X58" s="19">
        <f>IF(OR($I58=0,$J58=0,$K58=0),0,$H58*INDEX(CALC_StripData!$C$5:$DJ$119,$I58,96+$J58)/$K58)</f>
        <v/>
      </c>
      <c r="Y58" s="19">
        <f>IF(OR($I58=0,$J58=0,$K58=0),0,$H58*INDEX(CALC_StripData!$C$5:$DJ$119,$I58,104+$J58)/$K58)</f>
        <v/>
      </c>
      <c r="Z58" s="2">
        <f>ROUND(SUM($L58:$Y58)-$H58,6)</f>
        <v/>
      </c>
    </row>
    <row r="59">
      <c r="A59" s="2" t="n">
        <v>7</v>
      </c>
      <c r="B59" s="2" t="n">
        <v>7</v>
      </c>
      <c r="C59" s="9">
        <f>Settings!$B$6+6</f>
        <v/>
      </c>
      <c r="D59" s="9">
        <f>IN_Shock!$C$20</f>
        <v/>
      </c>
      <c r="E59" s="9">
        <f>IN_Shock!$D$20</f>
        <v/>
      </c>
      <c r="F59" s="9">
        <f>IN_Shock!$E$20</f>
        <v/>
      </c>
      <c r="G59" s="9">
        <f>IN_Shock!$F$20</f>
        <v/>
      </c>
      <c r="H59" s="9">
        <f>IF($F59="Y",IFERROR(IN_Shock!M20,0)*Settings!$B$12,0)</f>
        <v/>
      </c>
      <c r="I59" s="2">
        <f>IFERROR(MATCH($D59,Lists!$B$5:$B$119,0),0)</f>
        <v/>
      </c>
      <c r="J59" s="2">
        <f>IFERROR(MATCH($E59,Lists!$B$124:$B$131,0),0)</f>
        <v/>
      </c>
      <c r="K59" s="2">
        <f>IF(OR($I59=0,$J59=0),0,INDEX(CALC_PP!$C$5:$J$119,$I59,$J59))</f>
        <v/>
      </c>
      <c r="L59" s="19">
        <f>IF(OR($I59=0,$J59=0,$K59=0),0,$H59*INDEX(CALC_StripData!$C$5:$DJ$119,$I59,0+$J59)/$K59)</f>
        <v/>
      </c>
      <c r="M59" s="19">
        <f>IF(OR($I59=0,$J59=0,$K59=0),0,$H59*INDEX(CALC_StripData!$C$5:$DJ$119,$I59,8+$J59)/$K59)</f>
        <v/>
      </c>
      <c r="N59" s="19">
        <f>IF(OR($I59=0,$J59=0,$K59=0),0,$H59*INDEX(CALC_StripData!$C$5:$DJ$119,$I59,16+$J59)/$K59)</f>
        <v/>
      </c>
      <c r="O59" s="19">
        <f>IF(OR($I59=0,$J59=0,$K59=0),0,$H59*INDEX(CALC_StripData!$C$5:$DJ$119,$I59,24+$J59)/$K59)</f>
        <v/>
      </c>
      <c r="P59" s="19">
        <f>IF(OR($I59=0,$J59=0,$K59=0),0,$H59*INDEX(CALC_StripData!$C$5:$DJ$119,$I59,32+$J59)/$K59)</f>
        <v/>
      </c>
      <c r="Q59" s="19">
        <f>IF(OR($I59=0,$J59=0,$K59=0),0,$H59*INDEX(CALC_StripData!$C$5:$DJ$119,$I59,40+$J59)/$K59)</f>
        <v/>
      </c>
      <c r="R59" s="19">
        <f>IF(OR($I59=0,$J59=0,$K59=0),0,$H59*INDEX(CALC_StripData!$C$5:$DJ$119,$I59,48+$J59)/$K59)</f>
        <v/>
      </c>
      <c r="S59" s="19">
        <f>IF(OR($I59=0,$J59=0,$K59=0),0,$H59*INDEX(CALC_StripData!$C$5:$DJ$119,$I59,56+$J59)/$K59)</f>
        <v/>
      </c>
      <c r="T59" s="19">
        <f>IF(OR($I59=0,$J59=0,$K59=0),0,$H59*INDEX(CALC_StripData!$C$5:$DJ$119,$I59,64+$J59)/$K59)</f>
        <v/>
      </c>
      <c r="U59" s="19">
        <f>IF(OR($I59=0,$J59=0,$K59=0),0,$H59*INDEX(CALC_StripData!$C$5:$DJ$119,$I59,72+$J59)/$K59)</f>
        <v/>
      </c>
      <c r="V59" s="19">
        <f>IF(OR($I59=0,$J59=0,$K59=0),0,$H59*INDEX(CALC_StripData!$C$5:$DJ$119,$I59,80+$J59)/$K59)</f>
        <v/>
      </c>
      <c r="W59" s="19">
        <f>IF(OR($I59=0,$J59=0,$K59=0),0,$H59*INDEX(CALC_StripData!$C$5:$DJ$119,$I59,88+$J59)/$K59)</f>
        <v/>
      </c>
      <c r="X59" s="19">
        <f>IF(OR($I59=0,$J59=0,$K59=0),0,$H59*INDEX(CALC_StripData!$C$5:$DJ$119,$I59,96+$J59)/$K59)</f>
        <v/>
      </c>
      <c r="Y59" s="19">
        <f>IF(OR($I59=0,$J59=0,$K59=0),0,$H59*INDEX(CALC_StripData!$C$5:$DJ$119,$I59,104+$J59)/$K59)</f>
        <v/>
      </c>
      <c r="Z59" s="2">
        <f>ROUND(SUM($L59:$Y59)-$H59,6)</f>
        <v/>
      </c>
    </row>
    <row r="60">
      <c r="A60" s="2" t="n">
        <v>7</v>
      </c>
      <c r="B60" s="2" t="n">
        <v>8</v>
      </c>
      <c r="C60" s="9">
        <f>Settings!$B$6+7</f>
        <v/>
      </c>
      <c r="D60" s="9">
        <f>IN_Shock!$C$20</f>
        <v/>
      </c>
      <c r="E60" s="9">
        <f>IN_Shock!$D$20</f>
        <v/>
      </c>
      <c r="F60" s="9">
        <f>IN_Shock!$E$20</f>
        <v/>
      </c>
      <c r="G60" s="9">
        <f>IN_Shock!$F$20</f>
        <v/>
      </c>
      <c r="H60" s="9">
        <f>IF($F60="Y",IFERROR(IN_Shock!N20,0)*Settings!$B$12,0)</f>
        <v/>
      </c>
      <c r="I60" s="2">
        <f>IFERROR(MATCH($D60,Lists!$B$5:$B$119,0),0)</f>
        <v/>
      </c>
      <c r="J60" s="2">
        <f>IFERROR(MATCH($E60,Lists!$B$124:$B$131,0),0)</f>
        <v/>
      </c>
      <c r="K60" s="2">
        <f>IF(OR($I60=0,$J60=0),0,INDEX(CALC_PP!$C$5:$J$119,$I60,$J60))</f>
        <v/>
      </c>
      <c r="L60" s="19">
        <f>IF(OR($I60=0,$J60=0,$K60=0),0,$H60*INDEX(CALC_StripData!$C$5:$DJ$119,$I60,0+$J60)/$K60)</f>
        <v/>
      </c>
      <c r="M60" s="19">
        <f>IF(OR($I60=0,$J60=0,$K60=0),0,$H60*INDEX(CALC_StripData!$C$5:$DJ$119,$I60,8+$J60)/$K60)</f>
        <v/>
      </c>
      <c r="N60" s="19">
        <f>IF(OR($I60=0,$J60=0,$K60=0),0,$H60*INDEX(CALC_StripData!$C$5:$DJ$119,$I60,16+$J60)/$K60)</f>
        <v/>
      </c>
      <c r="O60" s="19">
        <f>IF(OR($I60=0,$J60=0,$K60=0),0,$H60*INDEX(CALC_StripData!$C$5:$DJ$119,$I60,24+$J60)/$K60)</f>
        <v/>
      </c>
      <c r="P60" s="19">
        <f>IF(OR($I60=0,$J60=0,$K60=0),0,$H60*INDEX(CALC_StripData!$C$5:$DJ$119,$I60,32+$J60)/$K60)</f>
        <v/>
      </c>
      <c r="Q60" s="19">
        <f>IF(OR($I60=0,$J60=0,$K60=0),0,$H60*INDEX(CALC_StripData!$C$5:$DJ$119,$I60,40+$J60)/$K60)</f>
        <v/>
      </c>
      <c r="R60" s="19">
        <f>IF(OR($I60=0,$J60=0,$K60=0),0,$H60*INDEX(CALC_StripData!$C$5:$DJ$119,$I60,48+$J60)/$K60)</f>
        <v/>
      </c>
      <c r="S60" s="19">
        <f>IF(OR($I60=0,$J60=0,$K60=0),0,$H60*INDEX(CALC_StripData!$C$5:$DJ$119,$I60,56+$J60)/$K60)</f>
        <v/>
      </c>
      <c r="T60" s="19">
        <f>IF(OR($I60=0,$J60=0,$K60=0),0,$H60*INDEX(CALC_StripData!$C$5:$DJ$119,$I60,64+$J60)/$K60)</f>
        <v/>
      </c>
      <c r="U60" s="19">
        <f>IF(OR($I60=0,$J60=0,$K60=0),0,$H60*INDEX(CALC_StripData!$C$5:$DJ$119,$I60,72+$J60)/$K60)</f>
        <v/>
      </c>
      <c r="V60" s="19">
        <f>IF(OR($I60=0,$J60=0,$K60=0),0,$H60*INDEX(CALC_StripData!$C$5:$DJ$119,$I60,80+$J60)/$K60)</f>
        <v/>
      </c>
      <c r="W60" s="19">
        <f>IF(OR($I60=0,$J60=0,$K60=0),0,$H60*INDEX(CALC_StripData!$C$5:$DJ$119,$I60,88+$J60)/$K60)</f>
        <v/>
      </c>
      <c r="X60" s="19">
        <f>IF(OR($I60=0,$J60=0,$K60=0),0,$H60*INDEX(CALC_StripData!$C$5:$DJ$119,$I60,96+$J60)/$K60)</f>
        <v/>
      </c>
      <c r="Y60" s="19">
        <f>IF(OR($I60=0,$J60=0,$K60=0),0,$H60*INDEX(CALC_StripData!$C$5:$DJ$119,$I60,104+$J60)/$K60)</f>
        <v/>
      </c>
      <c r="Z60" s="2">
        <f>ROUND(SUM($L60:$Y60)-$H60,6)</f>
        <v/>
      </c>
    </row>
    <row r="61">
      <c r="A61" s="2" t="n">
        <v>8</v>
      </c>
      <c r="B61" s="2" t="n">
        <v>1</v>
      </c>
      <c r="C61" s="9">
        <f>Settings!$B$6+0</f>
        <v/>
      </c>
      <c r="D61" s="9">
        <f>IN_Shock!$C$21</f>
        <v/>
      </c>
      <c r="E61" s="9">
        <f>IN_Shock!$D$21</f>
        <v/>
      </c>
      <c r="F61" s="9">
        <f>IN_Shock!$E$21</f>
        <v/>
      </c>
      <c r="G61" s="9">
        <f>IN_Shock!$F$21</f>
        <v/>
      </c>
      <c r="H61" s="9">
        <f>IF($F61="Y",IFERROR(IN_Shock!G21,0)*Settings!$B$12,0)</f>
        <v/>
      </c>
      <c r="I61" s="2">
        <f>IFERROR(MATCH($D61,Lists!$B$5:$B$119,0),0)</f>
        <v/>
      </c>
      <c r="J61" s="2">
        <f>IFERROR(MATCH($E61,Lists!$B$124:$B$131,0),0)</f>
        <v/>
      </c>
      <c r="K61" s="2">
        <f>IF(OR($I61=0,$J61=0),0,INDEX(CALC_PP!$C$5:$J$119,$I61,$J61))</f>
        <v/>
      </c>
      <c r="L61" s="19">
        <f>IF(OR($I61=0,$J61=0,$K61=0),0,$H61*INDEX(CALC_StripData!$C$5:$DJ$119,$I61,0+$J61)/$K61)</f>
        <v/>
      </c>
      <c r="M61" s="19">
        <f>IF(OR($I61=0,$J61=0,$K61=0),0,$H61*INDEX(CALC_StripData!$C$5:$DJ$119,$I61,8+$J61)/$K61)</f>
        <v/>
      </c>
      <c r="N61" s="19">
        <f>IF(OR($I61=0,$J61=0,$K61=0),0,$H61*INDEX(CALC_StripData!$C$5:$DJ$119,$I61,16+$J61)/$K61)</f>
        <v/>
      </c>
      <c r="O61" s="19">
        <f>IF(OR($I61=0,$J61=0,$K61=0),0,$H61*INDEX(CALC_StripData!$C$5:$DJ$119,$I61,24+$J61)/$K61)</f>
        <v/>
      </c>
      <c r="P61" s="19">
        <f>IF(OR($I61=0,$J61=0,$K61=0),0,$H61*INDEX(CALC_StripData!$C$5:$DJ$119,$I61,32+$J61)/$K61)</f>
        <v/>
      </c>
      <c r="Q61" s="19">
        <f>IF(OR($I61=0,$J61=0,$K61=0),0,$H61*INDEX(CALC_StripData!$C$5:$DJ$119,$I61,40+$J61)/$K61)</f>
        <v/>
      </c>
      <c r="R61" s="19">
        <f>IF(OR($I61=0,$J61=0,$K61=0),0,$H61*INDEX(CALC_StripData!$C$5:$DJ$119,$I61,48+$J61)/$K61)</f>
        <v/>
      </c>
      <c r="S61" s="19">
        <f>IF(OR($I61=0,$J61=0,$K61=0),0,$H61*INDEX(CALC_StripData!$C$5:$DJ$119,$I61,56+$J61)/$K61)</f>
        <v/>
      </c>
      <c r="T61" s="19">
        <f>IF(OR($I61=0,$J61=0,$K61=0),0,$H61*INDEX(CALC_StripData!$C$5:$DJ$119,$I61,64+$J61)/$K61)</f>
        <v/>
      </c>
      <c r="U61" s="19">
        <f>IF(OR($I61=0,$J61=0,$K61=0),0,$H61*INDEX(CALC_StripData!$C$5:$DJ$119,$I61,72+$J61)/$K61)</f>
        <v/>
      </c>
      <c r="V61" s="19">
        <f>IF(OR($I61=0,$J61=0,$K61=0),0,$H61*INDEX(CALC_StripData!$C$5:$DJ$119,$I61,80+$J61)/$K61)</f>
        <v/>
      </c>
      <c r="W61" s="19">
        <f>IF(OR($I61=0,$J61=0,$K61=0),0,$H61*INDEX(CALC_StripData!$C$5:$DJ$119,$I61,88+$J61)/$K61)</f>
        <v/>
      </c>
      <c r="X61" s="19">
        <f>IF(OR($I61=0,$J61=0,$K61=0),0,$H61*INDEX(CALC_StripData!$C$5:$DJ$119,$I61,96+$J61)/$K61)</f>
        <v/>
      </c>
      <c r="Y61" s="19">
        <f>IF(OR($I61=0,$J61=0,$K61=0),0,$H61*INDEX(CALC_StripData!$C$5:$DJ$119,$I61,104+$J61)/$K61)</f>
        <v/>
      </c>
      <c r="Z61" s="2">
        <f>ROUND(SUM($L61:$Y61)-$H61,6)</f>
        <v/>
      </c>
    </row>
    <row r="62">
      <c r="A62" s="2" t="n">
        <v>8</v>
      </c>
      <c r="B62" s="2" t="n">
        <v>2</v>
      </c>
      <c r="C62" s="9">
        <f>Settings!$B$6+1</f>
        <v/>
      </c>
      <c r="D62" s="9">
        <f>IN_Shock!$C$21</f>
        <v/>
      </c>
      <c r="E62" s="9">
        <f>IN_Shock!$D$21</f>
        <v/>
      </c>
      <c r="F62" s="9">
        <f>IN_Shock!$E$21</f>
        <v/>
      </c>
      <c r="G62" s="9">
        <f>IN_Shock!$F$21</f>
        <v/>
      </c>
      <c r="H62" s="9">
        <f>IF($F62="Y",IFERROR(IN_Shock!H21,0)*Settings!$B$12,0)</f>
        <v/>
      </c>
      <c r="I62" s="2">
        <f>IFERROR(MATCH($D62,Lists!$B$5:$B$119,0),0)</f>
        <v/>
      </c>
      <c r="J62" s="2">
        <f>IFERROR(MATCH($E62,Lists!$B$124:$B$131,0),0)</f>
        <v/>
      </c>
      <c r="K62" s="2">
        <f>IF(OR($I62=0,$J62=0),0,INDEX(CALC_PP!$C$5:$J$119,$I62,$J62))</f>
        <v/>
      </c>
      <c r="L62" s="19">
        <f>IF(OR($I62=0,$J62=0,$K62=0),0,$H62*INDEX(CALC_StripData!$C$5:$DJ$119,$I62,0+$J62)/$K62)</f>
        <v/>
      </c>
      <c r="M62" s="19">
        <f>IF(OR($I62=0,$J62=0,$K62=0),0,$H62*INDEX(CALC_StripData!$C$5:$DJ$119,$I62,8+$J62)/$K62)</f>
        <v/>
      </c>
      <c r="N62" s="19">
        <f>IF(OR($I62=0,$J62=0,$K62=0),0,$H62*INDEX(CALC_StripData!$C$5:$DJ$119,$I62,16+$J62)/$K62)</f>
        <v/>
      </c>
      <c r="O62" s="19">
        <f>IF(OR($I62=0,$J62=0,$K62=0),0,$H62*INDEX(CALC_StripData!$C$5:$DJ$119,$I62,24+$J62)/$K62)</f>
        <v/>
      </c>
      <c r="P62" s="19">
        <f>IF(OR($I62=0,$J62=0,$K62=0),0,$H62*INDEX(CALC_StripData!$C$5:$DJ$119,$I62,32+$J62)/$K62)</f>
        <v/>
      </c>
      <c r="Q62" s="19">
        <f>IF(OR($I62=0,$J62=0,$K62=0),0,$H62*INDEX(CALC_StripData!$C$5:$DJ$119,$I62,40+$J62)/$K62)</f>
        <v/>
      </c>
      <c r="R62" s="19">
        <f>IF(OR($I62=0,$J62=0,$K62=0),0,$H62*INDEX(CALC_StripData!$C$5:$DJ$119,$I62,48+$J62)/$K62)</f>
        <v/>
      </c>
      <c r="S62" s="19">
        <f>IF(OR($I62=0,$J62=0,$K62=0),0,$H62*INDEX(CALC_StripData!$C$5:$DJ$119,$I62,56+$J62)/$K62)</f>
        <v/>
      </c>
      <c r="T62" s="19">
        <f>IF(OR($I62=0,$J62=0,$K62=0),0,$H62*INDEX(CALC_StripData!$C$5:$DJ$119,$I62,64+$J62)/$K62)</f>
        <v/>
      </c>
      <c r="U62" s="19">
        <f>IF(OR($I62=0,$J62=0,$K62=0),0,$H62*INDEX(CALC_StripData!$C$5:$DJ$119,$I62,72+$J62)/$K62)</f>
        <v/>
      </c>
      <c r="V62" s="19">
        <f>IF(OR($I62=0,$J62=0,$K62=0),0,$H62*INDEX(CALC_StripData!$C$5:$DJ$119,$I62,80+$J62)/$K62)</f>
        <v/>
      </c>
      <c r="W62" s="19">
        <f>IF(OR($I62=0,$J62=0,$K62=0),0,$H62*INDEX(CALC_StripData!$C$5:$DJ$119,$I62,88+$J62)/$K62)</f>
        <v/>
      </c>
      <c r="X62" s="19">
        <f>IF(OR($I62=0,$J62=0,$K62=0),0,$H62*INDEX(CALC_StripData!$C$5:$DJ$119,$I62,96+$J62)/$K62)</f>
        <v/>
      </c>
      <c r="Y62" s="19">
        <f>IF(OR($I62=0,$J62=0,$K62=0),0,$H62*INDEX(CALC_StripData!$C$5:$DJ$119,$I62,104+$J62)/$K62)</f>
        <v/>
      </c>
      <c r="Z62" s="2">
        <f>ROUND(SUM($L62:$Y62)-$H62,6)</f>
        <v/>
      </c>
    </row>
    <row r="63">
      <c r="A63" s="2" t="n">
        <v>8</v>
      </c>
      <c r="B63" s="2" t="n">
        <v>3</v>
      </c>
      <c r="C63" s="9">
        <f>Settings!$B$6+2</f>
        <v/>
      </c>
      <c r="D63" s="9">
        <f>IN_Shock!$C$21</f>
        <v/>
      </c>
      <c r="E63" s="9">
        <f>IN_Shock!$D$21</f>
        <v/>
      </c>
      <c r="F63" s="9">
        <f>IN_Shock!$E$21</f>
        <v/>
      </c>
      <c r="G63" s="9">
        <f>IN_Shock!$F$21</f>
        <v/>
      </c>
      <c r="H63" s="9">
        <f>IF($F63="Y",IFERROR(IN_Shock!I21,0)*Settings!$B$12,0)</f>
        <v/>
      </c>
      <c r="I63" s="2">
        <f>IFERROR(MATCH($D63,Lists!$B$5:$B$119,0),0)</f>
        <v/>
      </c>
      <c r="J63" s="2">
        <f>IFERROR(MATCH($E63,Lists!$B$124:$B$131,0),0)</f>
        <v/>
      </c>
      <c r="K63" s="2">
        <f>IF(OR($I63=0,$J63=0),0,INDEX(CALC_PP!$C$5:$J$119,$I63,$J63))</f>
        <v/>
      </c>
      <c r="L63" s="19">
        <f>IF(OR($I63=0,$J63=0,$K63=0),0,$H63*INDEX(CALC_StripData!$C$5:$DJ$119,$I63,0+$J63)/$K63)</f>
        <v/>
      </c>
      <c r="M63" s="19">
        <f>IF(OR($I63=0,$J63=0,$K63=0),0,$H63*INDEX(CALC_StripData!$C$5:$DJ$119,$I63,8+$J63)/$K63)</f>
        <v/>
      </c>
      <c r="N63" s="19">
        <f>IF(OR($I63=0,$J63=0,$K63=0),0,$H63*INDEX(CALC_StripData!$C$5:$DJ$119,$I63,16+$J63)/$K63)</f>
        <v/>
      </c>
      <c r="O63" s="19">
        <f>IF(OR($I63=0,$J63=0,$K63=0),0,$H63*INDEX(CALC_StripData!$C$5:$DJ$119,$I63,24+$J63)/$K63)</f>
        <v/>
      </c>
      <c r="P63" s="19">
        <f>IF(OR($I63=0,$J63=0,$K63=0),0,$H63*INDEX(CALC_StripData!$C$5:$DJ$119,$I63,32+$J63)/$K63)</f>
        <v/>
      </c>
      <c r="Q63" s="19">
        <f>IF(OR($I63=0,$J63=0,$K63=0),0,$H63*INDEX(CALC_StripData!$C$5:$DJ$119,$I63,40+$J63)/$K63)</f>
        <v/>
      </c>
      <c r="R63" s="19">
        <f>IF(OR($I63=0,$J63=0,$K63=0),0,$H63*INDEX(CALC_StripData!$C$5:$DJ$119,$I63,48+$J63)/$K63)</f>
        <v/>
      </c>
      <c r="S63" s="19">
        <f>IF(OR($I63=0,$J63=0,$K63=0),0,$H63*INDEX(CALC_StripData!$C$5:$DJ$119,$I63,56+$J63)/$K63)</f>
        <v/>
      </c>
      <c r="T63" s="19">
        <f>IF(OR($I63=0,$J63=0,$K63=0),0,$H63*INDEX(CALC_StripData!$C$5:$DJ$119,$I63,64+$J63)/$K63)</f>
        <v/>
      </c>
      <c r="U63" s="19">
        <f>IF(OR($I63=0,$J63=0,$K63=0),0,$H63*INDEX(CALC_StripData!$C$5:$DJ$119,$I63,72+$J63)/$K63)</f>
        <v/>
      </c>
      <c r="V63" s="19">
        <f>IF(OR($I63=0,$J63=0,$K63=0),0,$H63*INDEX(CALC_StripData!$C$5:$DJ$119,$I63,80+$J63)/$K63)</f>
        <v/>
      </c>
      <c r="W63" s="19">
        <f>IF(OR($I63=0,$J63=0,$K63=0),0,$H63*INDEX(CALC_StripData!$C$5:$DJ$119,$I63,88+$J63)/$K63)</f>
        <v/>
      </c>
      <c r="X63" s="19">
        <f>IF(OR($I63=0,$J63=0,$K63=0),0,$H63*INDEX(CALC_StripData!$C$5:$DJ$119,$I63,96+$J63)/$K63)</f>
        <v/>
      </c>
      <c r="Y63" s="19">
        <f>IF(OR($I63=0,$J63=0,$K63=0),0,$H63*INDEX(CALC_StripData!$C$5:$DJ$119,$I63,104+$J63)/$K63)</f>
        <v/>
      </c>
      <c r="Z63" s="2">
        <f>ROUND(SUM($L63:$Y63)-$H63,6)</f>
        <v/>
      </c>
    </row>
    <row r="64">
      <c r="A64" s="2" t="n">
        <v>8</v>
      </c>
      <c r="B64" s="2" t="n">
        <v>4</v>
      </c>
      <c r="C64" s="9">
        <f>Settings!$B$6+3</f>
        <v/>
      </c>
      <c r="D64" s="9">
        <f>IN_Shock!$C$21</f>
        <v/>
      </c>
      <c r="E64" s="9">
        <f>IN_Shock!$D$21</f>
        <v/>
      </c>
      <c r="F64" s="9">
        <f>IN_Shock!$E$21</f>
        <v/>
      </c>
      <c r="G64" s="9">
        <f>IN_Shock!$F$21</f>
        <v/>
      </c>
      <c r="H64" s="9">
        <f>IF($F64="Y",IFERROR(IN_Shock!J21,0)*Settings!$B$12,0)</f>
        <v/>
      </c>
      <c r="I64" s="2">
        <f>IFERROR(MATCH($D64,Lists!$B$5:$B$119,0),0)</f>
        <v/>
      </c>
      <c r="J64" s="2">
        <f>IFERROR(MATCH($E64,Lists!$B$124:$B$131,0),0)</f>
        <v/>
      </c>
      <c r="K64" s="2">
        <f>IF(OR($I64=0,$J64=0),0,INDEX(CALC_PP!$C$5:$J$119,$I64,$J64))</f>
        <v/>
      </c>
      <c r="L64" s="19">
        <f>IF(OR($I64=0,$J64=0,$K64=0),0,$H64*INDEX(CALC_StripData!$C$5:$DJ$119,$I64,0+$J64)/$K64)</f>
        <v/>
      </c>
      <c r="M64" s="19">
        <f>IF(OR($I64=0,$J64=0,$K64=0),0,$H64*INDEX(CALC_StripData!$C$5:$DJ$119,$I64,8+$J64)/$K64)</f>
        <v/>
      </c>
      <c r="N64" s="19">
        <f>IF(OR($I64=0,$J64=0,$K64=0),0,$H64*INDEX(CALC_StripData!$C$5:$DJ$119,$I64,16+$J64)/$K64)</f>
        <v/>
      </c>
      <c r="O64" s="19">
        <f>IF(OR($I64=0,$J64=0,$K64=0),0,$H64*INDEX(CALC_StripData!$C$5:$DJ$119,$I64,24+$J64)/$K64)</f>
        <v/>
      </c>
      <c r="P64" s="19">
        <f>IF(OR($I64=0,$J64=0,$K64=0),0,$H64*INDEX(CALC_StripData!$C$5:$DJ$119,$I64,32+$J64)/$K64)</f>
        <v/>
      </c>
      <c r="Q64" s="19">
        <f>IF(OR($I64=0,$J64=0,$K64=0),0,$H64*INDEX(CALC_StripData!$C$5:$DJ$119,$I64,40+$J64)/$K64)</f>
        <v/>
      </c>
      <c r="R64" s="19">
        <f>IF(OR($I64=0,$J64=0,$K64=0),0,$H64*INDEX(CALC_StripData!$C$5:$DJ$119,$I64,48+$J64)/$K64)</f>
        <v/>
      </c>
      <c r="S64" s="19">
        <f>IF(OR($I64=0,$J64=0,$K64=0),0,$H64*INDEX(CALC_StripData!$C$5:$DJ$119,$I64,56+$J64)/$K64)</f>
        <v/>
      </c>
      <c r="T64" s="19">
        <f>IF(OR($I64=0,$J64=0,$K64=0),0,$H64*INDEX(CALC_StripData!$C$5:$DJ$119,$I64,64+$J64)/$K64)</f>
        <v/>
      </c>
      <c r="U64" s="19">
        <f>IF(OR($I64=0,$J64=0,$K64=0),0,$H64*INDEX(CALC_StripData!$C$5:$DJ$119,$I64,72+$J64)/$K64)</f>
        <v/>
      </c>
      <c r="V64" s="19">
        <f>IF(OR($I64=0,$J64=0,$K64=0),0,$H64*INDEX(CALC_StripData!$C$5:$DJ$119,$I64,80+$J64)/$K64)</f>
        <v/>
      </c>
      <c r="W64" s="19">
        <f>IF(OR($I64=0,$J64=0,$K64=0),0,$H64*INDEX(CALC_StripData!$C$5:$DJ$119,$I64,88+$J64)/$K64)</f>
        <v/>
      </c>
      <c r="X64" s="19">
        <f>IF(OR($I64=0,$J64=0,$K64=0),0,$H64*INDEX(CALC_StripData!$C$5:$DJ$119,$I64,96+$J64)/$K64)</f>
        <v/>
      </c>
      <c r="Y64" s="19">
        <f>IF(OR($I64=0,$J64=0,$K64=0),0,$H64*INDEX(CALC_StripData!$C$5:$DJ$119,$I64,104+$J64)/$K64)</f>
        <v/>
      </c>
      <c r="Z64" s="2">
        <f>ROUND(SUM($L64:$Y64)-$H64,6)</f>
        <v/>
      </c>
    </row>
    <row r="65">
      <c r="A65" s="2" t="n">
        <v>8</v>
      </c>
      <c r="B65" s="2" t="n">
        <v>5</v>
      </c>
      <c r="C65" s="9">
        <f>Settings!$B$6+4</f>
        <v/>
      </c>
      <c r="D65" s="9">
        <f>IN_Shock!$C$21</f>
        <v/>
      </c>
      <c r="E65" s="9">
        <f>IN_Shock!$D$21</f>
        <v/>
      </c>
      <c r="F65" s="9">
        <f>IN_Shock!$E$21</f>
        <v/>
      </c>
      <c r="G65" s="9">
        <f>IN_Shock!$F$21</f>
        <v/>
      </c>
      <c r="H65" s="9">
        <f>IF($F65="Y",IFERROR(IN_Shock!K21,0)*Settings!$B$12,0)</f>
        <v/>
      </c>
      <c r="I65" s="2">
        <f>IFERROR(MATCH($D65,Lists!$B$5:$B$119,0),0)</f>
        <v/>
      </c>
      <c r="J65" s="2">
        <f>IFERROR(MATCH($E65,Lists!$B$124:$B$131,0),0)</f>
        <v/>
      </c>
      <c r="K65" s="2">
        <f>IF(OR($I65=0,$J65=0),0,INDEX(CALC_PP!$C$5:$J$119,$I65,$J65))</f>
        <v/>
      </c>
      <c r="L65" s="19">
        <f>IF(OR($I65=0,$J65=0,$K65=0),0,$H65*INDEX(CALC_StripData!$C$5:$DJ$119,$I65,0+$J65)/$K65)</f>
        <v/>
      </c>
      <c r="M65" s="19">
        <f>IF(OR($I65=0,$J65=0,$K65=0),0,$H65*INDEX(CALC_StripData!$C$5:$DJ$119,$I65,8+$J65)/$K65)</f>
        <v/>
      </c>
      <c r="N65" s="19">
        <f>IF(OR($I65=0,$J65=0,$K65=0),0,$H65*INDEX(CALC_StripData!$C$5:$DJ$119,$I65,16+$J65)/$K65)</f>
        <v/>
      </c>
      <c r="O65" s="19">
        <f>IF(OR($I65=0,$J65=0,$K65=0),0,$H65*INDEX(CALC_StripData!$C$5:$DJ$119,$I65,24+$J65)/$K65)</f>
        <v/>
      </c>
      <c r="P65" s="19">
        <f>IF(OR($I65=0,$J65=0,$K65=0),0,$H65*INDEX(CALC_StripData!$C$5:$DJ$119,$I65,32+$J65)/$K65)</f>
        <v/>
      </c>
      <c r="Q65" s="19">
        <f>IF(OR($I65=0,$J65=0,$K65=0),0,$H65*INDEX(CALC_StripData!$C$5:$DJ$119,$I65,40+$J65)/$K65)</f>
        <v/>
      </c>
      <c r="R65" s="19">
        <f>IF(OR($I65=0,$J65=0,$K65=0),0,$H65*INDEX(CALC_StripData!$C$5:$DJ$119,$I65,48+$J65)/$K65)</f>
        <v/>
      </c>
      <c r="S65" s="19">
        <f>IF(OR($I65=0,$J65=0,$K65=0),0,$H65*INDEX(CALC_StripData!$C$5:$DJ$119,$I65,56+$J65)/$K65)</f>
        <v/>
      </c>
      <c r="T65" s="19">
        <f>IF(OR($I65=0,$J65=0,$K65=0),0,$H65*INDEX(CALC_StripData!$C$5:$DJ$119,$I65,64+$J65)/$K65)</f>
        <v/>
      </c>
      <c r="U65" s="19">
        <f>IF(OR($I65=0,$J65=0,$K65=0),0,$H65*INDEX(CALC_StripData!$C$5:$DJ$119,$I65,72+$J65)/$K65)</f>
        <v/>
      </c>
      <c r="V65" s="19">
        <f>IF(OR($I65=0,$J65=0,$K65=0),0,$H65*INDEX(CALC_StripData!$C$5:$DJ$119,$I65,80+$J65)/$K65)</f>
        <v/>
      </c>
      <c r="W65" s="19">
        <f>IF(OR($I65=0,$J65=0,$K65=0),0,$H65*INDEX(CALC_StripData!$C$5:$DJ$119,$I65,88+$J65)/$K65)</f>
        <v/>
      </c>
      <c r="X65" s="19">
        <f>IF(OR($I65=0,$J65=0,$K65=0),0,$H65*INDEX(CALC_StripData!$C$5:$DJ$119,$I65,96+$J65)/$K65)</f>
        <v/>
      </c>
      <c r="Y65" s="19">
        <f>IF(OR($I65=0,$J65=0,$K65=0),0,$H65*INDEX(CALC_StripData!$C$5:$DJ$119,$I65,104+$J65)/$K65)</f>
        <v/>
      </c>
      <c r="Z65" s="2">
        <f>ROUND(SUM($L65:$Y65)-$H65,6)</f>
        <v/>
      </c>
    </row>
    <row r="66">
      <c r="A66" s="2" t="n">
        <v>8</v>
      </c>
      <c r="B66" s="2" t="n">
        <v>6</v>
      </c>
      <c r="C66" s="9">
        <f>Settings!$B$6+5</f>
        <v/>
      </c>
      <c r="D66" s="9">
        <f>IN_Shock!$C$21</f>
        <v/>
      </c>
      <c r="E66" s="9">
        <f>IN_Shock!$D$21</f>
        <v/>
      </c>
      <c r="F66" s="9">
        <f>IN_Shock!$E$21</f>
        <v/>
      </c>
      <c r="G66" s="9">
        <f>IN_Shock!$F$21</f>
        <v/>
      </c>
      <c r="H66" s="9">
        <f>IF($F66="Y",IFERROR(IN_Shock!L21,0)*Settings!$B$12,0)</f>
        <v/>
      </c>
      <c r="I66" s="2">
        <f>IFERROR(MATCH($D66,Lists!$B$5:$B$119,0),0)</f>
        <v/>
      </c>
      <c r="J66" s="2">
        <f>IFERROR(MATCH($E66,Lists!$B$124:$B$131,0),0)</f>
        <v/>
      </c>
      <c r="K66" s="2">
        <f>IF(OR($I66=0,$J66=0),0,INDEX(CALC_PP!$C$5:$J$119,$I66,$J66))</f>
        <v/>
      </c>
      <c r="L66" s="19">
        <f>IF(OR($I66=0,$J66=0,$K66=0),0,$H66*INDEX(CALC_StripData!$C$5:$DJ$119,$I66,0+$J66)/$K66)</f>
        <v/>
      </c>
      <c r="M66" s="19">
        <f>IF(OR($I66=0,$J66=0,$K66=0),0,$H66*INDEX(CALC_StripData!$C$5:$DJ$119,$I66,8+$J66)/$K66)</f>
        <v/>
      </c>
      <c r="N66" s="19">
        <f>IF(OR($I66=0,$J66=0,$K66=0),0,$H66*INDEX(CALC_StripData!$C$5:$DJ$119,$I66,16+$J66)/$K66)</f>
        <v/>
      </c>
      <c r="O66" s="19">
        <f>IF(OR($I66=0,$J66=0,$K66=0),0,$H66*INDEX(CALC_StripData!$C$5:$DJ$119,$I66,24+$J66)/$K66)</f>
        <v/>
      </c>
      <c r="P66" s="19">
        <f>IF(OR($I66=0,$J66=0,$K66=0),0,$H66*INDEX(CALC_StripData!$C$5:$DJ$119,$I66,32+$J66)/$K66)</f>
        <v/>
      </c>
      <c r="Q66" s="19">
        <f>IF(OR($I66=0,$J66=0,$K66=0),0,$H66*INDEX(CALC_StripData!$C$5:$DJ$119,$I66,40+$J66)/$K66)</f>
        <v/>
      </c>
      <c r="R66" s="19">
        <f>IF(OR($I66=0,$J66=0,$K66=0),0,$H66*INDEX(CALC_StripData!$C$5:$DJ$119,$I66,48+$J66)/$K66)</f>
        <v/>
      </c>
      <c r="S66" s="19">
        <f>IF(OR($I66=0,$J66=0,$K66=0),0,$H66*INDEX(CALC_StripData!$C$5:$DJ$119,$I66,56+$J66)/$K66)</f>
        <v/>
      </c>
      <c r="T66" s="19">
        <f>IF(OR($I66=0,$J66=0,$K66=0),0,$H66*INDEX(CALC_StripData!$C$5:$DJ$119,$I66,64+$J66)/$K66)</f>
        <v/>
      </c>
      <c r="U66" s="19">
        <f>IF(OR($I66=0,$J66=0,$K66=0),0,$H66*INDEX(CALC_StripData!$C$5:$DJ$119,$I66,72+$J66)/$K66)</f>
        <v/>
      </c>
      <c r="V66" s="19">
        <f>IF(OR($I66=0,$J66=0,$K66=0),0,$H66*INDEX(CALC_StripData!$C$5:$DJ$119,$I66,80+$J66)/$K66)</f>
        <v/>
      </c>
      <c r="W66" s="19">
        <f>IF(OR($I66=0,$J66=0,$K66=0),0,$H66*INDEX(CALC_StripData!$C$5:$DJ$119,$I66,88+$J66)/$K66)</f>
        <v/>
      </c>
      <c r="X66" s="19">
        <f>IF(OR($I66=0,$J66=0,$K66=0),0,$H66*INDEX(CALC_StripData!$C$5:$DJ$119,$I66,96+$J66)/$K66)</f>
        <v/>
      </c>
      <c r="Y66" s="19">
        <f>IF(OR($I66=0,$J66=0,$K66=0),0,$H66*INDEX(CALC_StripData!$C$5:$DJ$119,$I66,104+$J66)/$K66)</f>
        <v/>
      </c>
      <c r="Z66" s="2">
        <f>ROUND(SUM($L66:$Y66)-$H66,6)</f>
        <v/>
      </c>
    </row>
    <row r="67">
      <c r="A67" s="2" t="n">
        <v>8</v>
      </c>
      <c r="B67" s="2" t="n">
        <v>7</v>
      </c>
      <c r="C67" s="9">
        <f>Settings!$B$6+6</f>
        <v/>
      </c>
      <c r="D67" s="9">
        <f>IN_Shock!$C$21</f>
        <v/>
      </c>
      <c r="E67" s="9">
        <f>IN_Shock!$D$21</f>
        <v/>
      </c>
      <c r="F67" s="9">
        <f>IN_Shock!$E$21</f>
        <v/>
      </c>
      <c r="G67" s="9">
        <f>IN_Shock!$F$21</f>
        <v/>
      </c>
      <c r="H67" s="9">
        <f>IF($F67="Y",IFERROR(IN_Shock!M21,0)*Settings!$B$12,0)</f>
        <v/>
      </c>
      <c r="I67" s="2">
        <f>IFERROR(MATCH($D67,Lists!$B$5:$B$119,0),0)</f>
        <v/>
      </c>
      <c r="J67" s="2">
        <f>IFERROR(MATCH($E67,Lists!$B$124:$B$131,0),0)</f>
        <v/>
      </c>
      <c r="K67" s="2">
        <f>IF(OR($I67=0,$J67=0),0,INDEX(CALC_PP!$C$5:$J$119,$I67,$J67))</f>
        <v/>
      </c>
      <c r="L67" s="19">
        <f>IF(OR($I67=0,$J67=0,$K67=0),0,$H67*INDEX(CALC_StripData!$C$5:$DJ$119,$I67,0+$J67)/$K67)</f>
        <v/>
      </c>
      <c r="M67" s="19">
        <f>IF(OR($I67=0,$J67=0,$K67=0),0,$H67*INDEX(CALC_StripData!$C$5:$DJ$119,$I67,8+$J67)/$K67)</f>
        <v/>
      </c>
      <c r="N67" s="19">
        <f>IF(OR($I67=0,$J67=0,$K67=0),0,$H67*INDEX(CALC_StripData!$C$5:$DJ$119,$I67,16+$J67)/$K67)</f>
        <v/>
      </c>
      <c r="O67" s="19">
        <f>IF(OR($I67=0,$J67=0,$K67=0),0,$H67*INDEX(CALC_StripData!$C$5:$DJ$119,$I67,24+$J67)/$K67)</f>
        <v/>
      </c>
      <c r="P67" s="19">
        <f>IF(OR($I67=0,$J67=0,$K67=0),0,$H67*INDEX(CALC_StripData!$C$5:$DJ$119,$I67,32+$J67)/$K67)</f>
        <v/>
      </c>
      <c r="Q67" s="19">
        <f>IF(OR($I67=0,$J67=0,$K67=0),0,$H67*INDEX(CALC_StripData!$C$5:$DJ$119,$I67,40+$J67)/$K67)</f>
        <v/>
      </c>
      <c r="R67" s="19">
        <f>IF(OR($I67=0,$J67=0,$K67=0),0,$H67*INDEX(CALC_StripData!$C$5:$DJ$119,$I67,48+$J67)/$K67)</f>
        <v/>
      </c>
      <c r="S67" s="19">
        <f>IF(OR($I67=0,$J67=0,$K67=0),0,$H67*INDEX(CALC_StripData!$C$5:$DJ$119,$I67,56+$J67)/$K67)</f>
        <v/>
      </c>
      <c r="T67" s="19">
        <f>IF(OR($I67=0,$J67=0,$K67=0),0,$H67*INDEX(CALC_StripData!$C$5:$DJ$119,$I67,64+$J67)/$K67)</f>
        <v/>
      </c>
      <c r="U67" s="19">
        <f>IF(OR($I67=0,$J67=0,$K67=0),0,$H67*INDEX(CALC_StripData!$C$5:$DJ$119,$I67,72+$J67)/$K67)</f>
        <v/>
      </c>
      <c r="V67" s="19">
        <f>IF(OR($I67=0,$J67=0,$K67=0),0,$H67*INDEX(CALC_StripData!$C$5:$DJ$119,$I67,80+$J67)/$K67)</f>
        <v/>
      </c>
      <c r="W67" s="19">
        <f>IF(OR($I67=0,$J67=0,$K67=0),0,$H67*INDEX(CALC_StripData!$C$5:$DJ$119,$I67,88+$J67)/$K67)</f>
        <v/>
      </c>
      <c r="X67" s="19">
        <f>IF(OR($I67=0,$J67=0,$K67=0),0,$H67*INDEX(CALC_StripData!$C$5:$DJ$119,$I67,96+$J67)/$K67)</f>
        <v/>
      </c>
      <c r="Y67" s="19">
        <f>IF(OR($I67=0,$J67=0,$K67=0),0,$H67*INDEX(CALC_StripData!$C$5:$DJ$119,$I67,104+$J67)/$K67)</f>
        <v/>
      </c>
      <c r="Z67" s="2">
        <f>ROUND(SUM($L67:$Y67)-$H67,6)</f>
        <v/>
      </c>
    </row>
    <row r="68">
      <c r="A68" s="2" t="n">
        <v>8</v>
      </c>
      <c r="B68" s="2" t="n">
        <v>8</v>
      </c>
      <c r="C68" s="9">
        <f>Settings!$B$6+7</f>
        <v/>
      </c>
      <c r="D68" s="9">
        <f>IN_Shock!$C$21</f>
        <v/>
      </c>
      <c r="E68" s="9">
        <f>IN_Shock!$D$21</f>
        <v/>
      </c>
      <c r="F68" s="9">
        <f>IN_Shock!$E$21</f>
        <v/>
      </c>
      <c r="G68" s="9">
        <f>IN_Shock!$F$21</f>
        <v/>
      </c>
      <c r="H68" s="9">
        <f>IF($F68="Y",IFERROR(IN_Shock!N21,0)*Settings!$B$12,0)</f>
        <v/>
      </c>
      <c r="I68" s="2">
        <f>IFERROR(MATCH($D68,Lists!$B$5:$B$119,0),0)</f>
        <v/>
      </c>
      <c r="J68" s="2">
        <f>IFERROR(MATCH($E68,Lists!$B$124:$B$131,0),0)</f>
        <v/>
      </c>
      <c r="K68" s="2">
        <f>IF(OR($I68=0,$J68=0),0,INDEX(CALC_PP!$C$5:$J$119,$I68,$J68))</f>
        <v/>
      </c>
      <c r="L68" s="19">
        <f>IF(OR($I68=0,$J68=0,$K68=0),0,$H68*INDEX(CALC_StripData!$C$5:$DJ$119,$I68,0+$J68)/$K68)</f>
        <v/>
      </c>
      <c r="M68" s="19">
        <f>IF(OR($I68=0,$J68=0,$K68=0),0,$H68*INDEX(CALC_StripData!$C$5:$DJ$119,$I68,8+$J68)/$K68)</f>
        <v/>
      </c>
      <c r="N68" s="19">
        <f>IF(OR($I68=0,$J68=0,$K68=0),0,$H68*INDEX(CALC_StripData!$C$5:$DJ$119,$I68,16+$J68)/$K68)</f>
        <v/>
      </c>
      <c r="O68" s="19">
        <f>IF(OR($I68=0,$J68=0,$K68=0),0,$H68*INDEX(CALC_StripData!$C$5:$DJ$119,$I68,24+$J68)/$K68)</f>
        <v/>
      </c>
      <c r="P68" s="19">
        <f>IF(OR($I68=0,$J68=0,$K68=0),0,$H68*INDEX(CALC_StripData!$C$5:$DJ$119,$I68,32+$J68)/$K68)</f>
        <v/>
      </c>
      <c r="Q68" s="19">
        <f>IF(OR($I68=0,$J68=0,$K68=0),0,$H68*INDEX(CALC_StripData!$C$5:$DJ$119,$I68,40+$J68)/$K68)</f>
        <v/>
      </c>
      <c r="R68" s="19">
        <f>IF(OR($I68=0,$J68=0,$K68=0),0,$H68*INDEX(CALC_StripData!$C$5:$DJ$119,$I68,48+$J68)/$K68)</f>
        <v/>
      </c>
      <c r="S68" s="19">
        <f>IF(OR($I68=0,$J68=0,$K68=0),0,$H68*INDEX(CALC_StripData!$C$5:$DJ$119,$I68,56+$J68)/$K68)</f>
        <v/>
      </c>
      <c r="T68" s="19">
        <f>IF(OR($I68=0,$J68=0,$K68=0),0,$H68*INDEX(CALC_StripData!$C$5:$DJ$119,$I68,64+$J68)/$K68)</f>
        <v/>
      </c>
      <c r="U68" s="19">
        <f>IF(OR($I68=0,$J68=0,$K68=0),0,$H68*INDEX(CALC_StripData!$C$5:$DJ$119,$I68,72+$J68)/$K68)</f>
        <v/>
      </c>
      <c r="V68" s="19">
        <f>IF(OR($I68=0,$J68=0,$K68=0),0,$H68*INDEX(CALC_StripData!$C$5:$DJ$119,$I68,80+$J68)/$K68)</f>
        <v/>
      </c>
      <c r="W68" s="19">
        <f>IF(OR($I68=0,$J68=0,$K68=0),0,$H68*INDEX(CALC_StripData!$C$5:$DJ$119,$I68,88+$J68)/$K68)</f>
        <v/>
      </c>
      <c r="X68" s="19">
        <f>IF(OR($I68=0,$J68=0,$K68=0),0,$H68*INDEX(CALC_StripData!$C$5:$DJ$119,$I68,96+$J68)/$K68)</f>
        <v/>
      </c>
      <c r="Y68" s="19">
        <f>IF(OR($I68=0,$J68=0,$K68=0),0,$H68*INDEX(CALC_StripData!$C$5:$DJ$119,$I68,104+$J68)/$K68)</f>
        <v/>
      </c>
      <c r="Z68" s="2">
        <f>ROUND(SUM($L68:$Y68)-$H68,6)</f>
        <v/>
      </c>
    </row>
    <row r="69">
      <c r="A69" s="2" t="n">
        <v>9</v>
      </c>
      <c r="B69" s="2" t="n">
        <v>1</v>
      </c>
      <c r="C69" s="9">
        <f>Settings!$B$6+0</f>
        <v/>
      </c>
      <c r="D69" s="9">
        <f>IN_Shock!$C$22</f>
        <v/>
      </c>
      <c r="E69" s="9">
        <f>IN_Shock!$D$22</f>
        <v/>
      </c>
      <c r="F69" s="9">
        <f>IN_Shock!$E$22</f>
        <v/>
      </c>
      <c r="G69" s="9">
        <f>IN_Shock!$F$22</f>
        <v/>
      </c>
      <c r="H69" s="9">
        <f>IF($F69="Y",IFERROR(IN_Shock!G22,0)*Settings!$B$12,0)</f>
        <v/>
      </c>
      <c r="I69" s="2">
        <f>IFERROR(MATCH($D69,Lists!$B$5:$B$119,0),0)</f>
        <v/>
      </c>
      <c r="J69" s="2">
        <f>IFERROR(MATCH($E69,Lists!$B$124:$B$131,0),0)</f>
        <v/>
      </c>
      <c r="K69" s="2">
        <f>IF(OR($I69=0,$J69=0),0,INDEX(CALC_PP!$C$5:$J$119,$I69,$J69))</f>
        <v/>
      </c>
      <c r="L69" s="19">
        <f>IF(OR($I69=0,$J69=0,$K69=0),0,$H69*INDEX(CALC_StripData!$C$5:$DJ$119,$I69,0+$J69)/$K69)</f>
        <v/>
      </c>
      <c r="M69" s="19">
        <f>IF(OR($I69=0,$J69=0,$K69=0),0,$H69*INDEX(CALC_StripData!$C$5:$DJ$119,$I69,8+$J69)/$K69)</f>
        <v/>
      </c>
      <c r="N69" s="19">
        <f>IF(OR($I69=0,$J69=0,$K69=0),0,$H69*INDEX(CALC_StripData!$C$5:$DJ$119,$I69,16+$J69)/$K69)</f>
        <v/>
      </c>
      <c r="O69" s="19">
        <f>IF(OR($I69=0,$J69=0,$K69=0),0,$H69*INDEX(CALC_StripData!$C$5:$DJ$119,$I69,24+$J69)/$K69)</f>
        <v/>
      </c>
      <c r="P69" s="19">
        <f>IF(OR($I69=0,$J69=0,$K69=0),0,$H69*INDEX(CALC_StripData!$C$5:$DJ$119,$I69,32+$J69)/$K69)</f>
        <v/>
      </c>
      <c r="Q69" s="19">
        <f>IF(OR($I69=0,$J69=0,$K69=0),0,$H69*INDEX(CALC_StripData!$C$5:$DJ$119,$I69,40+$J69)/$K69)</f>
        <v/>
      </c>
      <c r="R69" s="19">
        <f>IF(OR($I69=0,$J69=0,$K69=0),0,$H69*INDEX(CALC_StripData!$C$5:$DJ$119,$I69,48+$J69)/$K69)</f>
        <v/>
      </c>
      <c r="S69" s="19">
        <f>IF(OR($I69=0,$J69=0,$K69=0),0,$H69*INDEX(CALC_StripData!$C$5:$DJ$119,$I69,56+$J69)/$K69)</f>
        <v/>
      </c>
      <c r="T69" s="19">
        <f>IF(OR($I69=0,$J69=0,$K69=0),0,$H69*INDEX(CALC_StripData!$C$5:$DJ$119,$I69,64+$J69)/$K69)</f>
        <v/>
      </c>
      <c r="U69" s="19">
        <f>IF(OR($I69=0,$J69=0,$K69=0),0,$H69*INDEX(CALC_StripData!$C$5:$DJ$119,$I69,72+$J69)/$K69)</f>
        <v/>
      </c>
      <c r="V69" s="19">
        <f>IF(OR($I69=0,$J69=0,$K69=0),0,$H69*INDEX(CALC_StripData!$C$5:$DJ$119,$I69,80+$J69)/$K69)</f>
        <v/>
      </c>
      <c r="W69" s="19">
        <f>IF(OR($I69=0,$J69=0,$K69=0),0,$H69*INDEX(CALC_StripData!$C$5:$DJ$119,$I69,88+$J69)/$K69)</f>
        <v/>
      </c>
      <c r="X69" s="19">
        <f>IF(OR($I69=0,$J69=0,$K69=0),0,$H69*INDEX(CALC_StripData!$C$5:$DJ$119,$I69,96+$J69)/$K69)</f>
        <v/>
      </c>
      <c r="Y69" s="19">
        <f>IF(OR($I69=0,$J69=0,$K69=0),0,$H69*INDEX(CALC_StripData!$C$5:$DJ$119,$I69,104+$J69)/$K69)</f>
        <v/>
      </c>
      <c r="Z69" s="2">
        <f>ROUND(SUM($L69:$Y69)-$H69,6)</f>
        <v/>
      </c>
    </row>
    <row r="70">
      <c r="A70" s="2" t="n">
        <v>9</v>
      </c>
      <c r="B70" s="2" t="n">
        <v>2</v>
      </c>
      <c r="C70" s="9">
        <f>Settings!$B$6+1</f>
        <v/>
      </c>
      <c r="D70" s="9">
        <f>IN_Shock!$C$22</f>
        <v/>
      </c>
      <c r="E70" s="9">
        <f>IN_Shock!$D$22</f>
        <v/>
      </c>
      <c r="F70" s="9">
        <f>IN_Shock!$E$22</f>
        <v/>
      </c>
      <c r="G70" s="9">
        <f>IN_Shock!$F$22</f>
        <v/>
      </c>
      <c r="H70" s="9">
        <f>IF($F70="Y",IFERROR(IN_Shock!H22,0)*Settings!$B$12,0)</f>
        <v/>
      </c>
      <c r="I70" s="2">
        <f>IFERROR(MATCH($D70,Lists!$B$5:$B$119,0),0)</f>
        <v/>
      </c>
      <c r="J70" s="2">
        <f>IFERROR(MATCH($E70,Lists!$B$124:$B$131,0),0)</f>
        <v/>
      </c>
      <c r="K70" s="2">
        <f>IF(OR($I70=0,$J70=0),0,INDEX(CALC_PP!$C$5:$J$119,$I70,$J70))</f>
        <v/>
      </c>
      <c r="L70" s="19">
        <f>IF(OR($I70=0,$J70=0,$K70=0),0,$H70*INDEX(CALC_StripData!$C$5:$DJ$119,$I70,0+$J70)/$K70)</f>
        <v/>
      </c>
      <c r="M70" s="19">
        <f>IF(OR($I70=0,$J70=0,$K70=0),0,$H70*INDEX(CALC_StripData!$C$5:$DJ$119,$I70,8+$J70)/$K70)</f>
        <v/>
      </c>
      <c r="N70" s="19">
        <f>IF(OR($I70=0,$J70=0,$K70=0),0,$H70*INDEX(CALC_StripData!$C$5:$DJ$119,$I70,16+$J70)/$K70)</f>
        <v/>
      </c>
      <c r="O70" s="19">
        <f>IF(OR($I70=0,$J70=0,$K70=0),0,$H70*INDEX(CALC_StripData!$C$5:$DJ$119,$I70,24+$J70)/$K70)</f>
        <v/>
      </c>
      <c r="P70" s="19">
        <f>IF(OR($I70=0,$J70=0,$K70=0),0,$H70*INDEX(CALC_StripData!$C$5:$DJ$119,$I70,32+$J70)/$K70)</f>
        <v/>
      </c>
      <c r="Q70" s="19">
        <f>IF(OR($I70=0,$J70=0,$K70=0),0,$H70*INDEX(CALC_StripData!$C$5:$DJ$119,$I70,40+$J70)/$K70)</f>
        <v/>
      </c>
      <c r="R70" s="19">
        <f>IF(OR($I70=0,$J70=0,$K70=0),0,$H70*INDEX(CALC_StripData!$C$5:$DJ$119,$I70,48+$J70)/$K70)</f>
        <v/>
      </c>
      <c r="S70" s="19">
        <f>IF(OR($I70=0,$J70=0,$K70=0),0,$H70*INDEX(CALC_StripData!$C$5:$DJ$119,$I70,56+$J70)/$K70)</f>
        <v/>
      </c>
      <c r="T70" s="19">
        <f>IF(OR($I70=0,$J70=0,$K70=0),0,$H70*INDEX(CALC_StripData!$C$5:$DJ$119,$I70,64+$J70)/$K70)</f>
        <v/>
      </c>
      <c r="U70" s="19">
        <f>IF(OR($I70=0,$J70=0,$K70=0),0,$H70*INDEX(CALC_StripData!$C$5:$DJ$119,$I70,72+$J70)/$K70)</f>
        <v/>
      </c>
      <c r="V70" s="19">
        <f>IF(OR($I70=0,$J70=0,$K70=0),0,$H70*INDEX(CALC_StripData!$C$5:$DJ$119,$I70,80+$J70)/$K70)</f>
        <v/>
      </c>
      <c r="W70" s="19">
        <f>IF(OR($I70=0,$J70=0,$K70=0),0,$H70*INDEX(CALC_StripData!$C$5:$DJ$119,$I70,88+$J70)/$K70)</f>
        <v/>
      </c>
      <c r="X70" s="19">
        <f>IF(OR($I70=0,$J70=0,$K70=0),0,$H70*INDEX(CALC_StripData!$C$5:$DJ$119,$I70,96+$J70)/$K70)</f>
        <v/>
      </c>
      <c r="Y70" s="19">
        <f>IF(OR($I70=0,$J70=0,$K70=0),0,$H70*INDEX(CALC_StripData!$C$5:$DJ$119,$I70,104+$J70)/$K70)</f>
        <v/>
      </c>
      <c r="Z70" s="2">
        <f>ROUND(SUM($L70:$Y70)-$H70,6)</f>
        <v/>
      </c>
    </row>
    <row r="71">
      <c r="A71" s="2" t="n">
        <v>9</v>
      </c>
      <c r="B71" s="2" t="n">
        <v>3</v>
      </c>
      <c r="C71" s="9">
        <f>Settings!$B$6+2</f>
        <v/>
      </c>
      <c r="D71" s="9">
        <f>IN_Shock!$C$22</f>
        <v/>
      </c>
      <c r="E71" s="9">
        <f>IN_Shock!$D$22</f>
        <v/>
      </c>
      <c r="F71" s="9">
        <f>IN_Shock!$E$22</f>
        <v/>
      </c>
      <c r="G71" s="9">
        <f>IN_Shock!$F$22</f>
        <v/>
      </c>
      <c r="H71" s="9">
        <f>IF($F71="Y",IFERROR(IN_Shock!I22,0)*Settings!$B$12,0)</f>
        <v/>
      </c>
      <c r="I71" s="2">
        <f>IFERROR(MATCH($D71,Lists!$B$5:$B$119,0),0)</f>
        <v/>
      </c>
      <c r="J71" s="2">
        <f>IFERROR(MATCH($E71,Lists!$B$124:$B$131,0),0)</f>
        <v/>
      </c>
      <c r="K71" s="2">
        <f>IF(OR($I71=0,$J71=0),0,INDEX(CALC_PP!$C$5:$J$119,$I71,$J71))</f>
        <v/>
      </c>
      <c r="L71" s="19">
        <f>IF(OR($I71=0,$J71=0,$K71=0),0,$H71*INDEX(CALC_StripData!$C$5:$DJ$119,$I71,0+$J71)/$K71)</f>
        <v/>
      </c>
      <c r="M71" s="19">
        <f>IF(OR($I71=0,$J71=0,$K71=0),0,$H71*INDEX(CALC_StripData!$C$5:$DJ$119,$I71,8+$J71)/$K71)</f>
        <v/>
      </c>
      <c r="N71" s="19">
        <f>IF(OR($I71=0,$J71=0,$K71=0),0,$H71*INDEX(CALC_StripData!$C$5:$DJ$119,$I71,16+$J71)/$K71)</f>
        <v/>
      </c>
      <c r="O71" s="19">
        <f>IF(OR($I71=0,$J71=0,$K71=0),0,$H71*INDEX(CALC_StripData!$C$5:$DJ$119,$I71,24+$J71)/$K71)</f>
        <v/>
      </c>
      <c r="P71" s="19">
        <f>IF(OR($I71=0,$J71=0,$K71=0),0,$H71*INDEX(CALC_StripData!$C$5:$DJ$119,$I71,32+$J71)/$K71)</f>
        <v/>
      </c>
      <c r="Q71" s="19">
        <f>IF(OR($I71=0,$J71=0,$K71=0),0,$H71*INDEX(CALC_StripData!$C$5:$DJ$119,$I71,40+$J71)/$K71)</f>
        <v/>
      </c>
      <c r="R71" s="19">
        <f>IF(OR($I71=0,$J71=0,$K71=0),0,$H71*INDEX(CALC_StripData!$C$5:$DJ$119,$I71,48+$J71)/$K71)</f>
        <v/>
      </c>
      <c r="S71" s="19">
        <f>IF(OR($I71=0,$J71=0,$K71=0),0,$H71*INDEX(CALC_StripData!$C$5:$DJ$119,$I71,56+$J71)/$K71)</f>
        <v/>
      </c>
      <c r="T71" s="19">
        <f>IF(OR($I71=0,$J71=0,$K71=0),0,$H71*INDEX(CALC_StripData!$C$5:$DJ$119,$I71,64+$J71)/$K71)</f>
        <v/>
      </c>
      <c r="U71" s="19">
        <f>IF(OR($I71=0,$J71=0,$K71=0),0,$H71*INDEX(CALC_StripData!$C$5:$DJ$119,$I71,72+$J71)/$K71)</f>
        <v/>
      </c>
      <c r="V71" s="19">
        <f>IF(OR($I71=0,$J71=0,$K71=0),0,$H71*INDEX(CALC_StripData!$C$5:$DJ$119,$I71,80+$J71)/$K71)</f>
        <v/>
      </c>
      <c r="W71" s="19">
        <f>IF(OR($I71=0,$J71=0,$K71=0),0,$H71*INDEX(CALC_StripData!$C$5:$DJ$119,$I71,88+$J71)/$K71)</f>
        <v/>
      </c>
      <c r="X71" s="19">
        <f>IF(OR($I71=0,$J71=0,$K71=0),0,$H71*INDEX(CALC_StripData!$C$5:$DJ$119,$I71,96+$J71)/$K71)</f>
        <v/>
      </c>
      <c r="Y71" s="19">
        <f>IF(OR($I71=0,$J71=0,$K71=0),0,$H71*INDEX(CALC_StripData!$C$5:$DJ$119,$I71,104+$J71)/$K71)</f>
        <v/>
      </c>
      <c r="Z71" s="2">
        <f>ROUND(SUM($L71:$Y71)-$H71,6)</f>
        <v/>
      </c>
    </row>
    <row r="72">
      <c r="A72" s="2" t="n">
        <v>9</v>
      </c>
      <c r="B72" s="2" t="n">
        <v>4</v>
      </c>
      <c r="C72" s="9">
        <f>Settings!$B$6+3</f>
        <v/>
      </c>
      <c r="D72" s="9">
        <f>IN_Shock!$C$22</f>
        <v/>
      </c>
      <c r="E72" s="9">
        <f>IN_Shock!$D$22</f>
        <v/>
      </c>
      <c r="F72" s="9">
        <f>IN_Shock!$E$22</f>
        <v/>
      </c>
      <c r="G72" s="9">
        <f>IN_Shock!$F$22</f>
        <v/>
      </c>
      <c r="H72" s="9">
        <f>IF($F72="Y",IFERROR(IN_Shock!J22,0)*Settings!$B$12,0)</f>
        <v/>
      </c>
      <c r="I72" s="2">
        <f>IFERROR(MATCH($D72,Lists!$B$5:$B$119,0),0)</f>
        <v/>
      </c>
      <c r="J72" s="2">
        <f>IFERROR(MATCH($E72,Lists!$B$124:$B$131,0),0)</f>
        <v/>
      </c>
      <c r="K72" s="2">
        <f>IF(OR($I72=0,$J72=0),0,INDEX(CALC_PP!$C$5:$J$119,$I72,$J72))</f>
        <v/>
      </c>
      <c r="L72" s="19">
        <f>IF(OR($I72=0,$J72=0,$K72=0),0,$H72*INDEX(CALC_StripData!$C$5:$DJ$119,$I72,0+$J72)/$K72)</f>
        <v/>
      </c>
      <c r="M72" s="19">
        <f>IF(OR($I72=0,$J72=0,$K72=0),0,$H72*INDEX(CALC_StripData!$C$5:$DJ$119,$I72,8+$J72)/$K72)</f>
        <v/>
      </c>
      <c r="N72" s="19">
        <f>IF(OR($I72=0,$J72=0,$K72=0),0,$H72*INDEX(CALC_StripData!$C$5:$DJ$119,$I72,16+$J72)/$K72)</f>
        <v/>
      </c>
      <c r="O72" s="19">
        <f>IF(OR($I72=0,$J72=0,$K72=0),0,$H72*INDEX(CALC_StripData!$C$5:$DJ$119,$I72,24+$J72)/$K72)</f>
        <v/>
      </c>
      <c r="P72" s="19">
        <f>IF(OR($I72=0,$J72=0,$K72=0),0,$H72*INDEX(CALC_StripData!$C$5:$DJ$119,$I72,32+$J72)/$K72)</f>
        <v/>
      </c>
      <c r="Q72" s="19">
        <f>IF(OR($I72=0,$J72=0,$K72=0),0,$H72*INDEX(CALC_StripData!$C$5:$DJ$119,$I72,40+$J72)/$K72)</f>
        <v/>
      </c>
      <c r="R72" s="19">
        <f>IF(OR($I72=0,$J72=0,$K72=0),0,$H72*INDEX(CALC_StripData!$C$5:$DJ$119,$I72,48+$J72)/$K72)</f>
        <v/>
      </c>
      <c r="S72" s="19">
        <f>IF(OR($I72=0,$J72=0,$K72=0),0,$H72*INDEX(CALC_StripData!$C$5:$DJ$119,$I72,56+$J72)/$K72)</f>
        <v/>
      </c>
      <c r="T72" s="19">
        <f>IF(OR($I72=0,$J72=0,$K72=0),0,$H72*INDEX(CALC_StripData!$C$5:$DJ$119,$I72,64+$J72)/$K72)</f>
        <v/>
      </c>
      <c r="U72" s="19">
        <f>IF(OR($I72=0,$J72=0,$K72=0),0,$H72*INDEX(CALC_StripData!$C$5:$DJ$119,$I72,72+$J72)/$K72)</f>
        <v/>
      </c>
      <c r="V72" s="19">
        <f>IF(OR($I72=0,$J72=0,$K72=0),0,$H72*INDEX(CALC_StripData!$C$5:$DJ$119,$I72,80+$J72)/$K72)</f>
        <v/>
      </c>
      <c r="W72" s="19">
        <f>IF(OR($I72=0,$J72=0,$K72=0),0,$H72*INDEX(CALC_StripData!$C$5:$DJ$119,$I72,88+$J72)/$K72)</f>
        <v/>
      </c>
      <c r="X72" s="19">
        <f>IF(OR($I72=0,$J72=0,$K72=0),0,$H72*INDEX(CALC_StripData!$C$5:$DJ$119,$I72,96+$J72)/$K72)</f>
        <v/>
      </c>
      <c r="Y72" s="19">
        <f>IF(OR($I72=0,$J72=0,$K72=0),0,$H72*INDEX(CALC_StripData!$C$5:$DJ$119,$I72,104+$J72)/$K72)</f>
        <v/>
      </c>
      <c r="Z72" s="2">
        <f>ROUND(SUM($L72:$Y72)-$H72,6)</f>
        <v/>
      </c>
    </row>
    <row r="73">
      <c r="A73" s="2" t="n">
        <v>9</v>
      </c>
      <c r="B73" s="2" t="n">
        <v>5</v>
      </c>
      <c r="C73" s="9">
        <f>Settings!$B$6+4</f>
        <v/>
      </c>
      <c r="D73" s="9">
        <f>IN_Shock!$C$22</f>
        <v/>
      </c>
      <c r="E73" s="9">
        <f>IN_Shock!$D$22</f>
        <v/>
      </c>
      <c r="F73" s="9">
        <f>IN_Shock!$E$22</f>
        <v/>
      </c>
      <c r="G73" s="9">
        <f>IN_Shock!$F$22</f>
        <v/>
      </c>
      <c r="H73" s="9">
        <f>IF($F73="Y",IFERROR(IN_Shock!K22,0)*Settings!$B$12,0)</f>
        <v/>
      </c>
      <c r="I73" s="2">
        <f>IFERROR(MATCH($D73,Lists!$B$5:$B$119,0),0)</f>
        <v/>
      </c>
      <c r="J73" s="2">
        <f>IFERROR(MATCH($E73,Lists!$B$124:$B$131,0),0)</f>
        <v/>
      </c>
      <c r="K73" s="2">
        <f>IF(OR($I73=0,$J73=0),0,INDEX(CALC_PP!$C$5:$J$119,$I73,$J73))</f>
        <v/>
      </c>
      <c r="L73" s="19">
        <f>IF(OR($I73=0,$J73=0,$K73=0),0,$H73*INDEX(CALC_StripData!$C$5:$DJ$119,$I73,0+$J73)/$K73)</f>
        <v/>
      </c>
      <c r="M73" s="19">
        <f>IF(OR($I73=0,$J73=0,$K73=0),0,$H73*INDEX(CALC_StripData!$C$5:$DJ$119,$I73,8+$J73)/$K73)</f>
        <v/>
      </c>
      <c r="N73" s="19">
        <f>IF(OR($I73=0,$J73=0,$K73=0),0,$H73*INDEX(CALC_StripData!$C$5:$DJ$119,$I73,16+$J73)/$K73)</f>
        <v/>
      </c>
      <c r="O73" s="19">
        <f>IF(OR($I73=0,$J73=0,$K73=0),0,$H73*INDEX(CALC_StripData!$C$5:$DJ$119,$I73,24+$J73)/$K73)</f>
        <v/>
      </c>
      <c r="P73" s="19">
        <f>IF(OR($I73=0,$J73=0,$K73=0),0,$H73*INDEX(CALC_StripData!$C$5:$DJ$119,$I73,32+$J73)/$K73)</f>
        <v/>
      </c>
      <c r="Q73" s="19">
        <f>IF(OR($I73=0,$J73=0,$K73=0),0,$H73*INDEX(CALC_StripData!$C$5:$DJ$119,$I73,40+$J73)/$K73)</f>
        <v/>
      </c>
      <c r="R73" s="19">
        <f>IF(OR($I73=0,$J73=0,$K73=0),0,$H73*INDEX(CALC_StripData!$C$5:$DJ$119,$I73,48+$J73)/$K73)</f>
        <v/>
      </c>
      <c r="S73" s="19">
        <f>IF(OR($I73=0,$J73=0,$K73=0),0,$H73*INDEX(CALC_StripData!$C$5:$DJ$119,$I73,56+$J73)/$K73)</f>
        <v/>
      </c>
      <c r="T73" s="19">
        <f>IF(OR($I73=0,$J73=0,$K73=0),0,$H73*INDEX(CALC_StripData!$C$5:$DJ$119,$I73,64+$J73)/$K73)</f>
        <v/>
      </c>
      <c r="U73" s="19">
        <f>IF(OR($I73=0,$J73=0,$K73=0),0,$H73*INDEX(CALC_StripData!$C$5:$DJ$119,$I73,72+$J73)/$K73)</f>
        <v/>
      </c>
      <c r="V73" s="19">
        <f>IF(OR($I73=0,$J73=0,$K73=0),0,$H73*INDEX(CALC_StripData!$C$5:$DJ$119,$I73,80+$J73)/$K73)</f>
        <v/>
      </c>
      <c r="W73" s="19">
        <f>IF(OR($I73=0,$J73=0,$K73=0),0,$H73*INDEX(CALC_StripData!$C$5:$DJ$119,$I73,88+$J73)/$K73)</f>
        <v/>
      </c>
      <c r="X73" s="19">
        <f>IF(OR($I73=0,$J73=0,$K73=0),0,$H73*INDEX(CALC_StripData!$C$5:$DJ$119,$I73,96+$J73)/$K73)</f>
        <v/>
      </c>
      <c r="Y73" s="19">
        <f>IF(OR($I73=0,$J73=0,$K73=0),0,$H73*INDEX(CALC_StripData!$C$5:$DJ$119,$I73,104+$J73)/$K73)</f>
        <v/>
      </c>
      <c r="Z73" s="2">
        <f>ROUND(SUM($L73:$Y73)-$H73,6)</f>
        <v/>
      </c>
    </row>
    <row r="74">
      <c r="A74" s="2" t="n">
        <v>9</v>
      </c>
      <c r="B74" s="2" t="n">
        <v>6</v>
      </c>
      <c r="C74" s="9">
        <f>Settings!$B$6+5</f>
        <v/>
      </c>
      <c r="D74" s="9">
        <f>IN_Shock!$C$22</f>
        <v/>
      </c>
      <c r="E74" s="9">
        <f>IN_Shock!$D$22</f>
        <v/>
      </c>
      <c r="F74" s="9">
        <f>IN_Shock!$E$22</f>
        <v/>
      </c>
      <c r="G74" s="9">
        <f>IN_Shock!$F$22</f>
        <v/>
      </c>
      <c r="H74" s="9">
        <f>IF($F74="Y",IFERROR(IN_Shock!L22,0)*Settings!$B$12,0)</f>
        <v/>
      </c>
      <c r="I74" s="2">
        <f>IFERROR(MATCH($D74,Lists!$B$5:$B$119,0),0)</f>
        <v/>
      </c>
      <c r="J74" s="2">
        <f>IFERROR(MATCH($E74,Lists!$B$124:$B$131,0),0)</f>
        <v/>
      </c>
      <c r="K74" s="2">
        <f>IF(OR($I74=0,$J74=0),0,INDEX(CALC_PP!$C$5:$J$119,$I74,$J74))</f>
        <v/>
      </c>
      <c r="L74" s="19">
        <f>IF(OR($I74=0,$J74=0,$K74=0),0,$H74*INDEX(CALC_StripData!$C$5:$DJ$119,$I74,0+$J74)/$K74)</f>
        <v/>
      </c>
      <c r="M74" s="19">
        <f>IF(OR($I74=0,$J74=0,$K74=0),0,$H74*INDEX(CALC_StripData!$C$5:$DJ$119,$I74,8+$J74)/$K74)</f>
        <v/>
      </c>
      <c r="N74" s="19">
        <f>IF(OR($I74=0,$J74=0,$K74=0),0,$H74*INDEX(CALC_StripData!$C$5:$DJ$119,$I74,16+$J74)/$K74)</f>
        <v/>
      </c>
      <c r="O74" s="19">
        <f>IF(OR($I74=0,$J74=0,$K74=0),0,$H74*INDEX(CALC_StripData!$C$5:$DJ$119,$I74,24+$J74)/$K74)</f>
        <v/>
      </c>
      <c r="P74" s="19">
        <f>IF(OR($I74=0,$J74=0,$K74=0),0,$H74*INDEX(CALC_StripData!$C$5:$DJ$119,$I74,32+$J74)/$K74)</f>
        <v/>
      </c>
      <c r="Q74" s="19">
        <f>IF(OR($I74=0,$J74=0,$K74=0),0,$H74*INDEX(CALC_StripData!$C$5:$DJ$119,$I74,40+$J74)/$K74)</f>
        <v/>
      </c>
      <c r="R74" s="19">
        <f>IF(OR($I74=0,$J74=0,$K74=0),0,$H74*INDEX(CALC_StripData!$C$5:$DJ$119,$I74,48+$J74)/$K74)</f>
        <v/>
      </c>
      <c r="S74" s="19">
        <f>IF(OR($I74=0,$J74=0,$K74=0),0,$H74*INDEX(CALC_StripData!$C$5:$DJ$119,$I74,56+$J74)/$K74)</f>
        <v/>
      </c>
      <c r="T74" s="19">
        <f>IF(OR($I74=0,$J74=0,$K74=0),0,$H74*INDEX(CALC_StripData!$C$5:$DJ$119,$I74,64+$J74)/$K74)</f>
        <v/>
      </c>
      <c r="U74" s="19">
        <f>IF(OR($I74=0,$J74=0,$K74=0),0,$H74*INDEX(CALC_StripData!$C$5:$DJ$119,$I74,72+$J74)/$K74)</f>
        <v/>
      </c>
      <c r="V74" s="19">
        <f>IF(OR($I74=0,$J74=0,$K74=0),0,$H74*INDEX(CALC_StripData!$C$5:$DJ$119,$I74,80+$J74)/$K74)</f>
        <v/>
      </c>
      <c r="W74" s="19">
        <f>IF(OR($I74=0,$J74=0,$K74=0),0,$H74*INDEX(CALC_StripData!$C$5:$DJ$119,$I74,88+$J74)/$K74)</f>
        <v/>
      </c>
      <c r="X74" s="19">
        <f>IF(OR($I74=0,$J74=0,$K74=0),0,$H74*INDEX(CALC_StripData!$C$5:$DJ$119,$I74,96+$J74)/$K74)</f>
        <v/>
      </c>
      <c r="Y74" s="19">
        <f>IF(OR($I74=0,$J74=0,$K74=0),0,$H74*INDEX(CALC_StripData!$C$5:$DJ$119,$I74,104+$J74)/$K74)</f>
        <v/>
      </c>
      <c r="Z74" s="2">
        <f>ROUND(SUM($L74:$Y74)-$H74,6)</f>
        <v/>
      </c>
    </row>
    <row r="75">
      <c r="A75" s="2" t="n">
        <v>9</v>
      </c>
      <c r="B75" s="2" t="n">
        <v>7</v>
      </c>
      <c r="C75" s="9">
        <f>Settings!$B$6+6</f>
        <v/>
      </c>
      <c r="D75" s="9">
        <f>IN_Shock!$C$22</f>
        <v/>
      </c>
      <c r="E75" s="9">
        <f>IN_Shock!$D$22</f>
        <v/>
      </c>
      <c r="F75" s="9">
        <f>IN_Shock!$E$22</f>
        <v/>
      </c>
      <c r="G75" s="9">
        <f>IN_Shock!$F$22</f>
        <v/>
      </c>
      <c r="H75" s="9">
        <f>IF($F75="Y",IFERROR(IN_Shock!M22,0)*Settings!$B$12,0)</f>
        <v/>
      </c>
      <c r="I75" s="2">
        <f>IFERROR(MATCH($D75,Lists!$B$5:$B$119,0),0)</f>
        <v/>
      </c>
      <c r="J75" s="2">
        <f>IFERROR(MATCH($E75,Lists!$B$124:$B$131,0),0)</f>
        <v/>
      </c>
      <c r="K75" s="2">
        <f>IF(OR($I75=0,$J75=0),0,INDEX(CALC_PP!$C$5:$J$119,$I75,$J75))</f>
        <v/>
      </c>
      <c r="L75" s="19">
        <f>IF(OR($I75=0,$J75=0,$K75=0),0,$H75*INDEX(CALC_StripData!$C$5:$DJ$119,$I75,0+$J75)/$K75)</f>
        <v/>
      </c>
      <c r="M75" s="19">
        <f>IF(OR($I75=0,$J75=0,$K75=0),0,$H75*INDEX(CALC_StripData!$C$5:$DJ$119,$I75,8+$J75)/$K75)</f>
        <v/>
      </c>
      <c r="N75" s="19">
        <f>IF(OR($I75=0,$J75=0,$K75=0),0,$H75*INDEX(CALC_StripData!$C$5:$DJ$119,$I75,16+$J75)/$K75)</f>
        <v/>
      </c>
      <c r="O75" s="19">
        <f>IF(OR($I75=0,$J75=0,$K75=0),0,$H75*INDEX(CALC_StripData!$C$5:$DJ$119,$I75,24+$J75)/$K75)</f>
        <v/>
      </c>
      <c r="P75" s="19">
        <f>IF(OR($I75=0,$J75=0,$K75=0),0,$H75*INDEX(CALC_StripData!$C$5:$DJ$119,$I75,32+$J75)/$K75)</f>
        <v/>
      </c>
      <c r="Q75" s="19">
        <f>IF(OR($I75=0,$J75=0,$K75=0),0,$H75*INDEX(CALC_StripData!$C$5:$DJ$119,$I75,40+$J75)/$K75)</f>
        <v/>
      </c>
      <c r="R75" s="19">
        <f>IF(OR($I75=0,$J75=0,$K75=0),0,$H75*INDEX(CALC_StripData!$C$5:$DJ$119,$I75,48+$J75)/$K75)</f>
        <v/>
      </c>
      <c r="S75" s="19">
        <f>IF(OR($I75=0,$J75=0,$K75=0),0,$H75*INDEX(CALC_StripData!$C$5:$DJ$119,$I75,56+$J75)/$K75)</f>
        <v/>
      </c>
      <c r="T75" s="19">
        <f>IF(OR($I75=0,$J75=0,$K75=0),0,$H75*INDEX(CALC_StripData!$C$5:$DJ$119,$I75,64+$J75)/$K75)</f>
        <v/>
      </c>
      <c r="U75" s="19">
        <f>IF(OR($I75=0,$J75=0,$K75=0),0,$H75*INDEX(CALC_StripData!$C$5:$DJ$119,$I75,72+$J75)/$K75)</f>
        <v/>
      </c>
      <c r="V75" s="19">
        <f>IF(OR($I75=0,$J75=0,$K75=0),0,$H75*INDEX(CALC_StripData!$C$5:$DJ$119,$I75,80+$J75)/$K75)</f>
        <v/>
      </c>
      <c r="W75" s="19">
        <f>IF(OR($I75=0,$J75=0,$K75=0),0,$H75*INDEX(CALC_StripData!$C$5:$DJ$119,$I75,88+$J75)/$K75)</f>
        <v/>
      </c>
      <c r="X75" s="19">
        <f>IF(OR($I75=0,$J75=0,$K75=0),0,$H75*INDEX(CALC_StripData!$C$5:$DJ$119,$I75,96+$J75)/$K75)</f>
        <v/>
      </c>
      <c r="Y75" s="19">
        <f>IF(OR($I75=0,$J75=0,$K75=0),0,$H75*INDEX(CALC_StripData!$C$5:$DJ$119,$I75,104+$J75)/$K75)</f>
        <v/>
      </c>
      <c r="Z75" s="2">
        <f>ROUND(SUM($L75:$Y75)-$H75,6)</f>
        <v/>
      </c>
    </row>
    <row r="76">
      <c r="A76" s="2" t="n">
        <v>9</v>
      </c>
      <c r="B76" s="2" t="n">
        <v>8</v>
      </c>
      <c r="C76" s="9">
        <f>Settings!$B$6+7</f>
        <v/>
      </c>
      <c r="D76" s="9">
        <f>IN_Shock!$C$22</f>
        <v/>
      </c>
      <c r="E76" s="9">
        <f>IN_Shock!$D$22</f>
        <v/>
      </c>
      <c r="F76" s="9">
        <f>IN_Shock!$E$22</f>
        <v/>
      </c>
      <c r="G76" s="9">
        <f>IN_Shock!$F$22</f>
        <v/>
      </c>
      <c r="H76" s="9">
        <f>IF($F76="Y",IFERROR(IN_Shock!N22,0)*Settings!$B$12,0)</f>
        <v/>
      </c>
      <c r="I76" s="2">
        <f>IFERROR(MATCH($D76,Lists!$B$5:$B$119,0),0)</f>
        <v/>
      </c>
      <c r="J76" s="2">
        <f>IFERROR(MATCH($E76,Lists!$B$124:$B$131,0),0)</f>
        <v/>
      </c>
      <c r="K76" s="2">
        <f>IF(OR($I76=0,$J76=0),0,INDEX(CALC_PP!$C$5:$J$119,$I76,$J76))</f>
        <v/>
      </c>
      <c r="L76" s="19">
        <f>IF(OR($I76=0,$J76=0,$K76=0),0,$H76*INDEX(CALC_StripData!$C$5:$DJ$119,$I76,0+$J76)/$K76)</f>
        <v/>
      </c>
      <c r="M76" s="19">
        <f>IF(OR($I76=0,$J76=0,$K76=0),0,$H76*INDEX(CALC_StripData!$C$5:$DJ$119,$I76,8+$J76)/$K76)</f>
        <v/>
      </c>
      <c r="N76" s="19">
        <f>IF(OR($I76=0,$J76=0,$K76=0),0,$H76*INDEX(CALC_StripData!$C$5:$DJ$119,$I76,16+$J76)/$K76)</f>
        <v/>
      </c>
      <c r="O76" s="19">
        <f>IF(OR($I76=0,$J76=0,$K76=0),0,$H76*INDEX(CALC_StripData!$C$5:$DJ$119,$I76,24+$J76)/$K76)</f>
        <v/>
      </c>
      <c r="P76" s="19">
        <f>IF(OR($I76=0,$J76=0,$K76=0),0,$H76*INDEX(CALC_StripData!$C$5:$DJ$119,$I76,32+$J76)/$K76)</f>
        <v/>
      </c>
      <c r="Q76" s="19">
        <f>IF(OR($I76=0,$J76=0,$K76=0),0,$H76*INDEX(CALC_StripData!$C$5:$DJ$119,$I76,40+$J76)/$K76)</f>
        <v/>
      </c>
      <c r="R76" s="19">
        <f>IF(OR($I76=0,$J76=0,$K76=0),0,$H76*INDEX(CALC_StripData!$C$5:$DJ$119,$I76,48+$J76)/$K76)</f>
        <v/>
      </c>
      <c r="S76" s="19">
        <f>IF(OR($I76=0,$J76=0,$K76=0),0,$H76*INDEX(CALC_StripData!$C$5:$DJ$119,$I76,56+$J76)/$K76)</f>
        <v/>
      </c>
      <c r="T76" s="19">
        <f>IF(OR($I76=0,$J76=0,$K76=0),0,$H76*INDEX(CALC_StripData!$C$5:$DJ$119,$I76,64+$J76)/$K76)</f>
        <v/>
      </c>
      <c r="U76" s="19">
        <f>IF(OR($I76=0,$J76=0,$K76=0),0,$H76*INDEX(CALC_StripData!$C$5:$DJ$119,$I76,72+$J76)/$K76)</f>
        <v/>
      </c>
      <c r="V76" s="19">
        <f>IF(OR($I76=0,$J76=0,$K76=0),0,$H76*INDEX(CALC_StripData!$C$5:$DJ$119,$I76,80+$J76)/$K76)</f>
        <v/>
      </c>
      <c r="W76" s="19">
        <f>IF(OR($I76=0,$J76=0,$K76=0),0,$H76*INDEX(CALC_StripData!$C$5:$DJ$119,$I76,88+$J76)/$K76)</f>
        <v/>
      </c>
      <c r="X76" s="19">
        <f>IF(OR($I76=0,$J76=0,$K76=0),0,$H76*INDEX(CALC_StripData!$C$5:$DJ$119,$I76,96+$J76)/$K76)</f>
        <v/>
      </c>
      <c r="Y76" s="19">
        <f>IF(OR($I76=0,$J76=0,$K76=0),0,$H76*INDEX(CALC_StripData!$C$5:$DJ$119,$I76,104+$J76)/$K76)</f>
        <v/>
      </c>
      <c r="Z76" s="2">
        <f>ROUND(SUM($L76:$Y76)-$H76,6)</f>
        <v/>
      </c>
    </row>
    <row r="77">
      <c r="A77" s="2" t="n">
        <v>10</v>
      </c>
      <c r="B77" s="2" t="n">
        <v>1</v>
      </c>
      <c r="C77" s="9">
        <f>Settings!$B$6+0</f>
        <v/>
      </c>
      <c r="D77" s="9">
        <f>IN_Shock!$C$23</f>
        <v/>
      </c>
      <c r="E77" s="9">
        <f>IN_Shock!$D$23</f>
        <v/>
      </c>
      <c r="F77" s="9">
        <f>IN_Shock!$E$23</f>
        <v/>
      </c>
      <c r="G77" s="9">
        <f>IN_Shock!$F$23</f>
        <v/>
      </c>
      <c r="H77" s="9">
        <f>IF($F77="Y",IFERROR(IN_Shock!G23,0)*Settings!$B$12,0)</f>
        <v/>
      </c>
      <c r="I77" s="2">
        <f>IFERROR(MATCH($D77,Lists!$B$5:$B$119,0),0)</f>
        <v/>
      </c>
      <c r="J77" s="2">
        <f>IFERROR(MATCH($E77,Lists!$B$124:$B$131,0),0)</f>
        <v/>
      </c>
      <c r="K77" s="2">
        <f>IF(OR($I77=0,$J77=0),0,INDEX(CALC_PP!$C$5:$J$119,$I77,$J77))</f>
        <v/>
      </c>
      <c r="L77" s="19">
        <f>IF(OR($I77=0,$J77=0,$K77=0),0,$H77*INDEX(CALC_StripData!$C$5:$DJ$119,$I77,0+$J77)/$K77)</f>
        <v/>
      </c>
      <c r="M77" s="19">
        <f>IF(OR($I77=0,$J77=0,$K77=0),0,$H77*INDEX(CALC_StripData!$C$5:$DJ$119,$I77,8+$J77)/$K77)</f>
        <v/>
      </c>
      <c r="N77" s="19">
        <f>IF(OR($I77=0,$J77=0,$K77=0),0,$H77*INDEX(CALC_StripData!$C$5:$DJ$119,$I77,16+$J77)/$K77)</f>
        <v/>
      </c>
      <c r="O77" s="19">
        <f>IF(OR($I77=0,$J77=0,$K77=0),0,$H77*INDEX(CALC_StripData!$C$5:$DJ$119,$I77,24+$J77)/$K77)</f>
        <v/>
      </c>
      <c r="P77" s="19">
        <f>IF(OR($I77=0,$J77=0,$K77=0),0,$H77*INDEX(CALC_StripData!$C$5:$DJ$119,$I77,32+$J77)/$K77)</f>
        <v/>
      </c>
      <c r="Q77" s="19">
        <f>IF(OR($I77=0,$J77=0,$K77=0),0,$H77*INDEX(CALC_StripData!$C$5:$DJ$119,$I77,40+$J77)/$K77)</f>
        <v/>
      </c>
      <c r="R77" s="19">
        <f>IF(OR($I77=0,$J77=0,$K77=0),0,$H77*INDEX(CALC_StripData!$C$5:$DJ$119,$I77,48+$J77)/$K77)</f>
        <v/>
      </c>
      <c r="S77" s="19">
        <f>IF(OR($I77=0,$J77=0,$K77=0),0,$H77*INDEX(CALC_StripData!$C$5:$DJ$119,$I77,56+$J77)/$K77)</f>
        <v/>
      </c>
      <c r="T77" s="19">
        <f>IF(OR($I77=0,$J77=0,$K77=0),0,$H77*INDEX(CALC_StripData!$C$5:$DJ$119,$I77,64+$J77)/$K77)</f>
        <v/>
      </c>
      <c r="U77" s="19">
        <f>IF(OR($I77=0,$J77=0,$K77=0),0,$H77*INDEX(CALC_StripData!$C$5:$DJ$119,$I77,72+$J77)/$K77)</f>
        <v/>
      </c>
      <c r="V77" s="19">
        <f>IF(OR($I77=0,$J77=0,$K77=0),0,$H77*INDEX(CALC_StripData!$C$5:$DJ$119,$I77,80+$J77)/$K77)</f>
        <v/>
      </c>
      <c r="W77" s="19">
        <f>IF(OR($I77=0,$J77=0,$K77=0),0,$H77*INDEX(CALC_StripData!$C$5:$DJ$119,$I77,88+$J77)/$K77)</f>
        <v/>
      </c>
      <c r="X77" s="19">
        <f>IF(OR($I77=0,$J77=0,$K77=0),0,$H77*INDEX(CALC_StripData!$C$5:$DJ$119,$I77,96+$J77)/$K77)</f>
        <v/>
      </c>
      <c r="Y77" s="19">
        <f>IF(OR($I77=0,$J77=0,$K77=0),0,$H77*INDEX(CALC_StripData!$C$5:$DJ$119,$I77,104+$J77)/$K77)</f>
        <v/>
      </c>
      <c r="Z77" s="2">
        <f>ROUND(SUM($L77:$Y77)-$H77,6)</f>
        <v/>
      </c>
    </row>
    <row r="78">
      <c r="A78" s="2" t="n">
        <v>10</v>
      </c>
      <c r="B78" s="2" t="n">
        <v>2</v>
      </c>
      <c r="C78" s="9">
        <f>Settings!$B$6+1</f>
        <v/>
      </c>
      <c r="D78" s="9">
        <f>IN_Shock!$C$23</f>
        <v/>
      </c>
      <c r="E78" s="9">
        <f>IN_Shock!$D$23</f>
        <v/>
      </c>
      <c r="F78" s="9">
        <f>IN_Shock!$E$23</f>
        <v/>
      </c>
      <c r="G78" s="9">
        <f>IN_Shock!$F$23</f>
        <v/>
      </c>
      <c r="H78" s="9">
        <f>IF($F78="Y",IFERROR(IN_Shock!H23,0)*Settings!$B$12,0)</f>
        <v/>
      </c>
      <c r="I78" s="2">
        <f>IFERROR(MATCH($D78,Lists!$B$5:$B$119,0),0)</f>
        <v/>
      </c>
      <c r="J78" s="2">
        <f>IFERROR(MATCH($E78,Lists!$B$124:$B$131,0),0)</f>
        <v/>
      </c>
      <c r="K78" s="2">
        <f>IF(OR($I78=0,$J78=0),0,INDEX(CALC_PP!$C$5:$J$119,$I78,$J78))</f>
        <v/>
      </c>
      <c r="L78" s="19">
        <f>IF(OR($I78=0,$J78=0,$K78=0),0,$H78*INDEX(CALC_StripData!$C$5:$DJ$119,$I78,0+$J78)/$K78)</f>
        <v/>
      </c>
      <c r="M78" s="19">
        <f>IF(OR($I78=0,$J78=0,$K78=0),0,$H78*INDEX(CALC_StripData!$C$5:$DJ$119,$I78,8+$J78)/$K78)</f>
        <v/>
      </c>
      <c r="N78" s="19">
        <f>IF(OR($I78=0,$J78=0,$K78=0),0,$H78*INDEX(CALC_StripData!$C$5:$DJ$119,$I78,16+$J78)/$K78)</f>
        <v/>
      </c>
      <c r="O78" s="19">
        <f>IF(OR($I78=0,$J78=0,$K78=0),0,$H78*INDEX(CALC_StripData!$C$5:$DJ$119,$I78,24+$J78)/$K78)</f>
        <v/>
      </c>
      <c r="P78" s="19">
        <f>IF(OR($I78=0,$J78=0,$K78=0),0,$H78*INDEX(CALC_StripData!$C$5:$DJ$119,$I78,32+$J78)/$K78)</f>
        <v/>
      </c>
      <c r="Q78" s="19">
        <f>IF(OR($I78=0,$J78=0,$K78=0),0,$H78*INDEX(CALC_StripData!$C$5:$DJ$119,$I78,40+$J78)/$K78)</f>
        <v/>
      </c>
      <c r="R78" s="19">
        <f>IF(OR($I78=0,$J78=0,$K78=0),0,$H78*INDEX(CALC_StripData!$C$5:$DJ$119,$I78,48+$J78)/$K78)</f>
        <v/>
      </c>
      <c r="S78" s="19">
        <f>IF(OR($I78=0,$J78=0,$K78=0),0,$H78*INDEX(CALC_StripData!$C$5:$DJ$119,$I78,56+$J78)/$K78)</f>
        <v/>
      </c>
      <c r="T78" s="19">
        <f>IF(OR($I78=0,$J78=0,$K78=0),0,$H78*INDEX(CALC_StripData!$C$5:$DJ$119,$I78,64+$J78)/$K78)</f>
        <v/>
      </c>
      <c r="U78" s="19">
        <f>IF(OR($I78=0,$J78=0,$K78=0),0,$H78*INDEX(CALC_StripData!$C$5:$DJ$119,$I78,72+$J78)/$K78)</f>
        <v/>
      </c>
      <c r="V78" s="19">
        <f>IF(OR($I78=0,$J78=0,$K78=0),0,$H78*INDEX(CALC_StripData!$C$5:$DJ$119,$I78,80+$J78)/$K78)</f>
        <v/>
      </c>
      <c r="W78" s="19">
        <f>IF(OR($I78=0,$J78=0,$K78=0),0,$H78*INDEX(CALC_StripData!$C$5:$DJ$119,$I78,88+$J78)/$K78)</f>
        <v/>
      </c>
      <c r="X78" s="19">
        <f>IF(OR($I78=0,$J78=0,$K78=0),0,$H78*INDEX(CALC_StripData!$C$5:$DJ$119,$I78,96+$J78)/$K78)</f>
        <v/>
      </c>
      <c r="Y78" s="19">
        <f>IF(OR($I78=0,$J78=0,$K78=0),0,$H78*INDEX(CALC_StripData!$C$5:$DJ$119,$I78,104+$J78)/$K78)</f>
        <v/>
      </c>
      <c r="Z78" s="2">
        <f>ROUND(SUM($L78:$Y78)-$H78,6)</f>
        <v/>
      </c>
    </row>
    <row r="79">
      <c r="A79" s="2" t="n">
        <v>10</v>
      </c>
      <c r="B79" s="2" t="n">
        <v>3</v>
      </c>
      <c r="C79" s="9">
        <f>Settings!$B$6+2</f>
        <v/>
      </c>
      <c r="D79" s="9">
        <f>IN_Shock!$C$23</f>
        <v/>
      </c>
      <c r="E79" s="9">
        <f>IN_Shock!$D$23</f>
        <v/>
      </c>
      <c r="F79" s="9">
        <f>IN_Shock!$E$23</f>
        <v/>
      </c>
      <c r="G79" s="9">
        <f>IN_Shock!$F$23</f>
        <v/>
      </c>
      <c r="H79" s="9">
        <f>IF($F79="Y",IFERROR(IN_Shock!I23,0)*Settings!$B$12,0)</f>
        <v/>
      </c>
      <c r="I79" s="2">
        <f>IFERROR(MATCH($D79,Lists!$B$5:$B$119,0),0)</f>
        <v/>
      </c>
      <c r="J79" s="2">
        <f>IFERROR(MATCH($E79,Lists!$B$124:$B$131,0),0)</f>
        <v/>
      </c>
      <c r="K79" s="2">
        <f>IF(OR($I79=0,$J79=0),0,INDEX(CALC_PP!$C$5:$J$119,$I79,$J79))</f>
        <v/>
      </c>
      <c r="L79" s="19">
        <f>IF(OR($I79=0,$J79=0,$K79=0),0,$H79*INDEX(CALC_StripData!$C$5:$DJ$119,$I79,0+$J79)/$K79)</f>
        <v/>
      </c>
      <c r="M79" s="19">
        <f>IF(OR($I79=0,$J79=0,$K79=0),0,$H79*INDEX(CALC_StripData!$C$5:$DJ$119,$I79,8+$J79)/$K79)</f>
        <v/>
      </c>
      <c r="N79" s="19">
        <f>IF(OR($I79=0,$J79=0,$K79=0),0,$H79*INDEX(CALC_StripData!$C$5:$DJ$119,$I79,16+$J79)/$K79)</f>
        <v/>
      </c>
      <c r="O79" s="19">
        <f>IF(OR($I79=0,$J79=0,$K79=0),0,$H79*INDEX(CALC_StripData!$C$5:$DJ$119,$I79,24+$J79)/$K79)</f>
        <v/>
      </c>
      <c r="P79" s="19">
        <f>IF(OR($I79=0,$J79=0,$K79=0),0,$H79*INDEX(CALC_StripData!$C$5:$DJ$119,$I79,32+$J79)/$K79)</f>
        <v/>
      </c>
      <c r="Q79" s="19">
        <f>IF(OR($I79=0,$J79=0,$K79=0),0,$H79*INDEX(CALC_StripData!$C$5:$DJ$119,$I79,40+$J79)/$K79)</f>
        <v/>
      </c>
      <c r="R79" s="19">
        <f>IF(OR($I79=0,$J79=0,$K79=0),0,$H79*INDEX(CALC_StripData!$C$5:$DJ$119,$I79,48+$J79)/$K79)</f>
        <v/>
      </c>
      <c r="S79" s="19">
        <f>IF(OR($I79=0,$J79=0,$K79=0),0,$H79*INDEX(CALC_StripData!$C$5:$DJ$119,$I79,56+$J79)/$K79)</f>
        <v/>
      </c>
      <c r="T79" s="19">
        <f>IF(OR($I79=0,$J79=0,$K79=0),0,$H79*INDEX(CALC_StripData!$C$5:$DJ$119,$I79,64+$J79)/$K79)</f>
        <v/>
      </c>
      <c r="U79" s="19">
        <f>IF(OR($I79=0,$J79=0,$K79=0),0,$H79*INDEX(CALC_StripData!$C$5:$DJ$119,$I79,72+$J79)/$K79)</f>
        <v/>
      </c>
      <c r="V79" s="19">
        <f>IF(OR($I79=0,$J79=0,$K79=0),0,$H79*INDEX(CALC_StripData!$C$5:$DJ$119,$I79,80+$J79)/$K79)</f>
        <v/>
      </c>
      <c r="W79" s="19">
        <f>IF(OR($I79=0,$J79=0,$K79=0),0,$H79*INDEX(CALC_StripData!$C$5:$DJ$119,$I79,88+$J79)/$K79)</f>
        <v/>
      </c>
      <c r="X79" s="19">
        <f>IF(OR($I79=0,$J79=0,$K79=0),0,$H79*INDEX(CALC_StripData!$C$5:$DJ$119,$I79,96+$J79)/$K79)</f>
        <v/>
      </c>
      <c r="Y79" s="19">
        <f>IF(OR($I79=0,$J79=0,$K79=0),0,$H79*INDEX(CALC_StripData!$C$5:$DJ$119,$I79,104+$J79)/$K79)</f>
        <v/>
      </c>
      <c r="Z79" s="2">
        <f>ROUND(SUM($L79:$Y79)-$H79,6)</f>
        <v/>
      </c>
    </row>
    <row r="80">
      <c r="A80" s="2" t="n">
        <v>10</v>
      </c>
      <c r="B80" s="2" t="n">
        <v>4</v>
      </c>
      <c r="C80" s="9">
        <f>Settings!$B$6+3</f>
        <v/>
      </c>
      <c r="D80" s="9">
        <f>IN_Shock!$C$23</f>
        <v/>
      </c>
      <c r="E80" s="9">
        <f>IN_Shock!$D$23</f>
        <v/>
      </c>
      <c r="F80" s="9">
        <f>IN_Shock!$E$23</f>
        <v/>
      </c>
      <c r="G80" s="9">
        <f>IN_Shock!$F$23</f>
        <v/>
      </c>
      <c r="H80" s="9">
        <f>IF($F80="Y",IFERROR(IN_Shock!J23,0)*Settings!$B$12,0)</f>
        <v/>
      </c>
      <c r="I80" s="2">
        <f>IFERROR(MATCH($D80,Lists!$B$5:$B$119,0),0)</f>
        <v/>
      </c>
      <c r="J80" s="2">
        <f>IFERROR(MATCH($E80,Lists!$B$124:$B$131,0),0)</f>
        <v/>
      </c>
      <c r="K80" s="2">
        <f>IF(OR($I80=0,$J80=0),0,INDEX(CALC_PP!$C$5:$J$119,$I80,$J80))</f>
        <v/>
      </c>
      <c r="L80" s="19">
        <f>IF(OR($I80=0,$J80=0,$K80=0),0,$H80*INDEX(CALC_StripData!$C$5:$DJ$119,$I80,0+$J80)/$K80)</f>
        <v/>
      </c>
      <c r="M80" s="19">
        <f>IF(OR($I80=0,$J80=0,$K80=0),0,$H80*INDEX(CALC_StripData!$C$5:$DJ$119,$I80,8+$J80)/$K80)</f>
        <v/>
      </c>
      <c r="N80" s="19">
        <f>IF(OR($I80=0,$J80=0,$K80=0),0,$H80*INDEX(CALC_StripData!$C$5:$DJ$119,$I80,16+$J80)/$K80)</f>
        <v/>
      </c>
      <c r="O80" s="19">
        <f>IF(OR($I80=0,$J80=0,$K80=0),0,$H80*INDEX(CALC_StripData!$C$5:$DJ$119,$I80,24+$J80)/$K80)</f>
        <v/>
      </c>
      <c r="P80" s="19">
        <f>IF(OR($I80=0,$J80=0,$K80=0),0,$H80*INDEX(CALC_StripData!$C$5:$DJ$119,$I80,32+$J80)/$K80)</f>
        <v/>
      </c>
      <c r="Q80" s="19">
        <f>IF(OR($I80=0,$J80=0,$K80=0),0,$H80*INDEX(CALC_StripData!$C$5:$DJ$119,$I80,40+$J80)/$K80)</f>
        <v/>
      </c>
      <c r="R80" s="19">
        <f>IF(OR($I80=0,$J80=0,$K80=0),0,$H80*INDEX(CALC_StripData!$C$5:$DJ$119,$I80,48+$J80)/$K80)</f>
        <v/>
      </c>
      <c r="S80" s="19">
        <f>IF(OR($I80=0,$J80=0,$K80=0),0,$H80*INDEX(CALC_StripData!$C$5:$DJ$119,$I80,56+$J80)/$K80)</f>
        <v/>
      </c>
      <c r="T80" s="19">
        <f>IF(OR($I80=0,$J80=0,$K80=0),0,$H80*INDEX(CALC_StripData!$C$5:$DJ$119,$I80,64+$J80)/$K80)</f>
        <v/>
      </c>
      <c r="U80" s="19">
        <f>IF(OR($I80=0,$J80=0,$K80=0),0,$H80*INDEX(CALC_StripData!$C$5:$DJ$119,$I80,72+$J80)/$K80)</f>
        <v/>
      </c>
      <c r="V80" s="19">
        <f>IF(OR($I80=0,$J80=0,$K80=0),0,$H80*INDEX(CALC_StripData!$C$5:$DJ$119,$I80,80+$J80)/$K80)</f>
        <v/>
      </c>
      <c r="W80" s="19">
        <f>IF(OR($I80=0,$J80=0,$K80=0),0,$H80*INDEX(CALC_StripData!$C$5:$DJ$119,$I80,88+$J80)/$K80)</f>
        <v/>
      </c>
      <c r="X80" s="19">
        <f>IF(OR($I80=0,$J80=0,$K80=0),0,$H80*INDEX(CALC_StripData!$C$5:$DJ$119,$I80,96+$J80)/$K80)</f>
        <v/>
      </c>
      <c r="Y80" s="19">
        <f>IF(OR($I80=0,$J80=0,$K80=0),0,$H80*INDEX(CALC_StripData!$C$5:$DJ$119,$I80,104+$J80)/$K80)</f>
        <v/>
      </c>
      <c r="Z80" s="2">
        <f>ROUND(SUM($L80:$Y80)-$H80,6)</f>
        <v/>
      </c>
    </row>
    <row r="81">
      <c r="A81" s="2" t="n">
        <v>10</v>
      </c>
      <c r="B81" s="2" t="n">
        <v>5</v>
      </c>
      <c r="C81" s="9">
        <f>Settings!$B$6+4</f>
        <v/>
      </c>
      <c r="D81" s="9">
        <f>IN_Shock!$C$23</f>
        <v/>
      </c>
      <c r="E81" s="9">
        <f>IN_Shock!$D$23</f>
        <v/>
      </c>
      <c r="F81" s="9">
        <f>IN_Shock!$E$23</f>
        <v/>
      </c>
      <c r="G81" s="9">
        <f>IN_Shock!$F$23</f>
        <v/>
      </c>
      <c r="H81" s="9">
        <f>IF($F81="Y",IFERROR(IN_Shock!K23,0)*Settings!$B$12,0)</f>
        <v/>
      </c>
      <c r="I81" s="2">
        <f>IFERROR(MATCH($D81,Lists!$B$5:$B$119,0),0)</f>
        <v/>
      </c>
      <c r="J81" s="2">
        <f>IFERROR(MATCH($E81,Lists!$B$124:$B$131,0),0)</f>
        <v/>
      </c>
      <c r="K81" s="2">
        <f>IF(OR($I81=0,$J81=0),0,INDEX(CALC_PP!$C$5:$J$119,$I81,$J81))</f>
        <v/>
      </c>
      <c r="L81" s="19">
        <f>IF(OR($I81=0,$J81=0,$K81=0),0,$H81*INDEX(CALC_StripData!$C$5:$DJ$119,$I81,0+$J81)/$K81)</f>
        <v/>
      </c>
      <c r="M81" s="19">
        <f>IF(OR($I81=0,$J81=0,$K81=0),0,$H81*INDEX(CALC_StripData!$C$5:$DJ$119,$I81,8+$J81)/$K81)</f>
        <v/>
      </c>
      <c r="N81" s="19">
        <f>IF(OR($I81=0,$J81=0,$K81=0),0,$H81*INDEX(CALC_StripData!$C$5:$DJ$119,$I81,16+$J81)/$K81)</f>
        <v/>
      </c>
      <c r="O81" s="19">
        <f>IF(OR($I81=0,$J81=0,$K81=0),0,$H81*INDEX(CALC_StripData!$C$5:$DJ$119,$I81,24+$J81)/$K81)</f>
        <v/>
      </c>
      <c r="P81" s="19">
        <f>IF(OR($I81=0,$J81=0,$K81=0),0,$H81*INDEX(CALC_StripData!$C$5:$DJ$119,$I81,32+$J81)/$K81)</f>
        <v/>
      </c>
      <c r="Q81" s="19">
        <f>IF(OR($I81=0,$J81=0,$K81=0),0,$H81*INDEX(CALC_StripData!$C$5:$DJ$119,$I81,40+$J81)/$K81)</f>
        <v/>
      </c>
      <c r="R81" s="19">
        <f>IF(OR($I81=0,$J81=0,$K81=0),0,$H81*INDEX(CALC_StripData!$C$5:$DJ$119,$I81,48+$J81)/$K81)</f>
        <v/>
      </c>
      <c r="S81" s="19">
        <f>IF(OR($I81=0,$J81=0,$K81=0),0,$H81*INDEX(CALC_StripData!$C$5:$DJ$119,$I81,56+$J81)/$K81)</f>
        <v/>
      </c>
      <c r="T81" s="19">
        <f>IF(OR($I81=0,$J81=0,$K81=0),0,$H81*INDEX(CALC_StripData!$C$5:$DJ$119,$I81,64+$J81)/$K81)</f>
        <v/>
      </c>
      <c r="U81" s="19">
        <f>IF(OR($I81=0,$J81=0,$K81=0),0,$H81*INDEX(CALC_StripData!$C$5:$DJ$119,$I81,72+$J81)/$K81)</f>
        <v/>
      </c>
      <c r="V81" s="19">
        <f>IF(OR($I81=0,$J81=0,$K81=0),0,$H81*INDEX(CALC_StripData!$C$5:$DJ$119,$I81,80+$J81)/$K81)</f>
        <v/>
      </c>
      <c r="W81" s="19">
        <f>IF(OR($I81=0,$J81=0,$K81=0),0,$H81*INDEX(CALC_StripData!$C$5:$DJ$119,$I81,88+$J81)/$K81)</f>
        <v/>
      </c>
      <c r="X81" s="19">
        <f>IF(OR($I81=0,$J81=0,$K81=0),0,$H81*INDEX(CALC_StripData!$C$5:$DJ$119,$I81,96+$J81)/$K81)</f>
        <v/>
      </c>
      <c r="Y81" s="19">
        <f>IF(OR($I81=0,$J81=0,$K81=0),0,$H81*INDEX(CALC_StripData!$C$5:$DJ$119,$I81,104+$J81)/$K81)</f>
        <v/>
      </c>
      <c r="Z81" s="2">
        <f>ROUND(SUM($L81:$Y81)-$H81,6)</f>
        <v/>
      </c>
    </row>
    <row r="82">
      <c r="A82" s="2" t="n">
        <v>10</v>
      </c>
      <c r="B82" s="2" t="n">
        <v>6</v>
      </c>
      <c r="C82" s="9">
        <f>Settings!$B$6+5</f>
        <v/>
      </c>
      <c r="D82" s="9">
        <f>IN_Shock!$C$23</f>
        <v/>
      </c>
      <c r="E82" s="9">
        <f>IN_Shock!$D$23</f>
        <v/>
      </c>
      <c r="F82" s="9">
        <f>IN_Shock!$E$23</f>
        <v/>
      </c>
      <c r="G82" s="9">
        <f>IN_Shock!$F$23</f>
        <v/>
      </c>
      <c r="H82" s="9">
        <f>IF($F82="Y",IFERROR(IN_Shock!L23,0)*Settings!$B$12,0)</f>
        <v/>
      </c>
      <c r="I82" s="2">
        <f>IFERROR(MATCH($D82,Lists!$B$5:$B$119,0),0)</f>
        <v/>
      </c>
      <c r="J82" s="2">
        <f>IFERROR(MATCH($E82,Lists!$B$124:$B$131,0),0)</f>
        <v/>
      </c>
      <c r="K82" s="2">
        <f>IF(OR($I82=0,$J82=0),0,INDEX(CALC_PP!$C$5:$J$119,$I82,$J82))</f>
        <v/>
      </c>
      <c r="L82" s="19">
        <f>IF(OR($I82=0,$J82=0,$K82=0),0,$H82*INDEX(CALC_StripData!$C$5:$DJ$119,$I82,0+$J82)/$K82)</f>
        <v/>
      </c>
      <c r="M82" s="19">
        <f>IF(OR($I82=0,$J82=0,$K82=0),0,$H82*INDEX(CALC_StripData!$C$5:$DJ$119,$I82,8+$J82)/$K82)</f>
        <v/>
      </c>
      <c r="N82" s="19">
        <f>IF(OR($I82=0,$J82=0,$K82=0),0,$H82*INDEX(CALC_StripData!$C$5:$DJ$119,$I82,16+$J82)/$K82)</f>
        <v/>
      </c>
      <c r="O82" s="19">
        <f>IF(OR($I82=0,$J82=0,$K82=0),0,$H82*INDEX(CALC_StripData!$C$5:$DJ$119,$I82,24+$J82)/$K82)</f>
        <v/>
      </c>
      <c r="P82" s="19">
        <f>IF(OR($I82=0,$J82=0,$K82=0),0,$H82*INDEX(CALC_StripData!$C$5:$DJ$119,$I82,32+$J82)/$K82)</f>
        <v/>
      </c>
      <c r="Q82" s="19">
        <f>IF(OR($I82=0,$J82=0,$K82=0),0,$H82*INDEX(CALC_StripData!$C$5:$DJ$119,$I82,40+$J82)/$K82)</f>
        <v/>
      </c>
      <c r="R82" s="19">
        <f>IF(OR($I82=0,$J82=0,$K82=0),0,$H82*INDEX(CALC_StripData!$C$5:$DJ$119,$I82,48+$J82)/$K82)</f>
        <v/>
      </c>
      <c r="S82" s="19">
        <f>IF(OR($I82=0,$J82=0,$K82=0),0,$H82*INDEX(CALC_StripData!$C$5:$DJ$119,$I82,56+$J82)/$K82)</f>
        <v/>
      </c>
      <c r="T82" s="19">
        <f>IF(OR($I82=0,$J82=0,$K82=0),0,$H82*INDEX(CALC_StripData!$C$5:$DJ$119,$I82,64+$J82)/$K82)</f>
        <v/>
      </c>
      <c r="U82" s="19">
        <f>IF(OR($I82=0,$J82=0,$K82=0),0,$H82*INDEX(CALC_StripData!$C$5:$DJ$119,$I82,72+$J82)/$K82)</f>
        <v/>
      </c>
      <c r="V82" s="19">
        <f>IF(OR($I82=0,$J82=0,$K82=0),0,$H82*INDEX(CALC_StripData!$C$5:$DJ$119,$I82,80+$J82)/$K82)</f>
        <v/>
      </c>
      <c r="W82" s="19">
        <f>IF(OR($I82=0,$J82=0,$K82=0),0,$H82*INDEX(CALC_StripData!$C$5:$DJ$119,$I82,88+$J82)/$K82)</f>
        <v/>
      </c>
      <c r="X82" s="19">
        <f>IF(OR($I82=0,$J82=0,$K82=0),0,$H82*INDEX(CALC_StripData!$C$5:$DJ$119,$I82,96+$J82)/$K82)</f>
        <v/>
      </c>
      <c r="Y82" s="19">
        <f>IF(OR($I82=0,$J82=0,$K82=0),0,$H82*INDEX(CALC_StripData!$C$5:$DJ$119,$I82,104+$J82)/$K82)</f>
        <v/>
      </c>
      <c r="Z82" s="2">
        <f>ROUND(SUM($L82:$Y82)-$H82,6)</f>
        <v/>
      </c>
    </row>
    <row r="83">
      <c r="A83" s="2" t="n">
        <v>10</v>
      </c>
      <c r="B83" s="2" t="n">
        <v>7</v>
      </c>
      <c r="C83" s="9">
        <f>Settings!$B$6+6</f>
        <v/>
      </c>
      <c r="D83" s="9">
        <f>IN_Shock!$C$23</f>
        <v/>
      </c>
      <c r="E83" s="9">
        <f>IN_Shock!$D$23</f>
        <v/>
      </c>
      <c r="F83" s="9">
        <f>IN_Shock!$E$23</f>
        <v/>
      </c>
      <c r="G83" s="9">
        <f>IN_Shock!$F$23</f>
        <v/>
      </c>
      <c r="H83" s="9">
        <f>IF($F83="Y",IFERROR(IN_Shock!M23,0)*Settings!$B$12,0)</f>
        <v/>
      </c>
      <c r="I83" s="2">
        <f>IFERROR(MATCH($D83,Lists!$B$5:$B$119,0),0)</f>
        <v/>
      </c>
      <c r="J83" s="2">
        <f>IFERROR(MATCH($E83,Lists!$B$124:$B$131,0),0)</f>
        <v/>
      </c>
      <c r="K83" s="2">
        <f>IF(OR($I83=0,$J83=0),0,INDEX(CALC_PP!$C$5:$J$119,$I83,$J83))</f>
        <v/>
      </c>
      <c r="L83" s="19">
        <f>IF(OR($I83=0,$J83=0,$K83=0),0,$H83*INDEX(CALC_StripData!$C$5:$DJ$119,$I83,0+$J83)/$K83)</f>
        <v/>
      </c>
      <c r="M83" s="19">
        <f>IF(OR($I83=0,$J83=0,$K83=0),0,$H83*INDEX(CALC_StripData!$C$5:$DJ$119,$I83,8+$J83)/$K83)</f>
        <v/>
      </c>
      <c r="N83" s="19">
        <f>IF(OR($I83=0,$J83=0,$K83=0),0,$H83*INDEX(CALC_StripData!$C$5:$DJ$119,$I83,16+$J83)/$K83)</f>
        <v/>
      </c>
      <c r="O83" s="19">
        <f>IF(OR($I83=0,$J83=0,$K83=0),0,$H83*INDEX(CALC_StripData!$C$5:$DJ$119,$I83,24+$J83)/$K83)</f>
        <v/>
      </c>
      <c r="P83" s="19">
        <f>IF(OR($I83=0,$J83=0,$K83=0),0,$H83*INDEX(CALC_StripData!$C$5:$DJ$119,$I83,32+$J83)/$K83)</f>
        <v/>
      </c>
      <c r="Q83" s="19">
        <f>IF(OR($I83=0,$J83=0,$K83=0),0,$H83*INDEX(CALC_StripData!$C$5:$DJ$119,$I83,40+$J83)/$K83)</f>
        <v/>
      </c>
      <c r="R83" s="19">
        <f>IF(OR($I83=0,$J83=0,$K83=0),0,$H83*INDEX(CALC_StripData!$C$5:$DJ$119,$I83,48+$J83)/$K83)</f>
        <v/>
      </c>
      <c r="S83" s="19">
        <f>IF(OR($I83=0,$J83=0,$K83=0),0,$H83*INDEX(CALC_StripData!$C$5:$DJ$119,$I83,56+$J83)/$K83)</f>
        <v/>
      </c>
      <c r="T83" s="19">
        <f>IF(OR($I83=0,$J83=0,$K83=0),0,$H83*INDEX(CALC_StripData!$C$5:$DJ$119,$I83,64+$J83)/$K83)</f>
        <v/>
      </c>
      <c r="U83" s="19">
        <f>IF(OR($I83=0,$J83=0,$K83=0),0,$H83*INDEX(CALC_StripData!$C$5:$DJ$119,$I83,72+$J83)/$K83)</f>
        <v/>
      </c>
      <c r="V83" s="19">
        <f>IF(OR($I83=0,$J83=0,$K83=0),0,$H83*INDEX(CALC_StripData!$C$5:$DJ$119,$I83,80+$J83)/$K83)</f>
        <v/>
      </c>
      <c r="W83" s="19">
        <f>IF(OR($I83=0,$J83=0,$K83=0),0,$H83*INDEX(CALC_StripData!$C$5:$DJ$119,$I83,88+$J83)/$K83)</f>
        <v/>
      </c>
      <c r="X83" s="19">
        <f>IF(OR($I83=0,$J83=0,$K83=0),0,$H83*INDEX(CALC_StripData!$C$5:$DJ$119,$I83,96+$J83)/$K83)</f>
        <v/>
      </c>
      <c r="Y83" s="19">
        <f>IF(OR($I83=0,$J83=0,$K83=0),0,$H83*INDEX(CALC_StripData!$C$5:$DJ$119,$I83,104+$J83)/$K83)</f>
        <v/>
      </c>
      <c r="Z83" s="2">
        <f>ROUND(SUM($L83:$Y83)-$H83,6)</f>
        <v/>
      </c>
    </row>
    <row r="84">
      <c r="A84" s="2" t="n">
        <v>10</v>
      </c>
      <c r="B84" s="2" t="n">
        <v>8</v>
      </c>
      <c r="C84" s="9">
        <f>Settings!$B$6+7</f>
        <v/>
      </c>
      <c r="D84" s="9">
        <f>IN_Shock!$C$23</f>
        <v/>
      </c>
      <c r="E84" s="9">
        <f>IN_Shock!$D$23</f>
        <v/>
      </c>
      <c r="F84" s="9">
        <f>IN_Shock!$E$23</f>
        <v/>
      </c>
      <c r="G84" s="9">
        <f>IN_Shock!$F$23</f>
        <v/>
      </c>
      <c r="H84" s="9">
        <f>IF($F84="Y",IFERROR(IN_Shock!N23,0)*Settings!$B$12,0)</f>
        <v/>
      </c>
      <c r="I84" s="2">
        <f>IFERROR(MATCH($D84,Lists!$B$5:$B$119,0),0)</f>
        <v/>
      </c>
      <c r="J84" s="2">
        <f>IFERROR(MATCH($E84,Lists!$B$124:$B$131,0),0)</f>
        <v/>
      </c>
      <c r="K84" s="2">
        <f>IF(OR($I84=0,$J84=0),0,INDEX(CALC_PP!$C$5:$J$119,$I84,$J84))</f>
        <v/>
      </c>
      <c r="L84" s="19">
        <f>IF(OR($I84=0,$J84=0,$K84=0),0,$H84*INDEX(CALC_StripData!$C$5:$DJ$119,$I84,0+$J84)/$K84)</f>
        <v/>
      </c>
      <c r="M84" s="19">
        <f>IF(OR($I84=0,$J84=0,$K84=0),0,$H84*INDEX(CALC_StripData!$C$5:$DJ$119,$I84,8+$J84)/$K84)</f>
        <v/>
      </c>
      <c r="N84" s="19">
        <f>IF(OR($I84=0,$J84=0,$K84=0),0,$H84*INDEX(CALC_StripData!$C$5:$DJ$119,$I84,16+$J84)/$K84)</f>
        <v/>
      </c>
      <c r="O84" s="19">
        <f>IF(OR($I84=0,$J84=0,$K84=0),0,$H84*INDEX(CALC_StripData!$C$5:$DJ$119,$I84,24+$J84)/$K84)</f>
        <v/>
      </c>
      <c r="P84" s="19">
        <f>IF(OR($I84=0,$J84=0,$K84=0),0,$H84*INDEX(CALC_StripData!$C$5:$DJ$119,$I84,32+$J84)/$K84)</f>
        <v/>
      </c>
      <c r="Q84" s="19">
        <f>IF(OR($I84=0,$J84=0,$K84=0),0,$H84*INDEX(CALC_StripData!$C$5:$DJ$119,$I84,40+$J84)/$K84)</f>
        <v/>
      </c>
      <c r="R84" s="19">
        <f>IF(OR($I84=0,$J84=0,$K84=0),0,$H84*INDEX(CALC_StripData!$C$5:$DJ$119,$I84,48+$J84)/$K84)</f>
        <v/>
      </c>
      <c r="S84" s="19">
        <f>IF(OR($I84=0,$J84=0,$K84=0),0,$H84*INDEX(CALC_StripData!$C$5:$DJ$119,$I84,56+$J84)/$K84)</f>
        <v/>
      </c>
      <c r="T84" s="19">
        <f>IF(OR($I84=0,$J84=0,$K84=0),0,$H84*INDEX(CALC_StripData!$C$5:$DJ$119,$I84,64+$J84)/$K84)</f>
        <v/>
      </c>
      <c r="U84" s="19">
        <f>IF(OR($I84=0,$J84=0,$K84=0),0,$H84*INDEX(CALC_StripData!$C$5:$DJ$119,$I84,72+$J84)/$K84)</f>
        <v/>
      </c>
      <c r="V84" s="19">
        <f>IF(OR($I84=0,$J84=0,$K84=0),0,$H84*INDEX(CALC_StripData!$C$5:$DJ$119,$I84,80+$J84)/$K84)</f>
        <v/>
      </c>
      <c r="W84" s="19">
        <f>IF(OR($I84=0,$J84=0,$K84=0),0,$H84*INDEX(CALC_StripData!$C$5:$DJ$119,$I84,88+$J84)/$K84)</f>
        <v/>
      </c>
      <c r="X84" s="19">
        <f>IF(OR($I84=0,$J84=0,$K84=0),0,$H84*INDEX(CALC_StripData!$C$5:$DJ$119,$I84,96+$J84)/$K84)</f>
        <v/>
      </c>
      <c r="Y84" s="19">
        <f>IF(OR($I84=0,$J84=0,$K84=0),0,$H84*INDEX(CALC_StripData!$C$5:$DJ$119,$I84,104+$J84)/$K84)</f>
        <v/>
      </c>
      <c r="Z84" s="2">
        <f>ROUND(SUM($L84:$Y84)-$H84,6)</f>
        <v/>
      </c>
    </row>
    <row r="85">
      <c r="A85" s="2" t="n">
        <v>11</v>
      </c>
      <c r="B85" s="2" t="n">
        <v>1</v>
      </c>
      <c r="C85" s="9">
        <f>Settings!$B$6+0</f>
        <v/>
      </c>
      <c r="D85" s="9">
        <f>IN_Shock!$C$24</f>
        <v/>
      </c>
      <c r="E85" s="9">
        <f>IN_Shock!$D$24</f>
        <v/>
      </c>
      <c r="F85" s="9">
        <f>IN_Shock!$E$24</f>
        <v/>
      </c>
      <c r="G85" s="9">
        <f>IN_Shock!$F$24</f>
        <v/>
      </c>
      <c r="H85" s="9">
        <f>IF($F85="Y",IFERROR(IN_Shock!G24,0)*Settings!$B$12,0)</f>
        <v/>
      </c>
      <c r="I85" s="2">
        <f>IFERROR(MATCH($D85,Lists!$B$5:$B$119,0),0)</f>
        <v/>
      </c>
      <c r="J85" s="2">
        <f>IFERROR(MATCH($E85,Lists!$B$124:$B$131,0),0)</f>
        <v/>
      </c>
      <c r="K85" s="2">
        <f>IF(OR($I85=0,$J85=0),0,INDEX(CALC_PP!$C$5:$J$119,$I85,$J85))</f>
        <v/>
      </c>
      <c r="L85" s="19">
        <f>IF(OR($I85=0,$J85=0,$K85=0),0,$H85*INDEX(CALC_StripData!$C$5:$DJ$119,$I85,0+$J85)/$K85)</f>
        <v/>
      </c>
      <c r="M85" s="19">
        <f>IF(OR($I85=0,$J85=0,$K85=0),0,$H85*INDEX(CALC_StripData!$C$5:$DJ$119,$I85,8+$J85)/$K85)</f>
        <v/>
      </c>
      <c r="N85" s="19">
        <f>IF(OR($I85=0,$J85=0,$K85=0),0,$H85*INDEX(CALC_StripData!$C$5:$DJ$119,$I85,16+$J85)/$K85)</f>
        <v/>
      </c>
      <c r="O85" s="19">
        <f>IF(OR($I85=0,$J85=0,$K85=0),0,$H85*INDEX(CALC_StripData!$C$5:$DJ$119,$I85,24+$J85)/$K85)</f>
        <v/>
      </c>
      <c r="P85" s="19">
        <f>IF(OR($I85=0,$J85=0,$K85=0),0,$H85*INDEX(CALC_StripData!$C$5:$DJ$119,$I85,32+$J85)/$K85)</f>
        <v/>
      </c>
      <c r="Q85" s="19">
        <f>IF(OR($I85=0,$J85=0,$K85=0),0,$H85*INDEX(CALC_StripData!$C$5:$DJ$119,$I85,40+$J85)/$K85)</f>
        <v/>
      </c>
      <c r="R85" s="19">
        <f>IF(OR($I85=0,$J85=0,$K85=0),0,$H85*INDEX(CALC_StripData!$C$5:$DJ$119,$I85,48+$J85)/$K85)</f>
        <v/>
      </c>
      <c r="S85" s="19">
        <f>IF(OR($I85=0,$J85=0,$K85=0),0,$H85*INDEX(CALC_StripData!$C$5:$DJ$119,$I85,56+$J85)/$K85)</f>
        <v/>
      </c>
      <c r="T85" s="19">
        <f>IF(OR($I85=0,$J85=0,$K85=0),0,$H85*INDEX(CALC_StripData!$C$5:$DJ$119,$I85,64+$J85)/$K85)</f>
        <v/>
      </c>
      <c r="U85" s="19">
        <f>IF(OR($I85=0,$J85=0,$K85=0),0,$H85*INDEX(CALC_StripData!$C$5:$DJ$119,$I85,72+$J85)/$K85)</f>
        <v/>
      </c>
      <c r="V85" s="19">
        <f>IF(OR($I85=0,$J85=0,$K85=0),0,$H85*INDEX(CALC_StripData!$C$5:$DJ$119,$I85,80+$J85)/$K85)</f>
        <v/>
      </c>
      <c r="W85" s="19">
        <f>IF(OR($I85=0,$J85=0,$K85=0),0,$H85*INDEX(CALC_StripData!$C$5:$DJ$119,$I85,88+$J85)/$K85)</f>
        <v/>
      </c>
      <c r="X85" s="19">
        <f>IF(OR($I85=0,$J85=0,$K85=0),0,$H85*INDEX(CALC_StripData!$C$5:$DJ$119,$I85,96+$J85)/$K85)</f>
        <v/>
      </c>
      <c r="Y85" s="19">
        <f>IF(OR($I85=0,$J85=0,$K85=0),0,$H85*INDEX(CALC_StripData!$C$5:$DJ$119,$I85,104+$J85)/$K85)</f>
        <v/>
      </c>
      <c r="Z85" s="2">
        <f>ROUND(SUM($L85:$Y85)-$H85,6)</f>
        <v/>
      </c>
    </row>
    <row r="86">
      <c r="A86" s="2" t="n">
        <v>11</v>
      </c>
      <c r="B86" s="2" t="n">
        <v>2</v>
      </c>
      <c r="C86" s="9">
        <f>Settings!$B$6+1</f>
        <v/>
      </c>
      <c r="D86" s="9">
        <f>IN_Shock!$C$24</f>
        <v/>
      </c>
      <c r="E86" s="9">
        <f>IN_Shock!$D$24</f>
        <v/>
      </c>
      <c r="F86" s="9">
        <f>IN_Shock!$E$24</f>
        <v/>
      </c>
      <c r="G86" s="9">
        <f>IN_Shock!$F$24</f>
        <v/>
      </c>
      <c r="H86" s="9">
        <f>IF($F86="Y",IFERROR(IN_Shock!H24,0)*Settings!$B$12,0)</f>
        <v/>
      </c>
      <c r="I86" s="2">
        <f>IFERROR(MATCH($D86,Lists!$B$5:$B$119,0),0)</f>
        <v/>
      </c>
      <c r="J86" s="2">
        <f>IFERROR(MATCH($E86,Lists!$B$124:$B$131,0),0)</f>
        <v/>
      </c>
      <c r="K86" s="2">
        <f>IF(OR($I86=0,$J86=0),0,INDEX(CALC_PP!$C$5:$J$119,$I86,$J86))</f>
        <v/>
      </c>
      <c r="L86" s="19">
        <f>IF(OR($I86=0,$J86=0,$K86=0),0,$H86*INDEX(CALC_StripData!$C$5:$DJ$119,$I86,0+$J86)/$K86)</f>
        <v/>
      </c>
      <c r="M86" s="19">
        <f>IF(OR($I86=0,$J86=0,$K86=0),0,$H86*INDEX(CALC_StripData!$C$5:$DJ$119,$I86,8+$J86)/$K86)</f>
        <v/>
      </c>
      <c r="N86" s="19">
        <f>IF(OR($I86=0,$J86=0,$K86=0),0,$H86*INDEX(CALC_StripData!$C$5:$DJ$119,$I86,16+$J86)/$K86)</f>
        <v/>
      </c>
      <c r="O86" s="19">
        <f>IF(OR($I86=0,$J86=0,$K86=0),0,$H86*INDEX(CALC_StripData!$C$5:$DJ$119,$I86,24+$J86)/$K86)</f>
        <v/>
      </c>
      <c r="P86" s="19">
        <f>IF(OR($I86=0,$J86=0,$K86=0),0,$H86*INDEX(CALC_StripData!$C$5:$DJ$119,$I86,32+$J86)/$K86)</f>
        <v/>
      </c>
      <c r="Q86" s="19">
        <f>IF(OR($I86=0,$J86=0,$K86=0),0,$H86*INDEX(CALC_StripData!$C$5:$DJ$119,$I86,40+$J86)/$K86)</f>
        <v/>
      </c>
      <c r="R86" s="19">
        <f>IF(OR($I86=0,$J86=0,$K86=0),0,$H86*INDEX(CALC_StripData!$C$5:$DJ$119,$I86,48+$J86)/$K86)</f>
        <v/>
      </c>
      <c r="S86" s="19">
        <f>IF(OR($I86=0,$J86=0,$K86=0),0,$H86*INDEX(CALC_StripData!$C$5:$DJ$119,$I86,56+$J86)/$K86)</f>
        <v/>
      </c>
      <c r="T86" s="19">
        <f>IF(OR($I86=0,$J86=0,$K86=0),0,$H86*INDEX(CALC_StripData!$C$5:$DJ$119,$I86,64+$J86)/$K86)</f>
        <v/>
      </c>
      <c r="U86" s="19">
        <f>IF(OR($I86=0,$J86=0,$K86=0),0,$H86*INDEX(CALC_StripData!$C$5:$DJ$119,$I86,72+$J86)/$K86)</f>
        <v/>
      </c>
      <c r="V86" s="19">
        <f>IF(OR($I86=0,$J86=0,$K86=0),0,$H86*INDEX(CALC_StripData!$C$5:$DJ$119,$I86,80+$J86)/$K86)</f>
        <v/>
      </c>
      <c r="W86" s="19">
        <f>IF(OR($I86=0,$J86=0,$K86=0),0,$H86*INDEX(CALC_StripData!$C$5:$DJ$119,$I86,88+$J86)/$K86)</f>
        <v/>
      </c>
      <c r="X86" s="19">
        <f>IF(OR($I86=0,$J86=0,$K86=0),0,$H86*INDEX(CALC_StripData!$C$5:$DJ$119,$I86,96+$J86)/$K86)</f>
        <v/>
      </c>
      <c r="Y86" s="19">
        <f>IF(OR($I86=0,$J86=0,$K86=0),0,$H86*INDEX(CALC_StripData!$C$5:$DJ$119,$I86,104+$J86)/$K86)</f>
        <v/>
      </c>
      <c r="Z86" s="2">
        <f>ROUND(SUM($L86:$Y86)-$H86,6)</f>
        <v/>
      </c>
    </row>
    <row r="87">
      <c r="A87" s="2" t="n">
        <v>11</v>
      </c>
      <c r="B87" s="2" t="n">
        <v>3</v>
      </c>
      <c r="C87" s="9">
        <f>Settings!$B$6+2</f>
        <v/>
      </c>
      <c r="D87" s="9">
        <f>IN_Shock!$C$24</f>
        <v/>
      </c>
      <c r="E87" s="9">
        <f>IN_Shock!$D$24</f>
        <v/>
      </c>
      <c r="F87" s="9">
        <f>IN_Shock!$E$24</f>
        <v/>
      </c>
      <c r="G87" s="9">
        <f>IN_Shock!$F$24</f>
        <v/>
      </c>
      <c r="H87" s="9">
        <f>IF($F87="Y",IFERROR(IN_Shock!I24,0)*Settings!$B$12,0)</f>
        <v/>
      </c>
      <c r="I87" s="2">
        <f>IFERROR(MATCH($D87,Lists!$B$5:$B$119,0),0)</f>
        <v/>
      </c>
      <c r="J87" s="2">
        <f>IFERROR(MATCH($E87,Lists!$B$124:$B$131,0),0)</f>
        <v/>
      </c>
      <c r="K87" s="2">
        <f>IF(OR($I87=0,$J87=0),0,INDEX(CALC_PP!$C$5:$J$119,$I87,$J87))</f>
        <v/>
      </c>
      <c r="L87" s="19">
        <f>IF(OR($I87=0,$J87=0,$K87=0),0,$H87*INDEX(CALC_StripData!$C$5:$DJ$119,$I87,0+$J87)/$K87)</f>
        <v/>
      </c>
      <c r="M87" s="19">
        <f>IF(OR($I87=0,$J87=0,$K87=0),0,$H87*INDEX(CALC_StripData!$C$5:$DJ$119,$I87,8+$J87)/$K87)</f>
        <v/>
      </c>
      <c r="N87" s="19">
        <f>IF(OR($I87=0,$J87=0,$K87=0),0,$H87*INDEX(CALC_StripData!$C$5:$DJ$119,$I87,16+$J87)/$K87)</f>
        <v/>
      </c>
      <c r="O87" s="19">
        <f>IF(OR($I87=0,$J87=0,$K87=0),0,$H87*INDEX(CALC_StripData!$C$5:$DJ$119,$I87,24+$J87)/$K87)</f>
        <v/>
      </c>
      <c r="P87" s="19">
        <f>IF(OR($I87=0,$J87=0,$K87=0),0,$H87*INDEX(CALC_StripData!$C$5:$DJ$119,$I87,32+$J87)/$K87)</f>
        <v/>
      </c>
      <c r="Q87" s="19">
        <f>IF(OR($I87=0,$J87=0,$K87=0),0,$H87*INDEX(CALC_StripData!$C$5:$DJ$119,$I87,40+$J87)/$K87)</f>
        <v/>
      </c>
      <c r="R87" s="19">
        <f>IF(OR($I87=0,$J87=0,$K87=0),0,$H87*INDEX(CALC_StripData!$C$5:$DJ$119,$I87,48+$J87)/$K87)</f>
        <v/>
      </c>
      <c r="S87" s="19">
        <f>IF(OR($I87=0,$J87=0,$K87=0),0,$H87*INDEX(CALC_StripData!$C$5:$DJ$119,$I87,56+$J87)/$K87)</f>
        <v/>
      </c>
      <c r="T87" s="19">
        <f>IF(OR($I87=0,$J87=0,$K87=0),0,$H87*INDEX(CALC_StripData!$C$5:$DJ$119,$I87,64+$J87)/$K87)</f>
        <v/>
      </c>
      <c r="U87" s="19">
        <f>IF(OR($I87=0,$J87=0,$K87=0),0,$H87*INDEX(CALC_StripData!$C$5:$DJ$119,$I87,72+$J87)/$K87)</f>
        <v/>
      </c>
      <c r="V87" s="19">
        <f>IF(OR($I87=0,$J87=0,$K87=0),0,$H87*INDEX(CALC_StripData!$C$5:$DJ$119,$I87,80+$J87)/$K87)</f>
        <v/>
      </c>
      <c r="W87" s="19">
        <f>IF(OR($I87=0,$J87=0,$K87=0),0,$H87*INDEX(CALC_StripData!$C$5:$DJ$119,$I87,88+$J87)/$K87)</f>
        <v/>
      </c>
      <c r="X87" s="19">
        <f>IF(OR($I87=0,$J87=0,$K87=0),0,$H87*INDEX(CALC_StripData!$C$5:$DJ$119,$I87,96+$J87)/$K87)</f>
        <v/>
      </c>
      <c r="Y87" s="19">
        <f>IF(OR($I87=0,$J87=0,$K87=0),0,$H87*INDEX(CALC_StripData!$C$5:$DJ$119,$I87,104+$J87)/$K87)</f>
        <v/>
      </c>
      <c r="Z87" s="2">
        <f>ROUND(SUM($L87:$Y87)-$H87,6)</f>
        <v/>
      </c>
    </row>
    <row r="88">
      <c r="A88" s="2" t="n">
        <v>11</v>
      </c>
      <c r="B88" s="2" t="n">
        <v>4</v>
      </c>
      <c r="C88" s="9">
        <f>Settings!$B$6+3</f>
        <v/>
      </c>
      <c r="D88" s="9">
        <f>IN_Shock!$C$24</f>
        <v/>
      </c>
      <c r="E88" s="9">
        <f>IN_Shock!$D$24</f>
        <v/>
      </c>
      <c r="F88" s="9">
        <f>IN_Shock!$E$24</f>
        <v/>
      </c>
      <c r="G88" s="9">
        <f>IN_Shock!$F$24</f>
        <v/>
      </c>
      <c r="H88" s="9">
        <f>IF($F88="Y",IFERROR(IN_Shock!J24,0)*Settings!$B$12,0)</f>
        <v/>
      </c>
      <c r="I88" s="2">
        <f>IFERROR(MATCH($D88,Lists!$B$5:$B$119,0),0)</f>
        <v/>
      </c>
      <c r="J88" s="2">
        <f>IFERROR(MATCH($E88,Lists!$B$124:$B$131,0),0)</f>
        <v/>
      </c>
      <c r="K88" s="2">
        <f>IF(OR($I88=0,$J88=0),0,INDEX(CALC_PP!$C$5:$J$119,$I88,$J88))</f>
        <v/>
      </c>
      <c r="L88" s="19">
        <f>IF(OR($I88=0,$J88=0,$K88=0),0,$H88*INDEX(CALC_StripData!$C$5:$DJ$119,$I88,0+$J88)/$K88)</f>
        <v/>
      </c>
      <c r="M88" s="19">
        <f>IF(OR($I88=0,$J88=0,$K88=0),0,$H88*INDEX(CALC_StripData!$C$5:$DJ$119,$I88,8+$J88)/$K88)</f>
        <v/>
      </c>
      <c r="N88" s="19">
        <f>IF(OR($I88=0,$J88=0,$K88=0),0,$H88*INDEX(CALC_StripData!$C$5:$DJ$119,$I88,16+$J88)/$K88)</f>
        <v/>
      </c>
      <c r="O88" s="19">
        <f>IF(OR($I88=0,$J88=0,$K88=0),0,$H88*INDEX(CALC_StripData!$C$5:$DJ$119,$I88,24+$J88)/$K88)</f>
        <v/>
      </c>
      <c r="P88" s="19">
        <f>IF(OR($I88=0,$J88=0,$K88=0),0,$H88*INDEX(CALC_StripData!$C$5:$DJ$119,$I88,32+$J88)/$K88)</f>
        <v/>
      </c>
      <c r="Q88" s="19">
        <f>IF(OR($I88=0,$J88=0,$K88=0),0,$H88*INDEX(CALC_StripData!$C$5:$DJ$119,$I88,40+$J88)/$K88)</f>
        <v/>
      </c>
      <c r="R88" s="19">
        <f>IF(OR($I88=0,$J88=0,$K88=0),0,$H88*INDEX(CALC_StripData!$C$5:$DJ$119,$I88,48+$J88)/$K88)</f>
        <v/>
      </c>
      <c r="S88" s="19">
        <f>IF(OR($I88=0,$J88=0,$K88=0),0,$H88*INDEX(CALC_StripData!$C$5:$DJ$119,$I88,56+$J88)/$K88)</f>
        <v/>
      </c>
      <c r="T88" s="19">
        <f>IF(OR($I88=0,$J88=0,$K88=0),0,$H88*INDEX(CALC_StripData!$C$5:$DJ$119,$I88,64+$J88)/$K88)</f>
        <v/>
      </c>
      <c r="U88" s="19">
        <f>IF(OR($I88=0,$J88=0,$K88=0),0,$H88*INDEX(CALC_StripData!$C$5:$DJ$119,$I88,72+$J88)/$K88)</f>
        <v/>
      </c>
      <c r="V88" s="19">
        <f>IF(OR($I88=0,$J88=0,$K88=0),0,$H88*INDEX(CALC_StripData!$C$5:$DJ$119,$I88,80+$J88)/$K88)</f>
        <v/>
      </c>
      <c r="W88" s="19">
        <f>IF(OR($I88=0,$J88=0,$K88=0),0,$H88*INDEX(CALC_StripData!$C$5:$DJ$119,$I88,88+$J88)/$K88)</f>
        <v/>
      </c>
      <c r="X88" s="19">
        <f>IF(OR($I88=0,$J88=0,$K88=0),0,$H88*INDEX(CALC_StripData!$C$5:$DJ$119,$I88,96+$J88)/$K88)</f>
        <v/>
      </c>
      <c r="Y88" s="19">
        <f>IF(OR($I88=0,$J88=0,$K88=0),0,$H88*INDEX(CALC_StripData!$C$5:$DJ$119,$I88,104+$J88)/$K88)</f>
        <v/>
      </c>
      <c r="Z88" s="2">
        <f>ROUND(SUM($L88:$Y88)-$H88,6)</f>
        <v/>
      </c>
    </row>
    <row r="89">
      <c r="A89" s="2" t="n">
        <v>11</v>
      </c>
      <c r="B89" s="2" t="n">
        <v>5</v>
      </c>
      <c r="C89" s="9">
        <f>Settings!$B$6+4</f>
        <v/>
      </c>
      <c r="D89" s="9">
        <f>IN_Shock!$C$24</f>
        <v/>
      </c>
      <c r="E89" s="9">
        <f>IN_Shock!$D$24</f>
        <v/>
      </c>
      <c r="F89" s="9">
        <f>IN_Shock!$E$24</f>
        <v/>
      </c>
      <c r="G89" s="9">
        <f>IN_Shock!$F$24</f>
        <v/>
      </c>
      <c r="H89" s="9">
        <f>IF($F89="Y",IFERROR(IN_Shock!K24,0)*Settings!$B$12,0)</f>
        <v/>
      </c>
      <c r="I89" s="2">
        <f>IFERROR(MATCH($D89,Lists!$B$5:$B$119,0),0)</f>
        <v/>
      </c>
      <c r="J89" s="2">
        <f>IFERROR(MATCH($E89,Lists!$B$124:$B$131,0),0)</f>
        <v/>
      </c>
      <c r="K89" s="2">
        <f>IF(OR($I89=0,$J89=0),0,INDEX(CALC_PP!$C$5:$J$119,$I89,$J89))</f>
        <v/>
      </c>
      <c r="L89" s="19">
        <f>IF(OR($I89=0,$J89=0,$K89=0),0,$H89*INDEX(CALC_StripData!$C$5:$DJ$119,$I89,0+$J89)/$K89)</f>
        <v/>
      </c>
      <c r="M89" s="19">
        <f>IF(OR($I89=0,$J89=0,$K89=0),0,$H89*INDEX(CALC_StripData!$C$5:$DJ$119,$I89,8+$J89)/$K89)</f>
        <v/>
      </c>
      <c r="N89" s="19">
        <f>IF(OR($I89=0,$J89=0,$K89=0),0,$H89*INDEX(CALC_StripData!$C$5:$DJ$119,$I89,16+$J89)/$K89)</f>
        <v/>
      </c>
      <c r="O89" s="19">
        <f>IF(OR($I89=0,$J89=0,$K89=0),0,$H89*INDEX(CALC_StripData!$C$5:$DJ$119,$I89,24+$J89)/$K89)</f>
        <v/>
      </c>
      <c r="P89" s="19">
        <f>IF(OR($I89=0,$J89=0,$K89=0),0,$H89*INDEX(CALC_StripData!$C$5:$DJ$119,$I89,32+$J89)/$K89)</f>
        <v/>
      </c>
      <c r="Q89" s="19">
        <f>IF(OR($I89=0,$J89=0,$K89=0),0,$H89*INDEX(CALC_StripData!$C$5:$DJ$119,$I89,40+$J89)/$K89)</f>
        <v/>
      </c>
      <c r="R89" s="19">
        <f>IF(OR($I89=0,$J89=0,$K89=0),0,$H89*INDEX(CALC_StripData!$C$5:$DJ$119,$I89,48+$J89)/$K89)</f>
        <v/>
      </c>
      <c r="S89" s="19">
        <f>IF(OR($I89=0,$J89=0,$K89=0),0,$H89*INDEX(CALC_StripData!$C$5:$DJ$119,$I89,56+$J89)/$K89)</f>
        <v/>
      </c>
      <c r="T89" s="19">
        <f>IF(OR($I89=0,$J89=0,$K89=0),0,$H89*INDEX(CALC_StripData!$C$5:$DJ$119,$I89,64+$J89)/$K89)</f>
        <v/>
      </c>
      <c r="U89" s="19">
        <f>IF(OR($I89=0,$J89=0,$K89=0),0,$H89*INDEX(CALC_StripData!$C$5:$DJ$119,$I89,72+$J89)/$K89)</f>
        <v/>
      </c>
      <c r="V89" s="19">
        <f>IF(OR($I89=0,$J89=0,$K89=0),0,$H89*INDEX(CALC_StripData!$C$5:$DJ$119,$I89,80+$J89)/$K89)</f>
        <v/>
      </c>
      <c r="W89" s="19">
        <f>IF(OR($I89=0,$J89=0,$K89=0),0,$H89*INDEX(CALC_StripData!$C$5:$DJ$119,$I89,88+$J89)/$K89)</f>
        <v/>
      </c>
      <c r="X89" s="19">
        <f>IF(OR($I89=0,$J89=0,$K89=0),0,$H89*INDEX(CALC_StripData!$C$5:$DJ$119,$I89,96+$J89)/$K89)</f>
        <v/>
      </c>
      <c r="Y89" s="19">
        <f>IF(OR($I89=0,$J89=0,$K89=0),0,$H89*INDEX(CALC_StripData!$C$5:$DJ$119,$I89,104+$J89)/$K89)</f>
        <v/>
      </c>
      <c r="Z89" s="2">
        <f>ROUND(SUM($L89:$Y89)-$H89,6)</f>
        <v/>
      </c>
    </row>
    <row r="90">
      <c r="A90" s="2" t="n">
        <v>11</v>
      </c>
      <c r="B90" s="2" t="n">
        <v>6</v>
      </c>
      <c r="C90" s="9">
        <f>Settings!$B$6+5</f>
        <v/>
      </c>
      <c r="D90" s="9">
        <f>IN_Shock!$C$24</f>
        <v/>
      </c>
      <c r="E90" s="9">
        <f>IN_Shock!$D$24</f>
        <v/>
      </c>
      <c r="F90" s="9">
        <f>IN_Shock!$E$24</f>
        <v/>
      </c>
      <c r="G90" s="9">
        <f>IN_Shock!$F$24</f>
        <v/>
      </c>
      <c r="H90" s="9">
        <f>IF($F90="Y",IFERROR(IN_Shock!L24,0)*Settings!$B$12,0)</f>
        <v/>
      </c>
      <c r="I90" s="2">
        <f>IFERROR(MATCH($D90,Lists!$B$5:$B$119,0),0)</f>
        <v/>
      </c>
      <c r="J90" s="2">
        <f>IFERROR(MATCH($E90,Lists!$B$124:$B$131,0),0)</f>
        <v/>
      </c>
      <c r="K90" s="2">
        <f>IF(OR($I90=0,$J90=0),0,INDEX(CALC_PP!$C$5:$J$119,$I90,$J90))</f>
        <v/>
      </c>
      <c r="L90" s="19">
        <f>IF(OR($I90=0,$J90=0,$K90=0),0,$H90*INDEX(CALC_StripData!$C$5:$DJ$119,$I90,0+$J90)/$K90)</f>
        <v/>
      </c>
      <c r="M90" s="19">
        <f>IF(OR($I90=0,$J90=0,$K90=0),0,$H90*INDEX(CALC_StripData!$C$5:$DJ$119,$I90,8+$J90)/$K90)</f>
        <v/>
      </c>
      <c r="N90" s="19">
        <f>IF(OR($I90=0,$J90=0,$K90=0),0,$H90*INDEX(CALC_StripData!$C$5:$DJ$119,$I90,16+$J90)/$K90)</f>
        <v/>
      </c>
      <c r="O90" s="19">
        <f>IF(OR($I90=0,$J90=0,$K90=0),0,$H90*INDEX(CALC_StripData!$C$5:$DJ$119,$I90,24+$J90)/$K90)</f>
        <v/>
      </c>
      <c r="P90" s="19">
        <f>IF(OR($I90=0,$J90=0,$K90=0),0,$H90*INDEX(CALC_StripData!$C$5:$DJ$119,$I90,32+$J90)/$K90)</f>
        <v/>
      </c>
      <c r="Q90" s="19">
        <f>IF(OR($I90=0,$J90=0,$K90=0),0,$H90*INDEX(CALC_StripData!$C$5:$DJ$119,$I90,40+$J90)/$K90)</f>
        <v/>
      </c>
      <c r="R90" s="19">
        <f>IF(OR($I90=0,$J90=0,$K90=0),0,$H90*INDEX(CALC_StripData!$C$5:$DJ$119,$I90,48+$J90)/$K90)</f>
        <v/>
      </c>
      <c r="S90" s="19">
        <f>IF(OR($I90=0,$J90=0,$K90=0),0,$H90*INDEX(CALC_StripData!$C$5:$DJ$119,$I90,56+$J90)/$K90)</f>
        <v/>
      </c>
      <c r="T90" s="19">
        <f>IF(OR($I90=0,$J90=0,$K90=0),0,$H90*INDEX(CALC_StripData!$C$5:$DJ$119,$I90,64+$J90)/$K90)</f>
        <v/>
      </c>
      <c r="U90" s="19">
        <f>IF(OR($I90=0,$J90=0,$K90=0),0,$H90*INDEX(CALC_StripData!$C$5:$DJ$119,$I90,72+$J90)/$K90)</f>
        <v/>
      </c>
      <c r="V90" s="19">
        <f>IF(OR($I90=0,$J90=0,$K90=0),0,$H90*INDEX(CALC_StripData!$C$5:$DJ$119,$I90,80+$J90)/$K90)</f>
        <v/>
      </c>
      <c r="W90" s="19">
        <f>IF(OR($I90=0,$J90=0,$K90=0),0,$H90*INDEX(CALC_StripData!$C$5:$DJ$119,$I90,88+$J90)/$K90)</f>
        <v/>
      </c>
      <c r="X90" s="19">
        <f>IF(OR($I90=0,$J90=0,$K90=0),0,$H90*INDEX(CALC_StripData!$C$5:$DJ$119,$I90,96+$J90)/$K90)</f>
        <v/>
      </c>
      <c r="Y90" s="19">
        <f>IF(OR($I90=0,$J90=0,$K90=0),0,$H90*INDEX(CALC_StripData!$C$5:$DJ$119,$I90,104+$J90)/$K90)</f>
        <v/>
      </c>
      <c r="Z90" s="2">
        <f>ROUND(SUM($L90:$Y90)-$H90,6)</f>
        <v/>
      </c>
    </row>
    <row r="91">
      <c r="A91" s="2" t="n">
        <v>11</v>
      </c>
      <c r="B91" s="2" t="n">
        <v>7</v>
      </c>
      <c r="C91" s="9">
        <f>Settings!$B$6+6</f>
        <v/>
      </c>
      <c r="D91" s="9">
        <f>IN_Shock!$C$24</f>
        <v/>
      </c>
      <c r="E91" s="9">
        <f>IN_Shock!$D$24</f>
        <v/>
      </c>
      <c r="F91" s="9">
        <f>IN_Shock!$E$24</f>
        <v/>
      </c>
      <c r="G91" s="9">
        <f>IN_Shock!$F$24</f>
        <v/>
      </c>
      <c r="H91" s="9">
        <f>IF($F91="Y",IFERROR(IN_Shock!M24,0)*Settings!$B$12,0)</f>
        <v/>
      </c>
      <c r="I91" s="2">
        <f>IFERROR(MATCH($D91,Lists!$B$5:$B$119,0),0)</f>
        <v/>
      </c>
      <c r="J91" s="2">
        <f>IFERROR(MATCH($E91,Lists!$B$124:$B$131,0),0)</f>
        <v/>
      </c>
      <c r="K91" s="2">
        <f>IF(OR($I91=0,$J91=0),0,INDEX(CALC_PP!$C$5:$J$119,$I91,$J91))</f>
        <v/>
      </c>
      <c r="L91" s="19">
        <f>IF(OR($I91=0,$J91=0,$K91=0),0,$H91*INDEX(CALC_StripData!$C$5:$DJ$119,$I91,0+$J91)/$K91)</f>
        <v/>
      </c>
      <c r="M91" s="19">
        <f>IF(OR($I91=0,$J91=0,$K91=0),0,$H91*INDEX(CALC_StripData!$C$5:$DJ$119,$I91,8+$J91)/$K91)</f>
        <v/>
      </c>
      <c r="N91" s="19">
        <f>IF(OR($I91=0,$J91=0,$K91=0),0,$H91*INDEX(CALC_StripData!$C$5:$DJ$119,$I91,16+$J91)/$K91)</f>
        <v/>
      </c>
      <c r="O91" s="19">
        <f>IF(OR($I91=0,$J91=0,$K91=0),0,$H91*INDEX(CALC_StripData!$C$5:$DJ$119,$I91,24+$J91)/$K91)</f>
        <v/>
      </c>
      <c r="P91" s="19">
        <f>IF(OR($I91=0,$J91=0,$K91=0),0,$H91*INDEX(CALC_StripData!$C$5:$DJ$119,$I91,32+$J91)/$K91)</f>
        <v/>
      </c>
      <c r="Q91" s="19">
        <f>IF(OR($I91=0,$J91=0,$K91=0),0,$H91*INDEX(CALC_StripData!$C$5:$DJ$119,$I91,40+$J91)/$K91)</f>
        <v/>
      </c>
      <c r="R91" s="19">
        <f>IF(OR($I91=0,$J91=0,$K91=0),0,$H91*INDEX(CALC_StripData!$C$5:$DJ$119,$I91,48+$J91)/$K91)</f>
        <v/>
      </c>
      <c r="S91" s="19">
        <f>IF(OR($I91=0,$J91=0,$K91=0),0,$H91*INDEX(CALC_StripData!$C$5:$DJ$119,$I91,56+$J91)/$K91)</f>
        <v/>
      </c>
      <c r="T91" s="19">
        <f>IF(OR($I91=0,$J91=0,$K91=0),0,$H91*INDEX(CALC_StripData!$C$5:$DJ$119,$I91,64+$J91)/$K91)</f>
        <v/>
      </c>
      <c r="U91" s="19">
        <f>IF(OR($I91=0,$J91=0,$K91=0),0,$H91*INDEX(CALC_StripData!$C$5:$DJ$119,$I91,72+$J91)/$K91)</f>
        <v/>
      </c>
      <c r="V91" s="19">
        <f>IF(OR($I91=0,$J91=0,$K91=0),0,$H91*INDEX(CALC_StripData!$C$5:$DJ$119,$I91,80+$J91)/$K91)</f>
        <v/>
      </c>
      <c r="W91" s="19">
        <f>IF(OR($I91=0,$J91=0,$K91=0),0,$H91*INDEX(CALC_StripData!$C$5:$DJ$119,$I91,88+$J91)/$K91)</f>
        <v/>
      </c>
      <c r="X91" s="19">
        <f>IF(OR($I91=0,$J91=0,$K91=0),0,$H91*INDEX(CALC_StripData!$C$5:$DJ$119,$I91,96+$J91)/$K91)</f>
        <v/>
      </c>
      <c r="Y91" s="19">
        <f>IF(OR($I91=0,$J91=0,$K91=0),0,$H91*INDEX(CALC_StripData!$C$5:$DJ$119,$I91,104+$J91)/$K91)</f>
        <v/>
      </c>
      <c r="Z91" s="2">
        <f>ROUND(SUM($L91:$Y91)-$H91,6)</f>
        <v/>
      </c>
    </row>
    <row r="92">
      <c r="A92" s="2" t="n">
        <v>11</v>
      </c>
      <c r="B92" s="2" t="n">
        <v>8</v>
      </c>
      <c r="C92" s="9">
        <f>Settings!$B$6+7</f>
        <v/>
      </c>
      <c r="D92" s="9">
        <f>IN_Shock!$C$24</f>
        <v/>
      </c>
      <c r="E92" s="9">
        <f>IN_Shock!$D$24</f>
        <v/>
      </c>
      <c r="F92" s="9">
        <f>IN_Shock!$E$24</f>
        <v/>
      </c>
      <c r="G92" s="9">
        <f>IN_Shock!$F$24</f>
        <v/>
      </c>
      <c r="H92" s="9">
        <f>IF($F92="Y",IFERROR(IN_Shock!N24,0)*Settings!$B$12,0)</f>
        <v/>
      </c>
      <c r="I92" s="2">
        <f>IFERROR(MATCH($D92,Lists!$B$5:$B$119,0),0)</f>
        <v/>
      </c>
      <c r="J92" s="2">
        <f>IFERROR(MATCH($E92,Lists!$B$124:$B$131,0),0)</f>
        <v/>
      </c>
      <c r="K92" s="2">
        <f>IF(OR($I92=0,$J92=0),0,INDEX(CALC_PP!$C$5:$J$119,$I92,$J92))</f>
        <v/>
      </c>
      <c r="L92" s="19">
        <f>IF(OR($I92=0,$J92=0,$K92=0),0,$H92*INDEX(CALC_StripData!$C$5:$DJ$119,$I92,0+$J92)/$K92)</f>
        <v/>
      </c>
      <c r="M92" s="19">
        <f>IF(OR($I92=0,$J92=0,$K92=0),0,$H92*INDEX(CALC_StripData!$C$5:$DJ$119,$I92,8+$J92)/$K92)</f>
        <v/>
      </c>
      <c r="N92" s="19">
        <f>IF(OR($I92=0,$J92=0,$K92=0),0,$H92*INDEX(CALC_StripData!$C$5:$DJ$119,$I92,16+$J92)/$K92)</f>
        <v/>
      </c>
      <c r="O92" s="19">
        <f>IF(OR($I92=0,$J92=0,$K92=0),0,$H92*INDEX(CALC_StripData!$C$5:$DJ$119,$I92,24+$J92)/$K92)</f>
        <v/>
      </c>
      <c r="P92" s="19">
        <f>IF(OR($I92=0,$J92=0,$K92=0),0,$H92*INDEX(CALC_StripData!$C$5:$DJ$119,$I92,32+$J92)/$K92)</f>
        <v/>
      </c>
      <c r="Q92" s="19">
        <f>IF(OR($I92=0,$J92=0,$K92=0),0,$H92*INDEX(CALC_StripData!$C$5:$DJ$119,$I92,40+$J92)/$K92)</f>
        <v/>
      </c>
      <c r="R92" s="19">
        <f>IF(OR($I92=0,$J92=0,$K92=0),0,$H92*INDEX(CALC_StripData!$C$5:$DJ$119,$I92,48+$J92)/$K92)</f>
        <v/>
      </c>
      <c r="S92" s="19">
        <f>IF(OR($I92=0,$J92=0,$K92=0),0,$H92*INDEX(CALC_StripData!$C$5:$DJ$119,$I92,56+$J92)/$K92)</f>
        <v/>
      </c>
      <c r="T92" s="19">
        <f>IF(OR($I92=0,$J92=0,$K92=0),0,$H92*INDEX(CALC_StripData!$C$5:$DJ$119,$I92,64+$J92)/$K92)</f>
        <v/>
      </c>
      <c r="U92" s="19">
        <f>IF(OR($I92=0,$J92=0,$K92=0),0,$H92*INDEX(CALC_StripData!$C$5:$DJ$119,$I92,72+$J92)/$K92)</f>
        <v/>
      </c>
      <c r="V92" s="19">
        <f>IF(OR($I92=0,$J92=0,$K92=0),0,$H92*INDEX(CALC_StripData!$C$5:$DJ$119,$I92,80+$J92)/$K92)</f>
        <v/>
      </c>
      <c r="W92" s="19">
        <f>IF(OR($I92=0,$J92=0,$K92=0),0,$H92*INDEX(CALC_StripData!$C$5:$DJ$119,$I92,88+$J92)/$K92)</f>
        <v/>
      </c>
      <c r="X92" s="19">
        <f>IF(OR($I92=0,$J92=0,$K92=0),0,$H92*INDEX(CALC_StripData!$C$5:$DJ$119,$I92,96+$J92)/$K92)</f>
        <v/>
      </c>
      <c r="Y92" s="19">
        <f>IF(OR($I92=0,$J92=0,$K92=0),0,$H92*INDEX(CALC_StripData!$C$5:$DJ$119,$I92,104+$J92)/$K92)</f>
        <v/>
      </c>
      <c r="Z92" s="2">
        <f>ROUND(SUM($L92:$Y92)-$H92,6)</f>
        <v/>
      </c>
    </row>
    <row r="93">
      <c r="A93" s="2" t="n">
        <v>12</v>
      </c>
      <c r="B93" s="2" t="n">
        <v>1</v>
      </c>
      <c r="C93" s="9">
        <f>Settings!$B$6+0</f>
        <v/>
      </c>
      <c r="D93" s="9">
        <f>IN_Shock!$C$25</f>
        <v/>
      </c>
      <c r="E93" s="9">
        <f>IN_Shock!$D$25</f>
        <v/>
      </c>
      <c r="F93" s="9">
        <f>IN_Shock!$E$25</f>
        <v/>
      </c>
      <c r="G93" s="9">
        <f>IN_Shock!$F$25</f>
        <v/>
      </c>
      <c r="H93" s="9">
        <f>IF($F93="Y",IFERROR(IN_Shock!G25,0)*Settings!$B$12,0)</f>
        <v/>
      </c>
      <c r="I93" s="2">
        <f>IFERROR(MATCH($D93,Lists!$B$5:$B$119,0),0)</f>
        <v/>
      </c>
      <c r="J93" s="2">
        <f>IFERROR(MATCH($E93,Lists!$B$124:$B$131,0),0)</f>
        <v/>
      </c>
      <c r="K93" s="2">
        <f>IF(OR($I93=0,$J93=0),0,INDEX(CALC_PP!$C$5:$J$119,$I93,$J93))</f>
        <v/>
      </c>
      <c r="L93" s="19">
        <f>IF(OR($I93=0,$J93=0,$K93=0),0,$H93*INDEX(CALC_StripData!$C$5:$DJ$119,$I93,0+$J93)/$K93)</f>
        <v/>
      </c>
      <c r="M93" s="19">
        <f>IF(OR($I93=0,$J93=0,$K93=0),0,$H93*INDEX(CALC_StripData!$C$5:$DJ$119,$I93,8+$J93)/$K93)</f>
        <v/>
      </c>
      <c r="N93" s="19">
        <f>IF(OR($I93=0,$J93=0,$K93=0),0,$H93*INDEX(CALC_StripData!$C$5:$DJ$119,$I93,16+$J93)/$K93)</f>
        <v/>
      </c>
      <c r="O93" s="19">
        <f>IF(OR($I93=0,$J93=0,$K93=0),0,$H93*INDEX(CALC_StripData!$C$5:$DJ$119,$I93,24+$J93)/$K93)</f>
        <v/>
      </c>
      <c r="P93" s="19">
        <f>IF(OR($I93=0,$J93=0,$K93=0),0,$H93*INDEX(CALC_StripData!$C$5:$DJ$119,$I93,32+$J93)/$K93)</f>
        <v/>
      </c>
      <c r="Q93" s="19">
        <f>IF(OR($I93=0,$J93=0,$K93=0),0,$H93*INDEX(CALC_StripData!$C$5:$DJ$119,$I93,40+$J93)/$K93)</f>
        <v/>
      </c>
      <c r="R93" s="19">
        <f>IF(OR($I93=0,$J93=0,$K93=0),0,$H93*INDEX(CALC_StripData!$C$5:$DJ$119,$I93,48+$J93)/$K93)</f>
        <v/>
      </c>
      <c r="S93" s="19">
        <f>IF(OR($I93=0,$J93=0,$K93=0),0,$H93*INDEX(CALC_StripData!$C$5:$DJ$119,$I93,56+$J93)/$K93)</f>
        <v/>
      </c>
      <c r="T93" s="19">
        <f>IF(OR($I93=0,$J93=0,$K93=0),0,$H93*INDEX(CALC_StripData!$C$5:$DJ$119,$I93,64+$J93)/$K93)</f>
        <v/>
      </c>
      <c r="U93" s="19">
        <f>IF(OR($I93=0,$J93=0,$K93=0),0,$H93*INDEX(CALC_StripData!$C$5:$DJ$119,$I93,72+$J93)/$K93)</f>
        <v/>
      </c>
      <c r="V93" s="19">
        <f>IF(OR($I93=0,$J93=0,$K93=0),0,$H93*INDEX(CALC_StripData!$C$5:$DJ$119,$I93,80+$J93)/$K93)</f>
        <v/>
      </c>
      <c r="W93" s="19">
        <f>IF(OR($I93=0,$J93=0,$K93=0),0,$H93*INDEX(CALC_StripData!$C$5:$DJ$119,$I93,88+$J93)/$K93)</f>
        <v/>
      </c>
      <c r="X93" s="19">
        <f>IF(OR($I93=0,$J93=0,$K93=0),0,$H93*INDEX(CALC_StripData!$C$5:$DJ$119,$I93,96+$J93)/$K93)</f>
        <v/>
      </c>
      <c r="Y93" s="19">
        <f>IF(OR($I93=0,$J93=0,$K93=0),0,$H93*INDEX(CALC_StripData!$C$5:$DJ$119,$I93,104+$J93)/$K93)</f>
        <v/>
      </c>
      <c r="Z93" s="2">
        <f>ROUND(SUM($L93:$Y93)-$H93,6)</f>
        <v/>
      </c>
    </row>
    <row r="94">
      <c r="A94" s="2" t="n">
        <v>12</v>
      </c>
      <c r="B94" s="2" t="n">
        <v>2</v>
      </c>
      <c r="C94" s="9">
        <f>Settings!$B$6+1</f>
        <v/>
      </c>
      <c r="D94" s="9">
        <f>IN_Shock!$C$25</f>
        <v/>
      </c>
      <c r="E94" s="9">
        <f>IN_Shock!$D$25</f>
        <v/>
      </c>
      <c r="F94" s="9">
        <f>IN_Shock!$E$25</f>
        <v/>
      </c>
      <c r="G94" s="9">
        <f>IN_Shock!$F$25</f>
        <v/>
      </c>
      <c r="H94" s="9">
        <f>IF($F94="Y",IFERROR(IN_Shock!H25,0)*Settings!$B$12,0)</f>
        <v/>
      </c>
      <c r="I94" s="2">
        <f>IFERROR(MATCH($D94,Lists!$B$5:$B$119,0),0)</f>
        <v/>
      </c>
      <c r="J94" s="2">
        <f>IFERROR(MATCH($E94,Lists!$B$124:$B$131,0),0)</f>
        <v/>
      </c>
      <c r="K94" s="2">
        <f>IF(OR($I94=0,$J94=0),0,INDEX(CALC_PP!$C$5:$J$119,$I94,$J94))</f>
        <v/>
      </c>
      <c r="L94" s="19">
        <f>IF(OR($I94=0,$J94=0,$K94=0),0,$H94*INDEX(CALC_StripData!$C$5:$DJ$119,$I94,0+$J94)/$K94)</f>
        <v/>
      </c>
      <c r="M94" s="19">
        <f>IF(OR($I94=0,$J94=0,$K94=0),0,$H94*INDEX(CALC_StripData!$C$5:$DJ$119,$I94,8+$J94)/$K94)</f>
        <v/>
      </c>
      <c r="N94" s="19">
        <f>IF(OR($I94=0,$J94=0,$K94=0),0,$H94*INDEX(CALC_StripData!$C$5:$DJ$119,$I94,16+$J94)/$K94)</f>
        <v/>
      </c>
      <c r="O94" s="19">
        <f>IF(OR($I94=0,$J94=0,$K94=0),0,$H94*INDEX(CALC_StripData!$C$5:$DJ$119,$I94,24+$J94)/$K94)</f>
        <v/>
      </c>
      <c r="P94" s="19">
        <f>IF(OR($I94=0,$J94=0,$K94=0),0,$H94*INDEX(CALC_StripData!$C$5:$DJ$119,$I94,32+$J94)/$K94)</f>
        <v/>
      </c>
      <c r="Q94" s="19">
        <f>IF(OR($I94=0,$J94=0,$K94=0),0,$H94*INDEX(CALC_StripData!$C$5:$DJ$119,$I94,40+$J94)/$K94)</f>
        <v/>
      </c>
      <c r="R94" s="19">
        <f>IF(OR($I94=0,$J94=0,$K94=0),0,$H94*INDEX(CALC_StripData!$C$5:$DJ$119,$I94,48+$J94)/$K94)</f>
        <v/>
      </c>
      <c r="S94" s="19">
        <f>IF(OR($I94=0,$J94=0,$K94=0),0,$H94*INDEX(CALC_StripData!$C$5:$DJ$119,$I94,56+$J94)/$K94)</f>
        <v/>
      </c>
      <c r="T94" s="19">
        <f>IF(OR($I94=0,$J94=0,$K94=0),0,$H94*INDEX(CALC_StripData!$C$5:$DJ$119,$I94,64+$J94)/$K94)</f>
        <v/>
      </c>
      <c r="U94" s="19">
        <f>IF(OR($I94=0,$J94=0,$K94=0),0,$H94*INDEX(CALC_StripData!$C$5:$DJ$119,$I94,72+$J94)/$K94)</f>
        <v/>
      </c>
      <c r="V94" s="19">
        <f>IF(OR($I94=0,$J94=0,$K94=0),0,$H94*INDEX(CALC_StripData!$C$5:$DJ$119,$I94,80+$J94)/$K94)</f>
        <v/>
      </c>
      <c r="W94" s="19">
        <f>IF(OR($I94=0,$J94=0,$K94=0),0,$H94*INDEX(CALC_StripData!$C$5:$DJ$119,$I94,88+$J94)/$K94)</f>
        <v/>
      </c>
      <c r="X94" s="19">
        <f>IF(OR($I94=0,$J94=0,$K94=0),0,$H94*INDEX(CALC_StripData!$C$5:$DJ$119,$I94,96+$J94)/$K94)</f>
        <v/>
      </c>
      <c r="Y94" s="19">
        <f>IF(OR($I94=0,$J94=0,$K94=0),0,$H94*INDEX(CALC_StripData!$C$5:$DJ$119,$I94,104+$J94)/$K94)</f>
        <v/>
      </c>
      <c r="Z94" s="2">
        <f>ROUND(SUM($L94:$Y94)-$H94,6)</f>
        <v/>
      </c>
    </row>
    <row r="95">
      <c r="A95" s="2" t="n">
        <v>12</v>
      </c>
      <c r="B95" s="2" t="n">
        <v>3</v>
      </c>
      <c r="C95" s="9">
        <f>Settings!$B$6+2</f>
        <v/>
      </c>
      <c r="D95" s="9">
        <f>IN_Shock!$C$25</f>
        <v/>
      </c>
      <c r="E95" s="9">
        <f>IN_Shock!$D$25</f>
        <v/>
      </c>
      <c r="F95" s="9">
        <f>IN_Shock!$E$25</f>
        <v/>
      </c>
      <c r="G95" s="9">
        <f>IN_Shock!$F$25</f>
        <v/>
      </c>
      <c r="H95" s="9">
        <f>IF($F95="Y",IFERROR(IN_Shock!I25,0)*Settings!$B$12,0)</f>
        <v/>
      </c>
      <c r="I95" s="2">
        <f>IFERROR(MATCH($D95,Lists!$B$5:$B$119,0),0)</f>
        <v/>
      </c>
      <c r="J95" s="2">
        <f>IFERROR(MATCH($E95,Lists!$B$124:$B$131,0),0)</f>
        <v/>
      </c>
      <c r="K95" s="2">
        <f>IF(OR($I95=0,$J95=0),0,INDEX(CALC_PP!$C$5:$J$119,$I95,$J95))</f>
        <v/>
      </c>
      <c r="L95" s="19">
        <f>IF(OR($I95=0,$J95=0,$K95=0),0,$H95*INDEX(CALC_StripData!$C$5:$DJ$119,$I95,0+$J95)/$K95)</f>
        <v/>
      </c>
      <c r="M95" s="19">
        <f>IF(OR($I95=0,$J95=0,$K95=0),0,$H95*INDEX(CALC_StripData!$C$5:$DJ$119,$I95,8+$J95)/$K95)</f>
        <v/>
      </c>
      <c r="N95" s="19">
        <f>IF(OR($I95=0,$J95=0,$K95=0),0,$H95*INDEX(CALC_StripData!$C$5:$DJ$119,$I95,16+$J95)/$K95)</f>
        <v/>
      </c>
      <c r="O95" s="19">
        <f>IF(OR($I95=0,$J95=0,$K95=0),0,$H95*INDEX(CALC_StripData!$C$5:$DJ$119,$I95,24+$J95)/$K95)</f>
        <v/>
      </c>
      <c r="P95" s="19">
        <f>IF(OR($I95=0,$J95=0,$K95=0),0,$H95*INDEX(CALC_StripData!$C$5:$DJ$119,$I95,32+$J95)/$K95)</f>
        <v/>
      </c>
      <c r="Q95" s="19">
        <f>IF(OR($I95=0,$J95=0,$K95=0),0,$H95*INDEX(CALC_StripData!$C$5:$DJ$119,$I95,40+$J95)/$K95)</f>
        <v/>
      </c>
      <c r="R95" s="19">
        <f>IF(OR($I95=0,$J95=0,$K95=0),0,$H95*INDEX(CALC_StripData!$C$5:$DJ$119,$I95,48+$J95)/$K95)</f>
        <v/>
      </c>
      <c r="S95" s="19">
        <f>IF(OR($I95=0,$J95=0,$K95=0),0,$H95*INDEX(CALC_StripData!$C$5:$DJ$119,$I95,56+$J95)/$K95)</f>
        <v/>
      </c>
      <c r="T95" s="19">
        <f>IF(OR($I95=0,$J95=0,$K95=0),0,$H95*INDEX(CALC_StripData!$C$5:$DJ$119,$I95,64+$J95)/$K95)</f>
        <v/>
      </c>
      <c r="U95" s="19">
        <f>IF(OR($I95=0,$J95=0,$K95=0),0,$H95*INDEX(CALC_StripData!$C$5:$DJ$119,$I95,72+$J95)/$K95)</f>
        <v/>
      </c>
      <c r="V95" s="19">
        <f>IF(OR($I95=0,$J95=0,$K95=0),0,$H95*INDEX(CALC_StripData!$C$5:$DJ$119,$I95,80+$J95)/$K95)</f>
        <v/>
      </c>
      <c r="W95" s="19">
        <f>IF(OR($I95=0,$J95=0,$K95=0),0,$H95*INDEX(CALC_StripData!$C$5:$DJ$119,$I95,88+$J95)/$K95)</f>
        <v/>
      </c>
      <c r="X95" s="19">
        <f>IF(OR($I95=0,$J95=0,$K95=0),0,$H95*INDEX(CALC_StripData!$C$5:$DJ$119,$I95,96+$J95)/$K95)</f>
        <v/>
      </c>
      <c r="Y95" s="19">
        <f>IF(OR($I95=0,$J95=0,$K95=0),0,$H95*INDEX(CALC_StripData!$C$5:$DJ$119,$I95,104+$J95)/$K95)</f>
        <v/>
      </c>
      <c r="Z95" s="2">
        <f>ROUND(SUM($L95:$Y95)-$H95,6)</f>
        <v/>
      </c>
    </row>
    <row r="96">
      <c r="A96" s="2" t="n">
        <v>12</v>
      </c>
      <c r="B96" s="2" t="n">
        <v>4</v>
      </c>
      <c r="C96" s="9">
        <f>Settings!$B$6+3</f>
        <v/>
      </c>
      <c r="D96" s="9">
        <f>IN_Shock!$C$25</f>
        <v/>
      </c>
      <c r="E96" s="9">
        <f>IN_Shock!$D$25</f>
        <v/>
      </c>
      <c r="F96" s="9">
        <f>IN_Shock!$E$25</f>
        <v/>
      </c>
      <c r="G96" s="9">
        <f>IN_Shock!$F$25</f>
        <v/>
      </c>
      <c r="H96" s="9">
        <f>IF($F96="Y",IFERROR(IN_Shock!J25,0)*Settings!$B$12,0)</f>
        <v/>
      </c>
      <c r="I96" s="2">
        <f>IFERROR(MATCH($D96,Lists!$B$5:$B$119,0),0)</f>
        <v/>
      </c>
      <c r="J96" s="2">
        <f>IFERROR(MATCH($E96,Lists!$B$124:$B$131,0),0)</f>
        <v/>
      </c>
      <c r="K96" s="2">
        <f>IF(OR($I96=0,$J96=0),0,INDEX(CALC_PP!$C$5:$J$119,$I96,$J96))</f>
        <v/>
      </c>
      <c r="L96" s="19">
        <f>IF(OR($I96=0,$J96=0,$K96=0),0,$H96*INDEX(CALC_StripData!$C$5:$DJ$119,$I96,0+$J96)/$K96)</f>
        <v/>
      </c>
      <c r="M96" s="19">
        <f>IF(OR($I96=0,$J96=0,$K96=0),0,$H96*INDEX(CALC_StripData!$C$5:$DJ$119,$I96,8+$J96)/$K96)</f>
        <v/>
      </c>
      <c r="N96" s="19">
        <f>IF(OR($I96=0,$J96=0,$K96=0),0,$H96*INDEX(CALC_StripData!$C$5:$DJ$119,$I96,16+$J96)/$K96)</f>
        <v/>
      </c>
      <c r="O96" s="19">
        <f>IF(OR($I96=0,$J96=0,$K96=0),0,$H96*INDEX(CALC_StripData!$C$5:$DJ$119,$I96,24+$J96)/$K96)</f>
        <v/>
      </c>
      <c r="P96" s="19">
        <f>IF(OR($I96=0,$J96=0,$K96=0),0,$H96*INDEX(CALC_StripData!$C$5:$DJ$119,$I96,32+$J96)/$K96)</f>
        <v/>
      </c>
      <c r="Q96" s="19">
        <f>IF(OR($I96=0,$J96=0,$K96=0),0,$H96*INDEX(CALC_StripData!$C$5:$DJ$119,$I96,40+$J96)/$K96)</f>
        <v/>
      </c>
      <c r="R96" s="19">
        <f>IF(OR($I96=0,$J96=0,$K96=0),0,$H96*INDEX(CALC_StripData!$C$5:$DJ$119,$I96,48+$J96)/$K96)</f>
        <v/>
      </c>
      <c r="S96" s="19">
        <f>IF(OR($I96=0,$J96=0,$K96=0),0,$H96*INDEX(CALC_StripData!$C$5:$DJ$119,$I96,56+$J96)/$K96)</f>
        <v/>
      </c>
      <c r="T96" s="19">
        <f>IF(OR($I96=0,$J96=0,$K96=0),0,$H96*INDEX(CALC_StripData!$C$5:$DJ$119,$I96,64+$J96)/$K96)</f>
        <v/>
      </c>
      <c r="U96" s="19">
        <f>IF(OR($I96=0,$J96=0,$K96=0),0,$H96*INDEX(CALC_StripData!$C$5:$DJ$119,$I96,72+$J96)/$K96)</f>
        <v/>
      </c>
      <c r="V96" s="19">
        <f>IF(OR($I96=0,$J96=0,$K96=0),0,$H96*INDEX(CALC_StripData!$C$5:$DJ$119,$I96,80+$J96)/$K96)</f>
        <v/>
      </c>
      <c r="W96" s="19">
        <f>IF(OR($I96=0,$J96=0,$K96=0),0,$H96*INDEX(CALC_StripData!$C$5:$DJ$119,$I96,88+$J96)/$K96)</f>
        <v/>
      </c>
      <c r="X96" s="19">
        <f>IF(OR($I96=0,$J96=0,$K96=0),0,$H96*INDEX(CALC_StripData!$C$5:$DJ$119,$I96,96+$J96)/$K96)</f>
        <v/>
      </c>
      <c r="Y96" s="19">
        <f>IF(OR($I96=0,$J96=0,$K96=0),0,$H96*INDEX(CALC_StripData!$C$5:$DJ$119,$I96,104+$J96)/$K96)</f>
        <v/>
      </c>
      <c r="Z96" s="2">
        <f>ROUND(SUM($L96:$Y96)-$H96,6)</f>
        <v/>
      </c>
    </row>
    <row r="97">
      <c r="A97" s="2" t="n">
        <v>12</v>
      </c>
      <c r="B97" s="2" t="n">
        <v>5</v>
      </c>
      <c r="C97" s="9">
        <f>Settings!$B$6+4</f>
        <v/>
      </c>
      <c r="D97" s="9">
        <f>IN_Shock!$C$25</f>
        <v/>
      </c>
      <c r="E97" s="9">
        <f>IN_Shock!$D$25</f>
        <v/>
      </c>
      <c r="F97" s="9">
        <f>IN_Shock!$E$25</f>
        <v/>
      </c>
      <c r="G97" s="9">
        <f>IN_Shock!$F$25</f>
        <v/>
      </c>
      <c r="H97" s="9">
        <f>IF($F97="Y",IFERROR(IN_Shock!K25,0)*Settings!$B$12,0)</f>
        <v/>
      </c>
      <c r="I97" s="2">
        <f>IFERROR(MATCH($D97,Lists!$B$5:$B$119,0),0)</f>
        <v/>
      </c>
      <c r="J97" s="2">
        <f>IFERROR(MATCH($E97,Lists!$B$124:$B$131,0),0)</f>
        <v/>
      </c>
      <c r="K97" s="2">
        <f>IF(OR($I97=0,$J97=0),0,INDEX(CALC_PP!$C$5:$J$119,$I97,$J97))</f>
        <v/>
      </c>
      <c r="L97" s="19">
        <f>IF(OR($I97=0,$J97=0,$K97=0),0,$H97*INDEX(CALC_StripData!$C$5:$DJ$119,$I97,0+$J97)/$K97)</f>
        <v/>
      </c>
      <c r="M97" s="19">
        <f>IF(OR($I97=0,$J97=0,$K97=0),0,$H97*INDEX(CALC_StripData!$C$5:$DJ$119,$I97,8+$J97)/$K97)</f>
        <v/>
      </c>
      <c r="N97" s="19">
        <f>IF(OR($I97=0,$J97=0,$K97=0),0,$H97*INDEX(CALC_StripData!$C$5:$DJ$119,$I97,16+$J97)/$K97)</f>
        <v/>
      </c>
      <c r="O97" s="19">
        <f>IF(OR($I97=0,$J97=0,$K97=0),0,$H97*INDEX(CALC_StripData!$C$5:$DJ$119,$I97,24+$J97)/$K97)</f>
        <v/>
      </c>
      <c r="P97" s="19">
        <f>IF(OR($I97=0,$J97=0,$K97=0),0,$H97*INDEX(CALC_StripData!$C$5:$DJ$119,$I97,32+$J97)/$K97)</f>
        <v/>
      </c>
      <c r="Q97" s="19">
        <f>IF(OR($I97=0,$J97=0,$K97=0),0,$H97*INDEX(CALC_StripData!$C$5:$DJ$119,$I97,40+$J97)/$K97)</f>
        <v/>
      </c>
      <c r="R97" s="19">
        <f>IF(OR($I97=0,$J97=0,$K97=0),0,$H97*INDEX(CALC_StripData!$C$5:$DJ$119,$I97,48+$J97)/$K97)</f>
        <v/>
      </c>
      <c r="S97" s="19">
        <f>IF(OR($I97=0,$J97=0,$K97=0),0,$H97*INDEX(CALC_StripData!$C$5:$DJ$119,$I97,56+$J97)/$K97)</f>
        <v/>
      </c>
      <c r="T97" s="19">
        <f>IF(OR($I97=0,$J97=0,$K97=0),0,$H97*INDEX(CALC_StripData!$C$5:$DJ$119,$I97,64+$J97)/$K97)</f>
        <v/>
      </c>
      <c r="U97" s="19">
        <f>IF(OR($I97=0,$J97=0,$K97=0),0,$H97*INDEX(CALC_StripData!$C$5:$DJ$119,$I97,72+$J97)/$K97)</f>
        <v/>
      </c>
      <c r="V97" s="19">
        <f>IF(OR($I97=0,$J97=0,$K97=0),0,$H97*INDEX(CALC_StripData!$C$5:$DJ$119,$I97,80+$J97)/$K97)</f>
        <v/>
      </c>
      <c r="W97" s="19">
        <f>IF(OR($I97=0,$J97=0,$K97=0),0,$H97*INDEX(CALC_StripData!$C$5:$DJ$119,$I97,88+$J97)/$K97)</f>
        <v/>
      </c>
      <c r="X97" s="19">
        <f>IF(OR($I97=0,$J97=0,$K97=0),0,$H97*INDEX(CALC_StripData!$C$5:$DJ$119,$I97,96+$J97)/$K97)</f>
        <v/>
      </c>
      <c r="Y97" s="19">
        <f>IF(OR($I97=0,$J97=0,$K97=0),0,$H97*INDEX(CALC_StripData!$C$5:$DJ$119,$I97,104+$J97)/$K97)</f>
        <v/>
      </c>
      <c r="Z97" s="2">
        <f>ROUND(SUM($L97:$Y97)-$H97,6)</f>
        <v/>
      </c>
    </row>
    <row r="98">
      <c r="A98" s="2" t="n">
        <v>12</v>
      </c>
      <c r="B98" s="2" t="n">
        <v>6</v>
      </c>
      <c r="C98" s="9">
        <f>Settings!$B$6+5</f>
        <v/>
      </c>
      <c r="D98" s="9">
        <f>IN_Shock!$C$25</f>
        <v/>
      </c>
      <c r="E98" s="9">
        <f>IN_Shock!$D$25</f>
        <v/>
      </c>
      <c r="F98" s="9">
        <f>IN_Shock!$E$25</f>
        <v/>
      </c>
      <c r="G98" s="9">
        <f>IN_Shock!$F$25</f>
        <v/>
      </c>
      <c r="H98" s="9">
        <f>IF($F98="Y",IFERROR(IN_Shock!L25,0)*Settings!$B$12,0)</f>
        <v/>
      </c>
      <c r="I98" s="2">
        <f>IFERROR(MATCH($D98,Lists!$B$5:$B$119,0),0)</f>
        <v/>
      </c>
      <c r="J98" s="2">
        <f>IFERROR(MATCH($E98,Lists!$B$124:$B$131,0),0)</f>
        <v/>
      </c>
      <c r="K98" s="2">
        <f>IF(OR($I98=0,$J98=0),0,INDEX(CALC_PP!$C$5:$J$119,$I98,$J98))</f>
        <v/>
      </c>
      <c r="L98" s="19">
        <f>IF(OR($I98=0,$J98=0,$K98=0),0,$H98*INDEX(CALC_StripData!$C$5:$DJ$119,$I98,0+$J98)/$K98)</f>
        <v/>
      </c>
      <c r="M98" s="19">
        <f>IF(OR($I98=0,$J98=0,$K98=0),0,$H98*INDEX(CALC_StripData!$C$5:$DJ$119,$I98,8+$J98)/$K98)</f>
        <v/>
      </c>
      <c r="N98" s="19">
        <f>IF(OR($I98=0,$J98=0,$K98=0),0,$H98*INDEX(CALC_StripData!$C$5:$DJ$119,$I98,16+$J98)/$K98)</f>
        <v/>
      </c>
      <c r="O98" s="19">
        <f>IF(OR($I98=0,$J98=0,$K98=0),0,$H98*INDEX(CALC_StripData!$C$5:$DJ$119,$I98,24+$J98)/$K98)</f>
        <v/>
      </c>
      <c r="P98" s="19">
        <f>IF(OR($I98=0,$J98=0,$K98=0),0,$H98*INDEX(CALC_StripData!$C$5:$DJ$119,$I98,32+$J98)/$K98)</f>
        <v/>
      </c>
      <c r="Q98" s="19">
        <f>IF(OR($I98=0,$J98=0,$K98=0),0,$H98*INDEX(CALC_StripData!$C$5:$DJ$119,$I98,40+$J98)/$K98)</f>
        <v/>
      </c>
      <c r="R98" s="19">
        <f>IF(OR($I98=0,$J98=0,$K98=0),0,$H98*INDEX(CALC_StripData!$C$5:$DJ$119,$I98,48+$J98)/$K98)</f>
        <v/>
      </c>
      <c r="S98" s="19">
        <f>IF(OR($I98=0,$J98=0,$K98=0),0,$H98*INDEX(CALC_StripData!$C$5:$DJ$119,$I98,56+$J98)/$K98)</f>
        <v/>
      </c>
      <c r="T98" s="19">
        <f>IF(OR($I98=0,$J98=0,$K98=0),0,$H98*INDEX(CALC_StripData!$C$5:$DJ$119,$I98,64+$J98)/$K98)</f>
        <v/>
      </c>
      <c r="U98" s="19">
        <f>IF(OR($I98=0,$J98=0,$K98=0),0,$H98*INDEX(CALC_StripData!$C$5:$DJ$119,$I98,72+$J98)/$K98)</f>
        <v/>
      </c>
      <c r="V98" s="19">
        <f>IF(OR($I98=0,$J98=0,$K98=0),0,$H98*INDEX(CALC_StripData!$C$5:$DJ$119,$I98,80+$J98)/$K98)</f>
        <v/>
      </c>
      <c r="W98" s="19">
        <f>IF(OR($I98=0,$J98=0,$K98=0),0,$H98*INDEX(CALC_StripData!$C$5:$DJ$119,$I98,88+$J98)/$K98)</f>
        <v/>
      </c>
      <c r="X98" s="19">
        <f>IF(OR($I98=0,$J98=0,$K98=0),0,$H98*INDEX(CALC_StripData!$C$5:$DJ$119,$I98,96+$J98)/$K98)</f>
        <v/>
      </c>
      <c r="Y98" s="19">
        <f>IF(OR($I98=0,$J98=0,$K98=0),0,$H98*INDEX(CALC_StripData!$C$5:$DJ$119,$I98,104+$J98)/$K98)</f>
        <v/>
      </c>
      <c r="Z98" s="2">
        <f>ROUND(SUM($L98:$Y98)-$H98,6)</f>
        <v/>
      </c>
    </row>
    <row r="99">
      <c r="A99" s="2" t="n">
        <v>12</v>
      </c>
      <c r="B99" s="2" t="n">
        <v>7</v>
      </c>
      <c r="C99" s="9">
        <f>Settings!$B$6+6</f>
        <v/>
      </c>
      <c r="D99" s="9">
        <f>IN_Shock!$C$25</f>
        <v/>
      </c>
      <c r="E99" s="9">
        <f>IN_Shock!$D$25</f>
        <v/>
      </c>
      <c r="F99" s="9">
        <f>IN_Shock!$E$25</f>
        <v/>
      </c>
      <c r="G99" s="9">
        <f>IN_Shock!$F$25</f>
        <v/>
      </c>
      <c r="H99" s="9">
        <f>IF($F99="Y",IFERROR(IN_Shock!M25,0)*Settings!$B$12,0)</f>
        <v/>
      </c>
      <c r="I99" s="2">
        <f>IFERROR(MATCH($D99,Lists!$B$5:$B$119,0),0)</f>
        <v/>
      </c>
      <c r="J99" s="2">
        <f>IFERROR(MATCH($E99,Lists!$B$124:$B$131,0),0)</f>
        <v/>
      </c>
      <c r="K99" s="2">
        <f>IF(OR($I99=0,$J99=0),0,INDEX(CALC_PP!$C$5:$J$119,$I99,$J99))</f>
        <v/>
      </c>
      <c r="L99" s="19">
        <f>IF(OR($I99=0,$J99=0,$K99=0),0,$H99*INDEX(CALC_StripData!$C$5:$DJ$119,$I99,0+$J99)/$K99)</f>
        <v/>
      </c>
      <c r="M99" s="19">
        <f>IF(OR($I99=0,$J99=0,$K99=0),0,$H99*INDEX(CALC_StripData!$C$5:$DJ$119,$I99,8+$J99)/$K99)</f>
        <v/>
      </c>
      <c r="N99" s="19">
        <f>IF(OR($I99=0,$J99=0,$K99=0),0,$H99*INDEX(CALC_StripData!$C$5:$DJ$119,$I99,16+$J99)/$K99)</f>
        <v/>
      </c>
      <c r="O99" s="19">
        <f>IF(OR($I99=0,$J99=0,$K99=0),0,$H99*INDEX(CALC_StripData!$C$5:$DJ$119,$I99,24+$J99)/$K99)</f>
        <v/>
      </c>
      <c r="P99" s="19">
        <f>IF(OR($I99=0,$J99=0,$K99=0),0,$H99*INDEX(CALC_StripData!$C$5:$DJ$119,$I99,32+$J99)/$K99)</f>
        <v/>
      </c>
      <c r="Q99" s="19">
        <f>IF(OR($I99=0,$J99=0,$K99=0),0,$H99*INDEX(CALC_StripData!$C$5:$DJ$119,$I99,40+$J99)/$K99)</f>
        <v/>
      </c>
      <c r="R99" s="19">
        <f>IF(OR($I99=0,$J99=0,$K99=0),0,$H99*INDEX(CALC_StripData!$C$5:$DJ$119,$I99,48+$J99)/$K99)</f>
        <v/>
      </c>
      <c r="S99" s="19">
        <f>IF(OR($I99=0,$J99=0,$K99=0),0,$H99*INDEX(CALC_StripData!$C$5:$DJ$119,$I99,56+$J99)/$K99)</f>
        <v/>
      </c>
      <c r="T99" s="19">
        <f>IF(OR($I99=0,$J99=0,$K99=0),0,$H99*INDEX(CALC_StripData!$C$5:$DJ$119,$I99,64+$J99)/$K99)</f>
        <v/>
      </c>
      <c r="U99" s="19">
        <f>IF(OR($I99=0,$J99=0,$K99=0),0,$H99*INDEX(CALC_StripData!$C$5:$DJ$119,$I99,72+$J99)/$K99)</f>
        <v/>
      </c>
      <c r="V99" s="19">
        <f>IF(OR($I99=0,$J99=0,$K99=0),0,$H99*INDEX(CALC_StripData!$C$5:$DJ$119,$I99,80+$J99)/$K99)</f>
        <v/>
      </c>
      <c r="W99" s="19">
        <f>IF(OR($I99=0,$J99=0,$K99=0),0,$H99*INDEX(CALC_StripData!$C$5:$DJ$119,$I99,88+$J99)/$K99)</f>
        <v/>
      </c>
      <c r="X99" s="19">
        <f>IF(OR($I99=0,$J99=0,$K99=0),0,$H99*INDEX(CALC_StripData!$C$5:$DJ$119,$I99,96+$J99)/$K99)</f>
        <v/>
      </c>
      <c r="Y99" s="19">
        <f>IF(OR($I99=0,$J99=0,$K99=0),0,$H99*INDEX(CALC_StripData!$C$5:$DJ$119,$I99,104+$J99)/$K99)</f>
        <v/>
      </c>
      <c r="Z99" s="2">
        <f>ROUND(SUM($L99:$Y99)-$H99,6)</f>
        <v/>
      </c>
    </row>
    <row r="100">
      <c r="A100" s="2" t="n">
        <v>12</v>
      </c>
      <c r="B100" s="2" t="n">
        <v>8</v>
      </c>
      <c r="C100" s="9">
        <f>Settings!$B$6+7</f>
        <v/>
      </c>
      <c r="D100" s="9">
        <f>IN_Shock!$C$25</f>
        <v/>
      </c>
      <c r="E100" s="9">
        <f>IN_Shock!$D$25</f>
        <v/>
      </c>
      <c r="F100" s="9">
        <f>IN_Shock!$E$25</f>
        <v/>
      </c>
      <c r="G100" s="9">
        <f>IN_Shock!$F$25</f>
        <v/>
      </c>
      <c r="H100" s="9">
        <f>IF($F100="Y",IFERROR(IN_Shock!N25,0)*Settings!$B$12,0)</f>
        <v/>
      </c>
      <c r="I100" s="2">
        <f>IFERROR(MATCH($D100,Lists!$B$5:$B$119,0),0)</f>
        <v/>
      </c>
      <c r="J100" s="2">
        <f>IFERROR(MATCH($E100,Lists!$B$124:$B$131,0),0)</f>
        <v/>
      </c>
      <c r="K100" s="2">
        <f>IF(OR($I100=0,$J100=0),0,INDEX(CALC_PP!$C$5:$J$119,$I100,$J100))</f>
        <v/>
      </c>
      <c r="L100" s="19">
        <f>IF(OR($I100=0,$J100=0,$K100=0),0,$H100*INDEX(CALC_StripData!$C$5:$DJ$119,$I100,0+$J100)/$K100)</f>
        <v/>
      </c>
      <c r="M100" s="19">
        <f>IF(OR($I100=0,$J100=0,$K100=0),0,$H100*INDEX(CALC_StripData!$C$5:$DJ$119,$I100,8+$J100)/$K100)</f>
        <v/>
      </c>
      <c r="N100" s="19">
        <f>IF(OR($I100=0,$J100=0,$K100=0),0,$H100*INDEX(CALC_StripData!$C$5:$DJ$119,$I100,16+$J100)/$K100)</f>
        <v/>
      </c>
      <c r="O100" s="19">
        <f>IF(OR($I100=0,$J100=0,$K100=0),0,$H100*INDEX(CALC_StripData!$C$5:$DJ$119,$I100,24+$J100)/$K100)</f>
        <v/>
      </c>
      <c r="P100" s="19">
        <f>IF(OR($I100=0,$J100=0,$K100=0),0,$H100*INDEX(CALC_StripData!$C$5:$DJ$119,$I100,32+$J100)/$K100)</f>
        <v/>
      </c>
      <c r="Q100" s="19">
        <f>IF(OR($I100=0,$J100=0,$K100=0),0,$H100*INDEX(CALC_StripData!$C$5:$DJ$119,$I100,40+$J100)/$K100)</f>
        <v/>
      </c>
      <c r="R100" s="19">
        <f>IF(OR($I100=0,$J100=0,$K100=0),0,$H100*INDEX(CALC_StripData!$C$5:$DJ$119,$I100,48+$J100)/$K100)</f>
        <v/>
      </c>
      <c r="S100" s="19">
        <f>IF(OR($I100=0,$J100=0,$K100=0),0,$H100*INDEX(CALC_StripData!$C$5:$DJ$119,$I100,56+$J100)/$K100)</f>
        <v/>
      </c>
      <c r="T100" s="19">
        <f>IF(OR($I100=0,$J100=0,$K100=0),0,$H100*INDEX(CALC_StripData!$C$5:$DJ$119,$I100,64+$J100)/$K100)</f>
        <v/>
      </c>
      <c r="U100" s="19">
        <f>IF(OR($I100=0,$J100=0,$K100=0),0,$H100*INDEX(CALC_StripData!$C$5:$DJ$119,$I100,72+$J100)/$K100)</f>
        <v/>
      </c>
      <c r="V100" s="19">
        <f>IF(OR($I100=0,$J100=0,$K100=0),0,$H100*INDEX(CALC_StripData!$C$5:$DJ$119,$I100,80+$J100)/$K100)</f>
        <v/>
      </c>
      <c r="W100" s="19">
        <f>IF(OR($I100=0,$J100=0,$K100=0),0,$H100*INDEX(CALC_StripData!$C$5:$DJ$119,$I100,88+$J100)/$K100)</f>
        <v/>
      </c>
      <c r="X100" s="19">
        <f>IF(OR($I100=0,$J100=0,$K100=0),0,$H100*INDEX(CALC_StripData!$C$5:$DJ$119,$I100,96+$J100)/$K100)</f>
        <v/>
      </c>
      <c r="Y100" s="19">
        <f>IF(OR($I100=0,$J100=0,$K100=0),0,$H100*INDEX(CALC_StripData!$C$5:$DJ$119,$I100,104+$J100)/$K100)</f>
        <v/>
      </c>
      <c r="Z100" s="2">
        <f>ROUND(SUM($L100:$Y100)-$H100,6)</f>
        <v/>
      </c>
    </row>
    <row r="101">
      <c r="A101" s="2" t="n">
        <v>13</v>
      </c>
      <c r="B101" s="2" t="n">
        <v>1</v>
      </c>
      <c r="C101" s="9">
        <f>Settings!$B$6+0</f>
        <v/>
      </c>
      <c r="D101" s="9">
        <f>IN_Shock!$C$26</f>
        <v/>
      </c>
      <c r="E101" s="9">
        <f>IN_Shock!$D$26</f>
        <v/>
      </c>
      <c r="F101" s="9">
        <f>IN_Shock!$E$26</f>
        <v/>
      </c>
      <c r="G101" s="9">
        <f>IN_Shock!$F$26</f>
        <v/>
      </c>
      <c r="H101" s="9">
        <f>IF($F101="Y",IFERROR(IN_Shock!G26,0)*Settings!$B$12,0)</f>
        <v/>
      </c>
      <c r="I101" s="2">
        <f>IFERROR(MATCH($D101,Lists!$B$5:$B$119,0),0)</f>
        <v/>
      </c>
      <c r="J101" s="2">
        <f>IFERROR(MATCH($E101,Lists!$B$124:$B$131,0),0)</f>
        <v/>
      </c>
      <c r="K101" s="2">
        <f>IF(OR($I101=0,$J101=0),0,INDEX(CALC_PP!$C$5:$J$119,$I101,$J101))</f>
        <v/>
      </c>
      <c r="L101" s="19">
        <f>IF(OR($I101=0,$J101=0,$K101=0),0,$H101*INDEX(CALC_StripData!$C$5:$DJ$119,$I101,0+$J101)/$K101)</f>
        <v/>
      </c>
      <c r="M101" s="19">
        <f>IF(OR($I101=0,$J101=0,$K101=0),0,$H101*INDEX(CALC_StripData!$C$5:$DJ$119,$I101,8+$J101)/$K101)</f>
        <v/>
      </c>
      <c r="N101" s="19">
        <f>IF(OR($I101=0,$J101=0,$K101=0),0,$H101*INDEX(CALC_StripData!$C$5:$DJ$119,$I101,16+$J101)/$K101)</f>
        <v/>
      </c>
      <c r="O101" s="19">
        <f>IF(OR($I101=0,$J101=0,$K101=0),0,$H101*INDEX(CALC_StripData!$C$5:$DJ$119,$I101,24+$J101)/$K101)</f>
        <v/>
      </c>
      <c r="P101" s="19">
        <f>IF(OR($I101=0,$J101=0,$K101=0),0,$H101*INDEX(CALC_StripData!$C$5:$DJ$119,$I101,32+$J101)/$K101)</f>
        <v/>
      </c>
      <c r="Q101" s="19">
        <f>IF(OR($I101=0,$J101=0,$K101=0),0,$H101*INDEX(CALC_StripData!$C$5:$DJ$119,$I101,40+$J101)/$K101)</f>
        <v/>
      </c>
      <c r="R101" s="19">
        <f>IF(OR($I101=0,$J101=0,$K101=0),0,$H101*INDEX(CALC_StripData!$C$5:$DJ$119,$I101,48+$J101)/$K101)</f>
        <v/>
      </c>
      <c r="S101" s="19">
        <f>IF(OR($I101=0,$J101=0,$K101=0),0,$H101*INDEX(CALC_StripData!$C$5:$DJ$119,$I101,56+$J101)/$K101)</f>
        <v/>
      </c>
      <c r="T101" s="19">
        <f>IF(OR($I101=0,$J101=0,$K101=0),0,$H101*INDEX(CALC_StripData!$C$5:$DJ$119,$I101,64+$J101)/$K101)</f>
        <v/>
      </c>
      <c r="U101" s="19">
        <f>IF(OR($I101=0,$J101=0,$K101=0),0,$H101*INDEX(CALC_StripData!$C$5:$DJ$119,$I101,72+$J101)/$K101)</f>
        <v/>
      </c>
      <c r="V101" s="19">
        <f>IF(OR($I101=0,$J101=0,$K101=0),0,$H101*INDEX(CALC_StripData!$C$5:$DJ$119,$I101,80+$J101)/$K101)</f>
        <v/>
      </c>
      <c r="W101" s="19">
        <f>IF(OR($I101=0,$J101=0,$K101=0),0,$H101*INDEX(CALC_StripData!$C$5:$DJ$119,$I101,88+$J101)/$K101)</f>
        <v/>
      </c>
      <c r="X101" s="19">
        <f>IF(OR($I101=0,$J101=0,$K101=0),0,$H101*INDEX(CALC_StripData!$C$5:$DJ$119,$I101,96+$J101)/$K101)</f>
        <v/>
      </c>
      <c r="Y101" s="19">
        <f>IF(OR($I101=0,$J101=0,$K101=0),0,$H101*INDEX(CALC_StripData!$C$5:$DJ$119,$I101,104+$J101)/$K101)</f>
        <v/>
      </c>
      <c r="Z101" s="2">
        <f>ROUND(SUM($L101:$Y101)-$H101,6)</f>
        <v/>
      </c>
    </row>
    <row r="102">
      <c r="A102" s="2" t="n">
        <v>13</v>
      </c>
      <c r="B102" s="2" t="n">
        <v>2</v>
      </c>
      <c r="C102" s="9">
        <f>Settings!$B$6+1</f>
        <v/>
      </c>
      <c r="D102" s="9">
        <f>IN_Shock!$C$26</f>
        <v/>
      </c>
      <c r="E102" s="9">
        <f>IN_Shock!$D$26</f>
        <v/>
      </c>
      <c r="F102" s="9">
        <f>IN_Shock!$E$26</f>
        <v/>
      </c>
      <c r="G102" s="9">
        <f>IN_Shock!$F$26</f>
        <v/>
      </c>
      <c r="H102" s="9">
        <f>IF($F102="Y",IFERROR(IN_Shock!H26,0)*Settings!$B$12,0)</f>
        <v/>
      </c>
      <c r="I102" s="2">
        <f>IFERROR(MATCH($D102,Lists!$B$5:$B$119,0),0)</f>
        <v/>
      </c>
      <c r="J102" s="2">
        <f>IFERROR(MATCH($E102,Lists!$B$124:$B$131,0),0)</f>
        <v/>
      </c>
      <c r="K102" s="2">
        <f>IF(OR($I102=0,$J102=0),0,INDEX(CALC_PP!$C$5:$J$119,$I102,$J102))</f>
        <v/>
      </c>
      <c r="L102" s="19">
        <f>IF(OR($I102=0,$J102=0,$K102=0),0,$H102*INDEX(CALC_StripData!$C$5:$DJ$119,$I102,0+$J102)/$K102)</f>
        <v/>
      </c>
      <c r="M102" s="19">
        <f>IF(OR($I102=0,$J102=0,$K102=0),0,$H102*INDEX(CALC_StripData!$C$5:$DJ$119,$I102,8+$J102)/$K102)</f>
        <v/>
      </c>
      <c r="N102" s="19">
        <f>IF(OR($I102=0,$J102=0,$K102=0),0,$H102*INDEX(CALC_StripData!$C$5:$DJ$119,$I102,16+$J102)/$K102)</f>
        <v/>
      </c>
      <c r="O102" s="19">
        <f>IF(OR($I102=0,$J102=0,$K102=0),0,$H102*INDEX(CALC_StripData!$C$5:$DJ$119,$I102,24+$J102)/$K102)</f>
        <v/>
      </c>
      <c r="P102" s="19">
        <f>IF(OR($I102=0,$J102=0,$K102=0),0,$H102*INDEX(CALC_StripData!$C$5:$DJ$119,$I102,32+$J102)/$K102)</f>
        <v/>
      </c>
      <c r="Q102" s="19">
        <f>IF(OR($I102=0,$J102=0,$K102=0),0,$H102*INDEX(CALC_StripData!$C$5:$DJ$119,$I102,40+$J102)/$K102)</f>
        <v/>
      </c>
      <c r="R102" s="19">
        <f>IF(OR($I102=0,$J102=0,$K102=0),0,$H102*INDEX(CALC_StripData!$C$5:$DJ$119,$I102,48+$J102)/$K102)</f>
        <v/>
      </c>
      <c r="S102" s="19">
        <f>IF(OR($I102=0,$J102=0,$K102=0),0,$H102*INDEX(CALC_StripData!$C$5:$DJ$119,$I102,56+$J102)/$K102)</f>
        <v/>
      </c>
      <c r="T102" s="19">
        <f>IF(OR($I102=0,$J102=0,$K102=0),0,$H102*INDEX(CALC_StripData!$C$5:$DJ$119,$I102,64+$J102)/$K102)</f>
        <v/>
      </c>
      <c r="U102" s="19">
        <f>IF(OR($I102=0,$J102=0,$K102=0),0,$H102*INDEX(CALC_StripData!$C$5:$DJ$119,$I102,72+$J102)/$K102)</f>
        <v/>
      </c>
      <c r="V102" s="19">
        <f>IF(OR($I102=0,$J102=0,$K102=0),0,$H102*INDEX(CALC_StripData!$C$5:$DJ$119,$I102,80+$J102)/$K102)</f>
        <v/>
      </c>
      <c r="W102" s="19">
        <f>IF(OR($I102=0,$J102=0,$K102=0),0,$H102*INDEX(CALC_StripData!$C$5:$DJ$119,$I102,88+$J102)/$K102)</f>
        <v/>
      </c>
      <c r="X102" s="19">
        <f>IF(OR($I102=0,$J102=0,$K102=0),0,$H102*INDEX(CALC_StripData!$C$5:$DJ$119,$I102,96+$J102)/$K102)</f>
        <v/>
      </c>
      <c r="Y102" s="19">
        <f>IF(OR($I102=0,$J102=0,$K102=0),0,$H102*INDEX(CALC_StripData!$C$5:$DJ$119,$I102,104+$J102)/$K102)</f>
        <v/>
      </c>
      <c r="Z102" s="2">
        <f>ROUND(SUM($L102:$Y102)-$H102,6)</f>
        <v/>
      </c>
    </row>
    <row r="103">
      <c r="A103" s="2" t="n">
        <v>13</v>
      </c>
      <c r="B103" s="2" t="n">
        <v>3</v>
      </c>
      <c r="C103" s="9">
        <f>Settings!$B$6+2</f>
        <v/>
      </c>
      <c r="D103" s="9">
        <f>IN_Shock!$C$26</f>
        <v/>
      </c>
      <c r="E103" s="9">
        <f>IN_Shock!$D$26</f>
        <v/>
      </c>
      <c r="F103" s="9">
        <f>IN_Shock!$E$26</f>
        <v/>
      </c>
      <c r="G103" s="9">
        <f>IN_Shock!$F$26</f>
        <v/>
      </c>
      <c r="H103" s="9">
        <f>IF($F103="Y",IFERROR(IN_Shock!I26,0)*Settings!$B$12,0)</f>
        <v/>
      </c>
      <c r="I103" s="2">
        <f>IFERROR(MATCH($D103,Lists!$B$5:$B$119,0),0)</f>
        <v/>
      </c>
      <c r="J103" s="2">
        <f>IFERROR(MATCH($E103,Lists!$B$124:$B$131,0),0)</f>
        <v/>
      </c>
      <c r="K103" s="2">
        <f>IF(OR($I103=0,$J103=0),0,INDEX(CALC_PP!$C$5:$J$119,$I103,$J103))</f>
        <v/>
      </c>
      <c r="L103" s="19">
        <f>IF(OR($I103=0,$J103=0,$K103=0),0,$H103*INDEX(CALC_StripData!$C$5:$DJ$119,$I103,0+$J103)/$K103)</f>
        <v/>
      </c>
      <c r="M103" s="19">
        <f>IF(OR($I103=0,$J103=0,$K103=0),0,$H103*INDEX(CALC_StripData!$C$5:$DJ$119,$I103,8+$J103)/$K103)</f>
        <v/>
      </c>
      <c r="N103" s="19">
        <f>IF(OR($I103=0,$J103=0,$K103=0),0,$H103*INDEX(CALC_StripData!$C$5:$DJ$119,$I103,16+$J103)/$K103)</f>
        <v/>
      </c>
      <c r="O103" s="19">
        <f>IF(OR($I103=0,$J103=0,$K103=0),0,$H103*INDEX(CALC_StripData!$C$5:$DJ$119,$I103,24+$J103)/$K103)</f>
        <v/>
      </c>
      <c r="P103" s="19">
        <f>IF(OR($I103=0,$J103=0,$K103=0),0,$H103*INDEX(CALC_StripData!$C$5:$DJ$119,$I103,32+$J103)/$K103)</f>
        <v/>
      </c>
      <c r="Q103" s="19">
        <f>IF(OR($I103=0,$J103=0,$K103=0),0,$H103*INDEX(CALC_StripData!$C$5:$DJ$119,$I103,40+$J103)/$K103)</f>
        <v/>
      </c>
      <c r="R103" s="19">
        <f>IF(OR($I103=0,$J103=0,$K103=0),0,$H103*INDEX(CALC_StripData!$C$5:$DJ$119,$I103,48+$J103)/$K103)</f>
        <v/>
      </c>
      <c r="S103" s="19">
        <f>IF(OR($I103=0,$J103=0,$K103=0),0,$H103*INDEX(CALC_StripData!$C$5:$DJ$119,$I103,56+$J103)/$K103)</f>
        <v/>
      </c>
      <c r="T103" s="19">
        <f>IF(OR($I103=0,$J103=0,$K103=0),0,$H103*INDEX(CALC_StripData!$C$5:$DJ$119,$I103,64+$J103)/$K103)</f>
        <v/>
      </c>
      <c r="U103" s="19">
        <f>IF(OR($I103=0,$J103=0,$K103=0),0,$H103*INDEX(CALC_StripData!$C$5:$DJ$119,$I103,72+$J103)/$K103)</f>
        <v/>
      </c>
      <c r="V103" s="19">
        <f>IF(OR($I103=0,$J103=0,$K103=0),0,$H103*INDEX(CALC_StripData!$C$5:$DJ$119,$I103,80+$J103)/$K103)</f>
        <v/>
      </c>
      <c r="W103" s="19">
        <f>IF(OR($I103=0,$J103=0,$K103=0),0,$H103*INDEX(CALC_StripData!$C$5:$DJ$119,$I103,88+$J103)/$K103)</f>
        <v/>
      </c>
      <c r="X103" s="19">
        <f>IF(OR($I103=0,$J103=0,$K103=0),0,$H103*INDEX(CALC_StripData!$C$5:$DJ$119,$I103,96+$J103)/$K103)</f>
        <v/>
      </c>
      <c r="Y103" s="19">
        <f>IF(OR($I103=0,$J103=0,$K103=0),0,$H103*INDEX(CALC_StripData!$C$5:$DJ$119,$I103,104+$J103)/$K103)</f>
        <v/>
      </c>
      <c r="Z103" s="2">
        <f>ROUND(SUM($L103:$Y103)-$H103,6)</f>
        <v/>
      </c>
    </row>
    <row r="104">
      <c r="A104" s="2" t="n">
        <v>13</v>
      </c>
      <c r="B104" s="2" t="n">
        <v>4</v>
      </c>
      <c r="C104" s="9">
        <f>Settings!$B$6+3</f>
        <v/>
      </c>
      <c r="D104" s="9">
        <f>IN_Shock!$C$26</f>
        <v/>
      </c>
      <c r="E104" s="9">
        <f>IN_Shock!$D$26</f>
        <v/>
      </c>
      <c r="F104" s="9">
        <f>IN_Shock!$E$26</f>
        <v/>
      </c>
      <c r="G104" s="9">
        <f>IN_Shock!$F$26</f>
        <v/>
      </c>
      <c r="H104" s="9">
        <f>IF($F104="Y",IFERROR(IN_Shock!J26,0)*Settings!$B$12,0)</f>
        <v/>
      </c>
      <c r="I104" s="2">
        <f>IFERROR(MATCH($D104,Lists!$B$5:$B$119,0),0)</f>
        <v/>
      </c>
      <c r="J104" s="2">
        <f>IFERROR(MATCH($E104,Lists!$B$124:$B$131,0),0)</f>
        <v/>
      </c>
      <c r="K104" s="2">
        <f>IF(OR($I104=0,$J104=0),0,INDEX(CALC_PP!$C$5:$J$119,$I104,$J104))</f>
        <v/>
      </c>
      <c r="L104" s="19">
        <f>IF(OR($I104=0,$J104=0,$K104=0),0,$H104*INDEX(CALC_StripData!$C$5:$DJ$119,$I104,0+$J104)/$K104)</f>
        <v/>
      </c>
      <c r="M104" s="19">
        <f>IF(OR($I104=0,$J104=0,$K104=0),0,$H104*INDEX(CALC_StripData!$C$5:$DJ$119,$I104,8+$J104)/$K104)</f>
        <v/>
      </c>
      <c r="N104" s="19">
        <f>IF(OR($I104=0,$J104=0,$K104=0),0,$H104*INDEX(CALC_StripData!$C$5:$DJ$119,$I104,16+$J104)/$K104)</f>
        <v/>
      </c>
      <c r="O104" s="19">
        <f>IF(OR($I104=0,$J104=0,$K104=0),0,$H104*INDEX(CALC_StripData!$C$5:$DJ$119,$I104,24+$J104)/$K104)</f>
        <v/>
      </c>
      <c r="P104" s="19">
        <f>IF(OR($I104=0,$J104=0,$K104=0),0,$H104*INDEX(CALC_StripData!$C$5:$DJ$119,$I104,32+$J104)/$K104)</f>
        <v/>
      </c>
      <c r="Q104" s="19">
        <f>IF(OR($I104=0,$J104=0,$K104=0),0,$H104*INDEX(CALC_StripData!$C$5:$DJ$119,$I104,40+$J104)/$K104)</f>
        <v/>
      </c>
      <c r="R104" s="19">
        <f>IF(OR($I104=0,$J104=0,$K104=0),0,$H104*INDEX(CALC_StripData!$C$5:$DJ$119,$I104,48+$J104)/$K104)</f>
        <v/>
      </c>
      <c r="S104" s="19">
        <f>IF(OR($I104=0,$J104=0,$K104=0),0,$H104*INDEX(CALC_StripData!$C$5:$DJ$119,$I104,56+$J104)/$K104)</f>
        <v/>
      </c>
      <c r="T104" s="19">
        <f>IF(OR($I104=0,$J104=0,$K104=0),0,$H104*INDEX(CALC_StripData!$C$5:$DJ$119,$I104,64+$J104)/$K104)</f>
        <v/>
      </c>
      <c r="U104" s="19">
        <f>IF(OR($I104=0,$J104=0,$K104=0),0,$H104*INDEX(CALC_StripData!$C$5:$DJ$119,$I104,72+$J104)/$K104)</f>
        <v/>
      </c>
      <c r="V104" s="19">
        <f>IF(OR($I104=0,$J104=0,$K104=0),0,$H104*INDEX(CALC_StripData!$C$5:$DJ$119,$I104,80+$J104)/$K104)</f>
        <v/>
      </c>
      <c r="W104" s="19">
        <f>IF(OR($I104=0,$J104=0,$K104=0),0,$H104*INDEX(CALC_StripData!$C$5:$DJ$119,$I104,88+$J104)/$K104)</f>
        <v/>
      </c>
      <c r="X104" s="19">
        <f>IF(OR($I104=0,$J104=0,$K104=0),0,$H104*INDEX(CALC_StripData!$C$5:$DJ$119,$I104,96+$J104)/$K104)</f>
        <v/>
      </c>
      <c r="Y104" s="19">
        <f>IF(OR($I104=0,$J104=0,$K104=0),0,$H104*INDEX(CALC_StripData!$C$5:$DJ$119,$I104,104+$J104)/$K104)</f>
        <v/>
      </c>
      <c r="Z104" s="2">
        <f>ROUND(SUM($L104:$Y104)-$H104,6)</f>
        <v/>
      </c>
    </row>
    <row r="105">
      <c r="A105" s="2" t="n">
        <v>13</v>
      </c>
      <c r="B105" s="2" t="n">
        <v>5</v>
      </c>
      <c r="C105" s="9">
        <f>Settings!$B$6+4</f>
        <v/>
      </c>
      <c r="D105" s="9">
        <f>IN_Shock!$C$26</f>
        <v/>
      </c>
      <c r="E105" s="9">
        <f>IN_Shock!$D$26</f>
        <v/>
      </c>
      <c r="F105" s="9">
        <f>IN_Shock!$E$26</f>
        <v/>
      </c>
      <c r="G105" s="9">
        <f>IN_Shock!$F$26</f>
        <v/>
      </c>
      <c r="H105" s="9">
        <f>IF($F105="Y",IFERROR(IN_Shock!K26,0)*Settings!$B$12,0)</f>
        <v/>
      </c>
      <c r="I105" s="2">
        <f>IFERROR(MATCH($D105,Lists!$B$5:$B$119,0),0)</f>
        <v/>
      </c>
      <c r="J105" s="2">
        <f>IFERROR(MATCH($E105,Lists!$B$124:$B$131,0),0)</f>
        <v/>
      </c>
      <c r="K105" s="2">
        <f>IF(OR($I105=0,$J105=0),0,INDEX(CALC_PP!$C$5:$J$119,$I105,$J105))</f>
        <v/>
      </c>
      <c r="L105" s="19">
        <f>IF(OR($I105=0,$J105=0,$K105=0),0,$H105*INDEX(CALC_StripData!$C$5:$DJ$119,$I105,0+$J105)/$K105)</f>
        <v/>
      </c>
      <c r="M105" s="19">
        <f>IF(OR($I105=0,$J105=0,$K105=0),0,$H105*INDEX(CALC_StripData!$C$5:$DJ$119,$I105,8+$J105)/$K105)</f>
        <v/>
      </c>
      <c r="N105" s="19">
        <f>IF(OR($I105=0,$J105=0,$K105=0),0,$H105*INDEX(CALC_StripData!$C$5:$DJ$119,$I105,16+$J105)/$K105)</f>
        <v/>
      </c>
      <c r="O105" s="19">
        <f>IF(OR($I105=0,$J105=0,$K105=0),0,$H105*INDEX(CALC_StripData!$C$5:$DJ$119,$I105,24+$J105)/$K105)</f>
        <v/>
      </c>
      <c r="P105" s="19">
        <f>IF(OR($I105=0,$J105=0,$K105=0),0,$H105*INDEX(CALC_StripData!$C$5:$DJ$119,$I105,32+$J105)/$K105)</f>
        <v/>
      </c>
      <c r="Q105" s="19">
        <f>IF(OR($I105=0,$J105=0,$K105=0),0,$H105*INDEX(CALC_StripData!$C$5:$DJ$119,$I105,40+$J105)/$K105)</f>
        <v/>
      </c>
      <c r="R105" s="19">
        <f>IF(OR($I105=0,$J105=0,$K105=0),0,$H105*INDEX(CALC_StripData!$C$5:$DJ$119,$I105,48+$J105)/$K105)</f>
        <v/>
      </c>
      <c r="S105" s="19">
        <f>IF(OR($I105=0,$J105=0,$K105=0),0,$H105*INDEX(CALC_StripData!$C$5:$DJ$119,$I105,56+$J105)/$K105)</f>
        <v/>
      </c>
      <c r="T105" s="19">
        <f>IF(OR($I105=0,$J105=0,$K105=0),0,$H105*INDEX(CALC_StripData!$C$5:$DJ$119,$I105,64+$J105)/$K105)</f>
        <v/>
      </c>
      <c r="U105" s="19">
        <f>IF(OR($I105=0,$J105=0,$K105=0),0,$H105*INDEX(CALC_StripData!$C$5:$DJ$119,$I105,72+$J105)/$K105)</f>
        <v/>
      </c>
      <c r="V105" s="19">
        <f>IF(OR($I105=0,$J105=0,$K105=0),0,$H105*INDEX(CALC_StripData!$C$5:$DJ$119,$I105,80+$J105)/$K105)</f>
        <v/>
      </c>
      <c r="W105" s="19">
        <f>IF(OR($I105=0,$J105=0,$K105=0),0,$H105*INDEX(CALC_StripData!$C$5:$DJ$119,$I105,88+$J105)/$K105)</f>
        <v/>
      </c>
      <c r="X105" s="19">
        <f>IF(OR($I105=0,$J105=0,$K105=0),0,$H105*INDEX(CALC_StripData!$C$5:$DJ$119,$I105,96+$J105)/$K105)</f>
        <v/>
      </c>
      <c r="Y105" s="19">
        <f>IF(OR($I105=0,$J105=0,$K105=0),0,$H105*INDEX(CALC_StripData!$C$5:$DJ$119,$I105,104+$J105)/$K105)</f>
        <v/>
      </c>
      <c r="Z105" s="2">
        <f>ROUND(SUM($L105:$Y105)-$H105,6)</f>
        <v/>
      </c>
    </row>
    <row r="106">
      <c r="A106" s="2" t="n">
        <v>13</v>
      </c>
      <c r="B106" s="2" t="n">
        <v>6</v>
      </c>
      <c r="C106" s="9">
        <f>Settings!$B$6+5</f>
        <v/>
      </c>
      <c r="D106" s="9">
        <f>IN_Shock!$C$26</f>
        <v/>
      </c>
      <c r="E106" s="9">
        <f>IN_Shock!$D$26</f>
        <v/>
      </c>
      <c r="F106" s="9">
        <f>IN_Shock!$E$26</f>
        <v/>
      </c>
      <c r="G106" s="9">
        <f>IN_Shock!$F$26</f>
        <v/>
      </c>
      <c r="H106" s="9">
        <f>IF($F106="Y",IFERROR(IN_Shock!L26,0)*Settings!$B$12,0)</f>
        <v/>
      </c>
      <c r="I106" s="2">
        <f>IFERROR(MATCH($D106,Lists!$B$5:$B$119,0),0)</f>
        <v/>
      </c>
      <c r="J106" s="2">
        <f>IFERROR(MATCH($E106,Lists!$B$124:$B$131,0),0)</f>
        <v/>
      </c>
      <c r="K106" s="2">
        <f>IF(OR($I106=0,$J106=0),0,INDEX(CALC_PP!$C$5:$J$119,$I106,$J106))</f>
        <v/>
      </c>
      <c r="L106" s="19">
        <f>IF(OR($I106=0,$J106=0,$K106=0),0,$H106*INDEX(CALC_StripData!$C$5:$DJ$119,$I106,0+$J106)/$K106)</f>
        <v/>
      </c>
      <c r="M106" s="19">
        <f>IF(OR($I106=0,$J106=0,$K106=0),0,$H106*INDEX(CALC_StripData!$C$5:$DJ$119,$I106,8+$J106)/$K106)</f>
        <v/>
      </c>
      <c r="N106" s="19">
        <f>IF(OR($I106=0,$J106=0,$K106=0),0,$H106*INDEX(CALC_StripData!$C$5:$DJ$119,$I106,16+$J106)/$K106)</f>
        <v/>
      </c>
      <c r="O106" s="19">
        <f>IF(OR($I106=0,$J106=0,$K106=0),0,$H106*INDEX(CALC_StripData!$C$5:$DJ$119,$I106,24+$J106)/$K106)</f>
        <v/>
      </c>
      <c r="P106" s="19">
        <f>IF(OR($I106=0,$J106=0,$K106=0),0,$H106*INDEX(CALC_StripData!$C$5:$DJ$119,$I106,32+$J106)/$K106)</f>
        <v/>
      </c>
      <c r="Q106" s="19">
        <f>IF(OR($I106=0,$J106=0,$K106=0),0,$H106*INDEX(CALC_StripData!$C$5:$DJ$119,$I106,40+$J106)/$K106)</f>
        <v/>
      </c>
      <c r="R106" s="19">
        <f>IF(OR($I106=0,$J106=0,$K106=0),0,$H106*INDEX(CALC_StripData!$C$5:$DJ$119,$I106,48+$J106)/$K106)</f>
        <v/>
      </c>
      <c r="S106" s="19">
        <f>IF(OR($I106=0,$J106=0,$K106=0),0,$H106*INDEX(CALC_StripData!$C$5:$DJ$119,$I106,56+$J106)/$K106)</f>
        <v/>
      </c>
      <c r="T106" s="19">
        <f>IF(OR($I106=0,$J106=0,$K106=0),0,$H106*INDEX(CALC_StripData!$C$5:$DJ$119,$I106,64+$J106)/$K106)</f>
        <v/>
      </c>
      <c r="U106" s="19">
        <f>IF(OR($I106=0,$J106=0,$K106=0),0,$H106*INDEX(CALC_StripData!$C$5:$DJ$119,$I106,72+$J106)/$K106)</f>
        <v/>
      </c>
      <c r="V106" s="19">
        <f>IF(OR($I106=0,$J106=0,$K106=0),0,$H106*INDEX(CALC_StripData!$C$5:$DJ$119,$I106,80+$J106)/$K106)</f>
        <v/>
      </c>
      <c r="W106" s="19">
        <f>IF(OR($I106=0,$J106=0,$K106=0),0,$H106*INDEX(CALC_StripData!$C$5:$DJ$119,$I106,88+$J106)/$K106)</f>
        <v/>
      </c>
      <c r="X106" s="19">
        <f>IF(OR($I106=0,$J106=0,$K106=0),0,$H106*INDEX(CALC_StripData!$C$5:$DJ$119,$I106,96+$J106)/$K106)</f>
        <v/>
      </c>
      <c r="Y106" s="19">
        <f>IF(OR($I106=0,$J106=0,$K106=0),0,$H106*INDEX(CALC_StripData!$C$5:$DJ$119,$I106,104+$J106)/$K106)</f>
        <v/>
      </c>
      <c r="Z106" s="2">
        <f>ROUND(SUM($L106:$Y106)-$H106,6)</f>
        <v/>
      </c>
    </row>
    <row r="107">
      <c r="A107" s="2" t="n">
        <v>13</v>
      </c>
      <c r="B107" s="2" t="n">
        <v>7</v>
      </c>
      <c r="C107" s="9">
        <f>Settings!$B$6+6</f>
        <v/>
      </c>
      <c r="D107" s="9">
        <f>IN_Shock!$C$26</f>
        <v/>
      </c>
      <c r="E107" s="9">
        <f>IN_Shock!$D$26</f>
        <v/>
      </c>
      <c r="F107" s="9">
        <f>IN_Shock!$E$26</f>
        <v/>
      </c>
      <c r="G107" s="9">
        <f>IN_Shock!$F$26</f>
        <v/>
      </c>
      <c r="H107" s="9">
        <f>IF($F107="Y",IFERROR(IN_Shock!M26,0)*Settings!$B$12,0)</f>
        <v/>
      </c>
      <c r="I107" s="2">
        <f>IFERROR(MATCH($D107,Lists!$B$5:$B$119,0),0)</f>
        <v/>
      </c>
      <c r="J107" s="2">
        <f>IFERROR(MATCH($E107,Lists!$B$124:$B$131,0),0)</f>
        <v/>
      </c>
      <c r="K107" s="2">
        <f>IF(OR($I107=0,$J107=0),0,INDEX(CALC_PP!$C$5:$J$119,$I107,$J107))</f>
        <v/>
      </c>
      <c r="L107" s="19">
        <f>IF(OR($I107=0,$J107=0,$K107=0),0,$H107*INDEX(CALC_StripData!$C$5:$DJ$119,$I107,0+$J107)/$K107)</f>
        <v/>
      </c>
      <c r="M107" s="19">
        <f>IF(OR($I107=0,$J107=0,$K107=0),0,$H107*INDEX(CALC_StripData!$C$5:$DJ$119,$I107,8+$J107)/$K107)</f>
        <v/>
      </c>
      <c r="N107" s="19">
        <f>IF(OR($I107=0,$J107=0,$K107=0),0,$H107*INDEX(CALC_StripData!$C$5:$DJ$119,$I107,16+$J107)/$K107)</f>
        <v/>
      </c>
      <c r="O107" s="19">
        <f>IF(OR($I107=0,$J107=0,$K107=0),0,$H107*INDEX(CALC_StripData!$C$5:$DJ$119,$I107,24+$J107)/$K107)</f>
        <v/>
      </c>
      <c r="P107" s="19">
        <f>IF(OR($I107=0,$J107=0,$K107=0),0,$H107*INDEX(CALC_StripData!$C$5:$DJ$119,$I107,32+$J107)/$K107)</f>
        <v/>
      </c>
      <c r="Q107" s="19">
        <f>IF(OR($I107=0,$J107=0,$K107=0),0,$H107*INDEX(CALC_StripData!$C$5:$DJ$119,$I107,40+$J107)/$K107)</f>
        <v/>
      </c>
      <c r="R107" s="19">
        <f>IF(OR($I107=0,$J107=0,$K107=0),0,$H107*INDEX(CALC_StripData!$C$5:$DJ$119,$I107,48+$J107)/$K107)</f>
        <v/>
      </c>
      <c r="S107" s="19">
        <f>IF(OR($I107=0,$J107=0,$K107=0),0,$H107*INDEX(CALC_StripData!$C$5:$DJ$119,$I107,56+$J107)/$K107)</f>
        <v/>
      </c>
      <c r="T107" s="19">
        <f>IF(OR($I107=0,$J107=0,$K107=0),0,$H107*INDEX(CALC_StripData!$C$5:$DJ$119,$I107,64+$J107)/$K107)</f>
        <v/>
      </c>
      <c r="U107" s="19">
        <f>IF(OR($I107=0,$J107=0,$K107=0),0,$H107*INDEX(CALC_StripData!$C$5:$DJ$119,$I107,72+$J107)/$K107)</f>
        <v/>
      </c>
      <c r="V107" s="19">
        <f>IF(OR($I107=0,$J107=0,$K107=0),0,$H107*INDEX(CALC_StripData!$C$5:$DJ$119,$I107,80+$J107)/$K107)</f>
        <v/>
      </c>
      <c r="W107" s="19">
        <f>IF(OR($I107=0,$J107=0,$K107=0),0,$H107*INDEX(CALC_StripData!$C$5:$DJ$119,$I107,88+$J107)/$K107)</f>
        <v/>
      </c>
      <c r="X107" s="19">
        <f>IF(OR($I107=0,$J107=0,$K107=0),0,$H107*INDEX(CALC_StripData!$C$5:$DJ$119,$I107,96+$J107)/$K107)</f>
        <v/>
      </c>
      <c r="Y107" s="19">
        <f>IF(OR($I107=0,$J107=0,$K107=0),0,$H107*INDEX(CALC_StripData!$C$5:$DJ$119,$I107,104+$J107)/$K107)</f>
        <v/>
      </c>
      <c r="Z107" s="2">
        <f>ROUND(SUM($L107:$Y107)-$H107,6)</f>
        <v/>
      </c>
    </row>
    <row r="108">
      <c r="A108" s="2" t="n">
        <v>13</v>
      </c>
      <c r="B108" s="2" t="n">
        <v>8</v>
      </c>
      <c r="C108" s="9">
        <f>Settings!$B$6+7</f>
        <v/>
      </c>
      <c r="D108" s="9">
        <f>IN_Shock!$C$26</f>
        <v/>
      </c>
      <c r="E108" s="9">
        <f>IN_Shock!$D$26</f>
        <v/>
      </c>
      <c r="F108" s="9">
        <f>IN_Shock!$E$26</f>
        <v/>
      </c>
      <c r="G108" s="9">
        <f>IN_Shock!$F$26</f>
        <v/>
      </c>
      <c r="H108" s="9">
        <f>IF($F108="Y",IFERROR(IN_Shock!N26,0)*Settings!$B$12,0)</f>
        <v/>
      </c>
      <c r="I108" s="2">
        <f>IFERROR(MATCH($D108,Lists!$B$5:$B$119,0),0)</f>
        <v/>
      </c>
      <c r="J108" s="2">
        <f>IFERROR(MATCH($E108,Lists!$B$124:$B$131,0),0)</f>
        <v/>
      </c>
      <c r="K108" s="2">
        <f>IF(OR($I108=0,$J108=0),0,INDEX(CALC_PP!$C$5:$J$119,$I108,$J108))</f>
        <v/>
      </c>
      <c r="L108" s="19">
        <f>IF(OR($I108=0,$J108=0,$K108=0),0,$H108*INDEX(CALC_StripData!$C$5:$DJ$119,$I108,0+$J108)/$K108)</f>
        <v/>
      </c>
      <c r="M108" s="19">
        <f>IF(OR($I108=0,$J108=0,$K108=0),0,$H108*INDEX(CALC_StripData!$C$5:$DJ$119,$I108,8+$J108)/$K108)</f>
        <v/>
      </c>
      <c r="N108" s="19">
        <f>IF(OR($I108=0,$J108=0,$K108=0),0,$H108*INDEX(CALC_StripData!$C$5:$DJ$119,$I108,16+$J108)/$K108)</f>
        <v/>
      </c>
      <c r="O108" s="19">
        <f>IF(OR($I108=0,$J108=0,$K108=0),0,$H108*INDEX(CALC_StripData!$C$5:$DJ$119,$I108,24+$J108)/$K108)</f>
        <v/>
      </c>
      <c r="P108" s="19">
        <f>IF(OR($I108=0,$J108=0,$K108=0),0,$H108*INDEX(CALC_StripData!$C$5:$DJ$119,$I108,32+$J108)/$K108)</f>
        <v/>
      </c>
      <c r="Q108" s="19">
        <f>IF(OR($I108=0,$J108=0,$K108=0),0,$H108*INDEX(CALC_StripData!$C$5:$DJ$119,$I108,40+$J108)/$K108)</f>
        <v/>
      </c>
      <c r="R108" s="19">
        <f>IF(OR($I108=0,$J108=0,$K108=0),0,$H108*INDEX(CALC_StripData!$C$5:$DJ$119,$I108,48+$J108)/$K108)</f>
        <v/>
      </c>
      <c r="S108" s="19">
        <f>IF(OR($I108=0,$J108=0,$K108=0),0,$H108*INDEX(CALC_StripData!$C$5:$DJ$119,$I108,56+$J108)/$K108)</f>
        <v/>
      </c>
      <c r="T108" s="19">
        <f>IF(OR($I108=0,$J108=0,$K108=0),0,$H108*INDEX(CALC_StripData!$C$5:$DJ$119,$I108,64+$J108)/$K108)</f>
        <v/>
      </c>
      <c r="U108" s="19">
        <f>IF(OR($I108=0,$J108=0,$K108=0),0,$H108*INDEX(CALC_StripData!$C$5:$DJ$119,$I108,72+$J108)/$K108)</f>
        <v/>
      </c>
      <c r="V108" s="19">
        <f>IF(OR($I108=0,$J108=0,$K108=0),0,$H108*INDEX(CALC_StripData!$C$5:$DJ$119,$I108,80+$J108)/$K108)</f>
        <v/>
      </c>
      <c r="W108" s="19">
        <f>IF(OR($I108=0,$J108=0,$K108=0),0,$H108*INDEX(CALC_StripData!$C$5:$DJ$119,$I108,88+$J108)/$K108)</f>
        <v/>
      </c>
      <c r="X108" s="19">
        <f>IF(OR($I108=0,$J108=0,$K108=0),0,$H108*INDEX(CALC_StripData!$C$5:$DJ$119,$I108,96+$J108)/$K108)</f>
        <v/>
      </c>
      <c r="Y108" s="19">
        <f>IF(OR($I108=0,$J108=0,$K108=0),0,$H108*INDEX(CALC_StripData!$C$5:$DJ$119,$I108,104+$J108)/$K108)</f>
        <v/>
      </c>
      <c r="Z108" s="2">
        <f>ROUND(SUM($L108:$Y108)-$H108,6)</f>
        <v/>
      </c>
    </row>
    <row r="109">
      <c r="A109" s="2" t="n">
        <v>14</v>
      </c>
      <c r="B109" s="2" t="n">
        <v>1</v>
      </c>
      <c r="C109" s="9">
        <f>Settings!$B$6+0</f>
        <v/>
      </c>
      <c r="D109" s="9">
        <f>IN_Shock!$C$27</f>
        <v/>
      </c>
      <c r="E109" s="9">
        <f>IN_Shock!$D$27</f>
        <v/>
      </c>
      <c r="F109" s="9">
        <f>IN_Shock!$E$27</f>
        <v/>
      </c>
      <c r="G109" s="9">
        <f>IN_Shock!$F$27</f>
        <v/>
      </c>
      <c r="H109" s="9">
        <f>IF($F109="Y",IFERROR(IN_Shock!G27,0)*Settings!$B$12,0)</f>
        <v/>
      </c>
      <c r="I109" s="2">
        <f>IFERROR(MATCH($D109,Lists!$B$5:$B$119,0),0)</f>
        <v/>
      </c>
      <c r="J109" s="2">
        <f>IFERROR(MATCH($E109,Lists!$B$124:$B$131,0),0)</f>
        <v/>
      </c>
      <c r="K109" s="2">
        <f>IF(OR($I109=0,$J109=0),0,INDEX(CALC_PP!$C$5:$J$119,$I109,$J109))</f>
        <v/>
      </c>
      <c r="L109" s="19">
        <f>IF(OR($I109=0,$J109=0,$K109=0),0,$H109*INDEX(CALC_StripData!$C$5:$DJ$119,$I109,0+$J109)/$K109)</f>
        <v/>
      </c>
      <c r="M109" s="19">
        <f>IF(OR($I109=0,$J109=0,$K109=0),0,$H109*INDEX(CALC_StripData!$C$5:$DJ$119,$I109,8+$J109)/$K109)</f>
        <v/>
      </c>
      <c r="N109" s="19">
        <f>IF(OR($I109=0,$J109=0,$K109=0),0,$H109*INDEX(CALC_StripData!$C$5:$DJ$119,$I109,16+$J109)/$K109)</f>
        <v/>
      </c>
      <c r="O109" s="19">
        <f>IF(OR($I109=0,$J109=0,$K109=0),0,$H109*INDEX(CALC_StripData!$C$5:$DJ$119,$I109,24+$J109)/$K109)</f>
        <v/>
      </c>
      <c r="P109" s="19">
        <f>IF(OR($I109=0,$J109=0,$K109=0),0,$H109*INDEX(CALC_StripData!$C$5:$DJ$119,$I109,32+$J109)/$K109)</f>
        <v/>
      </c>
      <c r="Q109" s="19">
        <f>IF(OR($I109=0,$J109=0,$K109=0),0,$H109*INDEX(CALC_StripData!$C$5:$DJ$119,$I109,40+$J109)/$K109)</f>
        <v/>
      </c>
      <c r="R109" s="19">
        <f>IF(OR($I109=0,$J109=0,$K109=0),0,$H109*INDEX(CALC_StripData!$C$5:$DJ$119,$I109,48+$J109)/$K109)</f>
        <v/>
      </c>
      <c r="S109" s="19">
        <f>IF(OR($I109=0,$J109=0,$K109=0),0,$H109*INDEX(CALC_StripData!$C$5:$DJ$119,$I109,56+$J109)/$K109)</f>
        <v/>
      </c>
      <c r="T109" s="19">
        <f>IF(OR($I109=0,$J109=0,$K109=0),0,$H109*INDEX(CALC_StripData!$C$5:$DJ$119,$I109,64+$J109)/$K109)</f>
        <v/>
      </c>
      <c r="U109" s="19">
        <f>IF(OR($I109=0,$J109=0,$K109=0),0,$H109*INDEX(CALC_StripData!$C$5:$DJ$119,$I109,72+$J109)/$K109)</f>
        <v/>
      </c>
      <c r="V109" s="19">
        <f>IF(OR($I109=0,$J109=0,$K109=0),0,$H109*INDEX(CALC_StripData!$C$5:$DJ$119,$I109,80+$J109)/$K109)</f>
        <v/>
      </c>
      <c r="W109" s="19">
        <f>IF(OR($I109=0,$J109=0,$K109=0),0,$H109*INDEX(CALC_StripData!$C$5:$DJ$119,$I109,88+$J109)/$K109)</f>
        <v/>
      </c>
      <c r="X109" s="19">
        <f>IF(OR($I109=0,$J109=0,$K109=0),0,$H109*INDEX(CALC_StripData!$C$5:$DJ$119,$I109,96+$J109)/$K109)</f>
        <v/>
      </c>
      <c r="Y109" s="19">
        <f>IF(OR($I109=0,$J109=0,$K109=0),0,$H109*INDEX(CALC_StripData!$C$5:$DJ$119,$I109,104+$J109)/$K109)</f>
        <v/>
      </c>
      <c r="Z109" s="2">
        <f>ROUND(SUM($L109:$Y109)-$H109,6)</f>
        <v/>
      </c>
    </row>
    <row r="110">
      <c r="A110" s="2" t="n">
        <v>14</v>
      </c>
      <c r="B110" s="2" t="n">
        <v>2</v>
      </c>
      <c r="C110" s="9">
        <f>Settings!$B$6+1</f>
        <v/>
      </c>
      <c r="D110" s="9">
        <f>IN_Shock!$C$27</f>
        <v/>
      </c>
      <c r="E110" s="9">
        <f>IN_Shock!$D$27</f>
        <v/>
      </c>
      <c r="F110" s="9">
        <f>IN_Shock!$E$27</f>
        <v/>
      </c>
      <c r="G110" s="9">
        <f>IN_Shock!$F$27</f>
        <v/>
      </c>
      <c r="H110" s="9">
        <f>IF($F110="Y",IFERROR(IN_Shock!H27,0)*Settings!$B$12,0)</f>
        <v/>
      </c>
      <c r="I110" s="2">
        <f>IFERROR(MATCH($D110,Lists!$B$5:$B$119,0),0)</f>
        <v/>
      </c>
      <c r="J110" s="2">
        <f>IFERROR(MATCH($E110,Lists!$B$124:$B$131,0),0)</f>
        <v/>
      </c>
      <c r="K110" s="2">
        <f>IF(OR($I110=0,$J110=0),0,INDEX(CALC_PP!$C$5:$J$119,$I110,$J110))</f>
        <v/>
      </c>
      <c r="L110" s="19">
        <f>IF(OR($I110=0,$J110=0,$K110=0),0,$H110*INDEX(CALC_StripData!$C$5:$DJ$119,$I110,0+$J110)/$K110)</f>
        <v/>
      </c>
      <c r="M110" s="19">
        <f>IF(OR($I110=0,$J110=0,$K110=0),0,$H110*INDEX(CALC_StripData!$C$5:$DJ$119,$I110,8+$J110)/$K110)</f>
        <v/>
      </c>
      <c r="N110" s="19">
        <f>IF(OR($I110=0,$J110=0,$K110=0),0,$H110*INDEX(CALC_StripData!$C$5:$DJ$119,$I110,16+$J110)/$K110)</f>
        <v/>
      </c>
      <c r="O110" s="19">
        <f>IF(OR($I110=0,$J110=0,$K110=0),0,$H110*INDEX(CALC_StripData!$C$5:$DJ$119,$I110,24+$J110)/$K110)</f>
        <v/>
      </c>
      <c r="P110" s="19">
        <f>IF(OR($I110=0,$J110=0,$K110=0),0,$H110*INDEX(CALC_StripData!$C$5:$DJ$119,$I110,32+$J110)/$K110)</f>
        <v/>
      </c>
      <c r="Q110" s="19">
        <f>IF(OR($I110=0,$J110=0,$K110=0),0,$H110*INDEX(CALC_StripData!$C$5:$DJ$119,$I110,40+$J110)/$K110)</f>
        <v/>
      </c>
      <c r="R110" s="19">
        <f>IF(OR($I110=0,$J110=0,$K110=0),0,$H110*INDEX(CALC_StripData!$C$5:$DJ$119,$I110,48+$J110)/$K110)</f>
        <v/>
      </c>
      <c r="S110" s="19">
        <f>IF(OR($I110=0,$J110=0,$K110=0),0,$H110*INDEX(CALC_StripData!$C$5:$DJ$119,$I110,56+$J110)/$K110)</f>
        <v/>
      </c>
      <c r="T110" s="19">
        <f>IF(OR($I110=0,$J110=0,$K110=0),0,$H110*INDEX(CALC_StripData!$C$5:$DJ$119,$I110,64+$J110)/$K110)</f>
        <v/>
      </c>
      <c r="U110" s="19">
        <f>IF(OR($I110=0,$J110=0,$K110=0),0,$H110*INDEX(CALC_StripData!$C$5:$DJ$119,$I110,72+$J110)/$K110)</f>
        <v/>
      </c>
      <c r="V110" s="19">
        <f>IF(OR($I110=0,$J110=0,$K110=0),0,$H110*INDEX(CALC_StripData!$C$5:$DJ$119,$I110,80+$J110)/$K110)</f>
        <v/>
      </c>
      <c r="W110" s="19">
        <f>IF(OR($I110=0,$J110=0,$K110=0),0,$H110*INDEX(CALC_StripData!$C$5:$DJ$119,$I110,88+$J110)/$K110)</f>
        <v/>
      </c>
      <c r="X110" s="19">
        <f>IF(OR($I110=0,$J110=0,$K110=0),0,$H110*INDEX(CALC_StripData!$C$5:$DJ$119,$I110,96+$J110)/$K110)</f>
        <v/>
      </c>
      <c r="Y110" s="19">
        <f>IF(OR($I110=0,$J110=0,$K110=0),0,$H110*INDEX(CALC_StripData!$C$5:$DJ$119,$I110,104+$J110)/$K110)</f>
        <v/>
      </c>
      <c r="Z110" s="2">
        <f>ROUND(SUM($L110:$Y110)-$H110,6)</f>
        <v/>
      </c>
    </row>
    <row r="111">
      <c r="A111" s="2" t="n">
        <v>14</v>
      </c>
      <c r="B111" s="2" t="n">
        <v>3</v>
      </c>
      <c r="C111" s="9">
        <f>Settings!$B$6+2</f>
        <v/>
      </c>
      <c r="D111" s="9">
        <f>IN_Shock!$C$27</f>
        <v/>
      </c>
      <c r="E111" s="9">
        <f>IN_Shock!$D$27</f>
        <v/>
      </c>
      <c r="F111" s="9">
        <f>IN_Shock!$E$27</f>
        <v/>
      </c>
      <c r="G111" s="9">
        <f>IN_Shock!$F$27</f>
        <v/>
      </c>
      <c r="H111" s="9">
        <f>IF($F111="Y",IFERROR(IN_Shock!I27,0)*Settings!$B$12,0)</f>
        <v/>
      </c>
      <c r="I111" s="2">
        <f>IFERROR(MATCH($D111,Lists!$B$5:$B$119,0),0)</f>
        <v/>
      </c>
      <c r="J111" s="2">
        <f>IFERROR(MATCH($E111,Lists!$B$124:$B$131,0),0)</f>
        <v/>
      </c>
      <c r="K111" s="2">
        <f>IF(OR($I111=0,$J111=0),0,INDEX(CALC_PP!$C$5:$J$119,$I111,$J111))</f>
        <v/>
      </c>
      <c r="L111" s="19">
        <f>IF(OR($I111=0,$J111=0,$K111=0),0,$H111*INDEX(CALC_StripData!$C$5:$DJ$119,$I111,0+$J111)/$K111)</f>
        <v/>
      </c>
      <c r="M111" s="19">
        <f>IF(OR($I111=0,$J111=0,$K111=0),0,$H111*INDEX(CALC_StripData!$C$5:$DJ$119,$I111,8+$J111)/$K111)</f>
        <v/>
      </c>
      <c r="N111" s="19">
        <f>IF(OR($I111=0,$J111=0,$K111=0),0,$H111*INDEX(CALC_StripData!$C$5:$DJ$119,$I111,16+$J111)/$K111)</f>
        <v/>
      </c>
      <c r="O111" s="19">
        <f>IF(OR($I111=0,$J111=0,$K111=0),0,$H111*INDEX(CALC_StripData!$C$5:$DJ$119,$I111,24+$J111)/$K111)</f>
        <v/>
      </c>
      <c r="P111" s="19">
        <f>IF(OR($I111=0,$J111=0,$K111=0),0,$H111*INDEX(CALC_StripData!$C$5:$DJ$119,$I111,32+$J111)/$K111)</f>
        <v/>
      </c>
      <c r="Q111" s="19">
        <f>IF(OR($I111=0,$J111=0,$K111=0),0,$H111*INDEX(CALC_StripData!$C$5:$DJ$119,$I111,40+$J111)/$K111)</f>
        <v/>
      </c>
      <c r="R111" s="19">
        <f>IF(OR($I111=0,$J111=0,$K111=0),0,$H111*INDEX(CALC_StripData!$C$5:$DJ$119,$I111,48+$J111)/$K111)</f>
        <v/>
      </c>
      <c r="S111" s="19">
        <f>IF(OR($I111=0,$J111=0,$K111=0),0,$H111*INDEX(CALC_StripData!$C$5:$DJ$119,$I111,56+$J111)/$K111)</f>
        <v/>
      </c>
      <c r="T111" s="19">
        <f>IF(OR($I111=0,$J111=0,$K111=0),0,$H111*INDEX(CALC_StripData!$C$5:$DJ$119,$I111,64+$J111)/$K111)</f>
        <v/>
      </c>
      <c r="U111" s="19">
        <f>IF(OR($I111=0,$J111=0,$K111=0),0,$H111*INDEX(CALC_StripData!$C$5:$DJ$119,$I111,72+$J111)/$K111)</f>
        <v/>
      </c>
      <c r="V111" s="19">
        <f>IF(OR($I111=0,$J111=0,$K111=0),0,$H111*INDEX(CALC_StripData!$C$5:$DJ$119,$I111,80+$J111)/$K111)</f>
        <v/>
      </c>
      <c r="W111" s="19">
        <f>IF(OR($I111=0,$J111=0,$K111=0),0,$H111*INDEX(CALC_StripData!$C$5:$DJ$119,$I111,88+$J111)/$K111)</f>
        <v/>
      </c>
      <c r="X111" s="19">
        <f>IF(OR($I111=0,$J111=0,$K111=0),0,$H111*INDEX(CALC_StripData!$C$5:$DJ$119,$I111,96+$J111)/$K111)</f>
        <v/>
      </c>
      <c r="Y111" s="19">
        <f>IF(OR($I111=0,$J111=0,$K111=0),0,$H111*INDEX(CALC_StripData!$C$5:$DJ$119,$I111,104+$J111)/$K111)</f>
        <v/>
      </c>
      <c r="Z111" s="2">
        <f>ROUND(SUM($L111:$Y111)-$H111,6)</f>
        <v/>
      </c>
    </row>
    <row r="112">
      <c r="A112" s="2" t="n">
        <v>14</v>
      </c>
      <c r="B112" s="2" t="n">
        <v>4</v>
      </c>
      <c r="C112" s="9">
        <f>Settings!$B$6+3</f>
        <v/>
      </c>
      <c r="D112" s="9">
        <f>IN_Shock!$C$27</f>
        <v/>
      </c>
      <c r="E112" s="9">
        <f>IN_Shock!$D$27</f>
        <v/>
      </c>
      <c r="F112" s="9">
        <f>IN_Shock!$E$27</f>
        <v/>
      </c>
      <c r="G112" s="9">
        <f>IN_Shock!$F$27</f>
        <v/>
      </c>
      <c r="H112" s="9">
        <f>IF($F112="Y",IFERROR(IN_Shock!J27,0)*Settings!$B$12,0)</f>
        <v/>
      </c>
      <c r="I112" s="2">
        <f>IFERROR(MATCH($D112,Lists!$B$5:$B$119,0),0)</f>
        <v/>
      </c>
      <c r="J112" s="2">
        <f>IFERROR(MATCH($E112,Lists!$B$124:$B$131,0),0)</f>
        <v/>
      </c>
      <c r="K112" s="2">
        <f>IF(OR($I112=0,$J112=0),0,INDEX(CALC_PP!$C$5:$J$119,$I112,$J112))</f>
        <v/>
      </c>
      <c r="L112" s="19">
        <f>IF(OR($I112=0,$J112=0,$K112=0),0,$H112*INDEX(CALC_StripData!$C$5:$DJ$119,$I112,0+$J112)/$K112)</f>
        <v/>
      </c>
      <c r="M112" s="19">
        <f>IF(OR($I112=0,$J112=0,$K112=0),0,$H112*INDEX(CALC_StripData!$C$5:$DJ$119,$I112,8+$J112)/$K112)</f>
        <v/>
      </c>
      <c r="N112" s="19">
        <f>IF(OR($I112=0,$J112=0,$K112=0),0,$H112*INDEX(CALC_StripData!$C$5:$DJ$119,$I112,16+$J112)/$K112)</f>
        <v/>
      </c>
      <c r="O112" s="19">
        <f>IF(OR($I112=0,$J112=0,$K112=0),0,$H112*INDEX(CALC_StripData!$C$5:$DJ$119,$I112,24+$J112)/$K112)</f>
        <v/>
      </c>
      <c r="P112" s="19">
        <f>IF(OR($I112=0,$J112=0,$K112=0),0,$H112*INDEX(CALC_StripData!$C$5:$DJ$119,$I112,32+$J112)/$K112)</f>
        <v/>
      </c>
      <c r="Q112" s="19">
        <f>IF(OR($I112=0,$J112=0,$K112=0),0,$H112*INDEX(CALC_StripData!$C$5:$DJ$119,$I112,40+$J112)/$K112)</f>
        <v/>
      </c>
      <c r="R112" s="19">
        <f>IF(OR($I112=0,$J112=0,$K112=0),0,$H112*INDEX(CALC_StripData!$C$5:$DJ$119,$I112,48+$J112)/$K112)</f>
        <v/>
      </c>
      <c r="S112" s="19">
        <f>IF(OR($I112=0,$J112=0,$K112=0),0,$H112*INDEX(CALC_StripData!$C$5:$DJ$119,$I112,56+$J112)/$K112)</f>
        <v/>
      </c>
      <c r="T112" s="19">
        <f>IF(OR($I112=0,$J112=0,$K112=0),0,$H112*INDEX(CALC_StripData!$C$5:$DJ$119,$I112,64+$J112)/$K112)</f>
        <v/>
      </c>
      <c r="U112" s="19">
        <f>IF(OR($I112=0,$J112=0,$K112=0),0,$H112*INDEX(CALC_StripData!$C$5:$DJ$119,$I112,72+$J112)/$K112)</f>
        <v/>
      </c>
      <c r="V112" s="19">
        <f>IF(OR($I112=0,$J112=0,$K112=0),0,$H112*INDEX(CALC_StripData!$C$5:$DJ$119,$I112,80+$J112)/$K112)</f>
        <v/>
      </c>
      <c r="W112" s="19">
        <f>IF(OR($I112=0,$J112=0,$K112=0),0,$H112*INDEX(CALC_StripData!$C$5:$DJ$119,$I112,88+$J112)/$K112)</f>
        <v/>
      </c>
      <c r="X112" s="19">
        <f>IF(OR($I112=0,$J112=0,$K112=0),0,$H112*INDEX(CALC_StripData!$C$5:$DJ$119,$I112,96+$J112)/$K112)</f>
        <v/>
      </c>
      <c r="Y112" s="19">
        <f>IF(OR($I112=0,$J112=0,$K112=0),0,$H112*INDEX(CALC_StripData!$C$5:$DJ$119,$I112,104+$J112)/$K112)</f>
        <v/>
      </c>
      <c r="Z112" s="2">
        <f>ROUND(SUM($L112:$Y112)-$H112,6)</f>
        <v/>
      </c>
    </row>
    <row r="113">
      <c r="A113" s="2" t="n">
        <v>14</v>
      </c>
      <c r="B113" s="2" t="n">
        <v>5</v>
      </c>
      <c r="C113" s="9">
        <f>Settings!$B$6+4</f>
        <v/>
      </c>
      <c r="D113" s="9">
        <f>IN_Shock!$C$27</f>
        <v/>
      </c>
      <c r="E113" s="9">
        <f>IN_Shock!$D$27</f>
        <v/>
      </c>
      <c r="F113" s="9">
        <f>IN_Shock!$E$27</f>
        <v/>
      </c>
      <c r="G113" s="9">
        <f>IN_Shock!$F$27</f>
        <v/>
      </c>
      <c r="H113" s="9">
        <f>IF($F113="Y",IFERROR(IN_Shock!K27,0)*Settings!$B$12,0)</f>
        <v/>
      </c>
      <c r="I113" s="2">
        <f>IFERROR(MATCH($D113,Lists!$B$5:$B$119,0),0)</f>
        <v/>
      </c>
      <c r="J113" s="2">
        <f>IFERROR(MATCH($E113,Lists!$B$124:$B$131,0),0)</f>
        <v/>
      </c>
      <c r="K113" s="2">
        <f>IF(OR($I113=0,$J113=0),0,INDEX(CALC_PP!$C$5:$J$119,$I113,$J113))</f>
        <v/>
      </c>
      <c r="L113" s="19">
        <f>IF(OR($I113=0,$J113=0,$K113=0),0,$H113*INDEX(CALC_StripData!$C$5:$DJ$119,$I113,0+$J113)/$K113)</f>
        <v/>
      </c>
      <c r="M113" s="19">
        <f>IF(OR($I113=0,$J113=0,$K113=0),0,$H113*INDEX(CALC_StripData!$C$5:$DJ$119,$I113,8+$J113)/$K113)</f>
        <v/>
      </c>
      <c r="N113" s="19">
        <f>IF(OR($I113=0,$J113=0,$K113=0),0,$H113*INDEX(CALC_StripData!$C$5:$DJ$119,$I113,16+$J113)/$K113)</f>
        <v/>
      </c>
      <c r="O113" s="19">
        <f>IF(OR($I113=0,$J113=0,$K113=0),0,$H113*INDEX(CALC_StripData!$C$5:$DJ$119,$I113,24+$J113)/$K113)</f>
        <v/>
      </c>
      <c r="P113" s="19">
        <f>IF(OR($I113=0,$J113=0,$K113=0),0,$H113*INDEX(CALC_StripData!$C$5:$DJ$119,$I113,32+$J113)/$K113)</f>
        <v/>
      </c>
      <c r="Q113" s="19">
        <f>IF(OR($I113=0,$J113=0,$K113=0),0,$H113*INDEX(CALC_StripData!$C$5:$DJ$119,$I113,40+$J113)/$K113)</f>
        <v/>
      </c>
      <c r="R113" s="19">
        <f>IF(OR($I113=0,$J113=0,$K113=0),0,$H113*INDEX(CALC_StripData!$C$5:$DJ$119,$I113,48+$J113)/$K113)</f>
        <v/>
      </c>
      <c r="S113" s="19">
        <f>IF(OR($I113=0,$J113=0,$K113=0),0,$H113*INDEX(CALC_StripData!$C$5:$DJ$119,$I113,56+$J113)/$K113)</f>
        <v/>
      </c>
      <c r="T113" s="19">
        <f>IF(OR($I113=0,$J113=0,$K113=0),0,$H113*INDEX(CALC_StripData!$C$5:$DJ$119,$I113,64+$J113)/$K113)</f>
        <v/>
      </c>
      <c r="U113" s="19">
        <f>IF(OR($I113=0,$J113=0,$K113=0),0,$H113*INDEX(CALC_StripData!$C$5:$DJ$119,$I113,72+$J113)/$K113)</f>
        <v/>
      </c>
      <c r="V113" s="19">
        <f>IF(OR($I113=0,$J113=0,$K113=0),0,$H113*INDEX(CALC_StripData!$C$5:$DJ$119,$I113,80+$J113)/$K113)</f>
        <v/>
      </c>
      <c r="W113" s="19">
        <f>IF(OR($I113=0,$J113=0,$K113=0),0,$H113*INDEX(CALC_StripData!$C$5:$DJ$119,$I113,88+$J113)/$K113)</f>
        <v/>
      </c>
      <c r="X113" s="19">
        <f>IF(OR($I113=0,$J113=0,$K113=0),0,$H113*INDEX(CALC_StripData!$C$5:$DJ$119,$I113,96+$J113)/$K113)</f>
        <v/>
      </c>
      <c r="Y113" s="19">
        <f>IF(OR($I113=0,$J113=0,$K113=0),0,$H113*INDEX(CALC_StripData!$C$5:$DJ$119,$I113,104+$J113)/$K113)</f>
        <v/>
      </c>
      <c r="Z113" s="2">
        <f>ROUND(SUM($L113:$Y113)-$H113,6)</f>
        <v/>
      </c>
    </row>
    <row r="114">
      <c r="A114" s="2" t="n">
        <v>14</v>
      </c>
      <c r="B114" s="2" t="n">
        <v>6</v>
      </c>
      <c r="C114" s="9">
        <f>Settings!$B$6+5</f>
        <v/>
      </c>
      <c r="D114" s="9">
        <f>IN_Shock!$C$27</f>
        <v/>
      </c>
      <c r="E114" s="9">
        <f>IN_Shock!$D$27</f>
        <v/>
      </c>
      <c r="F114" s="9">
        <f>IN_Shock!$E$27</f>
        <v/>
      </c>
      <c r="G114" s="9">
        <f>IN_Shock!$F$27</f>
        <v/>
      </c>
      <c r="H114" s="9">
        <f>IF($F114="Y",IFERROR(IN_Shock!L27,0)*Settings!$B$12,0)</f>
        <v/>
      </c>
      <c r="I114" s="2">
        <f>IFERROR(MATCH($D114,Lists!$B$5:$B$119,0),0)</f>
        <v/>
      </c>
      <c r="J114" s="2">
        <f>IFERROR(MATCH($E114,Lists!$B$124:$B$131,0),0)</f>
        <v/>
      </c>
      <c r="K114" s="2">
        <f>IF(OR($I114=0,$J114=0),0,INDEX(CALC_PP!$C$5:$J$119,$I114,$J114))</f>
        <v/>
      </c>
      <c r="L114" s="19">
        <f>IF(OR($I114=0,$J114=0,$K114=0),0,$H114*INDEX(CALC_StripData!$C$5:$DJ$119,$I114,0+$J114)/$K114)</f>
        <v/>
      </c>
      <c r="M114" s="19">
        <f>IF(OR($I114=0,$J114=0,$K114=0),0,$H114*INDEX(CALC_StripData!$C$5:$DJ$119,$I114,8+$J114)/$K114)</f>
        <v/>
      </c>
      <c r="N114" s="19">
        <f>IF(OR($I114=0,$J114=0,$K114=0),0,$H114*INDEX(CALC_StripData!$C$5:$DJ$119,$I114,16+$J114)/$K114)</f>
        <v/>
      </c>
      <c r="O114" s="19">
        <f>IF(OR($I114=0,$J114=0,$K114=0),0,$H114*INDEX(CALC_StripData!$C$5:$DJ$119,$I114,24+$J114)/$K114)</f>
        <v/>
      </c>
      <c r="P114" s="19">
        <f>IF(OR($I114=0,$J114=0,$K114=0),0,$H114*INDEX(CALC_StripData!$C$5:$DJ$119,$I114,32+$J114)/$K114)</f>
        <v/>
      </c>
      <c r="Q114" s="19">
        <f>IF(OR($I114=0,$J114=0,$K114=0),0,$H114*INDEX(CALC_StripData!$C$5:$DJ$119,$I114,40+$J114)/$K114)</f>
        <v/>
      </c>
      <c r="R114" s="19">
        <f>IF(OR($I114=0,$J114=0,$K114=0),0,$H114*INDEX(CALC_StripData!$C$5:$DJ$119,$I114,48+$J114)/$K114)</f>
        <v/>
      </c>
      <c r="S114" s="19">
        <f>IF(OR($I114=0,$J114=0,$K114=0),0,$H114*INDEX(CALC_StripData!$C$5:$DJ$119,$I114,56+$J114)/$K114)</f>
        <v/>
      </c>
      <c r="T114" s="19">
        <f>IF(OR($I114=0,$J114=0,$K114=0),0,$H114*INDEX(CALC_StripData!$C$5:$DJ$119,$I114,64+$J114)/$K114)</f>
        <v/>
      </c>
      <c r="U114" s="19">
        <f>IF(OR($I114=0,$J114=0,$K114=0),0,$H114*INDEX(CALC_StripData!$C$5:$DJ$119,$I114,72+$J114)/$K114)</f>
        <v/>
      </c>
      <c r="V114" s="19">
        <f>IF(OR($I114=0,$J114=0,$K114=0),0,$H114*INDEX(CALC_StripData!$C$5:$DJ$119,$I114,80+$J114)/$K114)</f>
        <v/>
      </c>
      <c r="W114" s="19">
        <f>IF(OR($I114=0,$J114=0,$K114=0),0,$H114*INDEX(CALC_StripData!$C$5:$DJ$119,$I114,88+$J114)/$K114)</f>
        <v/>
      </c>
      <c r="X114" s="19">
        <f>IF(OR($I114=0,$J114=0,$K114=0),0,$H114*INDEX(CALC_StripData!$C$5:$DJ$119,$I114,96+$J114)/$K114)</f>
        <v/>
      </c>
      <c r="Y114" s="19">
        <f>IF(OR($I114=0,$J114=0,$K114=0),0,$H114*INDEX(CALC_StripData!$C$5:$DJ$119,$I114,104+$J114)/$K114)</f>
        <v/>
      </c>
      <c r="Z114" s="2">
        <f>ROUND(SUM($L114:$Y114)-$H114,6)</f>
        <v/>
      </c>
    </row>
    <row r="115">
      <c r="A115" s="2" t="n">
        <v>14</v>
      </c>
      <c r="B115" s="2" t="n">
        <v>7</v>
      </c>
      <c r="C115" s="9">
        <f>Settings!$B$6+6</f>
        <v/>
      </c>
      <c r="D115" s="9">
        <f>IN_Shock!$C$27</f>
        <v/>
      </c>
      <c r="E115" s="9">
        <f>IN_Shock!$D$27</f>
        <v/>
      </c>
      <c r="F115" s="9">
        <f>IN_Shock!$E$27</f>
        <v/>
      </c>
      <c r="G115" s="9">
        <f>IN_Shock!$F$27</f>
        <v/>
      </c>
      <c r="H115" s="9">
        <f>IF($F115="Y",IFERROR(IN_Shock!M27,0)*Settings!$B$12,0)</f>
        <v/>
      </c>
      <c r="I115" s="2">
        <f>IFERROR(MATCH($D115,Lists!$B$5:$B$119,0),0)</f>
        <v/>
      </c>
      <c r="J115" s="2">
        <f>IFERROR(MATCH($E115,Lists!$B$124:$B$131,0),0)</f>
        <v/>
      </c>
      <c r="K115" s="2">
        <f>IF(OR($I115=0,$J115=0),0,INDEX(CALC_PP!$C$5:$J$119,$I115,$J115))</f>
        <v/>
      </c>
      <c r="L115" s="19">
        <f>IF(OR($I115=0,$J115=0,$K115=0),0,$H115*INDEX(CALC_StripData!$C$5:$DJ$119,$I115,0+$J115)/$K115)</f>
        <v/>
      </c>
      <c r="M115" s="19">
        <f>IF(OR($I115=0,$J115=0,$K115=0),0,$H115*INDEX(CALC_StripData!$C$5:$DJ$119,$I115,8+$J115)/$K115)</f>
        <v/>
      </c>
      <c r="N115" s="19">
        <f>IF(OR($I115=0,$J115=0,$K115=0),0,$H115*INDEX(CALC_StripData!$C$5:$DJ$119,$I115,16+$J115)/$K115)</f>
        <v/>
      </c>
      <c r="O115" s="19">
        <f>IF(OR($I115=0,$J115=0,$K115=0),0,$H115*INDEX(CALC_StripData!$C$5:$DJ$119,$I115,24+$J115)/$K115)</f>
        <v/>
      </c>
      <c r="P115" s="19">
        <f>IF(OR($I115=0,$J115=0,$K115=0),0,$H115*INDEX(CALC_StripData!$C$5:$DJ$119,$I115,32+$J115)/$K115)</f>
        <v/>
      </c>
      <c r="Q115" s="19">
        <f>IF(OR($I115=0,$J115=0,$K115=0),0,$H115*INDEX(CALC_StripData!$C$5:$DJ$119,$I115,40+$J115)/$K115)</f>
        <v/>
      </c>
      <c r="R115" s="19">
        <f>IF(OR($I115=0,$J115=0,$K115=0),0,$H115*INDEX(CALC_StripData!$C$5:$DJ$119,$I115,48+$J115)/$K115)</f>
        <v/>
      </c>
      <c r="S115" s="19">
        <f>IF(OR($I115=0,$J115=0,$K115=0),0,$H115*INDEX(CALC_StripData!$C$5:$DJ$119,$I115,56+$J115)/$K115)</f>
        <v/>
      </c>
      <c r="T115" s="19">
        <f>IF(OR($I115=0,$J115=0,$K115=0),0,$H115*INDEX(CALC_StripData!$C$5:$DJ$119,$I115,64+$J115)/$K115)</f>
        <v/>
      </c>
      <c r="U115" s="19">
        <f>IF(OR($I115=0,$J115=0,$K115=0),0,$H115*INDEX(CALC_StripData!$C$5:$DJ$119,$I115,72+$J115)/$K115)</f>
        <v/>
      </c>
      <c r="V115" s="19">
        <f>IF(OR($I115=0,$J115=0,$K115=0),0,$H115*INDEX(CALC_StripData!$C$5:$DJ$119,$I115,80+$J115)/$K115)</f>
        <v/>
      </c>
      <c r="W115" s="19">
        <f>IF(OR($I115=0,$J115=0,$K115=0),0,$H115*INDEX(CALC_StripData!$C$5:$DJ$119,$I115,88+$J115)/$K115)</f>
        <v/>
      </c>
      <c r="X115" s="19">
        <f>IF(OR($I115=0,$J115=0,$K115=0),0,$H115*INDEX(CALC_StripData!$C$5:$DJ$119,$I115,96+$J115)/$K115)</f>
        <v/>
      </c>
      <c r="Y115" s="19">
        <f>IF(OR($I115=0,$J115=0,$K115=0),0,$H115*INDEX(CALC_StripData!$C$5:$DJ$119,$I115,104+$J115)/$K115)</f>
        <v/>
      </c>
      <c r="Z115" s="2">
        <f>ROUND(SUM($L115:$Y115)-$H115,6)</f>
        <v/>
      </c>
    </row>
    <row r="116">
      <c r="A116" s="2" t="n">
        <v>14</v>
      </c>
      <c r="B116" s="2" t="n">
        <v>8</v>
      </c>
      <c r="C116" s="9">
        <f>Settings!$B$6+7</f>
        <v/>
      </c>
      <c r="D116" s="9">
        <f>IN_Shock!$C$27</f>
        <v/>
      </c>
      <c r="E116" s="9">
        <f>IN_Shock!$D$27</f>
        <v/>
      </c>
      <c r="F116" s="9">
        <f>IN_Shock!$E$27</f>
        <v/>
      </c>
      <c r="G116" s="9">
        <f>IN_Shock!$F$27</f>
        <v/>
      </c>
      <c r="H116" s="9">
        <f>IF($F116="Y",IFERROR(IN_Shock!N27,0)*Settings!$B$12,0)</f>
        <v/>
      </c>
      <c r="I116" s="2">
        <f>IFERROR(MATCH($D116,Lists!$B$5:$B$119,0),0)</f>
        <v/>
      </c>
      <c r="J116" s="2">
        <f>IFERROR(MATCH($E116,Lists!$B$124:$B$131,0),0)</f>
        <v/>
      </c>
      <c r="K116" s="2">
        <f>IF(OR($I116=0,$J116=0),0,INDEX(CALC_PP!$C$5:$J$119,$I116,$J116))</f>
        <v/>
      </c>
      <c r="L116" s="19">
        <f>IF(OR($I116=0,$J116=0,$K116=0),0,$H116*INDEX(CALC_StripData!$C$5:$DJ$119,$I116,0+$J116)/$K116)</f>
        <v/>
      </c>
      <c r="M116" s="19">
        <f>IF(OR($I116=0,$J116=0,$K116=0),0,$H116*INDEX(CALC_StripData!$C$5:$DJ$119,$I116,8+$J116)/$K116)</f>
        <v/>
      </c>
      <c r="N116" s="19">
        <f>IF(OR($I116=0,$J116=0,$K116=0),0,$H116*INDEX(CALC_StripData!$C$5:$DJ$119,$I116,16+$J116)/$K116)</f>
        <v/>
      </c>
      <c r="O116" s="19">
        <f>IF(OR($I116=0,$J116=0,$K116=0),0,$H116*INDEX(CALC_StripData!$C$5:$DJ$119,$I116,24+$J116)/$K116)</f>
        <v/>
      </c>
      <c r="P116" s="19">
        <f>IF(OR($I116=0,$J116=0,$K116=0),0,$H116*INDEX(CALC_StripData!$C$5:$DJ$119,$I116,32+$J116)/$K116)</f>
        <v/>
      </c>
      <c r="Q116" s="19">
        <f>IF(OR($I116=0,$J116=0,$K116=0),0,$H116*INDEX(CALC_StripData!$C$5:$DJ$119,$I116,40+$J116)/$K116)</f>
        <v/>
      </c>
      <c r="R116" s="19">
        <f>IF(OR($I116=0,$J116=0,$K116=0),0,$H116*INDEX(CALC_StripData!$C$5:$DJ$119,$I116,48+$J116)/$K116)</f>
        <v/>
      </c>
      <c r="S116" s="19">
        <f>IF(OR($I116=0,$J116=0,$K116=0),0,$H116*INDEX(CALC_StripData!$C$5:$DJ$119,$I116,56+$J116)/$K116)</f>
        <v/>
      </c>
      <c r="T116" s="19">
        <f>IF(OR($I116=0,$J116=0,$K116=0),0,$H116*INDEX(CALC_StripData!$C$5:$DJ$119,$I116,64+$J116)/$K116)</f>
        <v/>
      </c>
      <c r="U116" s="19">
        <f>IF(OR($I116=0,$J116=0,$K116=0),0,$H116*INDEX(CALC_StripData!$C$5:$DJ$119,$I116,72+$J116)/$K116)</f>
        <v/>
      </c>
      <c r="V116" s="19">
        <f>IF(OR($I116=0,$J116=0,$K116=0),0,$H116*INDEX(CALC_StripData!$C$5:$DJ$119,$I116,80+$J116)/$K116)</f>
        <v/>
      </c>
      <c r="W116" s="19">
        <f>IF(OR($I116=0,$J116=0,$K116=0),0,$H116*INDEX(CALC_StripData!$C$5:$DJ$119,$I116,88+$J116)/$K116)</f>
        <v/>
      </c>
      <c r="X116" s="19">
        <f>IF(OR($I116=0,$J116=0,$K116=0),0,$H116*INDEX(CALC_StripData!$C$5:$DJ$119,$I116,96+$J116)/$K116)</f>
        <v/>
      </c>
      <c r="Y116" s="19">
        <f>IF(OR($I116=0,$J116=0,$K116=0),0,$H116*INDEX(CALC_StripData!$C$5:$DJ$119,$I116,104+$J116)/$K116)</f>
        <v/>
      </c>
      <c r="Z116" s="2">
        <f>ROUND(SUM($L116:$Y116)-$H116,6)</f>
        <v/>
      </c>
    </row>
    <row r="117">
      <c r="A117" s="2" t="n">
        <v>15</v>
      </c>
      <c r="B117" s="2" t="n">
        <v>1</v>
      </c>
      <c r="C117" s="9">
        <f>Settings!$B$6+0</f>
        <v/>
      </c>
      <c r="D117" s="9">
        <f>IN_Shock!$C$28</f>
        <v/>
      </c>
      <c r="E117" s="9">
        <f>IN_Shock!$D$28</f>
        <v/>
      </c>
      <c r="F117" s="9">
        <f>IN_Shock!$E$28</f>
        <v/>
      </c>
      <c r="G117" s="9">
        <f>IN_Shock!$F$28</f>
        <v/>
      </c>
      <c r="H117" s="9">
        <f>IF($F117="Y",IFERROR(IN_Shock!G28,0)*Settings!$B$12,0)</f>
        <v/>
      </c>
      <c r="I117" s="2">
        <f>IFERROR(MATCH($D117,Lists!$B$5:$B$119,0),0)</f>
        <v/>
      </c>
      <c r="J117" s="2">
        <f>IFERROR(MATCH($E117,Lists!$B$124:$B$131,0),0)</f>
        <v/>
      </c>
      <c r="K117" s="2">
        <f>IF(OR($I117=0,$J117=0),0,INDEX(CALC_PP!$C$5:$J$119,$I117,$J117))</f>
        <v/>
      </c>
      <c r="L117" s="19">
        <f>IF(OR($I117=0,$J117=0,$K117=0),0,$H117*INDEX(CALC_StripData!$C$5:$DJ$119,$I117,0+$J117)/$K117)</f>
        <v/>
      </c>
      <c r="M117" s="19">
        <f>IF(OR($I117=0,$J117=0,$K117=0),0,$H117*INDEX(CALC_StripData!$C$5:$DJ$119,$I117,8+$J117)/$K117)</f>
        <v/>
      </c>
      <c r="N117" s="19">
        <f>IF(OR($I117=0,$J117=0,$K117=0),0,$H117*INDEX(CALC_StripData!$C$5:$DJ$119,$I117,16+$J117)/$K117)</f>
        <v/>
      </c>
      <c r="O117" s="19">
        <f>IF(OR($I117=0,$J117=0,$K117=0),0,$H117*INDEX(CALC_StripData!$C$5:$DJ$119,$I117,24+$J117)/$K117)</f>
        <v/>
      </c>
      <c r="P117" s="19">
        <f>IF(OR($I117=0,$J117=0,$K117=0),0,$H117*INDEX(CALC_StripData!$C$5:$DJ$119,$I117,32+$J117)/$K117)</f>
        <v/>
      </c>
      <c r="Q117" s="19">
        <f>IF(OR($I117=0,$J117=0,$K117=0),0,$H117*INDEX(CALC_StripData!$C$5:$DJ$119,$I117,40+$J117)/$K117)</f>
        <v/>
      </c>
      <c r="R117" s="19">
        <f>IF(OR($I117=0,$J117=0,$K117=0),0,$H117*INDEX(CALC_StripData!$C$5:$DJ$119,$I117,48+$J117)/$K117)</f>
        <v/>
      </c>
      <c r="S117" s="19">
        <f>IF(OR($I117=0,$J117=0,$K117=0),0,$H117*INDEX(CALC_StripData!$C$5:$DJ$119,$I117,56+$J117)/$K117)</f>
        <v/>
      </c>
      <c r="T117" s="19">
        <f>IF(OR($I117=0,$J117=0,$K117=0),0,$H117*INDEX(CALC_StripData!$C$5:$DJ$119,$I117,64+$J117)/$K117)</f>
        <v/>
      </c>
      <c r="U117" s="19">
        <f>IF(OR($I117=0,$J117=0,$K117=0),0,$H117*INDEX(CALC_StripData!$C$5:$DJ$119,$I117,72+$J117)/$K117)</f>
        <v/>
      </c>
      <c r="V117" s="19">
        <f>IF(OR($I117=0,$J117=0,$K117=0),0,$H117*INDEX(CALC_StripData!$C$5:$DJ$119,$I117,80+$J117)/$K117)</f>
        <v/>
      </c>
      <c r="W117" s="19">
        <f>IF(OR($I117=0,$J117=0,$K117=0),0,$H117*INDEX(CALC_StripData!$C$5:$DJ$119,$I117,88+$J117)/$K117)</f>
        <v/>
      </c>
      <c r="X117" s="19">
        <f>IF(OR($I117=0,$J117=0,$K117=0),0,$H117*INDEX(CALC_StripData!$C$5:$DJ$119,$I117,96+$J117)/$K117)</f>
        <v/>
      </c>
      <c r="Y117" s="19">
        <f>IF(OR($I117=0,$J117=0,$K117=0),0,$H117*INDEX(CALC_StripData!$C$5:$DJ$119,$I117,104+$J117)/$K117)</f>
        <v/>
      </c>
      <c r="Z117" s="2">
        <f>ROUND(SUM($L117:$Y117)-$H117,6)</f>
        <v/>
      </c>
    </row>
    <row r="118">
      <c r="A118" s="2" t="n">
        <v>15</v>
      </c>
      <c r="B118" s="2" t="n">
        <v>2</v>
      </c>
      <c r="C118" s="9">
        <f>Settings!$B$6+1</f>
        <v/>
      </c>
      <c r="D118" s="9">
        <f>IN_Shock!$C$28</f>
        <v/>
      </c>
      <c r="E118" s="9">
        <f>IN_Shock!$D$28</f>
        <v/>
      </c>
      <c r="F118" s="9">
        <f>IN_Shock!$E$28</f>
        <v/>
      </c>
      <c r="G118" s="9">
        <f>IN_Shock!$F$28</f>
        <v/>
      </c>
      <c r="H118" s="9">
        <f>IF($F118="Y",IFERROR(IN_Shock!H28,0)*Settings!$B$12,0)</f>
        <v/>
      </c>
      <c r="I118" s="2">
        <f>IFERROR(MATCH($D118,Lists!$B$5:$B$119,0),0)</f>
        <v/>
      </c>
      <c r="J118" s="2">
        <f>IFERROR(MATCH($E118,Lists!$B$124:$B$131,0),0)</f>
        <v/>
      </c>
      <c r="K118" s="2">
        <f>IF(OR($I118=0,$J118=0),0,INDEX(CALC_PP!$C$5:$J$119,$I118,$J118))</f>
        <v/>
      </c>
      <c r="L118" s="19">
        <f>IF(OR($I118=0,$J118=0,$K118=0),0,$H118*INDEX(CALC_StripData!$C$5:$DJ$119,$I118,0+$J118)/$K118)</f>
        <v/>
      </c>
      <c r="M118" s="19">
        <f>IF(OR($I118=0,$J118=0,$K118=0),0,$H118*INDEX(CALC_StripData!$C$5:$DJ$119,$I118,8+$J118)/$K118)</f>
        <v/>
      </c>
      <c r="N118" s="19">
        <f>IF(OR($I118=0,$J118=0,$K118=0),0,$H118*INDEX(CALC_StripData!$C$5:$DJ$119,$I118,16+$J118)/$K118)</f>
        <v/>
      </c>
      <c r="O118" s="19">
        <f>IF(OR($I118=0,$J118=0,$K118=0),0,$H118*INDEX(CALC_StripData!$C$5:$DJ$119,$I118,24+$J118)/$K118)</f>
        <v/>
      </c>
      <c r="P118" s="19">
        <f>IF(OR($I118=0,$J118=0,$K118=0),0,$H118*INDEX(CALC_StripData!$C$5:$DJ$119,$I118,32+$J118)/$K118)</f>
        <v/>
      </c>
      <c r="Q118" s="19">
        <f>IF(OR($I118=0,$J118=0,$K118=0),0,$H118*INDEX(CALC_StripData!$C$5:$DJ$119,$I118,40+$J118)/$K118)</f>
        <v/>
      </c>
      <c r="R118" s="19">
        <f>IF(OR($I118=0,$J118=0,$K118=0),0,$H118*INDEX(CALC_StripData!$C$5:$DJ$119,$I118,48+$J118)/$K118)</f>
        <v/>
      </c>
      <c r="S118" s="19">
        <f>IF(OR($I118=0,$J118=0,$K118=0),0,$H118*INDEX(CALC_StripData!$C$5:$DJ$119,$I118,56+$J118)/$K118)</f>
        <v/>
      </c>
      <c r="T118" s="19">
        <f>IF(OR($I118=0,$J118=0,$K118=0),0,$H118*INDEX(CALC_StripData!$C$5:$DJ$119,$I118,64+$J118)/$K118)</f>
        <v/>
      </c>
      <c r="U118" s="19">
        <f>IF(OR($I118=0,$J118=0,$K118=0),0,$H118*INDEX(CALC_StripData!$C$5:$DJ$119,$I118,72+$J118)/$K118)</f>
        <v/>
      </c>
      <c r="V118" s="19">
        <f>IF(OR($I118=0,$J118=0,$K118=0),0,$H118*INDEX(CALC_StripData!$C$5:$DJ$119,$I118,80+$J118)/$K118)</f>
        <v/>
      </c>
      <c r="W118" s="19">
        <f>IF(OR($I118=0,$J118=0,$K118=0),0,$H118*INDEX(CALC_StripData!$C$5:$DJ$119,$I118,88+$J118)/$K118)</f>
        <v/>
      </c>
      <c r="X118" s="19">
        <f>IF(OR($I118=0,$J118=0,$K118=0),0,$H118*INDEX(CALC_StripData!$C$5:$DJ$119,$I118,96+$J118)/$K118)</f>
        <v/>
      </c>
      <c r="Y118" s="19">
        <f>IF(OR($I118=0,$J118=0,$K118=0),0,$H118*INDEX(CALC_StripData!$C$5:$DJ$119,$I118,104+$J118)/$K118)</f>
        <v/>
      </c>
      <c r="Z118" s="2">
        <f>ROUND(SUM($L118:$Y118)-$H118,6)</f>
        <v/>
      </c>
    </row>
    <row r="119">
      <c r="A119" s="2" t="n">
        <v>15</v>
      </c>
      <c r="B119" s="2" t="n">
        <v>3</v>
      </c>
      <c r="C119" s="9">
        <f>Settings!$B$6+2</f>
        <v/>
      </c>
      <c r="D119" s="9">
        <f>IN_Shock!$C$28</f>
        <v/>
      </c>
      <c r="E119" s="9">
        <f>IN_Shock!$D$28</f>
        <v/>
      </c>
      <c r="F119" s="9">
        <f>IN_Shock!$E$28</f>
        <v/>
      </c>
      <c r="G119" s="9">
        <f>IN_Shock!$F$28</f>
        <v/>
      </c>
      <c r="H119" s="9">
        <f>IF($F119="Y",IFERROR(IN_Shock!I28,0)*Settings!$B$12,0)</f>
        <v/>
      </c>
      <c r="I119" s="2">
        <f>IFERROR(MATCH($D119,Lists!$B$5:$B$119,0),0)</f>
        <v/>
      </c>
      <c r="J119" s="2">
        <f>IFERROR(MATCH($E119,Lists!$B$124:$B$131,0),0)</f>
        <v/>
      </c>
      <c r="K119" s="2">
        <f>IF(OR($I119=0,$J119=0),0,INDEX(CALC_PP!$C$5:$J$119,$I119,$J119))</f>
        <v/>
      </c>
      <c r="L119" s="19">
        <f>IF(OR($I119=0,$J119=0,$K119=0),0,$H119*INDEX(CALC_StripData!$C$5:$DJ$119,$I119,0+$J119)/$K119)</f>
        <v/>
      </c>
      <c r="M119" s="19">
        <f>IF(OR($I119=0,$J119=0,$K119=0),0,$H119*INDEX(CALC_StripData!$C$5:$DJ$119,$I119,8+$J119)/$K119)</f>
        <v/>
      </c>
      <c r="N119" s="19">
        <f>IF(OR($I119=0,$J119=0,$K119=0),0,$H119*INDEX(CALC_StripData!$C$5:$DJ$119,$I119,16+$J119)/$K119)</f>
        <v/>
      </c>
      <c r="O119" s="19">
        <f>IF(OR($I119=0,$J119=0,$K119=0),0,$H119*INDEX(CALC_StripData!$C$5:$DJ$119,$I119,24+$J119)/$K119)</f>
        <v/>
      </c>
      <c r="P119" s="19">
        <f>IF(OR($I119=0,$J119=0,$K119=0),0,$H119*INDEX(CALC_StripData!$C$5:$DJ$119,$I119,32+$J119)/$K119)</f>
        <v/>
      </c>
      <c r="Q119" s="19">
        <f>IF(OR($I119=0,$J119=0,$K119=0),0,$H119*INDEX(CALC_StripData!$C$5:$DJ$119,$I119,40+$J119)/$K119)</f>
        <v/>
      </c>
      <c r="R119" s="19">
        <f>IF(OR($I119=0,$J119=0,$K119=0),0,$H119*INDEX(CALC_StripData!$C$5:$DJ$119,$I119,48+$J119)/$K119)</f>
        <v/>
      </c>
      <c r="S119" s="19">
        <f>IF(OR($I119=0,$J119=0,$K119=0),0,$H119*INDEX(CALC_StripData!$C$5:$DJ$119,$I119,56+$J119)/$K119)</f>
        <v/>
      </c>
      <c r="T119" s="19">
        <f>IF(OR($I119=0,$J119=0,$K119=0),0,$H119*INDEX(CALC_StripData!$C$5:$DJ$119,$I119,64+$J119)/$K119)</f>
        <v/>
      </c>
      <c r="U119" s="19">
        <f>IF(OR($I119=0,$J119=0,$K119=0),0,$H119*INDEX(CALC_StripData!$C$5:$DJ$119,$I119,72+$J119)/$K119)</f>
        <v/>
      </c>
      <c r="V119" s="19">
        <f>IF(OR($I119=0,$J119=0,$K119=0),0,$H119*INDEX(CALC_StripData!$C$5:$DJ$119,$I119,80+$J119)/$K119)</f>
        <v/>
      </c>
      <c r="W119" s="19">
        <f>IF(OR($I119=0,$J119=0,$K119=0),0,$H119*INDEX(CALC_StripData!$C$5:$DJ$119,$I119,88+$J119)/$K119)</f>
        <v/>
      </c>
      <c r="X119" s="19">
        <f>IF(OR($I119=0,$J119=0,$K119=0),0,$H119*INDEX(CALC_StripData!$C$5:$DJ$119,$I119,96+$J119)/$K119)</f>
        <v/>
      </c>
      <c r="Y119" s="19">
        <f>IF(OR($I119=0,$J119=0,$K119=0),0,$H119*INDEX(CALC_StripData!$C$5:$DJ$119,$I119,104+$J119)/$K119)</f>
        <v/>
      </c>
      <c r="Z119" s="2">
        <f>ROUND(SUM($L119:$Y119)-$H119,6)</f>
        <v/>
      </c>
    </row>
    <row r="120">
      <c r="A120" s="2" t="n">
        <v>15</v>
      </c>
      <c r="B120" s="2" t="n">
        <v>4</v>
      </c>
      <c r="C120" s="9">
        <f>Settings!$B$6+3</f>
        <v/>
      </c>
      <c r="D120" s="9">
        <f>IN_Shock!$C$28</f>
        <v/>
      </c>
      <c r="E120" s="9">
        <f>IN_Shock!$D$28</f>
        <v/>
      </c>
      <c r="F120" s="9">
        <f>IN_Shock!$E$28</f>
        <v/>
      </c>
      <c r="G120" s="9">
        <f>IN_Shock!$F$28</f>
        <v/>
      </c>
      <c r="H120" s="9">
        <f>IF($F120="Y",IFERROR(IN_Shock!J28,0)*Settings!$B$12,0)</f>
        <v/>
      </c>
      <c r="I120" s="2">
        <f>IFERROR(MATCH($D120,Lists!$B$5:$B$119,0),0)</f>
        <v/>
      </c>
      <c r="J120" s="2">
        <f>IFERROR(MATCH($E120,Lists!$B$124:$B$131,0),0)</f>
        <v/>
      </c>
      <c r="K120" s="2">
        <f>IF(OR($I120=0,$J120=0),0,INDEX(CALC_PP!$C$5:$J$119,$I120,$J120))</f>
        <v/>
      </c>
      <c r="L120" s="19">
        <f>IF(OR($I120=0,$J120=0,$K120=0),0,$H120*INDEX(CALC_StripData!$C$5:$DJ$119,$I120,0+$J120)/$K120)</f>
        <v/>
      </c>
      <c r="M120" s="19">
        <f>IF(OR($I120=0,$J120=0,$K120=0),0,$H120*INDEX(CALC_StripData!$C$5:$DJ$119,$I120,8+$J120)/$K120)</f>
        <v/>
      </c>
      <c r="N120" s="19">
        <f>IF(OR($I120=0,$J120=0,$K120=0),0,$H120*INDEX(CALC_StripData!$C$5:$DJ$119,$I120,16+$J120)/$K120)</f>
        <v/>
      </c>
      <c r="O120" s="19">
        <f>IF(OR($I120=0,$J120=0,$K120=0),0,$H120*INDEX(CALC_StripData!$C$5:$DJ$119,$I120,24+$J120)/$K120)</f>
        <v/>
      </c>
      <c r="P120" s="19">
        <f>IF(OR($I120=0,$J120=0,$K120=0),0,$H120*INDEX(CALC_StripData!$C$5:$DJ$119,$I120,32+$J120)/$K120)</f>
        <v/>
      </c>
      <c r="Q120" s="19">
        <f>IF(OR($I120=0,$J120=0,$K120=0),0,$H120*INDEX(CALC_StripData!$C$5:$DJ$119,$I120,40+$J120)/$K120)</f>
        <v/>
      </c>
      <c r="R120" s="19">
        <f>IF(OR($I120=0,$J120=0,$K120=0),0,$H120*INDEX(CALC_StripData!$C$5:$DJ$119,$I120,48+$J120)/$K120)</f>
        <v/>
      </c>
      <c r="S120" s="19">
        <f>IF(OR($I120=0,$J120=0,$K120=0),0,$H120*INDEX(CALC_StripData!$C$5:$DJ$119,$I120,56+$J120)/$K120)</f>
        <v/>
      </c>
      <c r="T120" s="19">
        <f>IF(OR($I120=0,$J120=0,$K120=0),0,$H120*INDEX(CALC_StripData!$C$5:$DJ$119,$I120,64+$J120)/$K120)</f>
        <v/>
      </c>
      <c r="U120" s="19">
        <f>IF(OR($I120=0,$J120=0,$K120=0),0,$H120*INDEX(CALC_StripData!$C$5:$DJ$119,$I120,72+$J120)/$K120)</f>
        <v/>
      </c>
      <c r="V120" s="19">
        <f>IF(OR($I120=0,$J120=0,$K120=0),0,$H120*INDEX(CALC_StripData!$C$5:$DJ$119,$I120,80+$J120)/$K120)</f>
        <v/>
      </c>
      <c r="W120" s="19">
        <f>IF(OR($I120=0,$J120=0,$K120=0),0,$H120*INDEX(CALC_StripData!$C$5:$DJ$119,$I120,88+$J120)/$K120)</f>
        <v/>
      </c>
      <c r="X120" s="19">
        <f>IF(OR($I120=0,$J120=0,$K120=0),0,$H120*INDEX(CALC_StripData!$C$5:$DJ$119,$I120,96+$J120)/$K120)</f>
        <v/>
      </c>
      <c r="Y120" s="19">
        <f>IF(OR($I120=0,$J120=0,$K120=0),0,$H120*INDEX(CALC_StripData!$C$5:$DJ$119,$I120,104+$J120)/$K120)</f>
        <v/>
      </c>
      <c r="Z120" s="2">
        <f>ROUND(SUM($L120:$Y120)-$H120,6)</f>
        <v/>
      </c>
    </row>
    <row r="121">
      <c r="A121" s="2" t="n">
        <v>15</v>
      </c>
      <c r="B121" s="2" t="n">
        <v>5</v>
      </c>
      <c r="C121" s="9">
        <f>Settings!$B$6+4</f>
        <v/>
      </c>
      <c r="D121" s="9">
        <f>IN_Shock!$C$28</f>
        <v/>
      </c>
      <c r="E121" s="9">
        <f>IN_Shock!$D$28</f>
        <v/>
      </c>
      <c r="F121" s="9">
        <f>IN_Shock!$E$28</f>
        <v/>
      </c>
      <c r="G121" s="9">
        <f>IN_Shock!$F$28</f>
        <v/>
      </c>
      <c r="H121" s="9">
        <f>IF($F121="Y",IFERROR(IN_Shock!K28,0)*Settings!$B$12,0)</f>
        <v/>
      </c>
      <c r="I121" s="2">
        <f>IFERROR(MATCH($D121,Lists!$B$5:$B$119,0),0)</f>
        <v/>
      </c>
      <c r="J121" s="2">
        <f>IFERROR(MATCH($E121,Lists!$B$124:$B$131,0),0)</f>
        <v/>
      </c>
      <c r="K121" s="2">
        <f>IF(OR($I121=0,$J121=0),0,INDEX(CALC_PP!$C$5:$J$119,$I121,$J121))</f>
        <v/>
      </c>
      <c r="L121" s="19">
        <f>IF(OR($I121=0,$J121=0,$K121=0),0,$H121*INDEX(CALC_StripData!$C$5:$DJ$119,$I121,0+$J121)/$K121)</f>
        <v/>
      </c>
      <c r="M121" s="19">
        <f>IF(OR($I121=0,$J121=0,$K121=0),0,$H121*INDEX(CALC_StripData!$C$5:$DJ$119,$I121,8+$J121)/$K121)</f>
        <v/>
      </c>
      <c r="N121" s="19">
        <f>IF(OR($I121=0,$J121=0,$K121=0),0,$H121*INDEX(CALC_StripData!$C$5:$DJ$119,$I121,16+$J121)/$K121)</f>
        <v/>
      </c>
      <c r="O121" s="19">
        <f>IF(OR($I121=0,$J121=0,$K121=0),0,$H121*INDEX(CALC_StripData!$C$5:$DJ$119,$I121,24+$J121)/$K121)</f>
        <v/>
      </c>
      <c r="P121" s="19">
        <f>IF(OR($I121=0,$J121=0,$K121=0),0,$H121*INDEX(CALC_StripData!$C$5:$DJ$119,$I121,32+$J121)/$K121)</f>
        <v/>
      </c>
      <c r="Q121" s="19">
        <f>IF(OR($I121=0,$J121=0,$K121=0),0,$H121*INDEX(CALC_StripData!$C$5:$DJ$119,$I121,40+$J121)/$K121)</f>
        <v/>
      </c>
      <c r="R121" s="19">
        <f>IF(OR($I121=0,$J121=0,$K121=0),0,$H121*INDEX(CALC_StripData!$C$5:$DJ$119,$I121,48+$J121)/$K121)</f>
        <v/>
      </c>
      <c r="S121" s="19">
        <f>IF(OR($I121=0,$J121=0,$K121=0),0,$H121*INDEX(CALC_StripData!$C$5:$DJ$119,$I121,56+$J121)/$K121)</f>
        <v/>
      </c>
      <c r="T121" s="19">
        <f>IF(OR($I121=0,$J121=0,$K121=0),0,$H121*INDEX(CALC_StripData!$C$5:$DJ$119,$I121,64+$J121)/$K121)</f>
        <v/>
      </c>
      <c r="U121" s="19">
        <f>IF(OR($I121=0,$J121=0,$K121=0),0,$H121*INDEX(CALC_StripData!$C$5:$DJ$119,$I121,72+$J121)/$K121)</f>
        <v/>
      </c>
      <c r="V121" s="19">
        <f>IF(OR($I121=0,$J121=0,$K121=0),0,$H121*INDEX(CALC_StripData!$C$5:$DJ$119,$I121,80+$J121)/$K121)</f>
        <v/>
      </c>
      <c r="W121" s="19">
        <f>IF(OR($I121=0,$J121=0,$K121=0),0,$H121*INDEX(CALC_StripData!$C$5:$DJ$119,$I121,88+$J121)/$K121)</f>
        <v/>
      </c>
      <c r="X121" s="19">
        <f>IF(OR($I121=0,$J121=0,$K121=0),0,$H121*INDEX(CALC_StripData!$C$5:$DJ$119,$I121,96+$J121)/$K121)</f>
        <v/>
      </c>
      <c r="Y121" s="19">
        <f>IF(OR($I121=0,$J121=0,$K121=0),0,$H121*INDEX(CALC_StripData!$C$5:$DJ$119,$I121,104+$J121)/$K121)</f>
        <v/>
      </c>
      <c r="Z121" s="2">
        <f>ROUND(SUM($L121:$Y121)-$H121,6)</f>
        <v/>
      </c>
    </row>
    <row r="122">
      <c r="A122" s="2" t="n">
        <v>15</v>
      </c>
      <c r="B122" s="2" t="n">
        <v>6</v>
      </c>
      <c r="C122" s="9">
        <f>Settings!$B$6+5</f>
        <v/>
      </c>
      <c r="D122" s="9">
        <f>IN_Shock!$C$28</f>
        <v/>
      </c>
      <c r="E122" s="9">
        <f>IN_Shock!$D$28</f>
        <v/>
      </c>
      <c r="F122" s="9">
        <f>IN_Shock!$E$28</f>
        <v/>
      </c>
      <c r="G122" s="9">
        <f>IN_Shock!$F$28</f>
        <v/>
      </c>
      <c r="H122" s="9">
        <f>IF($F122="Y",IFERROR(IN_Shock!L28,0)*Settings!$B$12,0)</f>
        <v/>
      </c>
      <c r="I122" s="2">
        <f>IFERROR(MATCH($D122,Lists!$B$5:$B$119,0),0)</f>
        <v/>
      </c>
      <c r="J122" s="2">
        <f>IFERROR(MATCH($E122,Lists!$B$124:$B$131,0),0)</f>
        <v/>
      </c>
      <c r="K122" s="2">
        <f>IF(OR($I122=0,$J122=0),0,INDEX(CALC_PP!$C$5:$J$119,$I122,$J122))</f>
        <v/>
      </c>
      <c r="L122" s="19">
        <f>IF(OR($I122=0,$J122=0,$K122=0),0,$H122*INDEX(CALC_StripData!$C$5:$DJ$119,$I122,0+$J122)/$K122)</f>
        <v/>
      </c>
      <c r="M122" s="19">
        <f>IF(OR($I122=0,$J122=0,$K122=0),0,$H122*INDEX(CALC_StripData!$C$5:$DJ$119,$I122,8+$J122)/$K122)</f>
        <v/>
      </c>
      <c r="N122" s="19">
        <f>IF(OR($I122=0,$J122=0,$K122=0),0,$H122*INDEX(CALC_StripData!$C$5:$DJ$119,$I122,16+$J122)/$K122)</f>
        <v/>
      </c>
      <c r="O122" s="19">
        <f>IF(OR($I122=0,$J122=0,$K122=0),0,$H122*INDEX(CALC_StripData!$C$5:$DJ$119,$I122,24+$J122)/$K122)</f>
        <v/>
      </c>
      <c r="P122" s="19">
        <f>IF(OR($I122=0,$J122=0,$K122=0),0,$H122*INDEX(CALC_StripData!$C$5:$DJ$119,$I122,32+$J122)/$K122)</f>
        <v/>
      </c>
      <c r="Q122" s="19">
        <f>IF(OR($I122=0,$J122=0,$K122=0),0,$H122*INDEX(CALC_StripData!$C$5:$DJ$119,$I122,40+$J122)/$K122)</f>
        <v/>
      </c>
      <c r="R122" s="19">
        <f>IF(OR($I122=0,$J122=0,$K122=0),0,$H122*INDEX(CALC_StripData!$C$5:$DJ$119,$I122,48+$J122)/$K122)</f>
        <v/>
      </c>
      <c r="S122" s="19">
        <f>IF(OR($I122=0,$J122=0,$K122=0),0,$H122*INDEX(CALC_StripData!$C$5:$DJ$119,$I122,56+$J122)/$K122)</f>
        <v/>
      </c>
      <c r="T122" s="19">
        <f>IF(OR($I122=0,$J122=0,$K122=0),0,$H122*INDEX(CALC_StripData!$C$5:$DJ$119,$I122,64+$J122)/$K122)</f>
        <v/>
      </c>
      <c r="U122" s="19">
        <f>IF(OR($I122=0,$J122=0,$K122=0),0,$H122*INDEX(CALC_StripData!$C$5:$DJ$119,$I122,72+$J122)/$K122)</f>
        <v/>
      </c>
      <c r="V122" s="19">
        <f>IF(OR($I122=0,$J122=0,$K122=0),0,$H122*INDEX(CALC_StripData!$C$5:$DJ$119,$I122,80+$J122)/$K122)</f>
        <v/>
      </c>
      <c r="W122" s="19">
        <f>IF(OR($I122=0,$J122=0,$K122=0),0,$H122*INDEX(CALC_StripData!$C$5:$DJ$119,$I122,88+$J122)/$K122)</f>
        <v/>
      </c>
      <c r="X122" s="19">
        <f>IF(OR($I122=0,$J122=0,$K122=0),0,$H122*INDEX(CALC_StripData!$C$5:$DJ$119,$I122,96+$J122)/$K122)</f>
        <v/>
      </c>
      <c r="Y122" s="19">
        <f>IF(OR($I122=0,$J122=0,$K122=0),0,$H122*INDEX(CALC_StripData!$C$5:$DJ$119,$I122,104+$J122)/$K122)</f>
        <v/>
      </c>
      <c r="Z122" s="2">
        <f>ROUND(SUM($L122:$Y122)-$H122,6)</f>
        <v/>
      </c>
    </row>
    <row r="123">
      <c r="A123" s="2" t="n">
        <v>15</v>
      </c>
      <c r="B123" s="2" t="n">
        <v>7</v>
      </c>
      <c r="C123" s="9">
        <f>Settings!$B$6+6</f>
        <v/>
      </c>
      <c r="D123" s="9">
        <f>IN_Shock!$C$28</f>
        <v/>
      </c>
      <c r="E123" s="9">
        <f>IN_Shock!$D$28</f>
        <v/>
      </c>
      <c r="F123" s="9">
        <f>IN_Shock!$E$28</f>
        <v/>
      </c>
      <c r="G123" s="9">
        <f>IN_Shock!$F$28</f>
        <v/>
      </c>
      <c r="H123" s="9">
        <f>IF($F123="Y",IFERROR(IN_Shock!M28,0)*Settings!$B$12,0)</f>
        <v/>
      </c>
      <c r="I123" s="2">
        <f>IFERROR(MATCH($D123,Lists!$B$5:$B$119,0),0)</f>
        <v/>
      </c>
      <c r="J123" s="2">
        <f>IFERROR(MATCH($E123,Lists!$B$124:$B$131,0),0)</f>
        <v/>
      </c>
      <c r="K123" s="2">
        <f>IF(OR($I123=0,$J123=0),0,INDEX(CALC_PP!$C$5:$J$119,$I123,$J123))</f>
        <v/>
      </c>
      <c r="L123" s="19">
        <f>IF(OR($I123=0,$J123=0,$K123=0),0,$H123*INDEX(CALC_StripData!$C$5:$DJ$119,$I123,0+$J123)/$K123)</f>
        <v/>
      </c>
      <c r="M123" s="19">
        <f>IF(OR($I123=0,$J123=0,$K123=0),0,$H123*INDEX(CALC_StripData!$C$5:$DJ$119,$I123,8+$J123)/$K123)</f>
        <v/>
      </c>
      <c r="N123" s="19">
        <f>IF(OR($I123=0,$J123=0,$K123=0),0,$H123*INDEX(CALC_StripData!$C$5:$DJ$119,$I123,16+$J123)/$K123)</f>
        <v/>
      </c>
      <c r="O123" s="19">
        <f>IF(OR($I123=0,$J123=0,$K123=0),0,$H123*INDEX(CALC_StripData!$C$5:$DJ$119,$I123,24+$J123)/$K123)</f>
        <v/>
      </c>
      <c r="P123" s="19">
        <f>IF(OR($I123=0,$J123=0,$K123=0),0,$H123*INDEX(CALC_StripData!$C$5:$DJ$119,$I123,32+$J123)/$K123)</f>
        <v/>
      </c>
      <c r="Q123" s="19">
        <f>IF(OR($I123=0,$J123=0,$K123=0),0,$H123*INDEX(CALC_StripData!$C$5:$DJ$119,$I123,40+$J123)/$K123)</f>
        <v/>
      </c>
      <c r="R123" s="19">
        <f>IF(OR($I123=0,$J123=0,$K123=0),0,$H123*INDEX(CALC_StripData!$C$5:$DJ$119,$I123,48+$J123)/$K123)</f>
        <v/>
      </c>
      <c r="S123" s="19">
        <f>IF(OR($I123=0,$J123=0,$K123=0),0,$H123*INDEX(CALC_StripData!$C$5:$DJ$119,$I123,56+$J123)/$K123)</f>
        <v/>
      </c>
      <c r="T123" s="19">
        <f>IF(OR($I123=0,$J123=0,$K123=0),0,$H123*INDEX(CALC_StripData!$C$5:$DJ$119,$I123,64+$J123)/$K123)</f>
        <v/>
      </c>
      <c r="U123" s="19">
        <f>IF(OR($I123=0,$J123=0,$K123=0),0,$H123*INDEX(CALC_StripData!$C$5:$DJ$119,$I123,72+$J123)/$K123)</f>
        <v/>
      </c>
      <c r="V123" s="19">
        <f>IF(OR($I123=0,$J123=0,$K123=0),0,$H123*INDEX(CALC_StripData!$C$5:$DJ$119,$I123,80+$J123)/$K123)</f>
        <v/>
      </c>
      <c r="W123" s="19">
        <f>IF(OR($I123=0,$J123=0,$K123=0),0,$H123*INDEX(CALC_StripData!$C$5:$DJ$119,$I123,88+$J123)/$K123)</f>
        <v/>
      </c>
      <c r="X123" s="19">
        <f>IF(OR($I123=0,$J123=0,$K123=0),0,$H123*INDEX(CALC_StripData!$C$5:$DJ$119,$I123,96+$J123)/$K123)</f>
        <v/>
      </c>
      <c r="Y123" s="19">
        <f>IF(OR($I123=0,$J123=0,$K123=0),0,$H123*INDEX(CALC_StripData!$C$5:$DJ$119,$I123,104+$J123)/$K123)</f>
        <v/>
      </c>
      <c r="Z123" s="2">
        <f>ROUND(SUM($L123:$Y123)-$H123,6)</f>
        <v/>
      </c>
    </row>
    <row r="124">
      <c r="A124" s="2" t="n">
        <v>15</v>
      </c>
      <c r="B124" s="2" t="n">
        <v>8</v>
      </c>
      <c r="C124" s="9">
        <f>Settings!$B$6+7</f>
        <v/>
      </c>
      <c r="D124" s="9">
        <f>IN_Shock!$C$28</f>
        <v/>
      </c>
      <c r="E124" s="9">
        <f>IN_Shock!$D$28</f>
        <v/>
      </c>
      <c r="F124" s="9">
        <f>IN_Shock!$E$28</f>
        <v/>
      </c>
      <c r="G124" s="9">
        <f>IN_Shock!$F$28</f>
        <v/>
      </c>
      <c r="H124" s="9">
        <f>IF($F124="Y",IFERROR(IN_Shock!N28,0)*Settings!$B$12,0)</f>
        <v/>
      </c>
      <c r="I124" s="2">
        <f>IFERROR(MATCH($D124,Lists!$B$5:$B$119,0),0)</f>
        <v/>
      </c>
      <c r="J124" s="2">
        <f>IFERROR(MATCH($E124,Lists!$B$124:$B$131,0),0)</f>
        <v/>
      </c>
      <c r="K124" s="2">
        <f>IF(OR($I124=0,$J124=0),0,INDEX(CALC_PP!$C$5:$J$119,$I124,$J124))</f>
        <v/>
      </c>
      <c r="L124" s="19">
        <f>IF(OR($I124=0,$J124=0,$K124=0),0,$H124*INDEX(CALC_StripData!$C$5:$DJ$119,$I124,0+$J124)/$K124)</f>
        <v/>
      </c>
      <c r="M124" s="19">
        <f>IF(OR($I124=0,$J124=0,$K124=0),0,$H124*INDEX(CALC_StripData!$C$5:$DJ$119,$I124,8+$J124)/$K124)</f>
        <v/>
      </c>
      <c r="N124" s="19">
        <f>IF(OR($I124=0,$J124=0,$K124=0),0,$H124*INDEX(CALC_StripData!$C$5:$DJ$119,$I124,16+$J124)/$K124)</f>
        <v/>
      </c>
      <c r="O124" s="19">
        <f>IF(OR($I124=0,$J124=0,$K124=0),0,$H124*INDEX(CALC_StripData!$C$5:$DJ$119,$I124,24+$J124)/$K124)</f>
        <v/>
      </c>
      <c r="P124" s="19">
        <f>IF(OR($I124=0,$J124=0,$K124=0),0,$H124*INDEX(CALC_StripData!$C$5:$DJ$119,$I124,32+$J124)/$K124)</f>
        <v/>
      </c>
      <c r="Q124" s="19">
        <f>IF(OR($I124=0,$J124=0,$K124=0),0,$H124*INDEX(CALC_StripData!$C$5:$DJ$119,$I124,40+$J124)/$K124)</f>
        <v/>
      </c>
      <c r="R124" s="19">
        <f>IF(OR($I124=0,$J124=0,$K124=0),0,$H124*INDEX(CALC_StripData!$C$5:$DJ$119,$I124,48+$J124)/$K124)</f>
        <v/>
      </c>
      <c r="S124" s="19">
        <f>IF(OR($I124=0,$J124=0,$K124=0),0,$H124*INDEX(CALC_StripData!$C$5:$DJ$119,$I124,56+$J124)/$K124)</f>
        <v/>
      </c>
      <c r="T124" s="19">
        <f>IF(OR($I124=0,$J124=0,$K124=0),0,$H124*INDEX(CALC_StripData!$C$5:$DJ$119,$I124,64+$J124)/$K124)</f>
        <v/>
      </c>
      <c r="U124" s="19">
        <f>IF(OR($I124=0,$J124=0,$K124=0),0,$H124*INDEX(CALC_StripData!$C$5:$DJ$119,$I124,72+$J124)/$K124)</f>
        <v/>
      </c>
      <c r="V124" s="19">
        <f>IF(OR($I124=0,$J124=0,$K124=0),0,$H124*INDEX(CALC_StripData!$C$5:$DJ$119,$I124,80+$J124)/$K124)</f>
        <v/>
      </c>
      <c r="W124" s="19">
        <f>IF(OR($I124=0,$J124=0,$K124=0),0,$H124*INDEX(CALC_StripData!$C$5:$DJ$119,$I124,88+$J124)/$K124)</f>
        <v/>
      </c>
      <c r="X124" s="19">
        <f>IF(OR($I124=0,$J124=0,$K124=0),0,$H124*INDEX(CALC_StripData!$C$5:$DJ$119,$I124,96+$J124)/$K124)</f>
        <v/>
      </c>
      <c r="Y124" s="19">
        <f>IF(OR($I124=0,$J124=0,$K124=0),0,$H124*INDEX(CALC_StripData!$C$5:$DJ$119,$I124,104+$J124)/$K124)</f>
        <v/>
      </c>
      <c r="Z124" s="2">
        <f>ROUND(SUM($L124:$Y124)-$H124,6)</f>
        <v/>
      </c>
    </row>
    <row r="125">
      <c r="A125" s="2" t="n">
        <v>16</v>
      </c>
      <c r="B125" s="2" t="n">
        <v>1</v>
      </c>
      <c r="C125" s="9">
        <f>Settings!$B$6+0</f>
        <v/>
      </c>
      <c r="D125" s="9">
        <f>IN_Shock!$C$29</f>
        <v/>
      </c>
      <c r="E125" s="9">
        <f>IN_Shock!$D$29</f>
        <v/>
      </c>
      <c r="F125" s="9">
        <f>IN_Shock!$E$29</f>
        <v/>
      </c>
      <c r="G125" s="9">
        <f>IN_Shock!$F$29</f>
        <v/>
      </c>
      <c r="H125" s="9">
        <f>IF($F125="Y",IFERROR(IN_Shock!G29,0)*Settings!$B$12,0)</f>
        <v/>
      </c>
      <c r="I125" s="2">
        <f>IFERROR(MATCH($D125,Lists!$B$5:$B$119,0),0)</f>
        <v/>
      </c>
      <c r="J125" s="2">
        <f>IFERROR(MATCH($E125,Lists!$B$124:$B$131,0),0)</f>
        <v/>
      </c>
      <c r="K125" s="2">
        <f>IF(OR($I125=0,$J125=0),0,INDEX(CALC_PP!$C$5:$J$119,$I125,$J125))</f>
        <v/>
      </c>
      <c r="L125" s="19">
        <f>IF(OR($I125=0,$J125=0,$K125=0),0,$H125*INDEX(CALC_StripData!$C$5:$DJ$119,$I125,0+$J125)/$K125)</f>
        <v/>
      </c>
      <c r="M125" s="19">
        <f>IF(OR($I125=0,$J125=0,$K125=0),0,$H125*INDEX(CALC_StripData!$C$5:$DJ$119,$I125,8+$J125)/$K125)</f>
        <v/>
      </c>
      <c r="N125" s="19">
        <f>IF(OR($I125=0,$J125=0,$K125=0),0,$H125*INDEX(CALC_StripData!$C$5:$DJ$119,$I125,16+$J125)/$K125)</f>
        <v/>
      </c>
      <c r="O125" s="19">
        <f>IF(OR($I125=0,$J125=0,$K125=0),0,$H125*INDEX(CALC_StripData!$C$5:$DJ$119,$I125,24+$J125)/$K125)</f>
        <v/>
      </c>
      <c r="P125" s="19">
        <f>IF(OR($I125=0,$J125=0,$K125=0),0,$H125*INDEX(CALC_StripData!$C$5:$DJ$119,$I125,32+$J125)/$K125)</f>
        <v/>
      </c>
      <c r="Q125" s="19">
        <f>IF(OR($I125=0,$J125=0,$K125=0),0,$H125*INDEX(CALC_StripData!$C$5:$DJ$119,$I125,40+$J125)/$K125)</f>
        <v/>
      </c>
      <c r="R125" s="19">
        <f>IF(OR($I125=0,$J125=0,$K125=0),0,$H125*INDEX(CALC_StripData!$C$5:$DJ$119,$I125,48+$J125)/$K125)</f>
        <v/>
      </c>
      <c r="S125" s="19">
        <f>IF(OR($I125=0,$J125=0,$K125=0),0,$H125*INDEX(CALC_StripData!$C$5:$DJ$119,$I125,56+$J125)/$K125)</f>
        <v/>
      </c>
      <c r="T125" s="19">
        <f>IF(OR($I125=0,$J125=0,$K125=0),0,$H125*INDEX(CALC_StripData!$C$5:$DJ$119,$I125,64+$J125)/$K125)</f>
        <v/>
      </c>
      <c r="U125" s="19">
        <f>IF(OR($I125=0,$J125=0,$K125=0),0,$H125*INDEX(CALC_StripData!$C$5:$DJ$119,$I125,72+$J125)/$K125)</f>
        <v/>
      </c>
      <c r="V125" s="19">
        <f>IF(OR($I125=0,$J125=0,$K125=0),0,$H125*INDEX(CALC_StripData!$C$5:$DJ$119,$I125,80+$J125)/$K125)</f>
        <v/>
      </c>
      <c r="W125" s="19">
        <f>IF(OR($I125=0,$J125=0,$K125=0),0,$H125*INDEX(CALC_StripData!$C$5:$DJ$119,$I125,88+$J125)/$K125)</f>
        <v/>
      </c>
      <c r="X125" s="19">
        <f>IF(OR($I125=0,$J125=0,$K125=0),0,$H125*INDEX(CALC_StripData!$C$5:$DJ$119,$I125,96+$J125)/$K125)</f>
        <v/>
      </c>
      <c r="Y125" s="19">
        <f>IF(OR($I125=0,$J125=0,$K125=0),0,$H125*INDEX(CALC_StripData!$C$5:$DJ$119,$I125,104+$J125)/$K125)</f>
        <v/>
      </c>
      <c r="Z125" s="2">
        <f>ROUND(SUM($L125:$Y125)-$H125,6)</f>
        <v/>
      </c>
    </row>
    <row r="126">
      <c r="A126" s="2" t="n">
        <v>16</v>
      </c>
      <c r="B126" s="2" t="n">
        <v>2</v>
      </c>
      <c r="C126" s="9">
        <f>Settings!$B$6+1</f>
        <v/>
      </c>
      <c r="D126" s="9">
        <f>IN_Shock!$C$29</f>
        <v/>
      </c>
      <c r="E126" s="9">
        <f>IN_Shock!$D$29</f>
        <v/>
      </c>
      <c r="F126" s="9">
        <f>IN_Shock!$E$29</f>
        <v/>
      </c>
      <c r="G126" s="9">
        <f>IN_Shock!$F$29</f>
        <v/>
      </c>
      <c r="H126" s="9">
        <f>IF($F126="Y",IFERROR(IN_Shock!H29,0)*Settings!$B$12,0)</f>
        <v/>
      </c>
      <c r="I126" s="2">
        <f>IFERROR(MATCH($D126,Lists!$B$5:$B$119,0),0)</f>
        <v/>
      </c>
      <c r="J126" s="2">
        <f>IFERROR(MATCH($E126,Lists!$B$124:$B$131,0),0)</f>
        <v/>
      </c>
      <c r="K126" s="2">
        <f>IF(OR($I126=0,$J126=0),0,INDEX(CALC_PP!$C$5:$J$119,$I126,$J126))</f>
        <v/>
      </c>
      <c r="L126" s="19">
        <f>IF(OR($I126=0,$J126=0,$K126=0),0,$H126*INDEX(CALC_StripData!$C$5:$DJ$119,$I126,0+$J126)/$K126)</f>
        <v/>
      </c>
      <c r="M126" s="19">
        <f>IF(OR($I126=0,$J126=0,$K126=0),0,$H126*INDEX(CALC_StripData!$C$5:$DJ$119,$I126,8+$J126)/$K126)</f>
        <v/>
      </c>
      <c r="N126" s="19">
        <f>IF(OR($I126=0,$J126=0,$K126=0),0,$H126*INDEX(CALC_StripData!$C$5:$DJ$119,$I126,16+$J126)/$K126)</f>
        <v/>
      </c>
      <c r="O126" s="19">
        <f>IF(OR($I126=0,$J126=0,$K126=0),0,$H126*INDEX(CALC_StripData!$C$5:$DJ$119,$I126,24+$J126)/$K126)</f>
        <v/>
      </c>
      <c r="P126" s="19">
        <f>IF(OR($I126=0,$J126=0,$K126=0),0,$H126*INDEX(CALC_StripData!$C$5:$DJ$119,$I126,32+$J126)/$K126)</f>
        <v/>
      </c>
      <c r="Q126" s="19">
        <f>IF(OR($I126=0,$J126=0,$K126=0),0,$H126*INDEX(CALC_StripData!$C$5:$DJ$119,$I126,40+$J126)/$K126)</f>
        <v/>
      </c>
      <c r="R126" s="19">
        <f>IF(OR($I126=0,$J126=0,$K126=0),0,$H126*INDEX(CALC_StripData!$C$5:$DJ$119,$I126,48+$J126)/$K126)</f>
        <v/>
      </c>
      <c r="S126" s="19">
        <f>IF(OR($I126=0,$J126=0,$K126=0),0,$H126*INDEX(CALC_StripData!$C$5:$DJ$119,$I126,56+$J126)/$K126)</f>
        <v/>
      </c>
      <c r="T126" s="19">
        <f>IF(OR($I126=0,$J126=0,$K126=0),0,$H126*INDEX(CALC_StripData!$C$5:$DJ$119,$I126,64+$J126)/$K126)</f>
        <v/>
      </c>
      <c r="U126" s="19">
        <f>IF(OR($I126=0,$J126=0,$K126=0),0,$H126*INDEX(CALC_StripData!$C$5:$DJ$119,$I126,72+$J126)/$K126)</f>
        <v/>
      </c>
      <c r="V126" s="19">
        <f>IF(OR($I126=0,$J126=0,$K126=0),0,$H126*INDEX(CALC_StripData!$C$5:$DJ$119,$I126,80+$J126)/$K126)</f>
        <v/>
      </c>
      <c r="W126" s="19">
        <f>IF(OR($I126=0,$J126=0,$K126=0),0,$H126*INDEX(CALC_StripData!$C$5:$DJ$119,$I126,88+$J126)/$K126)</f>
        <v/>
      </c>
      <c r="X126" s="19">
        <f>IF(OR($I126=0,$J126=0,$K126=0),0,$H126*INDEX(CALC_StripData!$C$5:$DJ$119,$I126,96+$J126)/$K126)</f>
        <v/>
      </c>
      <c r="Y126" s="19">
        <f>IF(OR($I126=0,$J126=0,$K126=0),0,$H126*INDEX(CALC_StripData!$C$5:$DJ$119,$I126,104+$J126)/$K126)</f>
        <v/>
      </c>
      <c r="Z126" s="2">
        <f>ROUND(SUM($L126:$Y126)-$H126,6)</f>
        <v/>
      </c>
    </row>
    <row r="127">
      <c r="A127" s="2" t="n">
        <v>16</v>
      </c>
      <c r="B127" s="2" t="n">
        <v>3</v>
      </c>
      <c r="C127" s="9">
        <f>Settings!$B$6+2</f>
        <v/>
      </c>
      <c r="D127" s="9">
        <f>IN_Shock!$C$29</f>
        <v/>
      </c>
      <c r="E127" s="9">
        <f>IN_Shock!$D$29</f>
        <v/>
      </c>
      <c r="F127" s="9">
        <f>IN_Shock!$E$29</f>
        <v/>
      </c>
      <c r="G127" s="9">
        <f>IN_Shock!$F$29</f>
        <v/>
      </c>
      <c r="H127" s="9">
        <f>IF($F127="Y",IFERROR(IN_Shock!I29,0)*Settings!$B$12,0)</f>
        <v/>
      </c>
      <c r="I127" s="2">
        <f>IFERROR(MATCH($D127,Lists!$B$5:$B$119,0),0)</f>
        <v/>
      </c>
      <c r="J127" s="2">
        <f>IFERROR(MATCH($E127,Lists!$B$124:$B$131,0),0)</f>
        <v/>
      </c>
      <c r="K127" s="2">
        <f>IF(OR($I127=0,$J127=0),0,INDEX(CALC_PP!$C$5:$J$119,$I127,$J127))</f>
        <v/>
      </c>
      <c r="L127" s="19">
        <f>IF(OR($I127=0,$J127=0,$K127=0),0,$H127*INDEX(CALC_StripData!$C$5:$DJ$119,$I127,0+$J127)/$K127)</f>
        <v/>
      </c>
      <c r="M127" s="19">
        <f>IF(OR($I127=0,$J127=0,$K127=0),0,$H127*INDEX(CALC_StripData!$C$5:$DJ$119,$I127,8+$J127)/$K127)</f>
        <v/>
      </c>
      <c r="N127" s="19">
        <f>IF(OR($I127=0,$J127=0,$K127=0),0,$H127*INDEX(CALC_StripData!$C$5:$DJ$119,$I127,16+$J127)/$K127)</f>
        <v/>
      </c>
      <c r="O127" s="19">
        <f>IF(OR($I127=0,$J127=0,$K127=0),0,$H127*INDEX(CALC_StripData!$C$5:$DJ$119,$I127,24+$J127)/$K127)</f>
        <v/>
      </c>
      <c r="P127" s="19">
        <f>IF(OR($I127=0,$J127=0,$K127=0),0,$H127*INDEX(CALC_StripData!$C$5:$DJ$119,$I127,32+$J127)/$K127)</f>
        <v/>
      </c>
      <c r="Q127" s="19">
        <f>IF(OR($I127=0,$J127=0,$K127=0),0,$H127*INDEX(CALC_StripData!$C$5:$DJ$119,$I127,40+$J127)/$K127)</f>
        <v/>
      </c>
      <c r="R127" s="19">
        <f>IF(OR($I127=0,$J127=0,$K127=0),0,$H127*INDEX(CALC_StripData!$C$5:$DJ$119,$I127,48+$J127)/$K127)</f>
        <v/>
      </c>
      <c r="S127" s="19">
        <f>IF(OR($I127=0,$J127=0,$K127=0),0,$H127*INDEX(CALC_StripData!$C$5:$DJ$119,$I127,56+$J127)/$K127)</f>
        <v/>
      </c>
      <c r="T127" s="19">
        <f>IF(OR($I127=0,$J127=0,$K127=0),0,$H127*INDEX(CALC_StripData!$C$5:$DJ$119,$I127,64+$J127)/$K127)</f>
        <v/>
      </c>
      <c r="U127" s="19">
        <f>IF(OR($I127=0,$J127=0,$K127=0),0,$H127*INDEX(CALC_StripData!$C$5:$DJ$119,$I127,72+$J127)/$K127)</f>
        <v/>
      </c>
      <c r="V127" s="19">
        <f>IF(OR($I127=0,$J127=0,$K127=0),0,$H127*INDEX(CALC_StripData!$C$5:$DJ$119,$I127,80+$J127)/$K127)</f>
        <v/>
      </c>
      <c r="W127" s="19">
        <f>IF(OR($I127=0,$J127=0,$K127=0),0,$H127*INDEX(CALC_StripData!$C$5:$DJ$119,$I127,88+$J127)/$K127)</f>
        <v/>
      </c>
      <c r="X127" s="19">
        <f>IF(OR($I127=0,$J127=0,$K127=0),0,$H127*INDEX(CALC_StripData!$C$5:$DJ$119,$I127,96+$J127)/$K127)</f>
        <v/>
      </c>
      <c r="Y127" s="19">
        <f>IF(OR($I127=0,$J127=0,$K127=0),0,$H127*INDEX(CALC_StripData!$C$5:$DJ$119,$I127,104+$J127)/$K127)</f>
        <v/>
      </c>
      <c r="Z127" s="2">
        <f>ROUND(SUM($L127:$Y127)-$H127,6)</f>
        <v/>
      </c>
    </row>
    <row r="128">
      <c r="A128" s="2" t="n">
        <v>16</v>
      </c>
      <c r="B128" s="2" t="n">
        <v>4</v>
      </c>
      <c r="C128" s="9">
        <f>Settings!$B$6+3</f>
        <v/>
      </c>
      <c r="D128" s="9">
        <f>IN_Shock!$C$29</f>
        <v/>
      </c>
      <c r="E128" s="9">
        <f>IN_Shock!$D$29</f>
        <v/>
      </c>
      <c r="F128" s="9">
        <f>IN_Shock!$E$29</f>
        <v/>
      </c>
      <c r="G128" s="9">
        <f>IN_Shock!$F$29</f>
        <v/>
      </c>
      <c r="H128" s="9">
        <f>IF($F128="Y",IFERROR(IN_Shock!J29,0)*Settings!$B$12,0)</f>
        <v/>
      </c>
      <c r="I128" s="2">
        <f>IFERROR(MATCH($D128,Lists!$B$5:$B$119,0),0)</f>
        <v/>
      </c>
      <c r="J128" s="2">
        <f>IFERROR(MATCH($E128,Lists!$B$124:$B$131,0),0)</f>
        <v/>
      </c>
      <c r="K128" s="2">
        <f>IF(OR($I128=0,$J128=0),0,INDEX(CALC_PP!$C$5:$J$119,$I128,$J128))</f>
        <v/>
      </c>
      <c r="L128" s="19">
        <f>IF(OR($I128=0,$J128=0,$K128=0),0,$H128*INDEX(CALC_StripData!$C$5:$DJ$119,$I128,0+$J128)/$K128)</f>
        <v/>
      </c>
      <c r="M128" s="19">
        <f>IF(OR($I128=0,$J128=0,$K128=0),0,$H128*INDEX(CALC_StripData!$C$5:$DJ$119,$I128,8+$J128)/$K128)</f>
        <v/>
      </c>
      <c r="N128" s="19">
        <f>IF(OR($I128=0,$J128=0,$K128=0),0,$H128*INDEX(CALC_StripData!$C$5:$DJ$119,$I128,16+$J128)/$K128)</f>
        <v/>
      </c>
      <c r="O128" s="19">
        <f>IF(OR($I128=0,$J128=0,$K128=0),0,$H128*INDEX(CALC_StripData!$C$5:$DJ$119,$I128,24+$J128)/$K128)</f>
        <v/>
      </c>
      <c r="P128" s="19">
        <f>IF(OR($I128=0,$J128=0,$K128=0),0,$H128*INDEX(CALC_StripData!$C$5:$DJ$119,$I128,32+$J128)/$K128)</f>
        <v/>
      </c>
      <c r="Q128" s="19">
        <f>IF(OR($I128=0,$J128=0,$K128=0),0,$H128*INDEX(CALC_StripData!$C$5:$DJ$119,$I128,40+$J128)/$K128)</f>
        <v/>
      </c>
      <c r="R128" s="19">
        <f>IF(OR($I128=0,$J128=0,$K128=0),0,$H128*INDEX(CALC_StripData!$C$5:$DJ$119,$I128,48+$J128)/$K128)</f>
        <v/>
      </c>
      <c r="S128" s="19">
        <f>IF(OR($I128=0,$J128=0,$K128=0),0,$H128*INDEX(CALC_StripData!$C$5:$DJ$119,$I128,56+$J128)/$K128)</f>
        <v/>
      </c>
      <c r="T128" s="19">
        <f>IF(OR($I128=0,$J128=0,$K128=0),0,$H128*INDEX(CALC_StripData!$C$5:$DJ$119,$I128,64+$J128)/$K128)</f>
        <v/>
      </c>
      <c r="U128" s="19">
        <f>IF(OR($I128=0,$J128=0,$K128=0),0,$H128*INDEX(CALC_StripData!$C$5:$DJ$119,$I128,72+$J128)/$K128)</f>
        <v/>
      </c>
      <c r="V128" s="19">
        <f>IF(OR($I128=0,$J128=0,$K128=0),0,$H128*INDEX(CALC_StripData!$C$5:$DJ$119,$I128,80+$J128)/$K128)</f>
        <v/>
      </c>
      <c r="W128" s="19">
        <f>IF(OR($I128=0,$J128=0,$K128=0),0,$H128*INDEX(CALC_StripData!$C$5:$DJ$119,$I128,88+$J128)/$K128)</f>
        <v/>
      </c>
      <c r="X128" s="19">
        <f>IF(OR($I128=0,$J128=0,$K128=0),0,$H128*INDEX(CALC_StripData!$C$5:$DJ$119,$I128,96+$J128)/$K128)</f>
        <v/>
      </c>
      <c r="Y128" s="19">
        <f>IF(OR($I128=0,$J128=0,$K128=0),0,$H128*INDEX(CALC_StripData!$C$5:$DJ$119,$I128,104+$J128)/$K128)</f>
        <v/>
      </c>
      <c r="Z128" s="2">
        <f>ROUND(SUM($L128:$Y128)-$H128,6)</f>
        <v/>
      </c>
    </row>
    <row r="129">
      <c r="A129" s="2" t="n">
        <v>16</v>
      </c>
      <c r="B129" s="2" t="n">
        <v>5</v>
      </c>
      <c r="C129" s="9">
        <f>Settings!$B$6+4</f>
        <v/>
      </c>
      <c r="D129" s="9">
        <f>IN_Shock!$C$29</f>
        <v/>
      </c>
      <c r="E129" s="9">
        <f>IN_Shock!$D$29</f>
        <v/>
      </c>
      <c r="F129" s="9">
        <f>IN_Shock!$E$29</f>
        <v/>
      </c>
      <c r="G129" s="9">
        <f>IN_Shock!$F$29</f>
        <v/>
      </c>
      <c r="H129" s="9">
        <f>IF($F129="Y",IFERROR(IN_Shock!K29,0)*Settings!$B$12,0)</f>
        <v/>
      </c>
      <c r="I129" s="2">
        <f>IFERROR(MATCH($D129,Lists!$B$5:$B$119,0),0)</f>
        <v/>
      </c>
      <c r="J129" s="2">
        <f>IFERROR(MATCH($E129,Lists!$B$124:$B$131,0),0)</f>
        <v/>
      </c>
      <c r="K129" s="2">
        <f>IF(OR($I129=0,$J129=0),0,INDEX(CALC_PP!$C$5:$J$119,$I129,$J129))</f>
        <v/>
      </c>
      <c r="L129" s="19">
        <f>IF(OR($I129=0,$J129=0,$K129=0),0,$H129*INDEX(CALC_StripData!$C$5:$DJ$119,$I129,0+$J129)/$K129)</f>
        <v/>
      </c>
      <c r="M129" s="19">
        <f>IF(OR($I129=0,$J129=0,$K129=0),0,$H129*INDEX(CALC_StripData!$C$5:$DJ$119,$I129,8+$J129)/$K129)</f>
        <v/>
      </c>
      <c r="N129" s="19">
        <f>IF(OR($I129=0,$J129=0,$K129=0),0,$H129*INDEX(CALC_StripData!$C$5:$DJ$119,$I129,16+$J129)/$K129)</f>
        <v/>
      </c>
      <c r="O129" s="19">
        <f>IF(OR($I129=0,$J129=0,$K129=0),0,$H129*INDEX(CALC_StripData!$C$5:$DJ$119,$I129,24+$J129)/$K129)</f>
        <v/>
      </c>
      <c r="P129" s="19">
        <f>IF(OR($I129=0,$J129=0,$K129=0),0,$H129*INDEX(CALC_StripData!$C$5:$DJ$119,$I129,32+$J129)/$K129)</f>
        <v/>
      </c>
      <c r="Q129" s="19">
        <f>IF(OR($I129=0,$J129=0,$K129=0),0,$H129*INDEX(CALC_StripData!$C$5:$DJ$119,$I129,40+$J129)/$K129)</f>
        <v/>
      </c>
      <c r="R129" s="19">
        <f>IF(OR($I129=0,$J129=0,$K129=0),0,$H129*INDEX(CALC_StripData!$C$5:$DJ$119,$I129,48+$J129)/$K129)</f>
        <v/>
      </c>
      <c r="S129" s="19">
        <f>IF(OR($I129=0,$J129=0,$K129=0),0,$H129*INDEX(CALC_StripData!$C$5:$DJ$119,$I129,56+$J129)/$K129)</f>
        <v/>
      </c>
      <c r="T129" s="19">
        <f>IF(OR($I129=0,$J129=0,$K129=0),0,$H129*INDEX(CALC_StripData!$C$5:$DJ$119,$I129,64+$J129)/$K129)</f>
        <v/>
      </c>
      <c r="U129" s="19">
        <f>IF(OR($I129=0,$J129=0,$K129=0),0,$H129*INDEX(CALC_StripData!$C$5:$DJ$119,$I129,72+$J129)/$K129)</f>
        <v/>
      </c>
      <c r="V129" s="19">
        <f>IF(OR($I129=0,$J129=0,$K129=0),0,$H129*INDEX(CALC_StripData!$C$5:$DJ$119,$I129,80+$J129)/$K129)</f>
        <v/>
      </c>
      <c r="W129" s="19">
        <f>IF(OR($I129=0,$J129=0,$K129=0),0,$H129*INDEX(CALC_StripData!$C$5:$DJ$119,$I129,88+$J129)/$K129)</f>
        <v/>
      </c>
      <c r="X129" s="19">
        <f>IF(OR($I129=0,$J129=0,$K129=0),0,$H129*INDEX(CALC_StripData!$C$5:$DJ$119,$I129,96+$J129)/$K129)</f>
        <v/>
      </c>
      <c r="Y129" s="19">
        <f>IF(OR($I129=0,$J129=0,$K129=0),0,$H129*INDEX(CALC_StripData!$C$5:$DJ$119,$I129,104+$J129)/$K129)</f>
        <v/>
      </c>
      <c r="Z129" s="2">
        <f>ROUND(SUM($L129:$Y129)-$H129,6)</f>
        <v/>
      </c>
    </row>
    <row r="130">
      <c r="A130" s="2" t="n">
        <v>16</v>
      </c>
      <c r="B130" s="2" t="n">
        <v>6</v>
      </c>
      <c r="C130" s="9">
        <f>Settings!$B$6+5</f>
        <v/>
      </c>
      <c r="D130" s="9">
        <f>IN_Shock!$C$29</f>
        <v/>
      </c>
      <c r="E130" s="9">
        <f>IN_Shock!$D$29</f>
        <v/>
      </c>
      <c r="F130" s="9">
        <f>IN_Shock!$E$29</f>
        <v/>
      </c>
      <c r="G130" s="9">
        <f>IN_Shock!$F$29</f>
        <v/>
      </c>
      <c r="H130" s="9">
        <f>IF($F130="Y",IFERROR(IN_Shock!L29,0)*Settings!$B$12,0)</f>
        <v/>
      </c>
      <c r="I130" s="2">
        <f>IFERROR(MATCH($D130,Lists!$B$5:$B$119,0),0)</f>
        <v/>
      </c>
      <c r="J130" s="2">
        <f>IFERROR(MATCH($E130,Lists!$B$124:$B$131,0),0)</f>
        <v/>
      </c>
      <c r="K130" s="2">
        <f>IF(OR($I130=0,$J130=0),0,INDEX(CALC_PP!$C$5:$J$119,$I130,$J130))</f>
        <v/>
      </c>
      <c r="L130" s="19">
        <f>IF(OR($I130=0,$J130=0,$K130=0),0,$H130*INDEX(CALC_StripData!$C$5:$DJ$119,$I130,0+$J130)/$K130)</f>
        <v/>
      </c>
      <c r="M130" s="19">
        <f>IF(OR($I130=0,$J130=0,$K130=0),0,$H130*INDEX(CALC_StripData!$C$5:$DJ$119,$I130,8+$J130)/$K130)</f>
        <v/>
      </c>
      <c r="N130" s="19">
        <f>IF(OR($I130=0,$J130=0,$K130=0),0,$H130*INDEX(CALC_StripData!$C$5:$DJ$119,$I130,16+$J130)/$K130)</f>
        <v/>
      </c>
      <c r="O130" s="19">
        <f>IF(OR($I130=0,$J130=0,$K130=0),0,$H130*INDEX(CALC_StripData!$C$5:$DJ$119,$I130,24+$J130)/$K130)</f>
        <v/>
      </c>
      <c r="P130" s="19">
        <f>IF(OR($I130=0,$J130=0,$K130=0),0,$H130*INDEX(CALC_StripData!$C$5:$DJ$119,$I130,32+$J130)/$K130)</f>
        <v/>
      </c>
      <c r="Q130" s="19">
        <f>IF(OR($I130=0,$J130=0,$K130=0),0,$H130*INDEX(CALC_StripData!$C$5:$DJ$119,$I130,40+$J130)/$K130)</f>
        <v/>
      </c>
      <c r="R130" s="19">
        <f>IF(OR($I130=0,$J130=0,$K130=0),0,$H130*INDEX(CALC_StripData!$C$5:$DJ$119,$I130,48+$J130)/$K130)</f>
        <v/>
      </c>
      <c r="S130" s="19">
        <f>IF(OR($I130=0,$J130=0,$K130=0),0,$H130*INDEX(CALC_StripData!$C$5:$DJ$119,$I130,56+$J130)/$K130)</f>
        <v/>
      </c>
      <c r="T130" s="19">
        <f>IF(OR($I130=0,$J130=0,$K130=0),0,$H130*INDEX(CALC_StripData!$C$5:$DJ$119,$I130,64+$J130)/$K130)</f>
        <v/>
      </c>
      <c r="U130" s="19">
        <f>IF(OR($I130=0,$J130=0,$K130=0),0,$H130*INDEX(CALC_StripData!$C$5:$DJ$119,$I130,72+$J130)/$K130)</f>
        <v/>
      </c>
      <c r="V130" s="19">
        <f>IF(OR($I130=0,$J130=0,$K130=0),0,$H130*INDEX(CALC_StripData!$C$5:$DJ$119,$I130,80+$J130)/$K130)</f>
        <v/>
      </c>
      <c r="W130" s="19">
        <f>IF(OR($I130=0,$J130=0,$K130=0),0,$H130*INDEX(CALC_StripData!$C$5:$DJ$119,$I130,88+$J130)/$K130)</f>
        <v/>
      </c>
      <c r="X130" s="19">
        <f>IF(OR($I130=0,$J130=0,$K130=0),0,$H130*INDEX(CALC_StripData!$C$5:$DJ$119,$I130,96+$J130)/$K130)</f>
        <v/>
      </c>
      <c r="Y130" s="19">
        <f>IF(OR($I130=0,$J130=0,$K130=0),0,$H130*INDEX(CALC_StripData!$C$5:$DJ$119,$I130,104+$J130)/$K130)</f>
        <v/>
      </c>
      <c r="Z130" s="2">
        <f>ROUND(SUM($L130:$Y130)-$H130,6)</f>
        <v/>
      </c>
    </row>
    <row r="131">
      <c r="A131" s="2" t="n">
        <v>16</v>
      </c>
      <c r="B131" s="2" t="n">
        <v>7</v>
      </c>
      <c r="C131" s="9">
        <f>Settings!$B$6+6</f>
        <v/>
      </c>
      <c r="D131" s="9">
        <f>IN_Shock!$C$29</f>
        <v/>
      </c>
      <c r="E131" s="9">
        <f>IN_Shock!$D$29</f>
        <v/>
      </c>
      <c r="F131" s="9">
        <f>IN_Shock!$E$29</f>
        <v/>
      </c>
      <c r="G131" s="9">
        <f>IN_Shock!$F$29</f>
        <v/>
      </c>
      <c r="H131" s="9">
        <f>IF($F131="Y",IFERROR(IN_Shock!M29,0)*Settings!$B$12,0)</f>
        <v/>
      </c>
      <c r="I131" s="2">
        <f>IFERROR(MATCH($D131,Lists!$B$5:$B$119,0),0)</f>
        <v/>
      </c>
      <c r="J131" s="2">
        <f>IFERROR(MATCH($E131,Lists!$B$124:$B$131,0),0)</f>
        <v/>
      </c>
      <c r="K131" s="2">
        <f>IF(OR($I131=0,$J131=0),0,INDEX(CALC_PP!$C$5:$J$119,$I131,$J131))</f>
        <v/>
      </c>
      <c r="L131" s="19">
        <f>IF(OR($I131=0,$J131=0,$K131=0),0,$H131*INDEX(CALC_StripData!$C$5:$DJ$119,$I131,0+$J131)/$K131)</f>
        <v/>
      </c>
      <c r="M131" s="19">
        <f>IF(OR($I131=0,$J131=0,$K131=0),0,$H131*INDEX(CALC_StripData!$C$5:$DJ$119,$I131,8+$J131)/$K131)</f>
        <v/>
      </c>
      <c r="N131" s="19">
        <f>IF(OR($I131=0,$J131=0,$K131=0),0,$H131*INDEX(CALC_StripData!$C$5:$DJ$119,$I131,16+$J131)/$K131)</f>
        <v/>
      </c>
      <c r="O131" s="19">
        <f>IF(OR($I131=0,$J131=0,$K131=0),0,$H131*INDEX(CALC_StripData!$C$5:$DJ$119,$I131,24+$J131)/$K131)</f>
        <v/>
      </c>
      <c r="P131" s="19">
        <f>IF(OR($I131=0,$J131=0,$K131=0),0,$H131*INDEX(CALC_StripData!$C$5:$DJ$119,$I131,32+$J131)/$K131)</f>
        <v/>
      </c>
      <c r="Q131" s="19">
        <f>IF(OR($I131=0,$J131=0,$K131=0),0,$H131*INDEX(CALC_StripData!$C$5:$DJ$119,$I131,40+$J131)/$K131)</f>
        <v/>
      </c>
      <c r="R131" s="19">
        <f>IF(OR($I131=0,$J131=0,$K131=0),0,$H131*INDEX(CALC_StripData!$C$5:$DJ$119,$I131,48+$J131)/$K131)</f>
        <v/>
      </c>
      <c r="S131" s="19">
        <f>IF(OR($I131=0,$J131=0,$K131=0),0,$H131*INDEX(CALC_StripData!$C$5:$DJ$119,$I131,56+$J131)/$K131)</f>
        <v/>
      </c>
      <c r="T131" s="19">
        <f>IF(OR($I131=0,$J131=0,$K131=0),0,$H131*INDEX(CALC_StripData!$C$5:$DJ$119,$I131,64+$J131)/$K131)</f>
        <v/>
      </c>
      <c r="U131" s="19">
        <f>IF(OR($I131=0,$J131=0,$K131=0),0,$H131*INDEX(CALC_StripData!$C$5:$DJ$119,$I131,72+$J131)/$K131)</f>
        <v/>
      </c>
      <c r="V131" s="19">
        <f>IF(OR($I131=0,$J131=0,$K131=0),0,$H131*INDEX(CALC_StripData!$C$5:$DJ$119,$I131,80+$J131)/$K131)</f>
        <v/>
      </c>
      <c r="W131" s="19">
        <f>IF(OR($I131=0,$J131=0,$K131=0),0,$H131*INDEX(CALC_StripData!$C$5:$DJ$119,$I131,88+$J131)/$K131)</f>
        <v/>
      </c>
      <c r="X131" s="19">
        <f>IF(OR($I131=0,$J131=0,$K131=0),0,$H131*INDEX(CALC_StripData!$C$5:$DJ$119,$I131,96+$J131)/$K131)</f>
        <v/>
      </c>
      <c r="Y131" s="19">
        <f>IF(OR($I131=0,$J131=0,$K131=0),0,$H131*INDEX(CALC_StripData!$C$5:$DJ$119,$I131,104+$J131)/$K131)</f>
        <v/>
      </c>
      <c r="Z131" s="2">
        <f>ROUND(SUM($L131:$Y131)-$H131,6)</f>
        <v/>
      </c>
    </row>
    <row r="132">
      <c r="A132" s="2" t="n">
        <v>16</v>
      </c>
      <c r="B132" s="2" t="n">
        <v>8</v>
      </c>
      <c r="C132" s="9">
        <f>Settings!$B$6+7</f>
        <v/>
      </c>
      <c r="D132" s="9">
        <f>IN_Shock!$C$29</f>
        <v/>
      </c>
      <c r="E132" s="9">
        <f>IN_Shock!$D$29</f>
        <v/>
      </c>
      <c r="F132" s="9">
        <f>IN_Shock!$E$29</f>
        <v/>
      </c>
      <c r="G132" s="9">
        <f>IN_Shock!$F$29</f>
        <v/>
      </c>
      <c r="H132" s="9">
        <f>IF($F132="Y",IFERROR(IN_Shock!N29,0)*Settings!$B$12,0)</f>
        <v/>
      </c>
      <c r="I132" s="2">
        <f>IFERROR(MATCH($D132,Lists!$B$5:$B$119,0),0)</f>
        <v/>
      </c>
      <c r="J132" s="2">
        <f>IFERROR(MATCH($E132,Lists!$B$124:$B$131,0),0)</f>
        <v/>
      </c>
      <c r="K132" s="2">
        <f>IF(OR($I132=0,$J132=0),0,INDEX(CALC_PP!$C$5:$J$119,$I132,$J132))</f>
        <v/>
      </c>
      <c r="L132" s="19">
        <f>IF(OR($I132=0,$J132=0,$K132=0),0,$H132*INDEX(CALC_StripData!$C$5:$DJ$119,$I132,0+$J132)/$K132)</f>
        <v/>
      </c>
      <c r="M132" s="19">
        <f>IF(OR($I132=0,$J132=0,$K132=0),0,$H132*INDEX(CALC_StripData!$C$5:$DJ$119,$I132,8+$J132)/$K132)</f>
        <v/>
      </c>
      <c r="N132" s="19">
        <f>IF(OR($I132=0,$J132=0,$K132=0),0,$H132*INDEX(CALC_StripData!$C$5:$DJ$119,$I132,16+$J132)/$K132)</f>
        <v/>
      </c>
      <c r="O132" s="19">
        <f>IF(OR($I132=0,$J132=0,$K132=0),0,$H132*INDEX(CALC_StripData!$C$5:$DJ$119,$I132,24+$J132)/$K132)</f>
        <v/>
      </c>
      <c r="P132" s="19">
        <f>IF(OR($I132=0,$J132=0,$K132=0),0,$H132*INDEX(CALC_StripData!$C$5:$DJ$119,$I132,32+$J132)/$K132)</f>
        <v/>
      </c>
      <c r="Q132" s="19">
        <f>IF(OR($I132=0,$J132=0,$K132=0),0,$H132*INDEX(CALC_StripData!$C$5:$DJ$119,$I132,40+$J132)/$K132)</f>
        <v/>
      </c>
      <c r="R132" s="19">
        <f>IF(OR($I132=0,$J132=0,$K132=0),0,$H132*INDEX(CALC_StripData!$C$5:$DJ$119,$I132,48+$J132)/$K132)</f>
        <v/>
      </c>
      <c r="S132" s="19">
        <f>IF(OR($I132=0,$J132=0,$K132=0),0,$H132*INDEX(CALC_StripData!$C$5:$DJ$119,$I132,56+$J132)/$K132)</f>
        <v/>
      </c>
      <c r="T132" s="19">
        <f>IF(OR($I132=0,$J132=0,$K132=0),0,$H132*INDEX(CALC_StripData!$C$5:$DJ$119,$I132,64+$J132)/$K132)</f>
        <v/>
      </c>
      <c r="U132" s="19">
        <f>IF(OR($I132=0,$J132=0,$K132=0),0,$H132*INDEX(CALC_StripData!$C$5:$DJ$119,$I132,72+$J132)/$K132)</f>
        <v/>
      </c>
      <c r="V132" s="19">
        <f>IF(OR($I132=0,$J132=0,$K132=0),0,$H132*INDEX(CALC_StripData!$C$5:$DJ$119,$I132,80+$J132)/$K132)</f>
        <v/>
      </c>
      <c r="W132" s="19">
        <f>IF(OR($I132=0,$J132=0,$K132=0),0,$H132*INDEX(CALC_StripData!$C$5:$DJ$119,$I132,88+$J132)/$K132)</f>
        <v/>
      </c>
      <c r="X132" s="19">
        <f>IF(OR($I132=0,$J132=0,$K132=0),0,$H132*INDEX(CALC_StripData!$C$5:$DJ$119,$I132,96+$J132)/$K132)</f>
        <v/>
      </c>
      <c r="Y132" s="19">
        <f>IF(OR($I132=0,$J132=0,$K132=0),0,$H132*INDEX(CALC_StripData!$C$5:$DJ$119,$I132,104+$J132)/$K132)</f>
        <v/>
      </c>
      <c r="Z132" s="2">
        <f>ROUND(SUM($L132:$Y132)-$H132,6)</f>
        <v/>
      </c>
    </row>
    <row r="133">
      <c r="A133" s="2" t="n">
        <v>17</v>
      </c>
      <c r="B133" s="2" t="n">
        <v>1</v>
      </c>
      <c r="C133" s="9">
        <f>Settings!$B$6+0</f>
        <v/>
      </c>
      <c r="D133" s="9">
        <f>IN_Shock!$C$30</f>
        <v/>
      </c>
      <c r="E133" s="9">
        <f>IN_Shock!$D$30</f>
        <v/>
      </c>
      <c r="F133" s="9">
        <f>IN_Shock!$E$30</f>
        <v/>
      </c>
      <c r="G133" s="9">
        <f>IN_Shock!$F$30</f>
        <v/>
      </c>
      <c r="H133" s="9">
        <f>IF($F133="Y",IFERROR(IN_Shock!G30,0)*Settings!$B$12,0)</f>
        <v/>
      </c>
      <c r="I133" s="2">
        <f>IFERROR(MATCH($D133,Lists!$B$5:$B$119,0),0)</f>
        <v/>
      </c>
      <c r="J133" s="2">
        <f>IFERROR(MATCH($E133,Lists!$B$124:$B$131,0),0)</f>
        <v/>
      </c>
      <c r="K133" s="2">
        <f>IF(OR($I133=0,$J133=0),0,INDEX(CALC_PP!$C$5:$J$119,$I133,$J133))</f>
        <v/>
      </c>
      <c r="L133" s="19">
        <f>IF(OR($I133=0,$J133=0,$K133=0),0,$H133*INDEX(CALC_StripData!$C$5:$DJ$119,$I133,0+$J133)/$K133)</f>
        <v/>
      </c>
      <c r="M133" s="19">
        <f>IF(OR($I133=0,$J133=0,$K133=0),0,$H133*INDEX(CALC_StripData!$C$5:$DJ$119,$I133,8+$J133)/$K133)</f>
        <v/>
      </c>
      <c r="N133" s="19">
        <f>IF(OR($I133=0,$J133=0,$K133=0),0,$H133*INDEX(CALC_StripData!$C$5:$DJ$119,$I133,16+$J133)/$K133)</f>
        <v/>
      </c>
      <c r="O133" s="19">
        <f>IF(OR($I133=0,$J133=0,$K133=0),0,$H133*INDEX(CALC_StripData!$C$5:$DJ$119,$I133,24+$J133)/$K133)</f>
        <v/>
      </c>
      <c r="P133" s="19">
        <f>IF(OR($I133=0,$J133=0,$K133=0),0,$H133*INDEX(CALC_StripData!$C$5:$DJ$119,$I133,32+$J133)/$K133)</f>
        <v/>
      </c>
      <c r="Q133" s="19">
        <f>IF(OR($I133=0,$J133=0,$K133=0),0,$H133*INDEX(CALC_StripData!$C$5:$DJ$119,$I133,40+$J133)/$K133)</f>
        <v/>
      </c>
      <c r="R133" s="19">
        <f>IF(OR($I133=0,$J133=0,$K133=0),0,$H133*INDEX(CALC_StripData!$C$5:$DJ$119,$I133,48+$J133)/$K133)</f>
        <v/>
      </c>
      <c r="S133" s="19">
        <f>IF(OR($I133=0,$J133=0,$K133=0),0,$H133*INDEX(CALC_StripData!$C$5:$DJ$119,$I133,56+$J133)/$K133)</f>
        <v/>
      </c>
      <c r="T133" s="19">
        <f>IF(OR($I133=0,$J133=0,$K133=0),0,$H133*INDEX(CALC_StripData!$C$5:$DJ$119,$I133,64+$J133)/$K133)</f>
        <v/>
      </c>
      <c r="U133" s="19">
        <f>IF(OR($I133=0,$J133=0,$K133=0),0,$H133*INDEX(CALC_StripData!$C$5:$DJ$119,$I133,72+$J133)/$K133)</f>
        <v/>
      </c>
      <c r="V133" s="19">
        <f>IF(OR($I133=0,$J133=0,$K133=0),0,$H133*INDEX(CALC_StripData!$C$5:$DJ$119,$I133,80+$J133)/$K133)</f>
        <v/>
      </c>
      <c r="W133" s="19">
        <f>IF(OR($I133=0,$J133=0,$K133=0),0,$H133*INDEX(CALC_StripData!$C$5:$DJ$119,$I133,88+$J133)/$K133)</f>
        <v/>
      </c>
      <c r="X133" s="19">
        <f>IF(OR($I133=0,$J133=0,$K133=0),0,$H133*INDEX(CALC_StripData!$C$5:$DJ$119,$I133,96+$J133)/$K133)</f>
        <v/>
      </c>
      <c r="Y133" s="19">
        <f>IF(OR($I133=0,$J133=0,$K133=0),0,$H133*INDEX(CALC_StripData!$C$5:$DJ$119,$I133,104+$J133)/$K133)</f>
        <v/>
      </c>
      <c r="Z133" s="2">
        <f>ROUND(SUM($L133:$Y133)-$H133,6)</f>
        <v/>
      </c>
    </row>
    <row r="134">
      <c r="A134" s="2" t="n">
        <v>17</v>
      </c>
      <c r="B134" s="2" t="n">
        <v>2</v>
      </c>
      <c r="C134" s="9">
        <f>Settings!$B$6+1</f>
        <v/>
      </c>
      <c r="D134" s="9">
        <f>IN_Shock!$C$30</f>
        <v/>
      </c>
      <c r="E134" s="9">
        <f>IN_Shock!$D$30</f>
        <v/>
      </c>
      <c r="F134" s="9">
        <f>IN_Shock!$E$30</f>
        <v/>
      </c>
      <c r="G134" s="9">
        <f>IN_Shock!$F$30</f>
        <v/>
      </c>
      <c r="H134" s="9">
        <f>IF($F134="Y",IFERROR(IN_Shock!H30,0)*Settings!$B$12,0)</f>
        <v/>
      </c>
      <c r="I134" s="2">
        <f>IFERROR(MATCH($D134,Lists!$B$5:$B$119,0),0)</f>
        <v/>
      </c>
      <c r="J134" s="2">
        <f>IFERROR(MATCH($E134,Lists!$B$124:$B$131,0),0)</f>
        <v/>
      </c>
      <c r="K134" s="2">
        <f>IF(OR($I134=0,$J134=0),0,INDEX(CALC_PP!$C$5:$J$119,$I134,$J134))</f>
        <v/>
      </c>
      <c r="L134" s="19">
        <f>IF(OR($I134=0,$J134=0,$K134=0),0,$H134*INDEX(CALC_StripData!$C$5:$DJ$119,$I134,0+$J134)/$K134)</f>
        <v/>
      </c>
      <c r="M134" s="19">
        <f>IF(OR($I134=0,$J134=0,$K134=0),0,$H134*INDEX(CALC_StripData!$C$5:$DJ$119,$I134,8+$J134)/$K134)</f>
        <v/>
      </c>
      <c r="N134" s="19">
        <f>IF(OR($I134=0,$J134=0,$K134=0),0,$H134*INDEX(CALC_StripData!$C$5:$DJ$119,$I134,16+$J134)/$K134)</f>
        <v/>
      </c>
      <c r="O134" s="19">
        <f>IF(OR($I134=0,$J134=0,$K134=0),0,$H134*INDEX(CALC_StripData!$C$5:$DJ$119,$I134,24+$J134)/$K134)</f>
        <v/>
      </c>
      <c r="P134" s="19">
        <f>IF(OR($I134=0,$J134=0,$K134=0),0,$H134*INDEX(CALC_StripData!$C$5:$DJ$119,$I134,32+$J134)/$K134)</f>
        <v/>
      </c>
      <c r="Q134" s="19">
        <f>IF(OR($I134=0,$J134=0,$K134=0),0,$H134*INDEX(CALC_StripData!$C$5:$DJ$119,$I134,40+$J134)/$K134)</f>
        <v/>
      </c>
      <c r="R134" s="19">
        <f>IF(OR($I134=0,$J134=0,$K134=0),0,$H134*INDEX(CALC_StripData!$C$5:$DJ$119,$I134,48+$J134)/$K134)</f>
        <v/>
      </c>
      <c r="S134" s="19">
        <f>IF(OR($I134=0,$J134=0,$K134=0),0,$H134*INDEX(CALC_StripData!$C$5:$DJ$119,$I134,56+$J134)/$K134)</f>
        <v/>
      </c>
      <c r="T134" s="19">
        <f>IF(OR($I134=0,$J134=0,$K134=0),0,$H134*INDEX(CALC_StripData!$C$5:$DJ$119,$I134,64+$J134)/$K134)</f>
        <v/>
      </c>
      <c r="U134" s="19">
        <f>IF(OR($I134=0,$J134=0,$K134=0),0,$H134*INDEX(CALC_StripData!$C$5:$DJ$119,$I134,72+$J134)/$K134)</f>
        <v/>
      </c>
      <c r="V134" s="19">
        <f>IF(OR($I134=0,$J134=0,$K134=0),0,$H134*INDEX(CALC_StripData!$C$5:$DJ$119,$I134,80+$J134)/$K134)</f>
        <v/>
      </c>
      <c r="W134" s="19">
        <f>IF(OR($I134=0,$J134=0,$K134=0),0,$H134*INDEX(CALC_StripData!$C$5:$DJ$119,$I134,88+$J134)/$K134)</f>
        <v/>
      </c>
      <c r="X134" s="19">
        <f>IF(OR($I134=0,$J134=0,$K134=0),0,$H134*INDEX(CALC_StripData!$C$5:$DJ$119,$I134,96+$J134)/$K134)</f>
        <v/>
      </c>
      <c r="Y134" s="19">
        <f>IF(OR($I134=0,$J134=0,$K134=0),0,$H134*INDEX(CALC_StripData!$C$5:$DJ$119,$I134,104+$J134)/$K134)</f>
        <v/>
      </c>
      <c r="Z134" s="2">
        <f>ROUND(SUM($L134:$Y134)-$H134,6)</f>
        <v/>
      </c>
    </row>
    <row r="135">
      <c r="A135" s="2" t="n">
        <v>17</v>
      </c>
      <c r="B135" s="2" t="n">
        <v>3</v>
      </c>
      <c r="C135" s="9">
        <f>Settings!$B$6+2</f>
        <v/>
      </c>
      <c r="D135" s="9">
        <f>IN_Shock!$C$30</f>
        <v/>
      </c>
      <c r="E135" s="9">
        <f>IN_Shock!$D$30</f>
        <v/>
      </c>
      <c r="F135" s="9">
        <f>IN_Shock!$E$30</f>
        <v/>
      </c>
      <c r="G135" s="9">
        <f>IN_Shock!$F$30</f>
        <v/>
      </c>
      <c r="H135" s="9">
        <f>IF($F135="Y",IFERROR(IN_Shock!I30,0)*Settings!$B$12,0)</f>
        <v/>
      </c>
      <c r="I135" s="2">
        <f>IFERROR(MATCH($D135,Lists!$B$5:$B$119,0),0)</f>
        <v/>
      </c>
      <c r="J135" s="2">
        <f>IFERROR(MATCH($E135,Lists!$B$124:$B$131,0),0)</f>
        <v/>
      </c>
      <c r="K135" s="2">
        <f>IF(OR($I135=0,$J135=0),0,INDEX(CALC_PP!$C$5:$J$119,$I135,$J135))</f>
        <v/>
      </c>
      <c r="L135" s="19">
        <f>IF(OR($I135=0,$J135=0,$K135=0),0,$H135*INDEX(CALC_StripData!$C$5:$DJ$119,$I135,0+$J135)/$K135)</f>
        <v/>
      </c>
      <c r="M135" s="19">
        <f>IF(OR($I135=0,$J135=0,$K135=0),0,$H135*INDEX(CALC_StripData!$C$5:$DJ$119,$I135,8+$J135)/$K135)</f>
        <v/>
      </c>
      <c r="N135" s="19">
        <f>IF(OR($I135=0,$J135=0,$K135=0),0,$H135*INDEX(CALC_StripData!$C$5:$DJ$119,$I135,16+$J135)/$K135)</f>
        <v/>
      </c>
      <c r="O135" s="19">
        <f>IF(OR($I135=0,$J135=0,$K135=0),0,$H135*INDEX(CALC_StripData!$C$5:$DJ$119,$I135,24+$J135)/$K135)</f>
        <v/>
      </c>
      <c r="P135" s="19">
        <f>IF(OR($I135=0,$J135=0,$K135=0),0,$H135*INDEX(CALC_StripData!$C$5:$DJ$119,$I135,32+$J135)/$K135)</f>
        <v/>
      </c>
      <c r="Q135" s="19">
        <f>IF(OR($I135=0,$J135=0,$K135=0),0,$H135*INDEX(CALC_StripData!$C$5:$DJ$119,$I135,40+$J135)/$K135)</f>
        <v/>
      </c>
      <c r="R135" s="19">
        <f>IF(OR($I135=0,$J135=0,$K135=0),0,$H135*INDEX(CALC_StripData!$C$5:$DJ$119,$I135,48+$J135)/$K135)</f>
        <v/>
      </c>
      <c r="S135" s="19">
        <f>IF(OR($I135=0,$J135=0,$K135=0),0,$H135*INDEX(CALC_StripData!$C$5:$DJ$119,$I135,56+$J135)/$K135)</f>
        <v/>
      </c>
      <c r="T135" s="19">
        <f>IF(OR($I135=0,$J135=0,$K135=0),0,$H135*INDEX(CALC_StripData!$C$5:$DJ$119,$I135,64+$J135)/$K135)</f>
        <v/>
      </c>
      <c r="U135" s="19">
        <f>IF(OR($I135=0,$J135=0,$K135=0),0,$H135*INDEX(CALC_StripData!$C$5:$DJ$119,$I135,72+$J135)/$K135)</f>
        <v/>
      </c>
      <c r="V135" s="19">
        <f>IF(OR($I135=0,$J135=0,$K135=0),0,$H135*INDEX(CALC_StripData!$C$5:$DJ$119,$I135,80+$J135)/$K135)</f>
        <v/>
      </c>
      <c r="W135" s="19">
        <f>IF(OR($I135=0,$J135=0,$K135=0),0,$H135*INDEX(CALC_StripData!$C$5:$DJ$119,$I135,88+$J135)/$K135)</f>
        <v/>
      </c>
      <c r="X135" s="19">
        <f>IF(OR($I135=0,$J135=0,$K135=0),0,$H135*INDEX(CALC_StripData!$C$5:$DJ$119,$I135,96+$J135)/$K135)</f>
        <v/>
      </c>
      <c r="Y135" s="19">
        <f>IF(OR($I135=0,$J135=0,$K135=0),0,$H135*INDEX(CALC_StripData!$C$5:$DJ$119,$I135,104+$J135)/$K135)</f>
        <v/>
      </c>
      <c r="Z135" s="2">
        <f>ROUND(SUM($L135:$Y135)-$H135,6)</f>
        <v/>
      </c>
    </row>
    <row r="136">
      <c r="A136" s="2" t="n">
        <v>17</v>
      </c>
      <c r="B136" s="2" t="n">
        <v>4</v>
      </c>
      <c r="C136" s="9">
        <f>Settings!$B$6+3</f>
        <v/>
      </c>
      <c r="D136" s="9">
        <f>IN_Shock!$C$30</f>
        <v/>
      </c>
      <c r="E136" s="9">
        <f>IN_Shock!$D$30</f>
        <v/>
      </c>
      <c r="F136" s="9">
        <f>IN_Shock!$E$30</f>
        <v/>
      </c>
      <c r="G136" s="9">
        <f>IN_Shock!$F$30</f>
        <v/>
      </c>
      <c r="H136" s="9">
        <f>IF($F136="Y",IFERROR(IN_Shock!J30,0)*Settings!$B$12,0)</f>
        <v/>
      </c>
      <c r="I136" s="2">
        <f>IFERROR(MATCH($D136,Lists!$B$5:$B$119,0),0)</f>
        <v/>
      </c>
      <c r="J136" s="2">
        <f>IFERROR(MATCH($E136,Lists!$B$124:$B$131,0),0)</f>
        <v/>
      </c>
      <c r="K136" s="2">
        <f>IF(OR($I136=0,$J136=0),0,INDEX(CALC_PP!$C$5:$J$119,$I136,$J136))</f>
        <v/>
      </c>
      <c r="L136" s="19">
        <f>IF(OR($I136=0,$J136=0,$K136=0),0,$H136*INDEX(CALC_StripData!$C$5:$DJ$119,$I136,0+$J136)/$K136)</f>
        <v/>
      </c>
      <c r="M136" s="19">
        <f>IF(OR($I136=0,$J136=0,$K136=0),0,$H136*INDEX(CALC_StripData!$C$5:$DJ$119,$I136,8+$J136)/$K136)</f>
        <v/>
      </c>
      <c r="N136" s="19">
        <f>IF(OR($I136=0,$J136=0,$K136=0),0,$H136*INDEX(CALC_StripData!$C$5:$DJ$119,$I136,16+$J136)/$K136)</f>
        <v/>
      </c>
      <c r="O136" s="19">
        <f>IF(OR($I136=0,$J136=0,$K136=0),0,$H136*INDEX(CALC_StripData!$C$5:$DJ$119,$I136,24+$J136)/$K136)</f>
        <v/>
      </c>
      <c r="P136" s="19">
        <f>IF(OR($I136=0,$J136=0,$K136=0),0,$H136*INDEX(CALC_StripData!$C$5:$DJ$119,$I136,32+$J136)/$K136)</f>
        <v/>
      </c>
      <c r="Q136" s="19">
        <f>IF(OR($I136=0,$J136=0,$K136=0),0,$H136*INDEX(CALC_StripData!$C$5:$DJ$119,$I136,40+$J136)/$K136)</f>
        <v/>
      </c>
      <c r="R136" s="19">
        <f>IF(OR($I136=0,$J136=0,$K136=0),0,$H136*INDEX(CALC_StripData!$C$5:$DJ$119,$I136,48+$J136)/$K136)</f>
        <v/>
      </c>
      <c r="S136" s="19">
        <f>IF(OR($I136=0,$J136=0,$K136=0),0,$H136*INDEX(CALC_StripData!$C$5:$DJ$119,$I136,56+$J136)/$K136)</f>
        <v/>
      </c>
      <c r="T136" s="19">
        <f>IF(OR($I136=0,$J136=0,$K136=0),0,$H136*INDEX(CALC_StripData!$C$5:$DJ$119,$I136,64+$J136)/$K136)</f>
        <v/>
      </c>
      <c r="U136" s="19">
        <f>IF(OR($I136=0,$J136=0,$K136=0),0,$H136*INDEX(CALC_StripData!$C$5:$DJ$119,$I136,72+$J136)/$K136)</f>
        <v/>
      </c>
      <c r="V136" s="19">
        <f>IF(OR($I136=0,$J136=0,$K136=0),0,$H136*INDEX(CALC_StripData!$C$5:$DJ$119,$I136,80+$J136)/$K136)</f>
        <v/>
      </c>
      <c r="W136" s="19">
        <f>IF(OR($I136=0,$J136=0,$K136=0),0,$H136*INDEX(CALC_StripData!$C$5:$DJ$119,$I136,88+$J136)/$K136)</f>
        <v/>
      </c>
      <c r="X136" s="19">
        <f>IF(OR($I136=0,$J136=0,$K136=0),0,$H136*INDEX(CALC_StripData!$C$5:$DJ$119,$I136,96+$J136)/$K136)</f>
        <v/>
      </c>
      <c r="Y136" s="19">
        <f>IF(OR($I136=0,$J136=0,$K136=0),0,$H136*INDEX(CALC_StripData!$C$5:$DJ$119,$I136,104+$J136)/$K136)</f>
        <v/>
      </c>
      <c r="Z136" s="2">
        <f>ROUND(SUM($L136:$Y136)-$H136,6)</f>
        <v/>
      </c>
    </row>
    <row r="137">
      <c r="A137" s="2" t="n">
        <v>17</v>
      </c>
      <c r="B137" s="2" t="n">
        <v>5</v>
      </c>
      <c r="C137" s="9">
        <f>Settings!$B$6+4</f>
        <v/>
      </c>
      <c r="D137" s="9">
        <f>IN_Shock!$C$30</f>
        <v/>
      </c>
      <c r="E137" s="9">
        <f>IN_Shock!$D$30</f>
        <v/>
      </c>
      <c r="F137" s="9">
        <f>IN_Shock!$E$30</f>
        <v/>
      </c>
      <c r="G137" s="9">
        <f>IN_Shock!$F$30</f>
        <v/>
      </c>
      <c r="H137" s="9">
        <f>IF($F137="Y",IFERROR(IN_Shock!K30,0)*Settings!$B$12,0)</f>
        <v/>
      </c>
      <c r="I137" s="2">
        <f>IFERROR(MATCH($D137,Lists!$B$5:$B$119,0),0)</f>
        <v/>
      </c>
      <c r="J137" s="2">
        <f>IFERROR(MATCH($E137,Lists!$B$124:$B$131,0),0)</f>
        <v/>
      </c>
      <c r="K137" s="2">
        <f>IF(OR($I137=0,$J137=0),0,INDEX(CALC_PP!$C$5:$J$119,$I137,$J137))</f>
        <v/>
      </c>
      <c r="L137" s="19">
        <f>IF(OR($I137=0,$J137=0,$K137=0),0,$H137*INDEX(CALC_StripData!$C$5:$DJ$119,$I137,0+$J137)/$K137)</f>
        <v/>
      </c>
      <c r="M137" s="19">
        <f>IF(OR($I137=0,$J137=0,$K137=0),0,$H137*INDEX(CALC_StripData!$C$5:$DJ$119,$I137,8+$J137)/$K137)</f>
        <v/>
      </c>
      <c r="N137" s="19">
        <f>IF(OR($I137=0,$J137=0,$K137=0),0,$H137*INDEX(CALC_StripData!$C$5:$DJ$119,$I137,16+$J137)/$K137)</f>
        <v/>
      </c>
      <c r="O137" s="19">
        <f>IF(OR($I137=0,$J137=0,$K137=0),0,$H137*INDEX(CALC_StripData!$C$5:$DJ$119,$I137,24+$J137)/$K137)</f>
        <v/>
      </c>
      <c r="P137" s="19">
        <f>IF(OR($I137=0,$J137=0,$K137=0),0,$H137*INDEX(CALC_StripData!$C$5:$DJ$119,$I137,32+$J137)/$K137)</f>
        <v/>
      </c>
      <c r="Q137" s="19">
        <f>IF(OR($I137=0,$J137=0,$K137=0),0,$H137*INDEX(CALC_StripData!$C$5:$DJ$119,$I137,40+$J137)/$K137)</f>
        <v/>
      </c>
      <c r="R137" s="19">
        <f>IF(OR($I137=0,$J137=0,$K137=0),0,$H137*INDEX(CALC_StripData!$C$5:$DJ$119,$I137,48+$J137)/$K137)</f>
        <v/>
      </c>
      <c r="S137" s="19">
        <f>IF(OR($I137=0,$J137=0,$K137=0),0,$H137*INDEX(CALC_StripData!$C$5:$DJ$119,$I137,56+$J137)/$K137)</f>
        <v/>
      </c>
      <c r="T137" s="19">
        <f>IF(OR($I137=0,$J137=0,$K137=0),0,$H137*INDEX(CALC_StripData!$C$5:$DJ$119,$I137,64+$J137)/$K137)</f>
        <v/>
      </c>
      <c r="U137" s="19">
        <f>IF(OR($I137=0,$J137=0,$K137=0),0,$H137*INDEX(CALC_StripData!$C$5:$DJ$119,$I137,72+$J137)/$K137)</f>
        <v/>
      </c>
      <c r="V137" s="19">
        <f>IF(OR($I137=0,$J137=0,$K137=0),0,$H137*INDEX(CALC_StripData!$C$5:$DJ$119,$I137,80+$J137)/$K137)</f>
        <v/>
      </c>
      <c r="W137" s="19">
        <f>IF(OR($I137=0,$J137=0,$K137=0),0,$H137*INDEX(CALC_StripData!$C$5:$DJ$119,$I137,88+$J137)/$K137)</f>
        <v/>
      </c>
      <c r="X137" s="19">
        <f>IF(OR($I137=0,$J137=0,$K137=0),0,$H137*INDEX(CALC_StripData!$C$5:$DJ$119,$I137,96+$J137)/$K137)</f>
        <v/>
      </c>
      <c r="Y137" s="19">
        <f>IF(OR($I137=0,$J137=0,$K137=0),0,$H137*INDEX(CALC_StripData!$C$5:$DJ$119,$I137,104+$J137)/$K137)</f>
        <v/>
      </c>
      <c r="Z137" s="2">
        <f>ROUND(SUM($L137:$Y137)-$H137,6)</f>
        <v/>
      </c>
    </row>
    <row r="138">
      <c r="A138" s="2" t="n">
        <v>17</v>
      </c>
      <c r="B138" s="2" t="n">
        <v>6</v>
      </c>
      <c r="C138" s="9">
        <f>Settings!$B$6+5</f>
        <v/>
      </c>
      <c r="D138" s="9">
        <f>IN_Shock!$C$30</f>
        <v/>
      </c>
      <c r="E138" s="9">
        <f>IN_Shock!$D$30</f>
        <v/>
      </c>
      <c r="F138" s="9">
        <f>IN_Shock!$E$30</f>
        <v/>
      </c>
      <c r="G138" s="9">
        <f>IN_Shock!$F$30</f>
        <v/>
      </c>
      <c r="H138" s="9">
        <f>IF($F138="Y",IFERROR(IN_Shock!L30,0)*Settings!$B$12,0)</f>
        <v/>
      </c>
      <c r="I138" s="2">
        <f>IFERROR(MATCH($D138,Lists!$B$5:$B$119,0),0)</f>
        <v/>
      </c>
      <c r="J138" s="2">
        <f>IFERROR(MATCH($E138,Lists!$B$124:$B$131,0),0)</f>
        <v/>
      </c>
      <c r="K138" s="2">
        <f>IF(OR($I138=0,$J138=0),0,INDEX(CALC_PP!$C$5:$J$119,$I138,$J138))</f>
        <v/>
      </c>
      <c r="L138" s="19">
        <f>IF(OR($I138=0,$J138=0,$K138=0),0,$H138*INDEX(CALC_StripData!$C$5:$DJ$119,$I138,0+$J138)/$K138)</f>
        <v/>
      </c>
      <c r="M138" s="19">
        <f>IF(OR($I138=0,$J138=0,$K138=0),0,$H138*INDEX(CALC_StripData!$C$5:$DJ$119,$I138,8+$J138)/$K138)</f>
        <v/>
      </c>
      <c r="N138" s="19">
        <f>IF(OR($I138=0,$J138=0,$K138=0),0,$H138*INDEX(CALC_StripData!$C$5:$DJ$119,$I138,16+$J138)/$K138)</f>
        <v/>
      </c>
      <c r="O138" s="19">
        <f>IF(OR($I138=0,$J138=0,$K138=0),0,$H138*INDEX(CALC_StripData!$C$5:$DJ$119,$I138,24+$J138)/$K138)</f>
        <v/>
      </c>
      <c r="P138" s="19">
        <f>IF(OR($I138=0,$J138=0,$K138=0),0,$H138*INDEX(CALC_StripData!$C$5:$DJ$119,$I138,32+$J138)/$K138)</f>
        <v/>
      </c>
      <c r="Q138" s="19">
        <f>IF(OR($I138=0,$J138=0,$K138=0),0,$H138*INDEX(CALC_StripData!$C$5:$DJ$119,$I138,40+$J138)/$K138)</f>
        <v/>
      </c>
      <c r="R138" s="19">
        <f>IF(OR($I138=0,$J138=0,$K138=0),0,$H138*INDEX(CALC_StripData!$C$5:$DJ$119,$I138,48+$J138)/$K138)</f>
        <v/>
      </c>
      <c r="S138" s="19">
        <f>IF(OR($I138=0,$J138=0,$K138=0),0,$H138*INDEX(CALC_StripData!$C$5:$DJ$119,$I138,56+$J138)/$K138)</f>
        <v/>
      </c>
      <c r="T138" s="19">
        <f>IF(OR($I138=0,$J138=0,$K138=0),0,$H138*INDEX(CALC_StripData!$C$5:$DJ$119,$I138,64+$J138)/$K138)</f>
        <v/>
      </c>
      <c r="U138" s="19">
        <f>IF(OR($I138=0,$J138=0,$K138=0),0,$H138*INDEX(CALC_StripData!$C$5:$DJ$119,$I138,72+$J138)/$K138)</f>
        <v/>
      </c>
      <c r="V138" s="19">
        <f>IF(OR($I138=0,$J138=0,$K138=0),0,$H138*INDEX(CALC_StripData!$C$5:$DJ$119,$I138,80+$J138)/$K138)</f>
        <v/>
      </c>
      <c r="W138" s="19">
        <f>IF(OR($I138=0,$J138=0,$K138=0),0,$H138*INDEX(CALC_StripData!$C$5:$DJ$119,$I138,88+$J138)/$K138)</f>
        <v/>
      </c>
      <c r="X138" s="19">
        <f>IF(OR($I138=0,$J138=0,$K138=0),0,$H138*INDEX(CALC_StripData!$C$5:$DJ$119,$I138,96+$J138)/$K138)</f>
        <v/>
      </c>
      <c r="Y138" s="19">
        <f>IF(OR($I138=0,$J138=0,$K138=0),0,$H138*INDEX(CALC_StripData!$C$5:$DJ$119,$I138,104+$J138)/$K138)</f>
        <v/>
      </c>
      <c r="Z138" s="2">
        <f>ROUND(SUM($L138:$Y138)-$H138,6)</f>
        <v/>
      </c>
    </row>
    <row r="139">
      <c r="A139" s="2" t="n">
        <v>17</v>
      </c>
      <c r="B139" s="2" t="n">
        <v>7</v>
      </c>
      <c r="C139" s="9">
        <f>Settings!$B$6+6</f>
        <v/>
      </c>
      <c r="D139" s="9">
        <f>IN_Shock!$C$30</f>
        <v/>
      </c>
      <c r="E139" s="9">
        <f>IN_Shock!$D$30</f>
        <v/>
      </c>
      <c r="F139" s="9">
        <f>IN_Shock!$E$30</f>
        <v/>
      </c>
      <c r="G139" s="9">
        <f>IN_Shock!$F$30</f>
        <v/>
      </c>
      <c r="H139" s="9">
        <f>IF($F139="Y",IFERROR(IN_Shock!M30,0)*Settings!$B$12,0)</f>
        <v/>
      </c>
      <c r="I139" s="2">
        <f>IFERROR(MATCH($D139,Lists!$B$5:$B$119,0),0)</f>
        <v/>
      </c>
      <c r="J139" s="2">
        <f>IFERROR(MATCH($E139,Lists!$B$124:$B$131,0),0)</f>
        <v/>
      </c>
      <c r="K139" s="2">
        <f>IF(OR($I139=0,$J139=0),0,INDEX(CALC_PP!$C$5:$J$119,$I139,$J139))</f>
        <v/>
      </c>
      <c r="L139" s="19">
        <f>IF(OR($I139=0,$J139=0,$K139=0),0,$H139*INDEX(CALC_StripData!$C$5:$DJ$119,$I139,0+$J139)/$K139)</f>
        <v/>
      </c>
      <c r="M139" s="19">
        <f>IF(OR($I139=0,$J139=0,$K139=0),0,$H139*INDEX(CALC_StripData!$C$5:$DJ$119,$I139,8+$J139)/$K139)</f>
        <v/>
      </c>
      <c r="N139" s="19">
        <f>IF(OR($I139=0,$J139=0,$K139=0),0,$H139*INDEX(CALC_StripData!$C$5:$DJ$119,$I139,16+$J139)/$K139)</f>
        <v/>
      </c>
      <c r="O139" s="19">
        <f>IF(OR($I139=0,$J139=0,$K139=0),0,$H139*INDEX(CALC_StripData!$C$5:$DJ$119,$I139,24+$J139)/$K139)</f>
        <v/>
      </c>
      <c r="P139" s="19">
        <f>IF(OR($I139=0,$J139=0,$K139=0),0,$H139*INDEX(CALC_StripData!$C$5:$DJ$119,$I139,32+$J139)/$K139)</f>
        <v/>
      </c>
      <c r="Q139" s="19">
        <f>IF(OR($I139=0,$J139=0,$K139=0),0,$H139*INDEX(CALC_StripData!$C$5:$DJ$119,$I139,40+$J139)/$K139)</f>
        <v/>
      </c>
      <c r="R139" s="19">
        <f>IF(OR($I139=0,$J139=0,$K139=0),0,$H139*INDEX(CALC_StripData!$C$5:$DJ$119,$I139,48+$J139)/$K139)</f>
        <v/>
      </c>
      <c r="S139" s="19">
        <f>IF(OR($I139=0,$J139=0,$K139=0),0,$H139*INDEX(CALC_StripData!$C$5:$DJ$119,$I139,56+$J139)/$K139)</f>
        <v/>
      </c>
      <c r="T139" s="19">
        <f>IF(OR($I139=0,$J139=0,$K139=0),0,$H139*INDEX(CALC_StripData!$C$5:$DJ$119,$I139,64+$J139)/$K139)</f>
        <v/>
      </c>
      <c r="U139" s="19">
        <f>IF(OR($I139=0,$J139=0,$K139=0),0,$H139*INDEX(CALC_StripData!$C$5:$DJ$119,$I139,72+$J139)/$K139)</f>
        <v/>
      </c>
      <c r="V139" s="19">
        <f>IF(OR($I139=0,$J139=0,$K139=0),0,$H139*INDEX(CALC_StripData!$C$5:$DJ$119,$I139,80+$J139)/$K139)</f>
        <v/>
      </c>
      <c r="W139" s="19">
        <f>IF(OR($I139=0,$J139=0,$K139=0),0,$H139*INDEX(CALC_StripData!$C$5:$DJ$119,$I139,88+$J139)/$K139)</f>
        <v/>
      </c>
      <c r="X139" s="19">
        <f>IF(OR($I139=0,$J139=0,$K139=0),0,$H139*INDEX(CALC_StripData!$C$5:$DJ$119,$I139,96+$J139)/$K139)</f>
        <v/>
      </c>
      <c r="Y139" s="19">
        <f>IF(OR($I139=0,$J139=0,$K139=0),0,$H139*INDEX(CALC_StripData!$C$5:$DJ$119,$I139,104+$J139)/$K139)</f>
        <v/>
      </c>
      <c r="Z139" s="2">
        <f>ROUND(SUM($L139:$Y139)-$H139,6)</f>
        <v/>
      </c>
    </row>
    <row r="140">
      <c r="A140" s="2" t="n">
        <v>17</v>
      </c>
      <c r="B140" s="2" t="n">
        <v>8</v>
      </c>
      <c r="C140" s="9">
        <f>Settings!$B$6+7</f>
        <v/>
      </c>
      <c r="D140" s="9">
        <f>IN_Shock!$C$30</f>
        <v/>
      </c>
      <c r="E140" s="9">
        <f>IN_Shock!$D$30</f>
        <v/>
      </c>
      <c r="F140" s="9">
        <f>IN_Shock!$E$30</f>
        <v/>
      </c>
      <c r="G140" s="9">
        <f>IN_Shock!$F$30</f>
        <v/>
      </c>
      <c r="H140" s="9">
        <f>IF($F140="Y",IFERROR(IN_Shock!N30,0)*Settings!$B$12,0)</f>
        <v/>
      </c>
      <c r="I140" s="2">
        <f>IFERROR(MATCH($D140,Lists!$B$5:$B$119,0),0)</f>
        <v/>
      </c>
      <c r="J140" s="2">
        <f>IFERROR(MATCH($E140,Lists!$B$124:$B$131,0),0)</f>
        <v/>
      </c>
      <c r="K140" s="2">
        <f>IF(OR($I140=0,$J140=0),0,INDEX(CALC_PP!$C$5:$J$119,$I140,$J140))</f>
        <v/>
      </c>
      <c r="L140" s="19">
        <f>IF(OR($I140=0,$J140=0,$K140=0),0,$H140*INDEX(CALC_StripData!$C$5:$DJ$119,$I140,0+$J140)/$K140)</f>
        <v/>
      </c>
      <c r="M140" s="19">
        <f>IF(OR($I140=0,$J140=0,$K140=0),0,$H140*INDEX(CALC_StripData!$C$5:$DJ$119,$I140,8+$J140)/$K140)</f>
        <v/>
      </c>
      <c r="N140" s="19">
        <f>IF(OR($I140=0,$J140=0,$K140=0),0,$H140*INDEX(CALC_StripData!$C$5:$DJ$119,$I140,16+$J140)/$K140)</f>
        <v/>
      </c>
      <c r="O140" s="19">
        <f>IF(OR($I140=0,$J140=0,$K140=0),0,$H140*INDEX(CALC_StripData!$C$5:$DJ$119,$I140,24+$J140)/$K140)</f>
        <v/>
      </c>
      <c r="P140" s="19">
        <f>IF(OR($I140=0,$J140=0,$K140=0),0,$H140*INDEX(CALC_StripData!$C$5:$DJ$119,$I140,32+$J140)/$K140)</f>
        <v/>
      </c>
      <c r="Q140" s="19">
        <f>IF(OR($I140=0,$J140=0,$K140=0),0,$H140*INDEX(CALC_StripData!$C$5:$DJ$119,$I140,40+$J140)/$K140)</f>
        <v/>
      </c>
      <c r="R140" s="19">
        <f>IF(OR($I140=0,$J140=0,$K140=0),0,$H140*INDEX(CALC_StripData!$C$5:$DJ$119,$I140,48+$J140)/$K140)</f>
        <v/>
      </c>
      <c r="S140" s="19">
        <f>IF(OR($I140=0,$J140=0,$K140=0),0,$H140*INDEX(CALC_StripData!$C$5:$DJ$119,$I140,56+$J140)/$K140)</f>
        <v/>
      </c>
      <c r="T140" s="19">
        <f>IF(OR($I140=0,$J140=0,$K140=0),0,$H140*INDEX(CALC_StripData!$C$5:$DJ$119,$I140,64+$J140)/$K140)</f>
        <v/>
      </c>
      <c r="U140" s="19">
        <f>IF(OR($I140=0,$J140=0,$K140=0),0,$H140*INDEX(CALC_StripData!$C$5:$DJ$119,$I140,72+$J140)/$K140)</f>
        <v/>
      </c>
      <c r="V140" s="19">
        <f>IF(OR($I140=0,$J140=0,$K140=0),0,$H140*INDEX(CALC_StripData!$C$5:$DJ$119,$I140,80+$J140)/$K140)</f>
        <v/>
      </c>
      <c r="W140" s="19">
        <f>IF(OR($I140=0,$J140=0,$K140=0),0,$H140*INDEX(CALC_StripData!$C$5:$DJ$119,$I140,88+$J140)/$K140)</f>
        <v/>
      </c>
      <c r="X140" s="19">
        <f>IF(OR($I140=0,$J140=0,$K140=0),0,$H140*INDEX(CALC_StripData!$C$5:$DJ$119,$I140,96+$J140)/$K140)</f>
        <v/>
      </c>
      <c r="Y140" s="19">
        <f>IF(OR($I140=0,$J140=0,$K140=0),0,$H140*INDEX(CALC_StripData!$C$5:$DJ$119,$I140,104+$J140)/$K140)</f>
        <v/>
      </c>
      <c r="Z140" s="2">
        <f>ROUND(SUM($L140:$Y140)-$H140,6)</f>
        <v/>
      </c>
    </row>
    <row r="141">
      <c r="A141" s="2" t="n">
        <v>18</v>
      </c>
      <c r="B141" s="2" t="n">
        <v>1</v>
      </c>
      <c r="C141" s="9">
        <f>Settings!$B$6+0</f>
        <v/>
      </c>
      <c r="D141" s="9">
        <f>IN_Shock!$C$31</f>
        <v/>
      </c>
      <c r="E141" s="9">
        <f>IN_Shock!$D$31</f>
        <v/>
      </c>
      <c r="F141" s="9">
        <f>IN_Shock!$E$31</f>
        <v/>
      </c>
      <c r="G141" s="9">
        <f>IN_Shock!$F$31</f>
        <v/>
      </c>
      <c r="H141" s="9">
        <f>IF($F141="Y",IFERROR(IN_Shock!G31,0)*Settings!$B$12,0)</f>
        <v/>
      </c>
      <c r="I141" s="2">
        <f>IFERROR(MATCH($D141,Lists!$B$5:$B$119,0),0)</f>
        <v/>
      </c>
      <c r="J141" s="2">
        <f>IFERROR(MATCH($E141,Lists!$B$124:$B$131,0),0)</f>
        <v/>
      </c>
      <c r="K141" s="2">
        <f>IF(OR($I141=0,$J141=0),0,INDEX(CALC_PP!$C$5:$J$119,$I141,$J141))</f>
        <v/>
      </c>
      <c r="L141" s="19">
        <f>IF(OR($I141=0,$J141=0,$K141=0),0,$H141*INDEX(CALC_StripData!$C$5:$DJ$119,$I141,0+$J141)/$K141)</f>
        <v/>
      </c>
      <c r="M141" s="19">
        <f>IF(OR($I141=0,$J141=0,$K141=0),0,$H141*INDEX(CALC_StripData!$C$5:$DJ$119,$I141,8+$J141)/$K141)</f>
        <v/>
      </c>
      <c r="N141" s="19">
        <f>IF(OR($I141=0,$J141=0,$K141=0),0,$H141*INDEX(CALC_StripData!$C$5:$DJ$119,$I141,16+$J141)/$K141)</f>
        <v/>
      </c>
      <c r="O141" s="19">
        <f>IF(OR($I141=0,$J141=0,$K141=0),0,$H141*INDEX(CALC_StripData!$C$5:$DJ$119,$I141,24+$J141)/$K141)</f>
        <v/>
      </c>
      <c r="P141" s="19">
        <f>IF(OR($I141=0,$J141=0,$K141=0),0,$H141*INDEX(CALC_StripData!$C$5:$DJ$119,$I141,32+$J141)/$K141)</f>
        <v/>
      </c>
      <c r="Q141" s="19">
        <f>IF(OR($I141=0,$J141=0,$K141=0),0,$H141*INDEX(CALC_StripData!$C$5:$DJ$119,$I141,40+$J141)/$K141)</f>
        <v/>
      </c>
      <c r="R141" s="19">
        <f>IF(OR($I141=0,$J141=0,$K141=0),0,$H141*INDEX(CALC_StripData!$C$5:$DJ$119,$I141,48+$J141)/$K141)</f>
        <v/>
      </c>
      <c r="S141" s="19">
        <f>IF(OR($I141=0,$J141=0,$K141=0),0,$H141*INDEX(CALC_StripData!$C$5:$DJ$119,$I141,56+$J141)/$K141)</f>
        <v/>
      </c>
      <c r="T141" s="19">
        <f>IF(OR($I141=0,$J141=0,$K141=0),0,$H141*INDEX(CALC_StripData!$C$5:$DJ$119,$I141,64+$J141)/$K141)</f>
        <v/>
      </c>
      <c r="U141" s="19">
        <f>IF(OR($I141=0,$J141=0,$K141=0),0,$H141*INDEX(CALC_StripData!$C$5:$DJ$119,$I141,72+$J141)/$K141)</f>
        <v/>
      </c>
      <c r="V141" s="19">
        <f>IF(OR($I141=0,$J141=0,$K141=0),0,$H141*INDEX(CALC_StripData!$C$5:$DJ$119,$I141,80+$J141)/$K141)</f>
        <v/>
      </c>
      <c r="W141" s="19">
        <f>IF(OR($I141=0,$J141=0,$K141=0),0,$H141*INDEX(CALC_StripData!$C$5:$DJ$119,$I141,88+$J141)/$K141)</f>
        <v/>
      </c>
      <c r="X141" s="19">
        <f>IF(OR($I141=0,$J141=0,$K141=0),0,$H141*INDEX(CALC_StripData!$C$5:$DJ$119,$I141,96+$J141)/$K141)</f>
        <v/>
      </c>
      <c r="Y141" s="19">
        <f>IF(OR($I141=0,$J141=0,$K141=0),0,$H141*INDEX(CALC_StripData!$C$5:$DJ$119,$I141,104+$J141)/$K141)</f>
        <v/>
      </c>
      <c r="Z141" s="2">
        <f>ROUND(SUM($L141:$Y141)-$H141,6)</f>
        <v/>
      </c>
    </row>
    <row r="142">
      <c r="A142" s="2" t="n">
        <v>18</v>
      </c>
      <c r="B142" s="2" t="n">
        <v>2</v>
      </c>
      <c r="C142" s="9">
        <f>Settings!$B$6+1</f>
        <v/>
      </c>
      <c r="D142" s="9">
        <f>IN_Shock!$C$31</f>
        <v/>
      </c>
      <c r="E142" s="9">
        <f>IN_Shock!$D$31</f>
        <v/>
      </c>
      <c r="F142" s="9">
        <f>IN_Shock!$E$31</f>
        <v/>
      </c>
      <c r="G142" s="9">
        <f>IN_Shock!$F$31</f>
        <v/>
      </c>
      <c r="H142" s="9">
        <f>IF($F142="Y",IFERROR(IN_Shock!H31,0)*Settings!$B$12,0)</f>
        <v/>
      </c>
      <c r="I142" s="2">
        <f>IFERROR(MATCH($D142,Lists!$B$5:$B$119,0),0)</f>
        <v/>
      </c>
      <c r="J142" s="2">
        <f>IFERROR(MATCH($E142,Lists!$B$124:$B$131,0),0)</f>
        <v/>
      </c>
      <c r="K142" s="2">
        <f>IF(OR($I142=0,$J142=0),0,INDEX(CALC_PP!$C$5:$J$119,$I142,$J142))</f>
        <v/>
      </c>
      <c r="L142" s="19">
        <f>IF(OR($I142=0,$J142=0,$K142=0),0,$H142*INDEX(CALC_StripData!$C$5:$DJ$119,$I142,0+$J142)/$K142)</f>
        <v/>
      </c>
      <c r="M142" s="19">
        <f>IF(OR($I142=0,$J142=0,$K142=0),0,$H142*INDEX(CALC_StripData!$C$5:$DJ$119,$I142,8+$J142)/$K142)</f>
        <v/>
      </c>
      <c r="N142" s="19">
        <f>IF(OR($I142=0,$J142=0,$K142=0),0,$H142*INDEX(CALC_StripData!$C$5:$DJ$119,$I142,16+$J142)/$K142)</f>
        <v/>
      </c>
      <c r="O142" s="19">
        <f>IF(OR($I142=0,$J142=0,$K142=0),0,$H142*INDEX(CALC_StripData!$C$5:$DJ$119,$I142,24+$J142)/$K142)</f>
        <v/>
      </c>
      <c r="P142" s="19">
        <f>IF(OR($I142=0,$J142=0,$K142=0),0,$H142*INDEX(CALC_StripData!$C$5:$DJ$119,$I142,32+$J142)/$K142)</f>
        <v/>
      </c>
      <c r="Q142" s="19">
        <f>IF(OR($I142=0,$J142=0,$K142=0),0,$H142*INDEX(CALC_StripData!$C$5:$DJ$119,$I142,40+$J142)/$K142)</f>
        <v/>
      </c>
      <c r="R142" s="19">
        <f>IF(OR($I142=0,$J142=0,$K142=0),0,$H142*INDEX(CALC_StripData!$C$5:$DJ$119,$I142,48+$J142)/$K142)</f>
        <v/>
      </c>
      <c r="S142" s="19">
        <f>IF(OR($I142=0,$J142=0,$K142=0),0,$H142*INDEX(CALC_StripData!$C$5:$DJ$119,$I142,56+$J142)/$K142)</f>
        <v/>
      </c>
      <c r="T142" s="19">
        <f>IF(OR($I142=0,$J142=0,$K142=0),0,$H142*INDEX(CALC_StripData!$C$5:$DJ$119,$I142,64+$J142)/$K142)</f>
        <v/>
      </c>
      <c r="U142" s="19">
        <f>IF(OR($I142=0,$J142=0,$K142=0),0,$H142*INDEX(CALC_StripData!$C$5:$DJ$119,$I142,72+$J142)/$K142)</f>
        <v/>
      </c>
      <c r="V142" s="19">
        <f>IF(OR($I142=0,$J142=0,$K142=0),0,$H142*INDEX(CALC_StripData!$C$5:$DJ$119,$I142,80+$J142)/$K142)</f>
        <v/>
      </c>
      <c r="W142" s="19">
        <f>IF(OR($I142=0,$J142=0,$K142=0),0,$H142*INDEX(CALC_StripData!$C$5:$DJ$119,$I142,88+$J142)/$K142)</f>
        <v/>
      </c>
      <c r="X142" s="19">
        <f>IF(OR($I142=0,$J142=0,$K142=0),0,$H142*INDEX(CALC_StripData!$C$5:$DJ$119,$I142,96+$J142)/$K142)</f>
        <v/>
      </c>
      <c r="Y142" s="19">
        <f>IF(OR($I142=0,$J142=0,$K142=0),0,$H142*INDEX(CALC_StripData!$C$5:$DJ$119,$I142,104+$J142)/$K142)</f>
        <v/>
      </c>
      <c r="Z142" s="2">
        <f>ROUND(SUM($L142:$Y142)-$H142,6)</f>
        <v/>
      </c>
    </row>
    <row r="143">
      <c r="A143" s="2" t="n">
        <v>18</v>
      </c>
      <c r="B143" s="2" t="n">
        <v>3</v>
      </c>
      <c r="C143" s="9">
        <f>Settings!$B$6+2</f>
        <v/>
      </c>
      <c r="D143" s="9">
        <f>IN_Shock!$C$31</f>
        <v/>
      </c>
      <c r="E143" s="9">
        <f>IN_Shock!$D$31</f>
        <v/>
      </c>
      <c r="F143" s="9">
        <f>IN_Shock!$E$31</f>
        <v/>
      </c>
      <c r="G143" s="9">
        <f>IN_Shock!$F$31</f>
        <v/>
      </c>
      <c r="H143" s="9">
        <f>IF($F143="Y",IFERROR(IN_Shock!I31,0)*Settings!$B$12,0)</f>
        <v/>
      </c>
      <c r="I143" s="2">
        <f>IFERROR(MATCH($D143,Lists!$B$5:$B$119,0),0)</f>
        <v/>
      </c>
      <c r="J143" s="2">
        <f>IFERROR(MATCH($E143,Lists!$B$124:$B$131,0),0)</f>
        <v/>
      </c>
      <c r="K143" s="2">
        <f>IF(OR($I143=0,$J143=0),0,INDEX(CALC_PP!$C$5:$J$119,$I143,$J143))</f>
        <v/>
      </c>
      <c r="L143" s="19">
        <f>IF(OR($I143=0,$J143=0,$K143=0),0,$H143*INDEX(CALC_StripData!$C$5:$DJ$119,$I143,0+$J143)/$K143)</f>
        <v/>
      </c>
      <c r="M143" s="19">
        <f>IF(OR($I143=0,$J143=0,$K143=0),0,$H143*INDEX(CALC_StripData!$C$5:$DJ$119,$I143,8+$J143)/$K143)</f>
        <v/>
      </c>
      <c r="N143" s="19">
        <f>IF(OR($I143=0,$J143=0,$K143=0),0,$H143*INDEX(CALC_StripData!$C$5:$DJ$119,$I143,16+$J143)/$K143)</f>
        <v/>
      </c>
      <c r="O143" s="19">
        <f>IF(OR($I143=0,$J143=0,$K143=0),0,$H143*INDEX(CALC_StripData!$C$5:$DJ$119,$I143,24+$J143)/$K143)</f>
        <v/>
      </c>
      <c r="P143" s="19">
        <f>IF(OR($I143=0,$J143=0,$K143=0),0,$H143*INDEX(CALC_StripData!$C$5:$DJ$119,$I143,32+$J143)/$K143)</f>
        <v/>
      </c>
      <c r="Q143" s="19">
        <f>IF(OR($I143=0,$J143=0,$K143=0),0,$H143*INDEX(CALC_StripData!$C$5:$DJ$119,$I143,40+$J143)/$K143)</f>
        <v/>
      </c>
      <c r="R143" s="19">
        <f>IF(OR($I143=0,$J143=0,$K143=0),0,$H143*INDEX(CALC_StripData!$C$5:$DJ$119,$I143,48+$J143)/$K143)</f>
        <v/>
      </c>
      <c r="S143" s="19">
        <f>IF(OR($I143=0,$J143=0,$K143=0),0,$H143*INDEX(CALC_StripData!$C$5:$DJ$119,$I143,56+$J143)/$K143)</f>
        <v/>
      </c>
      <c r="T143" s="19">
        <f>IF(OR($I143=0,$J143=0,$K143=0),0,$H143*INDEX(CALC_StripData!$C$5:$DJ$119,$I143,64+$J143)/$K143)</f>
        <v/>
      </c>
      <c r="U143" s="19">
        <f>IF(OR($I143=0,$J143=0,$K143=0),0,$H143*INDEX(CALC_StripData!$C$5:$DJ$119,$I143,72+$J143)/$K143)</f>
        <v/>
      </c>
      <c r="V143" s="19">
        <f>IF(OR($I143=0,$J143=0,$K143=0),0,$H143*INDEX(CALC_StripData!$C$5:$DJ$119,$I143,80+$J143)/$K143)</f>
        <v/>
      </c>
      <c r="W143" s="19">
        <f>IF(OR($I143=0,$J143=0,$K143=0),0,$H143*INDEX(CALC_StripData!$C$5:$DJ$119,$I143,88+$J143)/$K143)</f>
        <v/>
      </c>
      <c r="X143" s="19">
        <f>IF(OR($I143=0,$J143=0,$K143=0),0,$H143*INDEX(CALC_StripData!$C$5:$DJ$119,$I143,96+$J143)/$K143)</f>
        <v/>
      </c>
      <c r="Y143" s="19">
        <f>IF(OR($I143=0,$J143=0,$K143=0),0,$H143*INDEX(CALC_StripData!$C$5:$DJ$119,$I143,104+$J143)/$K143)</f>
        <v/>
      </c>
      <c r="Z143" s="2">
        <f>ROUND(SUM($L143:$Y143)-$H143,6)</f>
        <v/>
      </c>
    </row>
    <row r="144">
      <c r="A144" s="2" t="n">
        <v>18</v>
      </c>
      <c r="B144" s="2" t="n">
        <v>4</v>
      </c>
      <c r="C144" s="9">
        <f>Settings!$B$6+3</f>
        <v/>
      </c>
      <c r="D144" s="9">
        <f>IN_Shock!$C$31</f>
        <v/>
      </c>
      <c r="E144" s="9">
        <f>IN_Shock!$D$31</f>
        <v/>
      </c>
      <c r="F144" s="9">
        <f>IN_Shock!$E$31</f>
        <v/>
      </c>
      <c r="G144" s="9">
        <f>IN_Shock!$F$31</f>
        <v/>
      </c>
      <c r="H144" s="9">
        <f>IF($F144="Y",IFERROR(IN_Shock!J31,0)*Settings!$B$12,0)</f>
        <v/>
      </c>
      <c r="I144" s="2">
        <f>IFERROR(MATCH($D144,Lists!$B$5:$B$119,0),0)</f>
        <v/>
      </c>
      <c r="J144" s="2">
        <f>IFERROR(MATCH($E144,Lists!$B$124:$B$131,0),0)</f>
        <v/>
      </c>
      <c r="K144" s="2">
        <f>IF(OR($I144=0,$J144=0),0,INDEX(CALC_PP!$C$5:$J$119,$I144,$J144))</f>
        <v/>
      </c>
      <c r="L144" s="19">
        <f>IF(OR($I144=0,$J144=0,$K144=0),0,$H144*INDEX(CALC_StripData!$C$5:$DJ$119,$I144,0+$J144)/$K144)</f>
        <v/>
      </c>
      <c r="M144" s="19">
        <f>IF(OR($I144=0,$J144=0,$K144=0),0,$H144*INDEX(CALC_StripData!$C$5:$DJ$119,$I144,8+$J144)/$K144)</f>
        <v/>
      </c>
      <c r="N144" s="19">
        <f>IF(OR($I144=0,$J144=0,$K144=0),0,$H144*INDEX(CALC_StripData!$C$5:$DJ$119,$I144,16+$J144)/$K144)</f>
        <v/>
      </c>
      <c r="O144" s="19">
        <f>IF(OR($I144=0,$J144=0,$K144=0),0,$H144*INDEX(CALC_StripData!$C$5:$DJ$119,$I144,24+$J144)/$K144)</f>
        <v/>
      </c>
      <c r="P144" s="19">
        <f>IF(OR($I144=0,$J144=0,$K144=0),0,$H144*INDEX(CALC_StripData!$C$5:$DJ$119,$I144,32+$J144)/$K144)</f>
        <v/>
      </c>
      <c r="Q144" s="19">
        <f>IF(OR($I144=0,$J144=0,$K144=0),0,$H144*INDEX(CALC_StripData!$C$5:$DJ$119,$I144,40+$J144)/$K144)</f>
        <v/>
      </c>
      <c r="R144" s="19">
        <f>IF(OR($I144=0,$J144=0,$K144=0),0,$H144*INDEX(CALC_StripData!$C$5:$DJ$119,$I144,48+$J144)/$K144)</f>
        <v/>
      </c>
      <c r="S144" s="19">
        <f>IF(OR($I144=0,$J144=0,$K144=0),0,$H144*INDEX(CALC_StripData!$C$5:$DJ$119,$I144,56+$J144)/$K144)</f>
        <v/>
      </c>
      <c r="T144" s="19">
        <f>IF(OR($I144=0,$J144=0,$K144=0),0,$H144*INDEX(CALC_StripData!$C$5:$DJ$119,$I144,64+$J144)/$K144)</f>
        <v/>
      </c>
      <c r="U144" s="19">
        <f>IF(OR($I144=0,$J144=0,$K144=0),0,$H144*INDEX(CALC_StripData!$C$5:$DJ$119,$I144,72+$J144)/$K144)</f>
        <v/>
      </c>
      <c r="V144" s="19">
        <f>IF(OR($I144=0,$J144=0,$K144=0),0,$H144*INDEX(CALC_StripData!$C$5:$DJ$119,$I144,80+$J144)/$K144)</f>
        <v/>
      </c>
      <c r="W144" s="19">
        <f>IF(OR($I144=0,$J144=0,$K144=0),0,$H144*INDEX(CALC_StripData!$C$5:$DJ$119,$I144,88+$J144)/$K144)</f>
        <v/>
      </c>
      <c r="X144" s="19">
        <f>IF(OR($I144=0,$J144=0,$K144=0),0,$H144*INDEX(CALC_StripData!$C$5:$DJ$119,$I144,96+$J144)/$K144)</f>
        <v/>
      </c>
      <c r="Y144" s="19">
        <f>IF(OR($I144=0,$J144=0,$K144=0),0,$H144*INDEX(CALC_StripData!$C$5:$DJ$119,$I144,104+$J144)/$K144)</f>
        <v/>
      </c>
      <c r="Z144" s="2">
        <f>ROUND(SUM($L144:$Y144)-$H144,6)</f>
        <v/>
      </c>
    </row>
    <row r="145">
      <c r="A145" s="2" t="n">
        <v>18</v>
      </c>
      <c r="B145" s="2" t="n">
        <v>5</v>
      </c>
      <c r="C145" s="9">
        <f>Settings!$B$6+4</f>
        <v/>
      </c>
      <c r="D145" s="9">
        <f>IN_Shock!$C$31</f>
        <v/>
      </c>
      <c r="E145" s="9">
        <f>IN_Shock!$D$31</f>
        <v/>
      </c>
      <c r="F145" s="9">
        <f>IN_Shock!$E$31</f>
        <v/>
      </c>
      <c r="G145" s="9">
        <f>IN_Shock!$F$31</f>
        <v/>
      </c>
      <c r="H145" s="9">
        <f>IF($F145="Y",IFERROR(IN_Shock!K31,0)*Settings!$B$12,0)</f>
        <v/>
      </c>
      <c r="I145" s="2">
        <f>IFERROR(MATCH($D145,Lists!$B$5:$B$119,0),0)</f>
        <v/>
      </c>
      <c r="J145" s="2">
        <f>IFERROR(MATCH($E145,Lists!$B$124:$B$131,0),0)</f>
        <v/>
      </c>
      <c r="K145" s="2">
        <f>IF(OR($I145=0,$J145=0),0,INDEX(CALC_PP!$C$5:$J$119,$I145,$J145))</f>
        <v/>
      </c>
      <c r="L145" s="19">
        <f>IF(OR($I145=0,$J145=0,$K145=0),0,$H145*INDEX(CALC_StripData!$C$5:$DJ$119,$I145,0+$J145)/$K145)</f>
        <v/>
      </c>
      <c r="M145" s="19">
        <f>IF(OR($I145=0,$J145=0,$K145=0),0,$H145*INDEX(CALC_StripData!$C$5:$DJ$119,$I145,8+$J145)/$K145)</f>
        <v/>
      </c>
      <c r="N145" s="19">
        <f>IF(OR($I145=0,$J145=0,$K145=0),0,$H145*INDEX(CALC_StripData!$C$5:$DJ$119,$I145,16+$J145)/$K145)</f>
        <v/>
      </c>
      <c r="O145" s="19">
        <f>IF(OR($I145=0,$J145=0,$K145=0),0,$H145*INDEX(CALC_StripData!$C$5:$DJ$119,$I145,24+$J145)/$K145)</f>
        <v/>
      </c>
      <c r="P145" s="19">
        <f>IF(OR($I145=0,$J145=0,$K145=0),0,$H145*INDEX(CALC_StripData!$C$5:$DJ$119,$I145,32+$J145)/$K145)</f>
        <v/>
      </c>
      <c r="Q145" s="19">
        <f>IF(OR($I145=0,$J145=0,$K145=0),0,$H145*INDEX(CALC_StripData!$C$5:$DJ$119,$I145,40+$J145)/$K145)</f>
        <v/>
      </c>
      <c r="R145" s="19">
        <f>IF(OR($I145=0,$J145=0,$K145=0),0,$H145*INDEX(CALC_StripData!$C$5:$DJ$119,$I145,48+$J145)/$K145)</f>
        <v/>
      </c>
      <c r="S145" s="19">
        <f>IF(OR($I145=0,$J145=0,$K145=0),0,$H145*INDEX(CALC_StripData!$C$5:$DJ$119,$I145,56+$J145)/$K145)</f>
        <v/>
      </c>
      <c r="T145" s="19">
        <f>IF(OR($I145=0,$J145=0,$K145=0),0,$H145*INDEX(CALC_StripData!$C$5:$DJ$119,$I145,64+$J145)/$K145)</f>
        <v/>
      </c>
      <c r="U145" s="19">
        <f>IF(OR($I145=0,$J145=0,$K145=0),0,$H145*INDEX(CALC_StripData!$C$5:$DJ$119,$I145,72+$J145)/$K145)</f>
        <v/>
      </c>
      <c r="V145" s="19">
        <f>IF(OR($I145=0,$J145=0,$K145=0),0,$H145*INDEX(CALC_StripData!$C$5:$DJ$119,$I145,80+$J145)/$K145)</f>
        <v/>
      </c>
      <c r="W145" s="19">
        <f>IF(OR($I145=0,$J145=0,$K145=0),0,$H145*INDEX(CALC_StripData!$C$5:$DJ$119,$I145,88+$J145)/$K145)</f>
        <v/>
      </c>
      <c r="X145" s="19">
        <f>IF(OR($I145=0,$J145=0,$K145=0),0,$H145*INDEX(CALC_StripData!$C$5:$DJ$119,$I145,96+$J145)/$K145)</f>
        <v/>
      </c>
      <c r="Y145" s="19">
        <f>IF(OR($I145=0,$J145=0,$K145=0),0,$H145*INDEX(CALC_StripData!$C$5:$DJ$119,$I145,104+$J145)/$K145)</f>
        <v/>
      </c>
      <c r="Z145" s="2">
        <f>ROUND(SUM($L145:$Y145)-$H145,6)</f>
        <v/>
      </c>
    </row>
    <row r="146">
      <c r="A146" s="2" t="n">
        <v>18</v>
      </c>
      <c r="B146" s="2" t="n">
        <v>6</v>
      </c>
      <c r="C146" s="9">
        <f>Settings!$B$6+5</f>
        <v/>
      </c>
      <c r="D146" s="9">
        <f>IN_Shock!$C$31</f>
        <v/>
      </c>
      <c r="E146" s="9">
        <f>IN_Shock!$D$31</f>
        <v/>
      </c>
      <c r="F146" s="9">
        <f>IN_Shock!$E$31</f>
        <v/>
      </c>
      <c r="G146" s="9">
        <f>IN_Shock!$F$31</f>
        <v/>
      </c>
      <c r="H146" s="9">
        <f>IF($F146="Y",IFERROR(IN_Shock!L31,0)*Settings!$B$12,0)</f>
        <v/>
      </c>
      <c r="I146" s="2">
        <f>IFERROR(MATCH($D146,Lists!$B$5:$B$119,0),0)</f>
        <v/>
      </c>
      <c r="J146" s="2">
        <f>IFERROR(MATCH($E146,Lists!$B$124:$B$131,0),0)</f>
        <v/>
      </c>
      <c r="K146" s="2">
        <f>IF(OR($I146=0,$J146=0),0,INDEX(CALC_PP!$C$5:$J$119,$I146,$J146))</f>
        <v/>
      </c>
      <c r="L146" s="19">
        <f>IF(OR($I146=0,$J146=0,$K146=0),0,$H146*INDEX(CALC_StripData!$C$5:$DJ$119,$I146,0+$J146)/$K146)</f>
        <v/>
      </c>
      <c r="M146" s="19">
        <f>IF(OR($I146=0,$J146=0,$K146=0),0,$H146*INDEX(CALC_StripData!$C$5:$DJ$119,$I146,8+$J146)/$K146)</f>
        <v/>
      </c>
      <c r="N146" s="19">
        <f>IF(OR($I146=0,$J146=0,$K146=0),0,$H146*INDEX(CALC_StripData!$C$5:$DJ$119,$I146,16+$J146)/$K146)</f>
        <v/>
      </c>
      <c r="O146" s="19">
        <f>IF(OR($I146=0,$J146=0,$K146=0),0,$H146*INDEX(CALC_StripData!$C$5:$DJ$119,$I146,24+$J146)/$K146)</f>
        <v/>
      </c>
      <c r="P146" s="19">
        <f>IF(OR($I146=0,$J146=0,$K146=0),0,$H146*INDEX(CALC_StripData!$C$5:$DJ$119,$I146,32+$J146)/$K146)</f>
        <v/>
      </c>
      <c r="Q146" s="19">
        <f>IF(OR($I146=0,$J146=0,$K146=0),0,$H146*INDEX(CALC_StripData!$C$5:$DJ$119,$I146,40+$J146)/$K146)</f>
        <v/>
      </c>
      <c r="R146" s="19">
        <f>IF(OR($I146=0,$J146=0,$K146=0),0,$H146*INDEX(CALC_StripData!$C$5:$DJ$119,$I146,48+$J146)/$K146)</f>
        <v/>
      </c>
      <c r="S146" s="19">
        <f>IF(OR($I146=0,$J146=0,$K146=0),0,$H146*INDEX(CALC_StripData!$C$5:$DJ$119,$I146,56+$J146)/$K146)</f>
        <v/>
      </c>
      <c r="T146" s="19">
        <f>IF(OR($I146=0,$J146=0,$K146=0),0,$H146*INDEX(CALC_StripData!$C$5:$DJ$119,$I146,64+$J146)/$K146)</f>
        <v/>
      </c>
      <c r="U146" s="19">
        <f>IF(OR($I146=0,$J146=0,$K146=0),0,$H146*INDEX(CALC_StripData!$C$5:$DJ$119,$I146,72+$J146)/$K146)</f>
        <v/>
      </c>
      <c r="V146" s="19">
        <f>IF(OR($I146=0,$J146=0,$K146=0),0,$H146*INDEX(CALC_StripData!$C$5:$DJ$119,$I146,80+$J146)/$K146)</f>
        <v/>
      </c>
      <c r="W146" s="19">
        <f>IF(OR($I146=0,$J146=0,$K146=0),0,$H146*INDEX(CALC_StripData!$C$5:$DJ$119,$I146,88+$J146)/$K146)</f>
        <v/>
      </c>
      <c r="X146" s="19">
        <f>IF(OR($I146=0,$J146=0,$K146=0),0,$H146*INDEX(CALC_StripData!$C$5:$DJ$119,$I146,96+$J146)/$K146)</f>
        <v/>
      </c>
      <c r="Y146" s="19">
        <f>IF(OR($I146=0,$J146=0,$K146=0),0,$H146*INDEX(CALC_StripData!$C$5:$DJ$119,$I146,104+$J146)/$K146)</f>
        <v/>
      </c>
      <c r="Z146" s="2">
        <f>ROUND(SUM($L146:$Y146)-$H146,6)</f>
        <v/>
      </c>
    </row>
    <row r="147">
      <c r="A147" s="2" t="n">
        <v>18</v>
      </c>
      <c r="B147" s="2" t="n">
        <v>7</v>
      </c>
      <c r="C147" s="9">
        <f>Settings!$B$6+6</f>
        <v/>
      </c>
      <c r="D147" s="9">
        <f>IN_Shock!$C$31</f>
        <v/>
      </c>
      <c r="E147" s="9">
        <f>IN_Shock!$D$31</f>
        <v/>
      </c>
      <c r="F147" s="9">
        <f>IN_Shock!$E$31</f>
        <v/>
      </c>
      <c r="G147" s="9">
        <f>IN_Shock!$F$31</f>
        <v/>
      </c>
      <c r="H147" s="9">
        <f>IF($F147="Y",IFERROR(IN_Shock!M31,0)*Settings!$B$12,0)</f>
        <v/>
      </c>
      <c r="I147" s="2">
        <f>IFERROR(MATCH($D147,Lists!$B$5:$B$119,0),0)</f>
        <v/>
      </c>
      <c r="J147" s="2">
        <f>IFERROR(MATCH($E147,Lists!$B$124:$B$131,0),0)</f>
        <v/>
      </c>
      <c r="K147" s="2">
        <f>IF(OR($I147=0,$J147=0),0,INDEX(CALC_PP!$C$5:$J$119,$I147,$J147))</f>
        <v/>
      </c>
      <c r="L147" s="19">
        <f>IF(OR($I147=0,$J147=0,$K147=0),0,$H147*INDEX(CALC_StripData!$C$5:$DJ$119,$I147,0+$J147)/$K147)</f>
        <v/>
      </c>
      <c r="M147" s="19">
        <f>IF(OR($I147=0,$J147=0,$K147=0),0,$H147*INDEX(CALC_StripData!$C$5:$DJ$119,$I147,8+$J147)/$K147)</f>
        <v/>
      </c>
      <c r="N147" s="19">
        <f>IF(OR($I147=0,$J147=0,$K147=0),0,$H147*INDEX(CALC_StripData!$C$5:$DJ$119,$I147,16+$J147)/$K147)</f>
        <v/>
      </c>
      <c r="O147" s="19">
        <f>IF(OR($I147=0,$J147=0,$K147=0),0,$H147*INDEX(CALC_StripData!$C$5:$DJ$119,$I147,24+$J147)/$K147)</f>
        <v/>
      </c>
      <c r="P147" s="19">
        <f>IF(OR($I147=0,$J147=0,$K147=0),0,$H147*INDEX(CALC_StripData!$C$5:$DJ$119,$I147,32+$J147)/$K147)</f>
        <v/>
      </c>
      <c r="Q147" s="19">
        <f>IF(OR($I147=0,$J147=0,$K147=0),0,$H147*INDEX(CALC_StripData!$C$5:$DJ$119,$I147,40+$J147)/$K147)</f>
        <v/>
      </c>
      <c r="R147" s="19">
        <f>IF(OR($I147=0,$J147=0,$K147=0),0,$H147*INDEX(CALC_StripData!$C$5:$DJ$119,$I147,48+$J147)/$K147)</f>
        <v/>
      </c>
      <c r="S147" s="19">
        <f>IF(OR($I147=0,$J147=0,$K147=0),0,$H147*INDEX(CALC_StripData!$C$5:$DJ$119,$I147,56+$J147)/$K147)</f>
        <v/>
      </c>
      <c r="T147" s="19">
        <f>IF(OR($I147=0,$J147=0,$K147=0),0,$H147*INDEX(CALC_StripData!$C$5:$DJ$119,$I147,64+$J147)/$K147)</f>
        <v/>
      </c>
      <c r="U147" s="19">
        <f>IF(OR($I147=0,$J147=0,$K147=0),0,$H147*INDEX(CALC_StripData!$C$5:$DJ$119,$I147,72+$J147)/$K147)</f>
        <v/>
      </c>
      <c r="V147" s="19">
        <f>IF(OR($I147=0,$J147=0,$K147=0),0,$H147*INDEX(CALC_StripData!$C$5:$DJ$119,$I147,80+$J147)/$K147)</f>
        <v/>
      </c>
      <c r="W147" s="19">
        <f>IF(OR($I147=0,$J147=0,$K147=0),0,$H147*INDEX(CALC_StripData!$C$5:$DJ$119,$I147,88+$J147)/$K147)</f>
        <v/>
      </c>
      <c r="X147" s="19">
        <f>IF(OR($I147=0,$J147=0,$K147=0),0,$H147*INDEX(CALC_StripData!$C$5:$DJ$119,$I147,96+$J147)/$K147)</f>
        <v/>
      </c>
      <c r="Y147" s="19">
        <f>IF(OR($I147=0,$J147=0,$K147=0),0,$H147*INDEX(CALC_StripData!$C$5:$DJ$119,$I147,104+$J147)/$K147)</f>
        <v/>
      </c>
      <c r="Z147" s="2">
        <f>ROUND(SUM($L147:$Y147)-$H147,6)</f>
        <v/>
      </c>
    </row>
    <row r="148">
      <c r="A148" s="2" t="n">
        <v>18</v>
      </c>
      <c r="B148" s="2" t="n">
        <v>8</v>
      </c>
      <c r="C148" s="9">
        <f>Settings!$B$6+7</f>
        <v/>
      </c>
      <c r="D148" s="9">
        <f>IN_Shock!$C$31</f>
        <v/>
      </c>
      <c r="E148" s="9">
        <f>IN_Shock!$D$31</f>
        <v/>
      </c>
      <c r="F148" s="9">
        <f>IN_Shock!$E$31</f>
        <v/>
      </c>
      <c r="G148" s="9">
        <f>IN_Shock!$F$31</f>
        <v/>
      </c>
      <c r="H148" s="9">
        <f>IF($F148="Y",IFERROR(IN_Shock!N31,0)*Settings!$B$12,0)</f>
        <v/>
      </c>
      <c r="I148" s="2">
        <f>IFERROR(MATCH($D148,Lists!$B$5:$B$119,0),0)</f>
        <v/>
      </c>
      <c r="J148" s="2">
        <f>IFERROR(MATCH($E148,Lists!$B$124:$B$131,0),0)</f>
        <v/>
      </c>
      <c r="K148" s="2">
        <f>IF(OR($I148=0,$J148=0),0,INDEX(CALC_PP!$C$5:$J$119,$I148,$J148))</f>
        <v/>
      </c>
      <c r="L148" s="19">
        <f>IF(OR($I148=0,$J148=0,$K148=0),0,$H148*INDEX(CALC_StripData!$C$5:$DJ$119,$I148,0+$J148)/$K148)</f>
        <v/>
      </c>
      <c r="M148" s="19">
        <f>IF(OR($I148=0,$J148=0,$K148=0),0,$H148*INDEX(CALC_StripData!$C$5:$DJ$119,$I148,8+$J148)/$K148)</f>
        <v/>
      </c>
      <c r="N148" s="19">
        <f>IF(OR($I148=0,$J148=0,$K148=0),0,$H148*INDEX(CALC_StripData!$C$5:$DJ$119,$I148,16+$J148)/$K148)</f>
        <v/>
      </c>
      <c r="O148" s="19">
        <f>IF(OR($I148=0,$J148=0,$K148=0),0,$H148*INDEX(CALC_StripData!$C$5:$DJ$119,$I148,24+$J148)/$K148)</f>
        <v/>
      </c>
      <c r="P148" s="19">
        <f>IF(OR($I148=0,$J148=0,$K148=0),0,$H148*INDEX(CALC_StripData!$C$5:$DJ$119,$I148,32+$J148)/$K148)</f>
        <v/>
      </c>
      <c r="Q148" s="19">
        <f>IF(OR($I148=0,$J148=0,$K148=0),0,$H148*INDEX(CALC_StripData!$C$5:$DJ$119,$I148,40+$J148)/$K148)</f>
        <v/>
      </c>
      <c r="R148" s="19">
        <f>IF(OR($I148=0,$J148=0,$K148=0),0,$H148*INDEX(CALC_StripData!$C$5:$DJ$119,$I148,48+$J148)/$K148)</f>
        <v/>
      </c>
      <c r="S148" s="19">
        <f>IF(OR($I148=0,$J148=0,$K148=0),0,$H148*INDEX(CALC_StripData!$C$5:$DJ$119,$I148,56+$J148)/$K148)</f>
        <v/>
      </c>
      <c r="T148" s="19">
        <f>IF(OR($I148=0,$J148=0,$K148=0),0,$H148*INDEX(CALC_StripData!$C$5:$DJ$119,$I148,64+$J148)/$K148)</f>
        <v/>
      </c>
      <c r="U148" s="19">
        <f>IF(OR($I148=0,$J148=0,$K148=0),0,$H148*INDEX(CALC_StripData!$C$5:$DJ$119,$I148,72+$J148)/$K148)</f>
        <v/>
      </c>
      <c r="V148" s="19">
        <f>IF(OR($I148=0,$J148=0,$K148=0),0,$H148*INDEX(CALC_StripData!$C$5:$DJ$119,$I148,80+$J148)/$K148)</f>
        <v/>
      </c>
      <c r="W148" s="19">
        <f>IF(OR($I148=0,$J148=0,$K148=0),0,$H148*INDEX(CALC_StripData!$C$5:$DJ$119,$I148,88+$J148)/$K148)</f>
        <v/>
      </c>
      <c r="X148" s="19">
        <f>IF(OR($I148=0,$J148=0,$K148=0),0,$H148*INDEX(CALC_StripData!$C$5:$DJ$119,$I148,96+$J148)/$K148)</f>
        <v/>
      </c>
      <c r="Y148" s="19">
        <f>IF(OR($I148=0,$J148=0,$K148=0),0,$H148*INDEX(CALC_StripData!$C$5:$DJ$119,$I148,104+$J148)/$K148)</f>
        <v/>
      </c>
      <c r="Z148" s="2">
        <f>ROUND(SUM($L148:$Y148)-$H148,6)</f>
        <v/>
      </c>
    </row>
    <row r="149">
      <c r="A149" s="2" t="n">
        <v>19</v>
      </c>
      <c r="B149" s="2" t="n">
        <v>1</v>
      </c>
      <c r="C149" s="9">
        <f>Settings!$B$6+0</f>
        <v/>
      </c>
      <c r="D149" s="9">
        <f>IN_Shock!$C$32</f>
        <v/>
      </c>
      <c r="E149" s="9">
        <f>IN_Shock!$D$32</f>
        <v/>
      </c>
      <c r="F149" s="9">
        <f>IN_Shock!$E$32</f>
        <v/>
      </c>
      <c r="G149" s="9">
        <f>IN_Shock!$F$32</f>
        <v/>
      </c>
      <c r="H149" s="9">
        <f>IF($F149="Y",IFERROR(IN_Shock!G32,0)*Settings!$B$12,0)</f>
        <v/>
      </c>
      <c r="I149" s="2">
        <f>IFERROR(MATCH($D149,Lists!$B$5:$B$119,0),0)</f>
        <v/>
      </c>
      <c r="J149" s="2">
        <f>IFERROR(MATCH($E149,Lists!$B$124:$B$131,0),0)</f>
        <v/>
      </c>
      <c r="K149" s="2">
        <f>IF(OR($I149=0,$J149=0),0,INDEX(CALC_PP!$C$5:$J$119,$I149,$J149))</f>
        <v/>
      </c>
      <c r="L149" s="19">
        <f>IF(OR($I149=0,$J149=0,$K149=0),0,$H149*INDEX(CALC_StripData!$C$5:$DJ$119,$I149,0+$J149)/$K149)</f>
        <v/>
      </c>
      <c r="M149" s="19">
        <f>IF(OR($I149=0,$J149=0,$K149=0),0,$H149*INDEX(CALC_StripData!$C$5:$DJ$119,$I149,8+$J149)/$K149)</f>
        <v/>
      </c>
      <c r="N149" s="19">
        <f>IF(OR($I149=0,$J149=0,$K149=0),0,$H149*INDEX(CALC_StripData!$C$5:$DJ$119,$I149,16+$J149)/$K149)</f>
        <v/>
      </c>
      <c r="O149" s="19">
        <f>IF(OR($I149=0,$J149=0,$K149=0),0,$H149*INDEX(CALC_StripData!$C$5:$DJ$119,$I149,24+$J149)/$K149)</f>
        <v/>
      </c>
      <c r="P149" s="19">
        <f>IF(OR($I149=0,$J149=0,$K149=0),0,$H149*INDEX(CALC_StripData!$C$5:$DJ$119,$I149,32+$J149)/$K149)</f>
        <v/>
      </c>
      <c r="Q149" s="19">
        <f>IF(OR($I149=0,$J149=0,$K149=0),0,$H149*INDEX(CALC_StripData!$C$5:$DJ$119,$I149,40+$J149)/$K149)</f>
        <v/>
      </c>
      <c r="R149" s="19">
        <f>IF(OR($I149=0,$J149=0,$K149=0),0,$H149*INDEX(CALC_StripData!$C$5:$DJ$119,$I149,48+$J149)/$K149)</f>
        <v/>
      </c>
      <c r="S149" s="19">
        <f>IF(OR($I149=0,$J149=0,$K149=0),0,$H149*INDEX(CALC_StripData!$C$5:$DJ$119,$I149,56+$J149)/$K149)</f>
        <v/>
      </c>
      <c r="T149" s="19">
        <f>IF(OR($I149=0,$J149=0,$K149=0),0,$H149*INDEX(CALC_StripData!$C$5:$DJ$119,$I149,64+$J149)/$K149)</f>
        <v/>
      </c>
      <c r="U149" s="19">
        <f>IF(OR($I149=0,$J149=0,$K149=0),0,$H149*INDEX(CALC_StripData!$C$5:$DJ$119,$I149,72+$J149)/$K149)</f>
        <v/>
      </c>
      <c r="V149" s="19">
        <f>IF(OR($I149=0,$J149=0,$K149=0),0,$H149*INDEX(CALC_StripData!$C$5:$DJ$119,$I149,80+$J149)/$K149)</f>
        <v/>
      </c>
      <c r="W149" s="19">
        <f>IF(OR($I149=0,$J149=0,$K149=0),0,$H149*INDEX(CALC_StripData!$C$5:$DJ$119,$I149,88+$J149)/$K149)</f>
        <v/>
      </c>
      <c r="X149" s="19">
        <f>IF(OR($I149=0,$J149=0,$K149=0),0,$H149*INDEX(CALC_StripData!$C$5:$DJ$119,$I149,96+$J149)/$K149)</f>
        <v/>
      </c>
      <c r="Y149" s="19">
        <f>IF(OR($I149=0,$J149=0,$K149=0),0,$H149*INDEX(CALC_StripData!$C$5:$DJ$119,$I149,104+$J149)/$K149)</f>
        <v/>
      </c>
      <c r="Z149" s="2">
        <f>ROUND(SUM($L149:$Y149)-$H149,6)</f>
        <v/>
      </c>
    </row>
    <row r="150">
      <c r="A150" s="2" t="n">
        <v>19</v>
      </c>
      <c r="B150" s="2" t="n">
        <v>2</v>
      </c>
      <c r="C150" s="9">
        <f>Settings!$B$6+1</f>
        <v/>
      </c>
      <c r="D150" s="9">
        <f>IN_Shock!$C$32</f>
        <v/>
      </c>
      <c r="E150" s="9">
        <f>IN_Shock!$D$32</f>
        <v/>
      </c>
      <c r="F150" s="9">
        <f>IN_Shock!$E$32</f>
        <v/>
      </c>
      <c r="G150" s="9">
        <f>IN_Shock!$F$32</f>
        <v/>
      </c>
      <c r="H150" s="9">
        <f>IF($F150="Y",IFERROR(IN_Shock!H32,0)*Settings!$B$12,0)</f>
        <v/>
      </c>
      <c r="I150" s="2">
        <f>IFERROR(MATCH($D150,Lists!$B$5:$B$119,0),0)</f>
        <v/>
      </c>
      <c r="J150" s="2">
        <f>IFERROR(MATCH($E150,Lists!$B$124:$B$131,0),0)</f>
        <v/>
      </c>
      <c r="K150" s="2">
        <f>IF(OR($I150=0,$J150=0),0,INDEX(CALC_PP!$C$5:$J$119,$I150,$J150))</f>
        <v/>
      </c>
      <c r="L150" s="19">
        <f>IF(OR($I150=0,$J150=0,$K150=0),0,$H150*INDEX(CALC_StripData!$C$5:$DJ$119,$I150,0+$J150)/$K150)</f>
        <v/>
      </c>
      <c r="M150" s="19">
        <f>IF(OR($I150=0,$J150=0,$K150=0),0,$H150*INDEX(CALC_StripData!$C$5:$DJ$119,$I150,8+$J150)/$K150)</f>
        <v/>
      </c>
      <c r="N150" s="19">
        <f>IF(OR($I150=0,$J150=0,$K150=0),0,$H150*INDEX(CALC_StripData!$C$5:$DJ$119,$I150,16+$J150)/$K150)</f>
        <v/>
      </c>
      <c r="O150" s="19">
        <f>IF(OR($I150=0,$J150=0,$K150=0),0,$H150*INDEX(CALC_StripData!$C$5:$DJ$119,$I150,24+$J150)/$K150)</f>
        <v/>
      </c>
      <c r="P150" s="19">
        <f>IF(OR($I150=0,$J150=0,$K150=0),0,$H150*INDEX(CALC_StripData!$C$5:$DJ$119,$I150,32+$J150)/$K150)</f>
        <v/>
      </c>
      <c r="Q150" s="19">
        <f>IF(OR($I150=0,$J150=0,$K150=0),0,$H150*INDEX(CALC_StripData!$C$5:$DJ$119,$I150,40+$J150)/$K150)</f>
        <v/>
      </c>
      <c r="R150" s="19">
        <f>IF(OR($I150=0,$J150=0,$K150=0),0,$H150*INDEX(CALC_StripData!$C$5:$DJ$119,$I150,48+$J150)/$K150)</f>
        <v/>
      </c>
      <c r="S150" s="19">
        <f>IF(OR($I150=0,$J150=0,$K150=0),0,$H150*INDEX(CALC_StripData!$C$5:$DJ$119,$I150,56+$J150)/$K150)</f>
        <v/>
      </c>
      <c r="T150" s="19">
        <f>IF(OR($I150=0,$J150=0,$K150=0),0,$H150*INDEX(CALC_StripData!$C$5:$DJ$119,$I150,64+$J150)/$K150)</f>
        <v/>
      </c>
      <c r="U150" s="19">
        <f>IF(OR($I150=0,$J150=0,$K150=0),0,$H150*INDEX(CALC_StripData!$C$5:$DJ$119,$I150,72+$J150)/$K150)</f>
        <v/>
      </c>
      <c r="V150" s="19">
        <f>IF(OR($I150=0,$J150=0,$K150=0),0,$H150*INDEX(CALC_StripData!$C$5:$DJ$119,$I150,80+$J150)/$K150)</f>
        <v/>
      </c>
      <c r="W150" s="19">
        <f>IF(OR($I150=0,$J150=0,$K150=0),0,$H150*INDEX(CALC_StripData!$C$5:$DJ$119,$I150,88+$J150)/$K150)</f>
        <v/>
      </c>
      <c r="X150" s="19">
        <f>IF(OR($I150=0,$J150=0,$K150=0),0,$H150*INDEX(CALC_StripData!$C$5:$DJ$119,$I150,96+$J150)/$K150)</f>
        <v/>
      </c>
      <c r="Y150" s="19">
        <f>IF(OR($I150=0,$J150=0,$K150=0),0,$H150*INDEX(CALC_StripData!$C$5:$DJ$119,$I150,104+$J150)/$K150)</f>
        <v/>
      </c>
      <c r="Z150" s="2">
        <f>ROUND(SUM($L150:$Y150)-$H150,6)</f>
        <v/>
      </c>
    </row>
    <row r="151">
      <c r="A151" s="2" t="n">
        <v>19</v>
      </c>
      <c r="B151" s="2" t="n">
        <v>3</v>
      </c>
      <c r="C151" s="9">
        <f>Settings!$B$6+2</f>
        <v/>
      </c>
      <c r="D151" s="9">
        <f>IN_Shock!$C$32</f>
        <v/>
      </c>
      <c r="E151" s="9">
        <f>IN_Shock!$D$32</f>
        <v/>
      </c>
      <c r="F151" s="9">
        <f>IN_Shock!$E$32</f>
        <v/>
      </c>
      <c r="G151" s="9">
        <f>IN_Shock!$F$32</f>
        <v/>
      </c>
      <c r="H151" s="9">
        <f>IF($F151="Y",IFERROR(IN_Shock!I32,0)*Settings!$B$12,0)</f>
        <v/>
      </c>
      <c r="I151" s="2">
        <f>IFERROR(MATCH($D151,Lists!$B$5:$B$119,0),0)</f>
        <v/>
      </c>
      <c r="J151" s="2">
        <f>IFERROR(MATCH($E151,Lists!$B$124:$B$131,0),0)</f>
        <v/>
      </c>
      <c r="K151" s="2">
        <f>IF(OR($I151=0,$J151=0),0,INDEX(CALC_PP!$C$5:$J$119,$I151,$J151))</f>
        <v/>
      </c>
      <c r="L151" s="19">
        <f>IF(OR($I151=0,$J151=0,$K151=0),0,$H151*INDEX(CALC_StripData!$C$5:$DJ$119,$I151,0+$J151)/$K151)</f>
        <v/>
      </c>
      <c r="M151" s="19">
        <f>IF(OR($I151=0,$J151=0,$K151=0),0,$H151*INDEX(CALC_StripData!$C$5:$DJ$119,$I151,8+$J151)/$K151)</f>
        <v/>
      </c>
      <c r="N151" s="19">
        <f>IF(OR($I151=0,$J151=0,$K151=0),0,$H151*INDEX(CALC_StripData!$C$5:$DJ$119,$I151,16+$J151)/$K151)</f>
        <v/>
      </c>
      <c r="O151" s="19">
        <f>IF(OR($I151=0,$J151=0,$K151=0),0,$H151*INDEX(CALC_StripData!$C$5:$DJ$119,$I151,24+$J151)/$K151)</f>
        <v/>
      </c>
      <c r="P151" s="19">
        <f>IF(OR($I151=0,$J151=0,$K151=0),0,$H151*INDEX(CALC_StripData!$C$5:$DJ$119,$I151,32+$J151)/$K151)</f>
        <v/>
      </c>
      <c r="Q151" s="19">
        <f>IF(OR($I151=0,$J151=0,$K151=0),0,$H151*INDEX(CALC_StripData!$C$5:$DJ$119,$I151,40+$J151)/$K151)</f>
        <v/>
      </c>
      <c r="R151" s="19">
        <f>IF(OR($I151=0,$J151=0,$K151=0),0,$H151*INDEX(CALC_StripData!$C$5:$DJ$119,$I151,48+$J151)/$K151)</f>
        <v/>
      </c>
      <c r="S151" s="19">
        <f>IF(OR($I151=0,$J151=0,$K151=0),0,$H151*INDEX(CALC_StripData!$C$5:$DJ$119,$I151,56+$J151)/$K151)</f>
        <v/>
      </c>
      <c r="T151" s="19">
        <f>IF(OR($I151=0,$J151=0,$K151=0),0,$H151*INDEX(CALC_StripData!$C$5:$DJ$119,$I151,64+$J151)/$K151)</f>
        <v/>
      </c>
      <c r="U151" s="19">
        <f>IF(OR($I151=0,$J151=0,$K151=0),0,$H151*INDEX(CALC_StripData!$C$5:$DJ$119,$I151,72+$J151)/$K151)</f>
        <v/>
      </c>
      <c r="V151" s="19">
        <f>IF(OR($I151=0,$J151=0,$K151=0),0,$H151*INDEX(CALC_StripData!$C$5:$DJ$119,$I151,80+$J151)/$K151)</f>
        <v/>
      </c>
      <c r="W151" s="19">
        <f>IF(OR($I151=0,$J151=0,$K151=0),0,$H151*INDEX(CALC_StripData!$C$5:$DJ$119,$I151,88+$J151)/$K151)</f>
        <v/>
      </c>
      <c r="X151" s="19">
        <f>IF(OR($I151=0,$J151=0,$K151=0),0,$H151*INDEX(CALC_StripData!$C$5:$DJ$119,$I151,96+$J151)/$K151)</f>
        <v/>
      </c>
      <c r="Y151" s="19">
        <f>IF(OR($I151=0,$J151=0,$K151=0),0,$H151*INDEX(CALC_StripData!$C$5:$DJ$119,$I151,104+$J151)/$K151)</f>
        <v/>
      </c>
      <c r="Z151" s="2">
        <f>ROUND(SUM($L151:$Y151)-$H151,6)</f>
        <v/>
      </c>
    </row>
    <row r="152">
      <c r="A152" s="2" t="n">
        <v>19</v>
      </c>
      <c r="B152" s="2" t="n">
        <v>4</v>
      </c>
      <c r="C152" s="9">
        <f>Settings!$B$6+3</f>
        <v/>
      </c>
      <c r="D152" s="9">
        <f>IN_Shock!$C$32</f>
        <v/>
      </c>
      <c r="E152" s="9">
        <f>IN_Shock!$D$32</f>
        <v/>
      </c>
      <c r="F152" s="9">
        <f>IN_Shock!$E$32</f>
        <v/>
      </c>
      <c r="G152" s="9">
        <f>IN_Shock!$F$32</f>
        <v/>
      </c>
      <c r="H152" s="9">
        <f>IF($F152="Y",IFERROR(IN_Shock!J32,0)*Settings!$B$12,0)</f>
        <v/>
      </c>
      <c r="I152" s="2">
        <f>IFERROR(MATCH($D152,Lists!$B$5:$B$119,0),0)</f>
        <v/>
      </c>
      <c r="J152" s="2">
        <f>IFERROR(MATCH($E152,Lists!$B$124:$B$131,0),0)</f>
        <v/>
      </c>
      <c r="K152" s="2">
        <f>IF(OR($I152=0,$J152=0),0,INDEX(CALC_PP!$C$5:$J$119,$I152,$J152))</f>
        <v/>
      </c>
      <c r="L152" s="19">
        <f>IF(OR($I152=0,$J152=0,$K152=0),0,$H152*INDEX(CALC_StripData!$C$5:$DJ$119,$I152,0+$J152)/$K152)</f>
        <v/>
      </c>
      <c r="M152" s="19">
        <f>IF(OR($I152=0,$J152=0,$K152=0),0,$H152*INDEX(CALC_StripData!$C$5:$DJ$119,$I152,8+$J152)/$K152)</f>
        <v/>
      </c>
      <c r="N152" s="19">
        <f>IF(OR($I152=0,$J152=0,$K152=0),0,$H152*INDEX(CALC_StripData!$C$5:$DJ$119,$I152,16+$J152)/$K152)</f>
        <v/>
      </c>
      <c r="O152" s="19">
        <f>IF(OR($I152=0,$J152=0,$K152=0),0,$H152*INDEX(CALC_StripData!$C$5:$DJ$119,$I152,24+$J152)/$K152)</f>
        <v/>
      </c>
      <c r="P152" s="19">
        <f>IF(OR($I152=0,$J152=0,$K152=0),0,$H152*INDEX(CALC_StripData!$C$5:$DJ$119,$I152,32+$J152)/$K152)</f>
        <v/>
      </c>
      <c r="Q152" s="19">
        <f>IF(OR($I152=0,$J152=0,$K152=0),0,$H152*INDEX(CALC_StripData!$C$5:$DJ$119,$I152,40+$J152)/$K152)</f>
        <v/>
      </c>
      <c r="R152" s="19">
        <f>IF(OR($I152=0,$J152=0,$K152=0),0,$H152*INDEX(CALC_StripData!$C$5:$DJ$119,$I152,48+$J152)/$K152)</f>
        <v/>
      </c>
      <c r="S152" s="19">
        <f>IF(OR($I152=0,$J152=0,$K152=0),0,$H152*INDEX(CALC_StripData!$C$5:$DJ$119,$I152,56+$J152)/$K152)</f>
        <v/>
      </c>
      <c r="T152" s="19">
        <f>IF(OR($I152=0,$J152=0,$K152=0),0,$H152*INDEX(CALC_StripData!$C$5:$DJ$119,$I152,64+$J152)/$K152)</f>
        <v/>
      </c>
      <c r="U152" s="19">
        <f>IF(OR($I152=0,$J152=0,$K152=0),0,$H152*INDEX(CALC_StripData!$C$5:$DJ$119,$I152,72+$J152)/$K152)</f>
        <v/>
      </c>
      <c r="V152" s="19">
        <f>IF(OR($I152=0,$J152=0,$K152=0),0,$H152*INDEX(CALC_StripData!$C$5:$DJ$119,$I152,80+$J152)/$K152)</f>
        <v/>
      </c>
      <c r="W152" s="19">
        <f>IF(OR($I152=0,$J152=0,$K152=0),0,$H152*INDEX(CALC_StripData!$C$5:$DJ$119,$I152,88+$J152)/$K152)</f>
        <v/>
      </c>
      <c r="X152" s="19">
        <f>IF(OR($I152=0,$J152=0,$K152=0),0,$H152*INDEX(CALC_StripData!$C$5:$DJ$119,$I152,96+$J152)/$K152)</f>
        <v/>
      </c>
      <c r="Y152" s="19">
        <f>IF(OR($I152=0,$J152=0,$K152=0),0,$H152*INDEX(CALC_StripData!$C$5:$DJ$119,$I152,104+$J152)/$K152)</f>
        <v/>
      </c>
      <c r="Z152" s="2">
        <f>ROUND(SUM($L152:$Y152)-$H152,6)</f>
        <v/>
      </c>
    </row>
    <row r="153">
      <c r="A153" s="2" t="n">
        <v>19</v>
      </c>
      <c r="B153" s="2" t="n">
        <v>5</v>
      </c>
      <c r="C153" s="9">
        <f>Settings!$B$6+4</f>
        <v/>
      </c>
      <c r="D153" s="9">
        <f>IN_Shock!$C$32</f>
        <v/>
      </c>
      <c r="E153" s="9">
        <f>IN_Shock!$D$32</f>
        <v/>
      </c>
      <c r="F153" s="9">
        <f>IN_Shock!$E$32</f>
        <v/>
      </c>
      <c r="G153" s="9">
        <f>IN_Shock!$F$32</f>
        <v/>
      </c>
      <c r="H153" s="9">
        <f>IF($F153="Y",IFERROR(IN_Shock!K32,0)*Settings!$B$12,0)</f>
        <v/>
      </c>
      <c r="I153" s="2">
        <f>IFERROR(MATCH($D153,Lists!$B$5:$B$119,0),0)</f>
        <v/>
      </c>
      <c r="J153" s="2">
        <f>IFERROR(MATCH($E153,Lists!$B$124:$B$131,0),0)</f>
        <v/>
      </c>
      <c r="K153" s="2">
        <f>IF(OR($I153=0,$J153=0),0,INDEX(CALC_PP!$C$5:$J$119,$I153,$J153))</f>
        <v/>
      </c>
      <c r="L153" s="19">
        <f>IF(OR($I153=0,$J153=0,$K153=0),0,$H153*INDEX(CALC_StripData!$C$5:$DJ$119,$I153,0+$J153)/$K153)</f>
        <v/>
      </c>
      <c r="M153" s="19">
        <f>IF(OR($I153=0,$J153=0,$K153=0),0,$H153*INDEX(CALC_StripData!$C$5:$DJ$119,$I153,8+$J153)/$K153)</f>
        <v/>
      </c>
      <c r="N153" s="19">
        <f>IF(OR($I153=0,$J153=0,$K153=0),0,$H153*INDEX(CALC_StripData!$C$5:$DJ$119,$I153,16+$J153)/$K153)</f>
        <v/>
      </c>
      <c r="O153" s="19">
        <f>IF(OR($I153=0,$J153=0,$K153=0),0,$H153*INDEX(CALC_StripData!$C$5:$DJ$119,$I153,24+$J153)/$K153)</f>
        <v/>
      </c>
      <c r="P153" s="19">
        <f>IF(OR($I153=0,$J153=0,$K153=0),0,$H153*INDEX(CALC_StripData!$C$5:$DJ$119,$I153,32+$J153)/$K153)</f>
        <v/>
      </c>
      <c r="Q153" s="19">
        <f>IF(OR($I153=0,$J153=0,$K153=0),0,$H153*INDEX(CALC_StripData!$C$5:$DJ$119,$I153,40+$J153)/$K153)</f>
        <v/>
      </c>
      <c r="R153" s="19">
        <f>IF(OR($I153=0,$J153=0,$K153=0),0,$H153*INDEX(CALC_StripData!$C$5:$DJ$119,$I153,48+$J153)/$K153)</f>
        <v/>
      </c>
      <c r="S153" s="19">
        <f>IF(OR($I153=0,$J153=0,$K153=0),0,$H153*INDEX(CALC_StripData!$C$5:$DJ$119,$I153,56+$J153)/$K153)</f>
        <v/>
      </c>
      <c r="T153" s="19">
        <f>IF(OR($I153=0,$J153=0,$K153=0),0,$H153*INDEX(CALC_StripData!$C$5:$DJ$119,$I153,64+$J153)/$K153)</f>
        <v/>
      </c>
      <c r="U153" s="19">
        <f>IF(OR($I153=0,$J153=0,$K153=0),0,$H153*INDEX(CALC_StripData!$C$5:$DJ$119,$I153,72+$J153)/$K153)</f>
        <v/>
      </c>
      <c r="V153" s="19">
        <f>IF(OR($I153=0,$J153=0,$K153=0),0,$H153*INDEX(CALC_StripData!$C$5:$DJ$119,$I153,80+$J153)/$K153)</f>
        <v/>
      </c>
      <c r="W153" s="19">
        <f>IF(OR($I153=0,$J153=0,$K153=0),0,$H153*INDEX(CALC_StripData!$C$5:$DJ$119,$I153,88+$J153)/$K153)</f>
        <v/>
      </c>
      <c r="X153" s="19">
        <f>IF(OR($I153=0,$J153=0,$K153=0),0,$H153*INDEX(CALC_StripData!$C$5:$DJ$119,$I153,96+$J153)/$K153)</f>
        <v/>
      </c>
      <c r="Y153" s="19">
        <f>IF(OR($I153=0,$J153=0,$K153=0),0,$H153*INDEX(CALC_StripData!$C$5:$DJ$119,$I153,104+$J153)/$K153)</f>
        <v/>
      </c>
      <c r="Z153" s="2">
        <f>ROUND(SUM($L153:$Y153)-$H153,6)</f>
        <v/>
      </c>
    </row>
    <row r="154">
      <c r="A154" s="2" t="n">
        <v>19</v>
      </c>
      <c r="B154" s="2" t="n">
        <v>6</v>
      </c>
      <c r="C154" s="9">
        <f>Settings!$B$6+5</f>
        <v/>
      </c>
      <c r="D154" s="9">
        <f>IN_Shock!$C$32</f>
        <v/>
      </c>
      <c r="E154" s="9">
        <f>IN_Shock!$D$32</f>
        <v/>
      </c>
      <c r="F154" s="9">
        <f>IN_Shock!$E$32</f>
        <v/>
      </c>
      <c r="G154" s="9">
        <f>IN_Shock!$F$32</f>
        <v/>
      </c>
      <c r="H154" s="9">
        <f>IF($F154="Y",IFERROR(IN_Shock!L32,0)*Settings!$B$12,0)</f>
        <v/>
      </c>
      <c r="I154" s="2">
        <f>IFERROR(MATCH($D154,Lists!$B$5:$B$119,0),0)</f>
        <v/>
      </c>
      <c r="J154" s="2">
        <f>IFERROR(MATCH($E154,Lists!$B$124:$B$131,0),0)</f>
        <v/>
      </c>
      <c r="K154" s="2">
        <f>IF(OR($I154=0,$J154=0),0,INDEX(CALC_PP!$C$5:$J$119,$I154,$J154))</f>
        <v/>
      </c>
      <c r="L154" s="19">
        <f>IF(OR($I154=0,$J154=0,$K154=0),0,$H154*INDEX(CALC_StripData!$C$5:$DJ$119,$I154,0+$J154)/$K154)</f>
        <v/>
      </c>
      <c r="M154" s="19">
        <f>IF(OR($I154=0,$J154=0,$K154=0),0,$H154*INDEX(CALC_StripData!$C$5:$DJ$119,$I154,8+$J154)/$K154)</f>
        <v/>
      </c>
      <c r="N154" s="19">
        <f>IF(OR($I154=0,$J154=0,$K154=0),0,$H154*INDEX(CALC_StripData!$C$5:$DJ$119,$I154,16+$J154)/$K154)</f>
        <v/>
      </c>
      <c r="O154" s="19">
        <f>IF(OR($I154=0,$J154=0,$K154=0),0,$H154*INDEX(CALC_StripData!$C$5:$DJ$119,$I154,24+$J154)/$K154)</f>
        <v/>
      </c>
      <c r="P154" s="19">
        <f>IF(OR($I154=0,$J154=0,$K154=0),0,$H154*INDEX(CALC_StripData!$C$5:$DJ$119,$I154,32+$J154)/$K154)</f>
        <v/>
      </c>
      <c r="Q154" s="19">
        <f>IF(OR($I154=0,$J154=0,$K154=0),0,$H154*INDEX(CALC_StripData!$C$5:$DJ$119,$I154,40+$J154)/$K154)</f>
        <v/>
      </c>
      <c r="R154" s="19">
        <f>IF(OR($I154=0,$J154=0,$K154=0),0,$H154*INDEX(CALC_StripData!$C$5:$DJ$119,$I154,48+$J154)/$K154)</f>
        <v/>
      </c>
      <c r="S154" s="19">
        <f>IF(OR($I154=0,$J154=0,$K154=0),0,$H154*INDEX(CALC_StripData!$C$5:$DJ$119,$I154,56+$J154)/$K154)</f>
        <v/>
      </c>
      <c r="T154" s="19">
        <f>IF(OR($I154=0,$J154=0,$K154=0),0,$H154*INDEX(CALC_StripData!$C$5:$DJ$119,$I154,64+$J154)/$K154)</f>
        <v/>
      </c>
      <c r="U154" s="19">
        <f>IF(OR($I154=0,$J154=0,$K154=0),0,$H154*INDEX(CALC_StripData!$C$5:$DJ$119,$I154,72+$J154)/$K154)</f>
        <v/>
      </c>
      <c r="V154" s="19">
        <f>IF(OR($I154=0,$J154=0,$K154=0),0,$H154*INDEX(CALC_StripData!$C$5:$DJ$119,$I154,80+$J154)/$K154)</f>
        <v/>
      </c>
      <c r="W154" s="19">
        <f>IF(OR($I154=0,$J154=0,$K154=0),0,$H154*INDEX(CALC_StripData!$C$5:$DJ$119,$I154,88+$J154)/$K154)</f>
        <v/>
      </c>
      <c r="X154" s="19">
        <f>IF(OR($I154=0,$J154=0,$K154=0),0,$H154*INDEX(CALC_StripData!$C$5:$DJ$119,$I154,96+$J154)/$K154)</f>
        <v/>
      </c>
      <c r="Y154" s="19">
        <f>IF(OR($I154=0,$J154=0,$K154=0),0,$H154*INDEX(CALC_StripData!$C$5:$DJ$119,$I154,104+$J154)/$K154)</f>
        <v/>
      </c>
      <c r="Z154" s="2">
        <f>ROUND(SUM($L154:$Y154)-$H154,6)</f>
        <v/>
      </c>
    </row>
    <row r="155">
      <c r="A155" s="2" t="n">
        <v>19</v>
      </c>
      <c r="B155" s="2" t="n">
        <v>7</v>
      </c>
      <c r="C155" s="9">
        <f>Settings!$B$6+6</f>
        <v/>
      </c>
      <c r="D155" s="9">
        <f>IN_Shock!$C$32</f>
        <v/>
      </c>
      <c r="E155" s="9">
        <f>IN_Shock!$D$32</f>
        <v/>
      </c>
      <c r="F155" s="9">
        <f>IN_Shock!$E$32</f>
        <v/>
      </c>
      <c r="G155" s="9">
        <f>IN_Shock!$F$32</f>
        <v/>
      </c>
      <c r="H155" s="9">
        <f>IF($F155="Y",IFERROR(IN_Shock!M32,0)*Settings!$B$12,0)</f>
        <v/>
      </c>
      <c r="I155" s="2">
        <f>IFERROR(MATCH($D155,Lists!$B$5:$B$119,0),0)</f>
        <v/>
      </c>
      <c r="J155" s="2">
        <f>IFERROR(MATCH($E155,Lists!$B$124:$B$131,0),0)</f>
        <v/>
      </c>
      <c r="K155" s="2">
        <f>IF(OR($I155=0,$J155=0),0,INDEX(CALC_PP!$C$5:$J$119,$I155,$J155))</f>
        <v/>
      </c>
      <c r="L155" s="19">
        <f>IF(OR($I155=0,$J155=0,$K155=0),0,$H155*INDEX(CALC_StripData!$C$5:$DJ$119,$I155,0+$J155)/$K155)</f>
        <v/>
      </c>
      <c r="M155" s="19">
        <f>IF(OR($I155=0,$J155=0,$K155=0),0,$H155*INDEX(CALC_StripData!$C$5:$DJ$119,$I155,8+$J155)/$K155)</f>
        <v/>
      </c>
      <c r="N155" s="19">
        <f>IF(OR($I155=0,$J155=0,$K155=0),0,$H155*INDEX(CALC_StripData!$C$5:$DJ$119,$I155,16+$J155)/$K155)</f>
        <v/>
      </c>
      <c r="O155" s="19">
        <f>IF(OR($I155=0,$J155=0,$K155=0),0,$H155*INDEX(CALC_StripData!$C$5:$DJ$119,$I155,24+$J155)/$K155)</f>
        <v/>
      </c>
      <c r="P155" s="19">
        <f>IF(OR($I155=0,$J155=0,$K155=0),0,$H155*INDEX(CALC_StripData!$C$5:$DJ$119,$I155,32+$J155)/$K155)</f>
        <v/>
      </c>
      <c r="Q155" s="19">
        <f>IF(OR($I155=0,$J155=0,$K155=0),0,$H155*INDEX(CALC_StripData!$C$5:$DJ$119,$I155,40+$J155)/$K155)</f>
        <v/>
      </c>
      <c r="R155" s="19">
        <f>IF(OR($I155=0,$J155=0,$K155=0),0,$H155*INDEX(CALC_StripData!$C$5:$DJ$119,$I155,48+$J155)/$K155)</f>
        <v/>
      </c>
      <c r="S155" s="19">
        <f>IF(OR($I155=0,$J155=0,$K155=0),0,$H155*INDEX(CALC_StripData!$C$5:$DJ$119,$I155,56+$J155)/$K155)</f>
        <v/>
      </c>
      <c r="T155" s="19">
        <f>IF(OR($I155=0,$J155=0,$K155=0),0,$H155*INDEX(CALC_StripData!$C$5:$DJ$119,$I155,64+$J155)/$K155)</f>
        <v/>
      </c>
      <c r="U155" s="19">
        <f>IF(OR($I155=0,$J155=0,$K155=0),0,$H155*INDEX(CALC_StripData!$C$5:$DJ$119,$I155,72+$J155)/$K155)</f>
        <v/>
      </c>
      <c r="V155" s="19">
        <f>IF(OR($I155=0,$J155=0,$K155=0),0,$H155*INDEX(CALC_StripData!$C$5:$DJ$119,$I155,80+$J155)/$K155)</f>
        <v/>
      </c>
      <c r="W155" s="19">
        <f>IF(OR($I155=0,$J155=0,$K155=0),0,$H155*INDEX(CALC_StripData!$C$5:$DJ$119,$I155,88+$J155)/$K155)</f>
        <v/>
      </c>
      <c r="X155" s="19">
        <f>IF(OR($I155=0,$J155=0,$K155=0),0,$H155*INDEX(CALC_StripData!$C$5:$DJ$119,$I155,96+$J155)/$K155)</f>
        <v/>
      </c>
      <c r="Y155" s="19">
        <f>IF(OR($I155=0,$J155=0,$K155=0),0,$H155*INDEX(CALC_StripData!$C$5:$DJ$119,$I155,104+$J155)/$K155)</f>
        <v/>
      </c>
      <c r="Z155" s="2">
        <f>ROUND(SUM($L155:$Y155)-$H155,6)</f>
        <v/>
      </c>
    </row>
    <row r="156">
      <c r="A156" s="2" t="n">
        <v>19</v>
      </c>
      <c r="B156" s="2" t="n">
        <v>8</v>
      </c>
      <c r="C156" s="9">
        <f>Settings!$B$6+7</f>
        <v/>
      </c>
      <c r="D156" s="9">
        <f>IN_Shock!$C$32</f>
        <v/>
      </c>
      <c r="E156" s="9">
        <f>IN_Shock!$D$32</f>
        <v/>
      </c>
      <c r="F156" s="9">
        <f>IN_Shock!$E$32</f>
        <v/>
      </c>
      <c r="G156" s="9">
        <f>IN_Shock!$F$32</f>
        <v/>
      </c>
      <c r="H156" s="9">
        <f>IF($F156="Y",IFERROR(IN_Shock!N32,0)*Settings!$B$12,0)</f>
        <v/>
      </c>
      <c r="I156" s="2">
        <f>IFERROR(MATCH($D156,Lists!$B$5:$B$119,0),0)</f>
        <v/>
      </c>
      <c r="J156" s="2">
        <f>IFERROR(MATCH($E156,Lists!$B$124:$B$131,0),0)</f>
        <v/>
      </c>
      <c r="K156" s="2">
        <f>IF(OR($I156=0,$J156=0),0,INDEX(CALC_PP!$C$5:$J$119,$I156,$J156))</f>
        <v/>
      </c>
      <c r="L156" s="19">
        <f>IF(OR($I156=0,$J156=0,$K156=0),0,$H156*INDEX(CALC_StripData!$C$5:$DJ$119,$I156,0+$J156)/$K156)</f>
        <v/>
      </c>
      <c r="M156" s="19">
        <f>IF(OR($I156=0,$J156=0,$K156=0),0,$H156*INDEX(CALC_StripData!$C$5:$DJ$119,$I156,8+$J156)/$K156)</f>
        <v/>
      </c>
      <c r="N156" s="19">
        <f>IF(OR($I156=0,$J156=0,$K156=0),0,$H156*INDEX(CALC_StripData!$C$5:$DJ$119,$I156,16+$J156)/$K156)</f>
        <v/>
      </c>
      <c r="O156" s="19">
        <f>IF(OR($I156=0,$J156=0,$K156=0),0,$H156*INDEX(CALC_StripData!$C$5:$DJ$119,$I156,24+$J156)/$K156)</f>
        <v/>
      </c>
      <c r="P156" s="19">
        <f>IF(OR($I156=0,$J156=0,$K156=0),0,$H156*INDEX(CALC_StripData!$C$5:$DJ$119,$I156,32+$J156)/$K156)</f>
        <v/>
      </c>
      <c r="Q156" s="19">
        <f>IF(OR($I156=0,$J156=0,$K156=0),0,$H156*INDEX(CALC_StripData!$C$5:$DJ$119,$I156,40+$J156)/$K156)</f>
        <v/>
      </c>
      <c r="R156" s="19">
        <f>IF(OR($I156=0,$J156=0,$K156=0),0,$H156*INDEX(CALC_StripData!$C$5:$DJ$119,$I156,48+$J156)/$K156)</f>
        <v/>
      </c>
      <c r="S156" s="19">
        <f>IF(OR($I156=0,$J156=0,$K156=0),0,$H156*INDEX(CALC_StripData!$C$5:$DJ$119,$I156,56+$J156)/$K156)</f>
        <v/>
      </c>
      <c r="T156" s="19">
        <f>IF(OR($I156=0,$J156=0,$K156=0),0,$H156*INDEX(CALC_StripData!$C$5:$DJ$119,$I156,64+$J156)/$K156)</f>
        <v/>
      </c>
      <c r="U156" s="19">
        <f>IF(OR($I156=0,$J156=0,$K156=0),0,$H156*INDEX(CALC_StripData!$C$5:$DJ$119,$I156,72+$J156)/$K156)</f>
        <v/>
      </c>
      <c r="V156" s="19">
        <f>IF(OR($I156=0,$J156=0,$K156=0),0,$H156*INDEX(CALC_StripData!$C$5:$DJ$119,$I156,80+$J156)/$K156)</f>
        <v/>
      </c>
      <c r="W156" s="19">
        <f>IF(OR($I156=0,$J156=0,$K156=0),0,$H156*INDEX(CALC_StripData!$C$5:$DJ$119,$I156,88+$J156)/$K156)</f>
        <v/>
      </c>
      <c r="X156" s="19">
        <f>IF(OR($I156=0,$J156=0,$K156=0),0,$H156*INDEX(CALC_StripData!$C$5:$DJ$119,$I156,96+$J156)/$K156)</f>
        <v/>
      </c>
      <c r="Y156" s="19">
        <f>IF(OR($I156=0,$J156=0,$K156=0),0,$H156*INDEX(CALC_StripData!$C$5:$DJ$119,$I156,104+$J156)/$K156)</f>
        <v/>
      </c>
      <c r="Z156" s="2">
        <f>ROUND(SUM($L156:$Y156)-$H156,6)</f>
        <v/>
      </c>
    </row>
    <row r="157">
      <c r="A157" s="2" t="n">
        <v>20</v>
      </c>
      <c r="B157" s="2" t="n">
        <v>1</v>
      </c>
      <c r="C157" s="9">
        <f>Settings!$B$6+0</f>
        <v/>
      </c>
      <c r="D157" s="9">
        <f>IN_Shock!$C$33</f>
        <v/>
      </c>
      <c r="E157" s="9">
        <f>IN_Shock!$D$33</f>
        <v/>
      </c>
      <c r="F157" s="9">
        <f>IN_Shock!$E$33</f>
        <v/>
      </c>
      <c r="G157" s="9">
        <f>IN_Shock!$F$33</f>
        <v/>
      </c>
      <c r="H157" s="9">
        <f>IF($F157="Y",IFERROR(IN_Shock!G33,0)*Settings!$B$12,0)</f>
        <v/>
      </c>
      <c r="I157" s="2">
        <f>IFERROR(MATCH($D157,Lists!$B$5:$B$119,0),0)</f>
        <v/>
      </c>
      <c r="J157" s="2">
        <f>IFERROR(MATCH($E157,Lists!$B$124:$B$131,0),0)</f>
        <v/>
      </c>
      <c r="K157" s="2">
        <f>IF(OR($I157=0,$J157=0),0,INDEX(CALC_PP!$C$5:$J$119,$I157,$J157))</f>
        <v/>
      </c>
      <c r="L157" s="19">
        <f>IF(OR($I157=0,$J157=0,$K157=0),0,$H157*INDEX(CALC_StripData!$C$5:$DJ$119,$I157,0+$J157)/$K157)</f>
        <v/>
      </c>
      <c r="M157" s="19">
        <f>IF(OR($I157=0,$J157=0,$K157=0),0,$H157*INDEX(CALC_StripData!$C$5:$DJ$119,$I157,8+$J157)/$K157)</f>
        <v/>
      </c>
      <c r="N157" s="19">
        <f>IF(OR($I157=0,$J157=0,$K157=0),0,$H157*INDEX(CALC_StripData!$C$5:$DJ$119,$I157,16+$J157)/$K157)</f>
        <v/>
      </c>
      <c r="O157" s="19">
        <f>IF(OR($I157=0,$J157=0,$K157=0),0,$H157*INDEX(CALC_StripData!$C$5:$DJ$119,$I157,24+$J157)/$K157)</f>
        <v/>
      </c>
      <c r="P157" s="19">
        <f>IF(OR($I157=0,$J157=0,$K157=0),0,$H157*INDEX(CALC_StripData!$C$5:$DJ$119,$I157,32+$J157)/$K157)</f>
        <v/>
      </c>
      <c r="Q157" s="19">
        <f>IF(OR($I157=0,$J157=0,$K157=0),0,$H157*INDEX(CALC_StripData!$C$5:$DJ$119,$I157,40+$J157)/$K157)</f>
        <v/>
      </c>
      <c r="R157" s="19">
        <f>IF(OR($I157=0,$J157=0,$K157=0),0,$H157*INDEX(CALC_StripData!$C$5:$DJ$119,$I157,48+$J157)/$K157)</f>
        <v/>
      </c>
      <c r="S157" s="19">
        <f>IF(OR($I157=0,$J157=0,$K157=0),0,$H157*INDEX(CALC_StripData!$C$5:$DJ$119,$I157,56+$J157)/$K157)</f>
        <v/>
      </c>
      <c r="T157" s="19">
        <f>IF(OR($I157=0,$J157=0,$K157=0),0,$H157*INDEX(CALC_StripData!$C$5:$DJ$119,$I157,64+$J157)/$K157)</f>
        <v/>
      </c>
      <c r="U157" s="19">
        <f>IF(OR($I157=0,$J157=0,$K157=0),0,$H157*INDEX(CALC_StripData!$C$5:$DJ$119,$I157,72+$J157)/$K157)</f>
        <v/>
      </c>
      <c r="V157" s="19">
        <f>IF(OR($I157=0,$J157=0,$K157=0),0,$H157*INDEX(CALC_StripData!$C$5:$DJ$119,$I157,80+$J157)/$K157)</f>
        <v/>
      </c>
      <c r="W157" s="19">
        <f>IF(OR($I157=0,$J157=0,$K157=0),0,$H157*INDEX(CALC_StripData!$C$5:$DJ$119,$I157,88+$J157)/$K157)</f>
        <v/>
      </c>
      <c r="X157" s="19">
        <f>IF(OR($I157=0,$J157=0,$K157=0),0,$H157*INDEX(CALC_StripData!$C$5:$DJ$119,$I157,96+$J157)/$K157)</f>
        <v/>
      </c>
      <c r="Y157" s="19">
        <f>IF(OR($I157=0,$J157=0,$K157=0),0,$H157*INDEX(CALC_StripData!$C$5:$DJ$119,$I157,104+$J157)/$K157)</f>
        <v/>
      </c>
      <c r="Z157" s="2">
        <f>ROUND(SUM($L157:$Y157)-$H157,6)</f>
        <v/>
      </c>
    </row>
    <row r="158">
      <c r="A158" s="2" t="n">
        <v>20</v>
      </c>
      <c r="B158" s="2" t="n">
        <v>2</v>
      </c>
      <c r="C158" s="9">
        <f>Settings!$B$6+1</f>
        <v/>
      </c>
      <c r="D158" s="9">
        <f>IN_Shock!$C$33</f>
        <v/>
      </c>
      <c r="E158" s="9">
        <f>IN_Shock!$D$33</f>
        <v/>
      </c>
      <c r="F158" s="9">
        <f>IN_Shock!$E$33</f>
        <v/>
      </c>
      <c r="G158" s="9">
        <f>IN_Shock!$F$33</f>
        <v/>
      </c>
      <c r="H158" s="9">
        <f>IF($F158="Y",IFERROR(IN_Shock!H33,0)*Settings!$B$12,0)</f>
        <v/>
      </c>
      <c r="I158" s="2">
        <f>IFERROR(MATCH($D158,Lists!$B$5:$B$119,0),0)</f>
        <v/>
      </c>
      <c r="J158" s="2">
        <f>IFERROR(MATCH($E158,Lists!$B$124:$B$131,0),0)</f>
        <v/>
      </c>
      <c r="K158" s="2">
        <f>IF(OR($I158=0,$J158=0),0,INDEX(CALC_PP!$C$5:$J$119,$I158,$J158))</f>
        <v/>
      </c>
      <c r="L158" s="19">
        <f>IF(OR($I158=0,$J158=0,$K158=0),0,$H158*INDEX(CALC_StripData!$C$5:$DJ$119,$I158,0+$J158)/$K158)</f>
        <v/>
      </c>
      <c r="M158" s="19">
        <f>IF(OR($I158=0,$J158=0,$K158=0),0,$H158*INDEX(CALC_StripData!$C$5:$DJ$119,$I158,8+$J158)/$K158)</f>
        <v/>
      </c>
      <c r="N158" s="19">
        <f>IF(OR($I158=0,$J158=0,$K158=0),0,$H158*INDEX(CALC_StripData!$C$5:$DJ$119,$I158,16+$J158)/$K158)</f>
        <v/>
      </c>
      <c r="O158" s="19">
        <f>IF(OR($I158=0,$J158=0,$K158=0),0,$H158*INDEX(CALC_StripData!$C$5:$DJ$119,$I158,24+$J158)/$K158)</f>
        <v/>
      </c>
      <c r="P158" s="19">
        <f>IF(OR($I158=0,$J158=0,$K158=0),0,$H158*INDEX(CALC_StripData!$C$5:$DJ$119,$I158,32+$J158)/$K158)</f>
        <v/>
      </c>
      <c r="Q158" s="19">
        <f>IF(OR($I158=0,$J158=0,$K158=0),0,$H158*INDEX(CALC_StripData!$C$5:$DJ$119,$I158,40+$J158)/$K158)</f>
        <v/>
      </c>
      <c r="R158" s="19">
        <f>IF(OR($I158=0,$J158=0,$K158=0),0,$H158*INDEX(CALC_StripData!$C$5:$DJ$119,$I158,48+$J158)/$K158)</f>
        <v/>
      </c>
      <c r="S158" s="19">
        <f>IF(OR($I158=0,$J158=0,$K158=0),0,$H158*INDEX(CALC_StripData!$C$5:$DJ$119,$I158,56+$J158)/$K158)</f>
        <v/>
      </c>
      <c r="T158" s="19">
        <f>IF(OR($I158=0,$J158=0,$K158=0),0,$H158*INDEX(CALC_StripData!$C$5:$DJ$119,$I158,64+$J158)/$K158)</f>
        <v/>
      </c>
      <c r="U158" s="19">
        <f>IF(OR($I158=0,$J158=0,$K158=0),0,$H158*INDEX(CALC_StripData!$C$5:$DJ$119,$I158,72+$J158)/$K158)</f>
        <v/>
      </c>
      <c r="V158" s="19">
        <f>IF(OR($I158=0,$J158=0,$K158=0),0,$H158*INDEX(CALC_StripData!$C$5:$DJ$119,$I158,80+$J158)/$K158)</f>
        <v/>
      </c>
      <c r="W158" s="19">
        <f>IF(OR($I158=0,$J158=0,$K158=0),0,$H158*INDEX(CALC_StripData!$C$5:$DJ$119,$I158,88+$J158)/$K158)</f>
        <v/>
      </c>
      <c r="X158" s="19">
        <f>IF(OR($I158=0,$J158=0,$K158=0),0,$H158*INDEX(CALC_StripData!$C$5:$DJ$119,$I158,96+$J158)/$K158)</f>
        <v/>
      </c>
      <c r="Y158" s="19">
        <f>IF(OR($I158=0,$J158=0,$K158=0),0,$H158*INDEX(CALC_StripData!$C$5:$DJ$119,$I158,104+$J158)/$K158)</f>
        <v/>
      </c>
      <c r="Z158" s="2">
        <f>ROUND(SUM($L158:$Y158)-$H158,6)</f>
        <v/>
      </c>
    </row>
    <row r="159">
      <c r="A159" s="2" t="n">
        <v>20</v>
      </c>
      <c r="B159" s="2" t="n">
        <v>3</v>
      </c>
      <c r="C159" s="9">
        <f>Settings!$B$6+2</f>
        <v/>
      </c>
      <c r="D159" s="9">
        <f>IN_Shock!$C$33</f>
        <v/>
      </c>
      <c r="E159" s="9">
        <f>IN_Shock!$D$33</f>
        <v/>
      </c>
      <c r="F159" s="9">
        <f>IN_Shock!$E$33</f>
        <v/>
      </c>
      <c r="G159" s="9">
        <f>IN_Shock!$F$33</f>
        <v/>
      </c>
      <c r="H159" s="9">
        <f>IF($F159="Y",IFERROR(IN_Shock!I33,0)*Settings!$B$12,0)</f>
        <v/>
      </c>
      <c r="I159" s="2">
        <f>IFERROR(MATCH($D159,Lists!$B$5:$B$119,0),0)</f>
        <v/>
      </c>
      <c r="J159" s="2">
        <f>IFERROR(MATCH($E159,Lists!$B$124:$B$131,0),0)</f>
        <v/>
      </c>
      <c r="K159" s="2">
        <f>IF(OR($I159=0,$J159=0),0,INDEX(CALC_PP!$C$5:$J$119,$I159,$J159))</f>
        <v/>
      </c>
      <c r="L159" s="19">
        <f>IF(OR($I159=0,$J159=0,$K159=0),0,$H159*INDEX(CALC_StripData!$C$5:$DJ$119,$I159,0+$J159)/$K159)</f>
        <v/>
      </c>
      <c r="M159" s="19">
        <f>IF(OR($I159=0,$J159=0,$K159=0),0,$H159*INDEX(CALC_StripData!$C$5:$DJ$119,$I159,8+$J159)/$K159)</f>
        <v/>
      </c>
      <c r="N159" s="19">
        <f>IF(OR($I159=0,$J159=0,$K159=0),0,$H159*INDEX(CALC_StripData!$C$5:$DJ$119,$I159,16+$J159)/$K159)</f>
        <v/>
      </c>
      <c r="O159" s="19">
        <f>IF(OR($I159=0,$J159=0,$K159=0),0,$H159*INDEX(CALC_StripData!$C$5:$DJ$119,$I159,24+$J159)/$K159)</f>
        <v/>
      </c>
      <c r="P159" s="19">
        <f>IF(OR($I159=0,$J159=0,$K159=0),0,$H159*INDEX(CALC_StripData!$C$5:$DJ$119,$I159,32+$J159)/$K159)</f>
        <v/>
      </c>
      <c r="Q159" s="19">
        <f>IF(OR($I159=0,$J159=0,$K159=0),0,$H159*INDEX(CALC_StripData!$C$5:$DJ$119,$I159,40+$J159)/$K159)</f>
        <v/>
      </c>
      <c r="R159" s="19">
        <f>IF(OR($I159=0,$J159=0,$K159=0),0,$H159*INDEX(CALC_StripData!$C$5:$DJ$119,$I159,48+$J159)/$K159)</f>
        <v/>
      </c>
      <c r="S159" s="19">
        <f>IF(OR($I159=0,$J159=0,$K159=0),0,$H159*INDEX(CALC_StripData!$C$5:$DJ$119,$I159,56+$J159)/$K159)</f>
        <v/>
      </c>
      <c r="T159" s="19">
        <f>IF(OR($I159=0,$J159=0,$K159=0),0,$H159*INDEX(CALC_StripData!$C$5:$DJ$119,$I159,64+$J159)/$K159)</f>
        <v/>
      </c>
      <c r="U159" s="19">
        <f>IF(OR($I159=0,$J159=0,$K159=0),0,$H159*INDEX(CALC_StripData!$C$5:$DJ$119,$I159,72+$J159)/$K159)</f>
        <v/>
      </c>
      <c r="V159" s="19">
        <f>IF(OR($I159=0,$J159=0,$K159=0),0,$H159*INDEX(CALC_StripData!$C$5:$DJ$119,$I159,80+$J159)/$K159)</f>
        <v/>
      </c>
      <c r="W159" s="19">
        <f>IF(OR($I159=0,$J159=0,$K159=0),0,$H159*INDEX(CALC_StripData!$C$5:$DJ$119,$I159,88+$J159)/$K159)</f>
        <v/>
      </c>
      <c r="X159" s="19">
        <f>IF(OR($I159=0,$J159=0,$K159=0),0,$H159*INDEX(CALC_StripData!$C$5:$DJ$119,$I159,96+$J159)/$K159)</f>
        <v/>
      </c>
      <c r="Y159" s="19">
        <f>IF(OR($I159=0,$J159=0,$K159=0),0,$H159*INDEX(CALC_StripData!$C$5:$DJ$119,$I159,104+$J159)/$K159)</f>
        <v/>
      </c>
      <c r="Z159" s="2">
        <f>ROUND(SUM($L159:$Y159)-$H159,6)</f>
        <v/>
      </c>
    </row>
    <row r="160">
      <c r="A160" s="2" t="n">
        <v>20</v>
      </c>
      <c r="B160" s="2" t="n">
        <v>4</v>
      </c>
      <c r="C160" s="9">
        <f>Settings!$B$6+3</f>
        <v/>
      </c>
      <c r="D160" s="9">
        <f>IN_Shock!$C$33</f>
        <v/>
      </c>
      <c r="E160" s="9">
        <f>IN_Shock!$D$33</f>
        <v/>
      </c>
      <c r="F160" s="9">
        <f>IN_Shock!$E$33</f>
        <v/>
      </c>
      <c r="G160" s="9">
        <f>IN_Shock!$F$33</f>
        <v/>
      </c>
      <c r="H160" s="9">
        <f>IF($F160="Y",IFERROR(IN_Shock!J33,0)*Settings!$B$12,0)</f>
        <v/>
      </c>
      <c r="I160" s="2">
        <f>IFERROR(MATCH($D160,Lists!$B$5:$B$119,0),0)</f>
        <v/>
      </c>
      <c r="J160" s="2">
        <f>IFERROR(MATCH($E160,Lists!$B$124:$B$131,0),0)</f>
        <v/>
      </c>
      <c r="K160" s="2">
        <f>IF(OR($I160=0,$J160=0),0,INDEX(CALC_PP!$C$5:$J$119,$I160,$J160))</f>
        <v/>
      </c>
      <c r="L160" s="19">
        <f>IF(OR($I160=0,$J160=0,$K160=0),0,$H160*INDEX(CALC_StripData!$C$5:$DJ$119,$I160,0+$J160)/$K160)</f>
        <v/>
      </c>
      <c r="M160" s="19">
        <f>IF(OR($I160=0,$J160=0,$K160=0),0,$H160*INDEX(CALC_StripData!$C$5:$DJ$119,$I160,8+$J160)/$K160)</f>
        <v/>
      </c>
      <c r="N160" s="19">
        <f>IF(OR($I160=0,$J160=0,$K160=0),0,$H160*INDEX(CALC_StripData!$C$5:$DJ$119,$I160,16+$J160)/$K160)</f>
        <v/>
      </c>
      <c r="O160" s="19">
        <f>IF(OR($I160=0,$J160=0,$K160=0),0,$H160*INDEX(CALC_StripData!$C$5:$DJ$119,$I160,24+$J160)/$K160)</f>
        <v/>
      </c>
      <c r="P160" s="19">
        <f>IF(OR($I160=0,$J160=0,$K160=0),0,$H160*INDEX(CALC_StripData!$C$5:$DJ$119,$I160,32+$J160)/$K160)</f>
        <v/>
      </c>
      <c r="Q160" s="19">
        <f>IF(OR($I160=0,$J160=0,$K160=0),0,$H160*INDEX(CALC_StripData!$C$5:$DJ$119,$I160,40+$J160)/$K160)</f>
        <v/>
      </c>
      <c r="R160" s="19">
        <f>IF(OR($I160=0,$J160=0,$K160=0),0,$H160*INDEX(CALC_StripData!$C$5:$DJ$119,$I160,48+$J160)/$K160)</f>
        <v/>
      </c>
      <c r="S160" s="19">
        <f>IF(OR($I160=0,$J160=0,$K160=0),0,$H160*INDEX(CALC_StripData!$C$5:$DJ$119,$I160,56+$J160)/$K160)</f>
        <v/>
      </c>
      <c r="T160" s="19">
        <f>IF(OR($I160=0,$J160=0,$K160=0),0,$H160*INDEX(CALC_StripData!$C$5:$DJ$119,$I160,64+$J160)/$K160)</f>
        <v/>
      </c>
      <c r="U160" s="19">
        <f>IF(OR($I160=0,$J160=0,$K160=0),0,$H160*INDEX(CALC_StripData!$C$5:$DJ$119,$I160,72+$J160)/$K160)</f>
        <v/>
      </c>
      <c r="V160" s="19">
        <f>IF(OR($I160=0,$J160=0,$K160=0),0,$H160*INDEX(CALC_StripData!$C$5:$DJ$119,$I160,80+$J160)/$K160)</f>
        <v/>
      </c>
      <c r="W160" s="19">
        <f>IF(OR($I160=0,$J160=0,$K160=0),0,$H160*INDEX(CALC_StripData!$C$5:$DJ$119,$I160,88+$J160)/$K160)</f>
        <v/>
      </c>
      <c r="X160" s="19">
        <f>IF(OR($I160=0,$J160=0,$K160=0),0,$H160*INDEX(CALC_StripData!$C$5:$DJ$119,$I160,96+$J160)/$K160)</f>
        <v/>
      </c>
      <c r="Y160" s="19">
        <f>IF(OR($I160=0,$J160=0,$K160=0),0,$H160*INDEX(CALC_StripData!$C$5:$DJ$119,$I160,104+$J160)/$K160)</f>
        <v/>
      </c>
      <c r="Z160" s="2">
        <f>ROUND(SUM($L160:$Y160)-$H160,6)</f>
        <v/>
      </c>
    </row>
    <row r="161">
      <c r="A161" s="2" t="n">
        <v>20</v>
      </c>
      <c r="B161" s="2" t="n">
        <v>5</v>
      </c>
      <c r="C161" s="9">
        <f>Settings!$B$6+4</f>
        <v/>
      </c>
      <c r="D161" s="9">
        <f>IN_Shock!$C$33</f>
        <v/>
      </c>
      <c r="E161" s="9">
        <f>IN_Shock!$D$33</f>
        <v/>
      </c>
      <c r="F161" s="9">
        <f>IN_Shock!$E$33</f>
        <v/>
      </c>
      <c r="G161" s="9">
        <f>IN_Shock!$F$33</f>
        <v/>
      </c>
      <c r="H161" s="9">
        <f>IF($F161="Y",IFERROR(IN_Shock!K33,0)*Settings!$B$12,0)</f>
        <v/>
      </c>
      <c r="I161" s="2">
        <f>IFERROR(MATCH($D161,Lists!$B$5:$B$119,0),0)</f>
        <v/>
      </c>
      <c r="J161" s="2">
        <f>IFERROR(MATCH($E161,Lists!$B$124:$B$131,0),0)</f>
        <v/>
      </c>
      <c r="K161" s="2">
        <f>IF(OR($I161=0,$J161=0),0,INDEX(CALC_PP!$C$5:$J$119,$I161,$J161))</f>
        <v/>
      </c>
      <c r="L161" s="19">
        <f>IF(OR($I161=0,$J161=0,$K161=0),0,$H161*INDEX(CALC_StripData!$C$5:$DJ$119,$I161,0+$J161)/$K161)</f>
        <v/>
      </c>
      <c r="M161" s="19">
        <f>IF(OR($I161=0,$J161=0,$K161=0),0,$H161*INDEX(CALC_StripData!$C$5:$DJ$119,$I161,8+$J161)/$K161)</f>
        <v/>
      </c>
      <c r="N161" s="19">
        <f>IF(OR($I161=0,$J161=0,$K161=0),0,$H161*INDEX(CALC_StripData!$C$5:$DJ$119,$I161,16+$J161)/$K161)</f>
        <v/>
      </c>
      <c r="O161" s="19">
        <f>IF(OR($I161=0,$J161=0,$K161=0),0,$H161*INDEX(CALC_StripData!$C$5:$DJ$119,$I161,24+$J161)/$K161)</f>
        <v/>
      </c>
      <c r="P161" s="19">
        <f>IF(OR($I161=0,$J161=0,$K161=0),0,$H161*INDEX(CALC_StripData!$C$5:$DJ$119,$I161,32+$J161)/$K161)</f>
        <v/>
      </c>
      <c r="Q161" s="19">
        <f>IF(OR($I161=0,$J161=0,$K161=0),0,$H161*INDEX(CALC_StripData!$C$5:$DJ$119,$I161,40+$J161)/$K161)</f>
        <v/>
      </c>
      <c r="R161" s="19">
        <f>IF(OR($I161=0,$J161=0,$K161=0),0,$H161*INDEX(CALC_StripData!$C$5:$DJ$119,$I161,48+$J161)/$K161)</f>
        <v/>
      </c>
      <c r="S161" s="19">
        <f>IF(OR($I161=0,$J161=0,$K161=0),0,$H161*INDEX(CALC_StripData!$C$5:$DJ$119,$I161,56+$J161)/$K161)</f>
        <v/>
      </c>
      <c r="T161" s="19">
        <f>IF(OR($I161=0,$J161=0,$K161=0),0,$H161*INDEX(CALC_StripData!$C$5:$DJ$119,$I161,64+$J161)/$K161)</f>
        <v/>
      </c>
      <c r="U161" s="19">
        <f>IF(OR($I161=0,$J161=0,$K161=0),0,$H161*INDEX(CALC_StripData!$C$5:$DJ$119,$I161,72+$J161)/$K161)</f>
        <v/>
      </c>
      <c r="V161" s="19">
        <f>IF(OR($I161=0,$J161=0,$K161=0),0,$H161*INDEX(CALC_StripData!$C$5:$DJ$119,$I161,80+$J161)/$K161)</f>
        <v/>
      </c>
      <c r="W161" s="19">
        <f>IF(OR($I161=0,$J161=0,$K161=0),0,$H161*INDEX(CALC_StripData!$C$5:$DJ$119,$I161,88+$J161)/$K161)</f>
        <v/>
      </c>
      <c r="X161" s="19">
        <f>IF(OR($I161=0,$J161=0,$K161=0),0,$H161*INDEX(CALC_StripData!$C$5:$DJ$119,$I161,96+$J161)/$K161)</f>
        <v/>
      </c>
      <c r="Y161" s="19">
        <f>IF(OR($I161=0,$J161=0,$K161=0),0,$H161*INDEX(CALC_StripData!$C$5:$DJ$119,$I161,104+$J161)/$K161)</f>
        <v/>
      </c>
      <c r="Z161" s="2">
        <f>ROUND(SUM($L161:$Y161)-$H161,6)</f>
        <v/>
      </c>
    </row>
    <row r="162">
      <c r="A162" s="2" t="n">
        <v>20</v>
      </c>
      <c r="B162" s="2" t="n">
        <v>6</v>
      </c>
      <c r="C162" s="9">
        <f>Settings!$B$6+5</f>
        <v/>
      </c>
      <c r="D162" s="9">
        <f>IN_Shock!$C$33</f>
        <v/>
      </c>
      <c r="E162" s="9">
        <f>IN_Shock!$D$33</f>
        <v/>
      </c>
      <c r="F162" s="9">
        <f>IN_Shock!$E$33</f>
        <v/>
      </c>
      <c r="G162" s="9">
        <f>IN_Shock!$F$33</f>
        <v/>
      </c>
      <c r="H162" s="9">
        <f>IF($F162="Y",IFERROR(IN_Shock!L33,0)*Settings!$B$12,0)</f>
        <v/>
      </c>
      <c r="I162" s="2">
        <f>IFERROR(MATCH($D162,Lists!$B$5:$B$119,0),0)</f>
        <v/>
      </c>
      <c r="J162" s="2">
        <f>IFERROR(MATCH($E162,Lists!$B$124:$B$131,0),0)</f>
        <v/>
      </c>
      <c r="K162" s="2">
        <f>IF(OR($I162=0,$J162=0),0,INDEX(CALC_PP!$C$5:$J$119,$I162,$J162))</f>
        <v/>
      </c>
      <c r="L162" s="19">
        <f>IF(OR($I162=0,$J162=0,$K162=0),0,$H162*INDEX(CALC_StripData!$C$5:$DJ$119,$I162,0+$J162)/$K162)</f>
        <v/>
      </c>
      <c r="M162" s="19">
        <f>IF(OR($I162=0,$J162=0,$K162=0),0,$H162*INDEX(CALC_StripData!$C$5:$DJ$119,$I162,8+$J162)/$K162)</f>
        <v/>
      </c>
      <c r="N162" s="19">
        <f>IF(OR($I162=0,$J162=0,$K162=0),0,$H162*INDEX(CALC_StripData!$C$5:$DJ$119,$I162,16+$J162)/$K162)</f>
        <v/>
      </c>
      <c r="O162" s="19">
        <f>IF(OR($I162=0,$J162=0,$K162=0),0,$H162*INDEX(CALC_StripData!$C$5:$DJ$119,$I162,24+$J162)/$K162)</f>
        <v/>
      </c>
      <c r="P162" s="19">
        <f>IF(OR($I162=0,$J162=0,$K162=0),0,$H162*INDEX(CALC_StripData!$C$5:$DJ$119,$I162,32+$J162)/$K162)</f>
        <v/>
      </c>
      <c r="Q162" s="19">
        <f>IF(OR($I162=0,$J162=0,$K162=0),0,$H162*INDEX(CALC_StripData!$C$5:$DJ$119,$I162,40+$J162)/$K162)</f>
        <v/>
      </c>
      <c r="R162" s="19">
        <f>IF(OR($I162=0,$J162=0,$K162=0),0,$H162*INDEX(CALC_StripData!$C$5:$DJ$119,$I162,48+$J162)/$K162)</f>
        <v/>
      </c>
      <c r="S162" s="19">
        <f>IF(OR($I162=0,$J162=0,$K162=0),0,$H162*INDEX(CALC_StripData!$C$5:$DJ$119,$I162,56+$J162)/$K162)</f>
        <v/>
      </c>
      <c r="T162" s="19">
        <f>IF(OR($I162=0,$J162=0,$K162=0),0,$H162*INDEX(CALC_StripData!$C$5:$DJ$119,$I162,64+$J162)/$K162)</f>
        <v/>
      </c>
      <c r="U162" s="19">
        <f>IF(OR($I162=0,$J162=0,$K162=0),0,$H162*INDEX(CALC_StripData!$C$5:$DJ$119,$I162,72+$J162)/$K162)</f>
        <v/>
      </c>
      <c r="V162" s="19">
        <f>IF(OR($I162=0,$J162=0,$K162=0),0,$H162*INDEX(CALC_StripData!$C$5:$DJ$119,$I162,80+$J162)/$K162)</f>
        <v/>
      </c>
      <c r="W162" s="19">
        <f>IF(OR($I162=0,$J162=0,$K162=0),0,$H162*INDEX(CALC_StripData!$C$5:$DJ$119,$I162,88+$J162)/$K162)</f>
        <v/>
      </c>
      <c r="X162" s="19">
        <f>IF(OR($I162=0,$J162=0,$K162=0),0,$H162*INDEX(CALC_StripData!$C$5:$DJ$119,$I162,96+$J162)/$K162)</f>
        <v/>
      </c>
      <c r="Y162" s="19">
        <f>IF(OR($I162=0,$J162=0,$K162=0),0,$H162*INDEX(CALC_StripData!$C$5:$DJ$119,$I162,104+$J162)/$K162)</f>
        <v/>
      </c>
      <c r="Z162" s="2">
        <f>ROUND(SUM($L162:$Y162)-$H162,6)</f>
        <v/>
      </c>
    </row>
    <row r="163">
      <c r="A163" s="2" t="n">
        <v>20</v>
      </c>
      <c r="B163" s="2" t="n">
        <v>7</v>
      </c>
      <c r="C163" s="9">
        <f>Settings!$B$6+6</f>
        <v/>
      </c>
      <c r="D163" s="9">
        <f>IN_Shock!$C$33</f>
        <v/>
      </c>
      <c r="E163" s="9">
        <f>IN_Shock!$D$33</f>
        <v/>
      </c>
      <c r="F163" s="9">
        <f>IN_Shock!$E$33</f>
        <v/>
      </c>
      <c r="G163" s="9">
        <f>IN_Shock!$F$33</f>
        <v/>
      </c>
      <c r="H163" s="9">
        <f>IF($F163="Y",IFERROR(IN_Shock!M33,0)*Settings!$B$12,0)</f>
        <v/>
      </c>
      <c r="I163" s="2">
        <f>IFERROR(MATCH($D163,Lists!$B$5:$B$119,0),0)</f>
        <v/>
      </c>
      <c r="J163" s="2">
        <f>IFERROR(MATCH($E163,Lists!$B$124:$B$131,0),0)</f>
        <v/>
      </c>
      <c r="K163" s="2">
        <f>IF(OR($I163=0,$J163=0),0,INDEX(CALC_PP!$C$5:$J$119,$I163,$J163))</f>
        <v/>
      </c>
      <c r="L163" s="19">
        <f>IF(OR($I163=0,$J163=0,$K163=0),0,$H163*INDEX(CALC_StripData!$C$5:$DJ$119,$I163,0+$J163)/$K163)</f>
        <v/>
      </c>
      <c r="M163" s="19">
        <f>IF(OR($I163=0,$J163=0,$K163=0),0,$H163*INDEX(CALC_StripData!$C$5:$DJ$119,$I163,8+$J163)/$K163)</f>
        <v/>
      </c>
      <c r="N163" s="19">
        <f>IF(OR($I163=0,$J163=0,$K163=0),0,$H163*INDEX(CALC_StripData!$C$5:$DJ$119,$I163,16+$J163)/$K163)</f>
        <v/>
      </c>
      <c r="O163" s="19">
        <f>IF(OR($I163=0,$J163=0,$K163=0),0,$H163*INDEX(CALC_StripData!$C$5:$DJ$119,$I163,24+$J163)/$K163)</f>
        <v/>
      </c>
      <c r="P163" s="19">
        <f>IF(OR($I163=0,$J163=0,$K163=0),0,$H163*INDEX(CALC_StripData!$C$5:$DJ$119,$I163,32+$J163)/$K163)</f>
        <v/>
      </c>
      <c r="Q163" s="19">
        <f>IF(OR($I163=0,$J163=0,$K163=0),0,$H163*INDEX(CALC_StripData!$C$5:$DJ$119,$I163,40+$J163)/$K163)</f>
        <v/>
      </c>
      <c r="R163" s="19">
        <f>IF(OR($I163=0,$J163=0,$K163=0),0,$H163*INDEX(CALC_StripData!$C$5:$DJ$119,$I163,48+$J163)/$K163)</f>
        <v/>
      </c>
      <c r="S163" s="19">
        <f>IF(OR($I163=0,$J163=0,$K163=0),0,$H163*INDEX(CALC_StripData!$C$5:$DJ$119,$I163,56+$J163)/$K163)</f>
        <v/>
      </c>
      <c r="T163" s="19">
        <f>IF(OR($I163=0,$J163=0,$K163=0),0,$H163*INDEX(CALC_StripData!$C$5:$DJ$119,$I163,64+$J163)/$K163)</f>
        <v/>
      </c>
      <c r="U163" s="19">
        <f>IF(OR($I163=0,$J163=0,$K163=0),0,$H163*INDEX(CALC_StripData!$C$5:$DJ$119,$I163,72+$J163)/$K163)</f>
        <v/>
      </c>
      <c r="V163" s="19">
        <f>IF(OR($I163=0,$J163=0,$K163=0),0,$H163*INDEX(CALC_StripData!$C$5:$DJ$119,$I163,80+$J163)/$K163)</f>
        <v/>
      </c>
      <c r="W163" s="19">
        <f>IF(OR($I163=0,$J163=0,$K163=0),0,$H163*INDEX(CALC_StripData!$C$5:$DJ$119,$I163,88+$J163)/$K163)</f>
        <v/>
      </c>
      <c r="X163" s="19">
        <f>IF(OR($I163=0,$J163=0,$K163=0),0,$H163*INDEX(CALC_StripData!$C$5:$DJ$119,$I163,96+$J163)/$K163)</f>
        <v/>
      </c>
      <c r="Y163" s="19">
        <f>IF(OR($I163=0,$J163=0,$K163=0),0,$H163*INDEX(CALC_StripData!$C$5:$DJ$119,$I163,104+$J163)/$K163)</f>
        <v/>
      </c>
      <c r="Z163" s="2">
        <f>ROUND(SUM($L163:$Y163)-$H163,6)</f>
        <v/>
      </c>
    </row>
    <row r="164">
      <c r="A164" s="2" t="n">
        <v>20</v>
      </c>
      <c r="B164" s="2" t="n">
        <v>8</v>
      </c>
      <c r="C164" s="9">
        <f>Settings!$B$6+7</f>
        <v/>
      </c>
      <c r="D164" s="9">
        <f>IN_Shock!$C$33</f>
        <v/>
      </c>
      <c r="E164" s="9">
        <f>IN_Shock!$D$33</f>
        <v/>
      </c>
      <c r="F164" s="9">
        <f>IN_Shock!$E$33</f>
        <v/>
      </c>
      <c r="G164" s="9">
        <f>IN_Shock!$F$33</f>
        <v/>
      </c>
      <c r="H164" s="9">
        <f>IF($F164="Y",IFERROR(IN_Shock!N33,0)*Settings!$B$12,0)</f>
        <v/>
      </c>
      <c r="I164" s="2">
        <f>IFERROR(MATCH($D164,Lists!$B$5:$B$119,0),0)</f>
        <v/>
      </c>
      <c r="J164" s="2">
        <f>IFERROR(MATCH($E164,Lists!$B$124:$B$131,0),0)</f>
        <v/>
      </c>
      <c r="K164" s="2">
        <f>IF(OR($I164=0,$J164=0),0,INDEX(CALC_PP!$C$5:$J$119,$I164,$J164))</f>
        <v/>
      </c>
      <c r="L164" s="19">
        <f>IF(OR($I164=0,$J164=0,$K164=0),0,$H164*INDEX(CALC_StripData!$C$5:$DJ$119,$I164,0+$J164)/$K164)</f>
        <v/>
      </c>
      <c r="M164" s="19">
        <f>IF(OR($I164=0,$J164=0,$K164=0),0,$H164*INDEX(CALC_StripData!$C$5:$DJ$119,$I164,8+$J164)/$K164)</f>
        <v/>
      </c>
      <c r="N164" s="19">
        <f>IF(OR($I164=0,$J164=0,$K164=0),0,$H164*INDEX(CALC_StripData!$C$5:$DJ$119,$I164,16+$J164)/$K164)</f>
        <v/>
      </c>
      <c r="O164" s="19">
        <f>IF(OR($I164=0,$J164=0,$K164=0),0,$H164*INDEX(CALC_StripData!$C$5:$DJ$119,$I164,24+$J164)/$K164)</f>
        <v/>
      </c>
      <c r="P164" s="19">
        <f>IF(OR($I164=0,$J164=0,$K164=0),0,$H164*INDEX(CALC_StripData!$C$5:$DJ$119,$I164,32+$J164)/$K164)</f>
        <v/>
      </c>
      <c r="Q164" s="19">
        <f>IF(OR($I164=0,$J164=0,$K164=0),0,$H164*INDEX(CALC_StripData!$C$5:$DJ$119,$I164,40+$J164)/$K164)</f>
        <v/>
      </c>
      <c r="R164" s="19">
        <f>IF(OR($I164=0,$J164=0,$K164=0),0,$H164*INDEX(CALC_StripData!$C$5:$DJ$119,$I164,48+$J164)/$K164)</f>
        <v/>
      </c>
      <c r="S164" s="19">
        <f>IF(OR($I164=0,$J164=0,$K164=0),0,$H164*INDEX(CALC_StripData!$C$5:$DJ$119,$I164,56+$J164)/$K164)</f>
        <v/>
      </c>
      <c r="T164" s="19">
        <f>IF(OR($I164=0,$J164=0,$K164=0),0,$H164*INDEX(CALC_StripData!$C$5:$DJ$119,$I164,64+$J164)/$K164)</f>
        <v/>
      </c>
      <c r="U164" s="19">
        <f>IF(OR($I164=0,$J164=0,$K164=0),0,$H164*INDEX(CALC_StripData!$C$5:$DJ$119,$I164,72+$J164)/$K164)</f>
        <v/>
      </c>
      <c r="V164" s="19">
        <f>IF(OR($I164=0,$J164=0,$K164=0),0,$H164*INDEX(CALC_StripData!$C$5:$DJ$119,$I164,80+$J164)/$K164)</f>
        <v/>
      </c>
      <c r="W164" s="19">
        <f>IF(OR($I164=0,$J164=0,$K164=0),0,$H164*INDEX(CALC_StripData!$C$5:$DJ$119,$I164,88+$J164)/$K164)</f>
        <v/>
      </c>
      <c r="X164" s="19">
        <f>IF(OR($I164=0,$J164=0,$K164=0),0,$H164*INDEX(CALC_StripData!$C$5:$DJ$119,$I164,96+$J164)/$K164)</f>
        <v/>
      </c>
      <c r="Y164" s="19">
        <f>IF(OR($I164=0,$J164=0,$K164=0),0,$H164*INDEX(CALC_StripData!$C$5:$DJ$119,$I164,104+$J164)/$K164)</f>
        <v/>
      </c>
      <c r="Z164" s="2">
        <f>ROUND(SUM($L164:$Y164)-$H164,6)</f>
        <v/>
      </c>
    </row>
    <row r="165">
      <c r="A165" s="2" t="n">
        <v>21</v>
      </c>
      <c r="B165" s="2" t="n">
        <v>1</v>
      </c>
      <c r="C165" s="9">
        <f>Settings!$B$6+0</f>
        <v/>
      </c>
      <c r="D165" s="9">
        <f>IN_Shock!$C$34</f>
        <v/>
      </c>
      <c r="E165" s="9">
        <f>IN_Shock!$D$34</f>
        <v/>
      </c>
      <c r="F165" s="9">
        <f>IN_Shock!$E$34</f>
        <v/>
      </c>
      <c r="G165" s="9">
        <f>IN_Shock!$F$34</f>
        <v/>
      </c>
      <c r="H165" s="9">
        <f>IF($F165="Y",IFERROR(IN_Shock!G34,0)*Settings!$B$12,0)</f>
        <v/>
      </c>
      <c r="I165" s="2">
        <f>IFERROR(MATCH($D165,Lists!$B$5:$B$119,0),0)</f>
        <v/>
      </c>
      <c r="J165" s="2">
        <f>IFERROR(MATCH($E165,Lists!$B$124:$B$131,0),0)</f>
        <v/>
      </c>
      <c r="K165" s="2">
        <f>IF(OR($I165=0,$J165=0),0,INDEX(CALC_PP!$C$5:$J$119,$I165,$J165))</f>
        <v/>
      </c>
      <c r="L165" s="19">
        <f>IF(OR($I165=0,$J165=0,$K165=0),0,$H165*INDEX(CALC_StripData!$C$5:$DJ$119,$I165,0+$J165)/$K165)</f>
        <v/>
      </c>
      <c r="M165" s="19">
        <f>IF(OR($I165=0,$J165=0,$K165=0),0,$H165*INDEX(CALC_StripData!$C$5:$DJ$119,$I165,8+$J165)/$K165)</f>
        <v/>
      </c>
      <c r="N165" s="19">
        <f>IF(OR($I165=0,$J165=0,$K165=0),0,$H165*INDEX(CALC_StripData!$C$5:$DJ$119,$I165,16+$J165)/$K165)</f>
        <v/>
      </c>
      <c r="O165" s="19">
        <f>IF(OR($I165=0,$J165=0,$K165=0),0,$H165*INDEX(CALC_StripData!$C$5:$DJ$119,$I165,24+$J165)/$K165)</f>
        <v/>
      </c>
      <c r="P165" s="19">
        <f>IF(OR($I165=0,$J165=0,$K165=0),0,$H165*INDEX(CALC_StripData!$C$5:$DJ$119,$I165,32+$J165)/$K165)</f>
        <v/>
      </c>
      <c r="Q165" s="19">
        <f>IF(OR($I165=0,$J165=0,$K165=0),0,$H165*INDEX(CALC_StripData!$C$5:$DJ$119,$I165,40+$J165)/$K165)</f>
        <v/>
      </c>
      <c r="R165" s="19">
        <f>IF(OR($I165=0,$J165=0,$K165=0),0,$H165*INDEX(CALC_StripData!$C$5:$DJ$119,$I165,48+$J165)/$K165)</f>
        <v/>
      </c>
      <c r="S165" s="19">
        <f>IF(OR($I165=0,$J165=0,$K165=0),0,$H165*INDEX(CALC_StripData!$C$5:$DJ$119,$I165,56+$J165)/$K165)</f>
        <v/>
      </c>
      <c r="T165" s="19">
        <f>IF(OR($I165=0,$J165=0,$K165=0),0,$H165*INDEX(CALC_StripData!$C$5:$DJ$119,$I165,64+$J165)/$K165)</f>
        <v/>
      </c>
      <c r="U165" s="19">
        <f>IF(OR($I165=0,$J165=0,$K165=0),0,$H165*INDEX(CALC_StripData!$C$5:$DJ$119,$I165,72+$J165)/$K165)</f>
        <v/>
      </c>
      <c r="V165" s="19">
        <f>IF(OR($I165=0,$J165=0,$K165=0),0,$H165*INDEX(CALC_StripData!$C$5:$DJ$119,$I165,80+$J165)/$K165)</f>
        <v/>
      </c>
      <c r="W165" s="19">
        <f>IF(OR($I165=0,$J165=0,$K165=0),0,$H165*INDEX(CALC_StripData!$C$5:$DJ$119,$I165,88+$J165)/$K165)</f>
        <v/>
      </c>
      <c r="X165" s="19">
        <f>IF(OR($I165=0,$J165=0,$K165=0),0,$H165*INDEX(CALC_StripData!$C$5:$DJ$119,$I165,96+$J165)/$K165)</f>
        <v/>
      </c>
      <c r="Y165" s="19">
        <f>IF(OR($I165=0,$J165=0,$K165=0),0,$H165*INDEX(CALC_StripData!$C$5:$DJ$119,$I165,104+$J165)/$K165)</f>
        <v/>
      </c>
      <c r="Z165" s="2">
        <f>ROUND(SUM($L165:$Y165)-$H165,6)</f>
        <v/>
      </c>
    </row>
    <row r="166">
      <c r="A166" s="2" t="n">
        <v>21</v>
      </c>
      <c r="B166" s="2" t="n">
        <v>2</v>
      </c>
      <c r="C166" s="9">
        <f>Settings!$B$6+1</f>
        <v/>
      </c>
      <c r="D166" s="9">
        <f>IN_Shock!$C$34</f>
        <v/>
      </c>
      <c r="E166" s="9">
        <f>IN_Shock!$D$34</f>
        <v/>
      </c>
      <c r="F166" s="9">
        <f>IN_Shock!$E$34</f>
        <v/>
      </c>
      <c r="G166" s="9">
        <f>IN_Shock!$F$34</f>
        <v/>
      </c>
      <c r="H166" s="9">
        <f>IF($F166="Y",IFERROR(IN_Shock!H34,0)*Settings!$B$12,0)</f>
        <v/>
      </c>
      <c r="I166" s="2">
        <f>IFERROR(MATCH($D166,Lists!$B$5:$B$119,0),0)</f>
        <v/>
      </c>
      <c r="J166" s="2">
        <f>IFERROR(MATCH($E166,Lists!$B$124:$B$131,0),0)</f>
        <v/>
      </c>
      <c r="K166" s="2">
        <f>IF(OR($I166=0,$J166=0),0,INDEX(CALC_PP!$C$5:$J$119,$I166,$J166))</f>
        <v/>
      </c>
      <c r="L166" s="19">
        <f>IF(OR($I166=0,$J166=0,$K166=0),0,$H166*INDEX(CALC_StripData!$C$5:$DJ$119,$I166,0+$J166)/$K166)</f>
        <v/>
      </c>
      <c r="M166" s="19">
        <f>IF(OR($I166=0,$J166=0,$K166=0),0,$H166*INDEX(CALC_StripData!$C$5:$DJ$119,$I166,8+$J166)/$K166)</f>
        <v/>
      </c>
      <c r="N166" s="19">
        <f>IF(OR($I166=0,$J166=0,$K166=0),0,$H166*INDEX(CALC_StripData!$C$5:$DJ$119,$I166,16+$J166)/$K166)</f>
        <v/>
      </c>
      <c r="O166" s="19">
        <f>IF(OR($I166=0,$J166=0,$K166=0),0,$H166*INDEX(CALC_StripData!$C$5:$DJ$119,$I166,24+$J166)/$K166)</f>
        <v/>
      </c>
      <c r="P166" s="19">
        <f>IF(OR($I166=0,$J166=0,$K166=0),0,$H166*INDEX(CALC_StripData!$C$5:$DJ$119,$I166,32+$J166)/$K166)</f>
        <v/>
      </c>
      <c r="Q166" s="19">
        <f>IF(OR($I166=0,$J166=0,$K166=0),0,$H166*INDEX(CALC_StripData!$C$5:$DJ$119,$I166,40+$J166)/$K166)</f>
        <v/>
      </c>
      <c r="R166" s="19">
        <f>IF(OR($I166=0,$J166=0,$K166=0),0,$H166*INDEX(CALC_StripData!$C$5:$DJ$119,$I166,48+$J166)/$K166)</f>
        <v/>
      </c>
      <c r="S166" s="19">
        <f>IF(OR($I166=0,$J166=0,$K166=0),0,$H166*INDEX(CALC_StripData!$C$5:$DJ$119,$I166,56+$J166)/$K166)</f>
        <v/>
      </c>
      <c r="T166" s="19">
        <f>IF(OR($I166=0,$J166=0,$K166=0),0,$H166*INDEX(CALC_StripData!$C$5:$DJ$119,$I166,64+$J166)/$K166)</f>
        <v/>
      </c>
      <c r="U166" s="19">
        <f>IF(OR($I166=0,$J166=0,$K166=0),0,$H166*INDEX(CALC_StripData!$C$5:$DJ$119,$I166,72+$J166)/$K166)</f>
        <v/>
      </c>
      <c r="V166" s="19">
        <f>IF(OR($I166=0,$J166=0,$K166=0),0,$H166*INDEX(CALC_StripData!$C$5:$DJ$119,$I166,80+$J166)/$K166)</f>
        <v/>
      </c>
      <c r="W166" s="19">
        <f>IF(OR($I166=0,$J166=0,$K166=0),0,$H166*INDEX(CALC_StripData!$C$5:$DJ$119,$I166,88+$J166)/$K166)</f>
        <v/>
      </c>
      <c r="X166" s="19">
        <f>IF(OR($I166=0,$J166=0,$K166=0),0,$H166*INDEX(CALC_StripData!$C$5:$DJ$119,$I166,96+$J166)/$K166)</f>
        <v/>
      </c>
      <c r="Y166" s="19">
        <f>IF(OR($I166=0,$J166=0,$K166=0),0,$H166*INDEX(CALC_StripData!$C$5:$DJ$119,$I166,104+$J166)/$K166)</f>
        <v/>
      </c>
      <c r="Z166" s="2">
        <f>ROUND(SUM($L166:$Y166)-$H166,6)</f>
        <v/>
      </c>
    </row>
    <row r="167">
      <c r="A167" s="2" t="n">
        <v>21</v>
      </c>
      <c r="B167" s="2" t="n">
        <v>3</v>
      </c>
      <c r="C167" s="9">
        <f>Settings!$B$6+2</f>
        <v/>
      </c>
      <c r="D167" s="9">
        <f>IN_Shock!$C$34</f>
        <v/>
      </c>
      <c r="E167" s="9">
        <f>IN_Shock!$D$34</f>
        <v/>
      </c>
      <c r="F167" s="9">
        <f>IN_Shock!$E$34</f>
        <v/>
      </c>
      <c r="G167" s="9">
        <f>IN_Shock!$F$34</f>
        <v/>
      </c>
      <c r="H167" s="9">
        <f>IF($F167="Y",IFERROR(IN_Shock!I34,0)*Settings!$B$12,0)</f>
        <v/>
      </c>
      <c r="I167" s="2">
        <f>IFERROR(MATCH($D167,Lists!$B$5:$B$119,0),0)</f>
        <v/>
      </c>
      <c r="J167" s="2">
        <f>IFERROR(MATCH($E167,Lists!$B$124:$B$131,0),0)</f>
        <v/>
      </c>
      <c r="K167" s="2">
        <f>IF(OR($I167=0,$J167=0),0,INDEX(CALC_PP!$C$5:$J$119,$I167,$J167))</f>
        <v/>
      </c>
      <c r="L167" s="19">
        <f>IF(OR($I167=0,$J167=0,$K167=0),0,$H167*INDEX(CALC_StripData!$C$5:$DJ$119,$I167,0+$J167)/$K167)</f>
        <v/>
      </c>
      <c r="M167" s="19">
        <f>IF(OR($I167=0,$J167=0,$K167=0),0,$H167*INDEX(CALC_StripData!$C$5:$DJ$119,$I167,8+$J167)/$K167)</f>
        <v/>
      </c>
      <c r="N167" s="19">
        <f>IF(OR($I167=0,$J167=0,$K167=0),0,$H167*INDEX(CALC_StripData!$C$5:$DJ$119,$I167,16+$J167)/$K167)</f>
        <v/>
      </c>
      <c r="O167" s="19">
        <f>IF(OR($I167=0,$J167=0,$K167=0),0,$H167*INDEX(CALC_StripData!$C$5:$DJ$119,$I167,24+$J167)/$K167)</f>
        <v/>
      </c>
      <c r="P167" s="19">
        <f>IF(OR($I167=0,$J167=0,$K167=0),0,$H167*INDEX(CALC_StripData!$C$5:$DJ$119,$I167,32+$J167)/$K167)</f>
        <v/>
      </c>
      <c r="Q167" s="19">
        <f>IF(OR($I167=0,$J167=0,$K167=0),0,$H167*INDEX(CALC_StripData!$C$5:$DJ$119,$I167,40+$J167)/$K167)</f>
        <v/>
      </c>
      <c r="R167" s="19">
        <f>IF(OR($I167=0,$J167=0,$K167=0),0,$H167*INDEX(CALC_StripData!$C$5:$DJ$119,$I167,48+$J167)/$K167)</f>
        <v/>
      </c>
      <c r="S167" s="19">
        <f>IF(OR($I167=0,$J167=0,$K167=0),0,$H167*INDEX(CALC_StripData!$C$5:$DJ$119,$I167,56+$J167)/$K167)</f>
        <v/>
      </c>
      <c r="T167" s="19">
        <f>IF(OR($I167=0,$J167=0,$K167=0),0,$H167*INDEX(CALC_StripData!$C$5:$DJ$119,$I167,64+$J167)/$K167)</f>
        <v/>
      </c>
      <c r="U167" s="19">
        <f>IF(OR($I167=0,$J167=0,$K167=0),0,$H167*INDEX(CALC_StripData!$C$5:$DJ$119,$I167,72+$J167)/$K167)</f>
        <v/>
      </c>
      <c r="V167" s="19">
        <f>IF(OR($I167=0,$J167=0,$K167=0),0,$H167*INDEX(CALC_StripData!$C$5:$DJ$119,$I167,80+$J167)/$K167)</f>
        <v/>
      </c>
      <c r="W167" s="19">
        <f>IF(OR($I167=0,$J167=0,$K167=0),0,$H167*INDEX(CALC_StripData!$C$5:$DJ$119,$I167,88+$J167)/$K167)</f>
        <v/>
      </c>
      <c r="X167" s="19">
        <f>IF(OR($I167=0,$J167=0,$K167=0),0,$H167*INDEX(CALC_StripData!$C$5:$DJ$119,$I167,96+$J167)/$K167)</f>
        <v/>
      </c>
      <c r="Y167" s="19">
        <f>IF(OR($I167=0,$J167=0,$K167=0),0,$H167*INDEX(CALC_StripData!$C$5:$DJ$119,$I167,104+$J167)/$K167)</f>
        <v/>
      </c>
      <c r="Z167" s="2">
        <f>ROUND(SUM($L167:$Y167)-$H167,6)</f>
        <v/>
      </c>
    </row>
    <row r="168">
      <c r="A168" s="2" t="n">
        <v>21</v>
      </c>
      <c r="B168" s="2" t="n">
        <v>4</v>
      </c>
      <c r="C168" s="9">
        <f>Settings!$B$6+3</f>
        <v/>
      </c>
      <c r="D168" s="9">
        <f>IN_Shock!$C$34</f>
        <v/>
      </c>
      <c r="E168" s="9">
        <f>IN_Shock!$D$34</f>
        <v/>
      </c>
      <c r="F168" s="9">
        <f>IN_Shock!$E$34</f>
        <v/>
      </c>
      <c r="G168" s="9">
        <f>IN_Shock!$F$34</f>
        <v/>
      </c>
      <c r="H168" s="9">
        <f>IF($F168="Y",IFERROR(IN_Shock!J34,0)*Settings!$B$12,0)</f>
        <v/>
      </c>
      <c r="I168" s="2">
        <f>IFERROR(MATCH($D168,Lists!$B$5:$B$119,0),0)</f>
        <v/>
      </c>
      <c r="J168" s="2">
        <f>IFERROR(MATCH($E168,Lists!$B$124:$B$131,0),0)</f>
        <v/>
      </c>
      <c r="K168" s="2">
        <f>IF(OR($I168=0,$J168=0),0,INDEX(CALC_PP!$C$5:$J$119,$I168,$J168))</f>
        <v/>
      </c>
      <c r="L168" s="19">
        <f>IF(OR($I168=0,$J168=0,$K168=0),0,$H168*INDEX(CALC_StripData!$C$5:$DJ$119,$I168,0+$J168)/$K168)</f>
        <v/>
      </c>
      <c r="M168" s="19">
        <f>IF(OR($I168=0,$J168=0,$K168=0),0,$H168*INDEX(CALC_StripData!$C$5:$DJ$119,$I168,8+$J168)/$K168)</f>
        <v/>
      </c>
      <c r="N168" s="19">
        <f>IF(OR($I168=0,$J168=0,$K168=0),0,$H168*INDEX(CALC_StripData!$C$5:$DJ$119,$I168,16+$J168)/$K168)</f>
        <v/>
      </c>
      <c r="O168" s="19">
        <f>IF(OR($I168=0,$J168=0,$K168=0),0,$H168*INDEX(CALC_StripData!$C$5:$DJ$119,$I168,24+$J168)/$K168)</f>
        <v/>
      </c>
      <c r="P168" s="19">
        <f>IF(OR($I168=0,$J168=0,$K168=0),0,$H168*INDEX(CALC_StripData!$C$5:$DJ$119,$I168,32+$J168)/$K168)</f>
        <v/>
      </c>
      <c r="Q168" s="19">
        <f>IF(OR($I168=0,$J168=0,$K168=0),0,$H168*INDEX(CALC_StripData!$C$5:$DJ$119,$I168,40+$J168)/$K168)</f>
        <v/>
      </c>
      <c r="R168" s="19">
        <f>IF(OR($I168=0,$J168=0,$K168=0),0,$H168*INDEX(CALC_StripData!$C$5:$DJ$119,$I168,48+$J168)/$K168)</f>
        <v/>
      </c>
      <c r="S168" s="19">
        <f>IF(OR($I168=0,$J168=0,$K168=0),0,$H168*INDEX(CALC_StripData!$C$5:$DJ$119,$I168,56+$J168)/$K168)</f>
        <v/>
      </c>
      <c r="T168" s="19">
        <f>IF(OR($I168=0,$J168=0,$K168=0),0,$H168*INDEX(CALC_StripData!$C$5:$DJ$119,$I168,64+$J168)/$K168)</f>
        <v/>
      </c>
      <c r="U168" s="19">
        <f>IF(OR($I168=0,$J168=0,$K168=0),0,$H168*INDEX(CALC_StripData!$C$5:$DJ$119,$I168,72+$J168)/$K168)</f>
        <v/>
      </c>
      <c r="V168" s="19">
        <f>IF(OR($I168=0,$J168=0,$K168=0),0,$H168*INDEX(CALC_StripData!$C$5:$DJ$119,$I168,80+$J168)/$K168)</f>
        <v/>
      </c>
      <c r="W168" s="19">
        <f>IF(OR($I168=0,$J168=0,$K168=0),0,$H168*INDEX(CALC_StripData!$C$5:$DJ$119,$I168,88+$J168)/$K168)</f>
        <v/>
      </c>
      <c r="X168" s="19">
        <f>IF(OR($I168=0,$J168=0,$K168=0),0,$H168*INDEX(CALC_StripData!$C$5:$DJ$119,$I168,96+$J168)/$K168)</f>
        <v/>
      </c>
      <c r="Y168" s="19">
        <f>IF(OR($I168=0,$J168=0,$K168=0),0,$H168*INDEX(CALC_StripData!$C$5:$DJ$119,$I168,104+$J168)/$K168)</f>
        <v/>
      </c>
      <c r="Z168" s="2">
        <f>ROUND(SUM($L168:$Y168)-$H168,6)</f>
        <v/>
      </c>
    </row>
    <row r="169">
      <c r="A169" s="2" t="n">
        <v>21</v>
      </c>
      <c r="B169" s="2" t="n">
        <v>5</v>
      </c>
      <c r="C169" s="9">
        <f>Settings!$B$6+4</f>
        <v/>
      </c>
      <c r="D169" s="9">
        <f>IN_Shock!$C$34</f>
        <v/>
      </c>
      <c r="E169" s="9">
        <f>IN_Shock!$D$34</f>
        <v/>
      </c>
      <c r="F169" s="9">
        <f>IN_Shock!$E$34</f>
        <v/>
      </c>
      <c r="G169" s="9">
        <f>IN_Shock!$F$34</f>
        <v/>
      </c>
      <c r="H169" s="9">
        <f>IF($F169="Y",IFERROR(IN_Shock!K34,0)*Settings!$B$12,0)</f>
        <v/>
      </c>
      <c r="I169" s="2">
        <f>IFERROR(MATCH($D169,Lists!$B$5:$B$119,0),0)</f>
        <v/>
      </c>
      <c r="J169" s="2">
        <f>IFERROR(MATCH($E169,Lists!$B$124:$B$131,0),0)</f>
        <v/>
      </c>
      <c r="K169" s="2">
        <f>IF(OR($I169=0,$J169=0),0,INDEX(CALC_PP!$C$5:$J$119,$I169,$J169))</f>
        <v/>
      </c>
      <c r="L169" s="19">
        <f>IF(OR($I169=0,$J169=0,$K169=0),0,$H169*INDEX(CALC_StripData!$C$5:$DJ$119,$I169,0+$J169)/$K169)</f>
        <v/>
      </c>
      <c r="M169" s="19">
        <f>IF(OR($I169=0,$J169=0,$K169=0),0,$H169*INDEX(CALC_StripData!$C$5:$DJ$119,$I169,8+$J169)/$K169)</f>
        <v/>
      </c>
      <c r="N169" s="19">
        <f>IF(OR($I169=0,$J169=0,$K169=0),0,$H169*INDEX(CALC_StripData!$C$5:$DJ$119,$I169,16+$J169)/$K169)</f>
        <v/>
      </c>
      <c r="O169" s="19">
        <f>IF(OR($I169=0,$J169=0,$K169=0),0,$H169*INDEX(CALC_StripData!$C$5:$DJ$119,$I169,24+$J169)/$K169)</f>
        <v/>
      </c>
      <c r="P169" s="19">
        <f>IF(OR($I169=0,$J169=0,$K169=0),0,$H169*INDEX(CALC_StripData!$C$5:$DJ$119,$I169,32+$J169)/$K169)</f>
        <v/>
      </c>
      <c r="Q169" s="19">
        <f>IF(OR($I169=0,$J169=0,$K169=0),0,$H169*INDEX(CALC_StripData!$C$5:$DJ$119,$I169,40+$J169)/$K169)</f>
        <v/>
      </c>
      <c r="R169" s="19">
        <f>IF(OR($I169=0,$J169=0,$K169=0),0,$H169*INDEX(CALC_StripData!$C$5:$DJ$119,$I169,48+$J169)/$K169)</f>
        <v/>
      </c>
      <c r="S169" s="19">
        <f>IF(OR($I169=0,$J169=0,$K169=0),0,$H169*INDEX(CALC_StripData!$C$5:$DJ$119,$I169,56+$J169)/$K169)</f>
        <v/>
      </c>
      <c r="T169" s="19">
        <f>IF(OR($I169=0,$J169=0,$K169=0),0,$H169*INDEX(CALC_StripData!$C$5:$DJ$119,$I169,64+$J169)/$K169)</f>
        <v/>
      </c>
      <c r="U169" s="19">
        <f>IF(OR($I169=0,$J169=0,$K169=0),0,$H169*INDEX(CALC_StripData!$C$5:$DJ$119,$I169,72+$J169)/$K169)</f>
        <v/>
      </c>
      <c r="V169" s="19">
        <f>IF(OR($I169=0,$J169=0,$K169=0),0,$H169*INDEX(CALC_StripData!$C$5:$DJ$119,$I169,80+$J169)/$K169)</f>
        <v/>
      </c>
      <c r="W169" s="19">
        <f>IF(OR($I169=0,$J169=0,$K169=0),0,$H169*INDEX(CALC_StripData!$C$5:$DJ$119,$I169,88+$J169)/$K169)</f>
        <v/>
      </c>
      <c r="X169" s="19">
        <f>IF(OR($I169=0,$J169=0,$K169=0),0,$H169*INDEX(CALC_StripData!$C$5:$DJ$119,$I169,96+$J169)/$K169)</f>
        <v/>
      </c>
      <c r="Y169" s="19">
        <f>IF(OR($I169=0,$J169=0,$K169=0),0,$H169*INDEX(CALC_StripData!$C$5:$DJ$119,$I169,104+$J169)/$K169)</f>
        <v/>
      </c>
      <c r="Z169" s="2">
        <f>ROUND(SUM($L169:$Y169)-$H169,6)</f>
        <v/>
      </c>
    </row>
    <row r="170">
      <c r="A170" s="2" t="n">
        <v>21</v>
      </c>
      <c r="B170" s="2" t="n">
        <v>6</v>
      </c>
      <c r="C170" s="9">
        <f>Settings!$B$6+5</f>
        <v/>
      </c>
      <c r="D170" s="9">
        <f>IN_Shock!$C$34</f>
        <v/>
      </c>
      <c r="E170" s="9">
        <f>IN_Shock!$D$34</f>
        <v/>
      </c>
      <c r="F170" s="9">
        <f>IN_Shock!$E$34</f>
        <v/>
      </c>
      <c r="G170" s="9">
        <f>IN_Shock!$F$34</f>
        <v/>
      </c>
      <c r="H170" s="9">
        <f>IF($F170="Y",IFERROR(IN_Shock!L34,0)*Settings!$B$12,0)</f>
        <v/>
      </c>
      <c r="I170" s="2">
        <f>IFERROR(MATCH($D170,Lists!$B$5:$B$119,0),0)</f>
        <v/>
      </c>
      <c r="J170" s="2">
        <f>IFERROR(MATCH($E170,Lists!$B$124:$B$131,0),0)</f>
        <v/>
      </c>
      <c r="K170" s="2">
        <f>IF(OR($I170=0,$J170=0),0,INDEX(CALC_PP!$C$5:$J$119,$I170,$J170))</f>
        <v/>
      </c>
      <c r="L170" s="19">
        <f>IF(OR($I170=0,$J170=0,$K170=0),0,$H170*INDEX(CALC_StripData!$C$5:$DJ$119,$I170,0+$J170)/$K170)</f>
        <v/>
      </c>
      <c r="M170" s="19">
        <f>IF(OR($I170=0,$J170=0,$K170=0),0,$H170*INDEX(CALC_StripData!$C$5:$DJ$119,$I170,8+$J170)/$K170)</f>
        <v/>
      </c>
      <c r="N170" s="19">
        <f>IF(OR($I170=0,$J170=0,$K170=0),0,$H170*INDEX(CALC_StripData!$C$5:$DJ$119,$I170,16+$J170)/$K170)</f>
        <v/>
      </c>
      <c r="O170" s="19">
        <f>IF(OR($I170=0,$J170=0,$K170=0),0,$H170*INDEX(CALC_StripData!$C$5:$DJ$119,$I170,24+$J170)/$K170)</f>
        <v/>
      </c>
      <c r="P170" s="19">
        <f>IF(OR($I170=0,$J170=0,$K170=0),0,$H170*INDEX(CALC_StripData!$C$5:$DJ$119,$I170,32+$J170)/$K170)</f>
        <v/>
      </c>
      <c r="Q170" s="19">
        <f>IF(OR($I170=0,$J170=0,$K170=0),0,$H170*INDEX(CALC_StripData!$C$5:$DJ$119,$I170,40+$J170)/$K170)</f>
        <v/>
      </c>
      <c r="R170" s="19">
        <f>IF(OR($I170=0,$J170=0,$K170=0),0,$H170*INDEX(CALC_StripData!$C$5:$DJ$119,$I170,48+$J170)/$K170)</f>
        <v/>
      </c>
      <c r="S170" s="19">
        <f>IF(OR($I170=0,$J170=0,$K170=0),0,$H170*INDEX(CALC_StripData!$C$5:$DJ$119,$I170,56+$J170)/$K170)</f>
        <v/>
      </c>
      <c r="T170" s="19">
        <f>IF(OR($I170=0,$J170=0,$K170=0),0,$H170*INDEX(CALC_StripData!$C$5:$DJ$119,$I170,64+$J170)/$K170)</f>
        <v/>
      </c>
      <c r="U170" s="19">
        <f>IF(OR($I170=0,$J170=0,$K170=0),0,$H170*INDEX(CALC_StripData!$C$5:$DJ$119,$I170,72+$J170)/$K170)</f>
        <v/>
      </c>
      <c r="V170" s="19">
        <f>IF(OR($I170=0,$J170=0,$K170=0),0,$H170*INDEX(CALC_StripData!$C$5:$DJ$119,$I170,80+$J170)/$K170)</f>
        <v/>
      </c>
      <c r="W170" s="19">
        <f>IF(OR($I170=0,$J170=0,$K170=0),0,$H170*INDEX(CALC_StripData!$C$5:$DJ$119,$I170,88+$J170)/$K170)</f>
        <v/>
      </c>
      <c r="X170" s="19">
        <f>IF(OR($I170=0,$J170=0,$K170=0),0,$H170*INDEX(CALC_StripData!$C$5:$DJ$119,$I170,96+$J170)/$K170)</f>
        <v/>
      </c>
      <c r="Y170" s="19">
        <f>IF(OR($I170=0,$J170=0,$K170=0),0,$H170*INDEX(CALC_StripData!$C$5:$DJ$119,$I170,104+$J170)/$K170)</f>
        <v/>
      </c>
      <c r="Z170" s="2">
        <f>ROUND(SUM($L170:$Y170)-$H170,6)</f>
        <v/>
      </c>
    </row>
    <row r="171">
      <c r="A171" s="2" t="n">
        <v>21</v>
      </c>
      <c r="B171" s="2" t="n">
        <v>7</v>
      </c>
      <c r="C171" s="9">
        <f>Settings!$B$6+6</f>
        <v/>
      </c>
      <c r="D171" s="9">
        <f>IN_Shock!$C$34</f>
        <v/>
      </c>
      <c r="E171" s="9">
        <f>IN_Shock!$D$34</f>
        <v/>
      </c>
      <c r="F171" s="9">
        <f>IN_Shock!$E$34</f>
        <v/>
      </c>
      <c r="G171" s="9">
        <f>IN_Shock!$F$34</f>
        <v/>
      </c>
      <c r="H171" s="9">
        <f>IF($F171="Y",IFERROR(IN_Shock!M34,0)*Settings!$B$12,0)</f>
        <v/>
      </c>
      <c r="I171" s="2">
        <f>IFERROR(MATCH($D171,Lists!$B$5:$B$119,0),0)</f>
        <v/>
      </c>
      <c r="J171" s="2">
        <f>IFERROR(MATCH($E171,Lists!$B$124:$B$131,0),0)</f>
        <v/>
      </c>
      <c r="K171" s="2">
        <f>IF(OR($I171=0,$J171=0),0,INDEX(CALC_PP!$C$5:$J$119,$I171,$J171))</f>
        <v/>
      </c>
      <c r="L171" s="19">
        <f>IF(OR($I171=0,$J171=0,$K171=0),0,$H171*INDEX(CALC_StripData!$C$5:$DJ$119,$I171,0+$J171)/$K171)</f>
        <v/>
      </c>
      <c r="M171" s="19">
        <f>IF(OR($I171=0,$J171=0,$K171=0),0,$H171*INDEX(CALC_StripData!$C$5:$DJ$119,$I171,8+$J171)/$K171)</f>
        <v/>
      </c>
      <c r="N171" s="19">
        <f>IF(OR($I171=0,$J171=0,$K171=0),0,$H171*INDEX(CALC_StripData!$C$5:$DJ$119,$I171,16+$J171)/$K171)</f>
        <v/>
      </c>
      <c r="O171" s="19">
        <f>IF(OR($I171=0,$J171=0,$K171=0),0,$H171*INDEX(CALC_StripData!$C$5:$DJ$119,$I171,24+$J171)/$K171)</f>
        <v/>
      </c>
      <c r="P171" s="19">
        <f>IF(OR($I171=0,$J171=0,$K171=0),0,$H171*INDEX(CALC_StripData!$C$5:$DJ$119,$I171,32+$J171)/$K171)</f>
        <v/>
      </c>
      <c r="Q171" s="19">
        <f>IF(OR($I171=0,$J171=0,$K171=0),0,$H171*INDEX(CALC_StripData!$C$5:$DJ$119,$I171,40+$J171)/$K171)</f>
        <v/>
      </c>
      <c r="R171" s="19">
        <f>IF(OR($I171=0,$J171=0,$K171=0),0,$H171*INDEX(CALC_StripData!$C$5:$DJ$119,$I171,48+$J171)/$K171)</f>
        <v/>
      </c>
      <c r="S171" s="19">
        <f>IF(OR($I171=0,$J171=0,$K171=0),0,$H171*INDEX(CALC_StripData!$C$5:$DJ$119,$I171,56+$J171)/$K171)</f>
        <v/>
      </c>
      <c r="T171" s="19">
        <f>IF(OR($I171=0,$J171=0,$K171=0),0,$H171*INDEX(CALC_StripData!$C$5:$DJ$119,$I171,64+$J171)/$K171)</f>
        <v/>
      </c>
      <c r="U171" s="19">
        <f>IF(OR($I171=0,$J171=0,$K171=0),0,$H171*INDEX(CALC_StripData!$C$5:$DJ$119,$I171,72+$J171)/$K171)</f>
        <v/>
      </c>
      <c r="V171" s="19">
        <f>IF(OR($I171=0,$J171=0,$K171=0),0,$H171*INDEX(CALC_StripData!$C$5:$DJ$119,$I171,80+$J171)/$K171)</f>
        <v/>
      </c>
      <c r="W171" s="19">
        <f>IF(OR($I171=0,$J171=0,$K171=0),0,$H171*INDEX(CALC_StripData!$C$5:$DJ$119,$I171,88+$J171)/$K171)</f>
        <v/>
      </c>
      <c r="X171" s="19">
        <f>IF(OR($I171=0,$J171=0,$K171=0),0,$H171*INDEX(CALC_StripData!$C$5:$DJ$119,$I171,96+$J171)/$K171)</f>
        <v/>
      </c>
      <c r="Y171" s="19">
        <f>IF(OR($I171=0,$J171=0,$K171=0),0,$H171*INDEX(CALC_StripData!$C$5:$DJ$119,$I171,104+$J171)/$K171)</f>
        <v/>
      </c>
      <c r="Z171" s="2">
        <f>ROUND(SUM($L171:$Y171)-$H171,6)</f>
        <v/>
      </c>
    </row>
    <row r="172">
      <c r="A172" s="2" t="n">
        <v>21</v>
      </c>
      <c r="B172" s="2" t="n">
        <v>8</v>
      </c>
      <c r="C172" s="9">
        <f>Settings!$B$6+7</f>
        <v/>
      </c>
      <c r="D172" s="9">
        <f>IN_Shock!$C$34</f>
        <v/>
      </c>
      <c r="E172" s="9">
        <f>IN_Shock!$D$34</f>
        <v/>
      </c>
      <c r="F172" s="9">
        <f>IN_Shock!$E$34</f>
        <v/>
      </c>
      <c r="G172" s="9">
        <f>IN_Shock!$F$34</f>
        <v/>
      </c>
      <c r="H172" s="9">
        <f>IF($F172="Y",IFERROR(IN_Shock!N34,0)*Settings!$B$12,0)</f>
        <v/>
      </c>
      <c r="I172" s="2">
        <f>IFERROR(MATCH($D172,Lists!$B$5:$B$119,0),0)</f>
        <v/>
      </c>
      <c r="J172" s="2">
        <f>IFERROR(MATCH($E172,Lists!$B$124:$B$131,0),0)</f>
        <v/>
      </c>
      <c r="K172" s="2">
        <f>IF(OR($I172=0,$J172=0),0,INDEX(CALC_PP!$C$5:$J$119,$I172,$J172))</f>
        <v/>
      </c>
      <c r="L172" s="19">
        <f>IF(OR($I172=0,$J172=0,$K172=0),0,$H172*INDEX(CALC_StripData!$C$5:$DJ$119,$I172,0+$J172)/$K172)</f>
        <v/>
      </c>
      <c r="M172" s="19">
        <f>IF(OR($I172=0,$J172=0,$K172=0),0,$H172*INDEX(CALC_StripData!$C$5:$DJ$119,$I172,8+$J172)/$K172)</f>
        <v/>
      </c>
      <c r="N172" s="19">
        <f>IF(OR($I172=0,$J172=0,$K172=0),0,$H172*INDEX(CALC_StripData!$C$5:$DJ$119,$I172,16+$J172)/$K172)</f>
        <v/>
      </c>
      <c r="O172" s="19">
        <f>IF(OR($I172=0,$J172=0,$K172=0),0,$H172*INDEX(CALC_StripData!$C$5:$DJ$119,$I172,24+$J172)/$K172)</f>
        <v/>
      </c>
      <c r="P172" s="19">
        <f>IF(OR($I172=0,$J172=0,$K172=0),0,$H172*INDEX(CALC_StripData!$C$5:$DJ$119,$I172,32+$J172)/$K172)</f>
        <v/>
      </c>
      <c r="Q172" s="19">
        <f>IF(OR($I172=0,$J172=0,$K172=0),0,$H172*INDEX(CALC_StripData!$C$5:$DJ$119,$I172,40+$J172)/$K172)</f>
        <v/>
      </c>
      <c r="R172" s="19">
        <f>IF(OR($I172=0,$J172=0,$K172=0),0,$H172*INDEX(CALC_StripData!$C$5:$DJ$119,$I172,48+$J172)/$K172)</f>
        <v/>
      </c>
      <c r="S172" s="19">
        <f>IF(OR($I172=0,$J172=0,$K172=0),0,$H172*INDEX(CALC_StripData!$C$5:$DJ$119,$I172,56+$J172)/$K172)</f>
        <v/>
      </c>
      <c r="T172" s="19">
        <f>IF(OR($I172=0,$J172=0,$K172=0),0,$H172*INDEX(CALC_StripData!$C$5:$DJ$119,$I172,64+$J172)/$K172)</f>
        <v/>
      </c>
      <c r="U172" s="19">
        <f>IF(OR($I172=0,$J172=0,$K172=0),0,$H172*INDEX(CALC_StripData!$C$5:$DJ$119,$I172,72+$J172)/$K172)</f>
        <v/>
      </c>
      <c r="V172" s="19">
        <f>IF(OR($I172=0,$J172=0,$K172=0),0,$H172*INDEX(CALC_StripData!$C$5:$DJ$119,$I172,80+$J172)/$K172)</f>
        <v/>
      </c>
      <c r="W172" s="19">
        <f>IF(OR($I172=0,$J172=0,$K172=0),0,$H172*INDEX(CALC_StripData!$C$5:$DJ$119,$I172,88+$J172)/$K172)</f>
        <v/>
      </c>
      <c r="X172" s="19">
        <f>IF(OR($I172=0,$J172=0,$K172=0),0,$H172*INDEX(CALC_StripData!$C$5:$DJ$119,$I172,96+$J172)/$K172)</f>
        <v/>
      </c>
      <c r="Y172" s="19">
        <f>IF(OR($I172=0,$J172=0,$K172=0),0,$H172*INDEX(CALC_StripData!$C$5:$DJ$119,$I172,104+$J172)/$K172)</f>
        <v/>
      </c>
      <c r="Z172" s="2">
        <f>ROUND(SUM($L172:$Y172)-$H172,6)</f>
        <v/>
      </c>
    </row>
    <row r="173">
      <c r="A173" s="2" t="n">
        <v>22</v>
      </c>
      <c r="B173" s="2" t="n">
        <v>1</v>
      </c>
      <c r="C173" s="9">
        <f>Settings!$B$6+0</f>
        <v/>
      </c>
      <c r="D173" s="9">
        <f>IN_Shock!$C$35</f>
        <v/>
      </c>
      <c r="E173" s="9">
        <f>IN_Shock!$D$35</f>
        <v/>
      </c>
      <c r="F173" s="9">
        <f>IN_Shock!$E$35</f>
        <v/>
      </c>
      <c r="G173" s="9">
        <f>IN_Shock!$F$35</f>
        <v/>
      </c>
      <c r="H173" s="9">
        <f>IF($F173="Y",IFERROR(IN_Shock!G35,0)*Settings!$B$12,0)</f>
        <v/>
      </c>
      <c r="I173" s="2">
        <f>IFERROR(MATCH($D173,Lists!$B$5:$B$119,0),0)</f>
        <v/>
      </c>
      <c r="J173" s="2">
        <f>IFERROR(MATCH($E173,Lists!$B$124:$B$131,0),0)</f>
        <v/>
      </c>
      <c r="K173" s="2">
        <f>IF(OR($I173=0,$J173=0),0,INDEX(CALC_PP!$C$5:$J$119,$I173,$J173))</f>
        <v/>
      </c>
      <c r="L173" s="19">
        <f>IF(OR($I173=0,$J173=0,$K173=0),0,$H173*INDEX(CALC_StripData!$C$5:$DJ$119,$I173,0+$J173)/$K173)</f>
        <v/>
      </c>
      <c r="M173" s="19">
        <f>IF(OR($I173=0,$J173=0,$K173=0),0,$H173*INDEX(CALC_StripData!$C$5:$DJ$119,$I173,8+$J173)/$K173)</f>
        <v/>
      </c>
      <c r="N173" s="19">
        <f>IF(OR($I173=0,$J173=0,$K173=0),0,$H173*INDEX(CALC_StripData!$C$5:$DJ$119,$I173,16+$J173)/$K173)</f>
        <v/>
      </c>
      <c r="O173" s="19">
        <f>IF(OR($I173=0,$J173=0,$K173=0),0,$H173*INDEX(CALC_StripData!$C$5:$DJ$119,$I173,24+$J173)/$K173)</f>
        <v/>
      </c>
      <c r="P173" s="19">
        <f>IF(OR($I173=0,$J173=0,$K173=0),0,$H173*INDEX(CALC_StripData!$C$5:$DJ$119,$I173,32+$J173)/$K173)</f>
        <v/>
      </c>
      <c r="Q173" s="19">
        <f>IF(OR($I173=0,$J173=0,$K173=0),0,$H173*INDEX(CALC_StripData!$C$5:$DJ$119,$I173,40+$J173)/$K173)</f>
        <v/>
      </c>
      <c r="R173" s="19">
        <f>IF(OR($I173=0,$J173=0,$K173=0),0,$H173*INDEX(CALC_StripData!$C$5:$DJ$119,$I173,48+$J173)/$K173)</f>
        <v/>
      </c>
      <c r="S173" s="19">
        <f>IF(OR($I173=0,$J173=0,$K173=0),0,$H173*INDEX(CALC_StripData!$C$5:$DJ$119,$I173,56+$J173)/$K173)</f>
        <v/>
      </c>
      <c r="T173" s="19">
        <f>IF(OR($I173=0,$J173=0,$K173=0),0,$H173*INDEX(CALC_StripData!$C$5:$DJ$119,$I173,64+$J173)/$K173)</f>
        <v/>
      </c>
      <c r="U173" s="19">
        <f>IF(OR($I173=0,$J173=0,$K173=0),0,$H173*INDEX(CALC_StripData!$C$5:$DJ$119,$I173,72+$J173)/$K173)</f>
        <v/>
      </c>
      <c r="V173" s="19">
        <f>IF(OR($I173=0,$J173=0,$K173=0),0,$H173*INDEX(CALC_StripData!$C$5:$DJ$119,$I173,80+$J173)/$K173)</f>
        <v/>
      </c>
      <c r="W173" s="19">
        <f>IF(OR($I173=0,$J173=0,$K173=0),0,$H173*INDEX(CALC_StripData!$C$5:$DJ$119,$I173,88+$J173)/$K173)</f>
        <v/>
      </c>
      <c r="X173" s="19">
        <f>IF(OR($I173=0,$J173=0,$K173=0),0,$H173*INDEX(CALC_StripData!$C$5:$DJ$119,$I173,96+$J173)/$K173)</f>
        <v/>
      </c>
      <c r="Y173" s="19">
        <f>IF(OR($I173=0,$J173=0,$K173=0),0,$H173*INDEX(CALC_StripData!$C$5:$DJ$119,$I173,104+$J173)/$K173)</f>
        <v/>
      </c>
      <c r="Z173" s="2">
        <f>ROUND(SUM($L173:$Y173)-$H173,6)</f>
        <v/>
      </c>
    </row>
    <row r="174">
      <c r="A174" s="2" t="n">
        <v>22</v>
      </c>
      <c r="B174" s="2" t="n">
        <v>2</v>
      </c>
      <c r="C174" s="9">
        <f>Settings!$B$6+1</f>
        <v/>
      </c>
      <c r="D174" s="9">
        <f>IN_Shock!$C$35</f>
        <v/>
      </c>
      <c r="E174" s="9">
        <f>IN_Shock!$D$35</f>
        <v/>
      </c>
      <c r="F174" s="9">
        <f>IN_Shock!$E$35</f>
        <v/>
      </c>
      <c r="G174" s="9">
        <f>IN_Shock!$F$35</f>
        <v/>
      </c>
      <c r="H174" s="9">
        <f>IF($F174="Y",IFERROR(IN_Shock!H35,0)*Settings!$B$12,0)</f>
        <v/>
      </c>
      <c r="I174" s="2">
        <f>IFERROR(MATCH($D174,Lists!$B$5:$B$119,0),0)</f>
        <v/>
      </c>
      <c r="J174" s="2">
        <f>IFERROR(MATCH($E174,Lists!$B$124:$B$131,0),0)</f>
        <v/>
      </c>
      <c r="K174" s="2">
        <f>IF(OR($I174=0,$J174=0),0,INDEX(CALC_PP!$C$5:$J$119,$I174,$J174))</f>
        <v/>
      </c>
      <c r="L174" s="19">
        <f>IF(OR($I174=0,$J174=0,$K174=0),0,$H174*INDEX(CALC_StripData!$C$5:$DJ$119,$I174,0+$J174)/$K174)</f>
        <v/>
      </c>
      <c r="M174" s="19">
        <f>IF(OR($I174=0,$J174=0,$K174=0),0,$H174*INDEX(CALC_StripData!$C$5:$DJ$119,$I174,8+$J174)/$K174)</f>
        <v/>
      </c>
      <c r="N174" s="19">
        <f>IF(OR($I174=0,$J174=0,$K174=0),0,$H174*INDEX(CALC_StripData!$C$5:$DJ$119,$I174,16+$J174)/$K174)</f>
        <v/>
      </c>
      <c r="O174" s="19">
        <f>IF(OR($I174=0,$J174=0,$K174=0),0,$H174*INDEX(CALC_StripData!$C$5:$DJ$119,$I174,24+$J174)/$K174)</f>
        <v/>
      </c>
      <c r="P174" s="19">
        <f>IF(OR($I174=0,$J174=0,$K174=0),0,$H174*INDEX(CALC_StripData!$C$5:$DJ$119,$I174,32+$J174)/$K174)</f>
        <v/>
      </c>
      <c r="Q174" s="19">
        <f>IF(OR($I174=0,$J174=0,$K174=0),0,$H174*INDEX(CALC_StripData!$C$5:$DJ$119,$I174,40+$J174)/$K174)</f>
        <v/>
      </c>
      <c r="R174" s="19">
        <f>IF(OR($I174=0,$J174=0,$K174=0),0,$H174*INDEX(CALC_StripData!$C$5:$DJ$119,$I174,48+$J174)/$K174)</f>
        <v/>
      </c>
      <c r="S174" s="19">
        <f>IF(OR($I174=0,$J174=0,$K174=0),0,$H174*INDEX(CALC_StripData!$C$5:$DJ$119,$I174,56+$J174)/$K174)</f>
        <v/>
      </c>
      <c r="T174" s="19">
        <f>IF(OR($I174=0,$J174=0,$K174=0),0,$H174*INDEX(CALC_StripData!$C$5:$DJ$119,$I174,64+$J174)/$K174)</f>
        <v/>
      </c>
      <c r="U174" s="19">
        <f>IF(OR($I174=0,$J174=0,$K174=0),0,$H174*INDEX(CALC_StripData!$C$5:$DJ$119,$I174,72+$J174)/$K174)</f>
        <v/>
      </c>
      <c r="V174" s="19">
        <f>IF(OR($I174=0,$J174=0,$K174=0),0,$H174*INDEX(CALC_StripData!$C$5:$DJ$119,$I174,80+$J174)/$K174)</f>
        <v/>
      </c>
      <c r="W174" s="19">
        <f>IF(OR($I174=0,$J174=0,$K174=0),0,$H174*INDEX(CALC_StripData!$C$5:$DJ$119,$I174,88+$J174)/$K174)</f>
        <v/>
      </c>
      <c r="X174" s="19">
        <f>IF(OR($I174=0,$J174=0,$K174=0),0,$H174*INDEX(CALC_StripData!$C$5:$DJ$119,$I174,96+$J174)/$K174)</f>
        <v/>
      </c>
      <c r="Y174" s="19">
        <f>IF(OR($I174=0,$J174=0,$K174=0),0,$H174*INDEX(CALC_StripData!$C$5:$DJ$119,$I174,104+$J174)/$K174)</f>
        <v/>
      </c>
      <c r="Z174" s="2">
        <f>ROUND(SUM($L174:$Y174)-$H174,6)</f>
        <v/>
      </c>
    </row>
    <row r="175">
      <c r="A175" s="2" t="n">
        <v>22</v>
      </c>
      <c r="B175" s="2" t="n">
        <v>3</v>
      </c>
      <c r="C175" s="9">
        <f>Settings!$B$6+2</f>
        <v/>
      </c>
      <c r="D175" s="9">
        <f>IN_Shock!$C$35</f>
        <v/>
      </c>
      <c r="E175" s="9">
        <f>IN_Shock!$D$35</f>
        <v/>
      </c>
      <c r="F175" s="9">
        <f>IN_Shock!$E$35</f>
        <v/>
      </c>
      <c r="G175" s="9">
        <f>IN_Shock!$F$35</f>
        <v/>
      </c>
      <c r="H175" s="9">
        <f>IF($F175="Y",IFERROR(IN_Shock!I35,0)*Settings!$B$12,0)</f>
        <v/>
      </c>
      <c r="I175" s="2">
        <f>IFERROR(MATCH($D175,Lists!$B$5:$B$119,0),0)</f>
        <v/>
      </c>
      <c r="J175" s="2">
        <f>IFERROR(MATCH($E175,Lists!$B$124:$B$131,0),0)</f>
        <v/>
      </c>
      <c r="K175" s="2">
        <f>IF(OR($I175=0,$J175=0),0,INDEX(CALC_PP!$C$5:$J$119,$I175,$J175))</f>
        <v/>
      </c>
      <c r="L175" s="19">
        <f>IF(OR($I175=0,$J175=0,$K175=0),0,$H175*INDEX(CALC_StripData!$C$5:$DJ$119,$I175,0+$J175)/$K175)</f>
        <v/>
      </c>
      <c r="M175" s="19">
        <f>IF(OR($I175=0,$J175=0,$K175=0),0,$H175*INDEX(CALC_StripData!$C$5:$DJ$119,$I175,8+$J175)/$K175)</f>
        <v/>
      </c>
      <c r="N175" s="19">
        <f>IF(OR($I175=0,$J175=0,$K175=0),0,$H175*INDEX(CALC_StripData!$C$5:$DJ$119,$I175,16+$J175)/$K175)</f>
        <v/>
      </c>
      <c r="O175" s="19">
        <f>IF(OR($I175=0,$J175=0,$K175=0),0,$H175*INDEX(CALC_StripData!$C$5:$DJ$119,$I175,24+$J175)/$K175)</f>
        <v/>
      </c>
      <c r="P175" s="19">
        <f>IF(OR($I175=0,$J175=0,$K175=0),0,$H175*INDEX(CALC_StripData!$C$5:$DJ$119,$I175,32+$J175)/$K175)</f>
        <v/>
      </c>
      <c r="Q175" s="19">
        <f>IF(OR($I175=0,$J175=0,$K175=0),0,$H175*INDEX(CALC_StripData!$C$5:$DJ$119,$I175,40+$J175)/$K175)</f>
        <v/>
      </c>
      <c r="R175" s="19">
        <f>IF(OR($I175=0,$J175=0,$K175=0),0,$H175*INDEX(CALC_StripData!$C$5:$DJ$119,$I175,48+$J175)/$K175)</f>
        <v/>
      </c>
      <c r="S175" s="19">
        <f>IF(OR($I175=0,$J175=0,$K175=0),0,$H175*INDEX(CALC_StripData!$C$5:$DJ$119,$I175,56+$J175)/$K175)</f>
        <v/>
      </c>
      <c r="T175" s="19">
        <f>IF(OR($I175=0,$J175=0,$K175=0),0,$H175*INDEX(CALC_StripData!$C$5:$DJ$119,$I175,64+$J175)/$K175)</f>
        <v/>
      </c>
      <c r="U175" s="19">
        <f>IF(OR($I175=0,$J175=0,$K175=0),0,$H175*INDEX(CALC_StripData!$C$5:$DJ$119,$I175,72+$J175)/$K175)</f>
        <v/>
      </c>
      <c r="V175" s="19">
        <f>IF(OR($I175=0,$J175=0,$K175=0),0,$H175*INDEX(CALC_StripData!$C$5:$DJ$119,$I175,80+$J175)/$K175)</f>
        <v/>
      </c>
      <c r="W175" s="19">
        <f>IF(OR($I175=0,$J175=0,$K175=0),0,$H175*INDEX(CALC_StripData!$C$5:$DJ$119,$I175,88+$J175)/$K175)</f>
        <v/>
      </c>
      <c r="X175" s="19">
        <f>IF(OR($I175=0,$J175=0,$K175=0),0,$H175*INDEX(CALC_StripData!$C$5:$DJ$119,$I175,96+$J175)/$K175)</f>
        <v/>
      </c>
      <c r="Y175" s="19">
        <f>IF(OR($I175=0,$J175=0,$K175=0),0,$H175*INDEX(CALC_StripData!$C$5:$DJ$119,$I175,104+$J175)/$K175)</f>
        <v/>
      </c>
      <c r="Z175" s="2">
        <f>ROUND(SUM($L175:$Y175)-$H175,6)</f>
        <v/>
      </c>
    </row>
    <row r="176">
      <c r="A176" s="2" t="n">
        <v>22</v>
      </c>
      <c r="B176" s="2" t="n">
        <v>4</v>
      </c>
      <c r="C176" s="9">
        <f>Settings!$B$6+3</f>
        <v/>
      </c>
      <c r="D176" s="9">
        <f>IN_Shock!$C$35</f>
        <v/>
      </c>
      <c r="E176" s="9">
        <f>IN_Shock!$D$35</f>
        <v/>
      </c>
      <c r="F176" s="9">
        <f>IN_Shock!$E$35</f>
        <v/>
      </c>
      <c r="G176" s="9">
        <f>IN_Shock!$F$35</f>
        <v/>
      </c>
      <c r="H176" s="9">
        <f>IF($F176="Y",IFERROR(IN_Shock!J35,0)*Settings!$B$12,0)</f>
        <v/>
      </c>
      <c r="I176" s="2">
        <f>IFERROR(MATCH($D176,Lists!$B$5:$B$119,0),0)</f>
        <v/>
      </c>
      <c r="J176" s="2">
        <f>IFERROR(MATCH($E176,Lists!$B$124:$B$131,0),0)</f>
        <v/>
      </c>
      <c r="K176" s="2">
        <f>IF(OR($I176=0,$J176=0),0,INDEX(CALC_PP!$C$5:$J$119,$I176,$J176))</f>
        <v/>
      </c>
      <c r="L176" s="19">
        <f>IF(OR($I176=0,$J176=0,$K176=0),0,$H176*INDEX(CALC_StripData!$C$5:$DJ$119,$I176,0+$J176)/$K176)</f>
        <v/>
      </c>
      <c r="M176" s="19">
        <f>IF(OR($I176=0,$J176=0,$K176=0),0,$H176*INDEX(CALC_StripData!$C$5:$DJ$119,$I176,8+$J176)/$K176)</f>
        <v/>
      </c>
      <c r="N176" s="19">
        <f>IF(OR($I176=0,$J176=0,$K176=0),0,$H176*INDEX(CALC_StripData!$C$5:$DJ$119,$I176,16+$J176)/$K176)</f>
        <v/>
      </c>
      <c r="O176" s="19">
        <f>IF(OR($I176=0,$J176=0,$K176=0),0,$H176*INDEX(CALC_StripData!$C$5:$DJ$119,$I176,24+$J176)/$K176)</f>
        <v/>
      </c>
      <c r="P176" s="19">
        <f>IF(OR($I176=0,$J176=0,$K176=0),0,$H176*INDEX(CALC_StripData!$C$5:$DJ$119,$I176,32+$J176)/$K176)</f>
        <v/>
      </c>
      <c r="Q176" s="19">
        <f>IF(OR($I176=0,$J176=0,$K176=0),0,$H176*INDEX(CALC_StripData!$C$5:$DJ$119,$I176,40+$J176)/$K176)</f>
        <v/>
      </c>
      <c r="R176" s="19">
        <f>IF(OR($I176=0,$J176=0,$K176=0),0,$H176*INDEX(CALC_StripData!$C$5:$DJ$119,$I176,48+$J176)/$K176)</f>
        <v/>
      </c>
      <c r="S176" s="19">
        <f>IF(OR($I176=0,$J176=0,$K176=0),0,$H176*INDEX(CALC_StripData!$C$5:$DJ$119,$I176,56+$J176)/$K176)</f>
        <v/>
      </c>
      <c r="T176" s="19">
        <f>IF(OR($I176=0,$J176=0,$K176=0),0,$H176*INDEX(CALC_StripData!$C$5:$DJ$119,$I176,64+$J176)/$K176)</f>
        <v/>
      </c>
      <c r="U176" s="19">
        <f>IF(OR($I176=0,$J176=0,$K176=0),0,$H176*INDEX(CALC_StripData!$C$5:$DJ$119,$I176,72+$J176)/$K176)</f>
        <v/>
      </c>
      <c r="V176" s="19">
        <f>IF(OR($I176=0,$J176=0,$K176=0),0,$H176*INDEX(CALC_StripData!$C$5:$DJ$119,$I176,80+$J176)/$K176)</f>
        <v/>
      </c>
      <c r="W176" s="19">
        <f>IF(OR($I176=0,$J176=0,$K176=0),0,$H176*INDEX(CALC_StripData!$C$5:$DJ$119,$I176,88+$J176)/$K176)</f>
        <v/>
      </c>
      <c r="X176" s="19">
        <f>IF(OR($I176=0,$J176=0,$K176=0),0,$H176*INDEX(CALC_StripData!$C$5:$DJ$119,$I176,96+$J176)/$K176)</f>
        <v/>
      </c>
      <c r="Y176" s="19">
        <f>IF(OR($I176=0,$J176=0,$K176=0),0,$H176*INDEX(CALC_StripData!$C$5:$DJ$119,$I176,104+$J176)/$K176)</f>
        <v/>
      </c>
      <c r="Z176" s="2">
        <f>ROUND(SUM($L176:$Y176)-$H176,6)</f>
        <v/>
      </c>
    </row>
    <row r="177">
      <c r="A177" s="2" t="n">
        <v>22</v>
      </c>
      <c r="B177" s="2" t="n">
        <v>5</v>
      </c>
      <c r="C177" s="9">
        <f>Settings!$B$6+4</f>
        <v/>
      </c>
      <c r="D177" s="9">
        <f>IN_Shock!$C$35</f>
        <v/>
      </c>
      <c r="E177" s="9">
        <f>IN_Shock!$D$35</f>
        <v/>
      </c>
      <c r="F177" s="9">
        <f>IN_Shock!$E$35</f>
        <v/>
      </c>
      <c r="G177" s="9">
        <f>IN_Shock!$F$35</f>
        <v/>
      </c>
      <c r="H177" s="9">
        <f>IF($F177="Y",IFERROR(IN_Shock!K35,0)*Settings!$B$12,0)</f>
        <v/>
      </c>
      <c r="I177" s="2">
        <f>IFERROR(MATCH($D177,Lists!$B$5:$B$119,0),0)</f>
        <v/>
      </c>
      <c r="J177" s="2">
        <f>IFERROR(MATCH($E177,Lists!$B$124:$B$131,0),0)</f>
        <v/>
      </c>
      <c r="K177" s="2">
        <f>IF(OR($I177=0,$J177=0),0,INDEX(CALC_PP!$C$5:$J$119,$I177,$J177))</f>
        <v/>
      </c>
      <c r="L177" s="19">
        <f>IF(OR($I177=0,$J177=0,$K177=0),0,$H177*INDEX(CALC_StripData!$C$5:$DJ$119,$I177,0+$J177)/$K177)</f>
        <v/>
      </c>
      <c r="M177" s="19">
        <f>IF(OR($I177=0,$J177=0,$K177=0),0,$H177*INDEX(CALC_StripData!$C$5:$DJ$119,$I177,8+$J177)/$K177)</f>
        <v/>
      </c>
      <c r="N177" s="19">
        <f>IF(OR($I177=0,$J177=0,$K177=0),0,$H177*INDEX(CALC_StripData!$C$5:$DJ$119,$I177,16+$J177)/$K177)</f>
        <v/>
      </c>
      <c r="O177" s="19">
        <f>IF(OR($I177=0,$J177=0,$K177=0),0,$H177*INDEX(CALC_StripData!$C$5:$DJ$119,$I177,24+$J177)/$K177)</f>
        <v/>
      </c>
      <c r="P177" s="19">
        <f>IF(OR($I177=0,$J177=0,$K177=0),0,$H177*INDEX(CALC_StripData!$C$5:$DJ$119,$I177,32+$J177)/$K177)</f>
        <v/>
      </c>
      <c r="Q177" s="19">
        <f>IF(OR($I177=0,$J177=0,$K177=0),0,$H177*INDEX(CALC_StripData!$C$5:$DJ$119,$I177,40+$J177)/$K177)</f>
        <v/>
      </c>
      <c r="R177" s="19">
        <f>IF(OR($I177=0,$J177=0,$K177=0),0,$H177*INDEX(CALC_StripData!$C$5:$DJ$119,$I177,48+$J177)/$K177)</f>
        <v/>
      </c>
      <c r="S177" s="19">
        <f>IF(OR($I177=0,$J177=0,$K177=0),0,$H177*INDEX(CALC_StripData!$C$5:$DJ$119,$I177,56+$J177)/$K177)</f>
        <v/>
      </c>
      <c r="T177" s="19">
        <f>IF(OR($I177=0,$J177=0,$K177=0),0,$H177*INDEX(CALC_StripData!$C$5:$DJ$119,$I177,64+$J177)/$K177)</f>
        <v/>
      </c>
      <c r="U177" s="19">
        <f>IF(OR($I177=0,$J177=0,$K177=0),0,$H177*INDEX(CALC_StripData!$C$5:$DJ$119,$I177,72+$J177)/$K177)</f>
        <v/>
      </c>
      <c r="V177" s="19">
        <f>IF(OR($I177=0,$J177=0,$K177=0),0,$H177*INDEX(CALC_StripData!$C$5:$DJ$119,$I177,80+$J177)/$K177)</f>
        <v/>
      </c>
      <c r="W177" s="19">
        <f>IF(OR($I177=0,$J177=0,$K177=0),0,$H177*INDEX(CALC_StripData!$C$5:$DJ$119,$I177,88+$J177)/$K177)</f>
        <v/>
      </c>
      <c r="X177" s="19">
        <f>IF(OR($I177=0,$J177=0,$K177=0),0,$H177*INDEX(CALC_StripData!$C$5:$DJ$119,$I177,96+$J177)/$K177)</f>
        <v/>
      </c>
      <c r="Y177" s="19">
        <f>IF(OR($I177=0,$J177=0,$K177=0),0,$H177*INDEX(CALC_StripData!$C$5:$DJ$119,$I177,104+$J177)/$K177)</f>
        <v/>
      </c>
      <c r="Z177" s="2">
        <f>ROUND(SUM($L177:$Y177)-$H177,6)</f>
        <v/>
      </c>
    </row>
    <row r="178">
      <c r="A178" s="2" t="n">
        <v>22</v>
      </c>
      <c r="B178" s="2" t="n">
        <v>6</v>
      </c>
      <c r="C178" s="9">
        <f>Settings!$B$6+5</f>
        <v/>
      </c>
      <c r="D178" s="9">
        <f>IN_Shock!$C$35</f>
        <v/>
      </c>
      <c r="E178" s="9">
        <f>IN_Shock!$D$35</f>
        <v/>
      </c>
      <c r="F178" s="9">
        <f>IN_Shock!$E$35</f>
        <v/>
      </c>
      <c r="G178" s="9">
        <f>IN_Shock!$F$35</f>
        <v/>
      </c>
      <c r="H178" s="9">
        <f>IF($F178="Y",IFERROR(IN_Shock!L35,0)*Settings!$B$12,0)</f>
        <v/>
      </c>
      <c r="I178" s="2">
        <f>IFERROR(MATCH($D178,Lists!$B$5:$B$119,0),0)</f>
        <v/>
      </c>
      <c r="J178" s="2">
        <f>IFERROR(MATCH($E178,Lists!$B$124:$B$131,0),0)</f>
        <v/>
      </c>
      <c r="K178" s="2">
        <f>IF(OR($I178=0,$J178=0),0,INDEX(CALC_PP!$C$5:$J$119,$I178,$J178))</f>
        <v/>
      </c>
      <c r="L178" s="19">
        <f>IF(OR($I178=0,$J178=0,$K178=0),0,$H178*INDEX(CALC_StripData!$C$5:$DJ$119,$I178,0+$J178)/$K178)</f>
        <v/>
      </c>
      <c r="M178" s="19">
        <f>IF(OR($I178=0,$J178=0,$K178=0),0,$H178*INDEX(CALC_StripData!$C$5:$DJ$119,$I178,8+$J178)/$K178)</f>
        <v/>
      </c>
      <c r="N178" s="19">
        <f>IF(OR($I178=0,$J178=0,$K178=0),0,$H178*INDEX(CALC_StripData!$C$5:$DJ$119,$I178,16+$J178)/$K178)</f>
        <v/>
      </c>
      <c r="O178" s="19">
        <f>IF(OR($I178=0,$J178=0,$K178=0),0,$H178*INDEX(CALC_StripData!$C$5:$DJ$119,$I178,24+$J178)/$K178)</f>
        <v/>
      </c>
      <c r="P178" s="19">
        <f>IF(OR($I178=0,$J178=0,$K178=0),0,$H178*INDEX(CALC_StripData!$C$5:$DJ$119,$I178,32+$J178)/$K178)</f>
        <v/>
      </c>
      <c r="Q178" s="19">
        <f>IF(OR($I178=0,$J178=0,$K178=0),0,$H178*INDEX(CALC_StripData!$C$5:$DJ$119,$I178,40+$J178)/$K178)</f>
        <v/>
      </c>
      <c r="R178" s="19">
        <f>IF(OR($I178=0,$J178=0,$K178=0),0,$H178*INDEX(CALC_StripData!$C$5:$DJ$119,$I178,48+$J178)/$K178)</f>
        <v/>
      </c>
      <c r="S178" s="19">
        <f>IF(OR($I178=0,$J178=0,$K178=0),0,$H178*INDEX(CALC_StripData!$C$5:$DJ$119,$I178,56+$J178)/$K178)</f>
        <v/>
      </c>
      <c r="T178" s="19">
        <f>IF(OR($I178=0,$J178=0,$K178=0),0,$H178*INDEX(CALC_StripData!$C$5:$DJ$119,$I178,64+$J178)/$K178)</f>
        <v/>
      </c>
      <c r="U178" s="19">
        <f>IF(OR($I178=0,$J178=0,$K178=0),0,$H178*INDEX(CALC_StripData!$C$5:$DJ$119,$I178,72+$J178)/$K178)</f>
        <v/>
      </c>
      <c r="V178" s="19">
        <f>IF(OR($I178=0,$J178=0,$K178=0),0,$H178*INDEX(CALC_StripData!$C$5:$DJ$119,$I178,80+$J178)/$K178)</f>
        <v/>
      </c>
      <c r="W178" s="19">
        <f>IF(OR($I178=0,$J178=0,$K178=0),0,$H178*INDEX(CALC_StripData!$C$5:$DJ$119,$I178,88+$J178)/$K178)</f>
        <v/>
      </c>
      <c r="X178" s="19">
        <f>IF(OR($I178=0,$J178=0,$K178=0),0,$H178*INDEX(CALC_StripData!$C$5:$DJ$119,$I178,96+$J178)/$K178)</f>
        <v/>
      </c>
      <c r="Y178" s="19">
        <f>IF(OR($I178=0,$J178=0,$K178=0),0,$H178*INDEX(CALC_StripData!$C$5:$DJ$119,$I178,104+$J178)/$K178)</f>
        <v/>
      </c>
      <c r="Z178" s="2">
        <f>ROUND(SUM($L178:$Y178)-$H178,6)</f>
        <v/>
      </c>
    </row>
    <row r="179">
      <c r="A179" s="2" t="n">
        <v>22</v>
      </c>
      <c r="B179" s="2" t="n">
        <v>7</v>
      </c>
      <c r="C179" s="9">
        <f>Settings!$B$6+6</f>
        <v/>
      </c>
      <c r="D179" s="9">
        <f>IN_Shock!$C$35</f>
        <v/>
      </c>
      <c r="E179" s="9">
        <f>IN_Shock!$D$35</f>
        <v/>
      </c>
      <c r="F179" s="9">
        <f>IN_Shock!$E$35</f>
        <v/>
      </c>
      <c r="G179" s="9">
        <f>IN_Shock!$F$35</f>
        <v/>
      </c>
      <c r="H179" s="9">
        <f>IF($F179="Y",IFERROR(IN_Shock!M35,0)*Settings!$B$12,0)</f>
        <v/>
      </c>
      <c r="I179" s="2">
        <f>IFERROR(MATCH($D179,Lists!$B$5:$B$119,0),0)</f>
        <v/>
      </c>
      <c r="J179" s="2">
        <f>IFERROR(MATCH($E179,Lists!$B$124:$B$131,0),0)</f>
        <v/>
      </c>
      <c r="K179" s="2">
        <f>IF(OR($I179=0,$J179=0),0,INDEX(CALC_PP!$C$5:$J$119,$I179,$J179))</f>
        <v/>
      </c>
      <c r="L179" s="19">
        <f>IF(OR($I179=0,$J179=0,$K179=0),0,$H179*INDEX(CALC_StripData!$C$5:$DJ$119,$I179,0+$J179)/$K179)</f>
        <v/>
      </c>
      <c r="M179" s="19">
        <f>IF(OR($I179=0,$J179=0,$K179=0),0,$H179*INDEX(CALC_StripData!$C$5:$DJ$119,$I179,8+$J179)/$K179)</f>
        <v/>
      </c>
      <c r="N179" s="19">
        <f>IF(OR($I179=0,$J179=0,$K179=0),0,$H179*INDEX(CALC_StripData!$C$5:$DJ$119,$I179,16+$J179)/$K179)</f>
        <v/>
      </c>
      <c r="O179" s="19">
        <f>IF(OR($I179=0,$J179=0,$K179=0),0,$H179*INDEX(CALC_StripData!$C$5:$DJ$119,$I179,24+$J179)/$K179)</f>
        <v/>
      </c>
      <c r="P179" s="19">
        <f>IF(OR($I179=0,$J179=0,$K179=0),0,$H179*INDEX(CALC_StripData!$C$5:$DJ$119,$I179,32+$J179)/$K179)</f>
        <v/>
      </c>
      <c r="Q179" s="19">
        <f>IF(OR($I179=0,$J179=0,$K179=0),0,$H179*INDEX(CALC_StripData!$C$5:$DJ$119,$I179,40+$J179)/$K179)</f>
        <v/>
      </c>
      <c r="R179" s="19">
        <f>IF(OR($I179=0,$J179=0,$K179=0),0,$H179*INDEX(CALC_StripData!$C$5:$DJ$119,$I179,48+$J179)/$K179)</f>
        <v/>
      </c>
      <c r="S179" s="19">
        <f>IF(OR($I179=0,$J179=0,$K179=0),0,$H179*INDEX(CALC_StripData!$C$5:$DJ$119,$I179,56+$J179)/$K179)</f>
        <v/>
      </c>
      <c r="T179" s="19">
        <f>IF(OR($I179=0,$J179=0,$K179=0),0,$H179*INDEX(CALC_StripData!$C$5:$DJ$119,$I179,64+$J179)/$K179)</f>
        <v/>
      </c>
      <c r="U179" s="19">
        <f>IF(OR($I179=0,$J179=0,$K179=0),0,$H179*INDEX(CALC_StripData!$C$5:$DJ$119,$I179,72+$J179)/$K179)</f>
        <v/>
      </c>
      <c r="V179" s="19">
        <f>IF(OR($I179=0,$J179=0,$K179=0),0,$H179*INDEX(CALC_StripData!$C$5:$DJ$119,$I179,80+$J179)/$K179)</f>
        <v/>
      </c>
      <c r="W179" s="19">
        <f>IF(OR($I179=0,$J179=0,$K179=0),0,$H179*INDEX(CALC_StripData!$C$5:$DJ$119,$I179,88+$J179)/$K179)</f>
        <v/>
      </c>
      <c r="X179" s="19">
        <f>IF(OR($I179=0,$J179=0,$K179=0),0,$H179*INDEX(CALC_StripData!$C$5:$DJ$119,$I179,96+$J179)/$K179)</f>
        <v/>
      </c>
      <c r="Y179" s="19">
        <f>IF(OR($I179=0,$J179=0,$K179=0),0,$H179*INDEX(CALC_StripData!$C$5:$DJ$119,$I179,104+$J179)/$K179)</f>
        <v/>
      </c>
      <c r="Z179" s="2">
        <f>ROUND(SUM($L179:$Y179)-$H179,6)</f>
        <v/>
      </c>
    </row>
    <row r="180">
      <c r="A180" s="2" t="n">
        <v>22</v>
      </c>
      <c r="B180" s="2" t="n">
        <v>8</v>
      </c>
      <c r="C180" s="9">
        <f>Settings!$B$6+7</f>
        <v/>
      </c>
      <c r="D180" s="9">
        <f>IN_Shock!$C$35</f>
        <v/>
      </c>
      <c r="E180" s="9">
        <f>IN_Shock!$D$35</f>
        <v/>
      </c>
      <c r="F180" s="9">
        <f>IN_Shock!$E$35</f>
        <v/>
      </c>
      <c r="G180" s="9">
        <f>IN_Shock!$F$35</f>
        <v/>
      </c>
      <c r="H180" s="9">
        <f>IF($F180="Y",IFERROR(IN_Shock!N35,0)*Settings!$B$12,0)</f>
        <v/>
      </c>
      <c r="I180" s="2">
        <f>IFERROR(MATCH($D180,Lists!$B$5:$B$119,0),0)</f>
        <v/>
      </c>
      <c r="J180" s="2">
        <f>IFERROR(MATCH($E180,Lists!$B$124:$B$131,0),0)</f>
        <v/>
      </c>
      <c r="K180" s="2">
        <f>IF(OR($I180=0,$J180=0),0,INDEX(CALC_PP!$C$5:$J$119,$I180,$J180))</f>
        <v/>
      </c>
      <c r="L180" s="19">
        <f>IF(OR($I180=0,$J180=0,$K180=0),0,$H180*INDEX(CALC_StripData!$C$5:$DJ$119,$I180,0+$J180)/$K180)</f>
        <v/>
      </c>
      <c r="M180" s="19">
        <f>IF(OR($I180=0,$J180=0,$K180=0),0,$H180*INDEX(CALC_StripData!$C$5:$DJ$119,$I180,8+$J180)/$K180)</f>
        <v/>
      </c>
      <c r="N180" s="19">
        <f>IF(OR($I180=0,$J180=0,$K180=0),0,$H180*INDEX(CALC_StripData!$C$5:$DJ$119,$I180,16+$J180)/$K180)</f>
        <v/>
      </c>
      <c r="O180" s="19">
        <f>IF(OR($I180=0,$J180=0,$K180=0),0,$H180*INDEX(CALC_StripData!$C$5:$DJ$119,$I180,24+$J180)/$K180)</f>
        <v/>
      </c>
      <c r="P180" s="19">
        <f>IF(OR($I180=0,$J180=0,$K180=0),0,$H180*INDEX(CALC_StripData!$C$5:$DJ$119,$I180,32+$J180)/$K180)</f>
        <v/>
      </c>
      <c r="Q180" s="19">
        <f>IF(OR($I180=0,$J180=0,$K180=0),0,$H180*INDEX(CALC_StripData!$C$5:$DJ$119,$I180,40+$J180)/$K180)</f>
        <v/>
      </c>
      <c r="R180" s="19">
        <f>IF(OR($I180=0,$J180=0,$K180=0),0,$H180*INDEX(CALC_StripData!$C$5:$DJ$119,$I180,48+$J180)/$K180)</f>
        <v/>
      </c>
      <c r="S180" s="19">
        <f>IF(OR($I180=0,$J180=0,$K180=0),0,$H180*INDEX(CALC_StripData!$C$5:$DJ$119,$I180,56+$J180)/$K180)</f>
        <v/>
      </c>
      <c r="T180" s="19">
        <f>IF(OR($I180=0,$J180=0,$K180=0),0,$H180*INDEX(CALC_StripData!$C$5:$DJ$119,$I180,64+$J180)/$K180)</f>
        <v/>
      </c>
      <c r="U180" s="19">
        <f>IF(OR($I180=0,$J180=0,$K180=0),0,$H180*INDEX(CALC_StripData!$C$5:$DJ$119,$I180,72+$J180)/$K180)</f>
        <v/>
      </c>
      <c r="V180" s="19">
        <f>IF(OR($I180=0,$J180=0,$K180=0),0,$H180*INDEX(CALC_StripData!$C$5:$DJ$119,$I180,80+$J180)/$K180)</f>
        <v/>
      </c>
      <c r="W180" s="19">
        <f>IF(OR($I180=0,$J180=0,$K180=0),0,$H180*INDEX(CALC_StripData!$C$5:$DJ$119,$I180,88+$J180)/$K180)</f>
        <v/>
      </c>
      <c r="X180" s="19">
        <f>IF(OR($I180=0,$J180=0,$K180=0),0,$H180*INDEX(CALC_StripData!$C$5:$DJ$119,$I180,96+$J180)/$K180)</f>
        <v/>
      </c>
      <c r="Y180" s="19">
        <f>IF(OR($I180=0,$J180=0,$K180=0),0,$H180*INDEX(CALC_StripData!$C$5:$DJ$119,$I180,104+$J180)/$K180)</f>
        <v/>
      </c>
      <c r="Z180" s="2">
        <f>ROUND(SUM($L180:$Y180)-$H180,6)</f>
        <v/>
      </c>
    </row>
    <row r="181">
      <c r="A181" s="2" t="n">
        <v>23</v>
      </c>
      <c r="B181" s="2" t="n">
        <v>1</v>
      </c>
      <c r="C181" s="9">
        <f>Settings!$B$6+0</f>
        <v/>
      </c>
      <c r="D181" s="9">
        <f>IN_Shock!$C$36</f>
        <v/>
      </c>
      <c r="E181" s="9">
        <f>IN_Shock!$D$36</f>
        <v/>
      </c>
      <c r="F181" s="9">
        <f>IN_Shock!$E$36</f>
        <v/>
      </c>
      <c r="G181" s="9">
        <f>IN_Shock!$F$36</f>
        <v/>
      </c>
      <c r="H181" s="9">
        <f>IF($F181="Y",IFERROR(IN_Shock!G36,0)*Settings!$B$12,0)</f>
        <v/>
      </c>
      <c r="I181" s="2">
        <f>IFERROR(MATCH($D181,Lists!$B$5:$B$119,0),0)</f>
        <v/>
      </c>
      <c r="J181" s="2">
        <f>IFERROR(MATCH($E181,Lists!$B$124:$B$131,0),0)</f>
        <v/>
      </c>
      <c r="K181" s="2">
        <f>IF(OR($I181=0,$J181=0),0,INDEX(CALC_PP!$C$5:$J$119,$I181,$J181))</f>
        <v/>
      </c>
      <c r="L181" s="19">
        <f>IF(OR($I181=0,$J181=0,$K181=0),0,$H181*INDEX(CALC_StripData!$C$5:$DJ$119,$I181,0+$J181)/$K181)</f>
        <v/>
      </c>
      <c r="M181" s="19">
        <f>IF(OR($I181=0,$J181=0,$K181=0),0,$H181*INDEX(CALC_StripData!$C$5:$DJ$119,$I181,8+$J181)/$K181)</f>
        <v/>
      </c>
      <c r="N181" s="19">
        <f>IF(OR($I181=0,$J181=0,$K181=0),0,$H181*INDEX(CALC_StripData!$C$5:$DJ$119,$I181,16+$J181)/$K181)</f>
        <v/>
      </c>
      <c r="O181" s="19">
        <f>IF(OR($I181=0,$J181=0,$K181=0),0,$H181*INDEX(CALC_StripData!$C$5:$DJ$119,$I181,24+$J181)/$K181)</f>
        <v/>
      </c>
      <c r="P181" s="19">
        <f>IF(OR($I181=0,$J181=0,$K181=0),0,$H181*INDEX(CALC_StripData!$C$5:$DJ$119,$I181,32+$J181)/$K181)</f>
        <v/>
      </c>
      <c r="Q181" s="19">
        <f>IF(OR($I181=0,$J181=0,$K181=0),0,$H181*INDEX(CALC_StripData!$C$5:$DJ$119,$I181,40+$J181)/$K181)</f>
        <v/>
      </c>
      <c r="R181" s="19">
        <f>IF(OR($I181=0,$J181=0,$K181=0),0,$H181*INDEX(CALC_StripData!$C$5:$DJ$119,$I181,48+$J181)/$K181)</f>
        <v/>
      </c>
      <c r="S181" s="19">
        <f>IF(OR($I181=0,$J181=0,$K181=0),0,$H181*INDEX(CALC_StripData!$C$5:$DJ$119,$I181,56+$J181)/$K181)</f>
        <v/>
      </c>
      <c r="T181" s="19">
        <f>IF(OR($I181=0,$J181=0,$K181=0),0,$H181*INDEX(CALC_StripData!$C$5:$DJ$119,$I181,64+$J181)/$K181)</f>
        <v/>
      </c>
      <c r="U181" s="19">
        <f>IF(OR($I181=0,$J181=0,$K181=0),0,$H181*INDEX(CALC_StripData!$C$5:$DJ$119,$I181,72+$J181)/$K181)</f>
        <v/>
      </c>
      <c r="V181" s="19">
        <f>IF(OR($I181=0,$J181=0,$K181=0),0,$H181*INDEX(CALC_StripData!$C$5:$DJ$119,$I181,80+$J181)/$K181)</f>
        <v/>
      </c>
      <c r="W181" s="19">
        <f>IF(OR($I181=0,$J181=0,$K181=0),0,$H181*INDEX(CALC_StripData!$C$5:$DJ$119,$I181,88+$J181)/$K181)</f>
        <v/>
      </c>
      <c r="X181" s="19">
        <f>IF(OR($I181=0,$J181=0,$K181=0),0,$H181*INDEX(CALC_StripData!$C$5:$DJ$119,$I181,96+$J181)/$K181)</f>
        <v/>
      </c>
      <c r="Y181" s="19">
        <f>IF(OR($I181=0,$J181=0,$K181=0),0,$H181*INDEX(CALC_StripData!$C$5:$DJ$119,$I181,104+$J181)/$K181)</f>
        <v/>
      </c>
      <c r="Z181" s="2">
        <f>ROUND(SUM($L181:$Y181)-$H181,6)</f>
        <v/>
      </c>
    </row>
    <row r="182">
      <c r="A182" s="2" t="n">
        <v>23</v>
      </c>
      <c r="B182" s="2" t="n">
        <v>2</v>
      </c>
      <c r="C182" s="9">
        <f>Settings!$B$6+1</f>
        <v/>
      </c>
      <c r="D182" s="9">
        <f>IN_Shock!$C$36</f>
        <v/>
      </c>
      <c r="E182" s="9">
        <f>IN_Shock!$D$36</f>
        <v/>
      </c>
      <c r="F182" s="9">
        <f>IN_Shock!$E$36</f>
        <v/>
      </c>
      <c r="G182" s="9">
        <f>IN_Shock!$F$36</f>
        <v/>
      </c>
      <c r="H182" s="9">
        <f>IF($F182="Y",IFERROR(IN_Shock!H36,0)*Settings!$B$12,0)</f>
        <v/>
      </c>
      <c r="I182" s="2">
        <f>IFERROR(MATCH($D182,Lists!$B$5:$B$119,0),0)</f>
        <v/>
      </c>
      <c r="J182" s="2">
        <f>IFERROR(MATCH($E182,Lists!$B$124:$B$131,0),0)</f>
        <v/>
      </c>
      <c r="K182" s="2">
        <f>IF(OR($I182=0,$J182=0),0,INDEX(CALC_PP!$C$5:$J$119,$I182,$J182))</f>
        <v/>
      </c>
      <c r="L182" s="19">
        <f>IF(OR($I182=0,$J182=0,$K182=0),0,$H182*INDEX(CALC_StripData!$C$5:$DJ$119,$I182,0+$J182)/$K182)</f>
        <v/>
      </c>
      <c r="M182" s="19">
        <f>IF(OR($I182=0,$J182=0,$K182=0),0,$H182*INDEX(CALC_StripData!$C$5:$DJ$119,$I182,8+$J182)/$K182)</f>
        <v/>
      </c>
      <c r="N182" s="19">
        <f>IF(OR($I182=0,$J182=0,$K182=0),0,$H182*INDEX(CALC_StripData!$C$5:$DJ$119,$I182,16+$J182)/$K182)</f>
        <v/>
      </c>
      <c r="O182" s="19">
        <f>IF(OR($I182=0,$J182=0,$K182=0),0,$H182*INDEX(CALC_StripData!$C$5:$DJ$119,$I182,24+$J182)/$K182)</f>
        <v/>
      </c>
      <c r="P182" s="19">
        <f>IF(OR($I182=0,$J182=0,$K182=0),0,$H182*INDEX(CALC_StripData!$C$5:$DJ$119,$I182,32+$J182)/$K182)</f>
        <v/>
      </c>
      <c r="Q182" s="19">
        <f>IF(OR($I182=0,$J182=0,$K182=0),0,$H182*INDEX(CALC_StripData!$C$5:$DJ$119,$I182,40+$J182)/$K182)</f>
        <v/>
      </c>
      <c r="R182" s="19">
        <f>IF(OR($I182=0,$J182=0,$K182=0),0,$H182*INDEX(CALC_StripData!$C$5:$DJ$119,$I182,48+$J182)/$K182)</f>
        <v/>
      </c>
      <c r="S182" s="19">
        <f>IF(OR($I182=0,$J182=0,$K182=0),0,$H182*INDEX(CALC_StripData!$C$5:$DJ$119,$I182,56+$J182)/$K182)</f>
        <v/>
      </c>
      <c r="T182" s="19">
        <f>IF(OR($I182=0,$J182=0,$K182=0),0,$H182*INDEX(CALC_StripData!$C$5:$DJ$119,$I182,64+$J182)/$K182)</f>
        <v/>
      </c>
      <c r="U182" s="19">
        <f>IF(OR($I182=0,$J182=0,$K182=0),0,$H182*INDEX(CALC_StripData!$C$5:$DJ$119,$I182,72+$J182)/$K182)</f>
        <v/>
      </c>
      <c r="V182" s="19">
        <f>IF(OR($I182=0,$J182=0,$K182=0),0,$H182*INDEX(CALC_StripData!$C$5:$DJ$119,$I182,80+$J182)/$K182)</f>
        <v/>
      </c>
      <c r="W182" s="19">
        <f>IF(OR($I182=0,$J182=0,$K182=0),0,$H182*INDEX(CALC_StripData!$C$5:$DJ$119,$I182,88+$J182)/$K182)</f>
        <v/>
      </c>
      <c r="X182" s="19">
        <f>IF(OR($I182=0,$J182=0,$K182=0),0,$H182*INDEX(CALC_StripData!$C$5:$DJ$119,$I182,96+$J182)/$K182)</f>
        <v/>
      </c>
      <c r="Y182" s="19">
        <f>IF(OR($I182=0,$J182=0,$K182=0),0,$H182*INDEX(CALC_StripData!$C$5:$DJ$119,$I182,104+$J182)/$K182)</f>
        <v/>
      </c>
      <c r="Z182" s="2">
        <f>ROUND(SUM($L182:$Y182)-$H182,6)</f>
        <v/>
      </c>
    </row>
    <row r="183">
      <c r="A183" s="2" t="n">
        <v>23</v>
      </c>
      <c r="B183" s="2" t="n">
        <v>3</v>
      </c>
      <c r="C183" s="9">
        <f>Settings!$B$6+2</f>
        <v/>
      </c>
      <c r="D183" s="9">
        <f>IN_Shock!$C$36</f>
        <v/>
      </c>
      <c r="E183" s="9">
        <f>IN_Shock!$D$36</f>
        <v/>
      </c>
      <c r="F183" s="9">
        <f>IN_Shock!$E$36</f>
        <v/>
      </c>
      <c r="G183" s="9">
        <f>IN_Shock!$F$36</f>
        <v/>
      </c>
      <c r="H183" s="9">
        <f>IF($F183="Y",IFERROR(IN_Shock!I36,0)*Settings!$B$12,0)</f>
        <v/>
      </c>
      <c r="I183" s="2">
        <f>IFERROR(MATCH($D183,Lists!$B$5:$B$119,0),0)</f>
        <v/>
      </c>
      <c r="J183" s="2">
        <f>IFERROR(MATCH($E183,Lists!$B$124:$B$131,0),0)</f>
        <v/>
      </c>
      <c r="K183" s="2">
        <f>IF(OR($I183=0,$J183=0),0,INDEX(CALC_PP!$C$5:$J$119,$I183,$J183))</f>
        <v/>
      </c>
      <c r="L183" s="19">
        <f>IF(OR($I183=0,$J183=0,$K183=0),0,$H183*INDEX(CALC_StripData!$C$5:$DJ$119,$I183,0+$J183)/$K183)</f>
        <v/>
      </c>
      <c r="M183" s="19">
        <f>IF(OR($I183=0,$J183=0,$K183=0),0,$H183*INDEX(CALC_StripData!$C$5:$DJ$119,$I183,8+$J183)/$K183)</f>
        <v/>
      </c>
      <c r="N183" s="19">
        <f>IF(OR($I183=0,$J183=0,$K183=0),0,$H183*INDEX(CALC_StripData!$C$5:$DJ$119,$I183,16+$J183)/$K183)</f>
        <v/>
      </c>
      <c r="O183" s="19">
        <f>IF(OR($I183=0,$J183=0,$K183=0),0,$H183*INDEX(CALC_StripData!$C$5:$DJ$119,$I183,24+$J183)/$K183)</f>
        <v/>
      </c>
      <c r="P183" s="19">
        <f>IF(OR($I183=0,$J183=0,$K183=0),0,$H183*INDEX(CALC_StripData!$C$5:$DJ$119,$I183,32+$J183)/$K183)</f>
        <v/>
      </c>
      <c r="Q183" s="19">
        <f>IF(OR($I183=0,$J183=0,$K183=0),0,$H183*INDEX(CALC_StripData!$C$5:$DJ$119,$I183,40+$J183)/$K183)</f>
        <v/>
      </c>
      <c r="R183" s="19">
        <f>IF(OR($I183=0,$J183=0,$K183=0),0,$H183*INDEX(CALC_StripData!$C$5:$DJ$119,$I183,48+$J183)/$K183)</f>
        <v/>
      </c>
      <c r="S183" s="19">
        <f>IF(OR($I183=0,$J183=0,$K183=0),0,$H183*INDEX(CALC_StripData!$C$5:$DJ$119,$I183,56+$J183)/$K183)</f>
        <v/>
      </c>
      <c r="T183" s="19">
        <f>IF(OR($I183=0,$J183=0,$K183=0),0,$H183*INDEX(CALC_StripData!$C$5:$DJ$119,$I183,64+$J183)/$K183)</f>
        <v/>
      </c>
      <c r="U183" s="19">
        <f>IF(OR($I183=0,$J183=0,$K183=0),0,$H183*INDEX(CALC_StripData!$C$5:$DJ$119,$I183,72+$J183)/$K183)</f>
        <v/>
      </c>
      <c r="V183" s="19">
        <f>IF(OR($I183=0,$J183=0,$K183=0),0,$H183*INDEX(CALC_StripData!$C$5:$DJ$119,$I183,80+$J183)/$K183)</f>
        <v/>
      </c>
      <c r="W183" s="19">
        <f>IF(OR($I183=0,$J183=0,$K183=0),0,$H183*INDEX(CALC_StripData!$C$5:$DJ$119,$I183,88+$J183)/$K183)</f>
        <v/>
      </c>
      <c r="X183" s="19">
        <f>IF(OR($I183=0,$J183=0,$K183=0),0,$H183*INDEX(CALC_StripData!$C$5:$DJ$119,$I183,96+$J183)/$K183)</f>
        <v/>
      </c>
      <c r="Y183" s="19">
        <f>IF(OR($I183=0,$J183=0,$K183=0),0,$H183*INDEX(CALC_StripData!$C$5:$DJ$119,$I183,104+$J183)/$K183)</f>
        <v/>
      </c>
      <c r="Z183" s="2">
        <f>ROUND(SUM($L183:$Y183)-$H183,6)</f>
        <v/>
      </c>
    </row>
    <row r="184">
      <c r="A184" s="2" t="n">
        <v>23</v>
      </c>
      <c r="B184" s="2" t="n">
        <v>4</v>
      </c>
      <c r="C184" s="9">
        <f>Settings!$B$6+3</f>
        <v/>
      </c>
      <c r="D184" s="9">
        <f>IN_Shock!$C$36</f>
        <v/>
      </c>
      <c r="E184" s="9">
        <f>IN_Shock!$D$36</f>
        <v/>
      </c>
      <c r="F184" s="9">
        <f>IN_Shock!$E$36</f>
        <v/>
      </c>
      <c r="G184" s="9">
        <f>IN_Shock!$F$36</f>
        <v/>
      </c>
      <c r="H184" s="9">
        <f>IF($F184="Y",IFERROR(IN_Shock!J36,0)*Settings!$B$12,0)</f>
        <v/>
      </c>
      <c r="I184" s="2">
        <f>IFERROR(MATCH($D184,Lists!$B$5:$B$119,0),0)</f>
        <v/>
      </c>
      <c r="J184" s="2">
        <f>IFERROR(MATCH($E184,Lists!$B$124:$B$131,0),0)</f>
        <v/>
      </c>
      <c r="K184" s="2">
        <f>IF(OR($I184=0,$J184=0),0,INDEX(CALC_PP!$C$5:$J$119,$I184,$J184))</f>
        <v/>
      </c>
      <c r="L184" s="19">
        <f>IF(OR($I184=0,$J184=0,$K184=0),0,$H184*INDEX(CALC_StripData!$C$5:$DJ$119,$I184,0+$J184)/$K184)</f>
        <v/>
      </c>
      <c r="M184" s="19">
        <f>IF(OR($I184=0,$J184=0,$K184=0),0,$H184*INDEX(CALC_StripData!$C$5:$DJ$119,$I184,8+$J184)/$K184)</f>
        <v/>
      </c>
      <c r="N184" s="19">
        <f>IF(OR($I184=0,$J184=0,$K184=0),0,$H184*INDEX(CALC_StripData!$C$5:$DJ$119,$I184,16+$J184)/$K184)</f>
        <v/>
      </c>
      <c r="O184" s="19">
        <f>IF(OR($I184=0,$J184=0,$K184=0),0,$H184*INDEX(CALC_StripData!$C$5:$DJ$119,$I184,24+$J184)/$K184)</f>
        <v/>
      </c>
      <c r="P184" s="19">
        <f>IF(OR($I184=0,$J184=0,$K184=0),0,$H184*INDEX(CALC_StripData!$C$5:$DJ$119,$I184,32+$J184)/$K184)</f>
        <v/>
      </c>
      <c r="Q184" s="19">
        <f>IF(OR($I184=0,$J184=0,$K184=0),0,$H184*INDEX(CALC_StripData!$C$5:$DJ$119,$I184,40+$J184)/$K184)</f>
        <v/>
      </c>
      <c r="R184" s="19">
        <f>IF(OR($I184=0,$J184=0,$K184=0),0,$H184*INDEX(CALC_StripData!$C$5:$DJ$119,$I184,48+$J184)/$K184)</f>
        <v/>
      </c>
      <c r="S184" s="19">
        <f>IF(OR($I184=0,$J184=0,$K184=0),0,$H184*INDEX(CALC_StripData!$C$5:$DJ$119,$I184,56+$J184)/$K184)</f>
        <v/>
      </c>
      <c r="T184" s="19">
        <f>IF(OR($I184=0,$J184=0,$K184=0),0,$H184*INDEX(CALC_StripData!$C$5:$DJ$119,$I184,64+$J184)/$K184)</f>
        <v/>
      </c>
      <c r="U184" s="19">
        <f>IF(OR($I184=0,$J184=0,$K184=0),0,$H184*INDEX(CALC_StripData!$C$5:$DJ$119,$I184,72+$J184)/$K184)</f>
        <v/>
      </c>
      <c r="V184" s="19">
        <f>IF(OR($I184=0,$J184=0,$K184=0),0,$H184*INDEX(CALC_StripData!$C$5:$DJ$119,$I184,80+$J184)/$K184)</f>
        <v/>
      </c>
      <c r="W184" s="19">
        <f>IF(OR($I184=0,$J184=0,$K184=0),0,$H184*INDEX(CALC_StripData!$C$5:$DJ$119,$I184,88+$J184)/$K184)</f>
        <v/>
      </c>
      <c r="X184" s="19">
        <f>IF(OR($I184=0,$J184=0,$K184=0),0,$H184*INDEX(CALC_StripData!$C$5:$DJ$119,$I184,96+$J184)/$K184)</f>
        <v/>
      </c>
      <c r="Y184" s="19">
        <f>IF(OR($I184=0,$J184=0,$K184=0),0,$H184*INDEX(CALC_StripData!$C$5:$DJ$119,$I184,104+$J184)/$K184)</f>
        <v/>
      </c>
      <c r="Z184" s="2">
        <f>ROUND(SUM($L184:$Y184)-$H184,6)</f>
        <v/>
      </c>
    </row>
    <row r="185">
      <c r="A185" s="2" t="n">
        <v>23</v>
      </c>
      <c r="B185" s="2" t="n">
        <v>5</v>
      </c>
      <c r="C185" s="9">
        <f>Settings!$B$6+4</f>
        <v/>
      </c>
      <c r="D185" s="9">
        <f>IN_Shock!$C$36</f>
        <v/>
      </c>
      <c r="E185" s="9">
        <f>IN_Shock!$D$36</f>
        <v/>
      </c>
      <c r="F185" s="9">
        <f>IN_Shock!$E$36</f>
        <v/>
      </c>
      <c r="G185" s="9">
        <f>IN_Shock!$F$36</f>
        <v/>
      </c>
      <c r="H185" s="9">
        <f>IF($F185="Y",IFERROR(IN_Shock!K36,0)*Settings!$B$12,0)</f>
        <v/>
      </c>
      <c r="I185" s="2">
        <f>IFERROR(MATCH($D185,Lists!$B$5:$B$119,0),0)</f>
        <v/>
      </c>
      <c r="J185" s="2">
        <f>IFERROR(MATCH($E185,Lists!$B$124:$B$131,0),0)</f>
        <v/>
      </c>
      <c r="K185" s="2">
        <f>IF(OR($I185=0,$J185=0),0,INDEX(CALC_PP!$C$5:$J$119,$I185,$J185))</f>
        <v/>
      </c>
      <c r="L185" s="19">
        <f>IF(OR($I185=0,$J185=0,$K185=0),0,$H185*INDEX(CALC_StripData!$C$5:$DJ$119,$I185,0+$J185)/$K185)</f>
        <v/>
      </c>
      <c r="M185" s="19">
        <f>IF(OR($I185=0,$J185=0,$K185=0),0,$H185*INDEX(CALC_StripData!$C$5:$DJ$119,$I185,8+$J185)/$K185)</f>
        <v/>
      </c>
      <c r="N185" s="19">
        <f>IF(OR($I185=0,$J185=0,$K185=0),0,$H185*INDEX(CALC_StripData!$C$5:$DJ$119,$I185,16+$J185)/$K185)</f>
        <v/>
      </c>
      <c r="O185" s="19">
        <f>IF(OR($I185=0,$J185=0,$K185=0),0,$H185*INDEX(CALC_StripData!$C$5:$DJ$119,$I185,24+$J185)/$K185)</f>
        <v/>
      </c>
      <c r="P185" s="19">
        <f>IF(OR($I185=0,$J185=0,$K185=0),0,$H185*INDEX(CALC_StripData!$C$5:$DJ$119,$I185,32+$J185)/$K185)</f>
        <v/>
      </c>
      <c r="Q185" s="19">
        <f>IF(OR($I185=0,$J185=0,$K185=0),0,$H185*INDEX(CALC_StripData!$C$5:$DJ$119,$I185,40+$J185)/$K185)</f>
        <v/>
      </c>
      <c r="R185" s="19">
        <f>IF(OR($I185=0,$J185=0,$K185=0),0,$H185*INDEX(CALC_StripData!$C$5:$DJ$119,$I185,48+$J185)/$K185)</f>
        <v/>
      </c>
      <c r="S185" s="19">
        <f>IF(OR($I185=0,$J185=0,$K185=0),0,$H185*INDEX(CALC_StripData!$C$5:$DJ$119,$I185,56+$J185)/$K185)</f>
        <v/>
      </c>
      <c r="T185" s="19">
        <f>IF(OR($I185=0,$J185=0,$K185=0),0,$H185*INDEX(CALC_StripData!$C$5:$DJ$119,$I185,64+$J185)/$K185)</f>
        <v/>
      </c>
      <c r="U185" s="19">
        <f>IF(OR($I185=0,$J185=0,$K185=0),0,$H185*INDEX(CALC_StripData!$C$5:$DJ$119,$I185,72+$J185)/$K185)</f>
        <v/>
      </c>
      <c r="V185" s="19">
        <f>IF(OR($I185=0,$J185=0,$K185=0),0,$H185*INDEX(CALC_StripData!$C$5:$DJ$119,$I185,80+$J185)/$K185)</f>
        <v/>
      </c>
      <c r="W185" s="19">
        <f>IF(OR($I185=0,$J185=0,$K185=0),0,$H185*INDEX(CALC_StripData!$C$5:$DJ$119,$I185,88+$J185)/$K185)</f>
        <v/>
      </c>
      <c r="X185" s="19">
        <f>IF(OR($I185=0,$J185=0,$K185=0),0,$H185*INDEX(CALC_StripData!$C$5:$DJ$119,$I185,96+$J185)/$K185)</f>
        <v/>
      </c>
      <c r="Y185" s="19">
        <f>IF(OR($I185=0,$J185=0,$K185=0),0,$H185*INDEX(CALC_StripData!$C$5:$DJ$119,$I185,104+$J185)/$K185)</f>
        <v/>
      </c>
      <c r="Z185" s="2">
        <f>ROUND(SUM($L185:$Y185)-$H185,6)</f>
        <v/>
      </c>
    </row>
    <row r="186">
      <c r="A186" s="2" t="n">
        <v>23</v>
      </c>
      <c r="B186" s="2" t="n">
        <v>6</v>
      </c>
      <c r="C186" s="9">
        <f>Settings!$B$6+5</f>
        <v/>
      </c>
      <c r="D186" s="9">
        <f>IN_Shock!$C$36</f>
        <v/>
      </c>
      <c r="E186" s="9">
        <f>IN_Shock!$D$36</f>
        <v/>
      </c>
      <c r="F186" s="9">
        <f>IN_Shock!$E$36</f>
        <v/>
      </c>
      <c r="G186" s="9">
        <f>IN_Shock!$F$36</f>
        <v/>
      </c>
      <c r="H186" s="9">
        <f>IF($F186="Y",IFERROR(IN_Shock!L36,0)*Settings!$B$12,0)</f>
        <v/>
      </c>
      <c r="I186" s="2">
        <f>IFERROR(MATCH($D186,Lists!$B$5:$B$119,0),0)</f>
        <v/>
      </c>
      <c r="J186" s="2">
        <f>IFERROR(MATCH($E186,Lists!$B$124:$B$131,0),0)</f>
        <v/>
      </c>
      <c r="K186" s="2">
        <f>IF(OR($I186=0,$J186=0),0,INDEX(CALC_PP!$C$5:$J$119,$I186,$J186))</f>
        <v/>
      </c>
      <c r="L186" s="19">
        <f>IF(OR($I186=0,$J186=0,$K186=0),0,$H186*INDEX(CALC_StripData!$C$5:$DJ$119,$I186,0+$J186)/$K186)</f>
        <v/>
      </c>
      <c r="M186" s="19">
        <f>IF(OR($I186=0,$J186=0,$K186=0),0,$H186*INDEX(CALC_StripData!$C$5:$DJ$119,$I186,8+$J186)/$K186)</f>
        <v/>
      </c>
      <c r="N186" s="19">
        <f>IF(OR($I186=0,$J186=0,$K186=0),0,$H186*INDEX(CALC_StripData!$C$5:$DJ$119,$I186,16+$J186)/$K186)</f>
        <v/>
      </c>
      <c r="O186" s="19">
        <f>IF(OR($I186=0,$J186=0,$K186=0),0,$H186*INDEX(CALC_StripData!$C$5:$DJ$119,$I186,24+$J186)/$K186)</f>
        <v/>
      </c>
      <c r="P186" s="19">
        <f>IF(OR($I186=0,$J186=0,$K186=0),0,$H186*INDEX(CALC_StripData!$C$5:$DJ$119,$I186,32+$J186)/$K186)</f>
        <v/>
      </c>
      <c r="Q186" s="19">
        <f>IF(OR($I186=0,$J186=0,$K186=0),0,$H186*INDEX(CALC_StripData!$C$5:$DJ$119,$I186,40+$J186)/$K186)</f>
        <v/>
      </c>
      <c r="R186" s="19">
        <f>IF(OR($I186=0,$J186=0,$K186=0),0,$H186*INDEX(CALC_StripData!$C$5:$DJ$119,$I186,48+$J186)/$K186)</f>
        <v/>
      </c>
      <c r="S186" s="19">
        <f>IF(OR($I186=0,$J186=0,$K186=0),0,$H186*INDEX(CALC_StripData!$C$5:$DJ$119,$I186,56+$J186)/$K186)</f>
        <v/>
      </c>
      <c r="T186" s="19">
        <f>IF(OR($I186=0,$J186=0,$K186=0),0,$H186*INDEX(CALC_StripData!$C$5:$DJ$119,$I186,64+$J186)/$K186)</f>
        <v/>
      </c>
      <c r="U186" s="19">
        <f>IF(OR($I186=0,$J186=0,$K186=0),0,$H186*INDEX(CALC_StripData!$C$5:$DJ$119,$I186,72+$J186)/$K186)</f>
        <v/>
      </c>
      <c r="V186" s="19">
        <f>IF(OR($I186=0,$J186=0,$K186=0),0,$H186*INDEX(CALC_StripData!$C$5:$DJ$119,$I186,80+$J186)/$K186)</f>
        <v/>
      </c>
      <c r="W186" s="19">
        <f>IF(OR($I186=0,$J186=0,$K186=0),0,$H186*INDEX(CALC_StripData!$C$5:$DJ$119,$I186,88+$J186)/$K186)</f>
        <v/>
      </c>
      <c r="X186" s="19">
        <f>IF(OR($I186=0,$J186=0,$K186=0),0,$H186*INDEX(CALC_StripData!$C$5:$DJ$119,$I186,96+$J186)/$K186)</f>
        <v/>
      </c>
      <c r="Y186" s="19">
        <f>IF(OR($I186=0,$J186=0,$K186=0),0,$H186*INDEX(CALC_StripData!$C$5:$DJ$119,$I186,104+$J186)/$K186)</f>
        <v/>
      </c>
      <c r="Z186" s="2">
        <f>ROUND(SUM($L186:$Y186)-$H186,6)</f>
        <v/>
      </c>
    </row>
    <row r="187">
      <c r="A187" s="2" t="n">
        <v>23</v>
      </c>
      <c r="B187" s="2" t="n">
        <v>7</v>
      </c>
      <c r="C187" s="9">
        <f>Settings!$B$6+6</f>
        <v/>
      </c>
      <c r="D187" s="9">
        <f>IN_Shock!$C$36</f>
        <v/>
      </c>
      <c r="E187" s="9">
        <f>IN_Shock!$D$36</f>
        <v/>
      </c>
      <c r="F187" s="9">
        <f>IN_Shock!$E$36</f>
        <v/>
      </c>
      <c r="G187" s="9">
        <f>IN_Shock!$F$36</f>
        <v/>
      </c>
      <c r="H187" s="9">
        <f>IF($F187="Y",IFERROR(IN_Shock!M36,0)*Settings!$B$12,0)</f>
        <v/>
      </c>
      <c r="I187" s="2">
        <f>IFERROR(MATCH($D187,Lists!$B$5:$B$119,0),0)</f>
        <v/>
      </c>
      <c r="J187" s="2">
        <f>IFERROR(MATCH($E187,Lists!$B$124:$B$131,0),0)</f>
        <v/>
      </c>
      <c r="K187" s="2">
        <f>IF(OR($I187=0,$J187=0),0,INDEX(CALC_PP!$C$5:$J$119,$I187,$J187))</f>
        <v/>
      </c>
      <c r="L187" s="19">
        <f>IF(OR($I187=0,$J187=0,$K187=0),0,$H187*INDEX(CALC_StripData!$C$5:$DJ$119,$I187,0+$J187)/$K187)</f>
        <v/>
      </c>
      <c r="M187" s="19">
        <f>IF(OR($I187=0,$J187=0,$K187=0),0,$H187*INDEX(CALC_StripData!$C$5:$DJ$119,$I187,8+$J187)/$K187)</f>
        <v/>
      </c>
      <c r="N187" s="19">
        <f>IF(OR($I187=0,$J187=0,$K187=0),0,$H187*INDEX(CALC_StripData!$C$5:$DJ$119,$I187,16+$J187)/$K187)</f>
        <v/>
      </c>
      <c r="O187" s="19">
        <f>IF(OR($I187=0,$J187=0,$K187=0),0,$H187*INDEX(CALC_StripData!$C$5:$DJ$119,$I187,24+$J187)/$K187)</f>
        <v/>
      </c>
      <c r="P187" s="19">
        <f>IF(OR($I187=0,$J187=0,$K187=0),0,$H187*INDEX(CALC_StripData!$C$5:$DJ$119,$I187,32+$J187)/$K187)</f>
        <v/>
      </c>
      <c r="Q187" s="19">
        <f>IF(OR($I187=0,$J187=0,$K187=0),0,$H187*INDEX(CALC_StripData!$C$5:$DJ$119,$I187,40+$J187)/$K187)</f>
        <v/>
      </c>
      <c r="R187" s="19">
        <f>IF(OR($I187=0,$J187=0,$K187=0),0,$H187*INDEX(CALC_StripData!$C$5:$DJ$119,$I187,48+$J187)/$K187)</f>
        <v/>
      </c>
      <c r="S187" s="19">
        <f>IF(OR($I187=0,$J187=0,$K187=0),0,$H187*INDEX(CALC_StripData!$C$5:$DJ$119,$I187,56+$J187)/$K187)</f>
        <v/>
      </c>
      <c r="T187" s="19">
        <f>IF(OR($I187=0,$J187=0,$K187=0),0,$H187*INDEX(CALC_StripData!$C$5:$DJ$119,$I187,64+$J187)/$K187)</f>
        <v/>
      </c>
      <c r="U187" s="19">
        <f>IF(OR($I187=0,$J187=0,$K187=0),0,$H187*INDEX(CALC_StripData!$C$5:$DJ$119,$I187,72+$J187)/$K187)</f>
        <v/>
      </c>
      <c r="V187" s="19">
        <f>IF(OR($I187=0,$J187=0,$K187=0),0,$H187*INDEX(CALC_StripData!$C$5:$DJ$119,$I187,80+$J187)/$K187)</f>
        <v/>
      </c>
      <c r="W187" s="19">
        <f>IF(OR($I187=0,$J187=0,$K187=0),0,$H187*INDEX(CALC_StripData!$C$5:$DJ$119,$I187,88+$J187)/$K187)</f>
        <v/>
      </c>
      <c r="X187" s="19">
        <f>IF(OR($I187=0,$J187=0,$K187=0),0,$H187*INDEX(CALC_StripData!$C$5:$DJ$119,$I187,96+$J187)/$K187)</f>
        <v/>
      </c>
      <c r="Y187" s="19">
        <f>IF(OR($I187=0,$J187=0,$K187=0),0,$H187*INDEX(CALC_StripData!$C$5:$DJ$119,$I187,104+$J187)/$K187)</f>
        <v/>
      </c>
      <c r="Z187" s="2">
        <f>ROUND(SUM($L187:$Y187)-$H187,6)</f>
        <v/>
      </c>
    </row>
    <row r="188">
      <c r="A188" s="2" t="n">
        <v>23</v>
      </c>
      <c r="B188" s="2" t="n">
        <v>8</v>
      </c>
      <c r="C188" s="9">
        <f>Settings!$B$6+7</f>
        <v/>
      </c>
      <c r="D188" s="9">
        <f>IN_Shock!$C$36</f>
        <v/>
      </c>
      <c r="E188" s="9">
        <f>IN_Shock!$D$36</f>
        <v/>
      </c>
      <c r="F188" s="9">
        <f>IN_Shock!$E$36</f>
        <v/>
      </c>
      <c r="G188" s="9">
        <f>IN_Shock!$F$36</f>
        <v/>
      </c>
      <c r="H188" s="9">
        <f>IF($F188="Y",IFERROR(IN_Shock!N36,0)*Settings!$B$12,0)</f>
        <v/>
      </c>
      <c r="I188" s="2">
        <f>IFERROR(MATCH($D188,Lists!$B$5:$B$119,0),0)</f>
        <v/>
      </c>
      <c r="J188" s="2">
        <f>IFERROR(MATCH($E188,Lists!$B$124:$B$131,0),0)</f>
        <v/>
      </c>
      <c r="K188" s="2">
        <f>IF(OR($I188=0,$J188=0),0,INDEX(CALC_PP!$C$5:$J$119,$I188,$J188))</f>
        <v/>
      </c>
      <c r="L188" s="19">
        <f>IF(OR($I188=0,$J188=0,$K188=0),0,$H188*INDEX(CALC_StripData!$C$5:$DJ$119,$I188,0+$J188)/$K188)</f>
        <v/>
      </c>
      <c r="M188" s="19">
        <f>IF(OR($I188=0,$J188=0,$K188=0),0,$H188*INDEX(CALC_StripData!$C$5:$DJ$119,$I188,8+$J188)/$K188)</f>
        <v/>
      </c>
      <c r="N188" s="19">
        <f>IF(OR($I188=0,$J188=0,$K188=0),0,$H188*INDEX(CALC_StripData!$C$5:$DJ$119,$I188,16+$J188)/$K188)</f>
        <v/>
      </c>
      <c r="O188" s="19">
        <f>IF(OR($I188=0,$J188=0,$K188=0),0,$H188*INDEX(CALC_StripData!$C$5:$DJ$119,$I188,24+$J188)/$K188)</f>
        <v/>
      </c>
      <c r="P188" s="19">
        <f>IF(OR($I188=0,$J188=0,$K188=0),0,$H188*INDEX(CALC_StripData!$C$5:$DJ$119,$I188,32+$J188)/$K188)</f>
        <v/>
      </c>
      <c r="Q188" s="19">
        <f>IF(OR($I188=0,$J188=0,$K188=0),0,$H188*INDEX(CALC_StripData!$C$5:$DJ$119,$I188,40+$J188)/$K188)</f>
        <v/>
      </c>
      <c r="R188" s="19">
        <f>IF(OR($I188=0,$J188=0,$K188=0),0,$H188*INDEX(CALC_StripData!$C$5:$DJ$119,$I188,48+$J188)/$K188)</f>
        <v/>
      </c>
      <c r="S188" s="19">
        <f>IF(OR($I188=0,$J188=0,$K188=0),0,$H188*INDEX(CALC_StripData!$C$5:$DJ$119,$I188,56+$J188)/$K188)</f>
        <v/>
      </c>
      <c r="T188" s="19">
        <f>IF(OR($I188=0,$J188=0,$K188=0),0,$H188*INDEX(CALC_StripData!$C$5:$DJ$119,$I188,64+$J188)/$K188)</f>
        <v/>
      </c>
      <c r="U188" s="19">
        <f>IF(OR($I188=0,$J188=0,$K188=0),0,$H188*INDEX(CALC_StripData!$C$5:$DJ$119,$I188,72+$J188)/$K188)</f>
        <v/>
      </c>
      <c r="V188" s="19">
        <f>IF(OR($I188=0,$J188=0,$K188=0),0,$H188*INDEX(CALC_StripData!$C$5:$DJ$119,$I188,80+$J188)/$K188)</f>
        <v/>
      </c>
      <c r="W188" s="19">
        <f>IF(OR($I188=0,$J188=0,$K188=0),0,$H188*INDEX(CALC_StripData!$C$5:$DJ$119,$I188,88+$J188)/$K188)</f>
        <v/>
      </c>
      <c r="X188" s="19">
        <f>IF(OR($I188=0,$J188=0,$K188=0),0,$H188*INDEX(CALC_StripData!$C$5:$DJ$119,$I188,96+$J188)/$K188)</f>
        <v/>
      </c>
      <c r="Y188" s="19">
        <f>IF(OR($I188=0,$J188=0,$K188=0),0,$H188*INDEX(CALC_StripData!$C$5:$DJ$119,$I188,104+$J188)/$K188)</f>
        <v/>
      </c>
      <c r="Z188" s="2">
        <f>ROUND(SUM($L188:$Y188)-$H188,6)</f>
        <v/>
      </c>
    </row>
    <row r="189">
      <c r="A189" s="2" t="n">
        <v>24</v>
      </c>
      <c r="B189" s="2" t="n">
        <v>1</v>
      </c>
      <c r="C189" s="9">
        <f>Settings!$B$6+0</f>
        <v/>
      </c>
      <c r="D189" s="9">
        <f>IN_Shock!$C$37</f>
        <v/>
      </c>
      <c r="E189" s="9">
        <f>IN_Shock!$D$37</f>
        <v/>
      </c>
      <c r="F189" s="9">
        <f>IN_Shock!$E$37</f>
        <v/>
      </c>
      <c r="G189" s="9">
        <f>IN_Shock!$F$37</f>
        <v/>
      </c>
      <c r="H189" s="9">
        <f>IF($F189="Y",IFERROR(IN_Shock!G37,0)*Settings!$B$12,0)</f>
        <v/>
      </c>
      <c r="I189" s="2">
        <f>IFERROR(MATCH($D189,Lists!$B$5:$B$119,0),0)</f>
        <v/>
      </c>
      <c r="J189" s="2">
        <f>IFERROR(MATCH($E189,Lists!$B$124:$B$131,0),0)</f>
        <v/>
      </c>
      <c r="K189" s="2">
        <f>IF(OR($I189=0,$J189=0),0,INDEX(CALC_PP!$C$5:$J$119,$I189,$J189))</f>
        <v/>
      </c>
      <c r="L189" s="19">
        <f>IF(OR($I189=0,$J189=0,$K189=0),0,$H189*INDEX(CALC_StripData!$C$5:$DJ$119,$I189,0+$J189)/$K189)</f>
        <v/>
      </c>
      <c r="M189" s="19">
        <f>IF(OR($I189=0,$J189=0,$K189=0),0,$H189*INDEX(CALC_StripData!$C$5:$DJ$119,$I189,8+$J189)/$K189)</f>
        <v/>
      </c>
      <c r="N189" s="19">
        <f>IF(OR($I189=0,$J189=0,$K189=0),0,$H189*INDEX(CALC_StripData!$C$5:$DJ$119,$I189,16+$J189)/$K189)</f>
        <v/>
      </c>
      <c r="O189" s="19">
        <f>IF(OR($I189=0,$J189=0,$K189=0),0,$H189*INDEX(CALC_StripData!$C$5:$DJ$119,$I189,24+$J189)/$K189)</f>
        <v/>
      </c>
      <c r="P189" s="19">
        <f>IF(OR($I189=0,$J189=0,$K189=0),0,$H189*INDEX(CALC_StripData!$C$5:$DJ$119,$I189,32+$J189)/$K189)</f>
        <v/>
      </c>
      <c r="Q189" s="19">
        <f>IF(OR($I189=0,$J189=0,$K189=0),0,$H189*INDEX(CALC_StripData!$C$5:$DJ$119,$I189,40+$J189)/$K189)</f>
        <v/>
      </c>
      <c r="R189" s="19">
        <f>IF(OR($I189=0,$J189=0,$K189=0),0,$H189*INDEX(CALC_StripData!$C$5:$DJ$119,$I189,48+$J189)/$K189)</f>
        <v/>
      </c>
      <c r="S189" s="19">
        <f>IF(OR($I189=0,$J189=0,$K189=0),0,$H189*INDEX(CALC_StripData!$C$5:$DJ$119,$I189,56+$J189)/$K189)</f>
        <v/>
      </c>
      <c r="T189" s="19">
        <f>IF(OR($I189=0,$J189=0,$K189=0),0,$H189*INDEX(CALC_StripData!$C$5:$DJ$119,$I189,64+$J189)/$K189)</f>
        <v/>
      </c>
      <c r="U189" s="19">
        <f>IF(OR($I189=0,$J189=0,$K189=0),0,$H189*INDEX(CALC_StripData!$C$5:$DJ$119,$I189,72+$J189)/$K189)</f>
        <v/>
      </c>
      <c r="V189" s="19">
        <f>IF(OR($I189=0,$J189=0,$K189=0),0,$H189*INDEX(CALC_StripData!$C$5:$DJ$119,$I189,80+$J189)/$K189)</f>
        <v/>
      </c>
      <c r="W189" s="19">
        <f>IF(OR($I189=0,$J189=0,$K189=0),0,$H189*INDEX(CALC_StripData!$C$5:$DJ$119,$I189,88+$J189)/$K189)</f>
        <v/>
      </c>
      <c r="X189" s="19">
        <f>IF(OR($I189=0,$J189=0,$K189=0),0,$H189*INDEX(CALC_StripData!$C$5:$DJ$119,$I189,96+$J189)/$K189)</f>
        <v/>
      </c>
      <c r="Y189" s="19">
        <f>IF(OR($I189=0,$J189=0,$K189=0),0,$H189*INDEX(CALC_StripData!$C$5:$DJ$119,$I189,104+$J189)/$K189)</f>
        <v/>
      </c>
      <c r="Z189" s="2">
        <f>ROUND(SUM($L189:$Y189)-$H189,6)</f>
        <v/>
      </c>
    </row>
    <row r="190">
      <c r="A190" s="2" t="n">
        <v>24</v>
      </c>
      <c r="B190" s="2" t="n">
        <v>2</v>
      </c>
      <c r="C190" s="9">
        <f>Settings!$B$6+1</f>
        <v/>
      </c>
      <c r="D190" s="9">
        <f>IN_Shock!$C$37</f>
        <v/>
      </c>
      <c r="E190" s="9">
        <f>IN_Shock!$D$37</f>
        <v/>
      </c>
      <c r="F190" s="9">
        <f>IN_Shock!$E$37</f>
        <v/>
      </c>
      <c r="G190" s="9">
        <f>IN_Shock!$F$37</f>
        <v/>
      </c>
      <c r="H190" s="9">
        <f>IF($F190="Y",IFERROR(IN_Shock!H37,0)*Settings!$B$12,0)</f>
        <v/>
      </c>
      <c r="I190" s="2">
        <f>IFERROR(MATCH($D190,Lists!$B$5:$B$119,0),0)</f>
        <v/>
      </c>
      <c r="J190" s="2">
        <f>IFERROR(MATCH($E190,Lists!$B$124:$B$131,0),0)</f>
        <v/>
      </c>
      <c r="K190" s="2">
        <f>IF(OR($I190=0,$J190=0),0,INDEX(CALC_PP!$C$5:$J$119,$I190,$J190))</f>
        <v/>
      </c>
      <c r="L190" s="19">
        <f>IF(OR($I190=0,$J190=0,$K190=0),0,$H190*INDEX(CALC_StripData!$C$5:$DJ$119,$I190,0+$J190)/$K190)</f>
        <v/>
      </c>
      <c r="M190" s="19">
        <f>IF(OR($I190=0,$J190=0,$K190=0),0,$H190*INDEX(CALC_StripData!$C$5:$DJ$119,$I190,8+$J190)/$K190)</f>
        <v/>
      </c>
      <c r="N190" s="19">
        <f>IF(OR($I190=0,$J190=0,$K190=0),0,$H190*INDEX(CALC_StripData!$C$5:$DJ$119,$I190,16+$J190)/$K190)</f>
        <v/>
      </c>
      <c r="O190" s="19">
        <f>IF(OR($I190=0,$J190=0,$K190=0),0,$H190*INDEX(CALC_StripData!$C$5:$DJ$119,$I190,24+$J190)/$K190)</f>
        <v/>
      </c>
      <c r="P190" s="19">
        <f>IF(OR($I190=0,$J190=0,$K190=0),0,$H190*INDEX(CALC_StripData!$C$5:$DJ$119,$I190,32+$J190)/$K190)</f>
        <v/>
      </c>
      <c r="Q190" s="19">
        <f>IF(OR($I190=0,$J190=0,$K190=0),0,$H190*INDEX(CALC_StripData!$C$5:$DJ$119,$I190,40+$J190)/$K190)</f>
        <v/>
      </c>
      <c r="R190" s="19">
        <f>IF(OR($I190=0,$J190=0,$K190=0),0,$H190*INDEX(CALC_StripData!$C$5:$DJ$119,$I190,48+$J190)/$K190)</f>
        <v/>
      </c>
      <c r="S190" s="19">
        <f>IF(OR($I190=0,$J190=0,$K190=0),0,$H190*INDEX(CALC_StripData!$C$5:$DJ$119,$I190,56+$J190)/$K190)</f>
        <v/>
      </c>
      <c r="T190" s="19">
        <f>IF(OR($I190=0,$J190=0,$K190=0),0,$H190*INDEX(CALC_StripData!$C$5:$DJ$119,$I190,64+$J190)/$K190)</f>
        <v/>
      </c>
      <c r="U190" s="19">
        <f>IF(OR($I190=0,$J190=0,$K190=0),0,$H190*INDEX(CALC_StripData!$C$5:$DJ$119,$I190,72+$J190)/$K190)</f>
        <v/>
      </c>
      <c r="V190" s="19">
        <f>IF(OR($I190=0,$J190=0,$K190=0),0,$H190*INDEX(CALC_StripData!$C$5:$DJ$119,$I190,80+$J190)/$K190)</f>
        <v/>
      </c>
      <c r="W190" s="19">
        <f>IF(OR($I190=0,$J190=0,$K190=0),0,$H190*INDEX(CALC_StripData!$C$5:$DJ$119,$I190,88+$J190)/$K190)</f>
        <v/>
      </c>
      <c r="X190" s="19">
        <f>IF(OR($I190=0,$J190=0,$K190=0),0,$H190*INDEX(CALC_StripData!$C$5:$DJ$119,$I190,96+$J190)/$K190)</f>
        <v/>
      </c>
      <c r="Y190" s="19">
        <f>IF(OR($I190=0,$J190=0,$K190=0),0,$H190*INDEX(CALC_StripData!$C$5:$DJ$119,$I190,104+$J190)/$K190)</f>
        <v/>
      </c>
      <c r="Z190" s="2">
        <f>ROUND(SUM($L190:$Y190)-$H190,6)</f>
        <v/>
      </c>
    </row>
    <row r="191">
      <c r="A191" s="2" t="n">
        <v>24</v>
      </c>
      <c r="B191" s="2" t="n">
        <v>3</v>
      </c>
      <c r="C191" s="9">
        <f>Settings!$B$6+2</f>
        <v/>
      </c>
      <c r="D191" s="9">
        <f>IN_Shock!$C$37</f>
        <v/>
      </c>
      <c r="E191" s="9">
        <f>IN_Shock!$D$37</f>
        <v/>
      </c>
      <c r="F191" s="9">
        <f>IN_Shock!$E$37</f>
        <v/>
      </c>
      <c r="G191" s="9">
        <f>IN_Shock!$F$37</f>
        <v/>
      </c>
      <c r="H191" s="9">
        <f>IF($F191="Y",IFERROR(IN_Shock!I37,0)*Settings!$B$12,0)</f>
        <v/>
      </c>
      <c r="I191" s="2">
        <f>IFERROR(MATCH($D191,Lists!$B$5:$B$119,0),0)</f>
        <v/>
      </c>
      <c r="J191" s="2">
        <f>IFERROR(MATCH($E191,Lists!$B$124:$B$131,0),0)</f>
        <v/>
      </c>
      <c r="K191" s="2">
        <f>IF(OR($I191=0,$J191=0),0,INDEX(CALC_PP!$C$5:$J$119,$I191,$J191))</f>
        <v/>
      </c>
      <c r="L191" s="19">
        <f>IF(OR($I191=0,$J191=0,$K191=0),0,$H191*INDEX(CALC_StripData!$C$5:$DJ$119,$I191,0+$J191)/$K191)</f>
        <v/>
      </c>
      <c r="M191" s="19">
        <f>IF(OR($I191=0,$J191=0,$K191=0),0,$H191*INDEX(CALC_StripData!$C$5:$DJ$119,$I191,8+$J191)/$K191)</f>
        <v/>
      </c>
      <c r="N191" s="19">
        <f>IF(OR($I191=0,$J191=0,$K191=0),0,$H191*INDEX(CALC_StripData!$C$5:$DJ$119,$I191,16+$J191)/$K191)</f>
        <v/>
      </c>
      <c r="O191" s="19">
        <f>IF(OR($I191=0,$J191=0,$K191=0),0,$H191*INDEX(CALC_StripData!$C$5:$DJ$119,$I191,24+$J191)/$K191)</f>
        <v/>
      </c>
      <c r="P191" s="19">
        <f>IF(OR($I191=0,$J191=0,$K191=0),0,$H191*INDEX(CALC_StripData!$C$5:$DJ$119,$I191,32+$J191)/$K191)</f>
        <v/>
      </c>
      <c r="Q191" s="19">
        <f>IF(OR($I191=0,$J191=0,$K191=0),0,$H191*INDEX(CALC_StripData!$C$5:$DJ$119,$I191,40+$J191)/$K191)</f>
        <v/>
      </c>
      <c r="R191" s="19">
        <f>IF(OR($I191=0,$J191=0,$K191=0),0,$H191*INDEX(CALC_StripData!$C$5:$DJ$119,$I191,48+$J191)/$K191)</f>
        <v/>
      </c>
      <c r="S191" s="19">
        <f>IF(OR($I191=0,$J191=0,$K191=0),0,$H191*INDEX(CALC_StripData!$C$5:$DJ$119,$I191,56+$J191)/$K191)</f>
        <v/>
      </c>
      <c r="T191" s="19">
        <f>IF(OR($I191=0,$J191=0,$K191=0),0,$H191*INDEX(CALC_StripData!$C$5:$DJ$119,$I191,64+$J191)/$K191)</f>
        <v/>
      </c>
      <c r="U191" s="19">
        <f>IF(OR($I191=0,$J191=0,$K191=0),0,$H191*INDEX(CALC_StripData!$C$5:$DJ$119,$I191,72+$J191)/$K191)</f>
        <v/>
      </c>
      <c r="V191" s="19">
        <f>IF(OR($I191=0,$J191=0,$K191=0),0,$H191*INDEX(CALC_StripData!$C$5:$DJ$119,$I191,80+$J191)/$K191)</f>
        <v/>
      </c>
      <c r="W191" s="19">
        <f>IF(OR($I191=0,$J191=0,$K191=0),0,$H191*INDEX(CALC_StripData!$C$5:$DJ$119,$I191,88+$J191)/$K191)</f>
        <v/>
      </c>
      <c r="X191" s="19">
        <f>IF(OR($I191=0,$J191=0,$K191=0),0,$H191*INDEX(CALC_StripData!$C$5:$DJ$119,$I191,96+$J191)/$K191)</f>
        <v/>
      </c>
      <c r="Y191" s="19">
        <f>IF(OR($I191=0,$J191=0,$K191=0),0,$H191*INDEX(CALC_StripData!$C$5:$DJ$119,$I191,104+$J191)/$K191)</f>
        <v/>
      </c>
      <c r="Z191" s="2">
        <f>ROUND(SUM($L191:$Y191)-$H191,6)</f>
        <v/>
      </c>
    </row>
    <row r="192">
      <c r="A192" s="2" t="n">
        <v>24</v>
      </c>
      <c r="B192" s="2" t="n">
        <v>4</v>
      </c>
      <c r="C192" s="9">
        <f>Settings!$B$6+3</f>
        <v/>
      </c>
      <c r="D192" s="9">
        <f>IN_Shock!$C$37</f>
        <v/>
      </c>
      <c r="E192" s="9">
        <f>IN_Shock!$D$37</f>
        <v/>
      </c>
      <c r="F192" s="9">
        <f>IN_Shock!$E$37</f>
        <v/>
      </c>
      <c r="G192" s="9">
        <f>IN_Shock!$F$37</f>
        <v/>
      </c>
      <c r="H192" s="9">
        <f>IF($F192="Y",IFERROR(IN_Shock!J37,0)*Settings!$B$12,0)</f>
        <v/>
      </c>
      <c r="I192" s="2">
        <f>IFERROR(MATCH($D192,Lists!$B$5:$B$119,0),0)</f>
        <v/>
      </c>
      <c r="J192" s="2">
        <f>IFERROR(MATCH($E192,Lists!$B$124:$B$131,0),0)</f>
        <v/>
      </c>
      <c r="K192" s="2">
        <f>IF(OR($I192=0,$J192=0),0,INDEX(CALC_PP!$C$5:$J$119,$I192,$J192))</f>
        <v/>
      </c>
      <c r="L192" s="19">
        <f>IF(OR($I192=0,$J192=0,$K192=0),0,$H192*INDEX(CALC_StripData!$C$5:$DJ$119,$I192,0+$J192)/$K192)</f>
        <v/>
      </c>
      <c r="M192" s="19">
        <f>IF(OR($I192=0,$J192=0,$K192=0),0,$H192*INDEX(CALC_StripData!$C$5:$DJ$119,$I192,8+$J192)/$K192)</f>
        <v/>
      </c>
      <c r="N192" s="19">
        <f>IF(OR($I192=0,$J192=0,$K192=0),0,$H192*INDEX(CALC_StripData!$C$5:$DJ$119,$I192,16+$J192)/$K192)</f>
        <v/>
      </c>
      <c r="O192" s="19">
        <f>IF(OR($I192=0,$J192=0,$K192=0),0,$H192*INDEX(CALC_StripData!$C$5:$DJ$119,$I192,24+$J192)/$K192)</f>
        <v/>
      </c>
      <c r="P192" s="19">
        <f>IF(OR($I192=0,$J192=0,$K192=0),0,$H192*INDEX(CALC_StripData!$C$5:$DJ$119,$I192,32+$J192)/$K192)</f>
        <v/>
      </c>
      <c r="Q192" s="19">
        <f>IF(OR($I192=0,$J192=0,$K192=0),0,$H192*INDEX(CALC_StripData!$C$5:$DJ$119,$I192,40+$J192)/$K192)</f>
        <v/>
      </c>
      <c r="R192" s="19">
        <f>IF(OR($I192=0,$J192=0,$K192=0),0,$H192*INDEX(CALC_StripData!$C$5:$DJ$119,$I192,48+$J192)/$K192)</f>
        <v/>
      </c>
      <c r="S192" s="19">
        <f>IF(OR($I192=0,$J192=0,$K192=0),0,$H192*INDEX(CALC_StripData!$C$5:$DJ$119,$I192,56+$J192)/$K192)</f>
        <v/>
      </c>
      <c r="T192" s="19">
        <f>IF(OR($I192=0,$J192=0,$K192=0),0,$H192*INDEX(CALC_StripData!$C$5:$DJ$119,$I192,64+$J192)/$K192)</f>
        <v/>
      </c>
      <c r="U192" s="19">
        <f>IF(OR($I192=0,$J192=0,$K192=0),0,$H192*INDEX(CALC_StripData!$C$5:$DJ$119,$I192,72+$J192)/$K192)</f>
        <v/>
      </c>
      <c r="V192" s="19">
        <f>IF(OR($I192=0,$J192=0,$K192=0),0,$H192*INDEX(CALC_StripData!$C$5:$DJ$119,$I192,80+$J192)/$K192)</f>
        <v/>
      </c>
      <c r="W192" s="19">
        <f>IF(OR($I192=0,$J192=0,$K192=0),0,$H192*INDEX(CALC_StripData!$C$5:$DJ$119,$I192,88+$J192)/$K192)</f>
        <v/>
      </c>
      <c r="X192" s="19">
        <f>IF(OR($I192=0,$J192=0,$K192=0),0,$H192*INDEX(CALC_StripData!$C$5:$DJ$119,$I192,96+$J192)/$K192)</f>
        <v/>
      </c>
      <c r="Y192" s="19">
        <f>IF(OR($I192=0,$J192=0,$K192=0),0,$H192*INDEX(CALC_StripData!$C$5:$DJ$119,$I192,104+$J192)/$K192)</f>
        <v/>
      </c>
      <c r="Z192" s="2">
        <f>ROUND(SUM($L192:$Y192)-$H192,6)</f>
        <v/>
      </c>
    </row>
    <row r="193">
      <c r="A193" s="2" t="n">
        <v>24</v>
      </c>
      <c r="B193" s="2" t="n">
        <v>5</v>
      </c>
      <c r="C193" s="9">
        <f>Settings!$B$6+4</f>
        <v/>
      </c>
      <c r="D193" s="9">
        <f>IN_Shock!$C$37</f>
        <v/>
      </c>
      <c r="E193" s="9">
        <f>IN_Shock!$D$37</f>
        <v/>
      </c>
      <c r="F193" s="9">
        <f>IN_Shock!$E$37</f>
        <v/>
      </c>
      <c r="G193" s="9">
        <f>IN_Shock!$F$37</f>
        <v/>
      </c>
      <c r="H193" s="9">
        <f>IF($F193="Y",IFERROR(IN_Shock!K37,0)*Settings!$B$12,0)</f>
        <v/>
      </c>
      <c r="I193" s="2">
        <f>IFERROR(MATCH($D193,Lists!$B$5:$B$119,0),0)</f>
        <v/>
      </c>
      <c r="J193" s="2">
        <f>IFERROR(MATCH($E193,Lists!$B$124:$B$131,0),0)</f>
        <v/>
      </c>
      <c r="K193" s="2">
        <f>IF(OR($I193=0,$J193=0),0,INDEX(CALC_PP!$C$5:$J$119,$I193,$J193))</f>
        <v/>
      </c>
      <c r="L193" s="19">
        <f>IF(OR($I193=0,$J193=0,$K193=0),0,$H193*INDEX(CALC_StripData!$C$5:$DJ$119,$I193,0+$J193)/$K193)</f>
        <v/>
      </c>
      <c r="M193" s="19">
        <f>IF(OR($I193=0,$J193=0,$K193=0),0,$H193*INDEX(CALC_StripData!$C$5:$DJ$119,$I193,8+$J193)/$K193)</f>
        <v/>
      </c>
      <c r="N193" s="19">
        <f>IF(OR($I193=0,$J193=0,$K193=0),0,$H193*INDEX(CALC_StripData!$C$5:$DJ$119,$I193,16+$J193)/$K193)</f>
        <v/>
      </c>
      <c r="O193" s="19">
        <f>IF(OR($I193=0,$J193=0,$K193=0),0,$H193*INDEX(CALC_StripData!$C$5:$DJ$119,$I193,24+$J193)/$K193)</f>
        <v/>
      </c>
      <c r="P193" s="19">
        <f>IF(OR($I193=0,$J193=0,$K193=0),0,$H193*INDEX(CALC_StripData!$C$5:$DJ$119,$I193,32+$J193)/$K193)</f>
        <v/>
      </c>
      <c r="Q193" s="19">
        <f>IF(OR($I193=0,$J193=0,$K193=0),0,$H193*INDEX(CALC_StripData!$C$5:$DJ$119,$I193,40+$J193)/$K193)</f>
        <v/>
      </c>
      <c r="R193" s="19">
        <f>IF(OR($I193=0,$J193=0,$K193=0),0,$H193*INDEX(CALC_StripData!$C$5:$DJ$119,$I193,48+$J193)/$K193)</f>
        <v/>
      </c>
      <c r="S193" s="19">
        <f>IF(OR($I193=0,$J193=0,$K193=0),0,$H193*INDEX(CALC_StripData!$C$5:$DJ$119,$I193,56+$J193)/$K193)</f>
        <v/>
      </c>
      <c r="T193" s="19">
        <f>IF(OR($I193=0,$J193=0,$K193=0),0,$H193*INDEX(CALC_StripData!$C$5:$DJ$119,$I193,64+$J193)/$K193)</f>
        <v/>
      </c>
      <c r="U193" s="19">
        <f>IF(OR($I193=0,$J193=0,$K193=0),0,$H193*INDEX(CALC_StripData!$C$5:$DJ$119,$I193,72+$J193)/$K193)</f>
        <v/>
      </c>
      <c r="V193" s="19">
        <f>IF(OR($I193=0,$J193=0,$K193=0),0,$H193*INDEX(CALC_StripData!$C$5:$DJ$119,$I193,80+$J193)/$K193)</f>
        <v/>
      </c>
      <c r="W193" s="19">
        <f>IF(OR($I193=0,$J193=0,$K193=0),0,$H193*INDEX(CALC_StripData!$C$5:$DJ$119,$I193,88+$J193)/$K193)</f>
        <v/>
      </c>
      <c r="X193" s="19">
        <f>IF(OR($I193=0,$J193=0,$K193=0),0,$H193*INDEX(CALC_StripData!$C$5:$DJ$119,$I193,96+$J193)/$K193)</f>
        <v/>
      </c>
      <c r="Y193" s="19">
        <f>IF(OR($I193=0,$J193=0,$K193=0),0,$H193*INDEX(CALC_StripData!$C$5:$DJ$119,$I193,104+$J193)/$K193)</f>
        <v/>
      </c>
      <c r="Z193" s="2">
        <f>ROUND(SUM($L193:$Y193)-$H193,6)</f>
        <v/>
      </c>
    </row>
    <row r="194">
      <c r="A194" s="2" t="n">
        <v>24</v>
      </c>
      <c r="B194" s="2" t="n">
        <v>6</v>
      </c>
      <c r="C194" s="9">
        <f>Settings!$B$6+5</f>
        <v/>
      </c>
      <c r="D194" s="9">
        <f>IN_Shock!$C$37</f>
        <v/>
      </c>
      <c r="E194" s="9">
        <f>IN_Shock!$D$37</f>
        <v/>
      </c>
      <c r="F194" s="9">
        <f>IN_Shock!$E$37</f>
        <v/>
      </c>
      <c r="G194" s="9">
        <f>IN_Shock!$F$37</f>
        <v/>
      </c>
      <c r="H194" s="9">
        <f>IF($F194="Y",IFERROR(IN_Shock!L37,0)*Settings!$B$12,0)</f>
        <v/>
      </c>
      <c r="I194" s="2">
        <f>IFERROR(MATCH($D194,Lists!$B$5:$B$119,0),0)</f>
        <v/>
      </c>
      <c r="J194" s="2">
        <f>IFERROR(MATCH($E194,Lists!$B$124:$B$131,0),0)</f>
        <v/>
      </c>
      <c r="K194" s="2">
        <f>IF(OR($I194=0,$J194=0),0,INDEX(CALC_PP!$C$5:$J$119,$I194,$J194))</f>
        <v/>
      </c>
      <c r="L194" s="19">
        <f>IF(OR($I194=0,$J194=0,$K194=0),0,$H194*INDEX(CALC_StripData!$C$5:$DJ$119,$I194,0+$J194)/$K194)</f>
        <v/>
      </c>
      <c r="M194" s="19">
        <f>IF(OR($I194=0,$J194=0,$K194=0),0,$H194*INDEX(CALC_StripData!$C$5:$DJ$119,$I194,8+$J194)/$K194)</f>
        <v/>
      </c>
      <c r="N194" s="19">
        <f>IF(OR($I194=0,$J194=0,$K194=0),0,$H194*INDEX(CALC_StripData!$C$5:$DJ$119,$I194,16+$J194)/$K194)</f>
        <v/>
      </c>
      <c r="O194" s="19">
        <f>IF(OR($I194=0,$J194=0,$K194=0),0,$H194*INDEX(CALC_StripData!$C$5:$DJ$119,$I194,24+$J194)/$K194)</f>
        <v/>
      </c>
      <c r="P194" s="19">
        <f>IF(OR($I194=0,$J194=0,$K194=0),0,$H194*INDEX(CALC_StripData!$C$5:$DJ$119,$I194,32+$J194)/$K194)</f>
        <v/>
      </c>
      <c r="Q194" s="19">
        <f>IF(OR($I194=0,$J194=0,$K194=0),0,$H194*INDEX(CALC_StripData!$C$5:$DJ$119,$I194,40+$J194)/$K194)</f>
        <v/>
      </c>
      <c r="R194" s="19">
        <f>IF(OR($I194=0,$J194=0,$K194=0),0,$H194*INDEX(CALC_StripData!$C$5:$DJ$119,$I194,48+$J194)/$K194)</f>
        <v/>
      </c>
      <c r="S194" s="19">
        <f>IF(OR($I194=0,$J194=0,$K194=0),0,$H194*INDEX(CALC_StripData!$C$5:$DJ$119,$I194,56+$J194)/$K194)</f>
        <v/>
      </c>
      <c r="T194" s="19">
        <f>IF(OR($I194=0,$J194=0,$K194=0),0,$H194*INDEX(CALC_StripData!$C$5:$DJ$119,$I194,64+$J194)/$K194)</f>
        <v/>
      </c>
      <c r="U194" s="19">
        <f>IF(OR($I194=0,$J194=0,$K194=0),0,$H194*INDEX(CALC_StripData!$C$5:$DJ$119,$I194,72+$J194)/$K194)</f>
        <v/>
      </c>
      <c r="V194" s="19">
        <f>IF(OR($I194=0,$J194=0,$K194=0),0,$H194*INDEX(CALC_StripData!$C$5:$DJ$119,$I194,80+$J194)/$K194)</f>
        <v/>
      </c>
      <c r="W194" s="19">
        <f>IF(OR($I194=0,$J194=0,$K194=0),0,$H194*INDEX(CALC_StripData!$C$5:$DJ$119,$I194,88+$J194)/$K194)</f>
        <v/>
      </c>
      <c r="X194" s="19">
        <f>IF(OR($I194=0,$J194=0,$K194=0),0,$H194*INDEX(CALC_StripData!$C$5:$DJ$119,$I194,96+$J194)/$K194)</f>
        <v/>
      </c>
      <c r="Y194" s="19">
        <f>IF(OR($I194=0,$J194=0,$K194=0),0,$H194*INDEX(CALC_StripData!$C$5:$DJ$119,$I194,104+$J194)/$K194)</f>
        <v/>
      </c>
      <c r="Z194" s="2">
        <f>ROUND(SUM($L194:$Y194)-$H194,6)</f>
        <v/>
      </c>
    </row>
    <row r="195">
      <c r="A195" s="2" t="n">
        <v>24</v>
      </c>
      <c r="B195" s="2" t="n">
        <v>7</v>
      </c>
      <c r="C195" s="9">
        <f>Settings!$B$6+6</f>
        <v/>
      </c>
      <c r="D195" s="9">
        <f>IN_Shock!$C$37</f>
        <v/>
      </c>
      <c r="E195" s="9">
        <f>IN_Shock!$D$37</f>
        <v/>
      </c>
      <c r="F195" s="9">
        <f>IN_Shock!$E$37</f>
        <v/>
      </c>
      <c r="G195" s="9">
        <f>IN_Shock!$F$37</f>
        <v/>
      </c>
      <c r="H195" s="9">
        <f>IF($F195="Y",IFERROR(IN_Shock!M37,0)*Settings!$B$12,0)</f>
        <v/>
      </c>
      <c r="I195" s="2">
        <f>IFERROR(MATCH($D195,Lists!$B$5:$B$119,0),0)</f>
        <v/>
      </c>
      <c r="J195" s="2">
        <f>IFERROR(MATCH($E195,Lists!$B$124:$B$131,0),0)</f>
        <v/>
      </c>
      <c r="K195" s="2">
        <f>IF(OR($I195=0,$J195=0),0,INDEX(CALC_PP!$C$5:$J$119,$I195,$J195))</f>
        <v/>
      </c>
      <c r="L195" s="19">
        <f>IF(OR($I195=0,$J195=0,$K195=0),0,$H195*INDEX(CALC_StripData!$C$5:$DJ$119,$I195,0+$J195)/$K195)</f>
        <v/>
      </c>
      <c r="M195" s="19">
        <f>IF(OR($I195=0,$J195=0,$K195=0),0,$H195*INDEX(CALC_StripData!$C$5:$DJ$119,$I195,8+$J195)/$K195)</f>
        <v/>
      </c>
      <c r="N195" s="19">
        <f>IF(OR($I195=0,$J195=0,$K195=0),0,$H195*INDEX(CALC_StripData!$C$5:$DJ$119,$I195,16+$J195)/$K195)</f>
        <v/>
      </c>
      <c r="O195" s="19">
        <f>IF(OR($I195=0,$J195=0,$K195=0),0,$H195*INDEX(CALC_StripData!$C$5:$DJ$119,$I195,24+$J195)/$K195)</f>
        <v/>
      </c>
      <c r="P195" s="19">
        <f>IF(OR($I195=0,$J195=0,$K195=0),0,$H195*INDEX(CALC_StripData!$C$5:$DJ$119,$I195,32+$J195)/$K195)</f>
        <v/>
      </c>
      <c r="Q195" s="19">
        <f>IF(OR($I195=0,$J195=0,$K195=0),0,$H195*INDEX(CALC_StripData!$C$5:$DJ$119,$I195,40+$J195)/$K195)</f>
        <v/>
      </c>
      <c r="R195" s="19">
        <f>IF(OR($I195=0,$J195=0,$K195=0),0,$H195*INDEX(CALC_StripData!$C$5:$DJ$119,$I195,48+$J195)/$K195)</f>
        <v/>
      </c>
      <c r="S195" s="19">
        <f>IF(OR($I195=0,$J195=0,$K195=0),0,$H195*INDEX(CALC_StripData!$C$5:$DJ$119,$I195,56+$J195)/$K195)</f>
        <v/>
      </c>
      <c r="T195" s="19">
        <f>IF(OR($I195=0,$J195=0,$K195=0),0,$H195*INDEX(CALC_StripData!$C$5:$DJ$119,$I195,64+$J195)/$K195)</f>
        <v/>
      </c>
      <c r="U195" s="19">
        <f>IF(OR($I195=0,$J195=0,$K195=0),0,$H195*INDEX(CALC_StripData!$C$5:$DJ$119,$I195,72+$J195)/$K195)</f>
        <v/>
      </c>
      <c r="V195" s="19">
        <f>IF(OR($I195=0,$J195=0,$K195=0),0,$H195*INDEX(CALC_StripData!$C$5:$DJ$119,$I195,80+$J195)/$K195)</f>
        <v/>
      </c>
      <c r="W195" s="19">
        <f>IF(OR($I195=0,$J195=0,$K195=0),0,$H195*INDEX(CALC_StripData!$C$5:$DJ$119,$I195,88+$J195)/$K195)</f>
        <v/>
      </c>
      <c r="X195" s="19">
        <f>IF(OR($I195=0,$J195=0,$K195=0),0,$H195*INDEX(CALC_StripData!$C$5:$DJ$119,$I195,96+$J195)/$K195)</f>
        <v/>
      </c>
      <c r="Y195" s="19">
        <f>IF(OR($I195=0,$J195=0,$K195=0),0,$H195*INDEX(CALC_StripData!$C$5:$DJ$119,$I195,104+$J195)/$K195)</f>
        <v/>
      </c>
      <c r="Z195" s="2">
        <f>ROUND(SUM($L195:$Y195)-$H195,6)</f>
        <v/>
      </c>
    </row>
    <row r="196">
      <c r="A196" s="2" t="n">
        <v>24</v>
      </c>
      <c r="B196" s="2" t="n">
        <v>8</v>
      </c>
      <c r="C196" s="9">
        <f>Settings!$B$6+7</f>
        <v/>
      </c>
      <c r="D196" s="9">
        <f>IN_Shock!$C$37</f>
        <v/>
      </c>
      <c r="E196" s="9">
        <f>IN_Shock!$D$37</f>
        <v/>
      </c>
      <c r="F196" s="9">
        <f>IN_Shock!$E$37</f>
        <v/>
      </c>
      <c r="G196" s="9">
        <f>IN_Shock!$F$37</f>
        <v/>
      </c>
      <c r="H196" s="9">
        <f>IF($F196="Y",IFERROR(IN_Shock!N37,0)*Settings!$B$12,0)</f>
        <v/>
      </c>
      <c r="I196" s="2">
        <f>IFERROR(MATCH($D196,Lists!$B$5:$B$119,0),0)</f>
        <v/>
      </c>
      <c r="J196" s="2">
        <f>IFERROR(MATCH($E196,Lists!$B$124:$B$131,0),0)</f>
        <v/>
      </c>
      <c r="K196" s="2">
        <f>IF(OR($I196=0,$J196=0),0,INDEX(CALC_PP!$C$5:$J$119,$I196,$J196))</f>
        <v/>
      </c>
      <c r="L196" s="19">
        <f>IF(OR($I196=0,$J196=0,$K196=0),0,$H196*INDEX(CALC_StripData!$C$5:$DJ$119,$I196,0+$J196)/$K196)</f>
        <v/>
      </c>
      <c r="M196" s="19">
        <f>IF(OR($I196=0,$J196=0,$K196=0),0,$H196*INDEX(CALC_StripData!$C$5:$DJ$119,$I196,8+$J196)/$K196)</f>
        <v/>
      </c>
      <c r="N196" s="19">
        <f>IF(OR($I196=0,$J196=0,$K196=0),0,$H196*INDEX(CALC_StripData!$C$5:$DJ$119,$I196,16+$J196)/$K196)</f>
        <v/>
      </c>
      <c r="O196" s="19">
        <f>IF(OR($I196=0,$J196=0,$K196=0),0,$H196*INDEX(CALC_StripData!$C$5:$DJ$119,$I196,24+$J196)/$K196)</f>
        <v/>
      </c>
      <c r="P196" s="19">
        <f>IF(OR($I196=0,$J196=0,$K196=0),0,$H196*INDEX(CALC_StripData!$C$5:$DJ$119,$I196,32+$J196)/$K196)</f>
        <v/>
      </c>
      <c r="Q196" s="19">
        <f>IF(OR($I196=0,$J196=0,$K196=0),0,$H196*INDEX(CALC_StripData!$C$5:$DJ$119,$I196,40+$J196)/$K196)</f>
        <v/>
      </c>
      <c r="R196" s="19">
        <f>IF(OR($I196=0,$J196=0,$K196=0),0,$H196*INDEX(CALC_StripData!$C$5:$DJ$119,$I196,48+$J196)/$K196)</f>
        <v/>
      </c>
      <c r="S196" s="19">
        <f>IF(OR($I196=0,$J196=0,$K196=0),0,$H196*INDEX(CALC_StripData!$C$5:$DJ$119,$I196,56+$J196)/$K196)</f>
        <v/>
      </c>
      <c r="T196" s="19">
        <f>IF(OR($I196=0,$J196=0,$K196=0),0,$H196*INDEX(CALC_StripData!$C$5:$DJ$119,$I196,64+$J196)/$K196)</f>
        <v/>
      </c>
      <c r="U196" s="19">
        <f>IF(OR($I196=0,$J196=0,$K196=0),0,$H196*INDEX(CALC_StripData!$C$5:$DJ$119,$I196,72+$J196)/$K196)</f>
        <v/>
      </c>
      <c r="V196" s="19">
        <f>IF(OR($I196=0,$J196=0,$K196=0),0,$H196*INDEX(CALC_StripData!$C$5:$DJ$119,$I196,80+$J196)/$K196)</f>
        <v/>
      </c>
      <c r="W196" s="19">
        <f>IF(OR($I196=0,$J196=0,$K196=0),0,$H196*INDEX(CALC_StripData!$C$5:$DJ$119,$I196,88+$J196)/$K196)</f>
        <v/>
      </c>
      <c r="X196" s="19">
        <f>IF(OR($I196=0,$J196=0,$K196=0),0,$H196*INDEX(CALC_StripData!$C$5:$DJ$119,$I196,96+$J196)/$K196)</f>
        <v/>
      </c>
      <c r="Y196" s="19">
        <f>IF(OR($I196=0,$J196=0,$K196=0),0,$H196*INDEX(CALC_StripData!$C$5:$DJ$119,$I196,104+$J196)/$K196)</f>
        <v/>
      </c>
      <c r="Z196" s="2">
        <f>ROUND(SUM($L196:$Y196)-$H196,6)</f>
        <v/>
      </c>
    </row>
    <row r="197">
      <c r="A197" s="2" t="n">
        <v>25</v>
      </c>
      <c r="B197" s="2" t="n">
        <v>1</v>
      </c>
      <c r="C197" s="9">
        <f>Settings!$B$6+0</f>
        <v/>
      </c>
      <c r="D197" s="9">
        <f>IN_Shock!$C$38</f>
        <v/>
      </c>
      <c r="E197" s="9">
        <f>IN_Shock!$D$38</f>
        <v/>
      </c>
      <c r="F197" s="9">
        <f>IN_Shock!$E$38</f>
        <v/>
      </c>
      <c r="G197" s="9">
        <f>IN_Shock!$F$38</f>
        <v/>
      </c>
      <c r="H197" s="9">
        <f>IF($F197="Y",IFERROR(IN_Shock!G38,0)*Settings!$B$12,0)</f>
        <v/>
      </c>
      <c r="I197" s="2">
        <f>IFERROR(MATCH($D197,Lists!$B$5:$B$119,0),0)</f>
        <v/>
      </c>
      <c r="J197" s="2">
        <f>IFERROR(MATCH($E197,Lists!$B$124:$B$131,0),0)</f>
        <v/>
      </c>
      <c r="K197" s="2">
        <f>IF(OR($I197=0,$J197=0),0,INDEX(CALC_PP!$C$5:$J$119,$I197,$J197))</f>
        <v/>
      </c>
      <c r="L197" s="19">
        <f>IF(OR($I197=0,$J197=0,$K197=0),0,$H197*INDEX(CALC_StripData!$C$5:$DJ$119,$I197,0+$J197)/$K197)</f>
        <v/>
      </c>
      <c r="M197" s="19">
        <f>IF(OR($I197=0,$J197=0,$K197=0),0,$H197*INDEX(CALC_StripData!$C$5:$DJ$119,$I197,8+$J197)/$K197)</f>
        <v/>
      </c>
      <c r="N197" s="19">
        <f>IF(OR($I197=0,$J197=0,$K197=0),0,$H197*INDEX(CALC_StripData!$C$5:$DJ$119,$I197,16+$J197)/$K197)</f>
        <v/>
      </c>
      <c r="O197" s="19">
        <f>IF(OR($I197=0,$J197=0,$K197=0),0,$H197*INDEX(CALC_StripData!$C$5:$DJ$119,$I197,24+$J197)/$K197)</f>
        <v/>
      </c>
      <c r="P197" s="19">
        <f>IF(OR($I197=0,$J197=0,$K197=0),0,$H197*INDEX(CALC_StripData!$C$5:$DJ$119,$I197,32+$J197)/$K197)</f>
        <v/>
      </c>
      <c r="Q197" s="19">
        <f>IF(OR($I197=0,$J197=0,$K197=0),0,$H197*INDEX(CALC_StripData!$C$5:$DJ$119,$I197,40+$J197)/$K197)</f>
        <v/>
      </c>
      <c r="R197" s="19">
        <f>IF(OR($I197=0,$J197=0,$K197=0),0,$H197*INDEX(CALC_StripData!$C$5:$DJ$119,$I197,48+$J197)/$K197)</f>
        <v/>
      </c>
      <c r="S197" s="19">
        <f>IF(OR($I197=0,$J197=0,$K197=0),0,$H197*INDEX(CALC_StripData!$C$5:$DJ$119,$I197,56+$J197)/$K197)</f>
        <v/>
      </c>
      <c r="T197" s="19">
        <f>IF(OR($I197=0,$J197=0,$K197=0),0,$H197*INDEX(CALC_StripData!$C$5:$DJ$119,$I197,64+$J197)/$K197)</f>
        <v/>
      </c>
      <c r="U197" s="19">
        <f>IF(OR($I197=0,$J197=0,$K197=0),0,$H197*INDEX(CALC_StripData!$C$5:$DJ$119,$I197,72+$J197)/$K197)</f>
        <v/>
      </c>
      <c r="V197" s="19">
        <f>IF(OR($I197=0,$J197=0,$K197=0),0,$H197*INDEX(CALC_StripData!$C$5:$DJ$119,$I197,80+$J197)/$K197)</f>
        <v/>
      </c>
      <c r="W197" s="19">
        <f>IF(OR($I197=0,$J197=0,$K197=0),0,$H197*INDEX(CALC_StripData!$C$5:$DJ$119,$I197,88+$J197)/$K197)</f>
        <v/>
      </c>
      <c r="X197" s="19">
        <f>IF(OR($I197=0,$J197=0,$K197=0),0,$H197*INDEX(CALC_StripData!$C$5:$DJ$119,$I197,96+$J197)/$K197)</f>
        <v/>
      </c>
      <c r="Y197" s="19">
        <f>IF(OR($I197=0,$J197=0,$K197=0),0,$H197*INDEX(CALC_StripData!$C$5:$DJ$119,$I197,104+$J197)/$K197)</f>
        <v/>
      </c>
      <c r="Z197" s="2">
        <f>ROUND(SUM($L197:$Y197)-$H197,6)</f>
        <v/>
      </c>
    </row>
    <row r="198">
      <c r="A198" s="2" t="n">
        <v>25</v>
      </c>
      <c r="B198" s="2" t="n">
        <v>2</v>
      </c>
      <c r="C198" s="9">
        <f>Settings!$B$6+1</f>
        <v/>
      </c>
      <c r="D198" s="9">
        <f>IN_Shock!$C$38</f>
        <v/>
      </c>
      <c r="E198" s="9">
        <f>IN_Shock!$D$38</f>
        <v/>
      </c>
      <c r="F198" s="9">
        <f>IN_Shock!$E$38</f>
        <v/>
      </c>
      <c r="G198" s="9">
        <f>IN_Shock!$F$38</f>
        <v/>
      </c>
      <c r="H198" s="9">
        <f>IF($F198="Y",IFERROR(IN_Shock!H38,0)*Settings!$B$12,0)</f>
        <v/>
      </c>
      <c r="I198" s="2">
        <f>IFERROR(MATCH($D198,Lists!$B$5:$B$119,0),0)</f>
        <v/>
      </c>
      <c r="J198" s="2">
        <f>IFERROR(MATCH($E198,Lists!$B$124:$B$131,0),0)</f>
        <v/>
      </c>
      <c r="K198" s="2">
        <f>IF(OR($I198=0,$J198=0),0,INDEX(CALC_PP!$C$5:$J$119,$I198,$J198))</f>
        <v/>
      </c>
      <c r="L198" s="19">
        <f>IF(OR($I198=0,$J198=0,$K198=0),0,$H198*INDEX(CALC_StripData!$C$5:$DJ$119,$I198,0+$J198)/$K198)</f>
        <v/>
      </c>
      <c r="M198" s="19">
        <f>IF(OR($I198=0,$J198=0,$K198=0),0,$H198*INDEX(CALC_StripData!$C$5:$DJ$119,$I198,8+$J198)/$K198)</f>
        <v/>
      </c>
      <c r="N198" s="19">
        <f>IF(OR($I198=0,$J198=0,$K198=0),0,$H198*INDEX(CALC_StripData!$C$5:$DJ$119,$I198,16+$J198)/$K198)</f>
        <v/>
      </c>
      <c r="O198" s="19">
        <f>IF(OR($I198=0,$J198=0,$K198=0),0,$H198*INDEX(CALC_StripData!$C$5:$DJ$119,$I198,24+$J198)/$K198)</f>
        <v/>
      </c>
      <c r="P198" s="19">
        <f>IF(OR($I198=0,$J198=0,$K198=0),0,$H198*INDEX(CALC_StripData!$C$5:$DJ$119,$I198,32+$J198)/$K198)</f>
        <v/>
      </c>
      <c r="Q198" s="19">
        <f>IF(OR($I198=0,$J198=0,$K198=0),0,$H198*INDEX(CALC_StripData!$C$5:$DJ$119,$I198,40+$J198)/$K198)</f>
        <v/>
      </c>
      <c r="R198" s="19">
        <f>IF(OR($I198=0,$J198=0,$K198=0),0,$H198*INDEX(CALC_StripData!$C$5:$DJ$119,$I198,48+$J198)/$K198)</f>
        <v/>
      </c>
      <c r="S198" s="19">
        <f>IF(OR($I198=0,$J198=0,$K198=0),0,$H198*INDEX(CALC_StripData!$C$5:$DJ$119,$I198,56+$J198)/$K198)</f>
        <v/>
      </c>
      <c r="T198" s="19">
        <f>IF(OR($I198=0,$J198=0,$K198=0),0,$H198*INDEX(CALC_StripData!$C$5:$DJ$119,$I198,64+$J198)/$K198)</f>
        <v/>
      </c>
      <c r="U198" s="19">
        <f>IF(OR($I198=0,$J198=0,$K198=0),0,$H198*INDEX(CALC_StripData!$C$5:$DJ$119,$I198,72+$J198)/$K198)</f>
        <v/>
      </c>
      <c r="V198" s="19">
        <f>IF(OR($I198=0,$J198=0,$K198=0),0,$H198*INDEX(CALC_StripData!$C$5:$DJ$119,$I198,80+$J198)/$K198)</f>
        <v/>
      </c>
      <c r="W198" s="19">
        <f>IF(OR($I198=0,$J198=0,$K198=0),0,$H198*INDEX(CALC_StripData!$C$5:$DJ$119,$I198,88+$J198)/$K198)</f>
        <v/>
      </c>
      <c r="X198" s="19">
        <f>IF(OR($I198=0,$J198=0,$K198=0),0,$H198*INDEX(CALC_StripData!$C$5:$DJ$119,$I198,96+$J198)/$K198)</f>
        <v/>
      </c>
      <c r="Y198" s="19">
        <f>IF(OR($I198=0,$J198=0,$K198=0),0,$H198*INDEX(CALC_StripData!$C$5:$DJ$119,$I198,104+$J198)/$K198)</f>
        <v/>
      </c>
      <c r="Z198" s="2">
        <f>ROUND(SUM($L198:$Y198)-$H198,6)</f>
        <v/>
      </c>
    </row>
    <row r="199">
      <c r="A199" s="2" t="n">
        <v>25</v>
      </c>
      <c r="B199" s="2" t="n">
        <v>3</v>
      </c>
      <c r="C199" s="9">
        <f>Settings!$B$6+2</f>
        <v/>
      </c>
      <c r="D199" s="9">
        <f>IN_Shock!$C$38</f>
        <v/>
      </c>
      <c r="E199" s="9">
        <f>IN_Shock!$D$38</f>
        <v/>
      </c>
      <c r="F199" s="9">
        <f>IN_Shock!$E$38</f>
        <v/>
      </c>
      <c r="G199" s="9">
        <f>IN_Shock!$F$38</f>
        <v/>
      </c>
      <c r="H199" s="9">
        <f>IF($F199="Y",IFERROR(IN_Shock!I38,0)*Settings!$B$12,0)</f>
        <v/>
      </c>
      <c r="I199" s="2">
        <f>IFERROR(MATCH($D199,Lists!$B$5:$B$119,0),0)</f>
        <v/>
      </c>
      <c r="J199" s="2">
        <f>IFERROR(MATCH($E199,Lists!$B$124:$B$131,0),0)</f>
        <v/>
      </c>
      <c r="K199" s="2">
        <f>IF(OR($I199=0,$J199=0),0,INDEX(CALC_PP!$C$5:$J$119,$I199,$J199))</f>
        <v/>
      </c>
      <c r="L199" s="19">
        <f>IF(OR($I199=0,$J199=0,$K199=0),0,$H199*INDEX(CALC_StripData!$C$5:$DJ$119,$I199,0+$J199)/$K199)</f>
        <v/>
      </c>
      <c r="M199" s="19">
        <f>IF(OR($I199=0,$J199=0,$K199=0),0,$H199*INDEX(CALC_StripData!$C$5:$DJ$119,$I199,8+$J199)/$K199)</f>
        <v/>
      </c>
      <c r="N199" s="19">
        <f>IF(OR($I199=0,$J199=0,$K199=0),0,$H199*INDEX(CALC_StripData!$C$5:$DJ$119,$I199,16+$J199)/$K199)</f>
        <v/>
      </c>
      <c r="O199" s="19">
        <f>IF(OR($I199=0,$J199=0,$K199=0),0,$H199*INDEX(CALC_StripData!$C$5:$DJ$119,$I199,24+$J199)/$K199)</f>
        <v/>
      </c>
      <c r="P199" s="19">
        <f>IF(OR($I199=0,$J199=0,$K199=0),0,$H199*INDEX(CALC_StripData!$C$5:$DJ$119,$I199,32+$J199)/$K199)</f>
        <v/>
      </c>
      <c r="Q199" s="19">
        <f>IF(OR($I199=0,$J199=0,$K199=0),0,$H199*INDEX(CALC_StripData!$C$5:$DJ$119,$I199,40+$J199)/$K199)</f>
        <v/>
      </c>
      <c r="R199" s="19">
        <f>IF(OR($I199=0,$J199=0,$K199=0),0,$H199*INDEX(CALC_StripData!$C$5:$DJ$119,$I199,48+$J199)/$K199)</f>
        <v/>
      </c>
      <c r="S199" s="19">
        <f>IF(OR($I199=0,$J199=0,$K199=0),0,$H199*INDEX(CALC_StripData!$C$5:$DJ$119,$I199,56+$J199)/$K199)</f>
        <v/>
      </c>
      <c r="T199" s="19">
        <f>IF(OR($I199=0,$J199=0,$K199=0),0,$H199*INDEX(CALC_StripData!$C$5:$DJ$119,$I199,64+$J199)/$K199)</f>
        <v/>
      </c>
      <c r="U199" s="19">
        <f>IF(OR($I199=0,$J199=0,$K199=0),0,$H199*INDEX(CALC_StripData!$C$5:$DJ$119,$I199,72+$J199)/$K199)</f>
        <v/>
      </c>
      <c r="V199" s="19">
        <f>IF(OR($I199=0,$J199=0,$K199=0),0,$H199*INDEX(CALC_StripData!$C$5:$DJ$119,$I199,80+$J199)/$K199)</f>
        <v/>
      </c>
      <c r="W199" s="19">
        <f>IF(OR($I199=0,$J199=0,$K199=0),0,$H199*INDEX(CALC_StripData!$C$5:$DJ$119,$I199,88+$J199)/$K199)</f>
        <v/>
      </c>
      <c r="X199" s="19">
        <f>IF(OR($I199=0,$J199=0,$K199=0),0,$H199*INDEX(CALC_StripData!$C$5:$DJ$119,$I199,96+$J199)/$K199)</f>
        <v/>
      </c>
      <c r="Y199" s="19">
        <f>IF(OR($I199=0,$J199=0,$K199=0),0,$H199*INDEX(CALC_StripData!$C$5:$DJ$119,$I199,104+$J199)/$K199)</f>
        <v/>
      </c>
      <c r="Z199" s="2">
        <f>ROUND(SUM($L199:$Y199)-$H199,6)</f>
        <v/>
      </c>
    </row>
    <row r="200">
      <c r="A200" s="2" t="n">
        <v>25</v>
      </c>
      <c r="B200" s="2" t="n">
        <v>4</v>
      </c>
      <c r="C200" s="9">
        <f>Settings!$B$6+3</f>
        <v/>
      </c>
      <c r="D200" s="9">
        <f>IN_Shock!$C$38</f>
        <v/>
      </c>
      <c r="E200" s="9">
        <f>IN_Shock!$D$38</f>
        <v/>
      </c>
      <c r="F200" s="9">
        <f>IN_Shock!$E$38</f>
        <v/>
      </c>
      <c r="G200" s="9">
        <f>IN_Shock!$F$38</f>
        <v/>
      </c>
      <c r="H200" s="9">
        <f>IF($F200="Y",IFERROR(IN_Shock!J38,0)*Settings!$B$12,0)</f>
        <v/>
      </c>
      <c r="I200" s="2">
        <f>IFERROR(MATCH($D200,Lists!$B$5:$B$119,0),0)</f>
        <v/>
      </c>
      <c r="J200" s="2">
        <f>IFERROR(MATCH($E200,Lists!$B$124:$B$131,0),0)</f>
        <v/>
      </c>
      <c r="K200" s="2">
        <f>IF(OR($I200=0,$J200=0),0,INDEX(CALC_PP!$C$5:$J$119,$I200,$J200))</f>
        <v/>
      </c>
      <c r="L200" s="19">
        <f>IF(OR($I200=0,$J200=0,$K200=0),0,$H200*INDEX(CALC_StripData!$C$5:$DJ$119,$I200,0+$J200)/$K200)</f>
        <v/>
      </c>
      <c r="M200" s="19">
        <f>IF(OR($I200=0,$J200=0,$K200=0),0,$H200*INDEX(CALC_StripData!$C$5:$DJ$119,$I200,8+$J200)/$K200)</f>
        <v/>
      </c>
      <c r="N200" s="19">
        <f>IF(OR($I200=0,$J200=0,$K200=0),0,$H200*INDEX(CALC_StripData!$C$5:$DJ$119,$I200,16+$J200)/$K200)</f>
        <v/>
      </c>
      <c r="O200" s="19">
        <f>IF(OR($I200=0,$J200=0,$K200=0),0,$H200*INDEX(CALC_StripData!$C$5:$DJ$119,$I200,24+$J200)/$K200)</f>
        <v/>
      </c>
      <c r="P200" s="19">
        <f>IF(OR($I200=0,$J200=0,$K200=0),0,$H200*INDEX(CALC_StripData!$C$5:$DJ$119,$I200,32+$J200)/$K200)</f>
        <v/>
      </c>
      <c r="Q200" s="19">
        <f>IF(OR($I200=0,$J200=0,$K200=0),0,$H200*INDEX(CALC_StripData!$C$5:$DJ$119,$I200,40+$J200)/$K200)</f>
        <v/>
      </c>
      <c r="R200" s="19">
        <f>IF(OR($I200=0,$J200=0,$K200=0),0,$H200*INDEX(CALC_StripData!$C$5:$DJ$119,$I200,48+$J200)/$K200)</f>
        <v/>
      </c>
      <c r="S200" s="19">
        <f>IF(OR($I200=0,$J200=0,$K200=0),0,$H200*INDEX(CALC_StripData!$C$5:$DJ$119,$I200,56+$J200)/$K200)</f>
        <v/>
      </c>
      <c r="T200" s="19">
        <f>IF(OR($I200=0,$J200=0,$K200=0),0,$H200*INDEX(CALC_StripData!$C$5:$DJ$119,$I200,64+$J200)/$K200)</f>
        <v/>
      </c>
      <c r="U200" s="19">
        <f>IF(OR($I200=0,$J200=0,$K200=0),0,$H200*INDEX(CALC_StripData!$C$5:$DJ$119,$I200,72+$J200)/$K200)</f>
        <v/>
      </c>
      <c r="V200" s="19">
        <f>IF(OR($I200=0,$J200=0,$K200=0),0,$H200*INDEX(CALC_StripData!$C$5:$DJ$119,$I200,80+$J200)/$K200)</f>
        <v/>
      </c>
      <c r="W200" s="19">
        <f>IF(OR($I200=0,$J200=0,$K200=0),0,$H200*INDEX(CALC_StripData!$C$5:$DJ$119,$I200,88+$J200)/$K200)</f>
        <v/>
      </c>
      <c r="X200" s="19">
        <f>IF(OR($I200=0,$J200=0,$K200=0),0,$H200*INDEX(CALC_StripData!$C$5:$DJ$119,$I200,96+$J200)/$K200)</f>
        <v/>
      </c>
      <c r="Y200" s="19">
        <f>IF(OR($I200=0,$J200=0,$K200=0),0,$H200*INDEX(CALC_StripData!$C$5:$DJ$119,$I200,104+$J200)/$K200)</f>
        <v/>
      </c>
      <c r="Z200" s="2">
        <f>ROUND(SUM($L200:$Y200)-$H200,6)</f>
        <v/>
      </c>
    </row>
    <row r="201">
      <c r="A201" s="2" t="n">
        <v>25</v>
      </c>
      <c r="B201" s="2" t="n">
        <v>5</v>
      </c>
      <c r="C201" s="9">
        <f>Settings!$B$6+4</f>
        <v/>
      </c>
      <c r="D201" s="9">
        <f>IN_Shock!$C$38</f>
        <v/>
      </c>
      <c r="E201" s="9">
        <f>IN_Shock!$D$38</f>
        <v/>
      </c>
      <c r="F201" s="9">
        <f>IN_Shock!$E$38</f>
        <v/>
      </c>
      <c r="G201" s="9">
        <f>IN_Shock!$F$38</f>
        <v/>
      </c>
      <c r="H201" s="9">
        <f>IF($F201="Y",IFERROR(IN_Shock!K38,0)*Settings!$B$12,0)</f>
        <v/>
      </c>
      <c r="I201" s="2">
        <f>IFERROR(MATCH($D201,Lists!$B$5:$B$119,0),0)</f>
        <v/>
      </c>
      <c r="J201" s="2">
        <f>IFERROR(MATCH($E201,Lists!$B$124:$B$131,0),0)</f>
        <v/>
      </c>
      <c r="K201" s="2">
        <f>IF(OR($I201=0,$J201=0),0,INDEX(CALC_PP!$C$5:$J$119,$I201,$J201))</f>
        <v/>
      </c>
      <c r="L201" s="19">
        <f>IF(OR($I201=0,$J201=0,$K201=0),0,$H201*INDEX(CALC_StripData!$C$5:$DJ$119,$I201,0+$J201)/$K201)</f>
        <v/>
      </c>
      <c r="M201" s="19">
        <f>IF(OR($I201=0,$J201=0,$K201=0),0,$H201*INDEX(CALC_StripData!$C$5:$DJ$119,$I201,8+$J201)/$K201)</f>
        <v/>
      </c>
      <c r="N201" s="19">
        <f>IF(OR($I201=0,$J201=0,$K201=0),0,$H201*INDEX(CALC_StripData!$C$5:$DJ$119,$I201,16+$J201)/$K201)</f>
        <v/>
      </c>
      <c r="O201" s="19">
        <f>IF(OR($I201=0,$J201=0,$K201=0),0,$H201*INDEX(CALC_StripData!$C$5:$DJ$119,$I201,24+$J201)/$K201)</f>
        <v/>
      </c>
      <c r="P201" s="19">
        <f>IF(OR($I201=0,$J201=0,$K201=0),0,$H201*INDEX(CALC_StripData!$C$5:$DJ$119,$I201,32+$J201)/$K201)</f>
        <v/>
      </c>
      <c r="Q201" s="19">
        <f>IF(OR($I201=0,$J201=0,$K201=0),0,$H201*INDEX(CALC_StripData!$C$5:$DJ$119,$I201,40+$J201)/$K201)</f>
        <v/>
      </c>
      <c r="R201" s="19">
        <f>IF(OR($I201=0,$J201=0,$K201=0),0,$H201*INDEX(CALC_StripData!$C$5:$DJ$119,$I201,48+$J201)/$K201)</f>
        <v/>
      </c>
      <c r="S201" s="19">
        <f>IF(OR($I201=0,$J201=0,$K201=0),0,$H201*INDEX(CALC_StripData!$C$5:$DJ$119,$I201,56+$J201)/$K201)</f>
        <v/>
      </c>
      <c r="T201" s="19">
        <f>IF(OR($I201=0,$J201=0,$K201=0),0,$H201*INDEX(CALC_StripData!$C$5:$DJ$119,$I201,64+$J201)/$K201)</f>
        <v/>
      </c>
      <c r="U201" s="19">
        <f>IF(OR($I201=0,$J201=0,$K201=0),0,$H201*INDEX(CALC_StripData!$C$5:$DJ$119,$I201,72+$J201)/$K201)</f>
        <v/>
      </c>
      <c r="V201" s="19">
        <f>IF(OR($I201=0,$J201=0,$K201=0),0,$H201*INDEX(CALC_StripData!$C$5:$DJ$119,$I201,80+$J201)/$K201)</f>
        <v/>
      </c>
      <c r="W201" s="19">
        <f>IF(OR($I201=0,$J201=0,$K201=0),0,$H201*INDEX(CALC_StripData!$C$5:$DJ$119,$I201,88+$J201)/$K201)</f>
        <v/>
      </c>
      <c r="X201" s="19">
        <f>IF(OR($I201=0,$J201=0,$K201=0),0,$H201*INDEX(CALC_StripData!$C$5:$DJ$119,$I201,96+$J201)/$K201)</f>
        <v/>
      </c>
      <c r="Y201" s="19">
        <f>IF(OR($I201=0,$J201=0,$K201=0),0,$H201*INDEX(CALC_StripData!$C$5:$DJ$119,$I201,104+$J201)/$K201)</f>
        <v/>
      </c>
      <c r="Z201" s="2">
        <f>ROUND(SUM($L201:$Y201)-$H201,6)</f>
        <v/>
      </c>
    </row>
    <row r="202">
      <c r="A202" s="2" t="n">
        <v>25</v>
      </c>
      <c r="B202" s="2" t="n">
        <v>6</v>
      </c>
      <c r="C202" s="9">
        <f>Settings!$B$6+5</f>
        <v/>
      </c>
      <c r="D202" s="9">
        <f>IN_Shock!$C$38</f>
        <v/>
      </c>
      <c r="E202" s="9">
        <f>IN_Shock!$D$38</f>
        <v/>
      </c>
      <c r="F202" s="9">
        <f>IN_Shock!$E$38</f>
        <v/>
      </c>
      <c r="G202" s="9">
        <f>IN_Shock!$F$38</f>
        <v/>
      </c>
      <c r="H202" s="9">
        <f>IF($F202="Y",IFERROR(IN_Shock!L38,0)*Settings!$B$12,0)</f>
        <v/>
      </c>
      <c r="I202" s="2">
        <f>IFERROR(MATCH($D202,Lists!$B$5:$B$119,0),0)</f>
        <v/>
      </c>
      <c r="J202" s="2">
        <f>IFERROR(MATCH($E202,Lists!$B$124:$B$131,0),0)</f>
        <v/>
      </c>
      <c r="K202" s="2">
        <f>IF(OR($I202=0,$J202=0),0,INDEX(CALC_PP!$C$5:$J$119,$I202,$J202))</f>
        <v/>
      </c>
      <c r="L202" s="19">
        <f>IF(OR($I202=0,$J202=0,$K202=0),0,$H202*INDEX(CALC_StripData!$C$5:$DJ$119,$I202,0+$J202)/$K202)</f>
        <v/>
      </c>
      <c r="M202" s="19">
        <f>IF(OR($I202=0,$J202=0,$K202=0),0,$H202*INDEX(CALC_StripData!$C$5:$DJ$119,$I202,8+$J202)/$K202)</f>
        <v/>
      </c>
      <c r="N202" s="19">
        <f>IF(OR($I202=0,$J202=0,$K202=0),0,$H202*INDEX(CALC_StripData!$C$5:$DJ$119,$I202,16+$J202)/$K202)</f>
        <v/>
      </c>
      <c r="O202" s="19">
        <f>IF(OR($I202=0,$J202=0,$K202=0),0,$H202*INDEX(CALC_StripData!$C$5:$DJ$119,$I202,24+$J202)/$K202)</f>
        <v/>
      </c>
      <c r="P202" s="19">
        <f>IF(OR($I202=0,$J202=0,$K202=0),0,$H202*INDEX(CALC_StripData!$C$5:$DJ$119,$I202,32+$J202)/$K202)</f>
        <v/>
      </c>
      <c r="Q202" s="19">
        <f>IF(OR($I202=0,$J202=0,$K202=0),0,$H202*INDEX(CALC_StripData!$C$5:$DJ$119,$I202,40+$J202)/$K202)</f>
        <v/>
      </c>
      <c r="R202" s="19">
        <f>IF(OR($I202=0,$J202=0,$K202=0),0,$H202*INDEX(CALC_StripData!$C$5:$DJ$119,$I202,48+$J202)/$K202)</f>
        <v/>
      </c>
      <c r="S202" s="19">
        <f>IF(OR($I202=0,$J202=0,$K202=0),0,$H202*INDEX(CALC_StripData!$C$5:$DJ$119,$I202,56+$J202)/$K202)</f>
        <v/>
      </c>
      <c r="T202" s="19">
        <f>IF(OR($I202=0,$J202=0,$K202=0),0,$H202*INDEX(CALC_StripData!$C$5:$DJ$119,$I202,64+$J202)/$K202)</f>
        <v/>
      </c>
      <c r="U202" s="19">
        <f>IF(OR($I202=0,$J202=0,$K202=0),0,$H202*INDEX(CALC_StripData!$C$5:$DJ$119,$I202,72+$J202)/$K202)</f>
        <v/>
      </c>
      <c r="V202" s="19">
        <f>IF(OR($I202=0,$J202=0,$K202=0),0,$H202*INDEX(CALC_StripData!$C$5:$DJ$119,$I202,80+$J202)/$K202)</f>
        <v/>
      </c>
      <c r="W202" s="19">
        <f>IF(OR($I202=0,$J202=0,$K202=0),0,$H202*INDEX(CALC_StripData!$C$5:$DJ$119,$I202,88+$J202)/$K202)</f>
        <v/>
      </c>
      <c r="X202" s="19">
        <f>IF(OR($I202=0,$J202=0,$K202=0),0,$H202*INDEX(CALC_StripData!$C$5:$DJ$119,$I202,96+$J202)/$K202)</f>
        <v/>
      </c>
      <c r="Y202" s="19">
        <f>IF(OR($I202=0,$J202=0,$K202=0),0,$H202*INDEX(CALC_StripData!$C$5:$DJ$119,$I202,104+$J202)/$K202)</f>
        <v/>
      </c>
      <c r="Z202" s="2">
        <f>ROUND(SUM($L202:$Y202)-$H202,6)</f>
        <v/>
      </c>
    </row>
    <row r="203">
      <c r="A203" s="2" t="n">
        <v>25</v>
      </c>
      <c r="B203" s="2" t="n">
        <v>7</v>
      </c>
      <c r="C203" s="9">
        <f>Settings!$B$6+6</f>
        <v/>
      </c>
      <c r="D203" s="9">
        <f>IN_Shock!$C$38</f>
        <v/>
      </c>
      <c r="E203" s="9">
        <f>IN_Shock!$D$38</f>
        <v/>
      </c>
      <c r="F203" s="9">
        <f>IN_Shock!$E$38</f>
        <v/>
      </c>
      <c r="G203" s="9">
        <f>IN_Shock!$F$38</f>
        <v/>
      </c>
      <c r="H203" s="9">
        <f>IF($F203="Y",IFERROR(IN_Shock!M38,0)*Settings!$B$12,0)</f>
        <v/>
      </c>
      <c r="I203" s="2">
        <f>IFERROR(MATCH($D203,Lists!$B$5:$B$119,0),0)</f>
        <v/>
      </c>
      <c r="J203" s="2">
        <f>IFERROR(MATCH($E203,Lists!$B$124:$B$131,0),0)</f>
        <v/>
      </c>
      <c r="K203" s="2">
        <f>IF(OR($I203=0,$J203=0),0,INDEX(CALC_PP!$C$5:$J$119,$I203,$J203))</f>
        <v/>
      </c>
      <c r="L203" s="19">
        <f>IF(OR($I203=0,$J203=0,$K203=0),0,$H203*INDEX(CALC_StripData!$C$5:$DJ$119,$I203,0+$J203)/$K203)</f>
        <v/>
      </c>
      <c r="M203" s="19">
        <f>IF(OR($I203=0,$J203=0,$K203=0),0,$H203*INDEX(CALC_StripData!$C$5:$DJ$119,$I203,8+$J203)/$K203)</f>
        <v/>
      </c>
      <c r="N203" s="19">
        <f>IF(OR($I203=0,$J203=0,$K203=0),0,$H203*INDEX(CALC_StripData!$C$5:$DJ$119,$I203,16+$J203)/$K203)</f>
        <v/>
      </c>
      <c r="O203" s="19">
        <f>IF(OR($I203=0,$J203=0,$K203=0),0,$H203*INDEX(CALC_StripData!$C$5:$DJ$119,$I203,24+$J203)/$K203)</f>
        <v/>
      </c>
      <c r="P203" s="19">
        <f>IF(OR($I203=0,$J203=0,$K203=0),0,$H203*INDEX(CALC_StripData!$C$5:$DJ$119,$I203,32+$J203)/$K203)</f>
        <v/>
      </c>
      <c r="Q203" s="19">
        <f>IF(OR($I203=0,$J203=0,$K203=0),0,$H203*INDEX(CALC_StripData!$C$5:$DJ$119,$I203,40+$J203)/$K203)</f>
        <v/>
      </c>
      <c r="R203" s="19">
        <f>IF(OR($I203=0,$J203=0,$K203=0),0,$H203*INDEX(CALC_StripData!$C$5:$DJ$119,$I203,48+$J203)/$K203)</f>
        <v/>
      </c>
      <c r="S203" s="19">
        <f>IF(OR($I203=0,$J203=0,$K203=0),0,$H203*INDEX(CALC_StripData!$C$5:$DJ$119,$I203,56+$J203)/$K203)</f>
        <v/>
      </c>
      <c r="T203" s="19">
        <f>IF(OR($I203=0,$J203=0,$K203=0),0,$H203*INDEX(CALC_StripData!$C$5:$DJ$119,$I203,64+$J203)/$K203)</f>
        <v/>
      </c>
      <c r="U203" s="19">
        <f>IF(OR($I203=0,$J203=0,$K203=0),0,$H203*INDEX(CALC_StripData!$C$5:$DJ$119,$I203,72+$J203)/$K203)</f>
        <v/>
      </c>
      <c r="V203" s="19">
        <f>IF(OR($I203=0,$J203=0,$K203=0),0,$H203*INDEX(CALC_StripData!$C$5:$DJ$119,$I203,80+$J203)/$K203)</f>
        <v/>
      </c>
      <c r="W203" s="19">
        <f>IF(OR($I203=0,$J203=0,$K203=0),0,$H203*INDEX(CALC_StripData!$C$5:$DJ$119,$I203,88+$J203)/$K203)</f>
        <v/>
      </c>
      <c r="X203" s="19">
        <f>IF(OR($I203=0,$J203=0,$K203=0),0,$H203*INDEX(CALC_StripData!$C$5:$DJ$119,$I203,96+$J203)/$K203)</f>
        <v/>
      </c>
      <c r="Y203" s="19">
        <f>IF(OR($I203=0,$J203=0,$K203=0),0,$H203*INDEX(CALC_StripData!$C$5:$DJ$119,$I203,104+$J203)/$K203)</f>
        <v/>
      </c>
      <c r="Z203" s="2">
        <f>ROUND(SUM($L203:$Y203)-$H203,6)</f>
        <v/>
      </c>
    </row>
    <row r="204">
      <c r="A204" s="2" t="n">
        <v>25</v>
      </c>
      <c r="B204" s="2" t="n">
        <v>8</v>
      </c>
      <c r="C204" s="9">
        <f>Settings!$B$6+7</f>
        <v/>
      </c>
      <c r="D204" s="9">
        <f>IN_Shock!$C$38</f>
        <v/>
      </c>
      <c r="E204" s="9">
        <f>IN_Shock!$D$38</f>
        <v/>
      </c>
      <c r="F204" s="9">
        <f>IN_Shock!$E$38</f>
        <v/>
      </c>
      <c r="G204" s="9">
        <f>IN_Shock!$F$38</f>
        <v/>
      </c>
      <c r="H204" s="9">
        <f>IF($F204="Y",IFERROR(IN_Shock!N38,0)*Settings!$B$12,0)</f>
        <v/>
      </c>
      <c r="I204" s="2">
        <f>IFERROR(MATCH($D204,Lists!$B$5:$B$119,0),0)</f>
        <v/>
      </c>
      <c r="J204" s="2">
        <f>IFERROR(MATCH($E204,Lists!$B$124:$B$131,0),0)</f>
        <v/>
      </c>
      <c r="K204" s="2">
        <f>IF(OR($I204=0,$J204=0),0,INDEX(CALC_PP!$C$5:$J$119,$I204,$J204))</f>
        <v/>
      </c>
      <c r="L204" s="19">
        <f>IF(OR($I204=0,$J204=0,$K204=0),0,$H204*INDEX(CALC_StripData!$C$5:$DJ$119,$I204,0+$J204)/$K204)</f>
        <v/>
      </c>
      <c r="M204" s="19">
        <f>IF(OR($I204=0,$J204=0,$K204=0),0,$H204*INDEX(CALC_StripData!$C$5:$DJ$119,$I204,8+$J204)/$K204)</f>
        <v/>
      </c>
      <c r="N204" s="19">
        <f>IF(OR($I204=0,$J204=0,$K204=0),0,$H204*INDEX(CALC_StripData!$C$5:$DJ$119,$I204,16+$J204)/$K204)</f>
        <v/>
      </c>
      <c r="O204" s="19">
        <f>IF(OR($I204=0,$J204=0,$K204=0),0,$H204*INDEX(CALC_StripData!$C$5:$DJ$119,$I204,24+$J204)/$K204)</f>
        <v/>
      </c>
      <c r="P204" s="19">
        <f>IF(OR($I204=0,$J204=0,$K204=0),0,$H204*INDEX(CALC_StripData!$C$5:$DJ$119,$I204,32+$J204)/$K204)</f>
        <v/>
      </c>
      <c r="Q204" s="19">
        <f>IF(OR($I204=0,$J204=0,$K204=0),0,$H204*INDEX(CALC_StripData!$C$5:$DJ$119,$I204,40+$J204)/$K204)</f>
        <v/>
      </c>
      <c r="R204" s="19">
        <f>IF(OR($I204=0,$J204=0,$K204=0),0,$H204*INDEX(CALC_StripData!$C$5:$DJ$119,$I204,48+$J204)/$K204)</f>
        <v/>
      </c>
      <c r="S204" s="19">
        <f>IF(OR($I204=0,$J204=0,$K204=0),0,$H204*INDEX(CALC_StripData!$C$5:$DJ$119,$I204,56+$J204)/$K204)</f>
        <v/>
      </c>
      <c r="T204" s="19">
        <f>IF(OR($I204=0,$J204=0,$K204=0),0,$H204*INDEX(CALC_StripData!$C$5:$DJ$119,$I204,64+$J204)/$K204)</f>
        <v/>
      </c>
      <c r="U204" s="19">
        <f>IF(OR($I204=0,$J204=0,$K204=0),0,$H204*INDEX(CALC_StripData!$C$5:$DJ$119,$I204,72+$J204)/$K204)</f>
        <v/>
      </c>
      <c r="V204" s="19">
        <f>IF(OR($I204=0,$J204=0,$K204=0),0,$H204*INDEX(CALC_StripData!$C$5:$DJ$119,$I204,80+$J204)/$K204)</f>
        <v/>
      </c>
      <c r="W204" s="19">
        <f>IF(OR($I204=0,$J204=0,$K204=0),0,$H204*INDEX(CALC_StripData!$C$5:$DJ$119,$I204,88+$J204)/$K204)</f>
        <v/>
      </c>
      <c r="X204" s="19">
        <f>IF(OR($I204=0,$J204=0,$K204=0),0,$H204*INDEX(CALC_StripData!$C$5:$DJ$119,$I204,96+$J204)/$K204)</f>
        <v/>
      </c>
      <c r="Y204" s="19">
        <f>IF(OR($I204=0,$J204=0,$K204=0),0,$H204*INDEX(CALC_StripData!$C$5:$DJ$119,$I204,104+$J204)/$K204)</f>
        <v/>
      </c>
      <c r="Z204" s="2">
        <f>ROUND(SUM($L204:$Y204)-$H204,6)</f>
        <v/>
      </c>
    </row>
    <row r="205">
      <c r="A205" s="2" t="n">
        <v>26</v>
      </c>
      <c r="B205" s="2" t="n">
        <v>1</v>
      </c>
      <c r="C205" s="9">
        <f>Settings!$B$6+0</f>
        <v/>
      </c>
      <c r="D205" s="9">
        <f>IN_Shock!$C$39</f>
        <v/>
      </c>
      <c r="E205" s="9">
        <f>IN_Shock!$D$39</f>
        <v/>
      </c>
      <c r="F205" s="9">
        <f>IN_Shock!$E$39</f>
        <v/>
      </c>
      <c r="G205" s="9">
        <f>IN_Shock!$F$39</f>
        <v/>
      </c>
      <c r="H205" s="9">
        <f>IF($F205="Y",IFERROR(IN_Shock!G39,0)*Settings!$B$12,0)</f>
        <v/>
      </c>
      <c r="I205" s="2">
        <f>IFERROR(MATCH($D205,Lists!$B$5:$B$119,0),0)</f>
        <v/>
      </c>
      <c r="J205" s="2">
        <f>IFERROR(MATCH($E205,Lists!$B$124:$B$131,0),0)</f>
        <v/>
      </c>
      <c r="K205" s="2">
        <f>IF(OR($I205=0,$J205=0),0,INDEX(CALC_PP!$C$5:$J$119,$I205,$J205))</f>
        <v/>
      </c>
      <c r="L205" s="19">
        <f>IF(OR($I205=0,$J205=0,$K205=0),0,$H205*INDEX(CALC_StripData!$C$5:$DJ$119,$I205,0+$J205)/$K205)</f>
        <v/>
      </c>
      <c r="M205" s="19">
        <f>IF(OR($I205=0,$J205=0,$K205=0),0,$H205*INDEX(CALC_StripData!$C$5:$DJ$119,$I205,8+$J205)/$K205)</f>
        <v/>
      </c>
      <c r="N205" s="19">
        <f>IF(OR($I205=0,$J205=0,$K205=0),0,$H205*INDEX(CALC_StripData!$C$5:$DJ$119,$I205,16+$J205)/$K205)</f>
        <v/>
      </c>
      <c r="O205" s="19">
        <f>IF(OR($I205=0,$J205=0,$K205=0),0,$H205*INDEX(CALC_StripData!$C$5:$DJ$119,$I205,24+$J205)/$K205)</f>
        <v/>
      </c>
      <c r="P205" s="19">
        <f>IF(OR($I205=0,$J205=0,$K205=0),0,$H205*INDEX(CALC_StripData!$C$5:$DJ$119,$I205,32+$J205)/$K205)</f>
        <v/>
      </c>
      <c r="Q205" s="19">
        <f>IF(OR($I205=0,$J205=0,$K205=0),0,$H205*INDEX(CALC_StripData!$C$5:$DJ$119,$I205,40+$J205)/$K205)</f>
        <v/>
      </c>
      <c r="R205" s="19">
        <f>IF(OR($I205=0,$J205=0,$K205=0),0,$H205*INDEX(CALC_StripData!$C$5:$DJ$119,$I205,48+$J205)/$K205)</f>
        <v/>
      </c>
      <c r="S205" s="19">
        <f>IF(OR($I205=0,$J205=0,$K205=0),0,$H205*INDEX(CALC_StripData!$C$5:$DJ$119,$I205,56+$J205)/$K205)</f>
        <v/>
      </c>
      <c r="T205" s="19">
        <f>IF(OR($I205=0,$J205=0,$K205=0),0,$H205*INDEX(CALC_StripData!$C$5:$DJ$119,$I205,64+$J205)/$K205)</f>
        <v/>
      </c>
      <c r="U205" s="19">
        <f>IF(OR($I205=0,$J205=0,$K205=0),0,$H205*INDEX(CALC_StripData!$C$5:$DJ$119,$I205,72+$J205)/$K205)</f>
        <v/>
      </c>
      <c r="V205" s="19">
        <f>IF(OR($I205=0,$J205=0,$K205=0),0,$H205*INDEX(CALC_StripData!$C$5:$DJ$119,$I205,80+$J205)/$K205)</f>
        <v/>
      </c>
      <c r="W205" s="19">
        <f>IF(OR($I205=0,$J205=0,$K205=0),0,$H205*INDEX(CALC_StripData!$C$5:$DJ$119,$I205,88+$J205)/$K205)</f>
        <v/>
      </c>
      <c r="X205" s="19">
        <f>IF(OR($I205=0,$J205=0,$K205=0),0,$H205*INDEX(CALC_StripData!$C$5:$DJ$119,$I205,96+$J205)/$K205)</f>
        <v/>
      </c>
      <c r="Y205" s="19">
        <f>IF(OR($I205=0,$J205=0,$K205=0),0,$H205*INDEX(CALC_StripData!$C$5:$DJ$119,$I205,104+$J205)/$K205)</f>
        <v/>
      </c>
      <c r="Z205" s="2">
        <f>ROUND(SUM($L205:$Y205)-$H205,6)</f>
        <v/>
      </c>
    </row>
    <row r="206">
      <c r="A206" s="2" t="n">
        <v>26</v>
      </c>
      <c r="B206" s="2" t="n">
        <v>2</v>
      </c>
      <c r="C206" s="9">
        <f>Settings!$B$6+1</f>
        <v/>
      </c>
      <c r="D206" s="9">
        <f>IN_Shock!$C$39</f>
        <v/>
      </c>
      <c r="E206" s="9">
        <f>IN_Shock!$D$39</f>
        <v/>
      </c>
      <c r="F206" s="9">
        <f>IN_Shock!$E$39</f>
        <v/>
      </c>
      <c r="G206" s="9">
        <f>IN_Shock!$F$39</f>
        <v/>
      </c>
      <c r="H206" s="9">
        <f>IF($F206="Y",IFERROR(IN_Shock!H39,0)*Settings!$B$12,0)</f>
        <v/>
      </c>
      <c r="I206" s="2">
        <f>IFERROR(MATCH($D206,Lists!$B$5:$B$119,0),0)</f>
        <v/>
      </c>
      <c r="J206" s="2">
        <f>IFERROR(MATCH($E206,Lists!$B$124:$B$131,0),0)</f>
        <v/>
      </c>
      <c r="K206" s="2">
        <f>IF(OR($I206=0,$J206=0),0,INDEX(CALC_PP!$C$5:$J$119,$I206,$J206))</f>
        <v/>
      </c>
      <c r="L206" s="19">
        <f>IF(OR($I206=0,$J206=0,$K206=0),0,$H206*INDEX(CALC_StripData!$C$5:$DJ$119,$I206,0+$J206)/$K206)</f>
        <v/>
      </c>
      <c r="M206" s="19">
        <f>IF(OR($I206=0,$J206=0,$K206=0),0,$H206*INDEX(CALC_StripData!$C$5:$DJ$119,$I206,8+$J206)/$K206)</f>
        <v/>
      </c>
      <c r="N206" s="19">
        <f>IF(OR($I206=0,$J206=0,$K206=0),0,$H206*INDEX(CALC_StripData!$C$5:$DJ$119,$I206,16+$J206)/$K206)</f>
        <v/>
      </c>
      <c r="O206" s="19">
        <f>IF(OR($I206=0,$J206=0,$K206=0),0,$H206*INDEX(CALC_StripData!$C$5:$DJ$119,$I206,24+$J206)/$K206)</f>
        <v/>
      </c>
      <c r="P206" s="19">
        <f>IF(OR($I206=0,$J206=0,$K206=0),0,$H206*INDEX(CALC_StripData!$C$5:$DJ$119,$I206,32+$J206)/$K206)</f>
        <v/>
      </c>
      <c r="Q206" s="19">
        <f>IF(OR($I206=0,$J206=0,$K206=0),0,$H206*INDEX(CALC_StripData!$C$5:$DJ$119,$I206,40+$J206)/$K206)</f>
        <v/>
      </c>
      <c r="R206" s="19">
        <f>IF(OR($I206=0,$J206=0,$K206=0),0,$H206*INDEX(CALC_StripData!$C$5:$DJ$119,$I206,48+$J206)/$K206)</f>
        <v/>
      </c>
      <c r="S206" s="19">
        <f>IF(OR($I206=0,$J206=0,$K206=0),0,$H206*INDEX(CALC_StripData!$C$5:$DJ$119,$I206,56+$J206)/$K206)</f>
        <v/>
      </c>
      <c r="T206" s="19">
        <f>IF(OR($I206=0,$J206=0,$K206=0),0,$H206*INDEX(CALC_StripData!$C$5:$DJ$119,$I206,64+$J206)/$K206)</f>
        <v/>
      </c>
      <c r="U206" s="19">
        <f>IF(OR($I206=0,$J206=0,$K206=0),0,$H206*INDEX(CALC_StripData!$C$5:$DJ$119,$I206,72+$J206)/$K206)</f>
        <v/>
      </c>
      <c r="V206" s="19">
        <f>IF(OR($I206=0,$J206=0,$K206=0),0,$H206*INDEX(CALC_StripData!$C$5:$DJ$119,$I206,80+$J206)/$K206)</f>
        <v/>
      </c>
      <c r="W206" s="19">
        <f>IF(OR($I206=0,$J206=0,$K206=0),0,$H206*INDEX(CALC_StripData!$C$5:$DJ$119,$I206,88+$J206)/$K206)</f>
        <v/>
      </c>
      <c r="X206" s="19">
        <f>IF(OR($I206=0,$J206=0,$K206=0),0,$H206*INDEX(CALC_StripData!$C$5:$DJ$119,$I206,96+$J206)/$K206)</f>
        <v/>
      </c>
      <c r="Y206" s="19">
        <f>IF(OR($I206=0,$J206=0,$K206=0),0,$H206*INDEX(CALC_StripData!$C$5:$DJ$119,$I206,104+$J206)/$K206)</f>
        <v/>
      </c>
      <c r="Z206" s="2">
        <f>ROUND(SUM($L206:$Y206)-$H206,6)</f>
        <v/>
      </c>
    </row>
    <row r="207">
      <c r="A207" s="2" t="n">
        <v>26</v>
      </c>
      <c r="B207" s="2" t="n">
        <v>3</v>
      </c>
      <c r="C207" s="9">
        <f>Settings!$B$6+2</f>
        <v/>
      </c>
      <c r="D207" s="9">
        <f>IN_Shock!$C$39</f>
        <v/>
      </c>
      <c r="E207" s="9">
        <f>IN_Shock!$D$39</f>
        <v/>
      </c>
      <c r="F207" s="9">
        <f>IN_Shock!$E$39</f>
        <v/>
      </c>
      <c r="G207" s="9">
        <f>IN_Shock!$F$39</f>
        <v/>
      </c>
      <c r="H207" s="9">
        <f>IF($F207="Y",IFERROR(IN_Shock!I39,0)*Settings!$B$12,0)</f>
        <v/>
      </c>
      <c r="I207" s="2">
        <f>IFERROR(MATCH($D207,Lists!$B$5:$B$119,0),0)</f>
        <v/>
      </c>
      <c r="J207" s="2">
        <f>IFERROR(MATCH($E207,Lists!$B$124:$B$131,0),0)</f>
        <v/>
      </c>
      <c r="K207" s="2">
        <f>IF(OR($I207=0,$J207=0),0,INDEX(CALC_PP!$C$5:$J$119,$I207,$J207))</f>
        <v/>
      </c>
      <c r="L207" s="19">
        <f>IF(OR($I207=0,$J207=0,$K207=0),0,$H207*INDEX(CALC_StripData!$C$5:$DJ$119,$I207,0+$J207)/$K207)</f>
        <v/>
      </c>
      <c r="M207" s="19">
        <f>IF(OR($I207=0,$J207=0,$K207=0),0,$H207*INDEX(CALC_StripData!$C$5:$DJ$119,$I207,8+$J207)/$K207)</f>
        <v/>
      </c>
      <c r="N207" s="19">
        <f>IF(OR($I207=0,$J207=0,$K207=0),0,$H207*INDEX(CALC_StripData!$C$5:$DJ$119,$I207,16+$J207)/$K207)</f>
        <v/>
      </c>
      <c r="O207" s="19">
        <f>IF(OR($I207=0,$J207=0,$K207=0),0,$H207*INDEX(CALC_StripData!$C$5:$DJ$119,$I207,24+$J207)/$K207)</f>
        <v/>
      </c>
      <c r="P207" s="19">
        <f>IF(OR($I207=0,$J207=0,$K207=0),0,$H207*INDEX(CALC_StripData!$C$5:$DJ$119,$I207,32+$J207)/$K207)</f>
        <v/>
      </c>
      <c r="Q207" s="19">
        <f>IF(OR($I207=0,$J207=0,$K207=0),0,$H207*INDEX(CALC_StripData!$C$5:$DJ$119,$I207,40+$J207)/$K207)</f>
        <v/>
      </c>
      <c r="R207" s="19">
        <f>IF(OR($I207=0,$J207=0,$K207=0),0,$H207*INDEX(CALC_StripData!$C$5:$DJ$119,$I207,48+$J207)/$K207)</f>
        <v/>
      </c>
      <c r="S207" s="19">
        <f>IF(OR($I207=0,$J207=0,$K207=0),0,$H207*INDEX(CALC_StripData!$C$5:$DJ$119,$I207,56+$J207)/$K207)</f>
        <v/>
      </c>
      <c r="T207" s="19">
        <f>IF(OR($I207=0,$J207=0,$K207=0),0,$H207*INDEX(CALC_StripData!$C$5:$DJ$119,$I207,64+$J207)/$K207)</f>
        <v/>
      </c>
      <c r="U207" s="19">
        <f>IF(OR($I207=0,$J207=0,$K207=0),0,$H207*INDEX(CALC_StripData!$C$5:$DJ$119,$I207,72+$J207)/$K207)</f>
        <v/>
      </c>
      <c r="V207" s="19">
        <f>IF(OR($I207=0,$J207=0,$K207=0),0,$H207*INDEX(CALC_StripData!$C$5:$DJ$119,$I207,80+$J207)/$K207)</f>
        <v/>
      </c>
      <c r="W207" s="19">
        <f>IF(OR($I207=0,$J207=0,$K207=0),0,$H207*INDEX(CALC_StripData!$C$5:$DJ$119,$I207,88+$J207)/$K207)</f>
        <v/>
      </c>
      <c r="X207" s="19">
        <f>IF(OR($I207=0,$J207=0,$K207=0),0,$H207*INDEX(CALC_StripData!$C$5:$DJ$119,$I207,96+$J207)/$K207)</f>
        <v/>
      </c>
      <c r="Y207" s="19">
        <f>IF(OR($I207=0,$J207=0,$K207=0),0,$H207*INDEX(CALC_StripData!$C$5:$DJ$119,$I207,104+$J207)/$K207)</f>
        <v/>
      </c>
      <c r="Z207" s="2">
        <f>ROUND(SUM($L207:$Y207)-$H207,6)</f>
        <v/>
      </c>
    </row>
    <row r="208">
      <c r="A208" s="2" t="n">
        <v>26</v>
      </c>
      <c r="B208" s="2" t="n">
        <v>4</v>
      </c>
      <c r="C208" s="9">
        <f>Settings!$B$6+3</f>
        <v/>
      </c>
      <c r="D208" s="9">
        <f>IN_Shock!$C$39</f>
        <v/>
      </c>
      <c r="E208" s="9">
        <f>IN_Shock!$D$39</f>
        <v/>
      </c>
      <c r="F208" s="9">
        <f>IN_Shock!$E$39</f>
        <v/>
      </c>
      <c r="G208" s="9">
        <f>IN_Shock!$F$39</f>
        <v/>
      </c>
      <c r="H208" s="9">
        <f>IF($F208="Y",IFERROR(IN_Shock!J39,0)*Settings!$B$12,0)</f>
        <v/>
      </c>
      <c r="I208" s="2">
        <f>IFERROR(MATCH($D208,Lists!$B$5:$B$119,0),0)</f>
        <v/>
      </c>
      <c r="J208" s="2">
        <f>IFERROR(MATCH($E208,Lists!$B$124:$B$131,0),0)</f>
        <v/>
      </c>
      <c r="K208" s="2">
        <f>IF(OR($I208=0,$J208=0),0,INDEX(CALC_PP!$C$5:$J$119,$I208,$J208))</f>
        <v/>
      </c>
      <c r="L208" s="19">
        <f>IF(OR($I208=0,$J208=0,$K208=0),0,$H208*INDEX(CALC_StripData!$C$5:$DJ$119,$I208,0+$J208)/$K208)</f>
        <v/>
      </c>
      <c r="M208" s="19">
        <f>IF(OR($I208=0,$J208=0,$K208=0),0,$H208*INDEX(CALC_StripData!$C$5:$DJ$119,$I208,8+$J208)/$K208)</f>
        <v/>
      </c>
      <c r="N208" s="19">
        <f>IF(OR($I208=0,$J208=0,$K208=0),0,$H208*INDEX(CALC_StripData!$C$5:$DJ$119,$I208,16+$J208)/$K208)</f>
        <v/>
      </c>
      <c r="O208" s="19">
        <f>IF(OR($I208=0,$J208=0,$K208=0),0,$H208*INDEX(CALC_StripData!$C$5:$DJ$119,$I208,24+$J208)/$K208)</f>
        <v/>
      </c>
      <c r="P208" s="19">
        <f>IF(OR($I208=0,$J208=0,$K208=0),0,$H208*INDEX(CALC_StripData!$C$5:$DJ$119,$I208,32+$J208)/$K208)</f>
        <v/>
      </c>
      <c r="Q208" s="19">
        <f>IF(OR($I208=0,$J208=0,$K208=0),0,$H208*INDEX(CALC_StripData!$C$5:$DJ$119,$I208,40+$J208)/$K208)</f>
        <v/>
      </c>
      <c r="R208" s="19">
        <f>IF(OR($I208=0,$J208=0,$K208=0),0,$H208*INDEX(CALC_StripData!$C$5:$DJ$119,$I208,48+$J208)/$K208)</f>
        <v/>
      </c>
      <c r="S208" s="19">
        <f>IF(OR($I208=0,$J208=0,$K208=0),0,$H208*INDEX(CALC_StripData!$C$5:$DJ$119,$I208,56+$J208)/$K208)</f>
        <v/>
      </c>
      <c r="T208" s="19">
        <f>IF(OR($I208=0,$J208=0,$K208=0),0,$H208*INDEX(CALC_StripData!$C$5:$DJ$119,$I208,64+$J208)/$K208)</f>
        <v/>
      </c>
      <c r="U208" s="19">
        <f>IF(OR($I208=0,$J208=0,$K208=0),0,$H208*INDEX(CALC_StripData!$C$5:$DJ$119,$I208,72+$J208)/$K208)</f>
        <v/>
      </c>
      <c r="V208" s="19">
        <f>IF(OR($I208=0,$J208=0,$K208=0),0,$H208*INDEX(CALC_StripData!$C$5:$DJ$119,$I208,80+$J208)/$K208)</f>
        <v/>
      </c>
      <c r="W208" s="19">
        <f>IF(OR($I208=0,$J208=0,$K208=0),0,$H208*INDEX(CALC_StripData!$C$5:$DJ$119,$I208,88+$J208)/$K208)</f>
        <v/>
      </c>
      <c r="X208" s="19">
        <f>IF(OR($I208=0,$J208=0,$K208=0),0,$H208*INDEX(CALC_StripData!$C$5:$DJ$119,$I208,96+$J208)/$K208)</f>
        <v/>
      </c>
      <c r="Y208" s="19">
        <f>IF(OR($I208=0,$J208=0,$K208=0),0,$H208*INDEX(CALC_StripData!$C$5:$DJ$119,$I208,104+$J208)/$K208)</f>
        <v/>
      </c>
      <c r="Z208" s="2">
        <f>ROUND(SUM($L208:$Y208)-$H208,6)</f>
        <v/>
      </c>
    </row>
    <row r="209">
      <c r="A209" s="2" t="n">
        <v>26</v>
      </c>
      <c r="B209" s="2" t="n">
        <v>5</v>
      </c>
      <c r="C209" s="9">
        <f>Settings!$B$6+4</f>
        <v/>
      </c>
      <c r="D209" s="9">
        <f>IN_Shock!$C$39</f>
        <v/>
      </c>
      <c r="E209" s="9">
        <f>IN_Shock!$D$39</f>
        <v/>
      </c>
      <c r="F209" s="9">
        <f>IN_Shock!$E$39</f>
        <v/>
      </c>
      <c r="G209" s="9">
        <f>IN_Shock!$F$39</f>
        <v/>
      </c>
      <c r="H209" s="9">
        <f>IF($F209="Y",IFERROR(IN_Shock!K39,0)*Settings!$B$12,0)</f>
        <v/>
      </c>
      <c r="I209" s="2">
        <f>IFERROR(MATCH($D209,Lists!$B$5:$B$119,0),0)</f>
        <v/>
      </c>
      <c r="J209" s="2">
        <f>IFERROR(MATCH($E209,Lists!$B$124:$B$131,0),0)</f>
        <v/>
      </c>
      <c r="K209" s="2">
        <f>IF(OR($I209=0,$J209=0),0,INDEX(CALC_PP!$C$5:$J$119,$I209,$J209))</f>
        <v/>
      </c>
      <c r="L209" s="19">
        <f>IF(OR($I209=0,$J209=0,$K209=0),0,$H209*INDEX(CALC_StripData!$C$5:$DJ$119,$I209,0+$J209)/$K209)</f>
        <v/>
      </c>
      <c r="M209" s="19">
        <f>IF(OR($I209=0,$J209=0,$K209=0),0,$H209*INDEX(CALC_StripData!$C$5:$DJ$119,$I209,8+$J209)/$K209)</f>
        <v/>
      </c>
      <c r="N209" s="19">
        <f>IF(OR($I209=0,$J209=0,$K209=0),0,$H209*INDEX(CALC_StripData!$C$5:$DJ$119,$I209,16+$J209)/$K209)</f>
        <v/>
      </c>
      <c r="O209" s="19">
        <f>IF(OR($I209=0,$J209=0,$K209=0),0,$H209*INDEX(CALC_StripData!$C$5:$DJ$119,$I209,24+$J209)/$K209)</f>
        <v/>
      </c>
      <c r="P209" s="19">
        <f>IF(OR($I209=0,$J209=0,$K209=0),0,$H209*INDEX(CALC_StripData!$C$5:$DJ$119,$I209,32+$J209)/$K209)</f>
        <v/>
      </c>
      <c r="Q209" s="19">
        <f>IF(OR($I209=0,$J209=0,$K209=0),0,$H209*INDEX(CALC_StripData!$C$5:$DJ$119,$I209,40+$J209)/$K209)</f>
        <v/>
      </c>
      <c r="R209" s="19">
        <f>IF(OR($I209=0,$J209=0,$K209=0),0,$H209*INDEX(CALC_StripData!$C$5:$DJ$119,$I209,48+$J209)/$K209)</f>
        <v/>
      </c>
      <c r="S209" s="19">
        <f>IF(OR($I209=0,$J209=0,$K209=0),0,$H209*INDEX(CALC_StripData!$C$5:$DJ$119,$I209,56+$J209)/$K209)</f>
        <v/>
      </c>
      <c r="T209" s="19">
        <f>IF(OR($I209=0,$J209=0,$K209=0),0,$H209*INDEX(CALC_StripData!$C$5:$DJ$119,$I209,64+$J209)/$K209)</f>
        <v/>
      </c>
      <c r="U209" s="19">
        <f>IF(OR($I209=0,$J209=0,$K209=0),0,$H209*INDEX(CALC_StripData!$C$5:$DJ$119,$I209,72+$J209)/$K209)</f>
        <v/>
      </c>
      <c r="V209" s="19">
        <f>IF(OR($I209=0,$J209=0,$K209=0),0,$H209*INDEX(CALC_StripData!$C$5:$DJ$119,$I209,80+$J209)/$K209)</f>
        <v/>
      </c>
      <c r="W209" s="19">
        <f>IF(OR($I209=0,$J209=0,$K209=0),0,$H209*INDEX(CALC_StripData!$C$5:$DJ$119,$I209,88+$J209)/$K209)</f>
        <v/>
      </c>
      <c r="X209" s="19">
        <f>IF(OR($I209=0,$J209=0,$K209=0),0,$H209*INDEX(CALC_StripData!$C$5:$DJ$119,$I209,96+$J209)/$K209)</f>
        <v/>
      </c>
      <c r="Y209" s="19">
        <f>IF(OR($I209=0,$J209=0,$K209=0),0,$H209*INDEX(CALC_StripData!$C$5:$DJ$119,$I209,104+$J209)/$K209)</f>
        <v/>
      </c>
      <c r="Z209" s="2">
        <f>ROUND(SUM($L209:$Y209)-$H209,6)</f>
        <v/>
      </c>
    </row>
    <row r="210">
      <c r="A210" s="2" t="n">
        <v>26</v>
      </c>
      <c r="B210" s="2" t="n">
        <v>6</v>
      </c>
      <c r="C210" s="9">
        <f>Settings!$B$6+5</f>
        <v/>
      </c>
      <c r="D210" s="9">
        <f>IN_Shock!$C$39</f>
        <v/>
      </c>
      <c r="E210" s="9">
        <f>IN_Shock!$D$39</f>
        <v/>
      </c>
      <c r="F210" s="9">
        <f>IN_Shock!$E$39</f>
        <v/>
      </c>
      <c r="G210" s="9">
        <f>IN_Shock!$F$39</f>
        <v/>
      </c>
      <c r="H210" s="9">
        <f>IF($F210="Y",IFERROR(IN_Shock!L39,0)*Settings!$B$12,0)</f>
        <v/>
      </c>
      <c r="I210" s="2">
        <f>IFERROR(MATCH($D210,Lists!$B$5:$B$119,0),0)</f>
        <v/>
      </c>
      <c r="J210" s="2">
        <f>IFERROR(MATCH($E210,Lists!$B$124:$B$131,0),0)</f>
        <v/>
      </c>
      <c r="K210" s="2">
        <f>IF(OR($I210=0,$J210=0),0,INDEX(CALC_PP!$C$5:$J$119,$I210,$J210))</f>
        <v/>
      </c>
      <c r="L210" s="19">
        <f>IF(OR($I210=0,$J210=0,$K210=0),0,$H210*INDEX(CALC_StripData!$C$5:$DJ$119,$I210,0+$J210)/$K210)</f>
        <v/>
      </c>
      <c r="M210" s="19">
        <f>IF(OR($I210=0,$J210=0,$K210=0),0,$H210*INDEX(CALC_StripData!$C$5:$DJ$119,$I210,8+$J210)/$K210)</f>
        <v/>
      </c>
      <c r="N210" s="19">
        <f>IF(OR($I210=0,$J210=0,$K210=0),0,$H210*INDEX(CALC_StripData!$C$5:$DJ$119,$I210,16+$J210)/$K210)</f>
        <v/>
      </c>
      <c r="O210" s="19">
        <f>IF(OR($I210=0,$J210=0,$K210=0),0,$H210*INDEX(CALC_StripData!$C$5:$DJ$119,$I210,24+$J210)/$K210)</f>
        <v/>
      </c>
      <c r="P210" s="19">
        <f>IF(OR($I210=0,$J210=0,$K210=0),0,$H210*INDEX(CALC_StripData!$C$5:$DJ$119,$I210,32+$J210)/$K210)</f>
        <v/>
      </c>
      <c r="Q210" s="19">
        <f>IF(OR($I210=0,$J210=0,$K210=0),0,$H210*INDEX(CALC_StripData!$C$5:$DJ$119,$I210,40+$J210)/$K210)</f>
        <v/>
      </c>
      <c r="R210" s="19">
        <f>IF(OR($I210=0,$J210=0,$K210=0),0,$H210*INDEX(CALC_StripData!$C$5:$DJ$119,$I210,48+$J210)/$K210)</f>
        <v/>
      </c>
      <c r="S210" s="19">
        <f>IF(OR($I210=0,$J210=0,$K210=0),0,$H210*INDEX(CALC_StripData!$C$5:$DJ$119,$I210,56+$J210)/$K210)</f>
        <v/>
      </c>
      <c r="T210" s="19">
        <f>IF(OR($I210=0,$J210=0,$K210=0),0,$H210*INDEX(CALC_StripData!$C$5:$DJ$119,$I210,64+$J210)/$K210)</f>
        <v/>
      </c>
      <c r="U210" s="19">
        <f>IF(OR($I210=0,$J210=0,$K210=0),0,$H210*INDEX(CALC_StripData!$C$5:$DJ$119,$I210,72+$J210)/$K210)</f>
        <v/>
      </c>
      <c r="V210" s="19">
        <f>IF(OR($I210=0,$J210=0,$K210=0),0,$H210*INDEX(CALC_StripData!$C$5:$DJ$119,$I210,80+$J210)/$K210)</f>
        <v/>
      </c>
      <c r="W210" s="19">
        <f>IF(OR($I210=0,$J210=0,$K210=0),0,$H210*INDEX(CALC_StripData!$C$5:$DJ$119,$I210,88+$J210)/$K210)</f>
        <v/>
      </c>
      <c r="X210" s="19">
        <f>IF(OR($I210=0,$J210=0,$K210=0),0,$H210*INDEX(CALC_StripData!$C$5:$DJ$119,$I210,96+$J210)/$K210)</f>
        <v/>
      </c>
      <c r="Y210" s="19">
        <f>IF(OR($I210=0,$J210=0,$K210=0),0,$H210*INDEX(CALC_StripData!$C$5:$DJ$119,$I210,104+$J210)/$K210)</f>
        <v/>
      </c>
      <c r="Z210" s="2">
        <f>ROUND(SUM($L210:$Y210)-$H210,6)</f>
        <v/>
      </c>
    </row>
    <row r="211">
      <c r="A211" s="2" t="n">
        <v>26</v>
      </c>
      <c r="B211" s="2" t="n">
        <v>7</v>
      </c>
      <c r="C211" s="9">
        <f>Settings!$B$6+6</f>
        <v/>
      </c>
      <c r="D211" s="9">
        <f>IN_Shock!$C$39</f>
        <v/>
      </c>
      <c r="E211" s="9">
        <f>IN_Shock!$D$39</f>
        <v/>
      </c>
      <c r="F211" s="9">
        <f>IN_Shock!$E$39</f>
        <v/>
      </c>
      <c r="G211" s="9">
        <f>IN_Shock!$F$39</f>
        <v/>
      </c>
      <c r="H211" s="9">
        <f>IF($F211="Y",IFERROR(IN_Shock!M39,0)*Settings!$B$12,0)</f>
        <v/>
      </c>
      <c r="I211" s="2">
        <f>IFERROR(MATCH($D211,Lists!$B$5:$B$119,0),0)</f>
        <v/>
      </c>
      <c r="J211" s="2">
        <f>IFERROR(MATCH($E211,Lists!$B$124:$B$131,0),0)</f>
        <v/>
      </c>
      <c r="K211" s="2">
        <f>IF(OR($I211=0,$J211=0),0,INDEX(CALC_PP!$C$5:$J$119,$I211,$J211))</f>
        <v/>
      </c>
      <c r="L211" s="19">
        <f>IF(OR($I211=0,$J211=0,$K211=0),0,$H211*INDEX(CALC_StripData!$C$5:$DJ$119,$I211,0+$J211)/$K211)</f>
        <v/>
      </c>
      <c r="M211" s="19">
        <f>IF(OR($I211=0,$J211=0,$K211=0),0,$H211*INDEX(CALC_StripData!$C$5:$DJ$119,$I211,8+$J211)/$K211)</f>
        <v/>
      </c>
      <c r="N211" s="19">
        <f>IF(OR($I211=0,$J211=0,$K211=0),0,$H211*INDEX(CALC_StripData!$C$5:$DJ$119,$I211,16+$J211)/$K211)</f>
        <v/>
      </c>
      <c r="O211" s="19">
        <f>IF(OR($I211=0,$J211=0,$K211=0),0,$H211*INDEX(CALC_StripData!$C$5:$DJ$119,$I211,24+$J211)/$K211)</f>
        <v/>
      </c>
      <c r="P211" s="19">
        <f>IF(OR($I211=0,$J211=0,$K211=0),0,$H211*INDEX(CALC_StripData!$C$5:$DJ$119,$I211,32+$J211)/$K211)</f>
        <v/>
      </c>
      <c r="Q211" s="19">
        <f>IF(OR($I211=0,$J211=0,$K211=0),0,$H211*INDEX(CALC_StripData!$C$5:$DJ$119,$I211,40+$J211)/$K211)</f>
        <v/>
      </c>
      <c r="R211" s="19">
        <f>IF(OR($I211=0,$J211=0,$K211=0),0,$H211*INDEX(CALC_StripData!$C$5:$DJ$119,$I211,48+$J211)/$K211)</f>
        <v/>
      </c>
      <c r="S211" s="19">
        <f>IF(OR($I211=0,$J211=0,$K211=0),0,$H211*INDEX(CALC_StripData!$C$5:$DJ$119,$I211,56+$J211)/$K211)</f>
        <v/>
      </c>
      <c r="T211" s="19">
        <f>IF(OR($I211=0,$J211=0,$K211=0),0,$H211*INDEX(CALC_StripData!$C$5:$DJ$119,$I211,64+$J211)/$K211)</f>
        <v/>
      </c>
      <c r="U211" s="19">
        <f>IF(OR($I211=0,$J211=0,$K211=0),0,$H211*INDEX(CALC_StripData!$C$5:$DJ$119,$I211,72+$J211)/$K211)</f>
        <v/>
      </c>
      <c r="V211" s="19">
        <f>IF(OR($I211=0,$J211=0,$K211=0),0,$H211*INDEX(CALC_StripData!$C$5:$DJ$119,$I211,80+$J211)/$K211)</f>
        <v/>
      </c>
      <c r="W211" s="19">
        <f>IF(OR($I211=0,$J211=0,$K211=0),0,$H211*INDEX(CALC_StripData!$C$5:$DJ$119,$I211,88+$J211)/$K211)</f>
        <v/>
      </c>
      <c r="X211" s="19">
        <f>IF(OR($I211=0,$J211=0,$K211=0),0,$H211*INDEX(CALC_StripData!$C$5:$DJ$119,$I211,96+$J211)/$K211)</f>
        <v/>
      </c>
      <c r="Y211" s="19">
        <f>IF(OR($I211=0,$J211=0,$K211=0),0,$H211*INDEX(CALC_StripData!$C$5:$DJ$119,$I211,104+$J211)/$K211)</f>
        <v/>
      </c>
      <c r="Z211" s="2">
        <f>ROUND(SUM($L211:$Y211)-$H211,6)</f>
        <v/>
      </c>
    </row>
    <row r="212">
      <c r="A212" s="2" t="n">
        <v>26</v>
      </c>
      <c r="B212" s="2" t="n">
        <v>8</v>
      </c>
      <c r="C212" s="9">
        <f>Settings!$B$6+7</f>
        <v/>
      </c>
      <c r="D212" s="9">
        <f>IN_Shock!$C$39</f>
        <v/>
      </c>
      <c r="E212" s="9">
        <f>IN_Shock!$D$39</f>
        <v/>
      </c>
      <c r="F212" s="9">
        <f>IN_Shock!$E$39</f>
        <v/>
      </c>
      <c r="G212" s="9">
        <f>IN_Shock!$F$39</f>
        <v/>
      </c>
      <c r="H212" s="9">
        <f>IF($F212="Y",IFERROR(IN_Shock!N39,0)*Settings!$B$12,0)</f>
        <v/>
      </c>
      <c r="I212" s="2">
        <f>IFERROR(MATCH($D212,Lists!$B$5:$B$119,0),0)</f>
        <v/>
      </c>
      <c r="J212" s="2">
        <f>IFERROR(MATCH($E212,Lists!$B$124:$B$131,0),0)</f>
        <v/>
      </c>
      <c r="K212" s="2">
        <f>IF(OR($I212=0,$J212=0),0,INDEX(CALC_PP!$C$5:$J$119,$I212,$J212))</f>
        <v/>
      </c>
      <c r="L212" s="19">
        <f>IF(OR($I212=0,$J212=0,$K212=0),0,$H212*INDEX(CALC_StripData!$C$5:$DJ$119,$I212,0+$J212)/$K212)</f>
        <v/>
      </c>
      <c r="M212" s="19">
        <f>IF(OR($I212=0,$J212=0,$K212=0),0,$H212*INDEX(CALC_StripData!$C$5:$DJ$119,$I212,8+$J212)/$K212)</f>
        <v/>
      </c>
      <c r="N212" s="19">
        <f>IF(OR($I212=0,$J212=0,$K212=0),0,$H212*INDEX(CALC_StripData!$C$5:$DJ$119,$I212,16+$J212)/$K212)</f>
        <v/>
      </c>
      <c r="O212" s="19">
        <f>IF(OR($I212=0,$J212=0,$K212=0),0,$H212*INDEX(CALC_StripData!$C$5:$DJ$119,$I212,24+$J212)/$K212)</f>
        <v/>
      </c>
      <c r="P212" s="19">
        <f>IF(OR($I212=0,$J212=0,$K212=0),0,$H212*INDEX(CALC_StripData!$C$5:$DJ$119,$I212,32+$J212)/$K212)</f>
        <v/>
      </c>
      <c r="Q212" s="19">
        <f>IF(OR($I212=0,$J212=0,$K212=0),0,$H212*INDEX(CALC_StripData!$C$5:$DJ$119,$I212,40+$J212)/$K212)</f>
        <v/>
      </c>
      <c r="R212" s="19">
        <f>IF(OR($I212=0,$J212=0,$K212=0),0,$H212*INDEX(CALC_StripData!$C$5:$DJ$119,$I212,48+$J212)/$K212)</f>
        <v/>
      </c>
      <c r="S212" s="19">
        <f>IF(OR($I212=0,$J212=0,$K212=0),0,$H212*INDEX(CALC_StripData!$C$5:$DJ$119,$I212,56+$J212)/$K212)</f>
        <v/>
      </c>
      <c r="T212" s="19">
        <f>IF(OR($I212=0,$J212=0,$K212=0),0,$H212*INDEX(CALC_StripData!$C$5:$DJ$119,$I212,64+$J212)/$K212)</f>
        <v/>
      </c>
      <c r="U212" s="19">
        <f>IF(OR($I212=0,$J212=0,$K212=0),0,$H212*INDEX(CALC_StripData!$C$5:$DJ$119,$I212,72+$J212)/$K212)</f>
        <v/>
      </c>
      <c r="V212" s="19">
        <f>IF(OR($I212=0,$J212=0,$K212=0),0,$H212*INDEX(CALC_StripData!$C$5:$DJ$119,$I212,80+$J212)/$K212)</f>
        <v/>
      </c>
      <c r="W212" s="19">
        <f>IF(OR($I212=0,$J212=0,$K212=0),0,$H212*INDEX(CALC_StripData!$C$5:$DJ$119,$I212,88+$J212)/$K212)</f>
        <v/>
      </c>
      <c r="X212" s="19">
        <f>IF(OR($I212=0,$J212=0,$K212=0),0,$H212*INDEX(CALC_StripData!$C$5:$DJ$119,$I212,96+$J212)/$K212)</f>
        <v/>
      </c>
      <c r="Y212" s="19">
        <f>IF(OR($I212=0,$J212=0,$K212=0),0,$H212*INDEX(CALC_StripData!$C$5:$DJ$119,$I212,104+$J212)/$K212)</f>
        <v/>
      </c>
      <c r="Z212" s="2">
        <f>ROUND(SUM($L212:$Y212)-$H212,6)</f>
        <v/>
      </c>
    </row>
    <row r="213">
      <c r="A213" s="2" t="n">
        <v>27</v>
      </c>
      <c r="B213" s="2" t="n">
        <v>1</v>
      </c>
      <c r="C213" s="9">
        <f>Settings!$B$6+0</f>
        <v/>
      </c>
      <c r="D213" s="9">
        <f>IN_Shock!$C$40</f>
        <v/>
      </c>
      <c r="E213" s="9">
        <f>IN_Shock!$D$40</f>
        <v/>
      </c>
      <c r="F213" s="9">
        <f>IN_Shock!$E$40</f>
        <v/>
      </c>
      <c r="G213" s="9">
        <f>IN_Shock!$F$40</f>
        <v/>
      </c>
      <c r="H213" s="9">
        <f>IF($F213="Y",IFERROR(IN_Shock!G40,0)*Settings!$B$12,0)</f>
        <v/>
      </c>
      <c r="I213" s="2">
        <f>IFERROR(MATCH($D213,Lists!$B$5:$B$119,0),0)</f>
        <v/>
      </c>
      <c r="J213" s="2">
        <f>IFERROR(MATCH($E213,Lists!$B$124:$B$131,0),0)</f>
        <v/>
      </c>
      <c r="K213" s="2">
        <f>IF(OR($I213=0,$J213=0),0,INDEX(CALC_PP!$C$5:$J$119,$I213,$J213))</f>
        <v/>
      </c>
      <c r="L213" s="19">
        <f>IF(OR($I213=0,$J213=0,$K213=0),0,$H213*INDEX(CALC_StripData!$C$5:$DJ$119,$I213,0+$J213)/$K213)</f>
        <v/>
      </c>
      <c r="M213" s="19">
        <f>IF(OR($I213=0,$J213=0,$K213=0),0,$H213*INDEX(CALC_StripData!$C$5:$DJ$119,$I213,8+$J213)/$K213)</f>
        <v/>
      </c>
      <c r="N213" s="19">
        <f>IF(OR($I213=0,$J213=0,$K213=0),0,$H213*INDEX(CALC_StripData!$C$5:$DJ$119,$I213,16+$J213)/$K213)</f>
        <v/>
      </c>
      <c r="O213" s="19">
        <f>IF(OR($I213=0,$J213=0,$K213=0),0,$H213*INDEX(CALC_StripData!$C$5:$DJ$119,$I213,24+$J213)/$K213)</f>
        <v/>
      </c>
      <c r="P213" s="19">
        <f>IF(OR($I213=0,$J213=0,$K213=0),0,$H213*INDEX(CALC_StripData!$C$5:$DJ$119,$I213,32+$J213)/$K213)</f>
        <v/>
      </c>
      <c r="Q213" s="19">
        <f>IF(OR($I213=0,$J213=0,$K213=0),0,$H213*INDEX(CALC_StripData!$C$5:$DJ$119,$I213,40+$J213)/$K213)</f>
        <v/>
      </c>
      <c r="R213" s="19">
        <f>IF(OR($I213=0,$J213=0,$K213=0),0,$H213*INDEX(CALC_StripData!$C$5:$DJ$119,$I213,48+$J213)/$K213)</f>
        <v/>
      </c>
      <c r="S213" s="19">
        <f>IF(OR($I213=0,$J213=0,$K213=0),0,$H213*INDEX(CALC_StripData!$C$5:$DJ$119,$I213,56+$J213)/$K213)</f>
        <v/>
      </c>
      <c r="T213" s="19">
        <f>IF(OR($I213=0,$J213=0,$K213=0),0,$H213*INDEX(CALC_StripData!$C$5:$DJ$119,$I213,64+$J213)/$K213)</f>
        <v/>
      </c>
      <c r="U213" s="19">
        <f>IF(OR($I213=0,$J213=0,$K213=0),0,$H213*INDEX(CALC_StripData!$C$5:$DJ$119,$I213,72+$J213)/$K213)</f>
        <v/>
      </c>
      <c r="V213" s="19">
        <f>IF(OR($I213=0,$J213=0,$K213=0),0,$H213*INDEX(CALC_StripData!$C$5:$DJ$119,$I213,80+$J213)/$K213)</f>
        <v/>
      </c>
      <c r="W213" s="19">
        <f>IF(OR($I213=0,$J213=0,$K213=0),0,$H213*INDEX(CALC_StripData!$C$5:$DJ$119,$I213,88+$J213)/$K213)</f>
        <v/>
      </c>
      <c r="X213" s="19">
        <f>IF(OR($I213=0,$J213=0,$K213=0),0,$H213*INDEX(CALC_StripData!$C$5:$DJ$119,$I213,96+$J213)/$K213)</f>
        <v/>
      </c>
      <c r="Y213" s="19">
        <f>IF(OR($I213=0,$J213=0,$K213=0),0,$H213*INDEX(CALC_StripData!$C$5:$DJ$119,$I213,104+$J213)/$K213)</f>
        <v/>
      </c>
      <c r="Z213" s="2">
        <f>ROUND(SUM($L213:$Y213)-$H213,6)</f>
        <v/>
      </c>
    </row>
    <row r="214">
      <c r="A214" s="2" t="n">
        <v>27</v>
      </c>
      <c r="B214" s="2" t="n">
        <v>2</v>
      </c>
      <c r="C214" s="9">
        <f>Settings!$B$6+1</f>
        <v/>
      </c>
      <c r="D214" s="9">
        <f>IN_Shock!$C$40</f>
        <v/>
      </c>
      <c r="E214" s="9">
        <f>IN_Shock!$D$40</f>
        <v/>
      </c>
      <c r="F214" s="9">
        <f>IN_Shock!$E$40</f>
        <v/>
      </c>
      <c r="G214" s="9">
        <f>IN_Shock!$F$40</f>
        <v/>
      </c>
      <c r="H214" s="9">
        <f>IF($F214="Y",IFERROR(IN_Shock!H40,0)*Settings!$B$12,0)</f>
        <v/>
      </c>
      <c r="I214" s="2">
        <f>IFERROR(MATCH($D214,Lists!$B$5:$B$119,0),0)</f>
        <v/>
      </c>
      <c r="J214" s="2">
        <f>IFERROR(MATCH($E214,Lists!$B$124:$B$131,0),0)</f>
        <v/>
      </c>
      <c r="K214" s="2">
        <f>IF(OR($I214=0,$J214=0),0,INDEX(CALC_PP!$C$5:$J$119,$I214,$J214))</f>
        <v/>
      </c>
      <c r="L214" s="19">
        <f>IF(OR($I214=0,$J214=0,$K214=0),0,$H214*INDEX(CALC_StripData!$C$5:$DJ$119,$I214,0+$J214)/$K214)</f>
        <v/>
      </c>
      <c r="M214" s="19">
        <f>IF(OR($I214=0,$J214=0,$K214=0),0,$H214*INDEX(CALC_StripData!$C$5:$DJ$119,$I214,8+$J214)/$K214)</f>
        <v/>
      </c>
      <c r="N214" s="19">
        <f>IF(OR($I214=0,$J214=0,$K214=0),0,$H214*INDEX(CALC_StripData!$C$5:$DJ$119,$I214,16+$J214)/$K214)</f>
        <v/>
      </c>
      <c r="O214" s="19">
        <f>IF(OR($I214=0,$J214=0,$K214=0),0,$H214*INDEX(CALC_StripData!$C$5:$DJ$119,$I214,24+$J214)/$K214)</f>
        <v/>
      </c>
      <c r="P214" s="19">
        <f>IF(OR($I214=0,$J214=0,$K214=0),0,$H214*INDEX(CALC_StripData!$C$5:$DJ$119,$I214,32+$J214)/$K214)</f>
        <v/>
      </c>
      <c r="Q214" s="19">
        <f>IF(OR($I214=0,$J214=0,$K214=0),0,$H214*INDEX(CALC_StripData!$C$5:$DJ$119,$I214,40+$J214)/$K214)</f>
        <v/>
      </c>
      <c r="R214" s="19">
        <f>IF(OR($I214=0,$J214=0,$K214=0),0,$H214*INDEX(CALC_StripData!$C$5:$DJ$119,$I214,48+$J214)/$K214)</f>
        <v/>
      </c>
      <c r="S214" s="19">
        <f>IF(OR($I214=0,$J214=0,$K214=0),0,$H214*INDEX(CALC_StripData!$C$5:$DJ$119,$I214,56+$J214)/$K214)</f>
        <v/>
      </c>
      <c r="T214" s="19">
        <f>IF(OR($I214=0,$J214=0,$K214=0),0,$H214*INDEX(CALC_StripData!$C$5:$DJ$119,$I214,64+$J214)/$K214)</f>
        <v/>
      </c>
      <c r="U214" s="19">
        <f>IF(OR($I214=0,$J214=0,$K214=0),0,$H214*INDEX(CALC_StripData!$C$5:$DJ$119,$I214,72+$J214)/$K214)</f>
        <v/>
      </c>
      <c r="V214" s="19">
        <f>IF(OR($I214=0,$J214=0,$K214=0),0,$H214*INDEX(CALC_StripData!$C$5:$DJ$119,$I214,80+$J214)/$K214)</f>
        <v/>
      </c>
      <c r="W214" s="19">
        <f>IF(OR($I214=0,$J214=0,$K214=0),0,$H214*INDEX(CALC_StripData!$C$5:$DJ$119,$I214,88+$J214)/$K214)</f>
        <v/>
      </c>
      <c r="X214" s="19">
        <f>IF(OR($I214=0,$J214=0,$K214=0),0,$H214*INDEX(CALC_StripData!$C$5:$DJ$119,$I214,96+$J214)/$K214)</f>
        <v/>
      </c>
      <c r="Y214" s="19">
        <f>IF(OR($I214=0,$J214=0,$K214=0),0,$H214*INDEX(CALC_StripData!$C$5:$DJ$119,$I214,104+$J214)/$K214)</f>
        <v/>
      </c>
      <c r="Z214" s="2">
        <f>ROUND(SUM($L214:$Y214)-$H214,6)</f>
        <v/>
      </c>
    </row>
    <row r="215">
      <c r="A215" s="2" t="n">
        <v>27</v>
      </c>
      <c r="B215" s="2" t="n">
        <v>3</v>
      </c>
      <c r="C215" s="9">
        <f>Settings!$B$6+2</f>
        <v/>
      </c>
      <c r="D215" s="9">
        <f>IN_Shock!$C$40</f>
        <v/>
      </c>
      <c r="E215" s="9">
        <f>IN_Shock!$D$40</f>
        <v/>
      </c>
      <c r="F215" s="9">
        <f>IN_Shock!$E$40</f>
        <v/>
      </c>
      <c r="G215" s="9">
        <f>IN_Shock!$F$40</f>
        <v/>
      </c>
      <c r="H215" s="9">
        <f>IF($F215="Y",IFERROR(IN_Shock!I40,0)*Settings!$B$12,0)</f>
        <v/>
      </c>
      <c r="I215" s="2">
        <f>IFERROR(MATCH($D215,Lists!$B$5:$B$119,0),0)</f>
        <v/>
      </c>
      <c r="J215" s="2">
        <f>IFERROR(MATCH($E215,Lists!$B$124:$B$131,0),0)</f>
        <v/>
      </c>
      <c r="K215" s="2">
        <f>IF(OR($I215=0,$J215=0),0,INDEX(CALC_PP!$C$5:$J$119,$I215,$J215))</f>
        <v/>
      </c>
      <c r="L215" s="19">
        <f>IF(OR($I215=0,$J215=0,$K215=0),0,$H215*INDEX(CALC_StripData!$C$5:$DJ$119,$I215,0+$J215)/$K215)</f>
        <v/>
      </c>
      <c r="M215" s="19">
        <f>IF(OR($I215=0,$J215=0,$K215=0),0,$H215*INDEX(CALC_StripData!$C$5:$DJ$119,$I215,8+$J215)/$K215)</f>
        <v/>
      </c>
      <c r="N215" s="19">
        <f>IF(OR($I215=0,$J215=0,$K215=0),0,$H215*INDEX(CALC_StripData!$C$5:$DJ$119,$I215,16+$J215)/$K215)</f>
        <v/>
      </c>
      <c r="O215" s="19">
        <f>IF(OR($I215=0,$J215=0,$K215=0),0,$H215*INDEX(CALC_StripData!$C$5:$DJ$119,$I215,24+$J215)/$K215)</f>
        <v/>
      </c>
      <c r="P215" s="19">
        <f>IF(OR($I215=0,$J215=0,$K215=0),0,$H215*INDEX(CALC_StripData!$C$5:$DJ$119,$I215,32+$J215)/$K215)</f>
        <v/>
      </c>
      <c r="Q215" s="19">
        <f>IF(OR($I215=0,$J215=0,$K215=0),0,$H215*INDEX(CALC_StripData!$C$5:$DJ$119,$I215,40+$J215)/$K215)</f>
        <v/>
      </c>
      <c r="R215" s="19">
        <f>IF(OR($I215=0,$J215=0,$K215=0),0,$H215*INDEX(CALC_StripData!$C$5:$DJ$119,$I215,48+$J215)/$K215)</f>
        <v/>
      </c>
      <c r="S215" s="19">
        <f>IF(OR($I215=0,$J215=0,$K215=0),0,$H215*INDEX(CALC_StripData!$C$5:$DJ$119,$I215,56+$J215)/$K215)</f>
        <v/>
      </c>
      <c r="T215" s="19">
        <f>IF(OR($I215=0,$J215=0,$K215=0),0,$H215*INDEX(CALC_StripData!$C$5:$DJ$119,$I215,64+$J215)/$K215)</f>
        <v/>
      </c>
      <c r="U215" s="19">
        <f>IF(OR($I215=0,$J215=0,$K215=0),0,$H215*INDEX(CALC_StripData!$C$5:$DJ$119,$I215,72+$J215)/$K215)</f>
        <v/>
      </c>
      <c r="V215" s="19">
        <f>IF(OR($I215=0,$J215=0,$K215=0),0,$H215*INDEX(CALC_StripData!$C$5:$DJ$119,$I215,80+$J215)/$K215)</f>
        <v/>
      </c>
      <c r="W215" s="19">
        <f>IF(OR($I215=0,$J215=0,$K215=0),0,$H215*INDEX(CALC_StripData!$C$5:$DJ$119,$I215,88+$J215)/$K215)</f>
        <v/>
      </c>
      <c r="X215" s="19">
        <f>IF(OR($I215=0,$J215=0,$K215=0),0,$H215*INDEX(CALC_StripData!$C$5:$DJ$119,$I215,96+$J215)/$K215)</f>
        <v/>
      </c>
      <c r="Y215" s="19">
        <f>IF(OR($I215=0,$J215=0,$K215=0),0,$H215*INDEX(CALC_StripData!$C$5:$DJ$119,$I215,104+$J215)/$K215)</f>
        <v/>
      </c>
      <c r="Z215" s="2">
        <f>ROUND(SUM($L215:$Y215)-$H215,6)</f>
        <v/>
      </c>
    </row>
    <row r="216">
      <c r="A216" s="2" t="n">
        <v>27</v>
      </c>
      <c r="B216" s="2" t="n">
        <v>4</v>
      </c>
      <c r="C216" s="9">
        <f>Settings!$B$6+3</f>
        <v/>
      </c>
      <c r="D216" s="9">
        <f>IN_Shock!$C$40</f>
        <v/>
      </c>
      <c r="E216" s="9">
        <f>IN_Shock!$D$40</f>
        <v/>
      </c>
      <c r="F216" s="9">
        <f>IN_Shock!$E$40</f>
        <v/>
      </c>
      <c r="G216" s="9">
        <f>IN_Shock!$F$40</f>
        <v/>
      </c>
      <c r="H216" s="9">
        <f>IF($F216="Y",IFERROR(IN_Shock!J40,0)*Settings!$B$12,0)</f>
        <v/>
      </c>
      <c r="I216" s="2">
        <f>IFERROR(MATCH($D216,Lists!$B$5:$B$119,0),0)</f>
        <v/>
      </c>
      <c r="J216" s="2">
        <f>IFERROR(MATCH($E216,Lists!$B$124:$B$131,0),0)</f>
        <v/>
      </c>
      <c r="K216" s="2">
        <f>IF(OR($I216=0,$J216=0),0,INDEX(CALC_PP!$C$5:$J$119,$I216,$J216))</f>
        <v/>
      </c>
      <c r="L216" s="19">
        <f>IF(OR($I216=0,$J216=0,$K216=0),0,$H216*INDEX(CALC_StripData!$C$5:$DJ$119,$I216,0+$J216)/$K216)</f>
        <v/>
      </c>
      <c r="M216" s="19">
        <f>IF(OR($I216=0,$J216=0,$K216=0),0,$H216*INDEX(CALC_StripData!$C$5:$DJ$119,$I216,8+$J216)/$K216)</f>
        <v/>
      </c>
      <c r="N216" s="19">
        <f>IF(OR($I216=0,$J216=0,$K216=0),0,$H216*INDEX(CALC_StripData!$C$5:$DJ$119,$I216,16+$J216)/$K216)</f>
        <v/>
      </c>
      <c r="O216" s="19">
        <f>IF(OR($I216=0,$J216=0,$K216=0),0,$H216*INDEX(CALC_StripData!$C$5:$DJ$119,$I216,24+$J216)/$K216)</f>
        <v/>
      </c>
      <c r="P216" s="19">
        <f>IF(OR($I216=0,$J216=0,$K216=0),0,$H216*INDEX(CALC_StripData!$C$5:$DJ$119,$I216,32+$J216)/$K216)</f>
        <v/>
      </c>
      <c r="Q216" s="19">
        <f>IF(OR($I216=0,$J216=0,$K216=0),0,$H216*INDEX(CALC_StripData!$C$5:$DJ$119,$I216,40+$J216)/$K216)</f>
        <v/>
      </c>
      <c r="R216" s="19">
        <f>IF(OR($I216=0,$J216=0,$K216=0),0,$H216*INDEX(CALC_StripData!$C$5:$DJ$119,$I216,48+$J216)/$K216)</f>
        <v/>
      </c>
      <c r="S216" s="19">
        <f>IF(OR($I216=0,$J216=0,$K216=0),0,$H216*INDEX(CALC_StripData!$C$5:$DJ$119,$I216,56+$J216)/$K216)</f>
        <v/>
      </c>
      <c r="T216" s="19">
        <f>IF(OR($I216=0,$J216=0,$K216=0),0,$H216*INDEX(CALC_StripData!$C$5:$DJ$119,$I216,64+$J216)/$K216)</f>
        <v/>
      </c>
      <c r="U216" s="19">
        <f>IF(OR($I216=0,$J216=0,$K216=0),0,$H216*INDEX(CALC_StripData!$C$5:$DJ$119,$I216,72+$J216)/$K216)</f>
        <v/>
      </c>
      <c r="V216" s="19">
        <f>IF(OR($I216=0,$J216=0,$K216=0),0,$H216*INDEX(CALC_StripData!$C$5:$DJ$119,$I216,80+$J216)/$K216)</f>
        <v/>
      </c>
      <c r="W216" s="19">
        <f>IF(OR($I216=0,$J216=0,$K216=0),0,$H216*INDEX(CALC_StripData!$C$5:$DJ$119,$I216,88+$J216)/$K216)</f>
        <v/>
      </c>
      <c r="X216" s="19">
        <f>IF(OR($I216=0,$J216=0,$K216=0),0,$H216*INDEX(CALC_StripData!$C$5:$DJ$119,$I216,96+$J216)/$K216)</f>
        <v/>
      </c>
      <c r="Y216" s="19">
        <f>IF(OR($I216=0,$J216=0,$K216=0),0,$H216*INDEX(CALC_StripData!$C$5:$DJ$119,$I216,104+$J216)/$K216)</f>
        <v/>
      </c>
      <c r="Z216" s="2">
        <f>ROUND(SUM($L216:$Y216)-$H216,6)</f>
        <v/>
      </c>
    </row>
    <row r="217">
      <c r="A217" s="2" t="n">
        <v>27</v>
      </c>
      <c r="B217" s="2" t="n">
        <v>5</v>
      </c>
      <c r="C217" s="9">
        <f>Settings!$B$6+4</f>
        <v/>
      </c>
      <c r="D217" s="9">
        <f>IN_Shock!$C$40</f>
        <v/>
      </c>
      <c r="E217" s="9">
        <f>IN_Shock!$D$40</f>
        <v/>
      </c>
      <c r="F217" s="9">
        <f>IN_Shock!$E$40</f>
        <v/>
      </c>
      <c r="G217" s="9">
        <f>IN_Shock!$F$40</f>
        <v/>
      </c>
      <c r="H217" s="9">
        <f>IF($F217="Y",IFERROR(IN_Shock!K40,0)*Settings!$B$12,0)</f>
        <v/>
      </c>
      <c r="I217" s="2">
        <f>IFERROR(MATCH($D217,Lists!$B$5:$B$119,0),0)</f>
        <v/>
      </c>
      <c r="J217" s="2">
        <f>IFERROR(MATCH($E217,Lists!$B$124:$B$131,0),0)</f>
        <v/>
      </c>
      <c r="K217" s="2">
        <f>IF(OR($I217=0,$J217=0),0,INDEX(CALC_PP!$C$5:$J$119,$I217,$J217))</f>
        <v/>
      </c>
      <c r="L217" s="19">
        <f>IF(OR($I217=0,$J217=0,$K217=0),0,$H217*INDEX(CALC_StripData!$C$5:$DJ$119,$I217,0+$J217)/$K217)</f>
        <v/>
      </c>
      <c r="M217" s="19">
        <f>IF(OR($I217=0,$J217=0,$K217=0),0,$H217*INDEX(CALC_StripData!$C$5:$DJ$119,$I217,8+$J217)/$K217)</f>
        <v/>
      </c>
      <c r="N217" s="19">
        <f>IF(OR($I217=0,$J217=0,$K217=0),0,$H217*INDEX(CALC_StripData!$C$5:$DJ$119,$I217,16+$J217)/$K217)</f>
        <v/>
      </c>
      <c r="O217" s="19">
        <f>IF(OR($I217=0,$J217=0,$K217=0),0,$H217*INDEX(CALC_StripData!$C$5:$DJ$119,$I217,24+$J217)/$K217)</f>
        <v/>
      </c>
      <c r="P217" s="19">
        <f>IF(OR($I217=0,$J217=0,$K217=0),0,$H217*INDEX(CALC_StripData!$C$5:$DJ$119,$I217,32+$J217)/$K217)</f>
        <v/>
      </c>
      <c r="Q217" s="19">
        <f>IF(OR($I217=0,$J217=0,$K217=0),0,$H217*INDEX(CALC_StripData!$C$5:$DJ$119,$I217,40+$J217)/$K217)</f>
        <v/>
      </c>
      <c r="R217" s="19">
        <f>IF(OR($I217=0,$J217=0,$K217=0),0,$H217*INDEX(CALC_StripData!$C$5:$DJ$119,$I217,48+$J217)/$K217)</f>
        <v/>
      </c>
      <c r="S217" s="19">
        <f>IF(OR($I217=0,$J217=0,$K217=0),0,$H217*INDEX(CALC_StripData!$C$5:$DJ$119,$I217,56+$J217)/$K217)</f>
        <v/>
      </c>
      <c r="T217" s="19">
        <f>IF(OR($I217=0,$J217=0,$K217=0),0,$H217*INDEX(CALC_StripData!$C$5:$DJ$119,$I217,64+$J217)/$K217)</f>
        <v/>
      </c>
      <c r="U217" s="19">
        <f>IF(OR($I217=0,$J217=0,$K217=0),0,$H217*INDEX(CALC_StripData!$C$5:$DJ$119,$I217,72+$J217)/$K217)</f>
        <v/>
      </c>
      <c r="V217" s="19">
        <f>IF(OR($I217=0,$J217=0,$K217=0),0,$H217*INDEX(CALC_StripData!$C$5:$DJ$119,$I217,80+$J217)/$K217)</f>
        <v/>
      </c>
      <c r="W217" s="19">
        <f>IF(OR($I217=0,$J217=0,$K217=0),0,$H217*INDEX(CALC_StripData!$C$5:$DJ$119,$I217,88+$J217)/$K217)</f>
        <v/>
      </c>
      <c r="X217" s="19">
        <f>IF(OR($I217=0,$J217=0,$K217=0),0,$H217*INDEX(CALC_StripData!$C$5:$DJ$119,$I217,96+$J217)/$K217)</f>
        <v/>
      </c>
      <c r="Y217" s="19">
        <f>IF(OR($I217=0,$J217=0,$K217=0),0,$H217*INDEX(CALC_StripData!$C$5:$DJ$119,$I217,104+$J217)/$K217)</f>
        <v/>
      </c>
      <c r="Z217" s="2">
        <f>ROUND(SUM($L217:$Y217)-$H217,6)</f>
        <v/>
      </c>
    </row>
    <row r="218">
      <c r="A218" s="2" t="n">
        <v>27</v>
      </c>
      <c r="B218" s="2" t="n">
        <v>6</v>
      </c>
      <c r="C218" s="9">
        <f>Settings!$B$6+5</f>
        <v/>
      </c>
      <c r="D218" s="9">
        <f>IN_Shock!$C$40</f>
        <v/>
      </c>
      <c r="E218" s="9">
        <f>IN_Shock!$D$40</f>
        <v/>
      </c>
      <c r="F218" s="9">
        <f>IN_Shock!$E$40</f>
        <v/>
      </c>
      <c r="G218" s="9">
        <f>IN_Shock!$F$40</f>
        <v/>
      </c>
      <c r="H218" s="9">
        <f>IF($F218="Y",IFERROR(IN_Shock!L40,0)*Settings!$B$12,0)</f>
        <v/>
      </c>
      <c r="I218" s="2">
        <f>IFERROR(MATCH($D218,Lists!$B$5:$B$119,0),0)</f>
        <v/>
      </c>
      <c r="J218" s="2">
        <f>IFERROR(MATCH($E218,Lists!$B$124:$B$131,0),0)</f>
        <v/>
      </c>
      <c r="K218" s="2">
        <f>IF(OR($I218=0,$J218=0),0,INDEX(CALC_PP!$C$5:$J$119,$I218,$J218))</f>
        <v/>
      </c>
      <c r="L218" s="19">
        <f>IF(OR($I218=0,$J218=0,$K218=0),0,$H218*INDEX(CALC_StripData!$C$5:$DJ$119,$I218,0+$J218)/$K218)</f>
        <v/>
      </c>
      <c r="M218" s="19">
        <f>IF(OR($I218=0,$J218=0,$K218=0),0,$H218*INDEX(CALC_StripData!$C$5:$DJ$119,$I218,8+$J218)/$K218)</f>
        <v/>
      </c>
      <c r="N218" s="19">
        <f>IF(OR($I218=0,$J218=0,$K218=0),0,$H218*INDEX(CALC_StripData!$C$5:$DJ$119,$I218,16+$J218)/$K218)</f>
        <v/>
      </c>
      <c r="O218" s="19">
        <f>IF(OR($I218=0,$J218=0,$K218=0),0,$H218*INDEX(CALC_StripData!$C$5:$DJ$119,$I218,24+$J218)/$K218)</f>
        <v/>
      </c>
      <c r="P218" s="19">
        <f>IF(OR($I218=0,$J218=0,$K218=0),0,$H218*INDEX(CALC_StripData!$C$5:$DJ$119,$I218,32+$J218)/$K218)</f>
        <v/>
      </c>
      <c r="Q218" s="19">
        <f>IF(OR($I218=0,$J218=0,$K218=0),0,$H218*INDEX(CALC_StripData!$C$5:$DJ$119,$I218,40+$J218)/$K218)</f>
        <v/>
      </c>
      <c r="R218" s="19">
        <f>IF(OR($I218=0,$J218=0,$K218=0),0,$H218*INDEX(CALC_StripData!$C$5:$DJ$119,$I218,48+$J218)/$K218)</f>
        <v/>
      </c>
      <c r="S218" s="19">
        <f>IF(OR($I218=0,$J218=0,$K218=0),0,$H218*INDEX(CALC_StripData!$C$5:$DJ$119,$I218,56+$J218)/$K218)</f>
        <v/>
      </c>
      <c r="T218" s="19">
        <f>IF(OR($I218=0,$J218=0,$K218=0),0,$H218*INDEX(CALC_StripData!$C$5:$DJ$119,$I218,64+$J218)/$K218)</f>
        <v/>
      </c>
      <c r="U218" s="19">
        <f>IF(OR($I218=0,$J218=0,$K218=0),0,$H218*INDEX(CALC_StripData!$C$5:$DJ$119,$I218,72+$J218)/$K218)</f>
        <v/>
      </c>
      <c r="V218" s="19">
        <f>IF(OR($I218=0,$J218=0,$K218=0),0,$H218*INDEX(CALC_StripData!$C$5:$DJ$119,$I218,80+$J218)/$K218)</f>
        <v/>
      </c>
      <c r="W218" s="19">
        <f>IF(OR($I218=0,$J218=0,$K218=0),0,$H218*INDEX(CALC_StripData!$C$5:$DJ$119,$I218,88+$J218)/$K218)</f>
        <v/>
      </c>
      <c r="X218" s="19">
        <f>IF(OR($I218=0,$J218=0,$K218=0),0,$H218*INDEX(CALC_StripData!$C$5:$DJ$119,$I218,96+$J218)/$K218)</f>
        <v/>
      </c>
      <c r="Y218" s="19">
        <f>IF(OR($I218=0,$J218=0,$K218=0),0,$H218*INDEX(CALC_StripData!$C$5:$DJ$119,$I218,104+$J218)/$K218)</f>
        <v/>
      </c>
      <c r="Z218" s="2">
        <f>ROUND(SUM($L218:$Y218)-$H218,6)</f>
        <v/>
      </c>
    </row>
    <row r="219">
      <c r="A219" s="2" t="n">
        <v>27</v>
      </c>
      <c r="B219" s="2" t="n">
        <v>7</v>
      </c>
      <c r="C219" s="9">
        <f>Settings!$B$6+6</f>
        <v/>
      </c>
      <c r="D219" s="9">
        <f>IN_Shock!$C$40</f>
        <v/>
      </c>
      <c r="E219" s="9">
        <f>IN_Shock!$D$40</f>
        <v/>
      </c>
      <c r="F219" s="9">
        <f>IN_Shock!$E$40</f>
        <v/>
      </c>
      <c r="G219" s="9">
        <f>IN_Shock!$F$40</f>
        <v/>
      </c>
      <c r="H219" s="9">
        <f>IF($F219="Y",IFERROR(IN_Shock!M40,0)*Settings!$B$12,0)</f>
        <v/>
      </c>
      <c r="I219" s="2">
        <f>IFERROR(MATCH($D219,Lists!$B$5:$B$119,0),0)</f>
        <v/>
      </c>
      <c r="J219" s="2">
        <f>IFERROR(MATCH($E219,Lists!$B$124:$B$131,0),0)</f>
        <v/>
      </c>
      <c r="K219" s="2">
        <f>IF(OR($I219=0,$J219=0),0,INDEX(CALC_PP!$C$5:$J$119,$I219,$J219))</f>
        <v/>
      </c>
      <c r="L219" s="19">
        <f>IF(OR($I219=0,$J219=0,$K219=0),0,$H219*INDEX(CALC_StripData!$C$5:$DJ$119,$I219,0+$J219)/$K219)</f>
        <v/>
      </c>
      <c r="M219" s="19">
        <f>IF(OR($I219=0,$J219=0,$K219=0),0,$H219*INDEX(CALC_StripData!$C$5:$DJ$119,$I219,8+$J219)/$K219)</f>
        <v/>
      </c>
      <c r="N219" s="19">
        <f>IF(OR($I219=0,$J219=0,$K219=0),0,$H219*INDEX(CALC_StripData!$C$5:$DJ$119,$I219,16+$J219)/$K219)</f>
        <v/>
      </c>
      <c r="O219" s="19">
        <f>IF(OR($I219=0,$J219=0,$K219=0),0,$H219*INDEX(CALC_StripData!$C$5:$DJ$119,$I219,24+$J219)/$K219)</f>
        <v/>
      </c>
      <c r="P219" s="19">
        <f>IF(OR($I219=0,$J219=0,$K219=0),0,$H219*INDEX(CALC_StripData!$C$5:$DJ$119,$I219,32+$J219)/$K219)</f>
        <v/>
      </c>
      <c r="Q219" s="19">
        <f>IF(OR($I219=0,$J219=0,$K219=0),0,$H219*INDEX(CALC_StripData!$C$5:$DJ$119,$I219,40+$J219)/$K219)</f>
        <v/>
      </c>
      <c r="R219" s="19">
        <f>IF(OR($I219=0,$J219=0,$K219=0),0,$H219*INDEX(CALC_StripData!$C$5:$DJ$119,$I219,48+$J219)/$K219)</f>
        <v/>
      </c>
      <c r="S219" s="19">
        <f>IF(OR($I219=0,$J219=0,$K219=0),0,$H219*INDEX(CALC_StripData!$C$5:$DJ$119,$I219,56+$J219)/$K219)</f>
        <v/>
      </c>
      <c r="T219" s="19">
        <f>IF(OR($I219=0,$J219=0,$K219=0),0,$H219*INDEX(CALC_StripData!$C$5:$DJ$119,$I219,64+$J219)/$K219)</f>
        <v/>
      </c>
      <c r="U219" s="19">
        <f>IF(OR($I219=0,$J219=0,$K219=0),0,$H219*INDEX(CALC_StripData!$C$5:$DJ$119,$I219,72+$J219)/$K219)</f>
        <v/>
      </c>
      <c r="V219" s="19">
        <f>IF(OR($I219=0,$J219=0,$K219=0),0,$H219*INDEX(CALC_StripData!$C$5:$DJ$119,$I219,80+$J219)/$K219)</f>
        <v/>
      </c>
      <c r="W219" s="19">
        <f>IF(OR($I219=0,$J219=0,$K219=0),0,$H219*INDEX(CALC_StripData!$C$5:$DJ$119,$I219,88+$J219)/$K219)</f>
        <v/>
      </c>
      <c r="X219" s="19">
        <f>IF(OR($I219=0,$J219=0,$K219=0),0,$H219*INDEX(CALC_StripData!$C$5:$DJ$119,$I219,96+$J219)/$K219)</f>
        <v/>
      </c>
      <c r="Y219" s="19">
        <f>IF(OR($I219=0,$J219=0,$K219=0),0,$H219*INDEX(CALC_StripData!$C$5:$DJ$119,$I219,104+$J219)/$K219)</f>
        <v/>
      </c>
      <c r="Z219" s="2">
        <f>ROUND(SUM($L219:$Y219)-$H219,6)</f>
        <v/>
      </c>
    </row>
    <row r="220">
      <c r="A220" s="2" t="n">
        <v>27</v>
      </c>
      <c r="B220" s="2" t="n">
        <v>8</v>
      </c>
      <c r="C220" s="9">
        <f>Settings!$B$6+7</f>
        <v/>
      </c>
      <c r="D220" s="9">
        <f>IN_Shock!$C$40</f>
        <v/>
      </c>
      <c r="E220" s="9">
        <f>IN_Shock!$D$40</f>
        <v/>
      </c>
      <c r="F220" s="9">
        <f>IN_Shock!$E$40</f>
        <v/>
      </c>
      <c r="G220" s="9">
        <f>IN_Shock!$F$40</f>
        <v/>
      </c>
      <c r="H220" s="9">
        <f>IF($F220="Y",IFERROR(IN_Shock!N40,0)*Settings!$B$12,0)</f>
        <v/>
      </c>
      <c r="I220" s="2">
        <f>IFERROR(MATCH($D220,Lists!$B$5:$B$119,0),0)</f>
        <v/>
      </c>
      <c r="J220" s="2">
        <f>IFERROR(MATCH($E220,Lists!$B$124:$B$131,0),0)</f>
        <v/>
      </c>
      <c r="K220" s="2">
        <f>IF(OR($I220=0,$J220=0),0,INDEX(CALC_PP!$C$5:$J$119,$I220,$J220))</f>
        <v/>
      </c>
      <c r="L220" s="19">
        <f>IF(OR($I220=0,$J220=0,$K220=0),0,$H220*INDEX(CALC_StripData!$C$5:$DJ$119,$I220,0+$J220)/$K220)</f>
        <v/>
      </c>
      <c r="M220" s="19">
        <f>IF(OR($I220=0,$J220=0,$K220=0),0,$H220*INDEX(CALC_StripData!$C$5:$DJ$119,$I220,8+$J220)/$K220)</f>
        <v/>
      </c>
      <c r="N220" s="19">
        <f>IF(OR($I220=0,$J220=0,$K220=0),0,$H220*INDEX(CALC_StripData!$C$5:$DJ$119,$I220,16+$J220)/$K220)</f>
        <v/>
      </c>
      <c r="O220" s="19">
        <f>IF(OR($I220=0,$J220=0,$K220=0),0,$H220*INDEX(CALC_StripData!$C$5:$DJ$119,$I220,24+$J220)/$K220)</f>
        <v/>
      </c>
      <c r="P220" s="19">
        <f>IF(OR($I220=0,$J220=0,$K220=0),0,$H220*INDEX(CALC_StripData!$C$5:$DJ$119,$I220,32+$J220)/$K220)</f>
        <v/>
      </c>
      <c r="Q220" s="19">
        <f>IF(OR($I220=0,$J220=0,$K220=0),0,$H220*INDEX(CALC_StripData!$C$5:$DJ$119,$I220,40+$J220)/$K220)</f>
        <v/>
      </c>
      <c r="R220" s="19">
        <f>IF(OR($I220=0,$J220=0,$K220=0),0,$H220*INDEX(CALC_StripData!$C$5:$DJ$119,$I220,48+$J220)/$K220)</f>
        <v/>
      </c>
      <c r="S220" s="19">
        <f>IF(OR($I220=0,$J220=0,$K220=0),0,$H220*INDEX(CALC_StripData!$C$5:$DJ$119,$I220,56+$J220)/$K220)</f>
        <v/>
      </c>
      <c r="T220" s="19">
        <f>IF(OR($I220=0,$J220=0,$K220=0),0,$H220*INDEX(CALC_StripData!$C$5:$DJ$119,$I220,64+$J220)/$K220)</f>
        <v/>
      </c>
      <c r="U220" s="19">
        <f>IF(OR($I220=0,$J220=0,$K220=0),0,$H220*INDEX(CALC_StripData!$C$5:$DJ$119,$I220,72+$J220)/$K220)</f>
        <v/>
      </c>
      <c r="V220" s="19">
        <f>IF(OR($I220=0,$J220=0,$K220=0),0,$H220*INDEX(CALC_StripData!$C$5:$DJ$119,$I220,80+$J220)/$K220)</f>
        <v/>
      </c>
      <c r="W220" s="19">
        <f>IF(OR($I220=0,$J220=0,$K220=0),0,$H220*INDEX(CALC_StripData!$C$5:$DJ$119,$I220,88+$J220)/$K220)</f>
        <v/>
      </c>
      <c r="X220" s="19">
        <f>IF(OR($I220=0,$J220=0,$K220=0),0,$H220*INDEX(CALC_StripData!$C$5:$DJ$119,$I220,96+$J220)/$K220)</f>
        <v/>
      </c>
      <c r="Y220" s="19">
        <f>IF(OR($I220=0,$J220=0,$K220=0),0,$H220*INDEX(CALC_StripData!$C$5:$DJ$119,$I220,104+$J220)/$K220)</f>
        <v/>
      </c>
      <c r="Z220" s="2">
        <f>ROUND(SUM($L220:$Y220)-$H220,6)</f>
        <v/>
      </c>
    </row>
    <row r="221">
      <c r="A221" s="2" t="n">
        <v>28</v>
      </c>
      <c r="B221" s="2" t="n">
        <v>1</v>
      </c>
      <c r="C221" s="9">
        <f>Settings!$B$6+0</f>
        <v/>
      </c>
      <c r="D221" s="9">
        <f>IN_Shock!$C$41</f>
        <v/>
      </c>
      <c r="E221" s="9">
        <f>IN_Shock!$D$41</f>
        <v/>
      </c>
      <c r="F221" s="9">
        <f>IN_Shock!$E$41</f>
        <v/>
      </c>
      <c r="G221" s="9">
        <f>IN_Shock!$F$41</f>
        <v/>
      </c>
      <c r="H221" s="9">
        <f>IF($F221="Y",IFERROR(IN_Shock!G41,0)*Settings!$B$12,0)</f>
        <v/>
      </c>
      <c r="I221" s="2">
        <f>IFERROR(MATCH($D221,Lists!$B$5:$B$119,0),0)</f>
        <v/>
      </c>
      <c r="J221" s="2">
        <f>IFERROR(MATCH($E221,Lists!$B$124:$B$131,0),0)</f>
        <v/>
      </c>
      <c r="K221" s="2">
        <f>IF(OR($I221=0,$J221=0),0,INDEX(CALC_PP!$C$5:$J$119,$I221,$J221))</f>
        <v/>
      </c>
      <c r="L221" s="19">
        <f>IF(OR($I221=0,$J221=0,$K221=0),0,$H221*INDEX(CALC_StripData!$C$5:$DJ$119,$I221,0+$J221)/$K221)</f>
        <v/>
      </c>
      <c r="M221" s="19">
        <f>IF(OR($I221=0,$J221=0,$K221=0),0,$H221*INDEX(CALC_StripData!$C$5:$DJ$119,$I221,8+$J221)/$K221)</f>
        <v/>
      </c>
      <c r="N221" s="19">
        <f>IF(OR($I221=0,$J221=0,$K221=0),0,$H221*INDEX(CALC_StripData!$C$5:$DJ$119,$I221,16+$J221)/$K221)</f>
        <v/>
      </c>
      <c r="O221" s="19">
        <f>IF(OR($I221=0,$J221=0,$K221=0),0,$H221*INDEX(CALC_StripData!$C$5:$DJ$119,$I221,24+$J221)/$K221)</f>
        <v/>
      </c>
      <c r="P221" s="19">
        <f>IF(OR($I221=0,$J221=0,$K221=0),0,$H221*INDEX(CALC_StripData!$C$5:$DJ$119,$I221,32+$J221)/$K221)</f>
        <v/>
      </c>
      <c r="Q221" s="19">
        <f>IF(OR($I221=0,$J221=0,$K221=0),0,$H221*INDEX(CALC_StripData!$C$5:$DJ$119,$I221,40+$J221)/$K221)</f>
        <v/>
      </c>
      <c r="R221" s="19">
        <f>IF(OR($I221=0,$J221=0,$K221=0),0,$H221*INDEX(CALC_StripData!$C$5:$DJ$119,$I221,48+$J221)/$K221)</f>
        <v/>
      </c>
      <c r="S221" s="19">
        <f>IF(OR($I221=0,$J221=0,$K221=0),0,$H221*INDEX(CALC_StripData!$C$5:$DJ$119,$I221,56+$J221)/$K221)</f>
        <v/>
      </c>
      <c r="T221" s="19">
        <f>IF(OR($I221=0,$J221=0,$K221=0),0,$H221*INDEX(CALC_StripData!$C$5:$DJ$119,$I221,64+$J221)/$K221)</f>
        <v/>
      </c>
      <c r="U221" s="19">
        <f>IF(OR($I221=0,$J221=0,$K221=0),0,$H221*INDEX(CALC_StripData!$C$5:$DJ$119,$I221,72+$J221)/$K221)</f>
        <v/>
      </c>
      <c r="V221" s="19">
        <f>IF(OR($I221=0,$J221=0,$K221=0),0,$H221*INDEX(CALC_StripData!$C$5:$DJ$119,$I221,80+$J221)/$K221)</f>
        <v/>
      </c>
      <c r="W221" s="19">
        <f>IF(OR($I221=0,$J221=0,$K221=0),0,$H221*INDEX(CALC_StripData!$C$5:$DJ$119,$I221,88+$J221)/$K221)</f>
        <v/>
      </c>
      <c r="X221" s="19">
        <f>IF(OR($I221=0,$J221=0,$K221=0),0,$H221*INDEX(CALC_StripData!$C$5:$DJ$119,$I221,96+$J221)/$K221)</f>
        <v/>
      </c>
      <c r="Y221" s="19">
        <f>IF(OR($I221=0,$J221=0,$K221=0),0,$H221*INDEX(CALC_StripData!$C$5:$DJ$119,$I221,104+$J221)/$K221)</f>
        <v/>
      </c>
      <c r="Z221" s="2">
        <f>ROUND(SUM($L221:$Y221)-$H221,6)</f>
        <v/>
      </c>
    </row>
    <row r="222">
      <c r="A222" s="2" t="n">
        <v>28</v>
      </c>
      <c r="B222" s="2" t="n">
        <v>2</v>
      </c>
      <c r="C222" s="9">
        <f>Settings!$B$6+1</f>
        <v/>
      </c>
      <c r="D222" s="9">
        <f>IN_Shock!$C$41</f>
        <v/>
      </c>
      <c r="E222" s="9">
        <f>IN_Shock!$D$41</f>
        <v/>
      </c>
      <c r="F222" s="9">
        <f>IN_Shock!$E$41</f>
        <v/>
      </c>
      <c r="G222" s="9">
        <f>IN_Shock!$F$41</f>
        <v/>
      </c>
      <c r="H222" s="9">
        <f>IF($F222="Y",IFERROR(IN_Shock!H41,0)*Settings!$B$12,0)</f>
        <v/>
      </c>
      <c r="I222" s="2">
        <f>IFERROR(MATCH($D222,Lists!$B$5:$B$119,0),0)</f>
        <v/>
      </c>
      <c r="J222" s="2">
        <f>IFERROR(MATCH($E222,Lists!$B$124:$B$131,0),0)</f>
        <v/>
      </c>
      <c r="K222" s="2">
        <f>IF(OR($I222=0,$J222=0),0,INDEX(CALC_PP!$C$5:$J$119,$I222,$J222))</f>
        <v/>
      </c>
      <c r="L222" s="19">
        <f>IF(OR($I222=0,$J222=0,$K222=0),0,$H222*INDEX(CALC_StripData!$C$5:$DJ$119,$I222,0+$J222)/$K222)</f>
        <v/>
      </c>
      <c r="M222" s="19">
        <f>IF(OR($I222=0,$J222=0,$K222=0),0,$H222*INDEX(CALC_StripData!$C$5:$DJ$119,$I222,8+$J222)/$K222)</f>
        <v/>
      </c>
      <c r="N222" s="19">
        <f>IF(OR($I222=0,$J222=0,$K222=0),0,$H222*INDEX(CALC_StripData!$C$5:$DJ$119,$I222,16+$J222)/$K222)</f>
        <v/>
      </c>
      <c r="O222" s="19">
        <f>IF(OR($I222=0,$J222=0,$K222=0),0,$H222*INDEX(CALC_StripData!$C$5:$DJ$119,$I222,24+$J222)/$K222)</f>
        <v/>
      </c>
      <c r="P222" s="19">
        <f>IF(OR($I222=0,$J222=0,$K222=0),0,$H222*INDEX(CALC_StripData!$C$5:$DJ$119,$I222,32+$J222)/$K222)</f>
        <v/>
      </c>
      <c r="Q222" s="19">
        <f>IF(OR($I222=0,$J222=0,$K222=0),0,$H222*INDEX(CALC_StripData!$C$5:$DJ$119,$I222,40+$J222)/$K222)</f>
        <v/>
      </c>
      <c r="R222" s="19">
        <f>IF(OR($I222=0,$J222=0,$K222=0),0,$H222*INDEX(CALC_StripData!$C$5:$DJ$119,$I222,48+$J222)/$K222)</f>
        <v/>
      </c>
      <c r="S222" s="19">
        <f>IF(OR($I222=0,$J222=0,$K222=0),0,$H222*INDEX(CALC_StripData!$C$5:$DJ$119,$I222,56+$J222)/$K222)</f>
        <v/>
      </c>
      <c r="T222" s="19">
        <f>IF(OR($I222=0,$J222=0,$K222=0),0,$H222*INDEX(CALC_StripData!$C$5:$DJ$119,$I222,64+$J222)/$K222)</f>
        <v/>
      </c>
      <c r="U222" s="19">
        <f>IF(OR($I222=0,$J222=0,$K222=0),0,$H222*INDEX(CALC_StripData!$C$5:$DJ$119,$I222,72+$J222)/$K222)</f>
        <v/>
      </c>
      <c r="V222" s="19">
        <f>IF(OR($I222=0,$J222=0,$K222=0),0,$H222*INDEX(CALC_StripData!$C$5:$DJ$119,$I222,80+$J222)/$K222)</f>
        <v/>
      </c>
      <c r="W222" s="19">
        <f>IF(OR($I222=0,$J222=0,$K222=0),0,$H222*INDEX(CALC_StripData!$C$5:$DJ$119,$I222,88+$J222)/$K222)</f>
        <v/>
      </c>
      <c r="X222" s="19">
        <f>IF(OR($I222=0,$J222=0,$K222=0),0,$H222*INDEX(CALC_StripData!$C$5:$DJ$119,$I222,96+$J222)/$K222)</f>
        <v/>
      </c>
      <c r="Y222" s="19">
        <f>IF(OR($I222=0,$J222=0,$K222=0),0,$H222*INDEX(CALC_StripData!$C$5:$DJ$119,$I222,104+$J222)/$K222)</f>
        <v/>
      </c>
      <c r="Z222" s="2">
        <f>ROUND(SUM($L222:$Y222)-$H222,6)</f>
        <v/>
      </c>
    </row>
    <row r="223">
      <c r="A223" s="2" t="n">
        <v>28</v>
      </c>
      <c r="B223" s="2" t="n">
        <v>3</v>
      </c>
      <c r="C223" s="9">
        <f>Settings!$B$6+2</f>
        <v/>
      </c>
      <c r="D223" s="9">
        <f>IN_Shock!$C$41</f>
        <v/>
      </c>
      <c r="E223" s="9">
        <f>IN_Shock!$D$41</f>
        <v/>
      </c>
      <c r="F223" s="9">
        <f>IN_Shock!$E$41</f>
        <v/>
      </c>
      <c r="G223" s="9">
        <f>IN_Shock!$F$41</f>
        <v/>
      </c>
      <c r="H223" s="9">
        <f>IF($F223="Y",IFERROR(IN_Shock!I41,0)*Settings!$B$12,0)</f>
        <v/>
      </c>
      <c r="I223" s="2">
        <f>IFERROR(MATCH($D223,Lists!$B$5:$B$119,0),0)</f>
        <v/>
      </c>
      <c r="J223" s="2">
        <f>IFERROR(MATCH($E223,Lists!$B$124:$B$131,0),0)</f>
        <v/>
      </c>
      <c r="K223" s="2">
        <f>IF(OR($I223=0,$J223=0),0,INDEX(CALC_PP!$C$5:$J$119,$I223,$J223))</f>
        <v/>
      </c>
      <c r="L223" s="19">
        <f>IF(OR($I223=0,$J223=0,$K223=0),0,$H223*INDEX(CALC_StripData!$C$5:$DJ$119,$I223,0+$J223)/$K223)</f>
        <v/>
      </c>
      <c r="M223" s="19">
        <f>IF(OR($I223=0,$J223=0,$K223=0),0,$H223*INDEX(CALC_StripData!$C$5:$DJ$119,$I223,8+$J223)/$K223)</f>
        <v/>
      </c>
      <c r="N223" s="19">
        <f>IF(OR($I223=0,$J223=0,$K223=0),0,$H223*INDEX(CALC_StripData!$C$5:$DJ$119,$I223,16+$J223)/$K223)</f>
        <v/>
      </c>
      <c r="O223" s="19">
        <f>IF(OR($I223=0,$J223=0,$K223=0),0,$H223*INDEX(CALC_StripData!$C$5:$DJ$119,$I223,24+$J223)/$K223)</f>
        <v/>
      </c>
      <c r="P223" s="19">
        <f>IF(OR($I223=0,$J223=0,$K223=0),0,$H223*INDEX(CALC_StripData!$C$5:$DJ$119,$I223,32+$J223)/$K223)</f>
        <v/>
      </c>
      <c r="Q223" s="19">
        <f>IF(OR($I223=0,$J223=0,$K223=0),0,$H223*INDEX(CALC_StripData!$C$5:$DJ$119,$I223,40+$J223)/$K223)</f>
        <v/>
      </c>
      <c r="R223" s="19">
        <f>IF(OR($I223=0,$J223=0,$K223=0),0,$H223*INDEX(CALC_StripData!$C$5:$DJ$119,$I223,48+$J223)/$K223)</f>
        <v/>
      </c>
      <c r="S223" s="19">
        <f>IF(OR($I223=0,$J223=0,$K223=0),0,$H223*INDEX(CALC_StripData!$C$5:$DJ$119,$I223,56+$J223)/$K223)</f>
        <v/>
      </c>
      <c r="T223" s="19">
        <f>IF(OR($I223=0,$J223=0,$K223=0),0,$H223*INDEX(CALC_StripData!$C$5:$DJ$119,$I223,64+$J223)/$K223)</f>
        <v/>
      </c>
      <c r="U223" s="19">
        <f>IF(OR($I223=0,$J223=0,$K223=0),0,$H223*INDEX(CALC_StripData!$C$5:$DJ$119,$I223,72+$J223)/$K223)</f>
        <v/>
      </c>
      <c r="V223" s="19">
        <f>IF(OR($I223=0,$J223=0,$K223=0),0,$H223*INDEX(CALC_StripData!$C$5:$DJ$119,$I223,80+$J223)/$K223)</f>
        <v/>
      </c>
      <c r="W223" s="19">
        <f>IF(OR($I223=0,$J223=0,$K223=0),0,$H223*INDEX(CALC_StripData!$C$5:$DJ$119,$I223,88+$J223)/$K223)</f>
        <v/>
      </c>
      <c r="X223" s="19">
        <f>IF(OR($I223=0,$J223=0,$K223=0),0,$H223*INDEX(CALC_StripData!$C$5:$DJ$119,$I223,96+$J223)/$K223)</f>
        <v/>
      </c>
      <c r="Y223" s="19">
        <f>IF(OR($I223=0,$J223=0,$K223=0),0,$H223*INDEX(CALC_StripData!$C$5:$DJ$119,$I223,104+$J223)/$K223)</f>
        <v/>
      </c>
      <c r="Z223" s="2">
        <f>ROUND(SUM($L223:$Y223)-$H223,6)</f>
        <v/>
      </c>
    </row>
    <row r="224">
      <c r="A224" s="2" t="n">
        <v>28</v>
      </c>
      <c r="B224" s="2" t="n">
        <v>4</v>
      </c>
      <c r="C224" s="9">
        <f>Settings!$B$6+3</f>
        <v/>
      </c>
      <c r="D224" s="9">
        <f>IN_Shock!$C$41</f>
        <v/>
      </c>
      <c r="E224" s="9">
        <f>IN_Shock!$D$41</f>
        <v/>
      </c>
      <c r="F224" s="9">
        <f>IN_Shock!$E$41</f>
        <v/>
      </c>
      <c r="G224" s="9">
        <f>IN_Shock!$F$41</f>
        <v/>
      </c>
      <c r="H224" s="9">
        <f>IF($F224="Y",IFERROR(IN_Shock!J41,0)*Settings!$B$12,0)</f>
        <v/>
      </c>
      <c r="I224" s="2">
        <f>IFERROR(MATCH($D224,Lists!$B$5:$B$119,0),0)</f>
        <v/>
      </c>
      <c r="J224" s="2">
        <f>IFERROR(MATCH($E224,Lists!$B$124:$B$131,0),0)</f>
        <v/>
      </c>
      <c r="K224" s="2">
        <f>IF(OR($I224=0,$J224=0),0,INDEX(CALC_PP!$C$5:$J$119,$I224,$J224))</f>
        <v/>
      </c>
      <c r="L224" s="19">
        <f>IF(OR($I224=0,$J224=0,$K224=0),0,$H224*INDEX(CALC_StripData!$C$5:$DJ$119,$I224,0+$J224)/$K224)</f>
        <v/>
      </c>
      <c r="M224" s="19">
        <f>IF(OR($I224=0,$J224=0,$K224=0),0,$H224*INDEX(CALC_StripData!$C$5:$DJ$119,$I224,8+$J224)/$K224)</f>
        <v/>
      </c>
      <c r="N224" s="19">
        <f>IF(OR($I224=0,$J224=0,$K224=0),0,$H224*INDEX(CALC_StripData!$C$5:$DJ$119,$I224,16+$J224)/$K224)</f>
        <v/>
      </c>
      <c r="O224" s="19">
        <f>IF(OR($I224=0,$J224=0,$K224=0),0,$H224*INDEX(CALC_StripData!$C$5:$DJ$119,$I224,24+$J224)/$K224)</f>
        <v/>
      </c>
      <c r="P224" s="19">
        <f>IF(OR($I224=0,$J224=0,$K224=0),0,$H224*INDEX(CALC_StripData!$C$5:$DJ$119,$I224,32+$J224)/$K224)</f>
        <v/>
      </c>
      <c r="Q224" s="19">
        <f>IF(OR($I224=0,$J224=0,$K224=0),0,$H224*INDEX(CALC_StripData!$C$5:$DJ$119,$I224,40+$J224)/$K224)</f>
        <v/>
      </c>
      <c r="R224" s="19">
        <f>IF(OR($I224=0,$J224=0,$K224=0),0,$H224*INDEX(CALC_StripData!$C$5:$DJ$119,$I224,48+$J224)/$K224)</f>
        <v/>
      </c>
      <c r="S224" s="19">
        <f>IF(OR($I224=0,$J224=0,$K224=0),0,$H224*INDEX(CALC_StripData!$C$5:$DJ$119,$I224,56+$J224)/$K224)</f>
        <v/>
      </c>
      <c r="T224" s="19">
        <f>IF(OR($I224=0,$J224=0,$K224=0),0,$H224*INDEX(CALC_StripData!$C$5:$DJ$119,$I224,64+$J224)/$K224)</f>
        <v/>
      </c>
      <c r="U224" s="19">
        <f>IF(OR($I224=0,$J224=0,$K224=0),0,$H224*INDEX(CALC_StripData!$C$5:$DJ$119,$I224,72+$J224)/$K224)</f>
        <v/>
      </c>
      <c r="V224" s="19">
        <f>IF(OR($I224=0,$J224=0,$K224=0),0,$H224*INDEX(CALC_StripData!$C$5:$DJ$119,$I224,80+$J224)/$K224)</f>
        <v/>
      </c>
      <c r="W224" s="19">
        <f>IF(OR($I224=0,$J224=0,$K224=0),0,$H224*INDEX(CALC_StripData!$C$5:$DJ$119,$I224,88+$J224)/$K224)</f>
        <v/>
      </c>
      <c r="X224" s="19">
        <f>IF(OR($I224=0,$J224=0,$K224=0),0,$H224*INDEX(CALC_StripData!$C$5:$DJ$119,$I224,96+$J224)/$K224)</f>
        <v/>
      </c>
      <c r="Y224" s="19">
        <f>IF(OR($I224=0,$J224=0,$K224=0),0,$H224*INDEX(CALC_StripData!$C$5:$DJ$119,$I224,104+$J224)/$K224)</f>
        <v/>
      </c>
      <c r="Z224" s="2">
        <f>ROUND(SUM($L224:$Y224)-$H224,6)</f>
        <v/>
      </c>
    </row>
    <row r="225">
      <c r="A225" s="2" t="n">
        <v>28</v>
      </c>
      <c r="B225" s="2" t="n">
        <v>5</v>
      </c>
      <c r="C225" s="9">
        <f>Settings!$B$6+4</f>
        <v/>
      </c>
      <c r="D225" s="9">
        <f>IN_Shock!$C$41</f>
        <v/>
      </c>
      <c r="E225" s="9">
        <f>IN_Shock!$D$41</f>
        <v/>
      </c>
      <c r="F225" s="9">
        <f>IN_Shock!$E$41</f>
        <v/>
      </c>
      <c r="G225" s="9">
        <f>IN_Shock!$F$41</f>
        <v/>
      </c>
      <c r="H225" s="9">
        <f>IF($F225="Y",IFERROR(IN_Shock!K41,0)*Settings!$B$12,0)</f>
        <v/>
      </c>
      <c r="I225" s="2">
        <f>IFERROR(MATCH($D225,Lists!$B$5:$B$119,0),0)</f>
        <v/>
      </c>
      <c r="J225" s="2">
        <f>IFERROR(MATCH($E225,Lists!$B$124:$B$131,0),0)</f>
        <v/>
      </c>
      <c r="K225" s="2">
        <f>IF(OR($I225=0,$J225=0),0,INDEX(CALC_PP!$C$5:$J$119,$I225,$J225))</f>
        <v/>
      </c>
      <c r="L225" s="19">
        <f>IF(OR($I225=0,$J225=0,$K225=0),0,$H225*INDEX(CALC_StripData!$C$5:$DJ$119,$I225,0+$J225)/$K225)</f>
        <v/>
      </c>
      <c r="M225" s="19">
        <f>IF(OR($I225=0,$J225=0,$K225=0),0,$H225*INDEX(CALC_StripData!$C$5:$DJ$119,$I225,8+$J225)/$K225)</f>
        <v/>
      </c>
      <c r="N225" s="19">
        <f>IF(OR($I225=0,$J225=0,$K225=0),0,$H225*INDEX(CALC_StripData!$C$5:$DJ$119,$I225,16+$J225)/$K225)</f>
        <v/>
      </c>
      <c r="O225" s="19">
        <f>IF(OR($I225=0,$J225=0,$K225=0),0,$H225*INDEX(CALC_StripData!$C$5:$DJ$119,$I225,24+$J225)/$K225)</f>
        <v/>
      </c>
      <c r="P225" s="19">
        <f>IF(OR($I225=0,$J225=0,$K225=0),0,$H225*INDEX(CALC_StripData!$C$5:$DJ$119,$I225,32+$J225)/$K225)</f>
        <v/>
      </c>
      <c r="Q225" s="19">
        <f>IF(OR($I225=0,$J225=0,$K225=0),0,$H225*INDEX(CALC_StripData!$C$5:$DJ$119,$I225,40+$J225)/$K225)</f>
        <v/>
      </c>
      <c r="R225" s="19">
        <f>IF(OR($I225=0,$J225=0,$K225=0),0,$H225*INDEX(CALC_StripData!$C$5:$DJ$119,$I225,48+$J225)/$K225)</f>
        <v/>
      </c>
      <c r="S225" s="19">
        <f>IF(OR($I225=0,$J225=0,$K225=0),0,$H225*INDEX(CALC_StripData!$C$5:$DJ$119,$I225,56+$J225)/$K225)</f>
        <v/>
      </c>
      <c r="T225" s="19">
        <f>IF(OR($I225=0,$J225=0,$K225=0),0,$H225*INDEX(CALC_StripData!$C$5:$DJ$119,$I225,64+$J225)/$K225)</f>
        <v/>
      </c>
      <c r="U225" s="19">
        <f>IF(OR($I225=0,$J225=0,$K225=0),0,$H225*INDEX(CALC_StripData!$C$5:$DJ$119,$I225,72+$J225)/$K225)</f>
        <v/>
      </c>
      <c r="V225" s="19">
        <f>IF(OR($I225=0,$J225=0,$K225=0),0,$H225*INDEX(CALC_StripData!$C$5:$DJ$119,$I225,80+$J225)/$K225)</f>
        <v/>
      </c>
      <c r="W225" s="19">
        <f>IF(OR($I225=0,$J225=0,$K225=0),0,$H225*INDEX(CALC_StripData!$C$5:$DJ$119,$I225,88+$J225)/$K225)</f>
        <v/>
      </c>
      <c r="X225" s="19">
        <f>IF(OR($I225=0,$J225=0,$K225=0),0,$H225*INDEX(CALC_StripData!$C$5:$DJ$119,$I225,96+$J225)/$K225)</f>
        <v/>
      </c>
      <c r="Y225" s="19">
        <f>IF(OR($I225=0,$J225=0,$K225=0),0,$H225*INDEX(CALC_StripData!$C$5:$DJ$119,$I225,104+$J225)/$K225)</f>
        <v/>
      </c>
      <c r="Z225" s="2">
        <f>ROUND(SUM($L225:$Y225)-$H225,6)</f>
        <v/>
      </c>
    </row>
    <row r="226">
      <c r="A226" s="2" t="n">
        <v>28</v>
      </c>
      <c r="B226" s="2" t="n">
        <v>6</v>
      </c>
      <c r="C226" s="9">
        <f>Settings!$B$6+5</f>
        <v/>
      </c>
      <c r="D226" s="9">
        <f>IN_Shock!$C$41</f>
        <v/>
      </c>
      <c r="E226" s="9">
        <f>IN_Shock!$D$41</f>
        <v/>
      </c>
      <c r="F226" s="9">
        <f>IN_Shock!$E$41</f>
        <v/>
      </c>
      <c r="G226" s="9">
        <f>IN_Shock!$F$41</f>
        <v/>
      </c>
      <c r="H226" s="9">
        <f>IF($F226="Y",IFERROR(IN_Shock!L41,0)*Settings!$B$12,0)</f>
        <v/>
      </c>
      <c r="I226" s="2">
        <f>IFERROR(MATCH($D226,Lists!$B$5:$B$119,0),0)</f>
        <v/>
      </c>
      <c r="J226" s="2">
        <f>IFERROR(MATCH($E226,Lists!$B$124:$B$131,0),0)</f>
        <v/>
      </c>
      <c r="K226" s="2">
        <f>IF(OR($I226=0,$J226=0),0,INDEX(CALC_PP!$C$5:$J$119,$I226,$J226))</f>
        <v/>
      </c>
      <c r="L226" s="19">
        <f>IF(OR($I226=0,$J226=0,$K226=0),0,$H226*INDEX(CALC_StripData!$C$5:$DJ$119,$I226,0+$J226)/$K226)</f>
        <v/>
      </c>
      <c r="M226" s="19">
        <f>IF(OR($I226=0,$J226=0,$K226=0),0,$H226*INDEX(CALC_StripData!$C$5:$DJ$119,$I226,8+$J226)/$K226)</f>
        <v/>
      </c>
      <c r="N226" s="19">
        <f>IF(OR($I226=0,$J226=0,$K226=0),0,$H226*INDEX(CALC_StripData!$C$5:$DJ$119,$I226,16+$J226)/$K226)</f>
        <v/>
      </c>
      <c r="O226" s="19">
        <f>IF(OR($I226=0,$J226=0,$K226=0),0,$H226*INDEX(CALC_StripData!$C$5:$DJ$119,$I226,24+$J226)/$K226)</f>
        <v/>
      </c>
      <c r="P226" s="19">
        <f>IF(OR($I226=0,$J226=0,$K226=0),0,$H226*INDEX(CALC_StripData!$C$5:$DJ$119,$I226,32+$J226)/$K226)</f>
        <v/>
      </c>
      <c r="Q226" s="19">
        <f>IF(OR($I226=0,$J226=0,$K226=0),0,$H226*INDEX(CALC_StripData!$C$5:$DJ$119,$I226,40+$J226)/$K226)</f>
        <v/>
      </c>
      <c r="R226" s="19">
        <f>IF(OR($I226=0,$J226=0,$K226=0),0,$H226*INDEX(CALC_StripData!$C$5:$DJ$119,$I226,48+$J226)/$K226)</f>
        <v/>
      </c>
      <c r="S226" s="19">
        <f>IF(OR($I226=0,$J226=0,$K226=0),0,$H226*INDEX(CALC_StripData!$C$5:$DJ$119,$I226,56+$J226)/$K226)</f>
        <v/>
      </c>
      <c r="T226" s="19">
        <f>IF(OR($I226=0,$J226=0,$K226=0),0,$H226*INDEX(CALC_StripData!$C$5:$DJ$119,$I226,64+$J226)/$K226)</f>
        <v/>
      </c>
      <c r="U226" s="19">
        <f>IF(OR($I226=0,$J226=0,$K226=0),0,$H226*INDEX(CALC_StripData!$C$5:$DJ$119,$I226,72+$J226)/$K226)</f>
        <v/>
      </c>
      <c r="V226" s="19">
        <f>IF(OR($I226=0,$J226=0,$K226=0),0,$H226*INDEX(CALC_StripData!$C$5:$DJ$119,$I226,80+$J226)/$K226)</f>
        <v/>
      </c>
      <c r="W226" s="19">
        <f>IF(OR($I226=0,$J226=0,$K226=0),0,$H226*INDEX(CALC_StripData!$C$5:$DJ$119,$I226,88+$J226)/$K226)</f>
        <v/>
      </c>
      <c r="X226" s="19">
        <f>IF(OR($I226=0,$J226=0,$K226=0),0,$H226*INDEX(CALC_StripData!$C$5:$DJ$119,$I226,96+$J226)/$K226)</f>
        <v/>
      </c>
      <c r="Y226" s="19">
        <f>IF(OR($I226=0,$J226=0,$K226=0),0,$H226*INDEX(CALC_StripData!$C$5:$DJ$119,$I226,104+$J226)/$K226)</f>
        <v/>
      </c>
      <c r="Z226" s="2">
        <f>ROUND(SUM($L226:$Y226)-$H226,6)</f>
        <v/>
      </c>
    </row>
    <row r="227">
      <c r="A227" s="2" t="n">
        <v>28</v>
      </c>
      <c r="B227" s="2" t="n">
        <v>7</v>
      </c>
      <c r="C227" s="9">
        <f>Settings!$B$6+6</f>
        <v/>
      </c>
      <c r="D227" s="9">
        <f>IN_Shock!$C$41</f>
        <v/>
      </c>
      <c r="E227" s="9">
        <f>IN_Shock!$D$41</f>
        <v/>
      </c>
      <c r="F227" s="9">
        <f>IN_Shock!$E$41</f>
        <v/>
      </c>
      <c r="G227" s="9">
        <f>IN_Shock!$F$41</f>
        <v/>
      </c>
      <c r="H227" s="9">
        <f>IF($F227="Y",IFERROR(IN_Shock!M41,0)*Settings!$B$12,0)</f>
        <v/>
      </c>
      <c r="I227" s="2">
        <f>IFERROR(MATCH($D227,Lists!$B$5:$B$119,0),0)</f>
        <v/>
      </c>
      <c r="J227" s="2">
        <f>IFERROR(MATCH($E227,Lists!$B$124:$B$131,0),0)</f>
        <v/>
      </c>
      <c r="K227" s="2">
        <f>IF(OR($I227=0,$J227=0),0,INDEX(CALC_PP!$C$5:$J$119,$I227,$J227))</f>
        <v/>
      </c>
      <c r="L227" s="19">
        <f>IF(OR($I227=0,$J227=0,$K227=0),0,$H227*INDEX(CALC_StripData!$C$5:$DJ$119,$I227,0+$J227)/$K227)</f>
        <v/>
      </c>
      <c r="M227" s="19">
        <f>IF(OR($I227=0,$J227=0,$K227=0),0,$H227*INDEX(CALC_StripData!$C$5:$DJ$119,$I227,8+$J227)/$K227)</f>
        <v/>
      </c>
      <c r="N227" s="19">
        <f>IF(OR($I227=0,$J227=0,$K227=0),0,$H227*INDEX(CALC_StripData!$C$5:$DJ$119,$I227,16+$J227)/$K227)</f>
        <v/>
      </c>
      <c r="O227" s="19">
        <f>IF(OR($I227=0,$J227=0,$K227=0),0,$H227*INDEX(CALC_StripData!$C$5:$DJ$119,$I227,24+$J227)/$K227)</f>
        <v/>
      </c>
      <c r="P227" s="19">
        <f>IF(OR($I227=0,$J227=0,$K227=0),0,$H227*INDEX(CALC_StripData!$C$5:$DJ$119,$I227,32+$J227)/$K227)</f>
        <v/>
      </c>
      <c r="Q227" s="19">
        <f>IF(OR($I227=0,$J227=0,$K227=0),0,$H227*INDEX(CALC_StripData!$C$5:$DJ$119,$I227,40+$J227)/$K227)</f>
        <v/>
      </c>
      <c r="R227" s="19">
        <f>IF(OR($I227=0,$J227=0,$K227=0),0,$H227*INDEX(CALC_StripData!$C$5:$DJ$119,$I227,48+$J227)/$K227)</f>
        <v/>
      </c>
      <c r="S227" s="19">
        <f>IF(OR($I227=0,$J227=0,$K227=0),0,$H227*INDEX(CALC_StripData!$C$5:$DJ$119,$I227,56+$J227)/$K227)</f>
        <v/>
      </c>
      <c r="T227" s="19">
        <f>IF(OR($I227=0,$J227=0,$K227=0),0,$H227*INDEX(CALC_StripData!$C$5:$DJ$119,$I227,64+$J227)/$K227)</f>
        <v/>
      </c>
      <c r="U227" s="19">
        <f>IF(OR($I227=0,$J227=0,$K227=0),0,$H227*INDEX(CALC_StripData!$C$5:$DJ$119,$I227,72+$J227)/$K227)</f>
        <v/>
      </c>
      <c r="V227" s="19">
        <f>IF(OR($I227=0,$J227=0,$K227=0),0,$H227*INDEX(CALC_StripData!$C$5:$DJ$119,$I227,80+$J227)/$K227)</f>
        <v/>
      </c>
      <c r="W227" s="19">
        <f>IF(OR($I227=0,$J227=0,$K227=0),0,$H227*INDEX(CALC_StripData!$C$5:$DJ$119,$I227,88+$J227)/$K227)</f>
        <v/>
      </c>
      <c r="X227" s="19">
        <f>IF(OR($I227=0,$J227=0,$K227=0),0,$H227*INDEX(CALC_StripData!$C$5:$DJ$119,$I227,96+$J227)/$K227)</f>
        <v/>
      </c>
      <c r="Y227" s="19">
        <f>IF(OR($I227=0,$J227=0,$K227=0),0,$H227*INDEX(CALC_StripData!$C$5:$DJ$119,$I227,104+$J227)/$K227)</f>
        <v/>
      </c>
      <c r="Z227" s="2">
        <f>ROUND(SUM($L227:$Y227)-$H227,6)</f>
        <v/>
      </c>
    </row>
    <row r="228">
      <c r="A228" s="2" t="n">
        <v>28</v>
      </c>
      <c r="B228" s="2" t="n">
        <v>8</v>
      </c>
      <c r="C228" s="9">
        <f>Settings!$B$6+7</f>
        <v/>
      </c>
      <c r="D228" s="9">
        <f>IN_Shock!$C$41</f>
        <v/>
      </c>
      <c r="E228" s="9">
        <f>IN_Shock!$D$41</f>
        <v/>
      </c>
      <c r="F228" s="9">
        <f>IN_Shock!$E$41</f>
        <v/>
      </c>
      <c r="G228" s="9">
        <f>IN_Shock!$F$41</f>
        <v/>
      </c>
      <c r="H228" s="9">
        <f>IF($F228="Y",IFERROR(IN_Shock!N41,0)*Settings!$B$12,0)</f>
        <v/>
      </c>
      <c r="I228" s="2">
        <f>IFERROR(MATCH($D228,Lists!$B$5:$B$119,0),0)</f>
        <v/>
      </c>
      <c r="J228" s="2">
        <f>IFERROR(MATCH($E228,Lists!$B$124:$B$131,0),0)</f>
        <v/>
      </c>
      <c r="K228" s="2">
        <f>IF(OR($I228=0,$J228=0),0,INDEX(CALC_PP!$C$5:$J$119,$I228,$J228))</f>
        <v/>
      </c>
      <c r="L228" s="19">
        <f>IF(OR($I228=0,$J228=0,$K228=0),0,$H228*INDEX(CALC_StripData!$C$5:$DJ$119,$I228,0+$J228)/$K228)</f>
        <v/>
      </c>
      <c r="M228" s="19">
        <f>IF(OR($I228=0,$J228=0,$K228=0),0,$H228*INDEX(CALC_StripData!$C$5:$DJ$119,$I228,8+$J228)/$K228)</f>
        <v/>
      </c>
      <c r="N228" s="19">
        <f>IF(OR($I228=0,$J228=0,$K228=0),0,$H228*INDEX(CALC_StripData!$C$5:$DJ$119,$I228,16+$J228)/$K228)</f>
        <v/>
      </c>
      <c r="O228" s="19">
        <f>IF(OR($I228=0,$J228=0,$K228=0),0,$H228*INDEX(CALC_StripData!$C$5:$DJ$119,$I228,24+$J228)/$K228)</f>
        <v/>
      </c>
      <c r="P228" s="19">
        <f>IF(OR($I228=0,$J228=0,$K228=0),0,$H228*INDEX(CALC_StripData!$C$5:$DJ$119,$I228,32+$J228)/$K228)</f>
        <v/>
      </c>
      <c r="Q228" s="19">
        <f>IF(OR($I228=0,$J228=0,$K228=0),0,$H228*INDEX(CALC_StripData!$C$5:$DJ$119,$I228,40+$J228)/$K228)</f>
        <v/>
      </c>
      <c r="R228" s="19">
        <f>IF(OR($I228=0,$J228=0,$K228=0),0,$H228*INDEX(CALC_StripData!$C$5:$DJ$119,$I228,48+$J228)/$K228)</f>
        <v/>
      </c>
      <c r="S228" s="19">
        <f>IF(OR($I228=0,$J228=0,$K228=0),0,$H228*INDEX(CALC_StripData!$C$5:$DJ$119,$I228,56+$J228)/$K228)</f>
        <v/>
      </c>
      <c r="T228" s="19">
        <f>IF(OR($I228=0,$J228=0,$K228=0),0,$H228*INDEX(CALC_StripData!$C$5:$DJ$119,$I228,64+$J228)/$K228)</f>
        <v/>
      </c>
      <c r="U228" s="19">
        <f>IF(OR($I228=0,$J228=0,$K228=0),0,$H228*INDEX(CALC_StripData!$C$5:$DJ$119,$I228,72+$J228)/$K228)</f>
        <v/>
      </c>
      <c r="V228" s="19">
        <f>IF(OR($I228=0,$J228=0,$K228=0),0,$H228*INDEX(CALC_StripData!$C$5:$DJ$119,$I228,80+$J228)/$K228)</f>
        <v/>
      </c>
      <c r="W228" s="19">
        <f>IF(OR($I228=0,$J228=0,$K228=0),0,$H228*INDEX(CALC_StripData!$C$5:$DJ$119,$I228,88+$J228)/$K228)</f>
        <v/>
      </c>
      <c r="X228" s="19">
        <f>IF(OR($I228=0,$J228=0,$K228=0),0,$H228*INDEX(CALC_StripData!$C$5:$DJ$119,$I228,96+$J228)/$K228)</f>
        <v/>
      </c>
      <c r="Y228" s="19">
        <f>IF(OR($I228=0,$J228=0,$K228=0),0,$H228*INDEX(CALC_StripData!$C$5:$DJ$119,$I228,104+$J228)/$K228)</f>
        <v/>
      </c>
      <c r="Z228" s="2">
        <f>ROUND(SUM($L228:$Y228)-$H228,6)</f>
        <v/>
      </c>
    </row>
    <row r="229">
      <c r="A229" s="2" t="n">
        <v>29</v>
      </c>
      <c r="B229" s="2" t="n">
        <v>1</v>
      </c>
      <c r="C229" s="9">
        <f>Settings!$B$6+0</f>
        <v/>
      </c>
      <c r="D229" s="9">
        <f>IN_Shock!$C$42</f>
        <v/>
      </c>
      <c r="E229" s="9">
        <f>IN_Shock!$D$42</f>
        <v/>
      </c>
      <c r="F229" s="9">
        <f>IN_Shock!$E$42</f>
        <v/>
      </c>
      <c r="G229" s="9">
        <f>IN_Shock!$F$42</f>
        <v/>
      </c>
      <c r="H229" s="9">
        <f>IF($F229="Y",IFERROR(IN_Shock!G42,0)*Settings!$B$12,0)</f>
        <v/>
      </c>
      <c r="I229" s="2">
        <f>IFERROR(MATCH($D229,Lists!$B$5:$B$119,0),0)</f>
        <v/>
      </c>
      <c r="J229" s="2">
        <f>IFERROR(MATCH($E229,Lists!$B$124:$B$131,0),0)</f>
        <v/>
      </c>
      <c r="K229" s="2">
        <f>IF(OR($I229=0,$J229=0),0,INDEX(CALC_PP!$C$5:$J$119,$I229,$J229))</f>
        <v/>
      </c>
      <c r="L229" s="19">
        <f>IF(OR($I229=0,$J229=0,$K229=0),0,$H229*INDEX(CALC_StripData!$C$5:$DJ$119,$I229,0+$J229)/$K229)</f>
        <v/>
      </c>
      <c r="M229" s="19">
        <f>IF(OR($I229=0,$J229=0,$K229=0),0,$H229*INDEX(CALC_StripData!$C$5:$DJ$119,$I229,8+$J229)/$K229)</f>
        <v/>
      </c>
      <c r="N229" s="19">
        <f>IF(OR($I229=0,$J229=0,$K229=0),0,$H229*INDEX(CALC_StripData!$C$5:$DJ$119,$I229,16+$J229)/$K229)</f>
        <v/>
      </c>
      <c r="O229" s="19">
        <f>IF(OR($I229=0,$J229=0,$K229=0),0,$H229*INDEX(CALC_StripData!$C$5:$DJ$119,$I229,24+$J229)/$K229)</f>
        <v/>
      </c>
      <c r="P229" s="19">
        <f>IF(OR($I229=0,$J229=0,$K229=0),0,$H229*INDEX(CALC_StripData!$C$5:$DJ$119,$I229,32+$J229)/$K229)</f>
        <v/>
      </c>
      <c r="Q229" s="19">
        <f>IF(OR($I229=0,$J229=0,$K229=0),0,$H229*INDEX(CALC_StripData!$C$5:$DJ$119,$I229,40+$J229)/$K229)</f>
        <v/>
      </c>
      <c r="R229" s="19">
        <f>IF(OR($I229=0,$J229=0,$K229=0),0,$H229*INDEX(CALC_StripData!$C$5:$DJ$119,$I229,48+$J229)/$K229)</f>
        <v/>
      </c>
      <c r="S229" s="19">
        <f>IF(OR($I229=0,$J229=0,$K229=0),0,$H229*INDEX(CALC_StripData!$C$5:$DJ$119,$I229,56+$J229)/$K229)</f>
        <v/>
      </c>
      <c r="T229" s="19">
        <f>IF(OR($I229=0,$J229=0,$K229=0),0,$H229*INDEX(CALC_StripData!$C$5:$DJ$119,$I229,64+$J229)/$K229)</f>
        <v/>
      </c>
      <c r="U229" s="19">
        <f>IF(OR($I229=0,$J229=0,$K229=0),0,$H229*INDEX(CALC_StripData!$C$5:$DJ$119,$I229,72+$J229)/$K229)</f>
        <v/>
      </c>
      <c r="V229" s="19">
        <f>IF(OR($I229=0,$J229=0,$K229=0),0,$H229*INDEX(CALC_StripData!$C$5:$DJ$119,$I229,80+$J229)/$K229)</f>
        <v/>
      </c>
      <c r="W229" s="19">
        <f>IF(OR($I229=0,$J229=0,$K229=0),0,$H229*INDEX(CALC_StripData!$C$5:$DJ$119,$I229,88+$J229)/$K229)</f>
        <v/>
      </c>
      <c r="X229" s="19">
        <f>IF(OR($I229=0,$J229=0,$K229=0),0,$H229*INDEX(CALC_StripData!$C$5:$DJ$119,$I229,96+$J229)/$K229)</f>
        <v/>
      </c>
      <c r="Y229" s="19">
        <f>IF(OR($I229=0,$J229=0,$K229=0),0,$H229*INDEX(CALC_StripData!$C$5:$DJ$119,$I229,104+$J229)/$K229)</f>
        <v/>
      </c>
      <c r="Z229" s="2">
        <f>ROUND(SUM($L229:$Y229)-$H229,6)</f>
        <v/>
      </c>
    </row>
    <row r="230">
      <c r="A230" s="2" t="n">
        <v>29</v>
      </c>
      <c r="B230" s="2" t="n">
        <v>2</v>
      </c>
      <c r="C230" s="9">
        <f>Settings!$B$6+1</f>
        <v/>
      </c>
      <c r="D230" s="9">
        <f>IN_Shock!$C$42</f>
        <v/>
      </c>
      <c r="E230" s="9">
        <f>IN_Shock!$D$42</f>
        <v/>
      </c>
      <c r="F230" s="9">
        <f>IN_Shock!$E$42</f>
        <v/>
      </c>
      <c r="G230" s="9">
        <f>IN_Shock!$F$42</f>
        <v/>
      </c>
      <c r="H230" s="9">
        <f>IF($F230="Y",IFERROR(IN_Shock!H42,0)*Settings!$B$12,0)</f>
        <v/>
      </c>
      <c r="I230" s="2">
        <f>IFERROR(MATCH($D230,Lists!$B$5:$B$119,0),0)</f>
        <v/>
      </c>
      <c r="J230" s="2">
        <f>IFERROR(MATCH($E230,Lists!$B$124:$B$131,0),0)</f>
        <v/>
      </c>
      <c r="K230" s="2">
        <f>IF(OR($I230=0,$J230=0),0,INDEX(CALC_PP!$C$5:$J$119,$I230,$J230))</f>
        <v/>
      </c>
      <c r="L230" s="19">
        <f>IF(OR($I230=0,$J230=0,$K230=0),0,$H230*INDEX(CALC_StripData!$C$5:$DJ$119,$I230,0+$J230)/$K230)</f>
        <v/>
      </c>
      <c r="M230" s="19">
        <f>IF(OR($I230=0,$J230=0,$K230=0),0,$H230*INDEX(CALC_StripData!$C$5:$DJ$119,$I230,8+$J230)/$K230)</f>
        <v/>
      </c>
      <c r="N230" s="19">
        <f>IF(OR($I230=0,$J230=0,$K230=0),0,$H230*INDEX(CALC_StripData!$C$5:$DJ$119,$I230,16+$J230)/$K230)</f>
        <v/>
      </c>
      <c r="O230" s="19">
        <f>IF(OR($I230=0,$J230=0,$K230=0),0,$H230*INDEX(CALC_StripData!$C$5:$DJ$119,$I230,24+$J230)/$K230)</f>
        <v/>
      </c>
      <c r="P230" s="19">
        <f>IF(OR($I230=0,$J230=0,$K230=0),0,$H230*INDEX(CALC_StripData!$C$5:$DJ$119,$I230,32+$J230)/$K230)</f>
        <v/>
      </c>
      <c r="Q230" s="19">
        <f>IF(OR($I230=0,$J230=0,$K230=0),0,$H230*INDEX(CALC_StripData!$C$5:$DJ$119,$I230,40+$J230)/$K230)</f>
        <v/>
      </c>
      <c r="R230" s="19">
        <f>IF(OR($I230=0,$J230=0,$K230=0),0,$H230*INDEX(CALC_StripData!$C$5:$DJ$119,$I230,48+$J230)/$K230)</f>
        <v/>
      </c>
      <c r="S230" s="19">
        <f>IF(OR($I230=0,$J230=0,$K230=0),0,$H230*INDEX(CALC_StripData!$C$5:$DJ$119,$I230,56+$J230)/$K230)</f>
        <v/>
      </c>
      <c r="T230" s="19">
        <f>IF(OR($I230=0,$J230=0,$K230=0),0,$H230*INDEX(CALC_StripData!$C$5:$DJ$119,$I230,64+$J230)/$K230)</f>
        <v/>
      </c>
      <c r="U230" s="19">
        <f>IF(OR($I230=0,$J230=0,$K230=0),0,$H230*INDEX(CALC_StripData!$C$5:$DJ$119,$I230,72+$J230)/$K230)</f>
        <v/>
      </c>
      <c r="V230" s="19">
        <f>IF(OR($I230=0,$J230=0,$K230=0),0,$H230*INDEX(CALC_StripData!$C$5:$DJ$119,$I230,80+$J230)/$K230)</f>
        <v/>
      </c>
      <c r="W230" s="19">
        <f>IF(OR($I230=0,$J230=0,$K230=0),0,$H230*INDEX(CALC_StripData!$C$5:$DJ$119,$I230,88+$J230)/$K230)</f>
        <v/>
      </c>
      <c r="X230" s="19">
        <f>IF(OR($I230=0,$J230=0,$K230=0),0,$H230*INDEX(CALC_StripData!$C$5:$DJ$119,$I230,96+$J230)/$K230)</f>
        <v/>
      </c>
      <c r="Y230" s="19">
        <f>IF(OR($I230=0,$J230=0,$K230=0),0,$H230*INDEX(CALC_StripData!$C$5:$DJ$119,$I230,104+$J230)/$K230)</f>
        <v/>
      </c>
      <c r="Z230" s="2">
        <f>ROUND(SUM($L230:$Y230)-$H230,6)</f>
        <v/>
      </c>
    </row>
    <row r="231">
      <c r="A231" s="2" t="n">
        <v>29</v>
      </c>
      <c r="B231" s="2" t="n">
        <v>3</v>
      </c>
      <c r="C231" s="9">
        <f>Settings!$B$6+2</f>
        <v/>
      </c>
      <c r="D231" s="9">
        <f>IN_Shock!$C$42</f>
        <v/>
      </c>
      <c r="E231" s="9">
        <f>IN_Shock!$D$42</f>
        <v/>
      </c>
      <c r="F231" s="9">
        <f>IN_Shock!$E$42</f>
        <v/>
      </c>
      <c r="G231" s="9">
        <f>IN_Shock!$F$42</f>
        <v/>
      </c>
      <c r="H231" s="9">
        <f>IF($F231="Y",IFERROR(IN_Shock!I42,0)*Settings!$B$12,0)</f>
        <v/>
      </c>
      <c r="I231" s="2">
        <f>IFERROR(MATCH($D231,Lists!$B$5:$B$119,0),0)</f>
        <v/>
      </c>
      <c r="J231" s="2">
        <f>IFERROR(MATCH($E231,Lists!$B$124:$B$131,0),0)</f>
        <v/>
      </c>
      <c r="K231" s="2">
        <f>IF(OR($I231=0,$J231=0),0,INDEX(CALC_PP!$C$5:$J$119,$I231,$J231))</f>
        <v/>
      </c>
      <c r="L231" s="19">
        <f>IF(OR($I231=0,$J231=0,$K231=0),0,$H231*INDEX(CALC_StripData!$C$5:$DJ$119,$I231,0+$J231)/$K231)</f>
        <v/>
      </c>
      <c r="M231" s="19">
        <f>IF(OR($I231=0,$J231=0,$K231=0),0,$H231*INDEX(CALC_StripData!$C$5:$DJ$119,$I231,8+$J231)/$K231)</f>
        <v/>
      </c>
      <c r="N231" s="19">
        <f>IF(OR($I231=0,$J231=0,$K231=0),0,$H231*INDEX(CALC_StripData!$C$5:$DJ$119,$I231,16+$J231)/$K231)</f>
        <v/>
      </c>
      <c r="O231" s="19">
        <f>IF(OR($I231=0,$J231=0,$K231=0),0,$H231*INDEX(CALC_StripData!$C$5:$DJ$119,$I231,24+$J231)/$K231)</f>
        <v/>
      </c>
      <c r="P231" s="19">
        <f>IF(OR($I231=0,$J231=0,$K231=0),0,$H231*INDEX(CALC_StripData!$C$5:$DJ$119,$I231,32+$J231)/$K231)</f>
        <v/>
      </c>
      <c r="Q231" s="19">
        <f>IF(OR($I231=0,$J231=0,$K231=0),0,$H231*INDEX(CALC_StripData!$C$5:$DJ$119,$I231,40+$J231)/$K231)</f>
        <v/>
      </c>
      <c r="R231" s="19">
        <f>IF(OR($I231=0,$J231=0,$K231=0),0,$H231*INDEX(CALC_StripData!$C$5:$DJ$119,$I231,48+$J231)/$K231)</f>
        <v/>
      </c>
      <c r="S231" s="19">
        <f>IF(OR($I231=0,$J231=0,$K231=0),0,$H231*INDEX(CALC_StripData!$C$5:$DJ$119,$I231,56+$J231)/$K231)</f>
        <v/>
      </c>
      <c r="T231" s="19">
        <f>IF(OR($I231=0,$J231=0,$K231=0),0,$H231*INDEX(CALC_StripData!$C$5:$DJ$119,$I231,64+$J231)/$K231)</f>
        <v/>
      </c>
      <c r="U231" s="19">
        <f>IF(OR($I231=0,$J231=0,$K231=0),0,$H231*INDEX(CALC_StripData!$C$5:$DJ$119,$I231,72+$J231)/$K231)</f>
        <v/>
      </c>
      <c r="V231" s="19">
        <f>IF(OR($I231=0,$J231=0,$K231=0),0,$H231*INDEX(CALC_StripData!$C$5:$DJ$119,$I231,80+$J231)/$K231)</f>
        <v/>
      </c>
      <c r="W231" s="19">
        <f>IF(OR($I231=0,$J231=0,$K231=0),0,$H231*INDEX(CALC_StripData!$C$5:$DJ$119,$I231,88+$J231)/$K231)</f>
        <v/>
      </c>
      <c r="X231" s="19">
        <f>IF(OR($I231=0,$J231=0,$K231=0),0,$H231*INDEX(CALC_StripData!$C$5:$DJ$119,$I231,96+$J231)/$K231)</f>
        <v/>
      </c>
      <c r="Y231" s="19">
        <f>IF(OR($I231=0,$J231=0,$K231=0),0,$H231*INDEX(CALC_StripData!$C$5:$DJ$119,$I231,104+$J231)/$K231)</f>
        <v/>
      </c>
      <c r="Z231" s="2">
        <f>ROUND(SUM($L231:$Y231)-$H231,6)</f>
        <v/>
      </c>
    </row>
    <row r="232">
      <c r="A232" s="2" t="n">
        <v>29</v>
      </c>
      <c r="B232" s="2" t="n">
        <v>4</v>
      </c>
      <c r="C232" s="9">
        <f>Settings!$B$6+3</f>
        <v/>
      </c>
      <c r="D232" s="9">
        <f>IN_Shock!$C$42</f>
        <v/>
      </c>
      <c r="E232" s="9">
        <f>IN_Shock!$D$42</f>
        <v/>
      </c>
      <c r="F232" s="9">
        <f>IN_Shock!$E$42</f>
        <v/>
      </c>
      <c r="G232" s="9">
        <f>IN_Shock!$F$42</f>
        <v/>
      </c>
      <c r="H232" s="9">
        <f>IF($F232="Y",IFERROR(IN_Shock!J42,0)*Settings!$B$12,0)</f>
        <v/>
      </c>
      <c r="I232" s="2">
        <f>IFERROR(MATCH($D232,Lists!$B$5:$B$119,0),0)</f>
        <v/>
      </c>
      <c r="J232" s="2">
        <f>IFERROR(MATCH($E232,Lists!$B$124:$B$131,0),0)</f>
        <v/>
      </c>
      <c r="K232" s="2">
        <f>IF(OR($I232=0,$J232=0),0,INDEX(CALC_PP!$C$5:$J$119,$I232,$J232))</f>
        <v/>
      </c>
      <c r="L232" s="19">
        <f>IF(OR($I232=0,$J232=0,$K232=0),0,$H232*INDEX(CALC_StripData!$C$5:$DJ$119,$I232,0+$J232)/$K232)</f>
        <v/>
      </c>
      <c r="M232" s="19">
        <f>IF(OR($I232=0,$J232=0,$K232=0),0,$H232*INDEX(CALC_StripData!$C$5:$DJ$119,$I232,8+$J232)/$K232)</f>
        <v/>
      </c>
      <c r="N232" s="19">
        <f>IF(OR($I232=0,$J232=0,$K232=0),0,$H232*INDEX(CALC_StripData!$C$5:$DJ$119,$I232,16+$J232)/$K232)</f>
        <v/>
      </c>
      <c r="O232" s="19">
        <f>IF(OR($I232=0,$J232=0,$K232=0),0,$H232*INDEX(CALC_StripData!$C$5:$DJ$119,$I232,24+$J232)/$K232)</f>
        <v/>
      </c>
      <c r="P232" s="19">
        <f>IF(OR($I232=0,$J232=0,$K232=0),0,$H232*INDEX(CALC_StripData!$C$5:$DJ$119,$I232,32+$J232)/$K232)</f>
        <v/>
      </c>
      <c r="Q232" s="19">
        <f>IF(OR($I232=0,$J232=0,$K232=0),0,$H232*INDEX(CALC_StripData!$C$5:$DJ$119,$I232,40+$J232)/$K232)</f>
        <v/>
      </c>
      <c r="R232" s="19">
        <f>IF(OR($I232=0,$J232=0,$K232=0),0,$H232*INDEX(CALC_StripData!$C$5:$DJ$119,$I232,48+$J232)/$K232)</f>
        <v/>
      </c>
      <c r="S232" s="19">
        <f>IF(OR($I232=0,$J232=0,$K232=0),0,$H232*INDEX(CALC_StripData!$C$5:$DJ$119,$I232,56+$J232)/$K232)</f>
        <v/>
      </c>
      <c r="T232" s="19">
        <f>IF(OR($I232=0,$J232=0,$K232=0),0,$H232*INDEX(CALC_StripData!$C$5:$DJ$119,$I232,64+$J232)/$K232)</f>
        <v/>
      </c>
      <c r="U232" s="19">
        <f>IF(OR($I232=0,$J232=0,$K232=0),0,$H232*INDEX(CALC_StripData!$C$5:$DJ$119,$I232,72+$J232)/$K232)</f>
        <v/>
      </c>
      <c r="V232" s="19">
        <f>IF(OR($I232=0,$J232=0,$K232=0),0,$H232*INDEX(CALC_StripData!$C$5:$DJ$119,$I232,80+$J232)/$K232)</f>
        <v/>
      </c>
      <c r="W232" s="19">
        <f>IF(OR($I232=0,$J232=0,$K232=0),0,$H232*INDEX(CALC_StripData!$C$5:$DJ$119,$I232,88+$J232)/$K232)</f>
        <v/>
      </c>
      <c r="X232" s="19">
        <f>IF(OR($I232=0,$J232=0,$K232=0),0,$H232*INDEX(CALC_StripData!$C$5:$DJ$119,$I232,96+$J232)/$K232)</f>
        <v/>
      </c>
      <c r="Y232" s="19">
        <f>IF(OR($I232=0,$J232=0,$K232=0),0,$H232*INDEX(CALC_StripData!$C$5:$DJ$119,$I232,104+$J232)/$K232)</f>
        <v/>
      </c>
      <c r="Z232" s="2">
        <f>ROUND(SUM($L232:$Y232)-$H232,6)</f>
        <v/>
      </c>
    </row>
    <row r="233">
      <c r="A233" s="2" t="n">
        <v>29</v>
      </c>
      <c r="B233" s="2" t="n">
        <v>5</v>
      </c>
      <c r="C233" s="9">
        <f>Settings!$B$6+4</f>
        <v/>
      </c>
      <c r="D233" s="9">
        <f>IN_Shock!$C$42</f>
        <v/>
      </c>
      <c r="E233" s="9">
        <f>IN_Shock!$D$42</f>
        <v/>
      </c>
      <c r="F233" s="9">
        <f>IN_Shock!$E$42</f>
        <v/>
      </c>
      <c r="G233" s="9">
        <f>IN_Shock!$F$42</f>
        <v/>
      </c>
      <c r="H233" s="9">
        <f>IF($F233="Y",IFERROR(IN_Shock!K42,0)*Settings!$B$12,0)</f>
        <v/>
      </c>
      <c r="I233" s="2">
        <f>IFERROR(MATCH($D233,Lists!$B$5:$B$119,0),0)</f>
        <v/>
      </c>
      <c r="J233" s="2">
        <f>IFERROR(MATCH($E233,Lists!$B$124:$B$131,0),0)</f>
        <v/>
      </c>
      <c r="K233" s="2">
        <f>IF(OR($I233=0,$J233=0),0,INDEX(CALC_PP!$C$5:$J$119,$I233,$J233))</f>
        <v/>
      </c>
      <c r="L233" s="19">
        <f>IF(OR($I233=0,$J233=0,$K233=0),0,$H233*INDEX(CALC_StripData!$C$5:$DJ$119,$I233,0+$J233)/$K233)</f>
        <v/>
      </c>
      <c r="M233" s="19">
        <f>IF(OR($I233=0,$J233=0,$K233=0),0,$H233*INDEX(CALC_StripData!$C$5:$DJ$119,$I233,8+$J233)/$K233)</f>
        <v/>
      </c>
      <c r="N233" s="19">
        <f>IF(OR($I233=0,$J233=0,$K233=0),0,$H233*INDEX(CALC_StripData!$C$5:$DJ$119,$I233,16+$J233)/$K233)</f>
        <v/>
      </c>
      <c r="O233" s="19">
        <f>IF(OR($I233=0,$J233=0,$K233=0),0,$H233*INDEX(CALC_StripData!$C$5:$DJ$119,$I233,24+$J233)/$K233)</f>
        <v/>
      </c>
      <c r="P233" s="19">
        <f>IF(OR($I233=0,$J233=0,$K233=0),0,$H233*INDEX(CALC_StripData!$C$5:$DJ$119,$I233,32+$J233)/$K233)</f>
        <v/>
      </c>
      <c r="Q233" s="19">
        <f>IF(OR($I233=0,$J233=0,$K233=0),0,$H233*INDEX(CALC_StripData!$C$5:$DJ$119,$I233,40+$J233)/$K233)</f>
        <v/>
      </c>
      <c r="R233" s="19">
        <f>IF(OR($I233=0,$J233=0,$K233=0),0,$H233*INDEX(CALC_StripData!$C$5:$DJ$119,$I233,48+$J233)/$K233)</f>
        <v/>
      </c>
      <c r="S233" s="19">
        <f>IF(OR($I233=0,$J233=0,$K233=0),0,$H233*INDEX(CALC_StripData!$C$5:$DJ$119,$I233,56+$J233)/$K233)</f>
        <v/>
      </c>
      <c r="T233" s="19">
        <f>IF(OR($I233=0,$J233=0,$K233=0),0,$H233*INDEX(CALC_StripData!$C$5:$DJ$119,$I233,64+$J233)/$K233)</f>
        <v/>
      </c>
      <c r="U233" s="19">
        <f>IF(OR($I233=0,$J233=0,$K233=0),0,$H233*INDEX(CALC_StripData!$C$5:$DJ$119,$I233,72+$J233)/$K233)</f>
        <v/>
      </c>
      <c r="V233" s="19">
        <f>IF(OR($I233=0,$J233=0,$K233=0),0,$H233*INDEX(CALC_StripData!$C$5:$DJ$119,$I233,80+$J233)/$K233)</f>
        <v/>
      </c>
      <c r="W233" s="19">
        <f>IF(OR($I233=0,$J233=0,$K233=0),0,$H233*INDEX(CALC_StripData!$C$5:$DJ$119,$I233,88+$J233)/$K233)</f>
        <v/>
      </c>
      <c r="X233" s="19">
        <f>IF(OR($I233=0,$J233=0,$K233=0),0,$H233*INDEX(CALC_StripData!$C$5:$DJ$119,$I233,96+$J233)/$K233)</f>
        <v/>
      </c>
      <c r="Y233" s="19">
        <f>IF(OR($I233=0,$J233=0,$K233=0),0,$H233*INDEX(CALC_StripData!$C$5:$DJ$119,$I233,104+$J233)/$K233)</f>
        <v/>
      </c>
      <c r="Z233" s="2">
        <f>ROUND(SUM($L233:$Y233)-$H233,6)</f>
        <v/>
      </c>
    </row>
    <row r="234">
      <c r="A234" s="2" t="n">
        <v>29</v>
      </c>
      <c r="B234" s="2" t="n">
        <v>6</v>
      </c>
      <c r="C234" s="9">
        <f>Settings!$B$6+5</f>
        <v/>
      </c>
      <c r="D234" s="9">
        <f>IN_Shock!$C$42</f>
        <v/>
      </c>
      <c r="E234" s="9">
        <f>IN_Shock!$D$42</f>
        <v/>
      </c>
      <c r="F234" s="9">
        <f>IN_Shock!$E$42</f>
        <v/>
      </c>
      <c r="G234" s="9">
        <f>IN_Shock!$F$42</f>
        <v/>
      </c>
      <c r="H234" s="9">
        <f>IF($F234="Y",IFERROR(IN_Shock!L42,0)*Settings!$B$12,0)</f>
        <v/>
      </c>
      <c r="I234" s="2">
        <f>IFERROR(MATCH($D234,Lists!$B$5:$B$119,0),0)</f>
        <v/>
      </c>
      <c r="J234" s="2">
        <f>IFERROR(MATCH($E234,Lists!$B$124:$B$131,0),0)</f>
        <v/>
      </c>
      <c r="K234" s="2">
        <f>IF(OR($I234=0,$J234=0),0,INDEX(CALC_PP!$C$5:$J$119,$I234,$J234))</f>
        <v/>
      </c>
      <c r="L234" s="19">
        <f>IF(OR($I234=0,$J234=0,$K234=0),0,$H234*INDEX(CALC_StripData!$C$5:$DJ$119,$I234,0+$J234)/$K234)</f>
        <v/>
      </c>
      <c r="M234" s="19">
        <f>IF(OR($I234=0,$J234=0,$K234=0),0,$H234*INDEX(CALC_StripData!$C$5:$DJ$119,$I234,8+$J234)/$K234)</f>
        <v/>
      </c>
      <c r="N234" s="19">
        <f>IF(OR($I234=0,$J234=0,$K234=0),0,$H234*INDEX(CALC_StripData!$C$5:$DJ$119,$I234,16+$J234)/$K234)</f>
        <v/>
      </c>
      <c r="O234" s="19">
        <f>IF(OR($I234=0,$J234=0,$K234=0),0,$H234*INDEX(CALC_StripData!$C$5:$DJ$119,$I234,24+$J234)/$K234)</f>
        <v/>
      </c>
      <c r="P234" s="19">
        <f>IF(OR($I234=0,$J234=0,$K234=0),0,$H234*INDEX(CALC_StripData!$C$5:$DJ$119,$I234,32+$J234)/$K234)</f>
        <v/>
      </c>
      <c r="Q234" s="19">
        <f>IF(OR($I234=0,$J234=0,$K234=0),0,$H234*INDEX(CALC_StripData!$C$5:$DJ$119,$I234,40+$J234)/$K234)</f>
        <v/>
      </c>
      <c r="R234" s="19">
        <f>IF(OR($I234=0,$J234=0,$K234=0),0,$H234*INDEX(CALC_StripData!$C$5:$DJ$119,$I234,48+$J234)/$K234)</f>
        <v/>
      </c>
      <c r="S234" s="19">
        <f>IF(OR($I234=0,$J234=0,$K234=0),0,$H234*INDEX(CALC_StripData!$C$5:$DJ$119,$I234,56+$J234)/$K234)</f>
        <v/>
      </c>
      <c r="T234" s="19">
        <f>IF(OR($I234=0,$J234=0,$K234=0),0,$H234*INDEX(CALC_StripData!$C$5:$DJ$119,$I234,64+$J234)/$K234)</f>
        <v/>
      </c>
      <c r="U234" s="19">
        <f>IF(OR($I234=0,$J234=0,$K234=0),0,$H234*INDEX(CALC_StripData!$C$5:$DJ$119,$I234,72+$J234)/$K234)</f>
        <v/>
      </c>
      <c r="V234" s="19">
        <f>IF(OR($I234=0,$J234=0,$K234=0),0,$H234*INDEX(CALC_StripData!$C$5:$DJ$119,$I234,80+$J234)/$K234)</f>
        <v/>
      </c>
      <c r="W234" s="19">
        <f>IF(OR($I234=0,$J234=0,$K234=0),0,$H234*INDEX(CALC_StripData!$C$5:$DJ$119,$I234,88+$J234)/$K234)</f>
        <v/>
      </c>
      <c r="X234" s="19">
        <f>IF(OR($I234=0,$J234=0,$K234=0),0,$H234*INDEX(CALC_StripData!$C$5:$DJ$119,$I234,96+$J234)/$K234)</f>
        <v/>
      </c>
      <c r="Y234" s="19">
        <f>IF(OR($I234=0,$J234=0,$K234=0),0,$H234*INDEX(CALC_StripData!$C$5:$DJ$119,$I234,104+$J234)/$K234)</f>
        <v/>
      </c>
      <c r="Z234" s="2">
        <f>ROUND(SUM($L234:$Y234)-$H234,6)</f>
        <v/>
      </c>
    </row>
    <row r="235">
      <c r="A235" s="2" t="n">
        <v>29</v>
      </c>
      <c r="B235" s="2" t="n">
        <v>7</v>
      </c>
      <c r="C235" s="9">
        <f>Settings!$B$6+6</f>
        <v/>
      </c>
      <c r="D235" s="9">
        <f>IN_Shock!$C$42</f>
        <v/>
      </c>
      <c r="E235" s="9">
        <f>IN_Shock!$D$42</f>
        <v/>
      </c>
      <c r="F235" s="9">
        <f>IN_Shock!$E$42</f>
        <v/>
      </c>
      <c r="G235" s="9">
        <f>IN_Shock!$F$42</f>
        <v/>
      </c>
      <c r="H235" s="9">
        <f>IF($F235="Y",IFERROR(IN_Shock!M42,0)*Settings!$B$12,0)</f>
        <v/>
      </c>
      <c r="I235" s="2">
        <f>IFERROR(MATCH($D235,Lists!$B$5:$B$119,0),0)</f>
        <v/>
      </c>
      <c r="J235" s="2">
        <f>IFERROR(MATCH($E235,Lists!$B$124:$B$131,0),0)</f>
        <v/>
      </c>
      <c r="K235" s="2">
        <f>IF(OR($I235=0,$J235=0),0,INDEX(CALC_PP!$C$5:$J$119,$I235,$J235))</f>
        <v/>
      </c>
      <c r="L235" s="19">
        <f>IF(OR($I235=0,$J235=0,$K235=0),0,$H235*INDEX(CALC_StripData!$C$5:$DJ$119,$I235,0+$J235)/$K235)</f>
        <v/>
      </c>
      <c r="M235" s="19">
        <f>IF(OR($I235=0,$J235=0,$K235=0),0,$H235*INDEX(CALC_StripData!$C$5:$DJ$119,$I235,8+$J235)/$K235)</f>
        <v/>
      </c>
      <c r="N235" s="19">
        <f>IF(OR($I235=0,$J235=0,$K235=0),0,$H235*INDEX(CALC_StripData!$C$5:$DJ$119,$I235,16+$J235)/$K235)</f>
        <v/>
      </c>
      <c r="O235" s="19">
        <f>IF(OR($I235=0,$J235=0,$K235=0),0,$H235*INDEX(CALC_StripData!$C$5:$DJ$119,$I235,24+$J235)/$K235)</f>
        <v/>
      </c>
      <c r="P235" s="19">
        <f>IF(OR($I235=0,$J235=0,$K235=0),0,$H235*INDEX(CALC_StripData!$C$5:$DJ$119,$I235,32+$J235)/$K235)</f>
        <v/>
      </c>
      <c r="Q235" s="19">
        <f>IF(OR($I235=0,$J235=0,$K235=0),0,$H235*INDEX(CALC_StripData!$C$5:$DJ$119,$I235,40+$J235)/$K235)</f>
        <v/>
      </c>
      <c r="R235" s="19">
        <f>IF(OR($I235=0,$J235=0,$K235=0),0,$H235*INDEX(CALC_StripData!$C$5:$DJ$119,$I235,48+$J235)/$K235)</f>
        <v/>
      </c>
      <c r="S235" s="19">
        <f>IF(OR($I235=0,$J235=0,$K235=0),0,$H235*INDEX(CALC_StripData!$C$5:$DJ$119,$I235,56+$J235)/$K235)</f>
        <v/>
      </c>
      <c r="T235" s="19">
        <f>IF(OR($I235=0,$J235=0,$K235=0),0,$H235*INDEX(CALC_StripData!$C$5:$DJ$119,$I235,64+$J235)/$K235)</f>
        <v/>
      </c>
      <c r="U235" s="19">
        <f>IF(OR($I235=0,$J235=0,$K235=0),0,$H235*INDEX(CALC_StripData!$C$5:$DJ$119,$I235,72+$J235)/$K235)</f>
        <v/>
      </c>
      <c r="V235" s="19">
        <f>IF(OR($I235=0,$J235=0,$K235=0),0,$H235*INDEX(CALC_StripData!$C$5:$DJ$119,$I235,80+$J235)/$K235)</f>
        <v/>
      </c>
      <c r="W235" s="19">
        <f>IF(OR($I235=0,$J235=0,$K235=0),0,$H235*INDEX(CALC_StripData!$C$5:$DJ$119,$I235,88+$J235)/$K235)</f>
        <v/>
      </c>
      <c r="X235" s="19">
        <f>IF(OR($I235=0,$J235=0,$K235=0),0,$H235*INDEX(CALC_StripData!$C$5:$DJ$119,$I235,96+$J235)/$K235)</f>
        <v/>
      </c>
      <c r="Y235" s="19">
        <f>IF(OR($I235=0,$J235=0,$K235=0),0,$H235*INDEX(CALC_StripData!$C$5:$DJ$119,$I235,104+$J235)/$K235)</f>
        <v/>
      </c>
      <c r="Z235" s="2">
        <f>ROUND(SUM($L235:$Y235)-$H235,6)</f>
        <v/>
      </c>
    </row>
    <row r="236">
      <c r="A236" s="2" t="n">
        <v>29</v>
      </c>
      <c r="B236" s="2" t="n">
        <v>8</v>
      </c>
      <c r="C236" s="9">
        <f>Settings!$B$6+7</f>
        <v/>
      </c>
      <c r="D236" s="9">
        <f>IN_Shock!$C$42</f>
        <v/>
      </c>
      <c r="E236" s="9">
        <f>IN_Shock!$D$42</f>
        <v/>
      </c>
      <c r="F236" s="9">
        <f>IN_Shock!$E$42</f>
        <v/>
      </c>
      <c r="G236" s="9">
        <f>IN_Shock!$F$42</f>
        <v/>
      </c>
      <c r="H236" s="9">
        <f>IF($F236="Y",IFERROR(IN_Shock!N42,0)*Settings!$B$12,0)</f>
        <v/>
      </c>
      <c r="I236" s="2">
        <f>IFERROR(MATCH($D236,Lists!$B$5:$B$119,0),0)</f>
        <v/>
      </c>
      <c r="J236" s="2">
        <f>IFERROR(MATCH($E236,Lists!$B$124:$B$131,0),0)</f>
        <v/>
      </c>
      <c r="K236" s="2">
        <f>IF(OR($I236=0,$J236=0),0,INDEX(CALC_PP!$C$5:$J$119,$I236,$J236))</f>
        <v/>
      </c>
      <c r="L236" s="19">
        <f>IF(OR($I236=0,$J236=0,$K236=0),0,$H236*INDEX(CALC_StripData!$C$5:$DJ$119,$I236,0+$J236)/$K236)</f>
        <v/>
      </c>
      <c r="M236" s="19">
        <f>IF(OR($I236=0,$J236=0,$K236=0),0,$H236*INDEX(CALC_StripData!$C$5:$DJ$119,$I236,8+$J236)/$K236)</f>
        <v/>
      </c>
      <c r="N236" s="19">
        <f>IF(OR($I236=0,$J236=0,$K236=0),0,$H236*INDEX(CALC_StripData!$C$5:$DJ$119,$I236,16+$J236)/$K236)</f>
        <v/>
      </c>
      <c r="O236" s="19">
        <f>IF(OR($I236=0,$J236=0,$K236=0),0,$H236*INDEX(CALC_StripData!$C$5:$DJ$119,$I236,24+$J236)/$K236)</f>
        <v/>
      </c>
      <c r="P236" s="19">
        <f>IF(OR($I236=0,$J236=0,$K236=0),0,$H236*INDEX(CALC_StripData!$C$5:$DJ$119,$I236,32+$J236)/$K236)</f>
        <v/>
      </c>
      <c r="Q236" s="19">
        <f>IF(OR($I236=0,$J236=0,$K236=0),0,$H236*INDEX(CALC_StripData!$C$5:$DJ$119,$I236,40+$J236)/$K236)</f>
        <v/>
      </c>
      <c r="R236" s="19">
        <f>IF(OR($I236=0,$J236=0,$K236=0),0,$H236*INDEX(CALC_StripData!$C$5:$DJ$119,$I236,48+$J236)/$K236)</f>
        <v/>
      </c>
      <c r="S236" s="19">
        <f>IF(OR($I236=0,$J236=0,$K236=0),0,$H236*INDEX(CALC_StripData!$C$5:$DJ$119,$I236,56+$J236)/$K236)</f>
        <v/>
      </c>
      <c r="T236" s="19">
        <f>IF(OR($I236=0,$J236=0,$K236=0),0,$H236*INDEX(CALC_StripData!$C$5:$DJ$119,$I236,64+$J236)/$K236)</f>
        <v/>
      </c>
      <c r="U236" s="19">
        <f>IF(OR($I236=0,$J236=0,$K236=0),0,$H236*INDEX(CALC_StripData!$C$5:$DJ$119,$I236,72+$J236)/$K236)</f>
        <v/>
      </c>
      <c r="V236" s="19">
        <f>IF(OR($I236=0,$J236=0,$K236=0),0,$H236*INDEX(CALC_StripData!$C$5:$DJ$119,$I236,80+$J236)/$K236)</f>
        <v/>
      </c>
      <c r="W236" s="19">
        <f>IF(OR($I236=0,$J236=0,$K236=0),0,$H236*INDEX(CALC_StripData!$C$5:$DJ$119,$I236,88+$J236)/$K236)</f>
        <v/>
      </c>
      <c r="X236" s="19">
        <f>IF(OR($I236=0,$J236=0,$K236=0),0,$H236*INDEX(CALC_StripData!$C$5:$DJ$119,$I236,96+$J236)/$K236)</f>
        <v/>
      </c>
      <c r="Y236" s="19">
        <f>IF(OR($I236=0,$J236=0,$K236=0),0,$H236*INDEX(CALC_StripData!$C$5:$DJ$119,$I236,104+$J236)/$K236)</f>
        <v/>
      </c>
      <c r="Z236" s="2">
        <f>ROUND(SUM($L236:$Y236)-$H236,6)</f>
        <v/>
      </c>
    </row>
    <row r="237">
      <c r="A237" s="2" t="n">
        <v>30</v>
      </c>
      <c r="B237" s="2" t="n">
        <v>1</v>
      </c>
      <c r="C237" s="9">
        <f>Settings!$B$6+0</f>
        <v/>
      </c>
      <c r="D237" s="9">
        <f>IN_Shock!$C$43</f>
        <v/>
      </c>
      <c r="E237" s="9">
        <f>IN_Shock!$D$43</f>
        <v/>
      </c>
      <c r="F237" s="9">
        <f>IN_Shock!$E$43</f>
        <v/>
      </c>
      <c r="G237" s="9">
        <f>IN_Shock!$F$43</f>
        <v/>
      </c>
      <c r="H237" s="9">
        <f>IF($F237="Y",IFERROR(IN_Shock!G43,0)*Settings!$B$12,0)</f>
        <v/>
      </c>
      <c r="I237" s="2">
        <f>IFERROR(MATCH($D237,Lists!$B$5:$B$119,0),0)</f>
        <v/>
      </c>
      <c r="J237" s="2">
        <f>IFERROR(MATCH($E237,Lists!$B$124:$B$131,0),0)</f>
        <v/>
      </c>
      <c r="K237" s="2">
        <f>IF(OR($I237=0,$J237=0),0,INDEX(CALC_PP!$C$5:$J$119,$I237,$J237))</f>
        <v/>
      </c>
      <c r="L237" s="19">
        <f>IF(OR($I237=0,$J237=0,$K237=0),0,$H237*INDEX(CALC_StripData!$C$5:$DJ$119,$I237,0+$J237)/$K237)</f>
        <v/>
      </c>
      <c r="M237" s="19">
        <f>IF(OR($I237=0,$J237=0,$K237=0),0,$H237*INDEX(CALC_StripData!$C$5:$DJ$119,$I237,8+$J237)/$K237)</f>
        <v/>
      </c>
      <c r="N237" s="19">
        <f>IF(OR($I237=0,$J237=0,$K237=0),0,$H237*INDEX(CALC_StripData!$C$5:$DJ$119,$I237,16+$J237)/$K237)</f>
        <v/>
      </c>
      <c r="O237" s="19">
        <f>IF(OR($I237=0,$J237=0,$K237=0),0,$H237*INDEX(CALC_StripData!$C$5:$DJ$119,$I237,24+$J237)/$K237)</f>
        <v/>
      </c>
      <c r="P237" s="19">
        <f>IF(OR($I237=0,$J237=0,$K237=0),0,$H237*INDEX(CALC_StripData!$C$5:$DJ$119,$I237,32+$J237)/$K237)</f>
        <v/>
      </c>
      <c r="Q237" s="19">
        <f>IF(OR($I237=0,$J237=0,$K237=0),0,$H237*INDEX(CALC_StripData!$C$5:$DJ$119,$I237,40+$J237)/$K237)</f>
        <v/>
      </c>
      <c r="R237" s="19">
        <f>IF(OR($I237=0,$J237=0,$K237=0),0,$H237*INDEX(CALC_StripData!$C$5:$DJ$119,$I237,48+$J237)/$K237)</f>
        <v/>
      </c>
      <c r="S237" s="19">
        <f>IF(OR($I237=0,$J237=0,$K237=0),0,$H237*INDEX(CALC_StripData!$C$5:$DJ$119,$I237,56+$J237)/$K237)</f>
        <v/>
      </c>
      <c r="T237" s="19">
        <f>IF(OR($I237=0,$J237=0,$K237=0),0,$H237*INDEX(CALC_StripData!$C$5:$DJ$119,$I237,64+$J237)/$K237)</f>
        <v/>
      </c>
      <c r="U237" s="19">
        <f>IF(OR($I237=0,$J237=0,$K237=0),0,$H237*INDEX(CALC_StripData!$C$5:$DJ$119,$I237,72+$J237)/$K237)</f>
        <v/>
      </c>
      <c r="V237" s="19">
        <f>IF(OR($I237=0,$J237=0,$K237=0),0,$H237*INDEX(CALC_StripData!$C$5:$DJ$119,$I237,80+$J237)/$K237)</f>
        <v/>
      </c>
      <c r="W237" s="19">
        <f>IF(OR($I237=0,$J237=0,$K237=0),0,$H237*INDEX(CALC_StripData!$C$5:$DJ$119,$I237,88+$J237)/$K237)</f>
        <v/>
      </c>
      <c r="X237" s="19">
        <f>IF(OR($I237=0,$J237=0,$K237=0),0,$H237*INDEX(CALC_StripData!$C$5:$DJ$119,$I237,96+$J237)/$K237)</f>
        <v/>
      </c>
      <c r="Y237" s="19">
        <f>IF(OR($I237=0,$J237=0,$K237=0),0,$H237*INDEX(CALC_StripData!$C$5:$DJ$119,$I237,104+$J237)/$K237)</f>
        <v/>
      </c>
      <c r="Z237" s="2">
        <f>ROUND(SUM($L237:$Y237)-$H237,6)</f>
        <v/>
      </c>
    </row>
    <row r="238">
      <c r="A238" s="2" t="n">
        <v>30</v>
      </c>
      <c r="B238" s="2" t="n">
        <v>2</v>
      </c>
      <c r="C238" s="9">
        <f>Settings!$B$6+1</f>
        <v/>
      </c>
      <c r="D238" s="9">
        <f>IN_Shock!$C$43</f>
        <v/>
      </c>
      <c r="E238" s="9">
        <f>IN_Shock!$D$43</f>
        <v/>
      </c>
      <c r="F238" s="9">
        <f>IN_Shock!$E$43</f>
        <v/>
      </c>
      <c r="G238" s="9">
        <f>IN_Shock!$F$43</f>
        <v/>
      </c>
      <c r="H238" s="9">
        <f>IF($F238="Y",IFERROR(IN_Shock!H43,0)*Settings!$B$12,0)</f>
        <v/>
      </c>
      <c r="I238" s="2">
        <f>IFERROR(MATCH($D238,Lists!$B$5:$B$119,0),0)</f>
        <v/>
      </c>
      <c r="J238" s="2">
        <f>IFERROR(MATCH($E238,Lists!$B$124:$B$131,0),0)</f>
        <v/>
      </c>
      <c r="K238" s="2">
        <f>IF(OR($I238=0,$J238=0),0,INDEX(CALC_PP!$C$5:$J$119,$I238,$J238))</f>
        <v/>
      </c>
      <c r="L238" s="19">
        <f>IF(OR($I238=0,$J238=0,$K238=0),0,$H238*INDEX(CALC_StripData!$C$5:$DJ$119,$I238,0+$J238)/$K238)</f>
        <v/>
      </c>
      <c r="M238" s="19">
        <f>IF(OR($I238=0,$J238=0,$K238=0),0,$H238*INDEX(CALC_StripData!$C$5:$DJ$119,$I238,8+$J238)/$K238)</f>
        <v/>
      </c>
      <c r="N238" s="19">
        <f>IF(OR($I238=0,$J238=0,$K238=0),0,$H238*INDEX(CALC_StripData!$C$5:$DJ$119,$I238,16+$J238)/$K238)</f>
        <v/>
      </c>
      <c r="O238" s="19">
        <f>IF(OR($I238=0,$J238=0,$K238=0),0,$H238*INDEX(CALC_StripData!$C$5:$DJ$119,$I238,24+$J238)/$K238)</f>
        <v/>
      </c>
      <c r="P238" s="19">
        <f>IF(OR($I238=0,$J238=0,$K238=0),0,$H238*INDEX(CALC_StripData!$C$5:$DJ$119,$I238,32+$J238)/$K238)</f>
        <v/>
      </c>
      <c r="Q238" s="19">
        <f>IF(OR($I238=0,$J238=0,$K238=0),0,$H238*INDEX(CALC_StripData!$C$5:$DJ$119,$I238,40+$J238)/$K238)</f>
        <v/>
      </c>
      <c r="R238" s="19">
        <f>IF(OR($I238=0,$J238=0,$K238=0),0,$H238*INDEX(CALC_StripData!$C$5:$DJ$119,$I238,48+$J238)/$K238)</f>
        <v/>
      </c>
      <c r="S238" s="19">
        <f>IF(OR($I238=0,$J238=0,$K238=0),0,$H238*INDEX(CALC_StripData!$C$5:$DJ$119,$I238,56+$J238)/$K238)</f>
        <v/>
      </c>
      <c r="T238" s="19">
        <f>IF(OR($I238=0,$J238=0,$K238=0),0,$H238*INDEX(CALC_StripData!$C$5:$DJ$119,$I238,64+$J238)/$K238)</f>
        <v/>
      </c>
      <c r="U238" s="19">
        <f>IF(OR($I238=0,$J238=0,$K238=0),0,$H238*INDEX(CALC_StripData!$C$5:$DJ$119,$I238,72+$J238)/$K238)</f>
        <v/>
      </c>
      <c r="V238" s="19">
        <f>IF(OR($I238=0,$J238=0,$K238=0),0,$H238*INDEX(CALC_StripData!$C$5:$DJ$119,$I238,80+$J238)/$K238)</f>
        <v/>
      </c>
      <c r="W238" s="19">
        <f>IF(OR($I238=0,$J238=0,$K238=0),0,$H238*INDEX(CALC_StripData!$C$5:$DJ$119,$I238,88+$J238)/$K238)</f>
        <v/>
      </c>
      <c r="X238" s="19">
        <f>IF(OR($I238=0,$J238=0,$K238=0),0,$H238*INDEX(CALC_StripData!$C$5:$DJ$119,$I238,96+$J238)/$K238)</f>
        <v/>
      </c>
      <c r="Y238" s="19">
        <f>IF(OR($I238=0,$J238=0,$K238=0),0,$H238*INDEX(CALC_StripData!$C$5:$DJ$119,$I238,104+$J238)/$K238)</f>
        <v/>
      </c>
      <c r="Z238" s="2">
        <f>ROUND(SUM($L238:$Y238)-$H238,6)</f>
        <v/>
      </c>
    </row>
    <row r="239">
      <c r="A239" s="2" t="n">
        <v>30</v>
      </c>
      <c r="B239" s="2" t="n">
        <v>3</v>
      </c>
      <c r="C239" s="9">
        <f>Settings!$B$6+2</f>
        <v/>
      </c>
      <c r="D239" s="9">
        <f>IN_Shock!$C$43</f>
        <v/>
      </c>
      <c r="E239" s="9">
        <f>IN_Shock!$D$43</f>
        <v/>
      </c>
      <c r="F239" s="9">
        <f>IN_Shock!$E$43</f>
        <v/>
      </c>
      <c r="G239" s="9">
        <f>IN_Shock!$F$43</f>
        <v/>
      </c>
      <c r="H239" s="9">
        <f>IF($F239="Y",IFERROR(IN_Shock!I43,0)*Settings!$B$12,0)</f>
        <v/>
      </c>
      <c r="I239" s="2">
        <f>IFERROR(MATCH($D239,Lists!$B$5:$B$119,0),0)</f>
        <v/>
      </c>
      <c r="J239" s="2">
        <f>IFERROR(MATCH($E239,Lists!$B$124:$B$131,0),0)</f>
        <v/>
      </c>
      <c r="K239" s="2">
        <f>IF(OR($I239=0,$J239=0),0,INDEX(CALC_PP!$C$5:$J$119,$I239,$J239))</f>
        <v/>
      </c>
      <c r="L239" s="19">
        <f>IF(OR($I239=0,$J239=0,$K239=0),0,$H239*INDEX(CALC_StripData!$C$5:$DJ$119,$I239,0+$J239)/$K239)</f>
        <v/>
      </c>
      <c r="M239" s="19">
        <f>IF(OR($I239=0,$J239=0,$K239=0),0,$H239*INDEX(CALC_StripData!$C$5:$DJ$119,$I239,8+$J239)/$K239)</f>
        <v/>
      </c>
      <c r="N239" s="19">
        <f>IF(OR($I239=0,$J239=0,$K239=0),0,$H239*INDEX(CALC_StripData!$C$5:$DJ$119,$I239,16+$J239)/$K239)</f>
        <v/>
      </c>
      <c r="O239" s="19">
        <f>IF(OR($I239=0,$J239=0,$K239=0),0,$H239*INDEX(CALC_StripData!$C$5:$DJ$119,$I239,24+$J239)/$K239)</f>
        <v/>
      </c>
      <c r="P239" s="19">
        <f>IF(OR($I239=0,$J239=0,$K239=0),0,$H239*INDEX(CALC_StripData!$C$5:$DJ$119,$I239,32+$J239)/$K239)</f>
        <v/>
      </c>
      <c r="Q239" s="19">
        <f>IF(OR($I239=0,$J239=0,$K239=0),0,$H239*INDEX(CALC_StripData!$C$5:$DJ$119,$I239,40+$J239)/$K239)</f>
        <v/>
      </c>
      <c r="R239" s="19">
        <f>IF(OR($I239=0,$J239=0,$K239=0),0,$H239*INDEX(CALC_StripData!$C$5:$DJ$119,$I239,48+$J239)/$K239)</f>
        <v/>
      </c>
      <c r="S239" s="19">
        <f>IF(OR($I239=0,$J239=0,$K239=0),0,$H239*INDEX(CALC_StripData!$C$5:$DJ$119,$I239,56+$J239)/$K239)</f>
        <v/>
      </c>
      <c r="T239" s="19">
        <f>IF(OR($I239=0,$J239=0,$K239=0),0,$H239*INDEX(CALC_StripData!$C$5:$DJ$119,$I239,64+$J239)/$K239)</f>
        <v/>
      </c>
      <c r="U239" s="19">
        <f>IF(OR($I239=0,$J239=0,$K239=0),0,$H239*INDEX(CALC_StripData!$C$5:$DJ$119,$I239,72+$J239)/$K239)</f>
        <v/>
      </c>
      <c r="V239" s="19">
        <f>IF(OR($I239=0,$J239=0,$K239=0),0,$H239*INDEX(CALC_StripData!$C$5:$DJ$119,$I239,80+$J239)/$K239)</f>
        <v/>
      </c>
      <c r="W239" s="19">
        <f>IF(OR($I239=0,$J239=0,$K239=0),0,$H239*INDEX(CALC_StripData!$C$5:$DJ$119,$I239,88+$J239)/$K239)</f>
        <v/>
      </c>
      <c r="X239" s="19">
        <f>IF(OR($I239=0,$J239=0,$K239=0),0,$H239*INDEX(CALC_StripData!$C$5:$DJ$119,$I239,96+$J239)/$K239)</f>
        <v/>
      </c>
      <c r="Y239" s="19">
        <f>IF(OR($I239=0,$J239=0,$K239=0),0,$H239*INDEX(CALC_StripData!$C$5:$DJ$119,$I239,104+$J239)/$K239)</f>
        <v/>
      </c>
      <c r="Z239" s="2">
        <f>ROUND(SUM($L239:$Y239)-$H239,6)</f>
        <v/>
      </c>
    </row>
    <row r="240">
      <c r="A240" s="2" t="n">
        <v>30</v>
      </c>
      <c r="B240" s="2" t="n">
        <v>4</v>
      </c>
      <c r="C240" s="9">
        <f>Settings!$B$6+3</f>
        <v/>
      </c>
      <c r="D240" s="9">
        <f>IN_Shock!$C$43</f>
        <v/>
      </c>
      <c r="E240" s="9">
        <f>IN_Shock!$D$43</f>
        <v/>
      </c>
      <c r="F240" s="9">
        <f>IN_Shock!$E$43</f>
        <v/>
      </c>
      <c r="G240" s="9">
        <f>IN_Shock!$F$43</f>
        <v/>
      </c>
      <c r="H240" s="9">
        <f>IF($F240="Y",IFERROR(IN_Shock!J43,0)*Settings!$B$12,0)</f>
        <v/>
      </c>
      <c r="I240" s="2">
        <f>IFERROR(MATCH($D240,Lists!$B$5:$B$119,0),0)</f>
        <v/>
      </c>
      <c r="J240" s="2">
        <f>IFERROR(MATCH($E240,Lists!$B$124:$B$131,0),0)</f>
        <v/>
      </c>
      <c r="K240" s="2">
        <f>IF(OR($I240=0,$J240=0),0,INDEX(CALC_PP!$C$5:$J$119,$I240,$J240))</f>
        <v/>
      </c>
      <c r="L240" s="19">
        <f>IF(OR($I240=0,$J240=0,$K240=0),0,$H240*INDEX(CALC_StripData!$C$5:$DJ$119,$I240,0+$J240)/$K240)</f>
        <v/>
      </c>
      <c r="M240" s="19">
        <f>IF(OR($I240=0,$J240=0,$K240=0),0,$H240*INDEX(CALC_StripData!$C$5:$DJ$119,$I240,8+$J240)/$K240)</f>
        <v/>
      </c>
      <c r="N240" s="19">
        <f>IF(OR($I240=0,$J240=0,$K240=0),0,$H240*INDEX(CALC_StripData!$C$5:$DJ$119,$I240,16+$J240)/$K240)</f>
        <v/>
      </c>
      <c r="O240" s="19">
        <f>IF(OR($I240=0,$J240=0,$K240=0),0,$H240*INDEX(CALC_StripData!$C$5:$DJ$119,$I240,24+$J240)/$K240)</f>
        <v/>
      </c>
      <c r="P240" s="19">
        <f>IF(OR($I240=0,$J240=0,$K240=0),0,$H240*INDEX(CALC_StripData!$C$5:$DJ$119,$I240,32+$J240)/$K240)</f>
        <v/>
      </c>
      <c r="Q240" s="19">
        <f>IF(OR($I240=0,$J240=0,$K240=0),0,$H240*INDEX(CALC_StripData!$C$5:$DJ$119,$I240,40+$J240)/$K240)</f>
        <v/>
      </c>
      <c r="R240" s="19">
        <f>IF(OR($I240=0,$J240=0,$K240=0),0,$H240*INDEX(CALC_StripData!$C$5:$DJ$119,$I240,48+$J240)/$K240)</f>
        <v/>
      </c>
      <c r="S240" s="19">
        <f>IF(OR($I240=0,$J240=0,$K240=0),0,$H240*INDEX(CALC_StripData!$C$5:$DJ$119,$I240,56+$J240)/$K240)</f>
        <v/>
      </c>
      <c r="T240" s="19">
        <f>IF(OR($I240=0,$J240=0,$K240=0),0,$H240*INDEX(CALC_StripData!$C$5:$DJ$119,$I240,64+$J240)/$K240)</f>
        <v/>
      </c>
      <c r="U240" s="19">
        <f>IF(OR($I240=0,$J240=0,$K240=0),0,$H240*INDEX(CALC_StripData!$C$5:$DJ$119,$I240,72+$J240)/$K240)</f>
        <v/>
      </c>
      <c r="V240" s="19">
        <f>IF(OR($I240=0,$J240=0,$K240=0),0,$H240*INDEX(CALC_StripData!$C$5:$DJ$119,$I240,80+$J240)/$K240)</f>
        <v/>
      </c>
      <c r="W240" s="19">
        <f>IF(OR($I240=0,$J240=0,$K240=0),0,$H240*INDEX(CALC_StripData!$C$5:$DJ$119,$I240,88+$J240)/$K240)</f>
        <v/>
      </c>
      <c r="X240" s="19">
        <f>IF(OR($I240=0,$J240=0,$K240=0),0,$H240*INDEX(CALC_StripData!$C$5:$DJ$119,$I240,96+$J240)/$K240)</f>
        <v/>
      </c>
      <c r="Y240" s="19">
        <f>IF(OR($I240=0,$J240=0,$K240=0),0,$H240*INDEX(CALC_StripData!$C$5:$DJ$119,$I240,104+$J240)/$K240)</f>
        <v/>
      </c>
      <c r="Z240" s="2">
        <f>ROUND(SUM($L240:$Y240)-$H240,6)</f>
        <v/>
      </c>
    </row>
    <row r="241">
      <c r="A241" s="2" t="n">
        <v>30</v>
      </c>
      <c r="B241" s="2" t="n">
        <v>5</v>
      </c>
      <c r="C241" s="9">
        <f>Settings!$B$6+4</f>
        <v/>
      </c>
      <c r="D241" s="9">
        <f>IN_Shock!$C$43</f>
        <v/>
      </c>
      <c r="E241" s="9">
        <f>IN_Shock!$D$43</f>
        <v/>
      </c>
      <c r="F241" s="9">
        <f>IN_Shock!$E$43</f>
        <v/>
      </c>
      <c r="G241" s="9">
        <f>IN_Shock!$F$43</f>
        <v/>
      </c>
      <c r="H241" s="9">
        <f>IF($F241="Y",IFERROR(IN_Shock!K43,0)*Settings!$B$12,0)</f>
        <v/>
      </c>
      <c r="I241" s="2">
        <f>IFERROR(MATCH($D241,Lists!$B$5:$B$119,0),0)</f>
        <v/>
      </c>
      <c r="J241" s="2">
        <f>IFERROR(MATCH($E241,Lists!$B$124:$B$131,0),0)</f>
        <v/>
      </c>
      <c r="K241" s="2">
        <f>IF(OR($I241=0,$J241=0),0,INDEX(CALC_PP!$C$5:$J$119,$I241,$J241))</f>
        <v/>
      </c>
      <c r="L241" s="19">
        <f>IF(OR($I241=0,$J241=0,$K241=0),0,$H241*INDEX(CALC_StripData!$C$5:$DJ$119,$I241,0+$J241)/$K241)</f>
        <v/>
      </c>
      <c r="M241" s="19">
        <f>IF(OR($I241=0,$J241=0,$K241=0),0,$H241*INDEX(CALC_StripData!$C$5:$DJ$119,$I241,8+$J241)/$K241)</f>
        <v/>
      </c>
      <c r="N241" s="19">
        <f>IF(OR($I241=0,$J241=0,$K241=0),0,$H241*INDEX(CALC_StripData!$C$5:$DJ$119,$I241,16+$J241)/$K241)</f>
        <v/>
      </c>
      <c r="O241" s="19">
        <f>IF(OR($I241=0,$J241=0,$K241=0),0,$H241*INDEX(CALC_StripData!$C$5:$DJ$119,$I241,24+$J241)/$K241)</f>
        <v/>
      </c>
      <c r="P241" s="19">
        <f>IF(OR($I241=0,$J241=0,$K241=0),0,$H241*INDEX(CALC_StripData!$C$5:$DJ$119,$I241,32+$J241)/$K241)</f>
        <v/>
      </c>
      <c r="Q241" s="19">
        <f>IF(OR($I241=0,$J241=0,$K241=0),0,$H241*INDEX(CALC_StripData!$C$5:$DJ$119,$I241,40+$J241)/$K241)</f>
        <v/>
      </c>
      <c r="R241" s="19">
        <f>IF(OR($I241=0,$J241=0,$K241=0),0,$H241*INDEX(CALC_StripData!$C$5:$DJ$119,$I241,48+$J241)/$K241)</f>
        <v/>
      </c>
      <c r="S241" s="19">
        <f>IF(OR($I241=0,$J241=0,$K241=0),0,$H241*INDEX(CALC_StripData!$C$5:$DJ$119,$I241,56+$J241)/$K241)</f>
        <v/>
      </c>
      <c r="T241" s="19">
        <f>IF(OR($I241=0,$J241=0,$K241=0),0,$H241*INDEX(CALC_StripData!$C$5:$DJ$119,$I241,64+$J241)/$K241)</f>
        <v/>
      </c>
      <c r="U241" s="19">
        <f>IF(OR($I241=0,$J241=0,$K241=0),0,$H241*INDEX(CALC_StripData!$C$5:$DJ$119,$I241,72+$J241)/$K241)</f>
        <v/>
      </c>
      <c r="V241" s="19">
        <f>IF(OR($I241=0,$J241=0,$K241=0),0,$H241*INDEX(CALC_StripData!$C$5:$DJ$119,$I241,80+$J241)/$K241)</f>
        <v/>
      </c>
      <c r="W241" s="19">
        <f>IF(OR($I241=0,$J241=0,$K241=0),0,$H241*INDEX(CALC_StripData!$C$5:$DJ$119,$I241,88+$J241)/$K241)</f>
        <v/>
      </c>
      <c r="X241" s="19">
        <f>IF(OR($I241=0,$J241=0,$K241=0),0,$H241*INDEX(CALC_StripData!$C$5:$DJ$119,$I241,96+$J241)/$K241)</f>
        <v/>
      </c>
      <c r="Y241" s="19">
        <f>IF(OR($I241=0,$J241=0,$K241=0),0,$H241*INDEX(CALC_StripData!$C$5:$DJ$119,$I241,104+$J241)/$K241)</f>
        <v/>
      </c>
      <c r="Z241" s="2">
        <f>ROUND(SUM($L241:$Y241)-$H241,6)</f>
        <v/>
      </c>
    </row>
    <row r="242">
      <c r="A242" s="2" t="n">
        <v>30</v>
      </c>
      <c r="B242" s="2" t="n">
        <v>6</v>
      </c>
      <c r="C242" s="9">
        <f>Settings!$B$6+5</f>
        <v/>
      </c>
      <c r="D242" s="9">
        <f>IN_Shock!$C$43</f>
        <v/>
      </c>
      <c r="E242" s="9">
        <f>IN_Shock!$D$43</f>
        <v/>
      </c>
      <c r="F242" s="9">
        <f>IN_Shock!$E$43</f>
        <v/>
      </c>
      <c r="G242" s="9">
        <f>IN_Shock!$F$43</f>
        <v/>
      </c>
      <c r="H242" s="9">
        <f>IF($F242="Y",IFERROR(IN_Shock!L43,0)*Settings!$B$12,0)</f>
        <v/>
      </c>
      <c r="I242" s="2">
        <f>IFERROR(MATCH($D242,Lists!$B$5:$B$119,0),0)</f>
        <v/>
      </c>
      <c r="J242" s="2">
        <f>IFERROR(MATCH($E242,Lists!$B$124:$B$131,0),0)</f>
        <v/>
      </c>
      <c r="K242" s="2">
        <f>IF(OR($I242=0,$J242=0),0,INDEX(CALC_PP!$C$5:$J$119,$I242,$J242))</f>
        <v/>
      </c>
      <c r="L242" s="19">
        <f>IF(OR($I242=0,$J242=0,$K242=0),0,$H242*INDEX(CALC_StripData!$C$5:$DJ$119,$I242,0+$J242)/$K242)</f>
        <v/>
      </c>
      <c r="M242" s="19">
        <f>IF(OR($I242=0,$J242=0,$K242=0),0,$H242*INDEX(CALC_StripData!$C$5:$DJ$119,$I242,8+$J242)/$K242)</f>
        <v/>
      </c>
      <c r="N242" s="19">
        <f>IF(OR($I242=0,$J242=0,$K242=0),0,$H242*INDEX(CALC_StripData!$C$5:$DJ$119,$I242,16+$J242)/$K242)</f>
        <v/>
      </c>
      <c r="O242" s="19">
        <f>IF(OR($I242=0,$J242=0,$K242=0),0,$H242*INDEX(CALC_StripData!$C$5:$DJ$119,$I242,24+$J242)/$K242)</f>
        <v/>
      </c>
      <c r="P242" s="19">
        <f>IF(OR($I242=0,$J242=0,$K242=0),0,$H242*INDEX(CALC_StripData!$C$5:$DJ$119,$I242,32+$J242)/$K242)</f>
        <v/>
      </c>
      <c r="Q242" s="19">
        <f>IF(OR($I242=0,$J242=0,$K242=0),0,$H242*INDEX(CALC_StripData!$C$5:$DJ$119,$I242,40+$J242)/$K242)</f>
        <v/>
      </c>
      <c r="R242" s="19">
        <f>IF(OR($I242=0,$J242=0,$K242=0),0,$H242*INDEX(CALC_StripData!$C$5:$DJ$119,$I242,48+$J242)/$K242)</f>
        <v/>
      </c>
      <c r="S242" s="19">
        <f>IF(OR($I242=0,$J242=0,$K242=0),0,$H242*INDEX(CALC_StripData!$C$5:$DJ$119,$I242,56+$J242)/$K242)</f>
        <v/>
      </c>
      <c r="T242" s="19">
        <f>IF(OR($I242=0,$J242=0,$K242=0),0,$H242*INDEX(CALC_StripData!$C$5:$DJ$119,$I242,64+$J242)/$K242)</f>
        <v/>
      </c>
      <c r="U242" s="19">
        <f>IF(OR($I242=0,$J242=0,$K242=0),0,$H242*INDEX(CALC_StripData!$C$5:$DJ$119,$I242,72+$J242)/$K242)</f>
        <v/>
      </c>
      <c r="V242" s="19">
        <f>IF(OR($I242=0,$J242=0,$K242=0),0,$H242*INDEX(CALC_StripData!$C$5:$DJ$119,$I242,80+$J242)/$K242)</f>
        <v/>
      </c>
      <c r="W242" s="19">
        <f>IF(OR($I242=0,$J242=0,$K242=0),0,$H242*INDEX(CALC_StripData!$C$5:$DJ$119,$I242,88+$J242)/$K242)</f>
        <v/>
      </c>
      <c r="X242" s="19">
        <f>IF(OR($I242=0,$J242=0,$K242=0),0,$H242*INDEX(CALC_StripData!$C$5:$DJ$119,$I242,96+$J242)/$K242)</f>
        <v/>
      </c>
      <c r="Y242" s="19">
        <f>IF(OR($I242=0,$J242=0,$K242=0),0,$H242*INDEX(CALC_StripData!$C$5:$DJ$119,$I242,104+$J242)/$K242)</f>
        <v/>
      </c>
      <c r="Z242" s="2">
        <f>ROUND(SUM($L242:$Y242)-$H242,6)</f>
        <v/>
      </c>
    </row>
    <row r="243">
      <c r="A243" s="2" t="n">
        <v>30</v>
      </c>
      <c r="B243" s="2" t="n">
        <v>7</v>
      </c>
      <c r="C243" s="9">
        <f>Settings!$B$6+6</f>
        <v/>
      </c>
      <c r="D243" s="9">
        <f>IN_Shock!$C$43</f>
        <v/>
      </c>
      <c r="E243" s="9">
        <f>IN_Shock!$D$43</f>
        <v/>
      </c>
      <c r="F243" s="9">
        <f>IN_Shock!$E$43</f>
        <v/>
      </c>
      <c r="G243" s="9">
        <f>IN_Shock!$F$43</f>
        <v/>
      </c>
      <c r="H243" s="9">
        <f>IF($F243="Y",IFERROR(IN_Shock!M43,0)*Settings!$B$12,0)</f>
        <v/>
      </c>
      <c r="I243" s="2">
        <f>IFERROR(MATCH($D243,Lists!$B$5:$B$119,0),0)</f>
        <v/>
      </c>
      <c r="J243" s="2">
        <f>IFERROR(MATCH($E243,Lists!$B$124:$B$131,0),0)</f>
        <v/>
      </c>
      <c r="K243" s="2">
        <f>IF(OR($I243=0,$J243=0),0,INDEX(CALC_PP!$C$5:$J$119,$I243,$J243))</f>
        <v/>
      </c>
      <c r="L243" s="19">
        <f>IF(OR($I243=0,$J243=0,$K243=0),0,$H243*INDEX(CALC_StripData!$C$5:$DJ$119,$I243,0+$J243)/$K243)</f>
        <v/>
      </c>
      <c r="M243" s="19">
        <f>IF(OR($I243=0,$J243=0,$K243=0),0,$H243*INDEX(CALC_StripData!$C$5:$DJ$119,$I243,8+$J243)/$K243)</f>
        <v/>
      </c>
      <c r="N243" s="19">
        <f>IF(OR($I243=0,$J243=0,$K243=0),0,$H243*INDEX(CALC_StripData!$C$5:$DJ$119,$I243,16+$J243)/$K243)</f>
        <v/>
      </c>
      <c r="O243" s="19">
        <f>IF(OR($I243=0,$J243=0,$K243=0),0,$H243*INDEX(CALC_StripData!$C$5:$DJ$119,$I243,24+$J243)/$K243)</f>
        <v/>
      </c>
      <c r="P243" s="19">
        <f>IF(OR($I243=0,$J243=0,$K243=0),0,$H243*INDEX(CALC_StripData!$C$5:$DJ$119,$I243,32+$J243)/$K243)</f>
        <v/>
      </c>
      <c r="Q243" s="19">
        <f>IF(OR($I243=0,$J243=0,$K243=0),0,$H243*INDEX(CALC_StripData!$C$5:$DJ$119,$I243,40+$J243)/$K243)</f>
        <v/>
      </c>
      <c r="R243" s="19">
        <f>IF(OR($I243=0,$J243=0,$K243=0),0,$H243*INDEX(CALC_StripData!$C$5:$DJ$119,$I243,48+$J243)/$K243)</f>
        <v/>
      </c>
      <c r="S243" s="19">
        <f>IF(OR($I243=0,$J243=0,$K243=0),0,$H243*INDEX(CALC_StripData!$C$5:$DJ$119,$I243,56+$J243)/$K243)</f>
        <v/>
      </c>
      <c r="T243" s="19">
        <f>IF(OR($I243=0,$J243=0,$K243=0),0,$H243*INDEX(CALC_StripData!$C$5:$DJ$119,$I243,64+$J243)/$K243)</f>
        <v/>
      </c>
      <c r="U243" s="19">
        <f>IF(OR($I243=0,$J243=0,$K243=0),0,$H243*INDEX(CALC_StripData!$C$5:$DJ$119,$I243,72+$J243)/$K243)</f>
        <v/>
      </c>
      <c r="V243" s="19">
        <f>IF(OR($I243=0,$J243=0,$K243=0),0,$H243*INDEX(CALC_StripData!$C$5:$DJ$119,$I243,80+$J243)/$K243)</f>
        <v/>
      </c>
      <c r="W243" s="19">
        <f>IF(OR($I243=0,$J243=0,$K243=0),0,$H243*INDEX(CALC_StripData!$C$5:$DJ$119,$I243,88+$J243)/$K243)</f>
        <v/>
      </c>
      <c r="X243" s="19">
        <f>IF(OR($I243=0,$J243=0,$K243=0),0,$H243*INDEX(CALC_StripData!$C$5:$DJ$119,$I243,96+$J243)/$K243)</f>
        <v/>
      </c>
      <c r="Y243" s="19">
        <f>IF(OR($I243=0,$J243=0,$K243=0),0,$H243*INDEX(CALC_StripData!$C$5:$DJ$119,$I243,104+$J243)/$K243)</f>
        <v/>
      </c>
      <c r="Z243" s="2">
        <f>ROUND(SUM($L243:$Y243)-$H243,6)</f>
        <v/>
      </c>
    </row>
    <row r="244">
      <c r="A244" s="2" t="n">
        <v>30</v>
      </c>
      <c r="B244" s="2" t="n">
        <v>8</v>
      </c>
      <c r="C244" s="9">
        <f>Settings!$B$6+7</f>
        <v/>
      </c>
      <c r="D244" s="9">
        <f>IN_Shock!$C$43</f>
        <v/>
      </c>
      <c r="E244" s="9">
        <f>IN_Shock!$D$43</f>
        <v/>
      </c>
      <c r="F244" s="9">
        <f>IN_Shock!$E$43</f>
        <v/>
      </c>
      <c r="G244" s="9">
        <f>IN_Shock!$F$43</f>
        <v/>
      </c>
      <c r="H244" s="9">
        <f>IF($F244="Y",IFERROR(IN_Shock!N43,0)*Settings!$B$12,0)</f>
        <v/>
      </c>
      <c r="I244" s="2">
        <f>IFERROR(MATCH($D244,Lists!$B$5:$B$119,0),0)</f>
        <v/>
      </c>
      <c r="J244" s="2">
        <f>IFERROR(MATCH($E244,Lists!$B$124:$B$131,0),0)</f>
        <v/>
      </c>
      <c r="K244" s="2">
        <f>IF(OR($I244=0,$J244=0),0,INDEX(CALC_PP!$C$5:$J$119,$I244,$J244))</f>
        <v/>
      </c>
      <c r="L244" s="19">
        <f>IF(OR($I244=0,$J244=0,$K244=0),0,$H244*INDEX(CALC_StripData!$C$5:$DJ$119,$I244,0+$J244)/$K244)</f>
        <v/>
      </c>
      <c r="M244" s="19">
        <f>IF(OR($I244=0,$J244=0,$K244=0),0,$H244*INDEX(CALC_StripData!$C$5:$DJ$119,$I244,8+$J244)/$K244)</f>
        <v/>
      </c>
      <c r="N244" s="19">
        <f>IF(OR($I244=0,$J244=0,$K244=0),0,$H244*INDEX(CALC_StripData!$C$5:$DJ$119,$I244,16+$J244)/$K244)</f>
        <v/>
      </c>
      <c r="O244" s="19">
        <f>IF(OR($I244=0,$J244=0,$K244=0),0,$H244*INDEX(CALC_StripData!$C$5:$DJ$119,$I244,24+$J244)/$K244)</f>
        <v/>
      </c>
      <c r="P244" s="19">
        <f>IF(OR($I244=0,$J244=0,$K244=0),0,$H244*INDEX(CALC_StripData!$C$5:$DJ$119,$I244,32+$J244)/$K244)</f>
        <v/>
      </c>
      <c r="Q244" s="19">
        <f>IF(OR($I244=0,$J244=0,$K244=0),0,$H244*INDEX(CALC_StripData!$C$5:$DJ$119,$I244,40+$J244)/$K244)</f>
        <v/>
      </c>
      <c r="R244" s="19">
        <f>IF(OR($I244=0,$J244=0,$K244=0),0,$H244*INDEX(CALC_StripData!$C$5:$DJ$119,$I244,48+$J244)/$K244)</f>
        <v/>
      </c>
      <c r="S244" s="19">
        <f>IF(OR($I244=0,$J244=0,$K244=0),0,$H244*INDEX(CALC_StripData!$C$5:$DJ$119,$I244,56+$J244)/$K244)</f>
        <v/>
      </c>
      <c r="T244" s="19">
        <f>IF(OR($I244=0,$J244=0,$K244=0),0,$H244*INDEX(CALC_StripData!$C$5:$DJ$119,$I244,64+$J244)/$K244)</f>
        <v/>
      </c>
      <c r="U244" s="19">
        <f>IF(OR($I244=0,$J244=0,$K244=0),0,$H244*INDEX(CALC_StripData!$C$5:$DJ$119,$I244,72+$J244)/$K244)</f>
        <v/>
      </c>
      <c r="V244" s="19">
        <f>IF(OR($I244=0,$J244=0,$K244=0),0,$H244*INDEX(CALC_StripData!$C$5:$DJ$119,$I244,80+$J244)/$K244)</f>
        <v/>
      </c>
      <c r="W244" s="19">
        <f>IF(OR($I244=0,$J244=0,$K244=0),0,$H244*INDEX(CALC_StripData!$C$5:$DJ$119,$I244,88+$J244)/$K244)</f>
        <v/>
      </c>
      <c r="X244" s="19">
        <f>IF(OR($I244=0,$J244=0,$K244=0),0,$H244*INDEX(CALC_StripData!$C$5:$DJ$119,$I244,96+$J244)/$K244)</f>
        <v/>
      </c>
      <c r="Y244" s="19">
        <f>IF(OR($I244=0,$J244=0,$K244=0),0,$H244*INDEX(CALC_StripData!$C$5:$DJ$119,$I244,104+$J244)/$K244)</f>
        <v/>
      </c>
      <c r="Z244" s="2">
        <f>ROUND(SUM($L244:$Y244)-$H244,6)</f>
        <v/>
      </c>
    </row>
    <row r="245">
      <c r="A245" s="2" t="n">
        <v>31</v>
      </c>
      <c r="B245" s="2" t="n">
        <v>1</v>
      </c>
      <c r="C245" s="9">
        <f>Settings!$B$6+0</f>
        <v/>
      </c>
      <c r="D245" s="9">
        <f>IN_Shock!$C$44</f>
        <v/>
      </c>
      <c r="E245" s="9">
        <f>IN_Shock!$D$44</f>
        <v/>
      </c>
      <c r="F245" s="9">
        <f>IN_Shock!$E$44</f>
        <v/>
      </c>
      <c r="G245" s="9">
        <f>IN_Shock!$F$44</f>
        <v/>
      </c>
      <c r="H245" s="9">
        <f>IF($F245="Y",IFERROR(IN_Shock!G44,0)*Settings!$B$12,0)</f>
        <v/>
      </c>
      <c r="I245" s="2">
        <f>IFERROR(MATCH($D245,Lists!$B$5:$B$119,0),0)</f>
        <v/>
      </c>
      <c r="J245" s="2">
        <f>IFERROR(MATCH($E245,Lists!$B$124:$B$131,0),0)</f>
        <v/>
      </c>
      <c r="K245" s="2">
        <f>IF(OR($I245=0,$J245=0),0,INDEX(CALC_PP!$C$5:$J$119,$I245,$J245))</f>
        <v/>
      </c>
      <c r="L245" s="19">
        <f>IF(OR($I245=0,$J245=0,$K245=0),0,$H245*INDEX(CALC_StripData!$C$5:$DJ$119,$I245,0+$J245)/$K245)</f>
        <v/>
      </c>
      <c r="M245" s="19">
        <f>IF(OR($I245=0,$J245=0,$K245=0),0,$H245*INDEX(CALC_StripData!$C$5:$DJ$119,$I245,8+$J245)/$K245)</f>
        <v/>
      </c>
      <c r="N245" s="19">
        <f>IF(OR($I245=0,$J245=0,$K245=0),0,$H245*INDEX(CALC_StripData!$C$5:$DJ$119,$I245,16+$J245)/$K245)</f>
        <v/>
      </c>
      <c r="O245" s="19">
        <f>IF(OR($I245=0,$J245=0,$K245=0),0,$H245*INDEX(CALC_StripData!$C$5:$DJ$119,$I245,24+$J245)/$K245)</f>
        <v/>
      </c>
      <c r="P245" s="19">
        <f>IF(OR($I245=0,$J245=0,$K245=0),0,$H245*INDEX(CALC_StripData!$C$5:$DJ$119,$I245,32+$J245)/$K245)</f>
        <v/>
      </c>
      <c r="Q245" s="19">
        <f>IF(OR($I245=0,$J245=0,$K245=0),0,$H245*INDEX(CALC_StripData!$C$5:$DJ$119,$I245,40+$J245)/$K245)</f>
        <v/>
      </c>
      <c r="R245" s="19">
        <f>IF(OR($I245=0,$J245=0,$K245=0),0,$H245*INDEX(CALC_StripData!$C$5:$DJ$119,$I245,48+$J245)/$K245)</f>
        <v/>
      </c>
      <c r="S245" s="19">
        <f>IF(OR($I245=0,$J245=0,$K245=0),0,$H245*INDEX(CALC_StripData!$C$5:$DJ$119,$I245,56+$J245)/$K245)</f>
        <v/>
      </c>
      <c r="T245" s="19">
        <f>IF(OR($I245=0,$J245=0,$K245=0),0,$H245*INDEX(CALC_StripData!$C$5:$DJ$119,$I245,64+$J245)/$K245)</f>
        <v/>
      </c>
      <c r="U245" s="19">
        <f>IF(OR($I245=0,$J245=0,$K245=0),0,$H245*INDEX(CALC_StripData!$C$5:$DJ$119,$I245,72+$J245)/$K245)</f>
        <v/>
      </c>
      <c r="V245" s="19">
        <f>IF(OR($I245=0,$J245=0,$K245=0),0,$H245*INDEX(CALC_StripData!$C$5:$DJ$119,$I245,80+$J245)/$K245)</f>
        <v/>
      </c>
      <c r="W245" s="19">
        <f>IF(OR($I245=0,$J245=0,$K245=0),0,$H245*INDEX(CALC_StripData!$C$5:$DJ$119,$I245,88+$J245)/$K245)</f>
        <v/>
      </c>
      <c r="X245" s="19">
        <f>IF(OR($I245=0,$J245=0,$K245=0),0,$H245*INDEX(CALC_StripData!$C$5:$DJ$119,$I245,96+$J245)/$K245)</f>
        <v/>
      </c>
      <c r="Y245" s="19">
        <f>IF(OR($I245=0,$J245=0,$K245=0),0,$H245*INDEX(CALC_StripData!$C$5:$DJ$119,$I245,104+$J245)/$K245)</f>
        <v/>
      </c>
      <c r="Z245" s="2">
        <f>ROUND(SUM($L245:$Y245)-$H245,6)</f>
        <v/>
      </c>
    </row>
    <row r="246">
      <c r="A246" s="2" t="n">
        <v>31</v>
      </c>
      <c r="B246" s="2" t="n">
        <v>2</v>
      </c>
      <c r="C246" s="9">
        <f>Settings!$B$6+1</f>
        <v/>
      </c>
      <c r="D246" s="9">
        <f>IN_Shock!$C$44</f>
        <v/>
      </c>
      <c r="E246" s="9">
        <f>IN_Shock!$D$44</f>
        <v/>
      </c>
      <c r="F246" s="9">
        <f>IN_Shock!$E$44</f>
        <v/>
      </c>
      <c r="G246" s="9">
        <f>IN_Shock!$F$44</f>
        <v/>
      </c>
      <c r="H246" s="9">
        <f>IF($F246="Y",IFERROR(IN_Shock!H44,0)*Settings!$B$12,0)</f>
        <v/>
      </c>
      <c r="I246" s="2">
        <f>IFERROR(MATCH($D246,Lists!$B$5:$B$119,0),0)</f>
        <v/>
      </c>
      <c r="J246" s="2">
        <f>IFERROR(MATCH($E246,Lists!$B$124:$B$131,0),0)</f>
        <v/>
      </c>
      <c r="K246" s="2">
        <f>IF(OR($I246=0,$J246=0),0,INDEX(CALC_PP!$C$5:$J$119,$I246,$J246))</f>
        <v/>
      </c>
      <c r="L246" s="19">
        <f>IF(OR($I246=0,$J246=0,$K246=0),0,$H246*INDEX(CALC_StripData!$C$5:$DJ$119,$I246,0+$J246)/$K246)</f>
        <v/>
      </c>
      <c r="M246" s="19">
        <f>IF(OR($I246=0,$J246=0,$K246=0),0,$H246*INDEX(CALC_StripData!$C$5:$DJ$119,$I246,8+$J246)/$K246)</f>
        <v/>
      </c>
      <c r="N246" s="19">
        <f>IF(OR($I246=0,$J246=0,$K246=0),0,$H246*INDEX(CALC_StripData!$C$5:$DJ$119,$I246,16+$J246)/$K246)</f>
        <v/>
      </c>
      <c r="O246" s="19">
        <f>IF(OR($I246=0,$J246=0,$K246=0),0,$H246*INDEX(CALC_StripData!$C$5:$DJ$119,$I246,24+$J246)/$K246)</f>
        <v/>
      </c>
      <c r="P246" s="19">
        <f>IF(OR($I246=0,$J246=0,$K246=0),0,$H246*INDEX(CALC_StripData!$C$5:$DJ$119,$I246,32+$J246)/$K246)</f>
        <v/>
      </c>
      <c r="Q246" s="19">
        <f>IF(OR($I246=0,$J246=0,$K246=0),0,$H246*INDEX(CALC_StripData!$C$5:$DJ$119,$I246,40+$J246)/$K246)</f>
        <v/>
      </c>
      <c r="R246" s="19">
        <f>IF(OR($I246=0,$J246=0,$K246=0),0,$H246*INDEX(CALC_StripData!$C$5:$DJ$119,$I246,48+$J246)/$K246)</f>
        <v/>
      </c>
      <c r="S246" s="19">
        <f>IF(OR($I246=0,$J246=0,$K246=0),0,$H246*INDEX(CALC_StripData!$C$5:$DJ$119,$I246,56+$J246)/$K246)</f>
        <v/>
      </c>
      <c r="T246" s="19">
        <f>IF(OR($I246=0,$J246=0,$K246=0),0,$H246*INDEX(CALC_StripData!$C$5:$DJ$119,$I246,64+$J246)/$K246)</f>
        <v/>
      </c>
      <c r="U246" s="19">
        <f>IF(OR($I246=0,$J246=0,$K246=0),0,$H246*INDEX(CALC_StripData!$C$5:$DJ$119,$I246,72+$J246)/$K246)</f>
        <v/>
      </c>
      <c r="V246" s="19">
        <f>IF(OR($I246=0,$J246=0,$K246=0),0,$H246*INDEX(CALC_StripData!$C$5:$DJ$119,$I246,80+$J246)/$K246)</f>
        <v/>
      </c>
      <c r="W246" s="19">
        <f>IF(OR($I246=0,$J246=0,$K246=0),0,$H246*INDEX(CALC_StripData!$C$5:$DJ$119,$I246,88+$J246)/$K246)</f>
        <v/>
      </c>
      <c r="X246" s="19">
        <f>IF(OR($I246=0,$J246=0,$K246=0),0,$H246*INDEX(CALC_StripData!$C$5:$DJ$119,$I246,96+$J246)/$K246)</f>
        <v/>
      </c>
      <c r="Y246" s="19">
        <f>IF(OR($I246=0,$J246=0,$K246=0),0,$H246*INDEX(CALC_StripData!$C$5:$DJ$119,$I246,104+$J246)/$K246)</f>
        <v/>
      </c>
      <c r="Z246" s="2">
        <f>ROUND(SUM($L246:$Y246)-$H246,6)</f>
        <v/>
      </c>
    </row>
    <row r="247">
      <c r="A247" s="2" t="n">
        <v>31</v>
      </c>
      <c r="B247" s="2" t="n">
        <v>3</v>
      </c>
      <c r="C247" s="9">
        <f>Settings!$B$6+2</f>
        <v/>
      </c>
      <c r="D247" s="9">
        <f>IN_Shock!$C$44</f>
        <v/>
      </c>
      <c r="E247" s="9">
        <f>IN_Shock!$D$44</f>
        <v/>
      </c>
      <c r="F247" s="9">
        <f>IN_Shock!$E$44</f>
        <v/>
      </c>
      <c r="G247" s="9">
        <f>IN_Shock!$F$44</f>
        <v/>
      </c>
      <c r="H247" s="9">
        <f>IF($F247="Y",IFERROR(IN_Shock!I44,0)*Settings!$B$12,0)</f>
        <v/>
      </c>
      <c r="I247" s="2">
        <f>IFERROR(MATCH($D247,Lists!$B$5:$B$119,0),0)</f>
        <v/>
      </c>
      <c r="J247" s="2">
        <f>IFERROR(MATCH($E247,Lists!$B$124:$B$131,0),0)</f>
        <v/>
      </c>
      <c r="K247" s="2">
        <f>IF(OR($I247=0,$J247=0),0,INDEX(CALC_PP!$C$5:$J$119,$I247,$J247))</f>
        <v/>
      </c>
      <c r="L247" s="19">
        <f>IF(OR($I247=0,$J247=0,$K247=0),0,$H247*INDEX(CALC_StripData!$C$5:$DJ$119,$I247,0+$J247)/$K247)</f>
        <v/>
      </c>
      <c r="M247" s="19">
        <f>IF(OR($I247=0,$J247=0,$K247=0),0,$H247*INDEX(CALC_StripData!$C$5:$DJ$119,$I247,8+$J247)/$K247)</f>
        <v/>
      </c>
      <c r="N247" s="19">
        <f>IF(OR($I247=0,$J247=0,$K247=0),0,$H247*INDEX(CALC_StripData!$C$5:$DJ$119,$I247,16+$J247)/$K247)</f>
        <v/>
      </c>
      <c r="O247" s="19">
        <f>IF(OR($I247=0,$J247=0,$K247=0),0,$H247*INDEX(CALC_StripData!$C$5:$DJ$119,$I247,24+$J247)/$K247)</f>
        <v/>
      </c>
      <c r="P247" s="19">
        <f>IF(OR($I247=0,$J247=0,$K247=0),0,$H247*INDEX(CALC_StripData!$C$5:$DJ$119,$I247,32+$J247)/$K247)</f>
        <v/>
      </c>
      <c r="Q247" s="19">
        <f>IF(OR($I247=0,$J247=0,$K247=0),0,$H247*INDEX(CALC_StripData!$C$5:$DJ$119,$I247,40+$J247)/$K247)</f>
        <v/>
      </c>
      <c r="R247" s="19">
        <f>IF(OR($I247=0,$J247=0,$K247=0),0,$H247*INDEX(CALC_StripData!$C$5:$DJ$119,$I247,48+$J247)/$K247)</f>
        <v/>
      </c>
      <c r="S247" s="19">
        <f>IF(OR($I247=0,$J247=0,$K247=0),0,$H247*INDEX(CALC_StripData!$C$5:$DJ$119,$I247,56+$J247)/$K247)</f>
        <v/>
      </c>
      <c r="T247" s="19">
        <f>IF(OR($I247=0,$J247=0,$K247=0),0,$H247*INDEX(CALC_StripData!$C$5:$DJ$119,$I247,64+$J247)/$K247)</f>
        <v/>
      </c>
      <c r="U247" s="19">
        <f>IF(OR($I247=0,$J247=0,$K247=0),0,$H247*INDEX(CALC_StripData!$C$5:$DJ$119,$I247,72+$J247)/$K247)</f>
        <v/>
      </c>
      <c r="V247" s="19">
        <f>IF(OR($I247=0,$J247=0,$K247=0),0,$H247*INDEX(CALC_StripData!$C$5:$DJ$119,$I247,80+$J247)/$K247)</f>
        <v/>
      </c>
      <c r="W247" s="19">
        <f>IF(OR($I247=0,$J247=0,$K247=0),0,$H247*INDEX(CALC_StripData!$C$5:$DJ$119,$I247,88+$J247)/$K247)</f>
        <v/>
      </c>
      <c r="X247" s="19">
        <f>IF(OR($I247=0,$J247=0,$K247=0),0,$H247*INDEX(CALC_StripData!$C$5:$DJ$119,$I247,96+$J247)/$K247)</f>
        <v/>
      </c>
      <c r="Y247" s="19">
        <f>IF(OR($I247=0,$J247=0,$K247=0),0,$H247*INDEX(CALC_StripData!$C$5:$DJ$119,$I247,104+$J247)/$K247)</f>
        <v/>
      </c>
      <c r="Z247" s="2">
        <f>ROUND(SUM($L247:$Y247)-$H247,6)</f>
        <v/>
      </c>
    </row>
    <row r="248">
      <c r="A248" s="2" t="n">
        <v>31</v>
      </c>
      <c r="B248" s="2" t="n">
        <v>4</v>
      </c>
      <c r="C248" s="9">
        <f>Settings!$B$6+3</f>
        <v/>
      </c>
      <c r="D248" s="9">
        <f>IN_Shock!$C$44</f>
        <v/>
      </c>
      <c r="E248" s="9">
        <f>IN_Shock!$D$44</f>
        <v/>
      </c>
      <c r="F248" s="9">
        <f>IN_Shock!$E$44</f>
        <v/>
      </c>
      <c r="G248" s="9">
        <f>IN_Shock!$F$44</f>
        <v/>
      </c>
      <c r="H248" s="9">
        <f>IF($F248="Y",IFERROR(IN_Shock!J44,0)*Settings!$B$12,0)</f>
        <v/>
      </c>
      <c r="I248" s="2">
        <f>IFERROR(MATCH($D248,Lists!$B$5:$B$119,0),0)</f>
        <v/>
      </c>
      <c r="J248" s="2">
        <f>IFERROR(MATCH($E248,Lists!$B$124:$B$131,0),0)</f>
        <v/>
      </c>
      <c r="K248" s="2">
        <f>IF(OR($I248=0,$J248=0),0,INDEX(CALC_PP!$C$5:$J$119,$I248,$J248))</f>
        <v/>
      </c>
      <c r="L248" s="19">
        <f>IF(OR($I248=0,$J248=0,$K248=0),0,$H248*INDEX(CALC_StripData!$C$5:$DJ$119,$I248,0+$J248)/$K248)</f>
        <v/>
      </c>
      <c r="M248" s="19">
        <f>IF(OR($I248=0,$J248=0,$K248=0),0,$H248*INDEX(CALC_StripData!$C$5:$DJ$119,$I248,8+$J248)/$K248)</f>
        <v/>
      </c>
      <c r="N248" s="19">
        <f>IF(OR($I248=0,$J248=0,$K248=0),0,$H248*INDEX(CALC_StripData!$C$5:$DJ$119,$I248,16+$J248)/$K248)</f>
        <v/>
      </c>
      <c r="O248" s="19">
        <f>IF(OR($I248=0,$J248=0,$K248=0),0,$H248*INDEX(CALC_StripData!$C$5:$DJ$119,$I248,24+$J248)/$K248)</f>
        <v/>
      </c>
      <c r="P248" s="19">
        <f>IF(OR($I248=0,$J248=0,$K248=0),0,$H248*INDEX(CALC_StripData!$C$5:$DJ$119,$I248,32+$J248)/$K248)</f>
        <v/>
      </c>
      <c r="Q248" s="19">
        <f>IF(OR($I248=0,$J248=0,$K248=0),0,$H248*INDEX(CALC_StripData!$C$5:$DJ$119,$I248,40+$J248)/$K248)</f>
        <v/>
      </c>
      <c r="R248" s="19">
        <f>IF(OR($I248=0,$J248=0,$K248=0),0,$H248*INDEX(CALC_StripData!$C$5:$DJ$119,$I248,48+$J248)/$K248)</f>
        <v/>
      </c>
      <c r="S248" s="19">
        <f>IF(OR($I248=0,$J248=0,$K248=0),0,$H248*INDEX(CALC_StripData!$C$5:$DJ$119,$I248,56+$J248)/$K248)</f>
        <v/>
      </c>
      <c r="T248" s="19">
        <f>IF(OR($I248=0,$J248=0,$K248=0),0,$H248*INDEX(CALC_StripData!$C$5:$DJ$119,$I248,64+$J248)/$K248)</f>
        <v/>
      </c>
      <c r="U248" s="19">
        <f>IF(OR($I248=0,$J248=0,$K248=0),0,$H248*INDEX(CALC_StripData!$C$5:$DJ$119,$I248,72+$J248)/$K248)</f>
        <v/>
      </c>
      <c r="V248" s="19">
        <f>IF(OR($I248=0,$J248=0,$K248=0),0,$H248*INDEX(CALC_StripData!$C$5:$DJ$119,$I248,80+$J248)/$K248)</f>
        <v/>
      </c>
      <c r="W248" s="19">
        <f>IF(OR($I248=0,$J248=0,$K248=0),0,$H248*INDEX(CALC_StripData!$C$5:$DJ$119,$I248,88+$J248)/$K248)</f>
        <v/>
      </c>
      <c r="X248" s="19">
        <f>IF(OR($I248=0,$J248=0,$K248=0),0,$H248*INDEX(CALC_StripData!$C$5:$DJ$119,$I248,96+$J248)/$K248)</f>
        <v/>
      </c>
      <c r="Y248" s="19">
        <f>IF(OR($I248=0,$J248=0,$K248=0),0,$H248*INDEX(CALC_StripData!$C$5:$DJ$119,$I248,104+$J248)/$K248)</f>
        <v/>
      </c>
      <c r="Z248" s="2">
        <f>ROUND(SUM($L248:$Y248)-$H248,6)</f>
        <v/>
      </c>
    </row>
    <row r="249">
      <c r="A249" s="2" t="n">
        <v>31</v>
      </c>
      <c r="B249" s="2" t="n">
        <v>5</v>
      </c>
      <c r="C249" s="9">
        <f>Settings!$B$6+4</f>
        <v/>
      </c>
      <c r="D249" s="9">
        <f>IN_Shock!$C$44</f>
        <v/>
      </c>
      <c r="E249" s="9">
        <f>IN_Shock!$D$44</f>
        <v/>
      </c>
      <c r="F249" s="9">
        <f>IN_Shock!$E$44</f>
        <v/>
      </c>
      <c r="G249" s="9">
        <f>IN_Shock!$F$44</f>
        <v/>
      </c>
      <c r="H249" s="9">
        <f>IF($F249="Y",IFERROR(IN_Shock!K44,0)*Settings!$B$12,0)</f>
        <v/>
      </c>
      <c r="I249" s="2">
        <f>IFERROR(MATCH($D249,Lists!$B$5:$B$119,0),0)</f>
        <v/>
      </c>
      <c r="J249" s="2">
        <f>IFERROR(MATCH($E249,Lists!$B$124:$B$131,0),0)</f>
        <v/>
      </c>
      <c r="K249" s="2">
        <f>IF(OR($I249=0,$J249=0),0,INDEX(CALC_PP!$C$5:$J$119,$I249,$J249))</f>
        <v/>
      </c>
      <c r="L249" s="19">
        <f>IF(OR($I249=0,$J249=0,$K249=0),0,$H249*INDEX(CALC_StripData!$C$5:$DJ$119,$I249,0+$J249)/$K249)</f>
        <v/>
      </c>
      <c r="M249" s="19">
        <f>IF(OR($I249=0,$J249=0,$K249=0),0,$H249*INDEX(CALC_StripData!$C$5:$DJ$119,$I249,8+$J249)/$K249)</f>
        <v/>
      </c>
      <c r="N249" s="19">
        <f>IF(OR($I249=0,$J249=0,$K249=0),0,$H249*INDEX(CALC_StripData!$C$5:$DJ$119,$I249,16+$J249)/$K249)</f>
        <v/>
      </c>
      <c r="O249" s="19">
        <f>IF(OR($I249=0,$J249=0,$K249=0),0,$H249*INDEX(CALC_StripData!$C$5:$DJ$119,$I249,24+$J249)/$K249)</f>
        <v/>
      </c>
      <c r="P249" s="19">
        <f>IF(OR($I249=0,$J249=0,$K249=0),0,$H249*INDEX(CALC_StripData!$C$5:$DJ$119,$I249,32+$J249)/$K249)</f>
        <v/>
      </c>
      <c r="Q249" s="19">
        <f>IF(OR($I249=0,$J249=0,$K249=0),0,$H249*INDEX(CALC_StripData!$C$5:$DJ$119,$I249,40+$J249)/$K249)</f>
        <v/>
      </c>
      <c r="R249" s="19">
        <f>IF(OR($I249=0,$J249=0,$K249=0),0,$H249*INDEX(CALC_StripData!$C$5:$DJ$119,$I249,48+$J249)/$K249)</f>
        <v/>
      </c>
      <c r="S249" s="19">
        <f>IF(OR($I249=0,$J249=0,$K249=0),0,$H249*INDEX(CALC_StripData!$C$5:$DJ$119,$I249,56+$J249)/$K249)</f>
        <v/>
      </c>
      <c r="T249" s="19">
        <f>IF(OR($I249=0,$J249=0,$K249=0),0,$H249*INDEX(CALC_StripData!$C$5:$DJ$119,$I249,64+$J249)/$K249)</f>
        <v/>
      </c>
      <c r="U249" s="19">
        <f>IF(OR($I249=0,$J249=0,$K249=0),0,$H249*INDEX(CALC_StripData!$C$5:$DJ$119,$I249,72+$J249)/$K249)</f>
        <v/>
      </c>
      <c r="V249" s="19">
        <f>IF(OR($I249=0,$J249=0,$K249=0),0,$H249*INDEX(CALC_StripData!$C$5:$DJ$119,$I249,80+$J249)/$K249)</f>
        <v/>
      </c>
      <c r="W249" s="19">
        <f>IF(OR($I249=0,$J249=0,$K249=0),0,$H249*INDEX(CALC_StripData!$C$5:$DJ$119,$I249,88+$J249)/$K249)</f>
        <v/>
      </c>
      <c r="X249" s="19">
        <f>IF(OR($I249=0,$J249=0,$K249=0),0,$H249*INDEX(CALC_StripData!$C$5:$DJ$119,$I249,96+$J249)/$K249)</f>
        <v/>
      </c>
      <c r="Y249" s="19">
        <f>IF(OR($I249=0,$J249=0,$K249=0),0,$H249*INDEX(CALC_StripData!$C$5:$DJ$119,$I249,104+$J249)/$K249)</f>
        <v/>
      </c>
      <c r="Z249" s="2">
        <f>ROUND(SUM($L249:$Y249)-$H249,6)</f>
        <v/>
      </c>
    </row>
    <row r="250">
      <c r="A250" s="2" t="n">
        <v>31</v>
      </c>
      <c r="B250" s="2" t="n">
        <v>6</v>
      </c>
      <c r="C250" s="9">
        <f>Settings!$B$6+5</f>
        <v/>
      </c>
      <c r="D250" s="9">
        <f>IN_Shock!$C$44</f>
        <v/>
      </c>
      <c r="E250" s="9">
        <f>IN_Shock!$D$44</f>
        <v/>
      </c>
      <c r="F250" s="9">
        <f>IN_Shock!$E$44</f>
        <v/>
      </c>
      <c r="G250" s="9">
        <f>IN_Shock!$F$44</f>
        <v/>
      </c>
      <c r="H250" s="9">
        <f>IF($F250="Y",IFERROR(IN_Shock!L44,0)*Settings!$B$12,0)</f>
        <v/>
      </c>
      <c r="I250" s="2">
        <f>IFERROR(MATCH($D250,Lists!$B$5:$B$119,0),0)</f>
        <v/>
      </c>
      <c r="J250" s="2">
        <f>IFERROR(MATCH($E250,Lists!$B$124:$B$131,0),0)</f>
        <v/>
      </c>
      <c r="K250" s="2">
        <f>IF(OR($I250=0,$J250=0),0,INDEX(CALC_PP!$C$5:$J$119,$I250,$J250))</f>
        <v/>
      </c>
      <c r="L250" s="19">
        <f>IF(OR($I250=0,$J250=0,$K250=0),0,$H250*INDEX(CALC_StripData!$C$5:$DJ$119,$I250,0+$J250)/$K250)</f>
        <v/>
      </c>
      <c r="M250" s="19">
        <f>IF(OR($I250=0,$J250=0,$K250=0),0,$H250*INDEX(CALC_StripData!$C$5:$DJ$119,$I250,8+$J250)/$K250)</f>
        <v/>
      </c>
      <c r="N250" s="19">
        <f>IF(OR($I250=0,$J250=0,$K250=0),0,$H250*INDEX(CALC_StripData!$C$5:$DJ$119,$I250,16+$J250)/$K250)</f>
        <v/>
      </c>
      <c r="O250" s="19">
        <f>IF(OR($I250=0,$J250=0,$K250=0),0,$H250*INDEX(CALC_StripData!$C$5:$DJ$119,$I250,24+$J250)/$K250)</f>
        <v/>
      </c>
      <c r="P250" s="19">
        <f>IF(OR($I250=0,$J250=0,$K250=0),0,$H250*INDEX(CALC_StripData!$C$5:$DJ$119,$I250,32+$J250)/$K250)</f>
        <v/>
      </c>
      <c r="Q250" s="19">
        <f>IF(OR($I250=0,$J250=0,$K250=0),0,$H250*INDEX(CALC_StripData!$C$5:$DJ$119,$I250,40+$J250)/$K250)</f>
        <v/>
      </c>
      <c r="R250" s="19">
        <f>IF(OR($I250=0,$J250=0,$K250=0),0,$H250*INDEX(CALC_StripData!$C$5:$DJ$119,$I250,48+$J250)/$K250)</f>
        <v/>
      </c>
      <c r="S250" s="19">
        <f>IF(OR($I250=0,$J250=0,$K250=0),0,$H250*INDEX(CALC_StripData!$C$5:$DJ$119,$I250,56+$J250)/$K250)</f>
        <v/>
      </c>
      <c r="T250" s="19">
        <f>IF(OR($I250=0,$J250=0,$K250=0),0,$H250*INDEX(CALC_StripData!$C$5:$DJ$119,$I250,64+$J250)/$K250)</f>
        <v/>
      </c>
      <c r="U250" s="19">
        <f>IF(OR($I250=0,$J250=0,$K250=0),0,$H250*INDEX(CALC_StripData!$C$5:$DJ$119,$I250,72+$J250)/$K250)</f>
        <v/>
      </c>
      <c r="V250" s="19">
        <f>IF(OR($I250=0,$J250=0,$K250=0),0,$H250*INDEX(CALC_StripData!$C$5:$DJ$119,$I250,80+$J250)/$K250)</f>
        <v/>
      </c>
      <c r="W250" s="19">
        <f>IF(OR($I250=0,$J250=0,$K250=0),0,$H250*INDEX(CALC_StripData!$C$5:$DJ$119,$I250,88+$J250)/$K250)</f>
        <v/>
      </c>
      <c r="X250" s="19">
        <f>IF(OR($I250=0,$J250=0,$K250=0),0,$H250*INDEX(CALC_StripData!$C$5:$DJ$119,$I250,96+$J250)/$K250)</f>
        <v/>
      </c>
      <c r="Y250" s="19">
        <f>IF(OR($I250=0,$J250=0,$K250=0),0,$H250*INDEX(CALC_StripData!$C$5:$DJ$119,$I250,104+$J250)/$K250)</f>
        <v/>
      </c>
      <c r="Z250" s="2">
        <f>ROUND(SUM($L250:$Y250)-$H250,6)</f>
        <v/>
      </c>
    </row>
    <row r="251">
      <c r="A251" s="2" t="n">
        <v>31</v>
      </c>
      <c r="B251" s="2" t="n">
        <v>7</v>
      </c>
      <c r="C251" s="9">
        <f>Settings!$B$6+6</f>
        <v/>
      </c>
      <c r="D251" s="9">
        <f>IN_Shock!$C$44</f>
        <v/>
      </c>
      <c r="E251" s="9">
        <f>IN_Shock!$D$44</f>
        <v/>
      </c>
      <c r="F251" s="9">
        <f>IN_Shock!$E$44</f>
        <v/>
      </c>
      <c r="G251" s="9">
        <f>IN_Shock!$F$44</f>
        <v/>
      </c>
      <c r="H251" s="9">
        <f>IF($F251="Y",IFERROR(IN_Shock!M44,0)*Settings!$B$12,0)</f>
        <v/>
      </c>
      <c r="I251" s="2">
        <f>IFERROR(MATCH($D251,Lists!$B$5:$B$119,0),0)</f>
        <v/>
      </c>
      <c r="J251" s="2">
        <f>IFERROR(MATCH($E251,Lists!$B$124:$B$131,0),0)</f>
        <v/>
      </c>
      <c r="K251" s="2">
        <f>IF(OR($I251=0,$J251=0),0,INDEX(CALC_PP!$C$5:$J$119,$I251,$J251))</f>
        <v/>
      </c>
      <c r="L251" s="19">
        <f>IF(OR($I251=0,$J251=0,$K251=0),0,$H251*INDEX(CALC_StripData!$C$5:$DJ$119,$I251,0+$J251)/$K251)</f>
        <v/>
      </c>
      <c r="M251" s="19">
        <f>IF(OR($I251=0,$J251=0,$K251=0),0,$H251*INDEX(CALC_StripData!$C$5:$DJ$119,$I251,8+$J251)/$K251)</f>
        <v/>
      </c>
      <c r="N251" s="19">
        <f>IF(OR($I251=0,$J251=0,$K251=0),0,$H251*INDEX(CALC_StripData!$C$5:$DJ$119,$I251,16+$J251)/$K251)</f>
        <v/>
      </c>
      <c r="O251" s="19">
        <f>IF(OR($I251=0,$J251=0,$K251=0),0,$H251*INDEX(CALC_StripData!$C$5:$DJ$119,$I251,24+$J251)/$K251)</f>
        <v/>
      </c>
      <c r="P251" s="19">
        <f>IF(OR($I251=0,$J251=0,$K251=0),0,$H251*INDEX(CALC_StripData!$C$5:$DJ$119,$I251,32+$J251)/$K251)</f>
        <v/>
      </c>
      <c r="Q251" s="19">
        <f>IF(OR($I251=0,$J251=0,$K251=0),0,$H251*INDEX(CALC_StripData!$C$5:$DJ$119,$I251,40+$J251)/$K251)</f>
        <v/>
      </c>
      <c r="R251" s="19">
        <f>IF(OR($I251=0,$J251=0,$K251=0),0,$H251*INDEX(CALC_StripData!$C$5:$DJ$119,$I251,48+$J251)/$K251)</f>
        <v/>
      </c>
      <c r="S251" s="19">
        <f>IF(OR($I251=0,$J251=0,$K251=0),0,$H251*INDEX(CALC_StripData!$C$5:$DJ$119,$I251,56+$J251)/$K251)</f>
        <v/>
      </c>
      <c r="T251" s="19">
        <f>IF(OR($I251=0,$J251=0,$K251=0),0,$H251*INDEX(CALC_StripData!$C$5:$DJ$119,$I251,64+$J251)/$K251)</f>
        <v/>
      </c>
      <c r="U251" s="19">
        <f>IF(OR($I251=0,$J251=0,$K251=0),0,$H251*INDEX(CALC_StripData!$C$5:$DJ$119,$I251,72+$J251)/$K251)</f>
        <v/>
      </c>
      <c r="V251" s="19">
        <f>IF(OR($I251=0,$J251=0,$K251=0),0,$H251*INDEX(CALC_StripData!$C$5:$DJ$119,$I251,80+$J251)/$K251)</f>
        <v/>
      </c>
      <c r="W251" s="19">
        <f>IF(OR($I251=0,$J251=0,$K251=0),0,$H251*INDEX(CALC_StripData!$C$5:$DJ$119,$I251,88+$J251)/$K251)</f>
        <v/>
      </c>
      <c r="X251" s="19">
        <f>IF(OR($I251=0,$J251=0,$K251=0),0,$H251*INDEX(CALC_StripData!$C$5:$DJ$119,$I251,96+$J251)/$K251)</f>
        <v/>
      </c>
      <c r="Y251" s="19">
        <f>IF(OR($I251=0,$J251=0,$K251=0),0,$H251*INDEX(CALC_StripData!$C$5:$DJ$119,$I251,104+$J251)/$K251)</f>
        <v/>
      </c>
      <c r="Z251" s="2">
        <f>ROUND(SUM($L251:$Y251)-$H251,6)</f>
        <v/>
      </c>
    </row>
    <row r="252">
      <c r="A252" s="2" t="n">
        <v>31</v>
      </c>
      <c r="B252" s="2" t="n">
        <v>8</v>
      </c>
      <c r="C252" s="9">
        <f>Settings!$B$6+7</f>
        <v/>
      </c>
      <c r="D252" s="9">
        <f>IN_Shock!$C$44</f>
        <v/>
      </c>
      <c r="E252" s="9">
        <f>IN_Shock!$D$44</f>
        <v/>
      </c>
      <c r="F252" s="9">
        <f>IN_Shock!$E$44</f>
        <v/>
      </c>
      <c r="G252" s="9">
        <f>IN_Shock!$F$44</f>
        <v/>
      </c>
      <c r="H252" s="9">
        <f>IF($F252="Y",IFERROR(IN_Shock!N44,0)*Settings!$B$12,0)</f>
        <v/>
      </c>
      <c r="I252" s="2">
        <f>IFERROR(MATCH($D252,Lists!$B$5:$B$119,0),0)</f>
        <v/>
      </c>
      <c r="J252" s="2">
        <f>IFERROR(MATCH($E252,Lists!$B$124:$B$131,0),0)</f>
        <v/>
      </c>
      <c r="K252" s="2">
        <f>IF(OR($I252=0,$J252=0),0,INDEX(CALC_PP!$C$5:$J$119,$I252,$J252))</f>
        <v/>
      </c>
      <c r="L252" s="19">
        <f>IF(OR($I252=0,$J252=0,$K252=0),0,$H252*INDEX(CALC_StripData!$C$5:$DJ$119,$I252,0+$J252)/$K252)</f>
        <v/>
      </c>
      <c r="M252" s="19">
        <f>IF(OR($I252=0,$J252=0,$K252=0),0,$H252*INDEX(CALC_StripData!$C$5:$DJ$119,$I252,8+$J252)/$K252)</f>
        <v/>
      </c>
      <c r="N252" s="19">
        <f>IF(OR($I252=0,$J252=0,$K252=0),0,$H252*INDEX(CALC_StripData!$C$5:$DJ$119,$I252,16+$J252)/$K252)</f>
        <v/>
      </c>
      <c r="O252" s="19">
        <f>IF(OR($I252=0,$J252=0,$K252=0),0,$H252*INDEX(CALC_StripData!$C$5:$DJ$119,$I252,24+$J252)/$K252)</f>
        <v/>
      </c>
      <c r="P252" s="19">
        <f>IF(OR($I252=0,$J252=0,$K252=0),0,$H252*INDEX(CALC_StripData!$C$5:$DJ$119,$I252,32+$J252)/$K252)</f>
        <v/>
      </c>
      <c r="Q252" s="19">
        <f>IF(OR($I252=0,$J252=0,$K252=0),0,$H252*INDEX(CALC_StripData!$C$5:$DJ$119,$I252,40+$J252)/$K252)</f>
        <v/>
      </c>
      <c r="R252" s="19">
        <f>IF(OR($I252=0,$J252=0,$K252=0),0,$H252*INDEX(CALC_StripData!$C$5:$DJ$119,$I252,48+$J252)/$K252)</f>
        <v/>
      </c>
      <c r="S252" s="19">
        <f>IF(OR($I252=0,$J252=0,$K252=0),0,$H252*INDEX(CALC_StripData!$C$5:$DJ$119,$I252,56+$J252)/$K252)</f>
        <v/>
      </c>
      <c r="T252" s="19">
        <f>IF(OR($I252=0,$J252=0,$K252=0),0,$H252*INDEX(CALC_StripData!$C$5:$DJ$119,$I252,64+$J252)/$K252)</f>
        <v/>
      </c>
      <c r="U252" s="19">
        <f>IF(OR($I252=0,$J252=0,$K252=0),0,$H252*INDEX(CALC_StripData!$C$5:$DJ$119,$I252,72+$J252)/$K252)</f>
        <v/>
      </c>
      <c r="V252" s="19">
        <f>IF(OR($I252=0,$J252=0,$K252=0),0,$H252*INDEX(CALC_StripData!$C$5:$DJ$119,$I252,80+$J252)/$K252)</f>
        <v/>
      </c>
      <c r="W252" s="19">
        <f>IF(OR($I252=0,$J252=0,$K252=0),0,$H252*INDEX(CALC_StripData!$C$5:$DJ$119,$I252,88+$J252)/$K252)</f>
        <v/>
      </c>
      <c r="X252" s="19">
        <f>IF(OR($I252=0,$J252=0,$K252=0),0,$H252*INDEX(CALC_StripData!$C$5:$DJ$119,$I252,96+$J252)/$K252)</f>
        <v/>
      </c>
      <c r="Y252" s="19">
        <f>IF(OR($I252=0,$J252=0,$K252=0),0,$H252*INDEX(CALC_StripData!$C$5:$DJ$119,$I252,104+$J252)/$K252)</f>
        <v/>
      </c>
      <c r="Z252" s="2">
        <f>ROUND(SUM($L252:$Y252)-$H252,6)</f>
        <v/>
      </c>
    </row>
    <row r="253">
      <c r="A253" s="2" t="n">
        <v>32</v>
      </c>
      <c r="B253" s="2" t="n">
        <v>1</v>
      </c>
      <c r="C253" s="9">
        <f>Settings!$B$6+0</f>
        <v/>
      </c>
      <c r="D253" s="9">
        <f>IN_Shock!$C$45</f>
        <v/>
      </c>
      <c r="E253" s="9">
        <f>IN_Shock!$D$45</f>
        <v/>
      </c>
      <c r="F253" s="9">
        <f>IN_Shock!$E$45</f>
        <v/>
      </c>
      <c r="G253" s="9">
        <f>IN_Shock!$F$45</f>
        <v/>
      </c>
      <c r="H253" s="9">
        <f>IF($F253="Y",IFERROR(IN_Shock!G45,0)*Settings!$B$12,0)</f>
        <v/>
      </c>
      <c r="I253" s="2">
        <f>IFERROR(MATCH($D253,Lists!$B$5:$B$119,0),0)</f>
        <v/>
      </c>
      <c r="J253" s="2">
        <f>IFERROR(MATCH($E253,Lists!$B$124:$B$131,0),0)</f>
        <v/>
      </c>
      <c r="K253" s="2">
        <f>IF(OR($I253=0,$J253=0),0,INDEX(CALC_PP!$C$5:$J$119,$I253,$J253))</f>
        <v/>
      </c>
      <c r="L253" s="19">
        <f>IF(OR($I253=0,$J253=0,$K253=0),0,$H253*INDEX(CALC_StripData!$C$5:$DJ$119,$I253,0+$J253)/$K253)</f>
        <v/>
      </c>
      <c r="M253" s="19">
        <f>IF(OR($I253=0,$J253=0,$K253=0),0,$H253*INDEX(CALC_StripData!$C$5:$DJ$119,$I253,8+$J253)/$K253)</f>
        <v/>
      </c>
      <c r="N253" s="19">
        <f>IF(OR($I253=0,$J253=0,$K253=0),0,$H253*INDEX(CALC_StripData!$C$5:$DJ$119,$I253,16+$J253)/$K253)</f>
        <v/>
      </c>
      <c r="O253" s="19">
        <f>IF(OR($I253=0,$J253=0,$K253=0),0,$H253*INDEX(CALC_StripData!$C$5:$DJ$119,$I253,24+$J253)/$K253)</f>
        <v/>
      </c>
      <c r="P253" s="19">
        <f>IF(OR($I253=0,$J253=0,$K253=0),0,$H253*INDEX(CALC_StripData!$C$5:$DJ$119,$I253,32+$J253)/$K253)</f>
        <v/>
      </c>
      <c r="Q253" s="19">
        <f>IF(OR($I253=0,$J253=0,$K253=0),0,$H253*INDEX(CALC_StripData!$C$5:$DJ$119,$I253,40+$J253)/$K253)</f>
        <v/>
      </c>
      <c r="R253" s="19">
        <f>IF(OR($I253=0,$J253=0,$K253=0),0,$H253*INDEX(CALC_StripData!$C$5:$DJ$119,$I253,48+$J253)/$K253)</f>
        <v/>
      </c>
      <c r="S253" s="19">
        <f>IF(OR($I253=0,$J253=0,$K253=0),0,$H253*INDEX(CALC_StripData!$C$5:$DJ$119,$I253,56+$J253)/$K253)</f>
        <v/>
      </c>
      <c r="T253" s="19">
        <f>IF(OR($I253=0,$J253=0,$K253=0),0,$H253*INDEX(CALC_StripData!$C$5:$DJ$119,$I253,64+$J253)/$K253)</f>
        <v/>
      </c>
      <c r="U253" s="19">
        <f>IF(OR($I253=0,$J253=0,$K253=0),0,$H253*INDEX(CALC_StripData!$C$5:$DJ$119,$I253,72+$J253)/$K253)</f>
        <v/>
      </c>
      <c r="V253" s="19">
        <f>IF(OR($I253=0,$J253=0,$K253=0),0,$H253*INDEX(CALC_StripData!$C$5:$DJ$119,$I253,80+$J253)/$K253)</f>
        <v/>
      </c>
      <c r="W253" s="19">
        <f>IF(OR($I253=0,$J253=0,$K253=0),0,$H253*INDEX(CALC_StripData!$C$5:$DJ$119,$I253,88+$J253)/$K253)</f>
        <v/>
      </c>
      <c r="X253" s="19">
        <f>IF(OR($I253=0,$J253=0,$K253=0),0,$H253*INDEX(CALC_StripData!$C$5:$DJ$119,$I253,96+$J253)/$K253)</f>
        <v/>
      </c>
      <c r="Y253" s="19">
        <f>IF(OR($I253=0,$J253=0,$K253=0),0,$H253*INDEX(CALC_StripData!$C$5:$DJ$119,$I253,104+$J253)/$K253)</f>
        <v/>
      </c>
      <c r="Z253" s="2">
        <f>ROUND(SUM($L253:$Y253)-$H253,6)</f>
        <v/>
      </c>
    </row>
    <row r="254">
      <c r="A254" s="2" t="n">
        <v>32</v>
      </c>
      <c r="B254" s="2" t="n">
        <v>2</v>
      </c>
      <c r="C254" s="9">
        <f>Settings!$B$6+1</f>
        <v/>
      </c>
      <c r="D254" s="9">
        <f>IN_Shock!$C$45</f>
        <v/>
      </c>
      <c r="E254" s="9">
        <f>IN_Shock!$D$45</f>
        <v/>
      </c>
      <c r="F254" s="9">
        <f>IN_Shock!$E$45</f>
        <v/>
      </c>
      <c r="G254" s="9">
        <f>IN_Shock!$F$45</f>
        <v/>
      </c>
      <c r="H254" s="9">
        <f>IF($F254="Y",IFERROR(IN_Shock!H45,0)*Settings!$B$12,0)</f>
        <v/>
      </c>
      <c r="I254" s="2">
        <f>IFERROR(MATCH($D254,Lists!$B$5:$B$119,0),0)</f>
        <v/>
      </c>
      <c r="J254" s="2">
        <f>IFERROR(MATCH($E254,Lists!$B$124:$B$131,0),0)</f>
        <v/>
      </c>
      <c r="K254" s="2">
        <f>IF(OR($I254=0,$J254=0),0,INDEX(CALC_PP!$C$5:$J$119,$I254,$J254))</f>
        <v/>
      </c>
      <c r="L254" s="19">
        <f>IF(OR($I254=0,$J254=0,$K254=0),0,$H254*INDEX(CALC_StripData!$C$5:$DJ$119,$I254,0+$J254)/$K254)</f>
        <v/>
      </c>
      <c r="M254" s="19">
        <f>IF(OR($I254=0,$J254=0,$K254=0),0,$H254*INDEX(CALC_StripData!$C$5:$DJ$119,$I254,8+$J254)/$K254)</f>
        <v/>
      </c>
      <c r="N254" s="19">
        <f>IF(OR($I254=0,$J254=0,$K254=0),0,$H254*INDEX(CALC_StripData!$C$5:$DJ$119,$I254,16+$J254)/$K254)</f>
        <v/>
      </c>
      <c r="O254" s="19">
        <f>IF(OR($I254=0,$J254=0,$K254=0),0,$H254*INDEX(CALC_StripData!$C$5:$DJ$119,$I254,24+$J254)/$K254)</f>
        <v/>
      </c>
      <c r="P254" s="19">
        <f>IF(OR($I254=0,$J254=0,$K254=0),0,$H254*INDEX(CALC_StripData!$C$5:$DJ$119,$I254,32+$J254)/$K254)</f>
        <v/>
      </c>
      <c r="Q254" s="19">
        <f>IF(OR($I254=0,$J254=0,$K254=0),0,$H254*INDEX(CALC_StripData!$C$5:$DJ$119,$I254,40+$J254)/$K254)</f>
        <v/>
      </c>
      <c r="R254" s="19">
        <f>IF(OR($I254=0,$J254=0,$K254=0),0,$H254*INDEX(CALC_StripData!$C$5:$DJ$119,$I254,48+$J254)/$K254)</f>
        <v/>
      </c>
      <c r="S254" s="19">
        <f>IF(OR($I254=0,$J254=0,$K254=0),0,$H254*INDEX(CALC_StripData!$C$5:$DJ$119,$I254,56+$J254)/$K254)</f>
        <v/>
      </c>
      <c r="T254" s="19">
        <f>IF(OR($I254=0,$J254=0,$K254=0),0,$H254*INDEX(CALC_StripData!$C$5:$DJ$119,$I254,64+$J254)/$K254)</f>
        <v/>
      </c>
      <c r="U254" s="19">
        <f>IF(OR($I254=0,$J254=0,$K254=0),0,$H254*INDEX(CALC_StripData!$C$5:$DJ$119,$I254,72+$J254)/$K254)</f>
        <v/>
      </c>
      <c r="V254" s="19">
        <f>IF(OR($I254=0,$J254=0,$K254=0),0,$H254*INDEX(CALC_StripData!$C$5:$DJ$119,$I254,80+$J254)/$K254)</f>
        <v/>
      </c>
      <c r="W254" s="19">
        <f>IF(OR($I254=0,$J254=0,$K254=0),0,$H254*INDEX(CALC_StripData!$C$5:$DJ$119,$I254,88+$J254)/$K254)</f>
        <v/>
      </c>
      <c r="X254" s="19">
        <f>IF(OR($I254=0,$J254=0,$K254=0),0,$H254*INDEX(CALC_StripData!$C$5:$DJ$119,$I254,96+$J254)/$K254)</f>
        <v/>
      </c>
      <c r="Y254" s="19">
        <f>IF(OR($I254=0,$J254=0,$K254=0),0,$H254*INDEX(CALC_StripData!$C$5:$DJ$119,$I254,104+$J254)/$K254)</f>
        <v/>
      </c>
      <c r="Z254" s="2">
        <f>ROUND(SUM($L254:$Y254)-$H254,6)</f>
        <v/>
      </c>
    </row>
    <row r="255">
      <c r="A255" s="2" t="n">
        <v>32</v>
      </c>
      <c r="B255" s="2" t="n">
        <v>3</v>
      </c>
      <c r="C255" s="9">
        <f>Settings!$B$6+2</f>
        <v/>
      </c>
      <c r="D255" s="9">
        <f>IN_Shock!$C$45</f>
        <v/>
      </c>
      <c r="E255" s="9">
        <f>IN_Shock!$D$45</f>
        <v/>
      </c>
      <c r="F255" s="9">
        <f>IN_Shock!$E$45</f>
        <v/>
      </c>
      <c r="G255" s="9">
        <f>IN_Shock!$F$45</f>
        <v/>
      </c>
      <c r="H255" s="9">
        <f>IF($F255="Y",IFERROR(IN_Shock!I45,0)*Settings!$B$12,0)</f>
        <v/>
      </c>
      <c r="I255" s="2">
        <f>IFERROR(MATCH($D255,Lists!$B$5:$B$119,0),0)</f>
        <v/>
      </c>
      <c r="J255" s="2">
        <f>IFERROR(MATCH($E255,Lists!$B$124:$B$131,0),0)</f>
        <v/>
      </c>
      <c r="K255" s="2">
        <f>IF(OR($I255=0,$J255=0),0,INDEX(CALC_PP!$C$5:$J$119,$I255,$J255))</f>
        <v/>
      </c>
      <c r="L255" s="19">
        <f>IF(OR($I255=0,$J255=0,$K255=0),0,$H255*INDEX(CALC_StripData!$C$5:$DJ$119,$I255,0+$J255)/$K255)</f>
        <v/>
      </c>
      <c r="M255" s="19">
        <f>IF(OR($I255=0,$J255=0,$K255=0),0,$H255*INDEX(CALC_StripData!$C$5:$DJ$119,$I255,8+$J255)/$K255)</f>
        <v/>
      </c>
      <c r="N255" s="19">
        <f>IF(OR($I255=0,$J255=0,$K255=0),0,$H255*INDEX(CALC_StripData!$C$5:$DJ$119,$I255,16+$J255)/$K255)</f>
        <v/>
      </c>
      <c r="O255" s="19">
        <f>IF(OR($I255=0,$J255=0,$K255=0),0,$H255*INDEX(CALC_StripData!$C$5:$DJ$119,$I255,24+$J255)/$K255)</f>
        <v/>
      </c>
      <c r="P255" s="19">
        <f>IF(OR($I255=0,$J255=0,$K255=0),0,$H255*INDEX(CALC_StripData!$C$5:$DJ$119,$I255,32+$J255)/$K255)</f>
        <v/>
      </c>
      <c r="Q255" s="19">
        <f>IF(OR($I255=0,$J255=0,$K255=0),0,$H255*INDEX(CALC_StripData!$C$5:$DJ$119,$I255,40+$J255)/$K255)</f>
        <v/>
      </c>
      <c r="R255" s="19">
        <f>IF(OR($I255=0,$J255=0,$K255=0),0,$H255*INDEX(CALC_StripData!$C$5:$DJ$119,$I255,48+$J255)/$K255)</f>
        <v/>
      </c>
      <c r="S255" s="19">
        <f>IF(OR($I255=0,$J255=0,$K255=0),0,$H255*INDEX(CALC_StripData!$C$5:$DJ$119,$I255,56+$J255)/$K255)</f>
        <v/>
      </c>
      <c r="T255" s="19">
        <f>IF(OR($I255=0,$J255=0,$K255=0),0,$H255*INDEX(CALC_StripData!$C$5:$DJ$119,$I255,64+$J255)/$K255)</f>
        <v/>
      </c>
      <c r="U255" s="19">
        <f>IF(OR($I255=0,$J255=0,$K255=0),0,$H255*INDEX(CALC_StripData!$C$5:$DJ$119,$I255,72+$J255)/$K255)</f>
        <v/>
      </c>
      <c r="V255" s="19">
        <f>IF(OR($I255=0,$J255=0,$K255=0),0,$H255*INDEX(CALC_StripData!$C$5:$DJ$119,$I255,80+$J255)/$K255)</f>
        <v/>
      </c>
      <c r="W255" s="19">
        <f>IF(OR($I255=0,$J255=0,$K255=0),0,$H255*INDEX(CALC_StripData!$C$5:$DJ$119,$I255,88+$J255)/$K255)</f>
        <v/>
      </c>
      <c r="X255" s="19">
        <f>IF(OR($I255=0,$J255=0,$K255=0),0,$H255*INDEX(CALC_StripData!$C$5:$DJ$119,$I255,96+$J255)/$K255)</f>
        <v/>
      </c>
      <c r="Y255" s="19">
        <f>IF(OR($I255=0,$J255=0,$K255=0),0,$H255*INDEX(CALC_StripData!$C$5:$DJ$119,$I255,104+$J255)/$K255)</f>
        <v/>
      </c>
      <c r="Z255" s="2">
        <f>ROUND(SUM($L255:$Y255)-$H255,6)</f>
        <v/>
      </c>
    </row>
    <row r="256">
      <c r="A256" s="2" t="n">
        <v>32</v>
      </c>
      <c r="B256" s="2" t="n">
        <v>4</v>
      </c>
      <c r="C256" s="9">
        <f>Settings!$B$6+3</f>
        <v/>
      </c>
      <c r="D256" s="9">
        <f>IN_Shock!$C$45</f>
        <v/>
      </c>
      <c r="E256" s="9">
        <f>IN_Shock!$D$45</f>
        <v/>
      </c>
      <c r="F256" s="9">
        <f>IN_Shock!$E$45</f>
        <v/>
      </c>
      <c r="G256" s="9">
        <f>IN_Shock!$F$45</f>
        <v/>
      </c>
      <c r="H256" s="9">
        <f>IF($F256="Y",IFERROR(IN_Shock!J45,0)*Settings!$B$12,0)</f>
        <v/>
      </c>
      <c r="I256" s="2">
        <f>IFERROR(MATCH($D256,Lists!$B$5:$B$119,0),0)</f>
        <v/>
      </c>
      <c r="J256" s="2">
        <f>IFERROR(MATCH($E256,Lists!$B$124:$B$131,0),0)</f>
        <v/>
      </c>
      <c r="K256" s="2">
        <f>IF(OR($I256=0,$J256=0),0,INDEX(CALC_PP!$C$5:$J$119,$I256,$J256))</f>
        <v/>
      </c>
      <c r="L256" s="19">
        <f>IF(OR($I256=0,$J256=0,$K256=0),0,$H256*INDEX(CALC_StripData!$C$5:$DJ$119,$I256,0+$J256)/$K256)</f>
        <v/>
      </c>
      <c r="M256" s="19">
        <f>IF(OR($I256=0,$J256=0,$K256=0),0,$H256*INDEX(CALC_StripData!$C$5:$DJ$119,$I256,8+$J256)/$K256)</f>
        <v/>
      </c>
      <c r="N256" s="19">
        <f>IF(OR($I256=0,$J256=0,$K256=0),0,$H256*INDEX(CALC_StripData!$C$5:$DJ$119,$I256,16+$J256)/$K256)</f>
        <v/>
      </c>
      <c r="O256" s="19">
        <f>IF(OR($I256=0,$J256=0,$K256=0),0,$H256*INDEX(CALC_StripData!$C$5:$DJ$119,$I256,24+$J256)/$K256)</f>
        <v/>
      </c>
      <c r="P256" s="19">
        <f>IF(OR($I256=0,$J256=0,$K256=0),0,$H256*INDEX(CALC_StripData!$C$5:$DJ$119,$I256,32+$J256)/$K256)</f>
        <v/>
      </c>
      <c r="Q256" s="19">
        <f>IF(OR($I256=0,$J256=0,$K256=0),0,$H256*INDEX(CALC_StripData!$C$5:$DJ$119,$I256,40+$J256)/$K256)</f>
        <v/>
      </c>
      <c r="R256" s="19">
        <f>IF(OR($I256=0,$J256=0,$K256=0),0,$H256*INDEX(CALC_StripData!$C$5:$DJ$119,$I256,48+$J256)/$K256)</f>
        <v/>
      </c>
      <c r="S256" s="19">
        <f>IF(OR($I256=0,$J256=0,$K256=0),0,$H256*INDEX(CALC_StripData!$C$5:$DJ$119,$I256,56+$J256)/$K256)</f>
        <v/>
      </c>
      <c r="T256" s="19">
        <f>IF(OR($I256=0,$J256=0,$K256=0),0,$H256*INDEX(CALC_StripData!$C$5:$DJ$119,$I256,64+$J256)/$K256)</f>
        <v/>
      </c>
      <c r="U256" s="19">
        <f>IF(OR($I256=0,$J256=0,$K256=0),0,$H256*INDEX(CALC_StripData!$C$5:$DJ$119,$I256,72+$J256)/$K256)</f>
        <v/>
      </c>
      <c r="V256" s="19">
        <f>IF(OR($I256=0,$J256=0,$K256=0),0,$H256*INDEX(CALC_StripData!$C$5:$DJ$119,$I256,80+$J256)/$K256)</f>
        <v/>
      </c>
      <c r="W256" s="19">
        <f>IF(OR($I256=0,$J256=0,$K256=0),0,$H256*INDEX(CALC_StripData!$C$5:$DJ$119,$I256,88+$J256)/$K256)</f>
        <v/>
      </c>
      <c r="X256" s="19">
        <f>IF(OR($I256=0,$J256=0,$K256=0),0,$H256*INDEX(CALC_StripData!$C$5:$DJ$119,$I256,96+$J256)/$K256)</f>
        <v/>
      </c>
      <c r="Y256" s="19">
        <f>IF(OR($I256=0,$J256=0,$K256=0),0,$H256*INDEX(CALC_StripData!$C$5:$DJ$119,$I256,104+$J256)/$K256)</f>
        <v/>
      </c>
      <c r="Z256" s="2">
        <f>ROUND(SUM($L256:$Y256)-$H256,6)</f>
        <v/>
      </c>
    </row>
    <row r="257">
      <c r="A257" s="2" t="n">
        <v>32</v>
      </c>
      <c r="B257" s="2" t="n">
        <v>5</v>
      </c>
      <c r="C257" s="9">
        <f>Settings!$B$6+4</f>
        <v/>
      </c>
      <c r="D257" s="9">
        <f>IN_Shock!$C$45</f>
        <v/>
      </c>
      <c r="E257" s="9">
        <f>IN_Shock!$D$45</f>
        <v/>
      </c>
      <c r="F257" s="9">
        <f>IN_Shock!$E$45</f>
        <v/>
      </c>
      <c r="G257" s="9">
        <f>IN_Shock!$F$45</f>
        <v/>
      </c>
      <c r="H257" s="9">
        <f>IF($F257="Y",IFERROR(IN_Shock!K45,0)*Settings!$B$12,0)</f>
        <v/>
      </c>
      <c r="I257" s="2">
        <f>IFERROR(MATCH($D257,Lists!$B$5:$B$119,0),0)</f>
        <v/>
      </c>
      <c r="J257" s="2">
        <f>IFERROR(MATCH($E257,Lists!$B$124:$B$131,0),0)</f>
        <v/>
      </c>
      <c r="K257" s="2">
        <f>IF(OR($I257=0,$J257=0),0,INDEX(CALC_PP!$C$5:$J$119,$I257,$J257))</f>
        <v/>
      </c>
      <c r="L257" s="19">
        <f>IF(OR($I257=0,$J257=0,$K257=0),0,$H257*INDEX(CALC_StripData!$C$5:$DJ$119,$I257,0+$J257)/$K257)</f>
        <v/>
      </c>
      <c r="M257" s="19">
        <f>IF(OR($I257=0,$J257=0,$K257=0),0,$H257*INDEX(CALC_StripData!$C$5:$DJ$119,$I257,8+$J257)/$K257)</f>
        <v/>
      </c>
      <c r="N257" s="19">
        <f>IF(OR($I257=0,$J257=0,$K257=0),0,$H257*INDEX(CALC_StripData!$C$5:$DJ$119,$I257,16+$J257)/$K257)</f>
        <v/>
      </c>
      <c r="O257" s="19">
        <f>IF(OR($I257=0,$J257=0,$K257=0),0,$H257*INDEX(CALC_StripData!$C$5:$DJ$119,$I257,24+$J257)/$K257)</f>
        <v/>
      </c>
      <c r="P257" s="19">
        <f>IF(OR($I257=0,$J257=0,$K257=0),0,$H257*INDEX(CALC_StripData!$C$5:$DJ$119,$I257,32+$J257)/$K257)</f>
        <v/>
      </c>
      <c r="Q257" s="19">
        <f>IF(OR($I257=0,$J257=0,$K257=0),0,$H257*INDEX(CALC_StripData!$C$5:$DJ$119,$I257,40+$J257)/$K257)</f>
        <v/>
      </c>
      <c r="R257" s="19">
        <f>IF(OR($I257=0,$J257=0,$K257=0),0,$H257*INDEX(CALC_StripData!$C$5:$DJ$119,$I257,48+$J257)/$K257)</f>
        <v/>
      </c>
      <c r="S257" s="19">
        <f>IF(OR($I257=0,$J257=0,$K257=0),0,$H257*INDEX(CALC_StripData!$C$5:$DJ$119,$I257,56+$J257)/$K257)</f>
        <v/>
      </c>
      <c r="T257" s="19">
        <f>IF(OR($I257=0,$J257=0,$K257=0),0,$H257*INDEX(CALC_StripData!$C$5:$DJ$119,$I257,64+$J257)/$K257)</f>
        <v/>
      </c>
      <c r="U257" s="19">
        <f>IF(OR($I257=0,$J257=0,$K257=0),0,$H257*INDEX(CALC_StripData!$C$5:$DJ$119,$I257,72+$J257)/$K257)</f>
        <v/>
      </c>
      <c r="V257" s="19">
        <f>IF(OR($I257=0,$J257=0,$K257=0),0,$H257*INDEX(CALC_StripData!$C$5:$DJ$119,$I257,80+$J257)/$K257)</f>
        <v/>
      </c>
      <c r="W257" s="19">
        <f>IF(OR($I257=0,$J257=0,$K257=0),0,$H257*INDEX(CALC_StripData!$C$5:$DJ$119,$I257,88+$J257)/$K257)</f>
        <v/>
      </c>
      <c r="X257" s="19">
        <f>IF(OR($I257=0,$J257=0,$K257=0),0,$H257*INDEX(CALC_StripData!$C$5:$DJ$119,$I257,96+$J257)/$K257)</f>
        <v/>
      </c>
      <c r="Y257" s="19">
        <f>IF(OR($I257=0,$J257=0,$K257=0),0,$H257*INDEX(CALC_StripData!$C$5:$DJ$119,$I257,104+$J257)/$K257)</f>
        <v/>
      </c>
      <c r="Z257" s="2">
        <f>ROUND(SUM($L257:$Y257)-$H257,6)</f>
        <v/>
      </c>
    </row>
    <row r="258">
      <c r="A258" s="2" t="n">
        <v>32</v>
      </c>
      <c r="B258" s="2" t="n">
        <v>6</v>
      </c>
      <c r="C258" s="9">
        <f>Settings!$B$6+5</f>
        <v/>
      </c>
      <c r="D258" s="9">
        <f>IN_Shock!$C$45</f>
        <v/>
      </c>
      <c r="E258" s="9">
        <f>IN_Shock!$D$45</f>
        <v/>
      </c>
      <c r="F258" s="9">
        <f>IN_Shock!$E$45</f>
        <v/>
      </c>
      <c r="G258" s="9">
        <f>IN_Shock!$F$45</f>
        <v/>
      </c>
      <c r="H258" s="9">
        <f>IF($F258="Y",IFERROR(IN_Shock!L45,0)*Settings!$B$12,0)</f>
        <v/>
      </c>
      <c r="I258" s="2">
        <f>IFERROR(MATCH($D258,Lists!$B$5:$B$119,0),0)</f>
        <v/>
      </c>
      <c r="J258" s="2">
        <f>IFERROR(MATCH($E258,Lists!$B$124:$B$131,0),0)</f>
        <v/>
      </c>
      <c r="K258" s="2">
        <f>IF(OR($I258=0,$J258=0),0,INDEX(CALC_PP!$C$5:$J$119,$I258,$J258))</f>
        <v/>
      </c>
      <c r="L258" s="19">
        <f>IF(OR($I258=0,$J258=0,$K258=0),0,$H258*INDEX(CALC_StripData!$C$5:$DJ$119,$I258,0+$J258)/$K258)</f>
        <v/>
      </c>
      <c r="M258" s="19">
        <f>IF(OR($I258=0,$J258=0,$K258=0),0,$H258*INDEX(CALC_StripData!$C$5:$DJ$119,$I258,8+$J258)/$K258)</f>
        <v/>
      </c>
      <c r="N258" s="19">
        <f>IF(OR($I258=0,$J258=0,$K258=0),0,$H258*INDEX(CALC_StripData!$C$5:$DJ$119,$I258,16+$J258)/$K258)</f>
        <v/>
      </c>
      <c r="O258" s="19">
        <f>IF(OR($I258=0,$J258=0,$K258=0),0,$H258*INDEX(CALC_StripData!$C$5:$DJ$119,$I258,24+$J258)/$K258)</f>
        <v/>
      </c>
      <c r="P258" s="19">
        <f>IF(OR($I258=0,$J258=0,$K258=0),0,$H258*INDEX(CALC_StripData!$C$5:$DJ$119,$I258,32+$J258)/$K258)</f>
        <v/>
      </c>
      <c r="Q258" s="19">
        <f>IF(OR($I258=0,$J258=0,$K258=0),0,$H258*INDEX(CALC_StripData!$C$5:$DJ$119,$I258,40+$J258)/$K258)</f>
        <v/>
      </c>
      <c r="R258" s="19">
        <f>IF(OR($I258=0,$J258=0,$K258=0),0,$H258*INDEX(CALC_StripData!$C$5:$DJ$119,$I258,48+$J258)/$K258)</f>
        <v/>
      </c>
      <c r="S258" s="19">
        <f>IF(OR($I258=0,$J258=0,$K258=0),0,$H258*INDEX(CALC_StripData!$C$5:$DJ$119,$I258,56+$J258)/$K258)</f>
        <v/>
      </c>
      <c r="T258" s="19">
        <f>IF(OR($I258=0,$J258=0,$K258=0),0,$H258*INDEX(CALC_StripData!$C$5:$DJ$119,$I258,64+$J258)/$K258)</f>
        <v/>
      </c>
      <c r="U258" s="19">
        <f>IF(OR($I258=0,$J258=0,$K258=0),0,$H258*INDEX(CALC_StripData!$C$5:$DJ$119,$I258,72+$J258)/$K258)</f>
        <v/>
      </c>
      <c r="V258" s="19">
        <f>IF(OR($I258=0,$J258=0,$K258=0),0,$H258*INDEX(CALC_StripData!$C$5:$DJ$119,$I258,80+$J258)/$K258)</f>
        <v/>
      </c>
      <c r="W258" s="19">
        <f>IF(OR($I258=0,$J258=0,$K258=0),0,$H258*INDEX(CALC_StripData!$C$5:$DJ$119,$I258,88+$J258)/$K258)</f>
        <v/>
      </c>
      <c r="X258" s="19">
        <f>IF(OR($I258=0,$J258=0,$K258=0),0,$H258*INDEX(CALC_StripData!$C$5:$DJ$119,$I258,96+$J258)/$K258)</f>
        <v/>
      </c>
      <c r="Y258" s="19">
        <f>IF(OR($I258=0,$J258=0,$K258=0),0,$H258*INDEX(CALC_StripData!$C$5:$DJ$119,$I258,104+$J258)/$K258)</f>
        <v/>
      </c>
      <c r="Z258" s="2">
        <f>ROUND(SUM($L258:$Y258)-$H258,6)</f>
        <v/>
      </c>
    </row>
    <row r="259">
      <c r="A259" s="2" t="n">
        <v>32</v>
      </c>
      <c r="B259" s="2" t="n">
        <v>7</v>
      </c>
      <c r="C259" s="9">
        <f>Settings!$B$6+6</f>
        <v/>
      </c>
      <c r="D259" s="9">
        <f>IN_Shock!$C$45</f>
        <v/>
      </c>
      <c r="E259" s="9">
        <f>IN_Shock!$D$45</f>
        <v/>
      </c>
      <c r="F259" s="9">
        <f>IN_Shock!$E$45</f>
        <v/>
      </c>
      <c r="G259" s="9">
        <f>IN_Shock!$F$45</f>
        <v/>
      </c>
      <c r="H259" s="9">
        <f>IF($F259="Y",IFERROR(IN_Shock!M45,0)*Settings!$B$12,0)</f>
        <v/>
      </c>
      <c r="I259" s="2">
        <f>IFERROR(MATCH($D259,Lists!$B$5:$B$119,0),0)</f>
        <v/>
      </c>
      <c r="J259" s="2">
        <f>IFERROR(MATCH($E259,Lists!$B$124:$B$131,0),0)</f>
        <v/>
      </c>
      <c r="K259" s="2">
        <f>IF(OR($I259=0,$J259=0),0,INDEX(CALC_PP!$C$5:$J$119,$I259,$J259))</f>
        <v/>
      </c>
      <c r="L259" s="19">
        <f>IF(OR($I259=0,$J259=0,$K259=0),0,$H259*INDEX(CALC_StripData!$C$5:$DJ$119,$I259,0+$J259)/$K259)</f>
        <v/>
      </c>
      <c r="M259" s="19">
        <f>IF(OR($I259=0,$J259=0,$K259=0),0,$H259*INDEX(CALC_StripData!$C$5:$DJ$119,$I259,8+$J259)/$K259)</f>
        <v/>
      </c>
      <c r="N259" s="19">
        <f>IF(OR($I259=0,$J259=0,$K259=0),0,$H259*INDEX(CALC_StripData!$C$5:$DJ$119,$I259,16+$J259)/$K259)</f>
        <v/>
      </c>
      <c r="O259" s="19">
        <f>IF(OR($I259=0,$J259=0,$K259=0),0,$H259*INDEX(CALC_StripData!$C$5:$DJ$119,$I259,24+$J259)/$K259)</f>
        <v/>
      </c>
      <c r="P259" s="19">
        <f>IF(OR($I259=0,$J259=0,$K259=0),0,$H259*INDEX(CALC_StripData!$C$5:$DJ$119,$I259,32+$J259)/$K259)</f>
        <v/>
      </c>
      <c r="Q259" s="19">
        <f>IF(OR($I259=0,$J259=0,$K259=0),0,$H259*INDEX(CALC_StripData!$C$5:$DJ$119,$I259,40+$J259)/$K259)</f>
        <v/>
      </c>
      <c r="R259" s="19">
        <f>IF(OR($I259=0,$J259=0,$K259=0),0,$H259*INDEX(CALC_StripData!$C$5:$DJ$119,$I259,48+$J259)/$K259)</f>
        <v/>
      </c>
      <c r="S259" s="19">
        <f>IF(OR($I259=0,$J259=0,$K259=0),0,$H259*INDEX(CALC_StripData!$C$5:$DJ$119,$I259,56+$J259)/$K259)</f>
        <v/>
      </c>
      <c r="T259" s="19">
        <f>IF(OR($I259=0,$J259=0,$K259=0),0,$H259*INDEX(CALC_StripData!$C$5:$DJ$119,$I259,64+$J259)/$K259)</f>
        <v/>
      </c>
      <c r="U259" s="19">
        <f>IF(OR($I259=0,$J259=0,$K259=0),0,$H259*INDEX(CALC_StripData!$C$5:$DJ$119,$I259,72+$J259)/$K259)</f>
        <v/>
      </c>
      <c r="V259" s="19">
        <f>IF(OR($I259=0,$J259=0,$K259=0),0,$H259*INDEX(CALC_StripData!$C$5:$DJ$119,$I259,80+$J259)/$K259)</f>
        <v/>
      </c>
      <c r="W259" s="19">
        <f>IF(OR($I259=0,$J259=0,$K259=0),0,$H259*INDEX(CALC_StripData!$C$5:$DJ$119,$I259,88+$J259)/$K259)</f>
        <v/>
      </c>
      <c r="X259" s="19">
        <f>IF(OR($I259=0,$J259=0,$K259=0),0,$H259*INDEX(CALC_StripData!$C$5:$DJ$119,$I259,96+$J259)/$K259)</f>
        <v/>
      </c>
      <c r="Y259" s="19">
        <f>IF(OR($I259=0,$J259=0,$K259=0),0,$H259*INDEX(CALC_StripData!$C$5:$DJ$119,$I259,104+$J259)/$K259)</f>
        <v/>
      </c>
      <c r="Z259" s="2">
        <f>ROUND(SUM($L259:$Y259)-$H259,6)</f>
        <v/>
      </c>
    </row>
    <row r="260">
      <c r="A260" s="2" t="n">
        <v>32</v>
      </c>
      <c r="B260" s="2" t="n">
        <v>8</v>
      </c>
      <c r="C260" s="9">
        <f>Settings!$B$6+7</f>
        <v/>
      </c>
      <c r="D260" s="9">
        <f>IN_Shock!$C$45</f>
        <v/>
      </c>
      <c r="E260" s="9">
        <f>IN_Shock!$D$45</f>
        <v/>
      </c>
      <c r="F260" s="9">
        <f>IN_Shock!$E$45</f>
        <v/>
      </c>
      <c r="G260" s="9">
        <f>IN_Shock!$F$45</f>
        <v/>
      </c>
      <c r="H260" s="9">
        <f>IF($F260="Y",IFERROR(IN_Shock!N45,0)*Settings!$B$12,0)</f>
        <v/>
      </c>
      <c r="I260" s="2">
        <f>IFERROR(MATCH($D260,Lists!$B$5:$B$119,0),0)</f>
        <v/>
      </c>
      <c r="J260" s="2">
        <f>IFERROR(MATCH($E260,Lists!$B$124:$B$131,0),0)</f>
        <v/>
      </c>
      <c r="K260" s="2">
        <f>IF(OR($I260=0,$J260=0),0,INDEX(CALC_PP!$C$5:$J$119,$I260,$J260))</f>
        <v/>
      </c>
      <c r="L260" s="19">
        <f>IF(OR($I260=0,$J260=0,$K260=0),0,$H260*INDEX(CALC_StripData!$C$5:$DJ$119,$I260,0+$J260)/$K260)</f>
        <v/>
      </c>
      <c r="M260" s="19">
        <f>IF(OR($I260=0,$J260=0,$K260=0),0,$H260*INDEX(CALC_StripData!$C$5:$DJ$119,$I260,8+$J260)/$K260)</f>
        <v/>
      </c>
      <c r="N260" s="19">
        <f>IF(OR($I260=0,$J260=0,$K260=0),0,$H260*INDEX(CALC_StripData!$C$5:$DJ$119,$I260,16+$J260)/$K260)</f>
        <v/>
      </c>
      <c r="O260" s="19">
        <f>IF(OR($I260=0,$J260=0,$K260=0),0,$H260*INDEX(CALC_StripData!$C$5:$DJ$119,$I260,24+$J260)/$K260)</f>
        <v/>
      </c>
      <c r="P260" s="19">
        <f>IF(OR($I260=0,$J260=0,$K260=0),0,$H260*INDEX(CALC_StripData!$C$5:$DJ$119,$I260,32+$J260)/$K260)</f>
        <v/>
      </c>
      <c r="Q260" s="19">
        <f>IF(OR($I260=0,$J260=0,$K260=0),0,$H260*INDEX(CALC_StripData!$C$5:$DJ$119,$I260,40+$J260)/$K260)</f>
        <v/>
      </c>
      <c r="R260" s="19">
        <f>IF(OR($I260=0,$J260=0,$K260=0),0,$H260*INDEX(CALC_StripData!$C$5:$DJ$119,$I260,48+$J260)/$K260)</f>
        <v/>
      </c>
      <c r="S260" s="19">
        <f>IF(OR($I260=0,$J260=0,$K260=0),0,$H260*INDEX(CALC_StripData!$C$5:$DJ$119,$I260,56+$J260)/$K260)</f>
        <v/>
      </c>
      <c r="T260" s="19">
        <f>IF(OR($I260=0,$J260=0,$K260=0),0,$H260*INDEX(CALC_StripData!$C$5:$DJ$119,$I260,64+$J260)/$K260)</f>
        <v/>
      </c>
      <c r="U260" s="19">
        <f>IF(OR($I260=0,$J260=0,$K260=0),0,$H260*INDEX(CALC_StripData!$C$5:$DJ$119,$I260,72+$J260)/$K260)</f>
        <v/>
      </c>
      <c r="V260" s="19">
        <f>IF(OR($I260=0,$J260=0,$K260=0),0,$H260*INDEX(CALC_StripData!$C$5:$DJ$119,$I260,80+$J260)/$K260)</f>
        <v/>
      </c>
      <c r="W260" s="19">
        <f>IF(OR($I260=0,$J260=0,$K260=0),0,$H260*INDEX(CALC_StripData!$C$5:$DJ$119,$I260,88+$J260)/$K260)</f>
        <v/>
      </c>
      <c r="X260" s="19">
        <f>IF(OR($I260=0,$J260=0,$K260=0),0,$H260*INDEX(CALC_StripData!$C$5:$DJ$119,$I260,96+$J260)/$K260)</f>
        <v/>
      </c>
      <c r="Y260" s="19">
        <f>IF(OR($I260=0,$J260=0,$K260=0),0,$H260*INDEX(CALC_StripData!$C$5:$DJ$119,$I260,104+$J260)/$K260)</f>
        <v/>
      </c>
      <c r="Z260" s="2">
        <f>ROUND(SUM($L260:$Y260)-$H260,6)</f>
        <v/>
      </c>
    </row>
    <row r="261">
      <c r="A261" s="2" t="n">
        <v>33</v>
      </c>
      <c r="B261" s="2" t="n">
        <v>1</v>
      </c>
      <c r="C261" s="9">
        <f>Settings!$B$6+0</f>
        <v/>
      </c>
      <c r="D261" s="9">
        <f>IN_Shock!$C$46</f>
        <v/>
      </c>
      <c r="E261" s="9">
        <f>IN_Shock!$D$46</f>
        <v/>
      </c>
      <c r="F261" s="9">
        <f>IN_Shock!$E$46</f>
        <v/>
      </c>
      <c r="G261" s="9">
        <f>IN_Shock!$F$46</f>
        <v/>
      </c>
      <c r="H261" s="9">
        <f>IF($F261="Y",IFERROR(IN_Shock!G46,0)*Settings!$B$12,0)</f>
        <v/>
      </c>
      <c r="I261" s="2">
        <f>IFERROR(MATCH($D261,Lists!$B$5:$B$119,0),0)</f>
        <v/>
      </c>
      <c r="J261" s="2">
        <f>IFERROR(MATCH($E261,Lists!$B$124:$B$131,0),0)</f>
        <v/>
      </c>
      <c r="K261" s="2">
        <f>IF(OR($I261=0,$J261=0),0,INDEX(CALC_PP!$C$5:$J$119,$I261,$J261))</f>
        <v/>
      </c>
      <c r="L261" s="19">
        <f>IF(OR($I261=0,$J261=0,$K261=0),0,$H261*INDEX(CALC_StripData!$C$5:$DJ$119,$I261,0+$J261)/$K261)</f>
        <v/>
      </c>
      <c r="M261" s="19">
        <f>IF(OR($I261=0,$J261=0,$K261=0),0,$H261*INDEX(CALC_StripData!$C$5:$DJ$119,$I261,8+$J261)/$K261)</f>
        <v/>
      </c>
      <c r="N261" s="19">
        <f>IF(OR($I261=0,$J261=0,$K261=0),0,$H261*INDEX(CALC_StripData!$C$5:$DJ$119,$I261,16+$J261)/$K261)</f>
        <v/>
      </c>
      <c r="O261" s="19">
        <f>IF(OR($I261=0,$J261=0,$K261=0),0,$H261*INDEX(CALC_StripData!$C$5:$DJ$119,$I261,24+$J261)/$K261)</f>
        <v/>
      </c>
      <c r="P261" s="19">
        <f>IF(OR($I261=0,$J261=0,$K261=0),0,$H261*INDEX(CALC_StripData!$C$5:$DJ$119,$I261,32+$J261)/$K261)</f>
        <v/>
      </c>
      <c r="Q261" s="19">
        <f>IF(OR($I261=0,$J261=0,$K261=0),0,$H261*INDEX(CALC_StripData!$C$5:$DJ$119,$I261,40+$J261)/$K261)</f>
        <v/>
      </c>
      <c r="R261" s="19">
        <f>IF(OR($I261=0,$J261=0,$K261=0),0,$H261*INDEX(CALC_StripData!$C$5:$DJ$119,$I261,48+$J261)/$K261)</f>
        <v/>
      </c>
      <c r="S261" s="19">
        <f>IF(OR($I261=0,$J261=0,$K261=0),0,$H261*INDEX(CALC_StripData!$C$5:$DJ$119,$I261,56+$J261)/$K261)</f>
        <v/>
      </c>
      <c r="T261" s="19">
        <f>IF(OR($I261=0,$J261=0,$K261=0),0,$H261*INDEX(CALC_StripData!$C$5:$DJ$119,$I261,64+$J261)/$K261)</f>
        <v/>
      </c>
      <c r="U261" s="19">
        <f>IF(OR($I261=0,$J261=0,$K261=0),0,$H261*INDEX(CALC_StripData!$C$5:$DJ$119,$I261,72+$J261)/$K261)</f>
        <v/>
      </c>
      <c r="V261" s="19">
        <f>IF(OR($I261=0,$J261=0,$K261=0),0,$H261*INDEX(CALC_StripData!$C$5:$DJ$119,$I261,80+$J261)/$K261)</f>
        <v/>
      </c>
      <c r="W261" s="19">
        <f>IF(OR($I261=0,$J261=0,$K261=0),0,$H261*INDEX(CALC_StripData!$C$5:$DJ$119,$I261,88+$J261)/$K261)</f>
        <v/>
      </c>
      <c r="X261" s="19">
        <f>IF(OR($I261=0,$J261=0,$K261=0),0,$H261*INDEX(CALC_StripData!$C$5:$DJ$119,$I261,96+$J261)/$K261)</f>
        <v/>
      </c>
      <c r="Y261" s="19">
        <f>IF(OR($I261=0,$J261=0,$K261=0),0,$H261*INDEX(CALC_StripData!$C$5:$DJ$119,$I261,104+$J261)/$K261)</f>
        <v/>
      </c>
      <c r="Z261" s="2">
        <f>ROUND(SUM($L261:$Y261)-$H261,6)</f>
        <v/>
      </c>
    </row>
    <row r="262">
      <c r="A262" s="2" t="n">
        <v>33</v>
      </c>
      <c r="B262" s="2" t="n">
        <v>2</v>
      </c>
      <c r="C262" s="9">
        <f>Settings!$B$6+1</f>
        <v/>
      </c>
      <c r="D262" s="9">
        <f>IN_Shock!$C$46</f>
        <v/>
      </c>
      <c r="E262" s="9">
        <f>IN_Shock!$D$46</f>
        <v/>
      </c>
      <c r="F262" s="9">
        <f>IN_Shock!$E$46</f>
        <v/>
      </c>
      <c r="G262" s="9">
        <f>IN_Shock!$F$46</f>
        <v/>
      </c>
      <c r="H262" s="9">
        <f>IF($F262="Y",IFERROR(IN_Shock!H46,0)*Settings!$B$12,0)</f>
        <v/>
      </c>
      <c r="I262" s="2">
        <f>IFERROR(MATCH($D262,Lists!$B$5:$B$119,0),0)</f>
        <v/>
      </c>
      <c r="J262" s="2">
        <f>IFERROR(MATCH($E262,Lists!$B$124:$B$131,0),0)</f>
        <v/>
      </c>
      <c r="K262" s="2">
        <f>IF(OR($I262=0,$J262=0),0,INDEX(CALC_PP!$C$5:$J$119,$I262,$J262))</f>
        <v/>
      </c>
      <c r="L262" s="19">
        <f>IF(OR($I262=0,$J262=0,$K262=0),0,$H262*INDEX(CALC_StripData!$C$5:$DJ$119,$I262,0+$J262)/$K262)</f>
        <v/>
      </c>
      <c r="M262" s="19">
        <f>IF(OR($I262=0,$J262=0,$K262=0),0,$H262*INDEX(CALC_StripData!$C$5:$DJ$119,$I262,8+$J262)/$K262)</f>
        <v/>
      </c>
      <c r="N262" s="19">
        <f>IF(OR($I262=0,$J262=0,$K262=0),0,$H262*INDEX(CALC_StripData!$C$5:$DJ$119,$I262,16+$J262)/$K262)</f>
        <v/>
      </c>
      <c r="O262" s="19">
        <f>IF(OR($I262=0,$J262=0,$K262=0),0,$H262*INDEX(CALC_StripData!$C$5:$DJ$119,$I262,24+$J262)/$K262)</f>
        <v/>
      </c>
      <c r="P262" s="19">
        <f>IF(OR($I262=0,$J262=0,$K262=0),0,$H262*INDEX(CALC_StripData!$C$5:$DJ$119,$I262,32+$J262)/$K262)</f>
        <v/>
      </c>
      <c r="Q262" s="19">
        <f>IF(OR($I262=0,$J262=0,$K262=0),0,$H262*INDEX(CALC_StripData!$C$5:$DJ$119,$I262,40+$J262)/$K262)</f>
        <v/>
      </c>
      <c r="R262" s="19">
        <f>IF(OR($I262=0,$J262=0,$K262=0),0,$H262*INDEX(CALC_StripData!$C$5:$DJ$119,$I262,48+$J262)/$K262)</f>
        <v/>
      </c>
      <c r="S262" s="19">
        <f>IF(OR($I262=0,$J262=0,$K262=0),0,$H262*INDEX(CALC_StripData!$C$5:$DJ$119,$I262,56+$J262)/$K262)</f>
        <v/>
      </c>
      <c r="T262" s="19">
        <f>IF(OR($I262=0,$J262=0,$K262=0),0,$H262*INDEX(CALC_StripData!$C$5:$DJ$119,$I262,64+$J262)/$K262)</f>
        <v/>
      </c>
      <c r="U262" s="19">
        <f>IF(OR($I262=0,$J262=0,$K262=0),0,$H262*INDEX(CALC_StripData!$C$5:$DJ$119,$I262,72+$J262)/$K262)</f>
        <v/>
      </c>
      <c r="V262" s="19">
        <f>IF(OR($I262=0,$J262=0,$K262=0),0,$H262*INDEX(CALC_StripData!$C$5:$DJ$119,$I262,80+$J262)/$K262)</f>
        <v/>
      </c>
      <c r="W262" s="19">
        <f>IF(OR($I262=0,$J262=0,$K262=0),0,$H262*INDEX(CALC_StripData!$C$5:$DJ$119,$I262,88+$J262)/$K262)</f>
        <v/>
      </c>
      <c r="X262" s="19">
        <f>IF(OR($I262=0,$J262=0,$K262=0),0,$H262*INDEX(CALC_StripData!$C$5:$DJ$119,$I262,96+$J262)/$K262)</f>
        <v/>
      </c>
      <c r="Y262" s="19">
        <f>IF(OR($I262=0,$J262=0,$K262=0),0,$H262*INDEX(CALC_StripData!$C$5:$DJ$119,$I262,104+$J262)/$K262)</f>
        <v/>
      </c>
      <c r="Z262" s="2">
        <f>ROUND(SUM($L262:$Y262)-$H262,6)</f>
        <v/>
      </c>
    </row>
    <row r="263">
      <c r="A263" s="2" t="n">
        <v>33</v>
      </c>
      <c r="B263" s="2" t="n">
        <v>3</v>
      </c>
      <c r="C263" s="9">
        <f>Settings!$B$6+2</f>
        <v/>
      </c>
      <c r="D263" s="9">
        <f>IN_Shock!$C$46</f>
        <v/>
      </c>
      <c r="E263" s="9">
        <f>IN_Shock!$D$46</f>
        <v/>
      </c>
      <c r="F263" s="9">
        <f>IN_Shock!$E$46</f>
        <v/>
      </c>
      <c r="G263" s="9">
        <f>IN_Shock!$F$46</f>
        <v/>
      </c>
      <c r="H263" s="9">
        <f>IF($F263="Y",IFERROR(IN_Shock!I46,0)*Settings!$B$12,0)</f>
        <v/>
      </c>
      <c r="I263" s="2">
        <f>IFERROR(MATCH($D263,Lists!$B$5:$B$119,0),0)</f>
        <v/>
      </c>
      <c r="J263" s="2">
        <f>IFERROR(MATCH($E263,Lists!$B$124:$B$131,0),0)</f>
        <v/>
      </c>
      <c r="K263" s="2">
        <f>IF(OR($I263=0,$J263=0),0,INDEX(CALC_PP!$C$5:$J$119,$I263,$J263))</f>
        <v/>
      </c>
      <c r="L263" s="19">
        <f>IF(OR($I263=0,$J263=0,$K263=0),0,$H263*INDEX(CALC_StripData!$C$5:$DJ$119,$I263,0+$J263)/$K263)</f>
        <v/>
      </c>
      <c r="M263" s="19">
        <f>IF(OR($I263=0,$J263=0,$K263=0),0,$H263*INDEX(CALC_StripData!$C$5:$DJ$119,$I263,8+$J263)/$K263)</f>
        <v/>
      </c>
      <c r="N263" s="19">
        <f>IF(OR($I263=0,$J263=0,$K263=0),0,$H263*INDEX(CALC_StripData!$C$5:$DJ$119,$I263,16+$J263)/$K263)</f>
        <v/>
      </c>
      <c r="O263" s="19">
        <f>IF(OR($I263=0,$J263=0,$K263=0),0,$H263*INDEX(CALC_StripData!$C$5:$DJ$119,$I263,24+$J263)/$K263)</f>
        <v/>
      </c>
      <c r="P263" s="19">
        <f>IF(OR($I263=0,$J263=0,$K263=0),0,$H263*INDEX(CALC_StripData!$C$5:$DJ$119,$I263,32+$J263)/$K263)</f>
        <v/>
      </c>
      <c r="Q263" s="19">
        <f>IF(OR($I263=0,$J263=0,$K263=0),0,$H263*INDEX(CALC_StripData!$C$5:$DJ$119,$I263,40+$J263)/$K263)</f>
        <v/>
      </c>
      <c r="R263" s="19">
        <f>IF(OR($I263=0,$J263=0,$K263=0),0,$H263*INDEX(CALC_StripData!$C$5:$DJ$119,$I263,48+$J263)/$K263)</f>
        <v/>
      </c>
      <c r="S263" s="19">
        <f>IF(OR($I263=0,$J263=0,$K263=0),0,$H263*INDEX(CALC_StripData!$C$5:$DJ$119,$I263,56+$J263)/$K263)</f>
        <v/>
      </c>
      <c r="T263" s="19">
        <f>IF(OR($I263=0,$J263=0,$K263=0),0,$H263*INDEX(CALC_StripData!$C$5:$DJ$119,$I263,64+$J263)/$K263)</f>
        <v/>
      </c>
      <c r="U263" s="19">
        <f>IF(OR($I263=0,$J263=0,$K263=0),0,$H263*INDEX(CALC_StripData!$C$5:$DJ$119,$I263,72+$J263)/$K263)</f>
        <v/>
      </c>
      <c r="V263" s="19">
        <f>IF(OR($I263=0,$J263=0,$K263=0),0,$H263*INDEX(CALC_StripData!$C$5:$DJ$119,$I263,80+$J263)/$K263)</f>
        <v/>
      </c>
      <c r="W263" s="19">
        <f>IF(OR($I263=0,$J263=0,$K263=0),0,$H263*INDEX(CALC_StripData!$C$5:$DJ$119,$I263,88+$J263)/$K263)</f>
        <v/>
      </c>
      <c r="X263" s="19">
        <f>IF(OR($I263=0,$J263=0,$K263=0),0,$H263*INDEX(CALC_StripData!$C$5:$DJ$119,$I263,96+$J263)/$K263)</f>
        <v/>
      </c>
      <c r="Y263" s="19">
        <f>IF(OR($I263=0,$J263=0,$K263=0),0,$H263*INDEX(CALC_StripData!$C$5:$DJ$119,$I263,104+$J263)/$K263)</f>
        <v/>
      </c>
      <c r="Z263" s="2">
        <f>ROUND(SUM($L263:$Y263)-$H263,6)</f>
        <v/>
      </c>
    </row>
    <row r="264">
      <c r="A264" s="2" t="n">
        <v>33</v>
      </c>
      <c r="B264" s="2" t="n">
        <v>4</v>
      </c>
      <c r="C264" s="9">
        <f>Settings!$B$6+3</f>
        <v/>
      </c>
      <c r="D264" s="9">
        <f>IN_Shock!$C$46</f>
        <v/>
      </c>
      <c r="E264" s="9">
        <f>IN_Shock!$D$46</f>
        <v/>
      </c>
      <c r="F264" s="9">
        <f>IN_Shock!$E$46</f>
        <v/>
      </c>
      <c r="G264" s="9">
        <f>IN_Shock!$F$46</f>
        <v/>
      </c>
      <c r="H264" s="9">
        <f>IF($F264="Y",IFERROR(IN_Shock!J46,0)*Settings!$B$12,0)</f>
        <v/>
      </c>
      <c r="I264" s="2">
        <f>IFERROR(MATCH($D264,Lists!$B$5:$B$119,0),0)</f>
        <v/>
      </c>
      <c r="J264" s="2">
        <f>IFERROR(MATCH($E264,Lists!$B$124:$B$131,0),0)</f>
        <v/>
      </c>
      <c r="K264" s="2">
        <f>IF(OR($I264=0,$J264=0),0,INDEX(CALC_PP!$C$5:$J$119,$I264,$J264))</f>
        <v/>
      </c>
      <c r="L264" s="19">
        <f>IF(OR($I264=0,$J264=0,$K264=0),0,$H264*INDEX(CALC_StripData!$C$5:$DJ$119,$I264,0+$J264)/$K264)</f>
        <v/>
      </c>
      <c r="M264" s="19">
        <f>IF(OR($I264=0,$J264=0,$K264=0),0,$H264*INDEX(CALC_StripData!$C$5:$DJ$119,$I264,8+$J264)/$K264)</f>
        <v/>
      </c>
      <c r="N264" s="19">
        <f>IF(OR($I264=0,$J264=0,$K264=0),0,$H264*INDEX(CALC_StripData!$C$5:$DJ$119,$I264,16+$J264)/$K264)</f>
        <v/>
      </c>
      <c r="O264" s="19">
        <f>IF(OR($I264=0,$J264=0,$K264=0),0,$H264*INDEX(CALC_StripData!$C$5:$DJ$119,$I264,24+$J264)/$K264)</f>
        <v/>
      </c>
      <c r="P264" s="19">
        <f>IF(OR($I264=0,$J264=0,$K264=0),0,$H264*INDEX(CALC_StripData!$C$5:$DJ$119,$I264,32+$J264)/$K264)</f>
        <v/>
      </c>
      <c r="Q264" s="19">
        <f>IF(OR($I264=0,$J264=0,$K264=0),0,$H264*INDEX(CALC_StripData!$C$5:$DJ$119,$I264,40+$J264)/$K264)</f>
        <v/>
      </c>
      <c r="R264" s="19">
        <f>IF(OR($I264=0,$J264=0,$K264=0),0,$H264*INDEX(CALC_StripData!$C$5:$DJ$119,$I264,48+$J264)/$K264)</f>
        <v/>
      </c>
      <c r="S264" s="19">
        <f>IF(OR($I264=0,$J264=0,$K264=0),0,$H264*INDEX(CALC_StripData!$C$5:$DJ$119,$I264,56+$J264)/$K264)</f>
        <v/>
      </c>
      <c r="T264" s="19">
        <f>IF(OR($I264=0,$J264=0,$K264=0),0,$H264*INDEX(CALC_StripData!$C$5:$DJ$119,$I264,64+$J264)/$K264)</f>
        <v/>
      </c>
      <c r="U264" s="19">
        <f>IF(OR($I264=0,$J264=0,$K264=0),0,$H264*INDEX(CALC_StripData!$C$5:$DJ$119,$I264,72+$J264)/$K264)</f>
        <v/>
      </c>
      <c r="V264" s="19">
        <f>IF(OR($I264=0,$J264=0,$K264=0),0,$H264*INDEX(CALC_StripData!$C$5:$DJ$119,$I264,80+$J264)/$K264)</f>
        <v/>
      </c>
      <c r="W264" s="19">
        <f>IF(OR($I264=0,$J264=0,$K264=0),0,$H264*INDEX(CALC_StripData!$C$5:$DJ$119,$I264,88+$J264)/$K264)</f>
        <v/>
      </c>
      <c r="X264" s="19">
        <f>IF(OR($I264=0,$J264=0,$K264=0),0,$H264*INDEX(CALC_StripData!$C$5:$DJ$119,$I264,96+$J264)/$K264)</f>
        <v/>
      </c>
      <c r="Y264" s="19">
        <f>IF(OR($I264=0,$J264=0,$K264=0),0,$H264*INDEX(CALC_StripData!$C$5:$DJ$119,$I264,104+$J264)/$K264)</f>
        <v/>
      </c>
      <c r="Z264" s="2">
        <f>ROUND(SUM($L264:$Y264)-$H264,6)</f>
        <v/>
      </c>
    </row>
    <row r="265">
      <c r="A265" s="2" t="n">
        <v>33</v>
      </c>
      <c r="B265" s="2" t="n">
        <v>5</v>
      </c>
      <c r="C265" s="9">
        <f>Settings!$B$6+4</f>
        <v/>
      </c>
      <c r="D265" s="9">
        <f>IN_Shock!$C$46</f>
        <v/>
      </c>
      <c r="E265" s="9">
        <f>IN_Shock!$D$46</f>
        <v/>
      </c>
      <c r="F265" s="9">
        <f>IN_Shock!$E$46</f>
        <v/>
      </c>
      <c r="G265" s="9">
        <f>IN_Shock!$F$46</f>
        <v/>
      </c>
      <c r="H265" s="9">
        <f>IF($F265="Y",IFERROR(IN_Shock!K46,0)*Settings!$B$12,0)</f>
        <v/>
      </c>
      <c r="I265" s="2">
        <f>IFERROR(MATCH($D265,Lists!$B$5:$B$119,0),0)</f>
        <v/>
      </c>
      <c r="J265" s="2">
        <f>IFERROR(MATCH($E265,Lists!$B$124:$B$131,0),0)</f>
        <v/>
      </c>
      <c r="K265" s="2">
        <f>IF(OR($I265=0,$J265=0),0,INDEX(CALC_PP!$C$5:$J$119,$I265,$J265))</f>
        <v/>
      </c>
      <c r="L265" s="19">
        <f>IF(OR($I265=0,$J265=0,$K265=0),0,$H265*INDEX(CALC_StripData!$C$5:$DJ$119,$I265,0+$J265)/$K265)</f>
        <v/>
      </c>
      <c r="M265" s="19">
        <f>IF(OR($I265=0,$J265=0,$K265=0),0,$H265*INDEX(CALC_StripData!$C$5:$DJ$119,$I265,8+$J265)/$K265)</f>
        <v/>
      </c>
      <c r="N265" s="19">
        <f>IF(OR($I265=0,$J265=0,$K265=0),0,$H265*INDEX(CALC_StripData!$C$5:$DJ$119,$I265,16+$J265)/$K265)</f>
        <v/>
      </c>
      <c r="O265" s="19">
        <f>IF(OR($I265=0,$J265=0,$K265=0),0,$H265*INDEX(CALC_StripData!$C$5:$DJ$119,$I265,24+$J265)/$K265)</f>
        <v/>
      </c>
      <c r="P265" s="19">
        <f>IF(OR($I265=0,$J265=0,$K265=0),0,$H265*INDEX(CALC_StripData!$C$5:$DJ$119,$I265,32+$J265)/$K265)</f>
        <v/>
      </c>
      <c r="Q265" s="19">
        <f>IF(OR($I265=0,$J265=0,$K265=0),0,$H265*INDEX(CALC_StripData!$C$5:$DJ$119,$I265,40+$J265)/$K265)</f>
        <v/>
      </c>
      <c r="R265" s="19">
        <f>IF(OR($I265=0,$J265=0,$K265=0),0,$H265*INDEX(CALC_StripData!$C$5:$DJ$119,$I265,48+$J265)/$K265)</f>
        <v/>
      </c>
      <c r="S265" s="19">
        <f>IF(OR($I265=0,$J265=0,$K265=0),0,$H265*INDEX(CALC_StripData!$C$5:$DJ$119,$I265,56+$J265)/$K265)</f>
        <v/>
      </c>
      <c r="T265" s="19">
        <f>IF(OR($I265=0,$J265=0,$K265=0),0,$H265*INDEX(CALC_StripData!$C$5:$DJ$119,$I265,64+$J265)/$K265)</f>
        <v/>
      </c>
      <c r="U265" s="19">
        <f>IF(OR($I265=0,$J265=0,$K265=0),0,$H265*INDEX(CALC_StripData!$C$5:$DJ$119,$I265,72+$J265)/$K265)</f>
        <v/>
      </c>
      <c r="V265" s="19">
        <f>IF(OR($I265=0,$J265=0,$K265=0),0,$H265*INDEX(CALC_StripData!$C$5:$DJ$119,$I265,80+$J265)/$K265)</f>
        <v/>
      </c>
      <c r="W265" s="19">
        <f>IF(OR($I265=0,$J265=0,$K265=0),0,$H265*INDEX(CALC_StripData!$C$5:$DJ$119,$I265,88+$J265)/$K265)</f>
        <v/>
      </c>
      <c r="X265" s="19">
        <f>IF(OR($I265=0,$J265=0,$K265=0),0,$H265*INDEX(CALC_StripData!$C$5:$DJ$119,$I265,96+$J265)/$K265)</f>
        <v/>
      </c>
      <c r="Y265" s="19">
        <f>IF(OR($I265=0,$J265=0,$K265=0),0,$H265*INDEX(CALC_StripData!$C$5:$DJ$119,$I265,104+$J265)/$K265)</f>
        <v/>
      </c>
      <c r="Z265" s="2">
        <f>ROUND(SUM($L265:$Y265)-$H265,6)</f>
        <v/>
      </c>
    </row>
    <row r="266">
      <c r="A266" s="2" t="n">
        <v>33</v>
      </c>
      <c r="B266" s="2" t="n">
        <v>6</v>
      </c>
      <c r="C266" s="9">
        <f>Settings!$B$6+5</f>
        <v/>
      </c>
      <c r="D266" s="9">
        <f>IN_Shock!$C$46</f>
        <v/>
      </c>
      <c r="E266" s="9">
        <f>IN_Shock!$D$46</f>
        <v/>
      </c>
      <c r="F266" s="9">
        <f>IN_Shock!$E$46</f>
        <v/>
      </c>
      <c r="G266" s="9">
        <f>IN_Shock!$F$46</f>
        <v/>
      </c>
      <c r="H266" s="9">
        <f>IF($F266="Y",IFERROR(IN_Shock!L46,0)*Settings!$B$12,0)</f>
        <v/>
      </c>
      <c r="I266" s="2">
        <f>IFERROR(MATCH($D266,Lists!$B$5:$B$119,0),0)</f>
        <v/>
      </c>
      <c r="J266" s="2">
        <f>IFERROR(MATCH($E266,Lists!$B$124:$B$131,0),0)</f>
        <v/>
      </c>
      <c r="K266" s="2">
        <f>IF(OR($I266=0,$J266=0),0,INDEX(CALC_PP!$C$5:$J$119,$I266,$J266))</f>
        <v/>
      </c>
      <c r="L266" s="19">
        <f>IF(OR($I266=0,$J266=0,$K266=0),0,$H266*INDEX(CALC_StripData!$C$5:$DJ$119,$I266,0+$J266)/$K266)</f>
        <v/>
      </c>
      <c r="M266" s="19">
        <f>IF(OR($I266=0,$J266=0,$K266=0),0,$H266*INDEX(CALC_StripData!$C$5:$DJ$119,$I266,8+$J266)/$K266)</f>
        <v/>
      </c>
      <c r="N266" s="19">
        <f>IF(OR($I266=0,$J266=0,$K266=0),0,$H266*INDEX(CALC_StripData!$C$5:$DJ$119,$I266,16+$J266)/$K266)</f>
        <v/>
      </c>
      <c r="O266" s="19">
        <f>IF(OR($I266=0,$J266=0,$K266=0),0,$H266*INDEX(CALC_StripData!$C$5:$DJ$119,$I266,24+$J266)/$K266)</f>
        <v/>
      </c>
      <c r="P266" s="19">
        <f>IF(OR($I266=0,$J266=0,$K266=0),0,$H266*INDEX(CALC_StripData!$C$5:$DJ$119,$I266,32+$J266)/$K266)</f>
        <v/>
      </c>
      <c r="Q266" s="19">
        <f>IF(OR($I266=0,$J266=0,$K266=0),0,$H266*INDEX(CALC_StripData!$C$5:$DJ$119,$I266,40+$J266)/$K266)</f>
        <v/>
      </c>
      <c r="R266" s="19">
        <f>IF(OR($I266=0,$J266=0,$K266=0),0,$H266*INDEX(CALC_StripData!$C$5:$DJ$119,$I266,48+$J266)/$K266)</f>
        <v/>
      </c>
      <c r="S266" s="19">
        <f>IF(OR($I266=0,$J266=0,$K266=0),0,$H266*INDEX(CALC_StripData!$C$5:$DJ$119,$I266,56+$J266)/$K266)</f>
        <v/>
      </c>
      <c r="T266" s="19">
        <f>IF(OR($I266=0,$J266=0,$K266=0),0,$H266*INDEX(CALC_StripData!$C$5:$DJ$119,$I266,64+$J266)/$K266)</f>
        <v/>
      </c>
      <c r="U266" s="19">
        <f>IF(OR($I266=0,$J266=0,$K266=0),0,$H266*INDEX(CALC_StripData!$C$5:$DJ$119,$I266,72+$J266)/$K266)</f>
        <v/>
      </c>
      <c r="V266" s="19">
        <f>IF(OR($I266=0,$J266=0,$K266=0),0,$H266*INDEX(CALC_StripData!$C$5:$DJ$119,$I266,80+$J266)/$K266)</f>
        <v/>
      </c>
      <c r="W266" s="19">
        <f>IF(OR($I266=0,$J266=0,$K266=0),0,$H266*INDEX(CALC_StripData!$C$5:$DJ$119,$I266,88+$J266)/$K266)</f>
        <v/>
      </c>
      <c r="X266" s="19">
        <f>IF(OR($I266=0,$J266=0,$K266=0),0,$H266*INDEX(CALC_StripData!$C$5:$DJ$119,$I266,96+$J266)/$K266)</f>
        <v/>
      </c>
      <c r="Y266" s="19">
        <f>IF(OR($I266=0,$J266=0,$K266=0),0,$H266*INDEX(CALC_StripData!$C$5:$DJ$119,$I266,104+$J266)/$K266)</f>
        <v/>
      </c>
      <c r="Z266" s="2">
        <f>ROUND(SUM($L266:$Y266)-$H266,6)</f>
        <v/>
      </c>
    </row>
    <row r="267">
      <c r="A267" s="2" t="n">
        <v>33</v>
      </c>
      <c r="B267" s="2" t="n">
        <v>7</v>
      </c>
      <c r="C267" s="9">
        <f>Settings!$B$6+6</f>
        <v/>
      </c>
      <c r="D267" s="9">
        <f>IN_Shock!$C$46</f>
        <v/>
      </c>
      <c r="E267" s="9">
        <f>IN_Shock!$D$46</f>
        <v/>
      </c>
      <c r="F267" s="9">
        <f>IN_Shock!$E$46</f>
        <v/>
      </c>
      <c r="G267" s="9">
        <f>IN_Shock!$F$46</f>
        <v/>
      </c>
      <c r="H267" s="9">
        <f>IF($F267="Y",IFERROR(IN_Shock!M46,0)*Settings!$B$12,0)</f>
        <v/>
      </c>
      <c r="I267" s="2">
        <f>IFERROR(MATCH($D267,Lists!$B$5:$B$119,0),0)</f>
        <v/>
      </c>
      <c r="J267" s="2">
        <f>IFERROR(MATCH($E267,Lists!$B$124:$B$131,0),0)</f>
        <v/>
      </c>
      <c r="K267" s="2">
        <f>IF(OR($I267=0,$J267=0),0,INDEX(CALC_PP!$C$5:$J$119,$I267,$J267))</f>
        <v/>
      </c>
      <c r="L267" s="19">
        <f>IF(OR($I267=0,$J267=0,$K267=0),0,$H267*INDEX(CALC_StripData!$C$5:$DJ$119,$I267,0+$J267)/$K267)</f>
        <v/>
      </c>
      <c r="M267" s="19">
        <f>IF(OR($I267=0,$J267=0,$K267=0),0,$H267*INDEX(CALC_StripData!$C$5:$DJ$119,$I267,8+$J267)/$K267)</f>
        <v/>
      </c>
      <c r="N267" s="19">
        <f>IF(OR($I267=0,$J267=0,$K267=0),0,$H267*INDEX(CALC_StripData!$C$5:$DJ$119,$I267,16+$J267)/$K267)</f>
        <v/>
      </c>
      <c r="O267" s="19">
        <f>IF(OR($I267=0,$J267=0,$K267=0),0,$H267*INDEX(CALC_StripData!$C$5:$DJ$119,$I267,24+$J267)/$K267)</f>
        <v/>
      </c>
      <c r="P267" s="19">
        <f>IF(OR($I267=0,$J267=0,$K267=0),0,$H267*INDEX(CALC_StripData!$C$5:$DJ$119,$I267,32+$J267)/$K267)</f>
        <v/>
      </c>
      <c r="Q267" s="19">
        <f>IF(OR($I267=0,$J267=0,$K267=0),0,$H267*INDEX(CALC_StripData!$C$5:$DJ$119,$I267,40+$J267)/$K267)</f>
        <v/>
      </c>
      <c r="R267" s="19">
        <f>IF(OR($I267=0,$J267=0,$K267=0),0,$H267*INDEX(CALC_StripData!$C$5:$DJ$119,$I267,48+$J267)/$K267)</f>
        <v/>
      </c>
      <c r="S267" s="19">
        <f>IF(OR($I267=0,$J267=0,$K267=0),0,$H267*INDEX(CALC_StripData!$C$5:$DJ$119,$I267,56+$J267)/$K267)</f>
        <v/>
      </c>
      <c r="T267" s="19">
        <f>IF(OR($I267=0,$J267=0,$K267=0),0,$H267*INDEX(CALC_StripData!$C$5:$DJ$119,$I267,64+$J267)/$K267)</f>
        <v/>
      </c>
      <c r="U267" s="19">
        <f>IF(OR($I267=0,$J267=0,$K267=0),0,$H267*INDEX(CALC_StripData!$C$5:$DJ$119,$I267,72+$J267)/$K267)</f>
        <v/>
      </c>
      <c r="V267" s="19">
        <f>IF(OR($I267=0,$J267=0,$K267=0),0,$H267*INDEX(CALC_StripData!$C$5:$DJ$119,$I267,80+$J267)/$K267)</f>
        <v/>
      </c>
      <c r="W267" s="19">
        <f>IF(OR($I267=0,$J267=0,$K267=0),0,$H267*INDEX(CALC_StripData!$C$5:$DJ$119,$I267,88+$J267)/$K267)</f>
        <v/>
      </c>
      <c r="X267" s="19">
        <f>IF(OR($I267=0,$J267=0,$K267=0),0,$H267*INDEX(CALC_StripData!$C$5:$DJ$119,$I267,96+$J267)/$K267)</f>
        <v/>
      </c>
      <c r="Y267" s="19">
        <f>IF(OR($I267=0,$J267=0,$K267=0),0,$H267*INDEX(CALC_StripData!$C$5:$DJ$119,$I267,104+$J267)/$K267)</f>
        <v/>
      </c>
      <c r="Z267" s="2">
        <f>ROUND(SUM($L267:$Y267)-$H267,6)</f>
        <v/>
      </c>
    </row>
    <row r="268">
      <c r="A268" s="2" t="n">
        <v>33</v>
      </c>
      <c r="B268" s="2" t="n">
        <v>8</v>
      </c>
      <c r="C268" s="9">
        <f>Settings!$B$6+7</f>
        <v/>
      </c>
      <c r="D268" s="9">
        <f>IN_Shock!$C$46</f>
        <v/>
      </c>
      <c r="E268" s="9">
        <f>IN_Shock!$D$46</f>
        <v/>
      </c>
      <c r="F268" s="9">
        <f>IN_Shock!$E$46</f>
        <v/>
      </c>
      <c r="G268" s="9">
        <f>IN_Shock!$F$46</f>
        <v/>
      </c>
      <c r="H268" s="9">
        <f>IF($F268="Y",IFERROR(IN_Shock!N46,0)*Settings!$B$12,0)</f>
        <v/>
      </c>
      <c r="I268" s="2">
        <f>IFERROR(MATCH($D268,Lists!$B$5:$B$119,0),0)</f>
        <v/>
      </c>
      <c r="J268" s="2">
        <f>IFERROR(MATCH($E268,Lists!$B$124:$B$131,0),0)</f>
        <v/>
      </c>
      <c r="K268" s="2">
        <f>IF(OR($I268=0,$J268=0),0,INDEX(CALC_PP!$C$5:$J$119,$I268,$J268))</f>
        <v/>
      </c>
      <c r="L268" s="19">
        <f>IF(OR($I268=0,$J268=0,$K268=0),0,$H268*INDEX(CALC_StripData!$C$5:$DJ$119,$I268,0+$J268)/$K268)</f>
        <v/>
      </c>
      <c r="M268" s="19">
        <f>IF(OR($I268=0,$J268=0,$K268=0),0,$H268*INDEX(CALC_StripData!$C$5:$DJ$119,$I268,8+$J268)/$K268)</f>
        <v/>
      </c>
      <c r="N268" s="19">
        <f>IF(OR($I268=0,$J268=0,$K268=0),0,$H268*INDEX(CALC_StripData!$C$5:$DJ$119,$I268,16+$J268)/$K268)</f>
        <v/>
      </c>
      <c r="O268" s="19">
        <f>IF(OR($I268=0,$J268=0,$K268=0),0,$H268*INDEX(CALC_StripData!$C$5:$DJ$119,$I268,24+$J268)/$K268)</f>
        <v/>
      </c>
      <c r="P268" s="19">
        <f>IF(OR($I268=0,$J268=0,$K268=0),0,$H268*INDEX(CALC_StripData!$C$5:$DJ$119,$I268,32+$J268)/$K268)</f>
        <v/>
      </c>
      <c r="Q268" s="19">
        <f>IF(OR($I268=0,$J268=0,$K268=0),0,$H268*INDEX(CALC_StripData!$C$5:$DJ$119,$I268,40+$J268)/$K268)</f>
        <v/>
      </c>
      <c r="R268" s="19">
        <f>IF(OR($I268=0,$J268=0,$K268=0),0,$H268*INDEX(CALC_StripData!$C$5:$DJ$119,$I268,48+$J268)/$K268)</f>
        <v/>
      </c>
      <c r="S268" s="19">
        <f>IF(OR($I268=0,$J268=0,$K268=0),0,$H268*INDEX(CALC_StripData!$C$5:$DJ$119,$I268,56+$J268)/$K268)</f>
        <v/>
      </c>
      <c r="T268" s="19">
        <f>IF(OR($I268=0,$J268=0,$K268=0),0,$H268*INDEX(CALC_StripData!$C$5:$DJ$119,$I268,64+$J268)/$K268)</f>
        <v/>
      </c>
      <c r="U268" s="19">
        <f>IF(OR($I268=0,$J268=0,$K268=0),0,$H268*INDEX(CALC_StripData!$C$5:$DJ$119,$I268,72+$J268)/$K268)</f>
        <v/>
      </c>
      <c r="V268" s="19">
        <f>IF(OR($I268=0,$J268=0,$K268=0),0,$H268*INDEX(CALC_StripData!$C$5:$DJ$119,$I268,80+$J268)/$K268)</f>
        <v/>
      </c>
      <c r="W268" s="19">
        <f>IF(OR($I268=0,$J268=0,$K268=0),0,$H268*INDEX(CALC_StripData!$C$5:$DJ$119,$I268,88+$J268)/$K268)</f>
        <v/>
      </c>
      <c r="X268" s="19">
        <f>IF(OR($I268=0,$J268=0,$K268=0),0,$H268*INDEX(CALC_StripData!$C$5:$DJ$119,$I268,96+$J268)/$K268)</f>
        <v/>
      </c>
      <c r="Y268" s="19">
        <f>IF(OR($I268=0,$J268=0,$K268=0),0,$H268*INDEX(CALC_StripData!$C$5:$DJ$119,$I268,104+$J268)/$K268)</f>
        <v/>
      </c>
      <c r="Z268" s="2">
        <f>ROUND(SUM($L268:$Y268)-$H268,6)</f>
        <v/>
      </c>
    </row>
    <row r="269">
      <c r="A269" s="2" t="n">
        <v>34</v>
      </c>
      <c r="B269" s="2" t="n">
        <v>1</v>
      </c>
      <c r="C269" s="9">
        <f>Settings!$B$6+0</f>
        <v/>
      </c>
      <c r="D269" s="9">
        <f>IN_Shock!$C$47</f>
        <v/>
      </c>
      <c r="E269" s="9">
        <f>IN_Shock!$D$47</f>
        <v/>
      </c>
      <c r="F269" s="9">
        <f>IN_Shock!$E$47</f>
        <v/>
      </c>
      <c r="G269" s="9">
        <f>IN_Shock!$F$47</f>
        <v/>
      </c>
      <c r="H269" s="9">
        <f>IF($F269="Y",IFERROR(IN_Shock!G47,0)*Settings!$B$12,0)</f>
        <v/>
      </c>
      <c r="I269" s="2">
        <f>IFERROR(MATCH($D269,Lists!$B$5:$B$119,0),0)</f>
        <v/>
      </c>
      <c r="J269" s="2">
        <f>IFERROR(MATCH($E269,Lists!$B$124:$B$131,0),0)</f>
        <v/>
      </c>
      <c r="K269" s="2">
        <f>IF(OR($I269=0,$J269=0),0,INDEX(CALC_PP!$C$5:$J$119,$I269,$J269))</f>
        <v/>
      </c>
      <c r="L269" s="19">
        <f>IF(OR($I269=0,$J269=0,$K269=0),0,$H269*INDEX(CALC_StripData!$C$5:$DJ$119,$I269,0+$J269)/$K269)</f>
        <v/>
      </c>
      <c r="M269" s="19">
        <f>IF(OR($I269=0,$J269=0,$K269=0),0,$H269*INDEX(CALC_StripData!$C$5:$DJ$119,$I269,8+$J269)/$K269)</f>
        <v/>
      </c>
      <c r="N269" s="19">
        <f>IF(OR($I269=0,$J269=0,$K269=0),0,$H269*INDEX(CALC_StripData!$C$5:$DJ$119,$I269,16+$J269)/$K269)</f>
        <v/>
      </c>
      <c r="O269" s="19">
        <f>IF(OR($I269=0,$J269=0,$K269=0),0,$H269*INDEX(CALC_StripData!$C$5:$DJ$119,$I269,24+$J269)/$K269)</f>
        <v/>
      </c>
      <c r="P269" s="19">
        <f>IF(OR($I269=0,$J269=0,$K269=0),0,$H269*INDEX(CALC_StripData!$C$5:$DJ$119,$I269,32+$J269)/$K269)</f>
        <v/>
      </c>
      <c r="Q269" s="19">
        <f>IF(OR($I269=0,$J269=0,$K269=0),0,$H269*INDEX(CALC_StripData!$C$5:$DJ$119,$I269,40+$J269)/$K269)</f>
        <v/>
      </c>
      <c r="R269" s="19">
        <f>IF(OR($I269=0,$J269=0,$K269=0),0,$H269*INDEX(CALC_StripData!$C$5:$DJ$119,$I269,48+$J269)/$K269)</f>
        <v/>
      </c>
      <c r="S269" s="19">
        <f>IF(OR($I269=0,$J269=0,$K269=0),0,$H269*INDEX(CALC_StripData!$C$5:$DJ$119,$I269,56+$J269)/$K269)</f>
        <v/>
      </c>
      <c r="T269" s="19">
        <f>IF(OR($I269=0,$J269=0,$K269=0),0,$H269*INDEX(CALC_StripData!$C$5:$DJ$119,$I269,64+$J269)/$K269)</f>
        <v/>
      </c>
      <c r="U269" s="19">
        <f>IF(OR($I269=0,$J269=0,$K269=0),0,$H269*INDEX(CALC_StripData!$C$5:$DJ$119,$I269,72+$J269)/$K269)</f>
        <v/>
      </c>
      <c r="V269" s="19">
        <f>IF(OR($I269=0,$J269=0,$K269=0),0,$H269*INDEX(CALC_StripData!$C$5:$DJ$119,$I269,80+$J269)/$K269)</f>
        <v/>
      </c>
      <c r="W269" s="19">
        <f>IF(OR($I269=0,$J269=0,$K269=0),0,$H269*INDEX(CALC_StripData!$C$5:$DJ$119,$I269,88+$J269)/$K269)</f>
        <v/>
      </c>
      <c r="X269" s="19">
        <f>IF(OR($I269=0,$J269=0,$K269=0),0,$H269*INDEX(CALC_StripData!$C$5:$DJ$119,$I269,96+$J269)/$K269)</f>
        <v/>
      </c>
      <c r="Y269" s="19">
        <f>IF(OR($I269=0,$J269=0,$K269=0),0,$H269*INDEX(CALC_StripData!$C$5:$DJ$119,$I269,104+$J269)/$K269)</f>
        <v/>
      </c>
      <c r="Z269" s="2">
        <f>ROUND(SUM($L269:$Y269)-$H269,6)</f>
        <v/>
      </c>
    </row>
    <row r="270">
      <c r="A270" s="2" t="n">
        <v>34</v>
      </c>
      <c r="B270" s="2" t="n">
        <v>2</v>
      </c>
      <c r="C270" s="9">
        <f>Settings!$B$6+1</f>
        <v/>
      </c>
      <c r="D270" s="9">
        <f>IN_Shock!$C$47</f>
        <v/>
      </c>
      <c r="E270" s="9">
        <f>IN_Shock!$D$47</f>
        <v/>
      </c>
      <c r="F270" s="9">
        <f>IN_Shock!$E$47</f>
        <v/>
      </c>
      <c r="G270" s="9">
        <f>IN_Shock!$F$47</f>
        <v/>
      </c>
      <c r="H270" s="9">
        <f>IF($F270="Y",IFERROR(IN_Shock!H47,0)*Settings!$B$12,0)</f>
        <v/>
      </c>
      <c r="I270" s="2">
        <f>IFERROR(MATCH($D270,Lists!$B$5:$B$119,0),0)</f>
        <v/>
      </c>
      <c r="J270" s="2">
        <f>IFERROR(MATCH($E270,Lists!$B$124:$B$131,0),0)</f>
        <v/>
      </c>
      <c r="K270" s="2">
        <f>IF(OR($I270=0,$J270=0),0,INDEX(CALC_PP!$C$5:$J$119,$I270,$J270))</f>
        <v/>
      </c>
      <c r="L270" s="19">
        <f>IF(OR($I270=0,$J270=0,$K270=0),0,$H270*INDEX(CALC_StripData!$C$5:$DJ$119,$I270,0+$J270)/$K270)</f>
        <v/>
      </c>
      <c r="M270" s="19">
        <f>IF(OR($I270=0,$J270=0,$K270=0),0,$H270*INDEX(CALC_StripData!$C$5:$DJ$119,$I270,8+$J270)/$K270)</f>
        <v/>
      </c>
      <c r="N270" s="19">
        <f>IF(OR($I270=0,$J270=0,$K270=0),0,$H270*INDEX(CALC_StripData!$C$5:$DJ$119,$I270,16+$J270)/$K270)</f>
        <v/>
      </c>
      <c r="O270" s="19">
        <f>IF(OR($I270=0,$J270=0,$K270=0),0,$H270*INDEX(CALC_StripData!$C$5:$DJ$119,$I270,24+$J270)/$K270)</f>
        <v/>
      </c>
      <c r="P270" s="19">
        <f>IF(OR($I270=0,$J270=0,$K270=0),0,$H270*INDEX(CALC_StripData!$C$5:$DJ$119,$I270,32+$J270)/$K270)</f>
        <v/>
      </c>
      <c r="Q270" s="19">
        <f>IF(OR($I270=0,$J270=0,$K270=0),0,$H270*INDEX(CALC_StripData!$C$5:$DJ$119,$I270,40+$J270)/$K270)</f>
        <v/>
      </c>
      <c r="R270" s="19">
        <f>IF(OR($I270=0,$J270=0,$K270=0),0,$H270*INDEX(CALC_StripData!$C$5:$DJ$119,$I270,48+$J270)/$K270)</f>
        <v/>
      </c>
      <c r="S270" s="19">
        <f>IF(OR($I270=0,$J270=0,$K270=0),0,$H270*INDEX(CALC_StripData!$C$5:$DJ$119,$I270,56+$J270)/$K270)</f>
        <v/>
      </c>
      <c r="T270" s="19">
        <f>IF(OR($I270=0,$J270=0,$K270=0),0,$H270*INDEX(CALC_StripData!$C$5:$DJ$119,$I270,64+$J270)/$K270)</f>
        <v/>
      </c>
      <c r="U270" s="19">
        <f>IF(OR($I270=0,$J270=0,$K270=0),0,$H270*INDEX(CALC_StripData!$C$5:$DJ$119,$I270,72+$J270)/$K270)</f>
        <v/>
      </c>
      <c r="V270" s="19">
        <f>IF(OR($I270=0,$J270=0,$K270=0),0,$H270*INDEX(CALC_StripData!$C$5:$DJ$119,$I270,80+$J270)/$K270)</f>
        <v/>
      </c>
      <c r="W270" s="19">
        <f>IF(OR($I270=0,$J270=0,$K270=0),0,$H270*INDEX(CALC_StripData!$C$5:$DJ$119,$I270,88+$J270)/$K270)</f>
        <v/>
      </c>
      <c r="X270" s="19">
        <f>IF(OR($I270=0,$J270=0,$K270=0),0,$H270*INDEX(CALC_StripData!$C$5:$DJ$119,$I270,96+$J270)/$K270)</f>
        <v/>
      </c>
      <c r="Y270" s="19">
        <f>IF(OR($I270=0,$J270=0,$K270=0),0,$H270*INDEX(CALC_StripData!$C$5:$DJ$119,$I270,104+$J270)/$K270)</f>
        <v/>
      </c>
      <c r="Z270" s="2">
        <f>ROUND(SUM($L270:$Y270)-$H270,6)</f>
        <v/>
      </c>
    </row>
    <row r="271">
      <c r="A271" s="2" t="n">
        <v>34</v>
      </c>
      <c r="B271" s="2" t="n">
        <v>3</v>
      </c>
      <c r="C271" s="9">
        <f>Settings!$B$6+2</f>
        <v/>
      </c>
      <c r="D271" s="9">
        <f>IN_Shock!$C$47</f>
        <v/>
      </c>
      <c r="E271" s="9">
        <f>IN_Shock!$D$47</f>
        <v/>
      </c>
      <c r="F271" s="9">
        <f>IN_Shock!$E$47</f>
        <v/>
      </c>
      <c r="G271" s="9">
        <f>IN_Shock!$F$47</f>
        <v/>
      </c>
      <c r="H271" s="9">
        <f>IF($F271="Y",IFERROR(IN_Shock!I47,0)*Settings!$B$12,0)</f>
        <v/>
      </c>
      <c r="I271" s="2">
        <f>IFERROR(MATCH($D271,Lists!$B$5:$B$119,0),0)</f>
        <v/>
      </c>
      <c r="J271" s="2">
        <f>IFERROR(MATCH($E271,Lists!$B$124:$B$131,0),0)</f>
        <v/>
      </c>
      <c r="K271" s="2">
        <f>IF(OR($I271=0,$J271=0),0,INDEX(CALC_PP!$C$5:$J$119,$I271,$J271))</f>
        <v/>
      </c>
      <c r="L271" s="19">
        <f>IF(OR($I271=0,$J271=0,$K271=0),0,$H271*INDEX(CALC_StripData!$C$5:$DJ$119,$I271,0+$J271)/$K271)</f>
        <v/>
      </c>
      <c r="M271" s="19">
        <f>IF(OR($I271=0,$J271=0,$K271=0),0,$H271*INDEX(CALC_StripData!$C$5:$DJ$119,$I271,8+$J271)/$K271)</f>
        <v/>
      </c>
      <c r="N271" s="19">
        <f>IF(OR($I271=0,$J271=0,$K271=0),0,$H271*INDEX(CALC_StripData!$C$5:$DJ$119,$I271,16+$J271)/$K271)</f>
        <v/>
      </c>
      <c r="O271" s="19">
        <f>IF(OR($I271=0,$J271=0,$K271=0),0,$H271*INDEX(CALC_StripData!$C$5:$DJ$119,$I271,24+$J271)/$K271)</f>
        <v/>
      </c>
      <c r="P271" s="19">
        <f>IF(OR($I271=0,$J271=0,$K271=0),0,$H271*INDEX(CALC_StripData!$C$5:$DJ$119,$I271,32+$J271)/$K271)</f>
        <v/>
      </c>
      <c r="Q271" s="19">
        <f>IF(OR($I271=0,$J271=0,$K271=0),0,$H271*INDEX(CALC_StripData!$C$5:$DJ$119,$I271,40+$J271)/$K271)</f>
        <v/>
      </c>
      <c r="R271" s="19">
        <f>IF(OR($I271=0,$J271=0,$K271=0),0,$H271*INDEX(CALC_StripData!$C$5:$DJ$119,$I271,48+$J271)/$K271)</f>
        <v/>
      </c>
      <c r="S271" s="19">
        <f>IF(OR($I271=0,$J271=0,$K271=0),0,$H271*INDEX(CALC_StripData!$C$5:$DJ$119,$I271,56+$J271)/$K271)</f>
        <v/>
      </c>
      <c r="T271" s="19">
        <f>IF(OR($I271=0,$J271=0,$K271=0),0,$H271*INDEX(CALC_StripData!$C$5:$DJ$119,$I271,64+$J271)/$K271)</f>
        <v/>
      </c>
      <c r="U271" s="19">
        <f>IF(OR($I271=0,$J271=0,$K271=0),0,$H271*INDEX(CALC_StripData!$C$5:$DJ$119,$I271,72+$J271)/$K271)</f>
        <v/>
      </c>
      <c r="V271" s="19">
        <f>IF(OR($I271=0,$J271=0,$K271=0),0,$H271*INDEX(CALC_StripData!$C$5:$DJ$119,$I271,80+$J271)/$K271)</f>
        <v/>
      </c>
      <c r="W271" s="19">
        <f>IF(OR($I271=0,$J271=0,$K271=0),0,$H271*INDEX(CALC_StripData!$C$5:$DJ$119,$I271,88+$J271)/$K271)</f>
        <v/>
      </c>
      <c r="X271" s="19">
        <f>IF(OR($I271=0,$J271=0,$K271=0),0,$H271*INDEX(CALC_StripData!$C$5:$DJ$119,$I271,96+$J271)/$K271)</f>
        <v/>
      </c>
      <c r="Y271" s="19">
        <f>IF(OR($I271=0,$J271=0,$K271=0),0,$H271*INDEX(CALC_StripData!$C$5:$DJ$119,$I271,104+$J271)/$K271)</f>
        <v/>
      </c>
      <c r="Z271" s="2">
        <f>ROUND(SUM($L271:$Y271)-$H271,6)</f>
        <v/>
      </c>
    </row>
    <row r="272">
      <c r="A272" s="2" t="n">
        <v>34</v>
      </c>
      <c r="B272" s="2" t="n">
        <v>4</v>
      </c>
      <c r="C272" s="9">
        <f>Settings!$B$6+3</f>
        <v/>
      </c>
      <c r="D272" s="9">
        <f>IN_Shock!$C$47</f>
        <v/>
      </c>
      <c r="E272" s="9">
        <f>IN_Shock!$D$47</f>
        <v/>
      </c>
      <c r="F272" s="9">
        <f>IN_Shock!$E$47</f>
        <v/>
      </c>
      <c r="G272" s="9">
        <f>IN_Shock!$F$47</f>
        <v/>
      </c>
      <c r="H272" s="9">
        <f>IF($F272="Y",IFERROR(IN_Shock!J47,0)*Settings!$B$12,0)</f>
        <v/>
      </c>
      <c r="I272" s="2">
        <f>IFERROR(MATCH($D272,Lists!$B$5:$B$119,0),0)</f>
        <v/>
      </c>
      <c r="J272" s="2">
        <f>IFERROR(MATCH($E272,Lists!$B$124:$B$131,0),0)</f>
        <v/>
      </c>
      <c r="K272" s="2">
        <f>IF(OR($I272=0,$J272=0),0,INDEX(CALC_PP!$C$5:$J$119,$I272,$J272))</f>
        <v/>
      </c>
      <c r="L272" s="19">
        <f>IF(OR($I272=0,$J272=0,$K272=0),0,$H272*INDEX(CALC_StripData!$C$5:$DJ$119,$I272,0+$J272)/$K272)</f>
        <v/>
      </c>
      <c r="M272" s="19">
        <f>IF(OR($I272=0,$J272=0,$K272=0),0,$H272*INDEX(CALC_StripData!$C$5:$DJ$119,$I272,8+$J272)/$K272)</f>
        <v/>
      </c>
      <c r="N272" s="19">
        <f>IF(OR($I272=0,$J272=0,$K272=0),0,$H272*INDEX(CALC_StripData!$C$5:$DJ$119,$I272,16+$J272)/$K272)</f>
        <v/>
      </c>
      <c r="O272" s="19">
        <f>IF(OR($I272=0,$J272=0,$K272=0),0,$H272*INDEX(CALC_StripData!$C$5:$DJ$119,$I272,24+$J272)/$K272)</f>
        <v/>
      </c>
      <c r="P272" s="19">
        <f>IF(OR($I272=0,$J272=0,$K272=0),0,$H272*INDEX(CALC_StripData!$C$5:$DJ$119,$I272,32+$J272)/$K272)</f>
        <v/>
      </c>
      <c r="Q272" s="19">
        <f>IF(OR($I272=0,$J272=0,$K272=0),0,$H272*INDEX(CALC_StripData!$C$5:$DJ$119,$I272,40+$J272)/$K272)</f>
        <v/>
      </c>
      <c r="R272" s="19">
        <f>IF(OR($I272=0,$J272=0,$K272=0),0,$H272*INDEX(CALC_StripData!$C$5:$DJ$119,$I272,48+$J272)/$K272)</f>
        <v/>
      </c>
      <c r="S272" s="19">
        <f>IF(OR($I272=0,$J272=0,$K272=0),0,$H272*INDEX(CALC_StripData!$C$5:$DJ$119,$I272,56+$J272)/$K272)</f>
        <v/>
      </c>
      <c r="T272" s="19">
        <f>IF(OR($I272=0,$J272=0,$K272=0),0,$H272*INDEX(CALC_StripData!$C$5:$DJ$119,$I272,64+$J272)/$K272)</f>
        <v/>
      </c>
      <c r="U272" s="19">
        <f>IF(OR($I272=0,$J272=0,$K272=0),0,$H272*INDEX(CALC_StripData!$C$5:$DJ$119,$I272,72+$J272)/$K272)</f>
        <v/>
      </c>
      <c r="V272" s="19">
        <f>IF(OR($I272=0,$J272=0,$K272=0),0,$H272*INDEX(CALC_StripData!$C$5:$DJ$119,$I272,80+$J272)/$K272)</f>
        <v/>
      </c>
      <c r="W272" s="19">
        <f>IF(OR($I272=0,$J272=0,$K272=0),0,$H272*INDEX(CALC_StripData!$C$5:$DJ$119,$I272,88+$J272)/$K272)</f>
        <v/>
      </c>
      <c r="X272" s="19">
        <f>IF(OR($I272=0,$J272=0,$K272=0),0,$H272*INDEX(CALC_StripData!$C$5:$DJ$119,$I272,96+$J272)/$K272)</f>
        <v/>
      </c>
      <c r="Y272" s="19">
        <f>IF(OR($I272=0,$J272=0,$K272=0),0,$H272*INDEX(CALC_StripData!$C$5:$DJ$119,$I272,104+$J272)/$K272)</f>
        <v/>
      </c>
      <c r="Z272" s="2">
        <f>ROUND(SUM($L272:$Y272)-$H272,6)</f>
        <v/>
      </c>
    </row>
    <row r="273">
      <c r="A273" s="2" t="n">
        <v>34</v>
      </c>
      <c r="B273" s="2" t="n">
        <v>5</v>
      </c>
      <c r="C273" s="9">
        <f>Settings!$B$6+4</f>
        <v/>
      </c>
      <c r="D273" s="9">
        <f>IN_Shock!$C$47</f>
        <v/>
      </c>
      <c r="E273" s="9">
        <f>IN_Shock!$D$47</f>
        <v/>
      </c>
      <c r="F273" s="9">
        <f>IN_Shock!$E$47</f>
        <v/>
      </c>
      <c r="G273" s="9">
        <f>IN_Shock!$F$47</f>
        <v/>
      </c>
      <c r="H273" s="9">
        <f>IF($F273="Y",IFERROR(IN_Shock!K47,0)*Settings!$B$12,0)</f>
        <v/>
      </c>
      <c r="I273" s="2">
        <f>IFERROR(MATCH($D273,Lists!$B$5:$B$119,0),0)</f>
        <v/>
      </c>
      <c r="J273" s="2">
        <f>IFERROR(MATCH($E273,Lists!$B$124:$B$131,0),0)</f>
        <v/>
      </c>
      <c r="K273" s="2">
        <f>IF(OR($I273=0,$J273=0),0,INDEX(CALC_PP!$C$5:$J$119,$I273,$J273))</f>
        <v/>
      </c>
      <c r="L273" s="19">
        <f>IF(OR($I273=0,$J273=0,$K273=0),0,$H273*INDEX(CALC_StripData!$C$5:$DJ$119,$I273,0+$J273)/$K273)</f>
        <v/>
      </c>
      <c r="M273" s="19">
        <f>IF(OR($I273=0,$J273=0,$K273=0),0,$H273*INDEX(CALC_StripData!$C$5:$DJ$119,$I273,8+$J273)/$K273)</f>
        <v/>
      </c>
      <c r="N273" s="19">
        <f>IF(OR($I273=0,$J273=0,$K273=0),0,$H273*INDEX(CALC_StripData!$C$5:$DJ$119,$I273,16+$J273)/$K273)</f>
        <v/>
      </c>
      <c r="O273" s="19">
        <f>IF(OR($I273=0,$J273=0,$K273=0),0,$H273*INDEX(CALC_StripData!$C$5:$DJ$119,$I273,24+$J273)/$K273)</f>
        <v/>
      </c>
      <c r="P273" s="19">
        <f>IF(OR($I273=0,$J273=0,$K273=0),0,$H273*INDEX(CALC_StripData!$C$5:$DJ$119,$I273,32+$J273)/$K273)</f>
        <v/>
      </c>
      <c r="Q273" s="19">
        <f>IF(OR($I273=0,$J273=0,$K273=0),0,$H273*INDEX(CALC_StripData!$C$5:$DJ$119,$I273,40+$J273)/$K273)</f>
        <v/>
      </c>
      <c r="R273" s="19">
        <f>IF(OR($I273=0,$J273=0,$K273=0),0,$H273*INDEX(CALC_StripData!$C$5:$DJ$119,$I273,48+$J273)/$K273)</f>
        <v/>
      </c>
      <c r="S273" s="19">
        <f>IF(OR($I273=0,$J273=0,$K273=0),0,$H273*INDEX(CALC_StripData!$C$5:$DJ$119,$I273,56+$J273)/$K273)</f>
        <v/>
      </c>
      <c r="T273" s="19">
        <f>IF(OR($I273=0,$J273=0,$K273=0),0,$H273*INDEX(CALC_StripData!$C$5:$DJ$119,$I273,64+$J273)/$K273)</f>
        <v/>
      </c>
      <c r="U273" s="19">
        <f>IF(OR($I273=0,$J273=0,$K273=0),0,$H273*INDEX(CALC_StripData!$C$5:$DJ$119,$I273,72+$J273)/$K273)</f>
        <v/>
      </c>
      <c r="V273" s="19">
        <f>IF(OR($I273=0,$J273=0,$K273=0),0,$H273*INDEX(CALC_StripData!$C$5:$DJ$119,$I273,80+$J273)/$K273)</f>
        <v/>
      </c>
      <c r="W273" s="19">
        <f>IF(OR($I273=0,$J273=0,$K273=0),0,$H273*INDEX(CALC_StripData!$C$5:$DJ$119,$I273,88+$J273)/$K273)</f>
        <v/>
      </c>
      <c r="X273" s="19">
        <f>IF(OR($I273=0,$J273=0,$K273=0),0,$H273*INDEX(CALC_StripData!$C$5:$DJ$119,$I273,96+$J273)/$K273)</f>
        <v/>
      </c>
      <c r="Y273" s="19">
        <f>IF(OR($I273=0,$J273=0,$K273=0),0,$H273*INDEX(CALC_StripData!$C$5:$DJ$119,$I273,104+$J273)/$K273)</f>
        <v/>
      </c>
      <c r="Z273" s="2">
        <f>ROUND(SUM($L273:$Y273)-$H273,6)</f>
        <v/>
      </c>
    </row>
    <row r="274">
      <c r="A274" s="2" t="n">
        <v>34</v>
      </c>
      <c r="B274" s="2" t="n">
        <v>6</v>
      </c>
      <c r="C274" s="9">
        <f>Settings!$B$6+5</f>
        <v/>
      </c>
      <c r="D274" s="9">
        <f>IN_Shock!$C$47</f>
        <v/>
      </c>
      <c r="E274" s="9">
        <f>IN_Shock!$D$47</f>
        <v/>
      </c>
      <c r="F274" s="9">
        <f>IN_Shock!$E$47</f>
        <v/>
      </c>
      <c r="G274" s="9">
        <f>IN_Shock!$F$47</f>
        <v/>
      </c>
      <c r="H274" s="9">
        <f>IF($F274="Y",IFERROR(IN_Shock!L47,0)*Settings!$B$12,0)</f>
        <v/>
      </c>
      <c r="I274" s="2">
        <f>IFERROR(MATCH($D274,Lists!$B$5:$B$119,0),0)</f>
        <v/>
      </c>
      <c r="J274" s="2">
        <f>IFERROR(MATCH($E274,Lists!$B$124:$B$131,0),0)</f>
        <v/>
      </c>
      <c r="K274" s="2">
        <f>IF(OR($I274=0,$J274=0),0,INDEX(CALC_PP!$C$5:$J$119,$I274,$J274))</f>
        <v/>
      </c>
      <c r="L274" s="19">
        <f>IF(OR($I274=0,$J274=0,$K274=0),0,$H274*INDEX(CALC_StripData!$C$5:$DJ$119,$I274,0+$J274)/$K274)</f>
        <v/>
      </c>
      <c r="M274" s="19">
        <f>IF(OR($I274=0,$J274=0,$K274=0),0,$H274*INDEX(CALC_StripData!$C$5:$DJ$119,$I274,8+$J274)/$K274)</f>
        <v/>
      </c>
      <c r="N274" s="19">
        <f>IF(OR($I274=0,$J274=0,$K274=0),0,$H274*INDEX(CALC_StripData!$C$5:$DJ$119,$I274,16+$J274)/$K274)</f>
        <v/>
      </c>
      <c r="O274" s="19">
        <f>IF(OR($I274=0,$J274=0,$K274=0),0,$H274*INDEX(CALC_StripData!$C$5:$DJ$119,$I274,24+$J274)/$K274)</f>
        <v/>
      </c>
      <c r="P274" s="19">
        <f>IF(OR($I274=0,$J274=0,$K274=0),0,$H274*INDEX(CALC_StripData!$C$5:$DJ$119,$I274,32+$J274)/$K274)</f>
        <v/>
      </c>
      <c r="Q274" s="19">
        <f>IF(OR($I274=0,$J274=0,$K274=0),0,$H274*INDEX(CALC_StripData!$C$5:$DJ$119,$I274,40+$J274)/$K274)</f>
        <v/>
      </c>
      <c r="R274" s="19">
        <f>IF(OR($I274=0,$J274=0,$K274=0),0,$H274*INDEX(CALC_StripData!$C$5:$DJ$119,$I274,48+$J274)/$K274)</f>
        <v/>
      </c>
      <c r="S274" s="19">
        <f>IF(OR($I274=0,$J274=0,$K274=0),0,$H274*INDEX(CALC_StripData!$C$5:$DJ$119,$I274,56+$J274)/$K274)</f>
        <v/>
      </c>
      <c r="T274" s="19">
        <f>IF(OR($I274=0,$J274=0,$K274=0),0,$H274*INDEX(CALC_StripData!$C$5:$DJ$119,$I274,64+$J274)/$K274)</f>
        <v/>
      </c>
      <c r="U274" s="19">
        <f>IF(OR($I274=0,$J274=0,$K274=0),0,$H274*INDEX(CALC_StripData!$C$5:$DJ$119,$I274,72+$J274)/$K274)</f>
        <v/>
      </c>
      <c r="V274" s="19">
        <f>IF(OR($I274=0,$J274=0,$K274=0),0,$H274*INDEX(CALC_StripData!$C$5:$DJ$119,$I274,80+$J274)/$K274)</f>
        <v/>
      </c>
      <c r="W274" s="19">
        <f>IF(OR($I274=0,$J274=0,$K274=0),0,$H274*INDEX(CALC_StripData!$C$5:$DJ$119,$I274,88+$J274)/$K274)</f>
        <v/>
      </c>
      <c r="X274" s="19">
        <f>IF(OR($I274=0,$J274=0,$K274=0),0,$H274*INDEX(CALC_StripData!$C$5:$DJ$119,$I274,96+$J274)/$K274)</f>
        <v/>
      </c>
      <c r="Y274" s="19">
        <f>IF(OR($I274=0,$J274=0,$K274=0),0,$H274*INDEX(CALC_StripData!$C$5:$DJ$119,$I274,104+$J274)/$K274)</f>
        <v/>
      </c>
      <c r="Z274" s="2">
        <f>ROUND(SUM($L274:$Y274)-$H274,6)</f>
        <v/>
      </c>
    </row>
    <row r="275">
      <c r="A275" s="2" t="n">
        <v>34</v>
      </c>
      <c r="B275" s="2" t="n">
        <v>7</v>
      </c>
      <c r="C275" s="9">
        <f>Settings!$B$6+6</f>
        <v/>
      </c>
      <c r="D275" s="9">
        <f>IN_Shock!$C$47</f>
        <v/>
      </c>
      <c r="E275" s="9">
        <f>IN_Shock!$D$47</f>
        <v/>
      </c>
      <c r="F275" s="9">
        <f>IN_Shock!$E$47</f>
        <v/>
      </c>
      <c r="G275" s="9">
        <f>IN_Shock!$F$47</f>
        <v/>
      </c>
      <c r="H275" s="9">
        <f>IF($F275="Y",IFERROR(IN_Shock!M47,0)*Settings!$B$12,0)</f>
        <v/>
      </c>
      <c r="I275" s="2">
        <f>IFERROR(MATCH($D275,Lists!$B$5:$B$119,0),0)</f>
        <v/>
      </c>
      <c r="J275" s="2">
        <f>IFERROR(MATCH($E275,Lists!$B$124:$B$131,0),0)</f>
        <v/>
      </c>
      <c r="K275" s="2">
        <f>IF(OR($I275=0,$J275=0),0,INDEX(CALC_PP!$C$5:$J$119,$I275,$J275))</f>
        <v/>
      </c>
      <c r="L275" s="19">
        <f>IF(OR($I275=0,$J275=0,$K275=0),0,$H275*INDEX(CALC_StripData!$C$5:$DJ$119,$I275,0+$J275)/$K275)</f>
        <v/>
      </c>
      <c r="M275" s="19">
        <f>IF(OR($I275=0,$J275=0,$K275=0),0,$H275*INDEX(CALC_StripData!$C$5:$DJ$119,$I275,8+$J275)/$K275)</f>
        <v/>
      </c>
      <c r="N275" s="19">
        <f>IF(OR($I275=0,$J275=0,$K275=0),0,$H275*INDEX(CALC_StripData!$C$5:$DJ$119,$I275,16+$J275)/$K275)</f>
        <v/>
      </c>
      <c r="O275" s="19">
        <f>IF(OR($I275=0,$J275=0,$K275=0),0,$H275*INDEX(CALC_StripData!$C$5:$DJ$119,$I275,24+$J275)/$K275)</f>
        <v/>
      </c>
      <c r="P275" s="19">
        <f>IF(OR($I275=0,$J275=0,$K275=0),0,$H275*INDEX(CALC_StripData!$C$5:$DJ$119,$I275,32+$J275)/$K275)</f>
        <v/>
      </c>
      <c r="Q275" s="19">
        <f>IF(OR($I275=0,$J275=0,$K275=0),0,$H275*INDEX(CALC_StripData!$C$5:$DJ$119,$I275,40+$J275)/$K275)</f>
        <v/>
      </c>
      <c r="R275" s="19">
        <f>IF(OR($I275=0,$J275=0,$K275=0),0,$H275*INDEX(CALC_StripData!$C$5:$DJ$119,$I275,48+$J275)/$K275)</f>
        <v/>
      </c>
      <c r="S275" s="19">
        <f>IF(OR($I275=0,$J275=0,$K275=0),0,$H275*INDEX(CALC_StripData!$C$5:$DJ$119,$I275,56+$J275)/$K275)</f>
        <v/>
      </c>
      <c r="T275" s="19">
        <f>IF(OR($I275=0,$J275=0,$K275=0),0,$H275*INDEX(CALC_StripData!$C$5:$DJ$119,$I275,64+$J275)/$K275)</f>
        <v/>
      </c>
      <c r="U275" s="19">
        <f>IF(OR($I275=0,$J275=0,$K275=0),0,$H275*INDEX(CALC_StripData!$C$5:$DJ$119,$I275,72+$J275)/$K275)</f>
        <v/>
      </c>
      <c r="V275" s="19">
        <f>IF(OR($I275=0,$J275=0,$K275=0),0,$H275*INDEX(CALC_StripData!$C$5:$DJ$119,$I275,80+$J275)/$K275)</f>
        <v/>
      </c>
      <c r="W275" s="19">
        <f>IF(OR($I275=0,$J275=0,$K275=0),0,$H275*INDEX(CALC_StripData!$C$5:$DJ$119,$I275,88+$J275)/$K275)</f>
        <v/>
      </c>
      <c r="X275" s="19">
        <f>IF(OR($I275=0,$J275=0,$K275=0),0,$H275*INDEX(CALC_StripData!$C$5:$DJ$119,$I275,96+$J275)/$K275)</f>
        <v/>
      </c>
      <c r="Y275" s="19">
        <f>IF(OR($I275=0,$J275=0,$K275=0),0,$H275*INDEX(CALC_StripData!$C$5:$DJ$119,$I275,104+$J275)/$K275)</f>
        <v/>
      </c>
      <c r="Z275" s="2">
        <f>ROUND(SUM($L275:$Y275)-$H275,6)</f>
        <v/>
      </c>
    </row>
    <row r="276">
      <c r="A276" s="2" t="n">
        <v>34</v>
      </c>
      <c r="B276" s="2" t="n">
        <v>8</v>
      </c>
      <c r="C276" s="9">
        <f>Settings!$B$6+7</f>
        <v/>
      </c>
      <c r="D276" s="9">
        <f>IN_Shock!$C$47</f>
        <v/>
      </c>
      <c r="E276" s="9">
        <f>IN_Shock!$D$47</f>
        <v/>
      </c>
      <c r="F276" s="9">
        <f>IN_Shock!$E$47</f>
        <v/>
      </c>
      <c r="G276" s="9">
        <f>IN_Shock!$F$47</f>
        <v/>
      </c>
      <c r="H276" s="9">
        <f>IF($F276="Y",IFERROR(IN_Shock!N47,0)*Settings!$B$12,0)</f>
        <v/>
      </c>
      <c r="I276" s="2">
        <f>IFERROR(MATCH($D276,Lists!$B$5:$B$119,0),0)</f>
        <v/>
      </c>
      <c r="J276" s="2">
        <f>IFERROR(MATCH($E276,Lists!$B$124:$B$131,0),0)</f>
        <v/>
      </c>
      <c r="K276" s="2">
        <f>IF(OR($I276=0,$J276=0),0,INDEX(CALC_PP!$C$5:$J$119,$I276,$J276))</f>
        <v/>
      </c>
      <c r="L276" s="19">
        <f>IF(OR($I276=0,$J276=0,$K276=0),0,$H276*INDEX(CALC_StripData!$C$5:$DJ$119,$I276,0+$J276)/$K276)</f>
        <v/>
      </c>
      <c r="M276" s="19">
        <f>IF(OR($I276=0,$J276=0,$K276=0),0,$H276*INDEX(CALC_StripData!$C$5:$DJ$119,$I276,8+$J276)/$K276)</f>
        <v/>
      </c>
      <c r="N276" s="19">
        <f>IF(OR($I276=0,$J276=0,$K276=0),0,$H276*INDEX(CALC_StripData!$C$5:$DJ$119,$I276,16+$J276)/$K276)</f>
        <v/>
      </c>
      <c r="O276" s="19">
        <f>IF(OR($I276=0,$J276=0,$K276=0),0,$H276*INDEX(CALC_StripData!$C$5:$DJ$119,$I276,24+$J276)/$K276)</f>
        <v/>
      </c>
      <c r="P276" s="19">
        <f>IF(OR($I276=0,$J276=0,$K276=0),0,$H276*INDEX(CALC_StripData!$C$5:$DJ$119,$I276,32+$J276)/$K276)</f>
        <v/>
      </c>
      <c r="Q276" s="19">
        <f>IF(OR($I276=0,$J276=0,$K276=0),0,$H276*INDEX(CALC_StripData!$C$5:$DJ$119,$I276,40+$J276)/$K276)</f>
        <v/>
      </c>
      <c r="R276" s="19">
        <f>IF(OR($I276=0,$J276=0,$K276=0),0,$H276*INDEX(CALC_StripData!$C$5:$DJ$119,$I276,48+$J276)/$K276)</f>
        <v/>
      </c>
      <c r="S276" s="19">
        <f>IF(OR($I276=0,$J276=0,$K276=0),0,$H276*INDEX(CALC_StripData!$C$5:$DJ$119,$I276,56+$J276)/$K276)</f>
        <v/>
      </c>
      <c r="T276" s="19">
        <f>IF(OR($I276=0,$J276=0,$K276=0),0,$H276*INDEX(CALC_StripData!$C$5:$DJ$119,$I276,64+$J276)/$K276)</f>
        <v/>
      </c>
      <c r="U276" s="19">
        <f>IF(OR($I276=0,$J276=0,$K276=0),0,$H276*INDEX(CALC_StripData!$C$5:$DJ$119,$I276,72+$J276)/$K276)</f>
        <v/>
      </c>
      <c r="V276" s="19">
        <f>IF(OR($I276=0,$J276=0,$K276=0),0,$H276*INDEX(CALC_StripData!$C$5:$DJ$119,$I276,80+$J276)/$K276)</f>
        <v/>
      </c>
      <c r="W276" s="19">
        <f>IF(OR($I276=0,$J276=0,$K276=0),0,$H276*INDEX(CALC_StripData!$C$5:$DJ$119,$I276,88+$J276)/$K276)</f>
        <v/>
      </c>
      <c r="X276" s="19">
        <f>IF(OR($I276=0,$J276=0,$K276=0),0,$H276*INDEX(CALC_StripData!$C$5:$DJ$119,$I276,96+$J276)/$K276)</f>
        <v/>
      </c>
      <c r="Y276" s="19">
        <f>IF(OR($I276=0,$J276=0,$K276=0),0,$H276*INDEX(CALC_StripData!$C$5:$DJ$119,$I276,104+$J276)/$K276)</f>
        <v/>
      </c>
      <c r="Z276" s="2">
        <f>ROUND(SUM($L276:$Y276)-$H276,6)</f>
        <v/>
      </c>
    </row>
    <row r="277">
      <c r="A277" s="2" t="n">
        <v>35</v>
      </c>
      <c r="B277" s="2" t="n">
        <v>1</v>
      </c>
      <c r="C277" s="9">
        <f>Settings!$B$6+0</f>
        <v/>
      </c>
      <c r="D277" s="9">
        <f>IN_Shock!$C$48</f>
        <v/>
      </c>
      <c r="E277" s="9">
        <f>IN_Shock!$D$48</f>
        <v/>
      </c>
      <c r="F277" s="9">
        <f>IN_Shock!$E$48</f>
        <v/>
      </c>
      <c r="G277" s="9">
        <f>IN_Shock!$F$48</f>
        <v/>
      </c>
      <c r="H277" s="9">
        <f>IF($F277="Y",IFERROR(IN_Shock!G48,0)*Settings!$B$12,0)</f>
        <v/>
      </c>
      <c r="I277" s="2">
        <f>IFERROR(MATCH($D277,Lists!$B$5:$B$119,0),0)</f>
        <v/>
      </c>
      <c r="J277" s="2">
        <f>IFERROR(MATCH($E277,Lists!$B$124:$B$131,0),0)</f>
        <v/>
      </c>
      <c r="K277" s="2">
        <f>IF(OR($I277=0,$J277=0),0,INDEX(CALC_PP!$C$5:$J$119,$I277,$J277))</f>
        <v/>
      </c>
      <c r="L277" s="19">
        <f>IF(OR($I277=0,$J277=0,$K277=0),0,$H277*INDEX(CALC_StripData!$C$5:$DJ$119,$I277,0+$J277)/$K277)</f>
        <v/>
      </c>
      <c r="M277" s="19">
        <f>IF(OR($I277=0,$J277=0,$K277=0),0,$H277*INDEX(CALC_StripData!$C$5:$DJ$119,$I277,8+$J277)/$K277)</f>
        <v/>
      </c>
      <c r="N277" s="19">
        <f>IF(OR($I277=0,$J277=0,$K277=0),0,$H277*INDEX(CALC_StripData!$C$5:$DJ$119,$I277,16+$J277)/$K277)</f>
        <v/>
      </c>
      <c r="O277" s="19">
        <f>IF(OR($I277=0,$J277=0,$K277=0),0,$H277*INDEX(CALC_StripData!$C$5:$DJ$119,$I277,24+$J277)/$K277)</f>
        <v/>
      </c>
      <c r="P277" s="19">
        <f>IF(OR($I277=0,$J277=0,$K277=0),0,$H277*INDEX(CALC_StripData!$C$5:$DJ$119,$I277,32+$J277)/$K277)</f>
        <v/>
      </c>
      <c r="Q277" s="19">
        <f>IF(OR($I277=0,$J277=0,$K277=0),0,$H277*INDEX(CALC_StripData!$C$5:$DJ$119,$I277,40+$J277)/$K277)</f>
        <v/>
      </c>
      <c r="R277" s="19">
        <f>IF(OR($I277=0,$J277=0,$K277=0),0,$H277*INDEX(CALC_StripData!$C$5:$DJ$119,$I277,48+$J277)/$K277)</f>
        <v/>
      </c>
      <c r="S277" s="19">
        <f>IF(OR($I277=0,$J277=0,$K277=0),0,$H277*INDEX(CALC_StripData!$C$5:$DJ$119,$I277,56+$J277)/$K277)</f>
        <v/>
      </c>
      <c r="T277" s="19">
        <f>IF(OR($I277=0,$J277=0,$K277=0),0,$H277*INDEX(CALC_StripData!$C$5:$DJ$119,$I277,64+$J277)/$K277)</f>
        <v/>
      </c>
      <c r="U277" s="19">
        <f>IF(OR($I277=0,$J277=0,$K277=0),0,$H277*INDEX(CALC_StripData!$C$5:$DJ$119,$I277,72+$J277)/$K277)</f>
        <v/>
      </c>
      <c r="V277" s="19">
        <f>IF(OR($I277=0,$J277=0,$K277=0),0,$H277*INDEX(CALC_StripData!$C$5:$DJ$119,$I277,80+$J277)/$K277)</f>
        <v/>
      </c>
      <c r="W277" s="19">
        <f>IF(OR($I277=0,$J277=0,$K277=0),0,$H277*INDEX(CALC_StripData!$C$5:$DJ$119,$I277,88+$J277)/$K277)</f>
        <v/>
      </c>
      <c r="X277" s="19">
        <f>IF(OR($I277=0,$J277=0,$K277=0),0,$H277*INDEX(CALC_StripData!$C$5:$DJ$119,$I277,96+$J277)/$K277)</f>
        <v/>
      </c>
      <c r="Y277" s="19">
        <f>IF(OR($I277=0,$J277=0,$K277=0),0,$H277*INDEX(CALC_StripData!$C$5:$DJ$119,$I277,104+$J277)/$K277)</f>
        <v/>
      </c>
      <c r="Z277" s="2">
        <f>ROUND(SUM($L277:$Y277)-$H277,6)</f>
        <v/>
      </c>
    </row>
    <row r="278">
      <c r="A278" s="2" t="n">
        <v>35</v>
      </c>
      <c r="B278" s="2" t="n">
        <v>2</v>
      </c>
      <c r="C278" s="9">
        <f>Settings!$B$6+1</f>
        <v/>
      </c>
      <c r="D278" s="9">
        <f>IN_Shock!$C$48</f>
        <v/>
      </c>
      <c r="E278" s="9">
        <f>IN_Shock!$D$48</f>
        <v/>
      </c>
      <c r="F278" s="9">
        <f>IN_Shock!$E$48</f>
        <v/>
      </c>
      <c r="G278" s="9">
        <f>IN_Shock!$F$48</f>
        <v/>
      </c>
      <c r="H278" s="9">
        <f>IF($F278="Y",IFERROR(IN_Shock!H48,0)*Settings!$B$12,0)</f>
        <v/>
      </c>
      <c r="I278" s="2">
        <f>IFERROR(MATCH($D278,Lists!$B$5:$B$119,0),0)</f>
        <v/>
      </c>
      <c r="J278" s="2">
        <f>IFERROR(MATCH($E278,Lists!$B$124:$B$131,0),0)</f>
        <v/>
      </c>
      <c r="K278" s="2">
        <f>IF(OR($I278=0,$J278=0),0,INDEX(CALC_PP!$C$5:$J$119,$I278,$J278))</f>
        <v/>
      </c>
      <c r="L278" s="19">
        <f>IF(OR($I278=0,$J278=0,$K278=0),0,$H278*INDEX(CALC_StripData!$C$5:$DJ$119,$I278,0+$J278)/$K278)</f>
        <v/>
      </c>
      <c r="M278" s="19">
        <f>IF(OR($I278=0,$J278=0,$K278=0),0,$H278*INDEX(CALC_StripData!$C$5:$DJ$119,$I278,8+$J278)/$K278)</f>
        <v/>
      </c>
      <c r="N278" s="19">
        <f>IF(OR($I278=0,$J278=0,$K278=0),0,$H278*INDEX(CALC_StripData!$C$5:$DJ$119,$I278,16+$J278)/$K278)</f>
        <v/>
      </c>
      <c r="O278" s="19">
        <f>IF(OR($I278=0,$J278=0,$K278=0),0,$H278*INDEX(CALC_StripData!$C$5:$DJ$119,$I278,24+$J278)/$K278)</f>
        <v/>
      </c>
      <c r="P278" s="19">
        <f>IF(OR($I278=0,$J278=0,$K278=0),0,$H278*INDEX(CALC_StripData!$C$5:$DJ$119,$I278,32+$J278)/$K278)</f>
        <v/>
      </c>
      <c r="Q278" s="19">
        <f>IF(OR($I278=0,$J278=0,$K278=0),0,$H278*INDEX(CALC_StripData!$C$5:$DJ$119,$I278,40+$J278)/$K278)</f>
        <v/>
      </c>
      <c r="R278" s="19">
        <f>IF(OR($I278=0,$J278=0,$K278=0),0,$H278*INDEX(CALC_StripData!$C$5:$DJ$119,$I278,48+$J278)/$K278)</f>
        <v/>
      </c>
      <c r="S278" s="19">
        <f>IF(OR($I278=0,$J278=0,$K278=0),0,$H278*INDEX(CALC_StripData!$C$5:$DJ$119,$I278,56+$J278)/$K278)</f>
        <v/>
      </c>
      <c r="T278" s="19">
        <f>IF(OR($I278=0,$J278=0,$K278=0),0,$H278*INDEX(CALC_StripData!$C$5:$DJ$119,$I278,64+$J278)/$K278)</f>
        <v/>
      </c>
      <c r="U278" s="19">
        <f>IF(OR($I278=0,$J278=0,$K278=0),0,$H278*INDEX(CALC_StripData!$C$5:$DJ$119,$I278,72+$J278)/$K278)</f>
        <v/>
      </c>
      <c r="V278" s="19">
        <f>IF(OR($I278=0,$J278=0,$K278=0),0,$H278*INDEX(CALC_StripData!$C$5:$DJ$119,$I278,80+$J278)/$K278)</f>
        <v/>
      </c>
      <c r="W278" s="19">
        <f>IF(OR($I278=0,$J278=0,$K278=0),0,$H278*INDEX(CALC_StripData!$C$5:$DJ$119,$I278,88+$J278)/$K278)</f>
        <v/>
      </c>
      <c r="X278" s="19">
        <f>IF(OR($I278=0,$J278=0,$K278=0),0,$H278*INDEX(CALC_StripData!$C$5:$DJ$119,$I278,96+$J278)/$K278)</f>
        <v/>
      </c>
      <c r="Y278" s="19">
        <f>IF(OR($I278=0,$J278=0,$K278=0),0,$H278*INDEX(CALC_StripData!$C$5:$DJ$119,$I278,104+$J278)/$K278)</f>
        <v/>
      </c>
      <c r="Z278" s="2">
        <f>ROUND(SUM($L278:$Y278)-$H278,6)</f>
        <v/>
      </c>
    </row>
    <row r="279">
      <c r="A279" s="2" t="n">
        <v>35</v>
      </c>
      <c r="B279" s="2" t="n">
        <v>3</v>
      </c>
      <c r="C279" s="9">
        <f>Settings!$B$6+2</f>
        <v/>
      </c>
      <c r="D279" s="9">
        <f>IN_Shock!$C$48</f>
        <v/>
      </c>
      <c r="E279" s="9">
        <f>IN_Shock!$D$48</f>
        <v/>
      </c>
      <c r="F279" s="9">
        <f>IN_Shock!$E$48</f>
        <v/>
      </c>
      <c r="G279" s="9">
        <f>IN_Shock!$F$48</f>
        <v/>
      </c>
      <c r="H279" s="9">
        <f>IF($F279="Y",IFERROR(IN_Shock!I48,0)*Settings!$B$12,0)</f>
        <v/>
      </c>
      <c r="I279" s="2">
        <f>IFERROR(MATCH($D279,Lists!$B$5:$B$119,0),0)</f>
        <v/>
      </c>
      <c r="J279" s="2">
        <f>IFERROR(MATCH($E279,Lists!$B$124:$B$131,0),0)</f>
        <v/>
      </c>
      <c r="K279" s="2">
        <f>IF(OR($I279=0,$J279=0),0,INDEX(CALC_PP!$C$5:$J$119,$I279,$J279))</f>
        <v/>
      </c>
      <c r="L279" s="19">
        <f>IF(OR($I279=0,$J279=0,$K279=0),0,$H279*INDEX(CALC_StripData!$C$5:$DJ$119,$I279,0+$J279)/$K279)</f>
        <v/>
      </c>
      <c r="M279" s="19">
        <f>IF(OR($I279=0,$J279=0,$K279=0),0,$H279*INDEX(CALC_StripData!$C$5:$DJ$119,$I279,8+$J279)/$K279)</f>
        <v/>
      </c>
      <c r="N279" s="19">
        <f>IF(OR($I279=0,$J279=0,$K279=0),0,$H279*INDEX(CALC_StripData!$C$5:$DJ$119,$I279,16+$J279)/$K279)</f>
        <v/>
      </c>
      <c r="O279" s="19">
        <f>IF(OR($I279=0,$J279=0,$K279=0),0,$H279*INDEX(CALC_StripData!$C$5:$DJ$119,$I279,24+$J279)/$K279)</f>
        <v/>
      </c>
      <c r="P279" s="19">
        <f>IF(OR($I279=0,$J279=0,$K279=0),0,$H279*INDEX(CALC_StripData!$C$5:$DJ$119,$I279,32+$J279)/$K279)</f>
        <v/>
      </c>
      <c r="Q279" s="19">
        <f>IF(OR($I279=0,$J279=0,$K279=0),0,$H279*INDEX(CALC_StripData!$C$5:$DJ$119,$I279,40+$J279)/$K279)</f>
        <v/>
      </c>
      <c r="R279" s="19">
        <f>IF(OR($I279=0,$J279=0,$K279=0),0,$H279*INDEX(CALC_StripData!$C$5:$DJ$119,$I279,48+$J279)/$K279)</f>
        <v/>
      </c>
      <c r="S279" s="19">
        <f>IF(OR($I279=0,$J279=0,$K279=0),0,$H279*INDEX(CALC_StripData!$C$5:$DJ$119,$I279,56+$J279)/$K279)</f>
        <v/>
      </c>
      <c r="T279" s="19">
        <f>IF(OR($I279=0,$J279=0,$K279=0),0,$H279*INDEX(CALC_StripData!$C$5:$DJ$119,$I279,64+$J279)/$K279)</f>
        <v/>
      </c>
      <c r="U279" s="19">
        <f>IF(OR($I279=0,$J279=0,$K279=0),0,$H279*INDEX(CALC_StripData!$C$5:$DJ$119,$I279,72+$J279)/$K279)</f>
        <v/>
      </c>
      <c r="V279" s="19">
        <f>IF(OR($I279=0,$J279=0,$K279=0),0,$H279*INDEX(CALC_StripData!$C$5:$DJ$119,$I279,80+$J279)/$K279)</f>
        <v/>
      </c>
      <c r="W279" s="19">
        <f>IF(OR($I279=0,$J279=0,$K279=0),0,$H279*INDEX(CALC_StripData!$C$5:$DJ$119,$I279,88+$J279)/$K279)</f>
        <v/>
      </c>
      <c r="X279" s="19">
        <f>IF(OR($I279=0,$J279=0,$K279=0),0,$H279*INDEX(CALC_StripData!$C$5:$DJ$119,$I279,96+$J279)/$K279)</f>
        <v/>
      </c>
      <c r="Y279" s="19">
        <f>IF(OR($I279=0,$J279=0,$K279=0),0,$H279*INDEX(CALC_StripData!$C$5:$DJ$119,$I279,104+$J279)/$K279)</f>
        <v/>
      </c>
      <c r="Z279" s="2">
        <f>ROUND(SUM($L279:$Y279)-$H279,6)</f>
        <v/>
      </c>
    </row>
    <row r="280">
      <c r="A280" s="2" t="n">
        <v>35</v>
      </c>
      <c r="B280" s="2" t="n">
        <v>4</v>
      </c>
      <c r="C280" s="9">
        <f>Settings!$B$6+3</f>
        <v/>
      </c>
      <c r="D280" s="9">
        <f>IN_Shock!$C$48</f>
        <v/>
      </c>
      <c r="E280" s="9">
        <f>IN_Shock!$D$48</f>
        <v/>
      </c>
      <c r="F280" s="9">
        <f>IN_Shock!$E$48</f>
        <v/>
      </c>
      <c r="G280" s="9">
        <f>IN_Shock!$F$48</f>
        <v/>
      </c>
      <c r="H280" s="9">
        <f>IF($F280="Y",IFERROR(IN_Shock!J48,0)*Settings!$B$12,0)</f>
        <v/>
      </c>
      <c r="I280" s="2">
        <f>IFERROR(MATCH($D280,Lists!$B$5:$B$119,0),0)</f>
        <v/>
      </c>
      <c r="J280" s="2">
        <f>IFERROR(MATCH($E280,Lists!$B$124:$B$131,0),0)</f>
        <v/>
      </c>
      <c r="K280" s="2">
        <f>IF(OR($I280=0,$J280=0),0,INDEX(CALC_PP!$C$5:$J$119,$I280,$J280))</f>
        <v/>
      </c>
      <c r="L280" s="19">
        <f>IF(OR($I280=0,$J280=0,$K280=0),0,$H280*INDEX(CALC_StripData!$C$5:$DJ$119,$I280,0+$J280)/$K280)</f>
        <v/>
      </c>
      <c r="M280" s="19">
        <f>IF(OR($I280=0,$J280=0,$K280=0),0,$H280*INDEX(CALC_StripData!$C$5:$DJ$119,$I280,8+$J280)/$K280)</f>
        <v/>
      </c>
      <c r="N280" s="19">
        <f>IF(OR($I280=0,$J280=0,$K280=0),0,$H280*INDEX(CALC_StripData!$C$5:$DJ$119,$I280,16+$J280)/$K280)</f>
        <v/>
      </c>
      <c r="O280" s="19">
        <f>IF(OR($I280=0,$J280=0,$K280=0),0,$H280*INDEX(CALC_StripData!$C$5:$DJ$119,$I280,24+$J280)/$K280)</f>
        <v/>
      </c>
      <c r="P280" s="19">
        <f>IF(OR($I280=0,$J280=0,$K280=0),0,$H280*INDEX(CALC_StripData!$C$5:$DJ$119,$I280,32+$J280)/$K280)</f>
        <v/>
      </c>
      <c r="Q280" s="19">
        <f>IF(OR($I280=0,$J280=0,$K280=0),0,$H280*INDEX(CALC_StripData!$C$5:$DJ$119,$I280,40+$J280)/$K280)</f>
        <v/>
      </c>
      <c r="R280" s="19">
        <f>IF(OR($I280=0,$J280=0,$K280=0),0,$H280*INDEX(CALC_StripData!$C$5:$DJ$119,$I280,48+$J280)/$K280)</f>
        <v/>
      </c>
      <c r="S280" s="19">
        <f>IF(OR($I280=0,$J280=0,$K280=0),0,$H280*INDEX(CALC_StripData!$C$5:$DJ$119,$I280,56+$J280)/$K280)</f>
        <v/>
      </c>
      <c r="T280" s="19">
        <f>IF(OR($I280=0,$J280=0,$K280=0),0,$H280*INDEX(CALC_StripData!$C$5:$DJ$119,$I280,64+$J280)/$K280)</f>
        <v/>
      </c>
      <c r="U280" s="19">
        <f>IF(OR($I280=0,$J280=0,$K280=0),0,$H280*INDEX(CALC_StripData!$C$5:$DJ$119,$I280,72+$J280)/$K280)</f>
        <v/>
      </c>
      <c r="V280" s="19">
        <f>IF(OR($I280=0,$J280=0,$K280=0),0,$H280*INDEX(CALC_StripData!$C$5:$DJ$119,$I280,80+$J280)/$K280)</f>
        <v/>
      </c>
      <c r="W280" s="19">
        <f>IF(OR($I280=0,$J280=0,$K280=0),0,$H280*INDEX(CALC_StripData!$C$5:$DJ$119,$I280,88+$J280)/$K280)</f>
        <v/>
      </c>
      <c r="X280" s="19">
        <f>IF(OR($I280=0,$J280=0,$K280=0),0,$H280*INDEX(CALC_StripData!$C$5:$DJ$119,$I280,96+$J280)/$K280)</f>
        <v/>
      </c>
      <c r="Y280" s="19">
        <f>IF(OR($I280=0,$J280=0,$K280=0),0,$H280*INDEX(CALC_StripData!$C$5:$DJ$119,$I280,104+$J280)/$K280)</f>
        <v/>
      </c>
      <c r="Z280" s="2">
        <f>ROUND(SUM($L280:$Y280)-$H280,6)</f>
        <v/>
      </c>
    </row>
    <row r="281">
      <c r="A281" s="2" t="n">
        <v>35</v>
      </c>
      <c r="B281" s="2" t="n">
        <v>5</v>
      </c>
      <c r="C281" s="9">
        <f>Settings!$B$6+4</f>
        <v/>
      </c>
      <c r="D281" s="9">
        <f>IN_Shock!$C$48</f>
        <v/>
      </c>
      <c r="E281" s="9">
        <f>IN_Shock!$D$48</f>
        <v/>
      </c>
      <c r="F281" s="9">
        <f>IN_Shock!$E$48</f>
        <v/>
      </c>
      <c r="G281" s="9">
        <f>IN_Shock!$F$48</f>
        <v/>
      </c>
      <c r="H281" s="9">
        <f>IF($F281="Y",IFERROR(IN_Shock!K48,0)*Settings!$B$12,0)</f>
        <v/>
      </c>
      <c r="I281" s="2">
        <f>IFERROR(MATCH($D281,Lists!$B$5:$B$119,0),0)</f>
        <v/>
      </c>
      <c r="J281" s="2">
        <f>IFERROR(MATCH($E281,Lists!$B$124:$B$131,0),0)</f>
        <v/>
      </c>
      <c r="K281" s="2">
        <f>IF(OR($I281=0,$J281=0),0,INDEX(CALC_PP!$C$5:$J$119,$I281,$J281))</f>
        <v/>
      </c>
      <c r="L281" s="19">
        <f>IF(OR($I281=0,$J281=0,$K281=0),0,$H281*INDEX(CALC_StripData!$C$5:$DJ$119,$I281,0+$J281)/$K281)</f>
        <v/>
      </c>
      <c r="M281" s="19">
        <f>IF(OR($I281=0,$J281=0,$K281=0),0,$H281*INDEX(CALC_StripData!$C$5:$DJ$119,$I281,8+$J281)/$K281)</f>
        <v/>
      </c>
      <c r="N281" s="19">
        <f>IF(OR($I281=0,$J281=0,$K281=0),0,$H281*INDEX(CALC_StripData!$C$5:$DJ$119,$I281,16+$J281)/$K281)</f>
        <v/>
      </c>
      <c r="O281" s="19">
        <f>IF(OR($I281=0,$J281=0,$K281=0),0,$H281*INDEX(CALC_StripData!$C$5:$DJ$119,$I281,24+$J281)/$K281)</f>
        <v/>
      </c>
      <c r="P281" s="19">
        <f>IF(OR($I281=0,$J281=0,$K281=0),0,$H281*INDEX(CALC_StripData!$C$5:$DJ$119,$I281,32+$J281)/$K281)</f>
        <v/>
      </c>
      <c r="Q281" s="19">
        <f>IF(OR($I281=0,$J281=0,$K281=0),0,$H281*INDEX(CALC_StripData!$C$5:$DJ$119,$I281,40+$J281)/$K281)</f>
        <v/>
      </c>
      <c r="R281" s="19">
        <f>IF(OR($I281=0,$J281=0,$K281=0),0,$H281*INDEX(CALC_StripData!$C$5:$DJ$119,$I281,48+$J281)/$K281)</f>
        <v/>
      </c>
      <c r="S281" s="19">
        <f>IF(OR($I281=0,$J281=0,$K281=0),0,$H281*INDEX(CALC_StripData!$C$5:$DJ$119,$I281,56+$J281)/$K281)</f>
        <v/>
      </c>
      <c r="T281" s="19">
        <f>IF(OR($I281=0,$J281=0,$K281=0),0,$H281*INDEX(CALC_StripData!$C$5:$DJ$119,$I281,64+$J281)/$K281)</f>
        <v/>
      </c>
      <c r="U281" s="19">
        <f>IF(OR($I281=0,$J281=0,$K281=0),0,$H281*INDEX(CALC_StripData!$C$5:$DJ$119,$I281,72+$J281)/$K281)</f>
        <v/>
      </c>
      <c r="V281" s="19">
        <f>IF(OR($I281=0,$J281=0,$K281=0),0,$H281*INDEX(CALC_StripData!$C$5:$DJ$119,$I281,80+$J281)/$K281)</f>
        <v/>
      </c>
      <c r="W281" s="19">
        <f>IF(OR($I281=0,$J281=0,$K281=0),0,$H281*INDEX(CALC_StripData!$C$5:$DJ$119,$I281,88+$J281)/$K281)</f>
        <v/>
      </c>
      <c r="X281" s="19">
        <f>IF(OR($I281=0,$J281=0,$K281=0),0,$H281*INDEX(CALC_StripData!$C$5:$DJ$119,$I281,96+$J281)/$K281)</f>
        <v/>
      </c>
      <c r="Y281" s="19">
        <f>IF(OR($I281=0,$J281=0,$K281=0),0,$H281*INDEX(CALC_StripData!$C$5:$DJ$119,$I281,104+$J281)/$K281)</f>
        <v/>
      </c>
      <c r="Z281" s="2">
        <f>ROUND(SUM($L281:$Y281)-$H281,6)</f>
        <v/>
      </c>
    </row>
    <row r="282">
      <c r="A282" s="2" t="n">
        <v>35</v>
      </c>
      <c r="B282" s="2" t="n">
        <v>6</v>
      </c>
      <c r="C282" s="9">
        <f>Settings!$B$6+5</f>
        <v/>
      </c>
      <c r="D282" s="9">
        <f>IN_Shock!$C$48</f>
        <v/>
      </c>
      <c r="E282" s="9">
        <f>IN_Shock!$D$48</f>
        <v/>
      </c>
      <c r="F282" s="9">
        <f>IN_Shock!$E$48</f>
        <v/>
      </c>
      <c r="G282" s="9">
        <f>IN_Shock!$F$48</f>
        <v/>
      </c>
      <c r="H282" s="9">
        <f>IF($F282="Y",IFERROR(IN_Shock!L48,0)*Settings!$B$12,0)</f>
        <v/>
      </c>
      <c r="I282" s="2">
        <f>IFERROR(MATCH($D282,Lists!$B$5:$B$119,0),0)</f>
        <v/>
      </c>
      <c r="J282" s="2">
        <f>IFERROR(MATCH($E282,Lists!$B$124:$B$131,0),0)</f>
        <v/>
      </c>
      <c r="K282" s="2">
        <f>IF(OR($I282=0,$J282=0),0,INDEX(CALC_PP!$C$5:$J$119,$I282,$J282))</f>
        <v/>
      </c>
      <c r="L282" s="19">
        <f>IF(OR($I282=0,$J282=0,$K282=0),0,$H282*INDEX(CALC_StripData!$C$5:$DJ$119,$I282,0+$J282)/$K282)</f>
        <v/>
      </c>
      <c r="M282" s="19">
        <f>IF(OR($I282=0,$J282=0,$K282=0),0,$H282*INDEX(CALC_StripData!$C$5:$DJ$119,$I282,8+$J282)/$K282)</f>
        <v/>
      </c>
      <c r="N282" s="19">
        <f>IF(OR($I282=0,$J282=0,$K282=0),0,$H282*INDEX(CALC_StripData!$C$5:$DJ$119,$I282,16+$J282)/$K282)</f>
        <v/>
      </c>
      <c r="O282" s="19">
        <f>IF(OR($I282=0,$J282=0,$K282=0),0,$H282*INDEX(CALC_StripData!$C$5:$DJ$119,$I282,24+$J282)/$K282)</f>
        <v/>
      </c>
      <c r="P282" s="19">
        <f>IF(OR($I282=0,$J282=0,$K282=0),0,$H282*INDEX(CALC_StripData!$C$5:$DJ$119,$I282,32+$J282)/$K282)</f>
        <v/>
      </c>
      <c r="Q282" s="19">
        <f>IF(OR($I282=0,$J282=0,$K282=0),0,$H282*INDEX(CALC_StripData!$C$5:$DJ$119,$I282,40+$J282)/$K282)</f>
        <v/>
      </c>
      <c r="R282" s="19">
        <f>IF(OR($I282=0,$J282=0,$K282=0),0,$H282*INDEX(CALC_StripData!$C$5:$DJ$119,$I282,48+$J282)/$K282)</f>
        <v/>
      </c>
      <c r="S282" s="19">
        <f>IF(OR($I282=0,$J282=0,$K282=0),0,$H282*INDEX(CALC_StripData!$C$5:$DJ$119,$I282,56+$J282)/$K282)</f>
        <v/>
      </c>
      <c r="T282" s="19">
        <f>IF(OR($I282=0,$J282=0,$K282=0),0,$H282*INDEX(CALC_StripData!$C$5:$DJ$119,$I282,64+$J282)/$K282)</f>
        <v/>
      </c>
      <c r="U282" s="19">
        <f>IF(OR($I282=0,$J282=0,$K282=0),0,$H282*INDEX(CALC_StripData!$C$5:$DJ$119,$I282,72+$J282)/$K282)</f>
        <v/>
      </c>
      <c r="V282" s="19">
        <f>IF(OR($I282=0,$J282=0,$K282=0),0,$H282*INDEX(CALC_StripData!$C$5:$DJ$119,$I282,80+$J282)/$K282)</f>
        <v/>
      </c>
      <c r="W282" s="19">
        <f>IF(OR($I282=0,$J282=0,$K282=0),0,$H282*INDEX(CALC_StripData!$C$5:$DJ$119,$I282,88+$J282)/$K282)</f>
        <v/>
      </c>
      <c r="X282" s="19">
        <f>IF(OR($I282=0,$J282=0,$K282=0),0,$H282*INDEX(CALC_StripData!$C$5:$DJ$119,$I282,96+$J282)/$K282)</f>
        <v/>
      </c>
      <c r="Y282" s="19">
        <f>IF(OR($I282=0,$J282=0,$K282=0),0,$H282*INDEX(CALC_StripData!$C$5:$DJ$119,$I282,104+$J282)/$K282)</f>
        <v/>
      </c>
      <c r="Z282" s="2">
        <f>ROUND(SUM($L282:$Y282)-$H282,6)</f>
        <v/>
      </c>
    </row>
    <row r="283">
      <c r="A283" s="2" t="n">
        <v>35</v>
      </c>
      <c r="B283" s="2" t="n">
        <v>7</v>
      </c>
      <c r="C283" s="9">
        <f>Settings!$B$6+6</f>
        <v/>
      </c>
      <c r="D283" s="9">
        <f>IN_Shock!$C$48</f>
        <v/>
      </c>
      <c r="E283" s="9">
        <f>IN_Shock!$D$48</f>
        <v/>
      </c>
      <c r="F283" s="9">
        <f>IN_Shock!$E$48</f>
        <v/>
      </c>
      <c r="G283" s="9">
        <f>IN_Shock!$F$48</f>
        <v/>
      </c>
      <c r="H283" s="9">
        <f>IF($F283="Y",IFERROR(IN_Shock!M48,0)*Settings!$B$12,0)</f>
        <v/>
      </c>
      <c r="I283" s="2">
        <f>IFERROR(MATCH($D283,Lists!$B$5:$B$119,0),0)</f>
        <v/>
      </c>
      <c r="J283" s="2">
        <f>IFERROR(MATCH($E283,Lists!$B$124:$B$131,0),0)</f>
        <v/>
      </c>
      <c r="K283" s="2">
        <f>IF(OR($I283=0,$J283=0),0,INDEX(CALC_PP!$C$5:$J$119,$I283,$J283))</f>
        <v/>
      </c>
      <c r="L283" s="19">
        <f>IF(OR($I283=0,$J283=0,$K283=0),0,$H283*INDEX(CALC_StripData!$C$5:$DJ$119,$I283,0+$J283)/$K283)</f>
        <v/>
      </c>
      <c r="M283" s="19">
        <f>IF(OR($I283=0,$J283=0,$K283=0),0,$H283*INDEX(CALC_StripData!$C$5:$DJ$119,$I283,8+$J283)/$K283)</f>
        <v/>
      </c>
      <c r="N283" s="19">
        <f>IF(OR($I283=0,$J283=0,$K283=0),0,$H283*INDEX(CALC_StripData!$C$5:$DJ$119,$I283,16+$J283)/$K283)</f>
        <v/>
      </c>
      <c r="O283" s="19">
        <f>IF(OR($I283=0,$J283=0,$K283=0),0,$H283*INDEX(CALC_StripData!$C$5:$DJ$119,$I283,24+$J283)/$K283)</f>
        <v/>
      </c>
      <c r="P283" s="19">
        <f>IF(OR($I283=0,$J283=0,$K283=0),0,$H283*INDEX(CALC_StripData!$C$5:$DJ$119,$I283,32+$J283)/$K283)</f>
        <v/>
      </c>
      <c r="Q283" s="19">
        <f>IF(OR($I283=0,$J283=0,$K283=0),0,$H283*INDEX(CALC_StripData!$C$5:$DJ$119,$I283,40+$J283)/$K283)</f>
        <v/>
      </c>
      <c r="R283" s="19">
        <f>IF(OR($I283=0,$J283=0,$K283=0),0,$H283*INDEX(CALC_StripData!$C$5:$DJ$119,$I283,48+$J283)/$K283)</f>
        <v/>
      </c>
      <c r="S283" s="19">
        <f>IF(OR($I283=0,$J283=0,$K283=0),0,$H283*INDEX(CALC_StripData!$C$5:$DJ$119,$I283,56+$J283)/$K283)</f>
        <v/>
      </c>
      <c r="T283" s="19">
        <f>IF(OR($I283=0,$J283=0,$K283=0),0,$H283*INDEX(CALC_StripData!$C$5:$DJ$119,$I283,64+$J283)/$K283)</f>
        <v/>
      </c>
      <c r="U283" s="19">
        <f>IF(OR($I283=0,$J283=0,$K283=0),0,$H283*INDEX(CALC_StripData!$C$5:$DJ$119,$I283,72+$J283)/$K283)</f>
        <v/>
      </c>
      <c r="V283" s="19">
        <f>IF(OR($I283=0,$J283=0,$K283=0),0,$H283*INDEX(CALC_StripData!$C$5:$DJ$119,$I283,80+$J283)/$K283)</f>
        <v/>
      </c>
      <c r="W283" s="19">
        <f>IF(OR($I283=0,$J283=0,$K283=0),0,$H283*INDEX(CALC_StripData!$C$5:$DJ$119,$I283,88+$J283)/$K283)</f>
        <v/>
      </c>
      <c r="X283" s="19">
        <f>IF(OR($I283=0,$J283=0,$K283=0),0,$H283*INDEX(CALC_StripData!$C$5:$DJ$119,$I283,96+$J283)/$K283)</f>
        <v/>
      </c>
      <c r="Y283" s="19">
        <f>IF(OR($I283=0,$J283=0,$K283=0),0,$H283*INDEX(CALC_StripData!$C$5:$DJ$119,$I283,104+$J283)/$K283)</f>
        <v/>
      </c>
      <c r="Z283" s="2">
        <f>ROUND(SUM($L283:$Y283)-$H283,6)</f>
        <v/>
      </c>
    </row>
    <row r="284">
      <c r="A284" s="2" t="n">
        <v>35</v>
      </c>
      <c r="B284" s="2" t="n">
        <v>8</v>
      </c>
      <c r="C284" s="9">
        <f>Settings!$B$6+7</f>
        <v/>
      </c>
      <c r="D284" s="9">
        <f>IN_Shock!$C$48</f>
        <v/>
      </c>
      <c r="E284" s="9">
        <f>IN_Shock!$D$48</f>
        <v/>
      </c>
      <c r="F284" s="9">
        <f>IN_Shock!$E$48</f>
        <v/>
      </c>
      <c r="G284" s="9">
        <f>IN_Shock!$F$48</f>
        <v/>
      </c>
      <c r="H284" s="9">
        <f>IF($F284="Y",IFERROR(IN_Shock!N48,0)*Settings!$B$12,0)</f>
        <v/>
      </c>
      <c r="I284" s="2">
        <f>IFERROR(MATCH($D284,Lists!$B$5:$B$119,0),0)</f>
        <v/>
      </c>
      <c r="J284" s="2">
        <f>IFERROR(MATCH($E284,Lists!$B$124:$B$131,0),0)</f>
        <v/>
      </c>
      <c r="K284" s="2">
        <f>IF(OR($I284=0,$J284=0),0,INDEX(CALC_PP!$C$5:$J$119,$I284,$J284))</f>
        <v/>
      </c>
      <c r="L284" s="19">
        <f>IF(OR($I284=0,$J284=0,$K284=0),0,$H284*INDEX(CALC_StripData!$C$5:$DJ$119,$I284,0+$J284)/$K284)</f>
        <v/>
      </c>
      <c r="M284" s="19">
        <f>IF(OR($I284=0,$J284=0,$K284=0),0,$H284*INDEX(CALC_StripData!$C$5:$DJ$119,$I284,8+$J284)/$K284)</f>
        <v/>
      </c>
      <c r="N284" s="19">
        <f>IF(OR($I284=0,$J284=0,$K284=0),0,$H284*INDEX(CALC_StripData!$C$5:$DJ$119,$I284,16+$J284)/$K284)</f>
        <v/>
      </c>
      <c r="O284" s="19">
        <f>IF(OR($I284=0,$J284=0,$K284=0),0,$H284*INDEX(CALC_StripData!$C$5:$DJ$119,$I284,24+$J284)/$K284)</f>
        <v/>
      </c>
      <c r="P284" s="19">
        <f>IF(OR($I284=0,$J284=0,$K284=0),0,$H284*INDEX(CALC_StripData!$C$5:$DJ$119,$I284,32+$J284)/$K284)</f>
        <v/>
      </c>
      <c r="Q284" s="19">
        <f>IF(OR($I284=0,$J284=0,$K284=0),0,$H284*INDEX(CALC_StripData!$C$5:$DJ$119,$I284,40+$J284)/$K284)</f>
        <v/>
      </c>
      <c r="R284" s="19">
        <f>IF(OR($I284=0,$J284=0,$K284=0),0,$H284*INDEX(CALC_StripData!$C$5:$DJ$119,$I284,48+$J284)/$K284)</f>
        <v/>
      </c>
      <c r="S284" s="19">
        <f>IF(OR($I284=0,$J284=0,$K284=0),0,$H284*INDEX(CALC_StripData!$C$5:$DJ$119,$I284,56+$J284)/$K284)</f>
        <v/>
      </c>
      <c r="T284" s="19">
        <f>IF(OR($I284=0,$J284=0,$K284=0),0,$H284*INDEX(CALC_StripData!$C$5:$DJ$119,$I284,64+$J284)/$K284)</f>
        <v/>
      </c>
      <c r="U284" s="19">
        <f>IF(OR($I284=0,$J284=0,$K284=0),0,$H284*INDEX(CALC_StripData!$C$5:$DJ$119,$I284,72+$J284)/$K284)</f>
        <v/>
      </c>
      <c r="V284" s="19">
        <f>IF(OR($I284=0,$J284=0,$K284=0),0,$H284*INDEX(CALC_StripData!$C$5:$DJ$119,$I284,80+$J284)/$K284)</f>
        <v/>
      </c>
      <c r="W284" s="19">
        <f>IF(OR($I284=0,$J284=0,$K284=0),0,$H284*INDEX(CALC_StripData!$C$5:$DJ$119,$I284,88+$J284)/$K284)</f>
        <v/>
      </c>
      <c r="X284" s="19">
        <f>IF(OR($I284=0,$J284=0,$K284=0),0,$H284*INDEX(CALC_StripData!$C$5:$DJ$119,$I284,96+$J284)/$K284)</f>
        <v/>
      </c>
      <c r="Y284" s="19">
        <f>IF(OR($I284=0,$J284=0,$K284=0),0,$H284*INDEX(CALC_StripData!$C$5:$DJ$119,$I284,104+$J284)/$K284)</f>
        <v/>
      </c>
      <c r="Z284" s="2">
        <f>ROUND(SUM($L284:$Y284)-$H284,6)</f>
        <v/>
      </c>
    </row>
    <row r="285">
      <c r="A285" s="2" t="n">
        <v>36</v>
      </c>
      <c r="B285" s="2" t="n">
        <v>1</v>
      </c>
      <c r="C285" s="9">
        <f>Settings!$B$6+0</f>
        <v/>
      </c>
      <c r="D285" s="9">
        <f>IN_Shock!$C$49</f>
        <v/>
      </c>
      <c r="E285" s="9">
        <f>IN_Shock!$D$49</f>
        <v/>
      </c>
      <c r="F285" s="9">
        <f>IN_Shock!$E$49</f>
        <v/>
      </c>
      <c r="G285" s="9">
        <f>IN_Shock!$F$49</f>
        <v/>
      </c>
      <c r="H285" s="9">
        <f>IF($F285="Y",IFERROR(IN_Shock!G49,0)*Settings!$B$12,0)</f>
        <v/>
      </c>
      <c r="I285" s="2">
        <f>IFERROR(MATCH($D285,Lists!$B$5:$B$119,0),0)</f>
        <v/>
      </c>
      <c r="J285" s="2">
        <f>IFERROR(MATCH($E285,Lists!$B$124:$B$131,0),0)</f>
        <v/>
      </c>
      <c r="K285" s="2">
        <f>IF(OR($I285=0,$J285=0),0,INDEX(CALC_PP!$C$5:$J$119,$I285,$J285))</f>
        <v/>
      </c>
      <c r="L285" s="19">
        <f>IF(OR($I285=0,$J285=0,$K285=0),0,$H285*INDEX(CALC_StripData!$C$5:$DJ$119,$I285,0+$J285)/$K285)</f>
        <v/>
      </c>
      <c r="M285" s="19">
        <f>IF(OR($I285=0,$J285=0,$K285=0),0,$H285*INDEX(CALC_StripData!$C$5:$DJ$119,$I285,8+$J285)/$K285)</f>
        <v/>
      </c>
      <c r="N285" s="19">
        <f>IF(OR($I285=0,$J285=0,$K285=0),0,$H285*INDEX(CALC_StripData!$C$5:$DJ$119,$I285,16+$J285)/$K285)</f>
        <v/>
      </c>
      <c r="O285" s="19">
        <f>IF(OR($I285=0,$J285=0,$K285=0),0,$H285*INDEX(CALC_StripData!$C$5:$DJ$119,$I285,24+$J285)/$K285)</f>
        <v/>
      </c>
      <c r="P285" s="19">
        <f>IF(OR($I285=0,$J285=0,$K285=0),0,$H285*INDEX(CALC_StripData!$C$5:$DJ$119,$I285,32+$J285)/$K285)</f>
        <v/>
      </c>
      <c r="Q285" s="19">
        <f>IF(OR($I285=0,$J285=0,$K285=0),0,$H285*INDEX(CALC_StripData!$C$5:$DJ$119,$I285,40+$J285)/$K285)</f>
        <v/>
      </c>
      <c r="R285" s="19">
        <f>IF(OR($I285=0,$J285=0,$K285=0),0,$H285*INDEX(CALC_StripData!$C$5:$DJ$119,$I285,48+$J285)/$K285)</f>
        <v/>
      </c>
      <c r="S285" s="19">
        <f>IF(OR($I285=0,$J285=0,$K285=0),0,$H285*INDEX(CALC_StripData!$C$5:$DJ$119,$I285,56+$J285)/$K285)</f>
        <v/>
      </c>
      <c r="T285" s="19">
        <f>IF(OR($I285=0,$J285=0,$K285=0),0,$H285*INDEX(CALC_StripData!$C$5:$DJ$119,$I285,64+$J285)/$K285)</f>
        <v/>
      </c>
      <c r="U285" s="19">
        <f>IF(OR($I285=0,$J285=0,$K285=0),0,$H285*INDEX(CALC_StripData!$C$5:$DJ$119,$I285,72+$J285)/$K285)</f>
        <v/>
      </c>
      <c r="V285" s="19">
        <f>IF(OR($I285=0,$J285=0,$K285=0),0,$H285*INDEX(CALC_StripData!$C$5:$DJ$119,$I285,80+$J285)/$K285)</f>
        <v/>
      </c>
      <c r="W285" s="19">
        <f>IF(OR($I285=0,$J285=0,$K285=0),0,$H285*INDEX(CALC_StripData!$C$5:$DJ$119,$I285,88+$J285)/$K285)</f>
        <v/>
      </c>
      <c r="X285" s="19">
        <f>IF(OR($I285=0,$J285=0,$K285=0),0,$H285*INDEX(CALC_StripData!$C$5:$DJ$119,$I285,96+$J285)/$K285)</f>
        <v/>
      </c>
      <c r="Y285" s="19">
        <f>IF(OR($I285=0,$J285=0,$K285=0),0,$H285*INDEX(CALC_StripData!$C$5:$DJ$119,$I285,104+$J285)/$K285)</f>
        <v/>
      </c>
      <c r="Z285" s="2">
        <f>ROUND(SUM($L285:$Y285)-$H285,6)</f>
        <v/>
      </c>
    </row>
    <row r="286">
      <c r="A286" s="2" t="n">
        <v>36</v>
      </c>
      <c r="B286" s="2" t="n">
        <v>2</v>
      </c>
      <c r="C286" s="9">
        <f>Settings!$B$6+1</f>
        <v/>
      </c>
      <c r="D286" s="9">
        <f>IN_Shock!$C$49</f>
        <v/>
      </c>
      <c r="E286" s="9">
        <f>IN_Shock!$D$49</f>
        <v/>
      </c>
      <c r="F286" s="9">
        <f>IN_Shock!$E$49</f>
        <v/>
      </c>
      <c r="G286" s="9">
        <f>IN_Shock!$F$49</f>
        <v/>
      </c>
      <c r="H286" s="9">
        <f>IF($F286="Y",IFERROR(IN_Shock!H49,0)*Settings!$B$12,0)</f>
        <v/>
      </c>
      <c r="I286" s="2">
        <f>IFERROR(MATCH($D286,Lists!$B$5:$B$119,0),0)</f>
        <v/>
      </c>
      <c r="J286" s="2">
        <f>IFERROR(MATCH($E286,Lists!$B$124:$B$131,0),0)</f>
        <v/>
      </c>
      <c r="K286" s="2">
        <f>IF(OR($I286=0,$J286=0),0,INDEX(CALC_PP!$C$5:$J$119,$I286,$J286))</f>
        <v/>
      </c>
      <c r="L286" s="19">
        <f>IF(OR($I286=0,$J286=0,$K286=0),0,$H286*INDEX(CALC_StripData!$C$5:$DJ$119,$I286,0+$J286)/$K286)</f>
        <v/>
      </c>
      <c r="M286" s="19">
        <f>IF(OR($I286=0,$J286=0,$K286=0),0,$H286*INDEX(CALC_StripData!$C$5:$DJ$119,$I286,8+$J286)/$K286)</f>
        <v/>
      </c>
      <c r="N286" s="19">
        <f>IF(OR($I286=0,$J286=0,$K286=0),0,$H286*INDEX(CALC_StripData!$C$5:$DJ$119,$I286,16+$J286)/$K286)</f>
        <v/>
      </c>
      <c r="O286" s="19">
        <f>IF(OR($I286=0,$J286=0,$K286=0),0,$H286*INDEX(CALC_StripData!$C$5:$DJ$119,$I286,24+$J286)/$K286)</f>
        <v/>
      </c>
      <c r="P286" s="19">
        <f>IF(OR($I286=0,$J286=0,$K286=0),0,$H286*INDEX(CALC_StripData!$C$5:$DJ$119,$I286,32+$J286)/$K286)</f>
        <v/>
      </c>
      <c r="Q286" s="19">
        <f>IF(OR($I286=0,$J286=0,$K286=0),0,$H286*INDEX(CALC_StripData!$C$5:$DJ$119,$I286,40+$J286)/$K286)</f>
        <v/>
      </c>
      <c r="R286" s="19">
        <f>IF(OR($I286=0,$J286=0,$K286=0),0,$H286*INDEX(CALC_StripData!$C$5:$DJ$119,$I286,48+$J286)/$K286)</f>
        <v/>
      </c>
      <c r="S286" s="19">
        <f>IF(OR($I286=0,$J286=0,$K286=0),0,$H286*INDEX(CALC_StripData!$C$5:$DJ$119,$I286,56+$J286)/$K286)</f>
        <v/>
      </c>
      <c r="T286" s="19">
        <f>IF(OR($I286=0,$J286=0,$K286=0),0,$H286*INDEX(CALC_StripData!$C$5:$DJ$119,$I286,64+$J286)/$K286)</f>
        <v/>
      </c>
      <c r="U286" s="19">
        <f>IF(OR($I286=0,$J286=0,$K286=0),0,$H286*INDEX(CALC_StripData!$C$5:$DJ$119,$I286,72+$J286)/$K286)</f>
        <v/>
      </c>
      <c r="V286" s="19">
        <f>IF(OR($I286=0,$J286=0,$K286=0),0,$H286*INDEX(CALC_StripData!$C$5:$DJ$119,$I286,80+$J286)/$K286)</f>
        <v/>
      </c>
      <c r="W286" s="19">
        <f>IF(OR($I286=0,$J286=0,$K286=0),0,$H286*INDEX(CALC_StripData!$C$5:$DJ$119,$I286,88+$J286)/$K286)</f>
        <v/>
      </c>
      <c r="X286" s="19">
        <f>IF(OR($I286=0,$J286=0,$K286=0),0,$H286*INDEX(CALC_StripData!$C$5:$DJ$119,$I286,96+$J286)/$K286)</f>
        <v/>
      </c>
      <c r="Y286" s="19">
        <f>IF(OR($I286=0,$J286=0,$K286=0),0,$H286*INDEX(CALC_StripData!$C$5:$DJ$119,$I286,104+$J286)/$K286)</f>
        <v/>
      </c>
      <c r="Z286" s="2">
        <f>ROUND(SUM($L286:$Y286)-$H286,6)</f>
        <v/>
      </c>
    </row>
    <row r="287">
      <c r="A287" s="2" t="n">
        <v>36</v>
      </c>
      <c r="B287" s="2" t="n">
        <v>3</v>
      </c>
      <c r="C287" s="9">
        <f>Settings!$B$6+2</f>
        <v/>
      </c>
      <c r="D287" s="9">
        <f>IN_Shock!$C$49</f>
        <v/>
      </c>
      <c r="E287" s="9">
        <f>IN_Shock!$D$49</f>
        <v/>
      </c>
      <c r="F287" s="9">
        <f>IN_Shock!$E$49</f>
        <v/>
      </c>
      <c r="G287" s="9">
        <f>IN_Shock!$F$49</f>
        <v/>
      </c>
      <c r="H287" s="9">
        <f>IF($F287="Y",IFERROR(IN_Shock!I49,0)*Settings!$B$12,0)</f>
        <v/>
      </c>
      <c r="I287" s="2">
        <f>IFERROR(MATCH($D287,Lists!$B$5:$B$119,0),0)</f>
        <v/>
      </c>
      <c r="J287" s="2">
        <f>IFERROR(MATCH($E287,Lists!$B$124:$B$131,0),0)</f>
        <v/>
      </c>
      <c r="K287" s="2">
        <f>IF(OR($I287=0,$J287=0),0,INDEX(CALC_PP!$C$5:$J$119,$I287,$J287))</f>
        <v/>
      </c>
      <c r="L287" s="19">
        <f>IF(OR($I287=0,$J287=0,$K287=0),0,$H287*INDEX(CALC_StripData!$C$5:$DJ$119,$I287,0+$J287)/$K287)</f>
        <v/>
      </c>
      <c r="M287" s="19">
        <f>IF(OR($I287=0,$J287=0,$K287=0),0,$H287*INDEX(CALC_StripData!$C$5:$DJ$119,$I287,8+$J287)/$K287)</f>
        <v/>
      </c>
      <c r="N287" s="19">
        <f>IF(OR($I287=0,$J287=0,$K287=0),0,$H287*INDEX(CALC_StripData!$C$5:$DJ$119,$I287,16+$J287)/$K287)</f>
        <v/>
      </c>
      <c r="O287" s="19">
        <f>IF(OR($I287=0,$J287=0,$K287=0),0,$H287*INDEX(CALC_StripData!$C$5:$DJ$119,$I287,24+$J287)/$K287)</f>
        <v/>
      </c>
      <c r="P287" s="19">
        <f>IF(OR($I287=0,$J287=0,$K287=0),0,$H287*INDEX(CALC_StripData!$C$5:$DJ$119,$I287,32+$J287)/$K287)</f>
        <v/>
      </c>
      <c r="Q287" s="19">
        <f>IF(OR($I287=0,$J287=0,$K287=0),0,$H287*INDEX(CALC_StripData!$C$5:$DJ$119,$I287,40+$J287)/$K287)</f>
        <v/>
      </c>
      <c r="R287" s="19">
        <f>IF(OR($I287=0,$J287=0,$K287=0),0,$H287*INDEX(CALC_StripData!$C$5:$DJ$119,$I287,48+$J287)/$K287)</f>
        <v/>
      </c>
      <c r="S287" s="19">
        <f>IF(OR($I287=0,$J287=0,$K287=0),0,$H287*INDEX(CALC_StripData!$C$5:$DJ$119,$I287,56+$J287)/$K287)</f>
        <v/>
      </c>
      <c r="T287" s="19">
        <f>IF(OR($I287=0,$J287=0,$K287=0),0,$H287*INDEX(CALC_StripData!$C$5:$DJ$119,$I287,64+$J287)/$K287)</f>
        <v/>
      </c>
      <c r="U287" s="19">
        <f>IF(OR($I287=0,$J287=0,$K287=0),0,$H287*INDEX(CALC_StripData!$C$5:$DJ$119,$I287,72+$J287)/$K287)</f>
        <v/>
      </c>
      <c r="V287" s="19">
        <f>IF(OR($I287=0,$J287=0,$K287=0),0,$H287*INDEX(CALC_StripData!$C$5:$DJ$119,$I287,80+$J287)/$K287)</f>
        <v/>
      </c>
      <c r="W287" s="19">
        <f>IF(OR($I287=0,$J287=0,$K287=0),0,$H287*INDEX(CALC_StripData!$C$5:$DJ$119,$I287,88+$J287)/$K287)</f>
        <v/>
      </c>
      <c r="X287" s="19">
        <f>IF(OR($I287=0,$J287=0,$K287=0),0,$H287*INDEX(CALC_StripData!$C$5:$DJ$119,$I287,96+$J287)/$K287)</f>
        <v/>
      </c>
      <c r="Y287" s="19">
        <f>IF(OR($I287=0,$J287=0,$K287=0),0,$H287*INDEX(CALC_StripData!$C$5:$DJ$119,$I287,104+$J287)/$K287)</f>
        <v/>
      </c>
      <c r="Z287" s="2">
        <f>ROUND(SUM($L287:$Y287)-$H287,6)</f>
        <v/>
      </c>
    </row>
    <row r="288">
      <c r="A288" s="2" t="n">
        <v>36</v>
      </c>
      <c r="B288" s="2" t="n">
        <v>4</v>
      </c>
      <c r="C288" s="9">
        <f>Settings!$B$6+3</f>
        <v/>
      </c>
      <c r="D288" s="9">
        <f>IN_Shock!$C$49</f>
        <v/>
      </c>
      <c r="E288" s="9">
        <f>IN_Shock!$D$49</f>
        <v/>
      </c>
      <c r="F288" s="9">
        <f>IN_Shock!$E$49</f>
        <v/>
      </c>
      <c r="G288" s="9">
        <f>IN_Shock!$F$49</f>
        <v/>
      </c>
      <c r="H288" s="9">
        <f>IF($F288="Y",IFERROR(IN_Shock!J49,0)*Settings!$B$12,0)</f>
        <v/>
      </c>
      <c r="I288" s="2">
        <f>IFERROR(MATCH($D288,Lists!$B$5:$B$119,0),0)</f>
        <v/>
      </c>
      <c r="J288" s="2">
        <f>IFERROR(MATCH($E288,Lists!$B$124:$B$131,0),0)</f>
        <v/>
      </c>
      <c r="K288" s="2">
        <f>IF(OR($I288=0,$J288=0),0,INDEX(CALC_PP!$C$5:$J$119,$I288,$J288))</f>
        <v/>
      </c>
      <c r="L288" s="19">
        <f>IF(OR($I288=0,$J288=0,$K288=0),0,$H288*INDEX(CALC_StripData!$C$5:$DJ$119,$I288,0+$J288)/$K288)</f>
        <v/>
      </c>
      <c r="M288" s="19">
        <f>IF(OR($I288=0,$J288=0,$K288=0),0,$H288*INDEX(CALC_StripData!$C$5:$DJ$119,$I288,8+$J288)/$K288)</f>
        <v/>
      </c>
      <c r="N288" s="19">
        <f>IF(OR($I288=0,$J288=0,$K288=0),0,$H288*INDEX(CALC_StripData!$C$5:$DJ$119,$I288,16+$J288)/$K288)</f>
        <v/>
      </c>
      <c r="O288" s="19">
        <f>IF(OR($I288=0,$J288=0,$K288=0),0,$H288*INDEX(CALC_StripData!$C$5:$DJ$119,$I288,24+$J288)/$K288)</f>
        <v/>
      </c>
      <c r="P288" s="19">
        <f>IF(OR($I288=0,$J288=0,$K288=0),0,$H288*INDEX(CALC_StripData!$C$5:$DJ$119,$I288,32+$J288)/$K288)</f>
        <v/>
      </c>
      <c r="Q288" s="19">
        <f>IF(OR($I288=0,$J288=0,$K288=0),0,$H288*INDEX(CALC_StripData!$C$5:$DJ$119,$I288,40+$J288)/$K288)</f>
        <v/>
      </c>
      <c r="R288" s="19">
        <f>IF(OR($I288=0,$J288=0,$K288=0),0,$H288*INDEX(CALC_StripData!$C$5:$DJ$119,$I288,48+$J288)/$K288)</f>
        <v/>
      </c>
      <c r="S288" s="19">
        <f>IF(OR($I288=0,$J288=0,$K288=0),0,$H288*INDEX(CALC_StripData!$C$5:$DJ$119,$I288,56+$J288)/$K288)</f>
        <v/>
      </c>
      <c r="T288" s="19">
        <f>IF(OR($I288=0,$J288=0,$K288=0),0,$H288*INDEX(CALC_StripData!$C$5:$DJ$119,$I288,64+$J288)/$K288)</f>
        <v/>
      </c>
      <c r="U288" s="19">
        <f>IF(OR($I288=0,$J288=0,$K288=0),0,$H288*INDEX(CALC_StripData!$C$5:$DJ$119,$I288,72+$J288)/$K288)</f>
        <v/>
      </c>
      <c r="V288" s="19">
        <f>IF(OR($I288=0,$J288=0,$K288=0),0,$H288*INDEX(CALC_StripData!$C$5:$DJ$119,$I288,80+$J288)/$K288)</f>
        <v/>
      </c>
      <c r="W288" s="19">
        <f>IF(OR($I288=0,$J288=0,$K288=0),0,$H288*INDEX(CALC_StripData!$C$5:$DJ$119,$I288,88+$J288)/$K288)</f>
        <v/>
      </c>
      <c r="X288" s="19">
        <f>IF(OR($I288=0,$J288=0,$K288=0),0,$H288*INDEX(CALC_StripData!$C$5:$DJ$119,$I288,96+$J288)/$K288)</f>
        <v/>
      </c>
      <c r="Y288" s="19">
        <f>IF(OR($I288=0,$J288=0,$K288=0),0,$H288*INDEX(CALC_StripData!$C$5:$DJ$119,$I288,104+$J288)/$K288)</f>
        <v/>
      </c>
      <c r="Z288" s="2">
        <f>ROUND(SUM($L288:$Y288)-$H288,6)</f>
        <v/>
      </c>
    </row>
    <row r="289">
      <c r="A289" s="2" t="n">
        <v>36</v>
      </c>
      <c r="B289" s="2" t="n">
        <v>5</v>
      </c>
      <c r="C289" s="9">
        <f>Settings!$B$6+4</f>
        <v/>
      </c>
      <c r="D289" s="9">
        <f>IN_Shock!$C$49</f>
        <v/>
      </c>
      <c r="E289" s="9">
        <f>IN_Shock!$D$49</f>
        <v/>
      </c>
      <c r="F289" s="9">
        <f>IN_Shock!$E$49</f>
        <v/>
      </c>
      <c r="G289" s="9">
        <f>IN_Shock!$F$49</f>
        <v/>
      </c>
      <c r="H289" s="9">
        <f>IF($F289="Y",IFERROR(IN_Shock!K49,0)*Settings!$B$12,0)</f>
        <v/>
      </c>
      <c r="I289" s="2">
        <f>IFERROR(MATCH($D289,Lists!$B$5:$B$119,0),0)</f>
        <v/>
      </c>
      <c r="J289" s="2">
        <f>IFERROR(MATCH($E289,Lists!$B$124:$B$131,0),0)</f>
        <v/>
      </c>
      <c r="K289" s="2">
        <f>IF(OR($I289=0,$J289=0),0,INDEX(CALC_PP!$C$5:$J$119,$I289,$J289))</f>
        <v/>
      </c>
      <c r="L289" s="19">
        <f>IF(OR($I289=0,$J289=0,$K289=0),0,$H289*INDEX(CALC_StripData!$C$5:$DJ$119,$I289,0+$J289)/$K289)</f>
        <v/>
      </c>
      <c r="M289" s="19">
        <f>IF(OR($I289=0,$J289=0,$K289=0),0,$H289*INDEX(CALC_StripData!$C$5:$DJ$119,$I289,8+$J289)/$K289)</f>
        <v/>
      </c>
      <c r="N289" s="19">
        <f>IF(OR($I289=0,$J289=0,$K289=0),0,$H289*INDEX(CALC_StripData!$C$5:$DJ$119,$I289,16+$J289)/$K289)</f>
        <v/>
      </c>
      <c r="O289" s="19">
        <f>IF(OR($I289=0,$J289=0,$K289=0),0,$H289*INDEX(CALC_StripData!$C$5:$DJ$119,$I289,24+$J289)/$K289)</f>
        <v/>
      </c>
      <c r="P289" s="19">
        <f>IF(OR($I289=0,$J289=0,$K289=0),0,$H289*INDEX(CALC_StripData!$C$5:$DJ$119,$I289,32+$J289)/$K289)</f>
        <v/>
      </c>
      <c r="Q289" s="19">
        <f>IF(OR($I289=0,$J289=0,$K289=0),0,$H289*INDEX(CALC_StripData!$C$5:$DJ$119,$I289,40+$J289)/$K289)</f>
        <v/>
      </c>
      <c r="R289" s="19">
        <f>IF(OR($I289=0,$J289=0,$K289=0),0,$H289*INDEX(CALC_StripData!$C$5:$DJ$119,$I289,48+$J289)/$K289)</f>
        <v/>
      </c>
      <c r="S289" s="19">
        <f>IF(OR($I289=0,$J289=0,$K289=0),0,$H289*INDEX(CALC_StripData!$C$5:$DJ$119,$I289,56+$J289)/$K289)</f>
        <v/>
      </c>
      <c r="T289" s="19">
        <f>IF(OR($I289=0,$J289=0,$K289=0),0,$H289*INDEX(CALC_StripData!$C$5:$DJ$119,$I289,64+$J289)/$K289)</f>
        <v/>
      </c>
      <c r="U289" s="19">
        <f>IF(OR($I289=0,$J289=0,$K289=0),0,$H289*INDEX(CALC_StripData!$C$5:$DJ$119,$I289,72+$J289)/$K289)</f>
        <v/>
      </c>
      <c r="V289" s="19">
        <f>IF(OR($I289=0,$J289=0,$K289=0),0,$H289*INDEX(CALC_StripData!$C$5:$DJ$119,$I289,80+$J289)/$K289)</f>
        <v/>
      </c>
      <c r="W289" s="19">
        <f>IF(OR($I289=0,$J289=0,$K289=0),0,$H289*INDEX(CALC_StripData!$C$5:$DJ$119,$I289,88+$J289)/$K289)</f>
        <v/>
      </c>
      <c r="X289" s="19">
        <f>IF(OR($I289=0,$J289=0,$K289=0),0,$H289*INDEX(CALC_StripData!$C$5:$DJ$119,$I289,96+$J289)/$K289)</f>
        <v/>
      </c>
      <c r="Y289" s="19">
        <f>IF(OR($I289=0,$J289=0,$K289=0),0,$H289*INDEX(CALC_StripData!$C$5:$DJ$119,$I289,104+$J289)/$K289)</f>
        <v/>
      </c>
      <c r="Z289" s="2">
        <f>ROUND(SUM($L289:$Y289)-$H289,6)</f>
        <v/>
      </c>
    </row>
    <row r="290">
      <c r="A290" s="2" t="n">
        <v>36</v>
      </c>
      <c r="B290" s="2" t="n">
        <v>6</v>
      </c>
      <c r="C290" s="9">
        <f>Settings!$B$6+5</f>
        <v/>
      </c>
      <c r="D290" s="9">
        <f>IN_Shock!$C$49</f>
        <v/>
      </c>
      <c r="E290" s="9">
        <f>IN_Shock!$D$49</f>
        <v/>
      </c>
      <c r="F290" s="9">
        <f>IN_Shock!$E$49</f>
        <v/>
      </c>
      <c r="G290" s="9">
        <f>IN_Shock!$F$49</f>
        <v/>
      </c>
      <c r="H290" s="9">
        <f>IF($F290="Y",IFERROR(IN_Shock!L49,0)*Settings!$B$12,0)</f>
        <v/>
      </c>
      <c r="I290" s="2">
        <f>IFERROR(MATCH($D290,Lists!$B$5:$B$119,0),0)</f>
        <v/>
      </c>
      <c r="J290" s="2">
        <f>IFERROR(MATCH($E290,Lists!$B$124:$B$131,0),0)</f>
        <v/>
      </c>
      <c r="K290" s="2">
        <f>IF(OR($I290=0,$J290=0),0,INDEX(CALC_PP!$C$5:$J$119,$I290,$J290))</f>
        <v/>
      </c>
      <c r="L290" s="19">
        <f>IF(OR($I290=0,$J290=0,$K290=0),0,$H290*INDEX(CALC_StripData!$C$5:$DJ$119,$I290,0+$J290)/$K290)</f>
        <v/>
      </c>
      <c r="M290" s="19">
        <f>IF(OR($I290=0,$J290=0,$K290=0),0,$H290*INDEX(CALC_StripData!$C$5:$DJ$119,$I290,8+$J290)/$K290)</f>
        <v/>
      </c>
      <c r="N290" s="19">
        <f>IF(OR($I290=0,$J290=0,$K290=0),0,$H290*INDEX(CALC_StripData!$C$5:$DJ$119,$I290,16+$J290)/$K290)</f>
        <v/>
      </c>
      <c r="O290" s="19">
        <f>IF(OR($I290=0,$J290=0,$K290=0),0,$H290*INDEX(CALC_StripData!$C$5:$DJ$119,$I290,24+$J290)/$K290)</f>
        <v/>
      </c>
      <c r="P290" s="19">
        <f>IF(OR($I290=0,$J290=0,$K290=0),0,$H290*INDEX(CALC_StripData!$C$5:$DJ$119,$I290,32+$J290)/$K290)</f>
        <v/>
      </c>
      <c r="Q290" s="19">
        <f>IF(OR($I290=0,$J290=0,$K290=0),0,$H290*INDEX(CALC_StripData!$C$5:$DJ$119,$I290,40+$J290)/$K290)</f>
        <v/>
      </c>
      <c r="R290" s="19">
        <f>IF(OR($I290=0,$J290=0,$K290=0),0,$H290*INDEX(CALC_StripData!$C$5:$DJ$119,$I290,48+$J290)/$K290)</f>
        <v/>
      </c>
      <c r="S290" s="19">
        <f>IF(OR($I290=0,$J290=0,$K290=0),0,$H290*INDEX(CALC_StripData!$C$5:$DJ$119,$I290,56+$J290)/$K290)</f>
        <v/>
      </c>
      <c r="T290" s="19">
        <f>IF(OR($I290=0,$J290=0,$K290=0),0,$H290*INDEX(CALC_StripData!$C$5:$DJ$119,$I290,64+$J290)/$K290)</f>
        <v/>
      </c>
      <c r="U290" s="19">
        <f>IF(OR($I290=0,$J290=0,$K290=0),0,$H290*INDEX(CALC_StripData!$C$5:$DJ$119,$I290,72+$J290)/$K290)</f>
        <v/>
      </c>
      <c r="V290" s="19">
        <f>IF(OR($I290=0,$J290=0,$K290=0),0,$H290*INDEX(CALC_StripData!$C$5:$DJ$119,$I290,80+$J290)/$K290)</f>
        <v/>
      </c>
      <c r="W290" s="19">
        <f>IF(OR($I290=0,$J290=0,$K290=0),0,$H290*INDEX(CALC_StripData!$C$5:$DJ$119,$I290,88+$J290)/$K290)</f>
        <v/>
      </c>
      <c r="X290" s="19">
        <f>IF(OR($I290=0,$J290=0,$K290=0),0,$H290*INDEX(CALC_StripData!$C$5:$DJ$119,$I290,96+$J290)/$K290)</f>
        <v/>
      </c>
      <c r="Y290" s="19">
        <f>IF(OR($I290=0,$J290=0,$K290=0),0,$H290*INDEX(CALC_StripData!$C$5:$DJ$119,$I290,104+$J290)/$K290)</f>
        <v/>
      </c>
      <c r="Z290" s="2">
        <f>ROUND(SUM($L290:$Y290)-$H290,6)</f>
        <v/>
      </c>
    </row>
    <row r="291">
      <c r="A291" s="2" t="n">
        <v>36</v>
      </c>
      <c r="B291" s="2" t="n">
        <v>7</v>
      </c>
      <c r="C291" s="9">
        <f>Settings!$B$6+6</f>
        <v/>
      </c>
      <c r="D291" s="9">
        <f>IN_Shock!$C$49</f>
        <v/>
      </c>
      <c r="E291" s="9">
        <f>IN_Shock!$D$49</f>
        <v/>
      </c>
      <c r="F291" s="9">
        <f>IN_Shock!$E$49</f>
        <v/>
      </c>
      <c r="G291" s="9">
        <f>IN_Shock!$F$49</f>
        <v/>
      </c>
      <c r="H291" s="9">
        <f>IF($F291="Y",IFERROR(IN_Shock!M49,0)*Settings!$B$12,0)</f>
        <v/>
      </c>
      <c r="I291" s="2">
        <f>IFERROR(MATCH($D291,Lists!$B$5:$B$119,0),0)</f>
        <v/>
      </c>
      <c r="J291" s="2">
        <f>IFERROR(MATCH($E291,Lists!$B$124:$B$131,0),0)</f>
        <v/>
      </c>
      <c r="K291" s="2">
        <f>IF(OR($I291=0,$J291=0),0,INDEX(CALC_PP!$C$5:$J$119,$I291,$J291))</f>
        <v/>
      </c>
      <c r="L291" s="19">
        <f>IF(OR($I291=0,$J291=0,$K291=0),0,$H291*INDEX(CALC_StripData!$C$5:$DJ$119,$I291,0+$J291)/$K291)</f>
        <v/>
      </c>
      <c r="M291" s="19">
        <f>IF(OR($I291=0,$J291=0,$K291=0),0,$H291*INDEX(CALC_StripData!$C$5:$DJ$119,$I291,8+$J291)/$K291)</f>
        <v/>
      </c>
      <c r="N291" s="19">
        <f>IF(OR($I291=0,$J291=0,$K291=0),0,$H291*INDEX(CALC_StripData!$C$5:$DJ$119,$I291,16+$J291)/$K291)</f>
        <v/>
      </c>
      <c r="O291" s="19">
        <f>IF(OR($I291=0,$J291=0,$K291=0),0,$H291*INDEX(CALC_StripData!$C$5:$DJ$119,$I291,24+$J291)/$K291)</f>
        <v/>
      </c>
      <c r="P291" s="19">
        <f>IF(OR($I291=0,$J291=0,$K291=0),0,$H291*INDEX(CALC_StripData!$C$5:$DJ$119,$I291,32+$J291)/$K291)</f>
        <v/>
      </c>
      <c r="Q291" s="19">
        <f>IF(OR($I291=0,$J291=0,$K291=0),0,$H291*INDEX(CALC_StripData!$C$5:$DJ$119,$I291,40+$J291)/$K291)</f>
        <v/>
      </c>
      <c r="R291" s="19">
        <f>IF(OR($I291=0,$J291=0,$K291=0),0,$H291*INDEX(CALC_StripData!$C$5:$DJ$119,$I291,48+$J291)/$K291)</f>
        <v/>
      </c>
      <c r="S291" s="19">
        <f>IF(OR($I291=0,$J291=0,$K291=0),0,$H291*INDEX(CALC_StripData!$C$5:$DJ$119,$I291,56+$J291)/$K291)</f>
        <v/>
      </c>
      <c r="T291" s="19">
        <f>IF(OR($I291=0,$J291=0,$K291=0),0,$H291*INDEX(CALC_StripData!$C$5:$DJ$119,$I291,64+$J291)/$K291)</f>
        <v/>
      </c>
      <c r="U291" s="19">
        <f>IF(OR($I291=0,$J291=0,$K291=0),0,$H291*INDEX(CALC_StripData!$C$5:$DJ$119,$I291,72+$J291)/$K291)</f>
        <v/>
      </c>
      <c r="V291" s="19">
        <f>IF(OR($I291=0,$J291=0,$K291=0),0,$H291*INDEX(CALC_StripData!$C$5:$DJ$119,$I291,80+$J291)/$K291)</f>
        <v/>
      </c>
      <c r="W291" s="19">
        <f>IF(OR($I291=0,$J291=0,$K291=0),0,$H291*INDEX(CALC_StripData!$C$5:$DJ$119,$I291,88+$J291)/$K291)</f>
        <v/>
      </c>
      <c r="X291" s="19">
        <f>IF(OR($I291=0,$J291=0,$K291=0),0,$H291*INDEX(CALC_StripData!$C$5:$DJ$119,$I291,96+$J291)/$K291)</f>
        <v/>
      </c>
      <c r="Y291" s="19">
        <f>IF(OR($I291=0,$J291=0,$K291=0),0,$H291*INDEX(CALC_StripData!$C$5:$DJ$119,$I291,104+$J291)/$K291)</f>
        <v/>
      </c>
      <c r="Z291" s="2">
        <f>ROUND(SUM($L291:$Y291)-$H291,6)</f>
        <v/>
      </c>
    </row>
    <row r="292">
      <c r="A292" s="2" t="n">
        <v>36</v>
      </c>
      <c r="B292" s="2" t="n">
        <v>8</v>
      </c>
      <c r="C292" s="9">
        <f>Settings!$B$6+7</f>
        <v/>
      </c>
      <c r="D292" s="9">
        <f>IN_Shock!$C$49</f>
        <v/>
      </c>
      <c r="E292" s="9">
        <f>IN_Shock!$D$49</f>
        <v/>
      </c>
      <c r="F292" s="9">
        <f>IN_Shock!$E$49</f>
        <v/>
      </c>
      <c r="G292" s="9">
        <f>IN_Shock!$F$49</f>
        <v/>
      </c>
      <c r="H292" s="9">
        <f>IF($F292="Y",IFERROR(IN_Shock!N49,0)*Settings!$B$12,0)</f>
        <v/>
      </c>
      <c r="I292" s="2">
        <f>IFERROR(MATCH($D292,Lists!$B$5:$B$119,0),0)</f>
        <v/>
      </c>
      <c r="J292" s="2">
        <f>IFERROR(MATCH($E292,Lists!$B$124:$B$131,0),0)</f>
        <v/>
      </c>
      <c r="K292" s="2">
        <f>IF(OR($I292=0,$J292=0),0,INDEX(CALC_PP!$C$5:$J$119,$I292,$J292))</f>
        <v/>
      </c>
      <c r="L292" s="19">
        <f>IF(OR($I292=0,$J292=0,$K292=0),0,$H292*INDEX(CALC_StripData!$C$5:$DJ$119,$I292,0+$J292)/$K292)</f>
        <v/>
      </c>
      <c r="M292" s="19">
        <f>IF(OR($I292=0,$J292=0,$K292=0),0,$H292*INDEX(CALC_StripData!$C$5:$DJ$119,$I292,8+$J292)/$K292)</f>
        <v/>
      </c>
      <c r="N292" s="19">
        <f>IF(OR($I292=0,$J292=0,$K292=0),0,$H292*INDEX(CALC_StripData!$C$5:$DJ$119,$I292,16+$J292)/$K292)</f>
        <v/>
      </c>
      <c r="O292" s="19">
        <f>IF(OR($I292=0,$J292=0,$K292=0),0,$H292*INDEX(CALC_StripData!$C$5:$DJ$119,$I292,24+$J292)/$K292)</f>
        <v/>
      </c>
      <c r="P292" s="19">
        <f>IF(OR($I292=0,$J292=0,$K292=0),0,$H292*INDEX(CALC_StripData!$C$5:$DJ$119,$I292,32+$J292)/$K292)</f>
        <v/>
      </c>
      <c r="Q292" s="19">
        <f>IF(OR($I292=0,$J292=0,$K292=0),0,$H292*INDEX(CALC_StripData!$C$5:$DJ$119,$I292,40+$J292)/$K292)</f>
        <v/>
      </c>
      <c r="R292" s="19">
        <f>IF(OR($I292=0,$J292=0,$K292=0),0,$H292*INDEX(CALC_StripData!$C$5:$DJ$119,$I292,48+$J292)/$K292)</f>
        <v/>
      </c>
      <c r="S292" s="19">
        <f>IF(OR($I292=0,$J292=0,$K292=0),0,$H292*INDEX(CALC_StripData!$C$5:$DJ$119,$I292,56+$J292)/$K292)</f>
        <v/>
      </c>
      <c r="T292" s="19">
        <f>IF(OR($I292=0,$J292=0,$K292=0),0,$H292*INDEX(CALC_StripData!$C$5:$DJ$119,$I292,64+$J292)/$K292)</f>
        <v/>
      </c>
      <c r="U292" s="19">
        <f>IF(OR($I292=0,$J292=0,$K292=0),0,$H292*INDEX(CALC_StripData!$C$5:$DJ$119,$I292,72+$J292)/$K292)</f>
        <v/>
      </c>
      <c r="V292" s="19">
        <f>IF(OR($I292=0,$J292=0,$K292=0),0,$H292*INDEX(CALC_StripData!$C$5:$DJ$119,$I292,80+$J292)/$K292)</f>
        <v/>
      </c>
      <c r="W292" s="19">
        <f>IF(OR($I292=0,$J292=0,$K292=0),0,$H292*INDEX(CALC_StripData!$C$5:$DJ$119,$I292,88+$J292)/$K292)</f>
        <v/>
      </c>
      <c r="X292" s="19">
        <f>IF(OR($I292=0,$J292=0,$K292=0),0,$H292*INDEX(CALC_StripData!$C$5:$DJ$119,$I292,96+$J292)/$K292)</f>
        <v/>
      </c>
      <c r="Y292" s="19">
        <f>IF(OR($I292=0,$J292=0,$K292=0),0,$H292*INDEX(CALC_StripData!$C$5:$DJ$119,$I292,104+$J292)/$K292)</f>
        <v/>
      </c>
      <c r="Z292" s="2">
        <f>ROUND(SUM($L292:$Y292)-$H292,6)</f>
        <v/>
      </c>
    </row>
    <row r="293">
      <c r="A293" s="2" t="n">
        <v>37</v>
      </c>
      <c r="B293" s="2" t="n">
        <v>1</v>
      </c>
      <c r="C293" s="9">
        <f>Settings!$B$6+0</f>
        <v/>
      </c>
      <c r="D293" s="9">
        <f>IN_Shock!$C$50</f>
        <v/>
      </c>
      <c r="E293" s="9">
        <f>IN_Shock!$D$50</f>
        <v/>
      </c>
      <c r="F293" s="9">
        <f>IN_Shock!$E$50</f>
        <v/>
      </c>
      <c r="G293" s="9">
        <f>IN_Shock!$F$50</f>
        <v/>
      </c>
      <c r="H293" s="9">
        <f>IF($F293="Y",IFERROR(IN_Shock!G50,0)*Settings!$B$12,0)</f>
        <v/>
      </c>
      <c r="I293" s="2">
        <f>IFERROR(MATCH($D293,Lists!$B$5:$B$119,0),0)</f>
        <v/>
      </c>
      <c r="J293" s="2">
        <f>IFERROR(MATCH($E293,Lists!$B$124:$B$131,0),0)</f>
        <v/>
      </c>
      <c r="K293" s="2">
        <f>IF(OR($I293=0,$J293=0),0,INDEX(CALC_PP!$C$5:$J$119,$I293,$J293))</f>
        <v/>
      </c>
      <c r="L293" s="19">
        <f>IF(OR($I293=0,$J293=0,$K293=0),0,$H293*INDEX(CALC_StripData!$C$5:$DJ$119,$I293,0+$J293)/$K293)</f>
        <v/>
      </c>
      <c r="M293" s="19">
        <f>IF(OR($I293=0,$J293=0,$K293=0),0,$H293*INDEX(CALC_StripData!$C$5:$DJ$119,$I293,8+$J293)/$K293)</f>
        <v/>
      </c>
      <c r="N293" s="19">
        <f>IF(OR($I293=0,$J293=0,$K293=0),0,$H293*INDEX(CALC_StripData!$C$5:$DJ$119,$I293,16+$J293)/$K293)</f>
        <v/>
      </c>
      <c r="O293" s="19">
        <f>IF(OR($I293=0,$J293=0,$K293=0),0,$H293*INDEX(CALC_StripData!$C$5:$DJ$119,$I293,24+$J293)/$K293)</f>
        <v/>
      </c>
      <c r="P293" s="19">
        <f>IF(OR($I293=0,$J293=0,$K293=0),0,$H293*INDEX(CALC_StripData!$C$5:$DJ$119,$I293,32+$J293)/$K293)</f>
        <v/>
      </c>
      <c r="Q293" s="19">
        <f>IF(OR($I293=0,$J293=0,$K293=0),0,$H293*INDEX(CALC_StripData!$C$5:$DJ$119,$I293,40+$J293)/$K293)</f>
        <v/>
      </c>
      <c r="R293" s="19">
        <f>IF(OR($I293=0,$J293=0,$K293=0),0,$H293*INDEX(CALC_StripData!$C$5:$DJ$119,$I293,48+$J293)/$K293)</f>
        <v/>
      </c>
      <c r="S293" s="19">
        <f>IF(OR($I293=0,$J293=0,$K293=0),0,$H293*INDEX(CALC_StripData!$C$5:$DJ$119,$I293,56+$J293)/$K293)</f>
        <v/>
      </c>
      <c r="T293" s="19">
        <f>IF(OR($I293=0,$J293=0,$K293=0),0,$H293*INDEX(CALC_StripData!$C$5:$DJ$119,$I293,64+$J293)/$K293)</f>
        <v/>
      </c>
      <c r="U293" s="19">
        <f>IF(OR($I293=0,$J293=0,$K293=0),0,$H293*INDEX(CALC_StripData!$C$5:$DJ$119,$I293,72+$J293)/$K293)</f>
        <v/>
      </c>
      <c r="V293" s="19">
        <f>IF(OR($I293=0,$J293=0,$K293=0),0,$H293*INDEX(CALC_StripData!$C$5:$DJ$119,$I293,80+$J293)/$K293)</f>
        <v/>
      </c>
      <c r="W293" s="19">
        <f>IF(OR($I293=0,$J293=0,$K293=0),0,$H293*INDEX(CALC_StripData!$C$5:$DJ$119,$I293,88+$J293)/$K293)</f>
        <v/>
      </c>
      <c r="X293" s="19">
        <f>IF(OR($I293=0,$J293=0,$K293=0),0,$H293*INDEX(CALC_StripData!$C$5:$DJ$119,$I293,96+$J293)/$K293)</f>
        <v/>
      </c>
      <c r="Y293" s="19">
        <f>IF(OR($I293=0,$J293=0,$K293=0),0,$H293*INDEX(CALC_StripData!$C$5:$DJ$119,$I293,104+$J293)/$K293)</f>
        <v/>
      </c>
      <c r="Z293" s="2">
        <f>ROUND(SUM($L293:$Y293)-$H293,6)</f>
        <v/>
      </c>
    </row>
    <row r="294">
      <c r="A294" s="2" t="n">
        <v>37</v>
      </c>
      <c r="B294" s="2" t="n">
        <v>2</v>
      </c>
      <c r="C294" s="9">
        <f>Settings!$B$6+1</f>
        <v/>
      </c>
      <c r="D294" s="9">
        <f>IN_Shock!$C$50</f>
        <v/>
      </c>
      <c r="E294" s="9">
        <f>IN_Shock!$D$50</f>
        <v/>
      </c>
      <c r="F294" s="9">
        <f>IN_Shock!$E$50</f>
        <v/>
      </c>
      <c r="G294" s="9">
        <f>IN_Shock!$F$50</f>
        <v/>
      </c>
      <c r="H294" s="9">
        <f>IF($F294="Y",IFERROR(IN_Shock!H50,0)*Settings!$B$12,0)</f>
        <v/>
      </c>
      <c r="I294" s="2">
        <f>IFERROR(MATCH($D294,Lists!$B$5:$B$119,0),0)</f>
        <v/>
      </c>
      <c r="J294" s="2">
        <f>IFERROR(MATCH($E294,Lists!$B$124:$B$131,0),0)</f>
        <v/>
      </c>
      <c r="K294" s="2">
        <f>IF(OR($I294=0,$J294=0),0,INDEX(CALC_PP!$C$5:$J$119,$I294,$J294))</f>
        <v/>
      </c>
      <c r="L294" s="19">
        <f>IF(OR($I294=0,$J294=0,$K294=0),0,$H294*INDEX(CALC_StripData!$C$5:$DJ$119,$I294,0+$J294)/$K294)</f>
        <v/>
      </c>
      <c r="M294" s="19">
        <f>IF(OR($I294=0,$J294=0,$K294=0),0,$H294*INDEX(CALC_StripData!$C$5:$DJ$119,$I294,8+$J294)/$K294)</f>
        <v/>
      </c>
      <c r="N294" s="19">
        <f>IF(OR($I294=0,$J294=0,$K294=0),0,$H294*INDEX(CALC_StripData!$C$5:$DJ$119,$I294,16+$J294)/$K294)</f>
        <v/>
      </c>
      <c r="O294" s="19">
        <f>IF(OR($I294=0,$J294=0,$K294=0),0,$H294*INDEX(CALC_StripData!$C$5:$DJ$119,$I294,24+$J294)/$K294)</f>
        <v/>
      </c>
      <c r="P294" s="19">
        <f>IF(OR($I294=0,$J294=0,$K294=0),0,$H294*INDEX(CALC_StripData!$C$5:$DJ$119,$I294,32+$J294)/$K294)</f>
        <v/>
      </c>
      <c r="Q294" s="19">
        <f>IF(OR($I294=0,$J294=0,$K294=0),0,$H294*INDEX(CALC_StripData!$C$5:$DJ$119,$I294,40+$J294)/$K294)</f>
        <v/>
      </c>
      <c r="R294" s="19">
        <f>IF(OR($I294=0,$J294=0,$K294=0),0,$H294*INDEX(CALC_StripData!$C$5:$DJ$119,$I294,48+$J294)/$K294)</f>
        <v/>
      </c>
      <c r="S294" s="19">
        <f>IF(OR($I294=0,$J294=0,$K294=0),0,$H294*INDEX(CALC_StripData!$C$5:$DJ$119,$I294,56+$J294)/$K294)</f>
        <v/>
      </c>
      <c r="T294" s="19">
        <f>IF(OR($I294=0,$J294=0,$K294=0),0,$H294*INDEX(CALC_StripData!$C$5:$DJ$119,$I294,64+$J294)/$K294)</f>
        <v/>
      </c>
      <c r="U294" s="19">
        <f>IF(OR($I294=0,$J294=0,$K294=0),0,$H294*INDEX(CALC_StripData!$C$5:$DJ$119,$I294,72+$J294)/$K294)</f>
        <v/>
      </c>
      <c r="V294" s="19">
        <f>IF(OR($I294=0,$J294=0,$K294=0),0,$H294*INDEX(CALC_StripData!$C$5:$DJ$119,$I294,80+$J294)/$K294)</f>
        <v/>
      </c>
      <c r="W294" s="19">
        <f>IF(OR($I294=0,$J294=0,$K294=0),0,$H294*INDEX(CALC_StripData!$C$5:$DJ$119,$I294,88+$J294)/$K294)</f>
        <v/>
      </c>
      <c r="X294" s="19">
        <f>IF(OR($I294=0,$J294=0,$K294=0),0,$H294*INDEX(CALC_StripData!$C$5:$DJ$119,$I294,96+$J294)/$K294)</f>
        <v/>
      </c>
      <c r="Y294" s="19">
        <f>IF(OR($I294=0,$J294=0,$K294=0),0,$H294*INDEX(CALC_StripData!$C$5:$DJ$119,$I294,104+$J294)/$K294)</f>
        <v/>
      </c>
      <c r="Z294" s="2">
        <f>ROUND(SUM($L294:$Y294)-$H294,6)</f>
        <v/>
      </c>
    </row>
    <row r="295">
      <c r="A295" s="2" t="n">
        <v>37</v>
      </c>
      <c r="B295" s="2" t="n">
        <v>3</v>
      </c>
      <c r="C295" s="9">
        <f>Settings!$B$6+2</f>
        <v/>
      </c>
      <c r="D295" s="9">
        <f>IN_Shock!$C$50</f>
        <v/>
      </c>
      <c r="E295" s="9">
        <f>IN_Shock!$D$50</f>
        <v/>
      </c>
      <c r="F295" s="9">
        <f>IN_Shock!$E$50</f>
        <v/>
      </c>
      <c r="G295" s="9">
        <f>IN_Shock!$F$50</f>
        <v/>
      </c>
      <c r="H295" s="9">
        <f>IF($F295="Y",IFERROR(IN_Shock!I50,0)*Settings!$B$12,0)</f>
        <v/>
      </c>
      <c r="I295" s="2">
        <f>IFERROR(MATCH($D295,Lists!$B$5:$B$119,0),0)</f>
        <v/>
      </c>
      <c r="J295" s="2">
        <f>IFERROR(MATCH($E295,Lists!$B$124:$B$131,0),0)</f>
        <v/>
      </c>
      <c r="K295" s="2">
        <f>IF(OR($I295=0,$J295=0),0,INDEX(CALC_PP!$C$5:$J$119,$I295,$J295))</f>
        <v/>
      </c>
      <c r="L295" s="19">
        <f>IF(OR($I295=0,$J295=0,$K295=0),0,$H295*INDEX(CALC_StripData!$C$5:$DJ$119,$I295,0+$J295)/$K295)</f>
        <v/>
      </c>
      <c r="M295" s="19">
        <f>IF(OR($I295=0,$J295=0,$K295=0),0,$H295*INDEX(CALC_StripData!$C$5:$DJ$119,$I295,8+$J295)/$K295)</f>
        <v/>
      </c>
      <c r="N295" s="19">
        <f>IF(OR($I295=0,$J295=0,$K295=0),0,$H295*INDEX(CALC_StripData!$C$5:$DJ$119,$I295,16+$J295)/$K295)</f>
        <v/>
      </c>
      <c r="O295" s="19">
        <f>IF(OR($I295=0,$J295=0,$K295=0),0,$H295*INDEX(CALC_StripData!$C$5:$DJ$119,$I295,24+$J295)/$K295)</f>
        <v/>
      </c>
      <c r="P295" s="19">
        <f>IF(OR($I295=0,$J295=0,$K295=0),0,$H295*INDEX(CALC_StripData!$C$5:$DJ$119,$I295,32+$J295)/$K295)</f>
        <v/>
      </c>
      <c r="Q295" s="19">
        <f>IF(OR($I295=0,$J295=0,$K295=0),0,$H295*INDEX(CALC_StripData!$C$5:$DJ$119,$I295,40+$J295)/$K295)</f>
        <v/>
      </c>
      <c r="R295" s="19">
        <f>IF(OR($I295=0,$J295=0,$K295=0),0,$H295*INDEX(CALC_StripData!$C$5:$DJ$119,$I295,48+$J295)/$K295)</f>
        <v/>
      </c>
      <c r="S295" s="19">
        <f>IF(OR($I295=0,$J295=0,$K295=0),0,$H295*INDEX(CALC_StripData!$C$5:$DJ$119,$I295,56+$J295)/$K295)</f>
        <v/>
      </c>
      <c r="T295" s="19">
        <f>IF(OR($I295=0,$J295=0,$K295=0),0,$H295*INDEX(CALC_StripData!$C$5:$DJ$119,$I295,64+$J295)/$K295)</f>
        <v/>
      </c>
      <c r="U295" s="19">
        <f>IF(OR($I295=0,$J295=0,$K295=0),0,$H295*INDEX(CALC_StripData!$C$5:$DJ$119,$I295,72+$J295)/$K295)</f>
        <v/>
      </c>
      <c r="V295" s="19">
        <f>IF(OR($I295=0,$J295=0,$K295=0),0,$H295*INDEX(CALC_StripData!$C$5:$DJ$119,$I295,80+$J295)/$K295)</f>
        <v/>
      </c>
      <c r="W295" s="19">
        <f>IF(OR($I295=0,$J295=0,$K295=0),0,$H295*INDEX(CALC_StripData!$C$5:$DJ$119,$I295,88+$J295)/$K295)</f>
        <v/>
      </c>
      <c r="X295" s="19">
        <f>IF(OR($I295=0,$J295=0,$K295=0),0,$H295*INDEX(CALC_StripData!$C$5:$DJ$119,$I295,96+$J295)/$K295)</f>
        <v/>
      </c>
      <c r="Y295" s="19">
        <f>IF(OR($I295=0,$J295=0,$K295=0),0,$H295*INDEX(CALC_StripData!$C$5:$DJ$119,$I295,104+$J295)/$K295)</f>
        <v/>
      </c>
      <c r="Z295" s="2">
        <f>ROUND(SUM($L295:$Y295)-$H295,6)</f>
        <v/>
      </c>
    </row>
    <row r="296">
      <c r="A296" s="2" t="n">
        <v>37</v>
      </c>
      <c r="B296" s="2" t="n">
        <v>4</v>
      </c>
      <c r="C296" s="9">
        <f>Settings!$B$6+3</f>
        <v/>
      </c>
      <c r="D296" s="9">
        <f>IN_Shock!$C$50</f>
        <v/>
      </c>
      <c r="E296" s="9">
        <f>IN_Shock!$D$50</f>
        <v/>
      </c>
      <c r="F296" s="9">
        <f>IN_Shock!$E$50</f>
        <v/>
      </c>
      <c r="G296" s="9">
        <f>IN_Shock!$F$50</f>
        <v/>
      </c>
      <c r="H296" s="9">
        <f>IF($F296="Y",IFERROR(IN_Shock!J50,0)*Settings!$B$12,0)</f>
        <v/>
      </c>
      <c r="I296" s="2">
        <f>IFERROR(MATCH($D296,Lists!$B$5:$B$119,0),0)</f>
        <v/>
      </c>
      <c r="J296" s="2">
        <f>IFERROR(MATCH($E296,Lists!$B$124:$B$131,0),0)</f>
        <v/>
      </c>
      <c r="K296" s="2">
        <f>IF(OR($I296=0,$J296=0),0,INDEX(CALC_PP!$C$5:$J$119,$I296,$J296))</f>
        <v/>
      </c>
      <c r="L296" s="19">
        <f>IF(OR($I296=0,$J296=0,$K296=0),0,$H296*INDEX(CALC_StripData!$C$5:$DJ$119,$I296,0+$J296)/$K296)</f>
        <v/>
      </c>
      <c r="M296" s="19">
        <f>IF(OR($I296=0,$J296=0,$K296=0),0,$H296*INDEX(CALC_StripData!$C$5:$DJ$119,$I296,8+$J296)/$K296)</f>
        <v/>
      </c>
      <c r="N296" s="19">
        <f>IF(OR($I296=0,$J296=0,$K296=0),0,$H296*INDEX(CALC_StripData!$C$5:$DJ$119,$I296,16+$J296)/$K296)</f>
        <v/>
      </c>
      <c r="O296" s="19">
        <f>IF(OR($I296=0,$J296=0,$K296=0),0,$H296*INDEX(CALC_StripData!$C$5:$DJ$119,$I296,24+$J296)/$K296)</f>
        <v/>
      </c>
      <c r="P296" s="19">
        <f>IF(OR($I296=0,$J296=0,$K296=0),0,$H296*INDEX(CALC_StripData!$C$5:$DJ$119,$I296,32+$J296)/$K296)</f>
        <v/>
      </c>
      <c r="Q296" s="19">
        <f>IF(OR($I296=0,$J296=0,$K296=0),0,$H296*INDEX(CALC_StripData!$C$5:$DJ$119,$I296,40+$J296)/$K296)</f>
        <v/>
      </c>
      <c r="R296" s="19">
        <f>IF(OR($I296=0,$J296=0,$K296=0),0,$H296*INDEX(CALC_StripData!$C$5:$DJ$119,$I296,48+$J296)/$K296)</f>
        <v/>
      </c>
      <c r="S296" s="19">
        <f>IF(OR($I296=0,$J296=0,$K296=0),0,$H296*INDEX(CALC_StripData!$C$5:$DJ$119,$I296,56+$J296)/$K296)</f>
        <v/>
      </c>
      <c r="T296" s="19">
        <f>IF(OR($I296=0,$J296=0,$K296=0),0,$H296*INDEX(CALC_StripData!$C$5:$DJ$119,$I296,64+$J296)/$K296)</f>
        <v/>
      </c>
      <c r="U296" s="19">
        <f>IF(OR($I296=0,$J296=0,$K296=0),0,$H296*INDEX(CALC_StripData!$C$5:$DJ$119,$I296,72+$J296)/$K296)</f>
        <v/>
      </c>
      <c r="V296" s="19">
        <f>IF(OR($I296=0,$J296=0,$K296=0),0,$H296*INDEX(CALC_StripData!$C$5:$DJ$119,$I296,80+$J296)/$K296)</f>
        <v/>
      </c>
      <c r="W296" s="19">
        <f>IF(OR($I296=0,$J296=0,$K296=0),0,$H296*INDEX(CALC_StripData!$C$5:$DJ$119,$I296,88+$J296)/$K296)</f>
        <v/>
      </c>
      <c r="X296" s="19">
        <f>IF(OR($I296=0,$J296=0,$K296=0),0,$H296*INDEX(CALC_StripData!$C$5:$DJ$119,$I296,96+$J296)/$K296)</f>
        <v/>
      </c>
      <c r="Y296" s="19">
        <f>IF(OR($I296=0,$J296=0,$K296=0),0,$H296*INDEX(CALC_StripData!$C$5:$DJ$119,$I296,104+$J296)/$K296)</f>
        <v/>
      </c>
      <c r="Z296" s="2">
        <f>ROUND(SUM($L296:$Y296)-$H296,6)</f>
        <v/>
      </c>
    </row>
    <row r="297">
      <c r="A297" s="2" t="n">
        <v>37</v>
      </c>
      <c r="B297" s="2" t="n">
        <v>5</v>
      </c>
      <c r="C297" s="9">
        <f>Settings!$B$6+4</f>
        <v/>
      </c>
      <c r="D297" s="9">
        <f>IN_Shock!$C$50</f>
        <v/>
      </c>
      <c r="E297" s="9">
        <f>IN_Shock!$D$50</f>
        <v/>
      </c>
      <c r="F297" s="9">
        <f>IN_Shock!$E$50</f>
        <v/>
      </c>
      <c r="G297" s="9">
        <f>IN_Shock!$F$50</f>
        <v/>
      </c>
      <c r="H297" s="9">
        <f>IF($F297="Y",IFERROR(IN_Shock!K50,0)*Settings!$B$12,0)</f>
        <v/>
      </c>
      <c r="I297" s="2">
        <f>IFERROR(MATCH($D297,Lists!$B$5:$B$119,0),0)</f>
        <v/>
      </c>
      <c r="J297" s="2">
        <f>IFERROR(MATCH($E297,Lists!$B$124:$B$131,0),0)</f>
        <v/>
      </c>
      <c r="K297" s="2">
        <f>IF(OR($I297=0,$J297=0),0,INDEX(CALC_PP!$C$5:$J$119,$I297,$J297))</f>
        <v/>
      </c>
      <c r="L297" s="19">
        <f>IF(OR($I297=0,$J297=0,$K297=0),0,$H297*INDEX(CALC_StripData!$C$5:$DJ$119,$I297,0+$J297)/$K297)</f>
        <v/>
      </c>
      <c r="M297" s="19">
        <f>IF(OR($I297=0,$J297=0,$K297=0),0,$H297*INDEX(CALC_StripData!$C$5:$DJ$119,$I297,8+$J297)/$K297)</f>
        <v/>
      </c>
      <c r="N297" s="19">
        <f>IF(OR($I297=0,$J297=0,$K297=0),0,$H297*INDEX(CALC_StripData!$C$5:$DJ$119,$I297,16+$J297)/$K297)</f>
        <v/>
      </c>
      <c r="O297" s="19">
        <f>IF(OR($I297=0,$J297=0,$K297=0),0,$H297*INDEX(CALC_StripData!$C$5:$DJ$119,$I297,24+$J297)/$K297)</f>
        <v/>
      </c>
      <c r="P297" s="19">
        <f>IF(OR($I297=0,$J297=0,$K297=0),0,$H297*INDEX(CALC_StripData!$C$5:$DJ$119,$I297,32+$J297)/$K297)</f>
        <v/>
      </c>
      <c r="Q297" s="19">
        <f>IF(OR($I297=0,$J297=0,$K297=0),0,$H297*INDEX(CALC_StripData!$C$5:$DJ$119,$I297,40+$J297)/$K297)</f>
        <v/>
      </c>
      <c r="R297" s="19">
        <f>IF(OR($I297=0,$J297=0,$K297=0),0,$H297*INDEX(CALC_StripData!$C$5:$DJ$119,$I297,48+$J297)/$K297)</f>
        <v/>
      </c>
      <c r="S297" s="19">
        <f>IF(OR($I297=0,$J297=0,$K297=0),0,$H297*INDEX(CALC_StripData!$C$5:$DJ$119,$I297,56+$J297)/$K297)</f>
        <v/>
      </c>
      <c r="T297" s="19">
        <f>IF(OR($I297=0,$J297=0,$K297=0),0,$H297*INDEX(CALC_StripData!$C$5:$DJ$119,$I297,64+$J297)/$K297)</f>
        <v/>
      </c>
      <c r="U297" s="19">
        <f>IF(OR($I297=0,$J297=0,$K297=0),0,$H297*INDEX(CALC_StripData!$C$5:$DJ$119,$I297,72+$J297)/$K297)</f>
        <v/>
      </c>
      <c r="V297" s="19">
        <f>IF(OR($I297=0,$J297=0,$K297=0),0,$H297*INDEX(CALC_StripData!$C$5:$DJ$119,$I297,80+$J297)/$K297)</f>
        <v/>
      </c>
      <c r="W297" s="19">
        <f>IF(OR($I297=0,$J297=0,$K297=0),0,$H297*INDEX(CALC_StripData!$C$5:$DJ$119,$I297,88+$J297)/$K297)</f>
        <v/>
      </c>
      <c r="X297" s="19">
        <f>IF(OR($I297=0,$J297=0,$K297=0),0,$H297*INDEX(CALC_StripData!$C$5:$DJ$119,$I297,96+$J297)/$K297)</f>
        <v/>
      </c>
      <c r="Y297" s="19">
        <f>IF(OR($I297=0,$J297=0,$K297=0),0,$H297*INDEX(CALC_StripData!$C$5:$DJ$119,$I297,104+$J297)/$K297)</f>
        <v/>
      </c>
      <c r="Z297" s="2">
        <f>ROUND(SUM($L297:$Y297)-$H297,6)</f>
        <v/>
      </c>
    </row>
    <row r="298">
      <c r="A298" s="2" t="n">
        <v>37</v>
      </c>
      <c r="B298" s="2" t="n">
        <v>6</v>
      </c>
      <c r="C298" s="9">
        <f>Settings!$B$6+5</f>
        <v/>
      </c>
      <c r="D298" s="9">
        <f>IN_Shock!$C$50</f>
        <v/>
      </c>
      <c r="E298" s="9">
        <f>IN_Shock!$D$50</f>
        <v/>
      </c>
      <c r="F298" s="9">
        <f>IN_Shock!$E$50</f>
        <v/>
      </c>
      <c r="G298" s="9">
        <f>IN_Shock!$F$50</f>
        <v/>
      </c>
      <c r="H298" s="9">
        <f>IF($F298="Y",IFERROR(IN_Shock!L50,0)*Settings!$B$12,0)</f>
        <v/>
      </c>
      <c r="I298" s="2">
        <f>IFERROR(MATCH($D298,Lists!$B$5:$B$119,0),0)</f>
        <v/>
      </c>
      <c r="J298" s="2">
        <f>IFERROR(MATCH($E298,Lists!$B$124:$B$131,0),0)</f>
        <v/>
      </c>
      <c r="K298" s="2">
        <f>IF(OR($I298=0,$J298=0),0,INDEX(CALC_PP!$C$5:$J$119,$I298,$J298))</f>
        <v/>
      </c>
      <c r="L298" s="19">
        <f>IF(OR($I298=0,$J298=0,$K298=0),0,$H298*INDEX(CALC_StripData!$C$5:$DJ$119,$I298,0+$J298)/$K298)</f>
        <v/>
      </c>
      <c r="M298" s="19">
        <f>IF(OR($I298=0,$J298=0,$K298=0),0,$H298*INDEX(CALC_StripData!$C$5:$DJ$119,$I298,8+$J298)/$K298)</f>
        <v/>
      </c>
      <c r="N298" s="19">
        <f>IF(OR($I298=0,$J298=0,$K298=0),0,$H298*INDEX(CALC_StripData!$C$5:$DJ$119,$I298,16+$J298)/$K298)</f>
        <v/>
      </c>
      <c r="O298" s="19">
        <f>IF(OR($I298=0,$J298=0,$K298=0),0,$H298*INDEX(CALC_StripData!$C$5:$DJ$119,$I298,24+$J298)/$K298)</f>
        <v/>
      </c>
      <c r="P298" s="19">
        <f>IF(OR($I298=0,$J298=0,$K298=0),0,$H298*INDEX(CALC_StripData!$C$5:$DJ$119,$I298,32+$J298)/$K298)</f>
        <v/>
      </c>
      <c r="Q298" s="19">
        <f>IF(OR($I298=0,$J298=0,$K298=0),0,$H298*INDEX(CALC_StripData!$C$5:$DJ$119,$I298,40+$J298)/$K298)</f>
        <v/>
      </c>
      <c r="R298" s="19">
        <f>IF(OR($I298=0,$J298=0,$K298=0),0,$H298*INDEX(CALC_StripData!$C$5:$DJ$119,$I298,48+$J298)/$K298)</f>
        <v/>
      </c>
      <c r="S298" s="19">
        <f>IF(OR($I298=0,$J298=0,$K298=0),0,$H298*INDEX(CALC_StripData!$C$5:$DJ$119,$I298,56+$J298)/$K298)</f>
        <v/>
      </c>
      <c r="T298" s="19">
        <f>IF(OR($I298=0,$J298=0,$K298=0),0,$H298*INDEX(CALC_StripData!$C$5:$DJ$119,$I298,64+$J298)/$K298)</f>
        <v/>
      </c>
      <c r="U298" s="19">
        <f>IF(OR($I298=0,$J298=0,$K298=0),0,$H298*INDEX(CALC_StripData!$C$5:$DJ$119,$I298,72+$J298)/$K298)</f>
        <v/>
      </c>
      <c r="V298" s="19">
        <f>IF(OR($I298=0,$J298=0,$K298=0),0,$H298*INDEX(CALC_StripData!$C$5:$DJ$119,$I298,80+$J298)/$K298)</f>
        <v/>
      </c>
      <c r="W298" s="19">
        <f>IF(OR($I298=0,$J298=0,$K298=0),0,$H298*INDEX(CALC_StripData!$C$5:$DJ$119,$I298,88+$J298)/$K298)</f>
        <v/>
      </c>
      <c r="X298" s="19">
        <f>IF(OR($I298=0,$J298=0,$K298=0),0,$H298*INDEX(CALC_StripData!$C$5:$DJ$119,$I298,96+$J298)/$K298)</f>
        <v/>
      </c>
      <c r="Y298" s="19">
        <f>IF(OR($I298=0,$J298=0,$K298=0),0,$H298*INDEX(CALC_StripData!$C$5:$DJ$119,$I298,104+$J298)/$K298)</f>
        <v/>
      </c>
      <c r="Z298" s="2">
        <f>ROUND(SUM($L298:$Y298)-$H298,6)</f>
        <v/>
      </c>
    </row>
    <row r="299">
      <c r="A299" s="2" t="n">
        <v>37</v>
      </c>
      <c r="B299" s="2" t="n">
        <v>7</v>
      </c>
      <c r="C299" s="9">
        <f>Settings!$B$6+6</f>
        <v/>
      </c>
      <c r="D299" s="9">
        <f>IN_Shock!$C$50</f>
        <v/>
      </c>
      <c r="E299" s="9">
        <f>IN_Shock!$D$50</f>
        <v/>
      </c>
      <c r="F299" s="9">
        <f>IN_Shock!$E$50</f>
        <v/>
      </c>
      <c r="G299" s="9">
        <f>IN_Shock!$F$50</f>
        <v/>
      </c>
      <c r="H299" s="9">
        <f>IF($F299="Y",IFERROR(IN_Shock!M50,0)*Settings!$B$12,0)</f>
        <v/>
      </c>
      <c r="I299" s="2">
        <f>IFERROR(MATCH($D299,Lists!$B$5:$B$119,0),0)</f>
        <v/>
      </c>
      <c r="J299" s="2">
        <f>IFERROR(MATCH($E299,Lists!$B$124:$B$131,0),0)</f>
        <v/>
      </c>
      <c r="K299" s="2">
        <f>IF(OR($I299=0,$J299=0),0,INDEX(CALC_PP!$C$5:$J$119,$I299,$J299))</f>
        <v/>
      </c>
      <c r="L299" s="19">
        <f>IF(OR($I299=0,$J299=0,$K299=0),0,$H299*INDEX(CALC_StripData!$C$5:$DJ$119,$I299,0+$J299)/$K299)</f>
        <v/>
      </c>
      <c r="M299" s="19">
        <f>IF(OR($I299=0,$J299=0,$K299=0),0,$H299*INDEX(CALC_StripData!$C$5:$DJ$119,$I299,8+$J299)/$K299)</f>
        <v/>
      </c>
      <c r="N299" s="19">
        <f>IF(OR($I299=0,$J299=0,$K299=0),0,$H299*INDEX(CALC_StripData!$C$5:$DJ$119,$I299,16+$J299)/$K299)</f>
        <v/>
      </c>
      <c r="O299" s="19">
        <f>IF(OR($I299=0,$J299=0,$K299=0),0,$H299*INDEX(CALC_StripData!$C$5:$DJ$119,$I299,24+$J299)/$K299)</f>
        <v/>
      </c>
      <c r="P299" s="19">
        <f>IF(OR($I299=0,$J299=0,$K299=0),0,$H299*INDEX(CALC_StripData!$C$5:$DJ$119,$I299,32+$J299)/$K299)</f>
        <v/>
      </c>
      <c r="Q299" s="19">
        <f>IF(OR($I299=0,$J299=0,$K299=0),0,$H299*INDEX(CALC_StripData!$C$5:$DJ$119,$I299,40+$J299)/$K299)</f>
        <v/>
      </c>
      <c r="R299" s="19">
        <f>IF(OR($I299=0,$J299=0,$K299=0),0,$H299*INDEX(CALC_StripData!$C$5:$DJ$119,$I299,48+$J299)/$K299)</f>
        <v/>
      </c>
      <c r="S299" s="19">
        <f>IF(OR($I299=0,$J299=0,$K299=0),0,$H299*INDEX(CALC_StripData!$C$5:$DJ$119,$I299,56+$J299)/$K299)</f>
        <v/>
      </c>
      <c r="T299" s="19">
        <f>IF(OR($I299=0,$J299=0,$K299=0),0,$H299*INDEX(CALC_StripData!$C$5:$DJ$119,$I299,64+$J299)/$K299)</f>
        <v/>
      </c>
      <c r="U299" s="19">
        <f>IF(OR($I299=0,$J299=0,$K299=0),0,$H299*INDEX(CALC_StripData!$C$5:$DJ$119,$I299,72+$J299)/$K299)</f>
        <v/>
      </c>
      <c r="V299" s="19">
        <f>IF(OR($I299=0,$J299=0,$K299=0),0,$H299*INDEX(CALC_StripData!$C$5:$DJ$119,$I299,80+$J299)/$K299)</f>
        <v/>
      </c>
      <c r="W299" s="19">
        <f>IF(OR($I299=0,$J299=0,$K299=0),0,$H299*INDEX(CALC_StripData!$C$5:$DJ$119,$I299,88+$J299)/$K299)</f>
        <v/>
      </c>
      <c r="X299" s="19">
        <f>IF(OR($I299=0,$J299=0,$K299=0),0,$H299*INDEX(CALC_StripData!$C$5:$DJ$119,$I299,96+$J299)/$K299)</f>
        <v/>
      </c>
      <c r="Y299" s="19">
        <f>IF(OR($I299=0,$J299=0,$K299=0),0,$H299*INDEX(CALC_StripData!$C$5:$DJ$119,$I299,104+$J299)/$K299)</f>
        <v/>
      </c>
      <c r="Z299" s="2">
        <f>ROUND(SUM($L299:$Y299)-$H299,6)</f>
        <v/>
      </c>
    </row>
    <row r="300">
      <c r="A300" s="2" t="n">
        <v>37</v>
      </c>
      <c r="B300" s="2" t="n">
        <v>8</v>
      </c>
      <c r="C300" s="9">
        <f>Settings!$B$6+7</f>
        <v/>
      </c>
      <c r="D300" s="9">
        <f>IN_Shock!$C$50</f>
        <v/>
      </c>
      <c r="E300" s="9">
        <f>IN_Shock!$D$50</f>
        <v/>
      </c>
      <c r="F300" s="9">
        <f>IN_Shock!$E$50</f>
        <v/>
      </c>
      <c r="G300" s="9">
        <f>IN_Shock!$F$50</f>
        <v/>
      </c>
      <c r="H300" s="9">
        <f>IF($F300="Y",IFERROR(IN_Shock!N50,0)*Settings!$B$12,0)</f>
        <v/>
      </c>
      <c r="I300" s="2">
        <f>IFERROR(MATCH($D300,Lists!$B$5:$B$119,0),0)</f>
        <v/>
      </c>
      <c r="J300" s="2">
        <f>IFERROR(MATCH($E300,Lists!$B$124:$B$131,0),0)</f>
        <v/>
      </c>
      <c r="K300" s="2">
        <f>IF(OR($I300=0,$J300=0),0,INDEX(CALC_PP!$C$5:$J$119,$I300,$J300))</f>
        <v/>
      </c>
      <c r="L300" s="19">
        <f>IF(OR($I300=0,$J300=0,$K300=0),0,$H300*INDEX(CALC_StripData!$C$5:$DJ$119,$I300,0+$J300)/$K300)</f>
        <v/>
      </c>
      <c r="M300" s="19">
        <f>IF(OR($I300=0,$J300=0,$K300=0),0,$H300*INDEX(CALC_StripData!$C$5:$DJ$119,$I300,8+$J300)/$K300)</f>
        <v/>
      </c>
      <c r="N300" s="19">
        <f>IF(OR($I300=0,$J300=0,$K300=0),0,$H300*INDEX(CALC_StripData!$C$5:$DJ$119,$I300,16+$J300)/$K300)</f>
        <v/>
      </c>
      <c r="O300" s="19">
        <f>IF(OR($I300=0,$J300=0,$K300=0),0,$H300*INDEX(CALC_StripData!$C$5:$DJ$119,$I300,24+$J300)/$K300)</f>
        <v/>
      </c>
      <c r="P300" s="19">
        <f>IF(OR($I300=0,$J300=0,$K300=0),0,$H300*INDEX(CALC_StripData!$C$5:$DJ$119,$I300,32+$J300)/$K300)</f>
        <v/>
      </c>
      <c r="Q300" s="19">
        <f>IF(OR($I300=0,$J300=0,$K300=0),0,$H300*INDEX(CALC_StripData!$C$5:$DJ$119,$I300,40+$J300)/$K300)</f>
        <v/>
      </c>
      <c r="R300" s="19">
        <f>IF(OR($I300=0,$J300=0,$K300=0),0,$H300*INDEX(CALC_StripData!$C$5:$DJ$119,$I300,48+$J300)/$K300)</f>
        <v/>
      </c>
      <c r="S300" s="19">
        <f>IF(OR($I300=0,$J300=0,$K300=0),0,$H300*INDEX(CALC_StripData!$C$5:$DJ$119,$I300,56+$J300)/$K300)</f>
        <v/>
      </c>
      <c r="T300" s="19">
        <f>IF(OR($I300=0,$J300=0,$K300=0),0,$H300*INDEX(CALC_StripData!$C$5:$DJ$119,$I300,64+$J300)/$K300)</f>
        <v/>
      </c>
      <c r="U300" s="19">
        <f>IF(OR($I300=0,$J300=0,$K300=0),0,$H300*INDEX(CALC_StripData!$C$5:$DJ$119,$I300,72+$J300)/$K300)</f>
        <v/>
      </c>
      <c r="V300" s="19">
        <f>IF(OR($I300=0,$J300=0,$K300=0),0,$H300*INDEX(CALC_StripData!$C$5:$DJ$119,$I300,80+$J300)/$K300)</f>
        <v/>
      </c>
      <c r="W300" s="19">
        <f>IF(OR($I300=0,$J300=0,$K300=0),0,$H300*INDEX(CALC_StripData!$C$5:$DJ$119,$I300,88+$J300)/$K300)</f>
        <v/>
      </c>
      <c r="X300" s="19">
        <f>IF(OR($I300=0,$J300=0,$K300=0),0,$H300*INDEX(CALC_StripData!$C$5:$DJ$119,$I300,96+$J300)/$K300)</f>
        <v/>
      </c>
      <c r="Y300" s="19">
        <f>IF(OR($I300=0,$J300=0,$K300=0),0,$H300*INDEX(CALC_StripData!$C$5:$DJ$119,$I300,104+$J300)/$K300)</f>
        <v/>
      </c>
      <c r="Z300" s="2">
        <f>ROUND(SUM($L300:$Y300)-$H300,6)</f>
        <v/>
      </c>
    </row>
    <row r="301">
      <c r="A301" s="2" t="n">
        <v>38</v>
      </c>
      <c r="B301" s="2" t="n">
        <v>1</v>
      </c>
      <c r="C301" s="9">
        <f>Settings!$B$6+0</f>
        <v/>
      </c>
      <c r="D301" s="9">
        <f>IN_Shock!$C$51</f>
        <v/>
      </c>
      <c r="E301" s="9">
        <f>IN_Shock!$D$51</f>
        <v/>
      </c>
      <c r="F301" s="9">
        <f>IN_Shock!$E$51</f>
        <v/>
      </c>
      <c r="G301" s="9">
        <f>IN_Shock!$F$51</f>
        <v/>
      </c>
      <c r="H301" s="9">
        <f>IF($F301="Y",IFERROR(IN_Shock!G51,0)*Settings!$B$12,0)</f>
        <v/>
      </c>
      <c r="I301" s="2">
        <f>IFERROR(MATCH($D301,Lists!$B$5:$B$119,0),0)</f>
        <v/>
      </c>
      <c r="J301" s="2">
        <f>IFERROR(MATCH($E301,Lists!$B$124:$B$131,0),0)</f>
        <v/>
      </c>
      <c r="K301" s="2">
        <f>IF(OR($I301=0,$J301=0),0,INDEX(CALC_PP!$C$5:$J$119,$I301,$J301))</f>
        <v/>
      </c>
      <c r="L301" s="19">
        <f>IF(OR($I301=0,$J301=0,$K301=0),0,$H301*INDEX(CALC_StripData!$C$5:$DJ$119,$I301,0+$J301)/$K301)</f>
        <v/>
      </c>
      <c r="M301" s="19">
        <f>IF(OR($I301=0,$J301=0,$K301=0),0,$H301*INDEX(CALC_StripData!$C$5:$DJ$119,$I301,8+$J301)/$K301)</f>
        <v/>
      </c>
      <c r="N301" s="19">
        <f>IF(OR($I301=0,$J301=0,$K301=0),0,$H301*INDEX(CALC_StripData!$C$5:$DJ$119,$I301,16+$J301)/$K301)</f>
        <v/>
      </c>
      <c r="O301" s="19">
        <f>IF(OR($I301=0,$J301=0,$K301=0),0,$H301*INDEX(CALC_StripData!$C$5:$DJ$119,$I301,24+$J301)/$K301)</f>
        <v/>
      </c>
      <c r="P301" s="19">
        <f>IF(OR($I301=0,$J301=0,$K301=0),0,$H301*INDEX(CALC_StripData!$C$5:$DJ$119,$I301,32+$J301)/$K301)</f>
        <v/>
      </c>
      <c r="Q301" s="19">
        <f>IF(OR($I301=0,$J301=0,$K301=0),0,$H301*INDEX(CALC_StripData!$C$5:$DJ$119,$I301,40+$J301)/$K301)</f>
        <v/>
      </c>
      <c r="R301" s="19">
        <f>IF(OR($I301=0,$J301=0,$K301=0),0,$H301*INDEX(CALC_StripData!$C$5:$DJ$119,$I301,48+$J301)/$K301)</f>
        <v/>
      </c>
      <c r="S301" s="19">
        <f>IF(OR($I301=0,$J301=0,$K301=0),0,$H301*INDEX(CALC_StripData!$C$5:$DJ$119,$I301,56+$J301)/$K301)</f>
        <v/>
      </c>
      <c r="T301" s="19">
        <f>IF(OR($I301=0,$J301=0,$K301=0),0,$H301*INDEX(CALC_StripData!$C$5:$DJ$119,$I301,64+$J301)/$K301)</f>
        <v/>
      </c>
      <c r="U301" s="19">
        <f>IF(OR($I301=0,$J301=0,$K301=0),0,$H301*INDEX(CALC_StripData!$C$5:$DJ$119,$I301,72+$J301)/$K301)</f>
        <v/>
      </c>
      <c r="V301" s="19">
        <f>IF(OR($I301=0,$J301=0,$K301=0),0,$H301*INDEX(CALC_StripData!$C$5:$DJ$119,$I301,80+$J301)/$K301)</f>
        <v/>
      </c>
      <c r="W301" s="19">
        <f>IF(OR($I301=0,$J301=0,$K301=0),0,$H301*INDEX(CALC_StripData!$C$5:$DJ$119,$I301,88+$J301)/$K301)</f>
        <v/>
      </c>
      <c r="X301" s="19">
        <f>IF(OR($I301=0,$J301=0,$K301=0),0,$H301*INDEX(CALC_StripData!$C$5:$DJ$119,$I301,96+$J301)/$K301)</f>
        <v/>
      </c>
      <c r="Y301" s="19">
        <f>IF(OR($I301=0,$J301=0,$K301=0),0,$H301*INDEX(CALC_StripData!$C$5:$DJ$119,$I301,104+$J301)/$K301)</f>
        <v/>
      </c>
      <c r="Z301" s="2">
        <f>ROUND(SUM($L301:$Y301)-$H301,6)</f>
        <v/>
      </c>
    </row>
    <row r="302">
      <c r="A302" s="2" t="n">
        <v>38</v>
      </c>
      <c r="B302" s="2" t="n">
        <v>2</v>
      </c>
      <c r="C302" s="9">
        <f>Settings!$B$6+1</f>
        <v/>
      </c>
      <c r="D302" s="9">
        <f>IN_Shock!$C$51</f>
        <v/>
      </c>
      <c r="E302" s="9">
        <f>IN_Shock!$D$51</f>
        <v/>
      </c>
      <c r="F302" s="9">
        <f>IN_Shock!$E$51</f>
        <v/>
      </c>
      <c r="G302" s="9">
        <f>IN_Shock!$F$51</f>
        <v/>
      </c>
      <c r="H302" s="9">
        <f>IF($F302="Y",IFERROR(IN_Shock!H51,0)*Settings!$B$12,0)</f>
        <v/>
      </c>
      <c r="I302" s="2">
        <f>IFERROR(MATCH($D302,Lists!$B$5:$B$119,0),0)</f>
        <v/>
      </c>
      <c r="J302" s="2">
        <f>IFERROR(MATCH($E302,Lists!$B$124:$B$131,0),0)</f>
        <v/>
      </c>
      <c r="K302" s="2">
        <f>IF(OR($I302=0,$J302=0),0,INDEX(CALC_PP!$C$5:$J$119,$I302,$J302))</f>
        <v/>
      </c>
      <c r="L302" s="19">
        <f>IF(OR($I302=0,$J302=0,$K302=0),0,$H302*INDEX(CALC_StripData!$C$5:$DJ$119,$I302,0+$J302)/$K302)</f>
        <v/>
      </c>
      <c r="M302" s="19">
        <f>IF(OR($I302=0,$J302=0,$K302=0),0,$H302*INDEX(CALC_StripData!$C$5:$DJ$119,$I302,8+$J302)/$K302)</f>
        <v/>
      </c>
      <c r="N302" s="19">
        <f>IF(OR($I302=0,$J302=0,$K302=0),0,$H302*INDEX(CALC_StripData!$C$5:$DJ$119,$I302,16+$J302)/$K302)</f>
        <v/>
      </c>
      <c r="O302" s="19">
        <f>IF(OR($I302=0,$J302=0,$K302=0),0,$H302*INDEX(CALC_StripData!$C$5:$DJ$119,$I302,24+$J302)/$K302)</f>
        <v/>
      </c>
      <c r="P302" s="19">
        <f>IF(OR($I302=0,$J302=0,$K302=0),0,$H302*INDEX(CALC_StripData!$C$5:$DJ$119,$I302,32+$J302)/$K302)</f>
        <v/>
      </c>
      <c r="Q302" s="19">
        <f>IF(OR($I302=0,$J302=0,$K302=0),0,$H302*INDEX(CALC_StripData!$C$5:$DJ$119,$I302,40+$J302)/$K302)</f>
        <v/>
      </c>
      <c r="R302" s="19">
        <f>IF(OR($I302=0,$J302=0,$K302=0),0,$H302*INDEX(CALC_StripData!$C$5:$DJ$119,$I302,48+$J302)/$K302)</f>
        <v/>
      </c>
      <c r="S302" s="19">
        <f>IF(OR($I302=0,$J302=0,$K302=0),0,$H302*INDEX(CALC_StripData!$C$5:$DJ$119,$I302,56+$J302)/$K302)</f>
        <v/>
      </c>
      <c r="T302" s="19">
        <f>IF(OR($I302=0,$J302=0,$K302=0),0,$H302*INDEX(CALC_StripData!$C$5:$DJ$119,$I302,64+$J302)/$K302)</f>
        <v/>
      </c>
      <c r="U302" s="19">
        <f>IF(OR($I302=0,$J302=0,$K302=0),0,$H302*INDEX(CALC_StripData!$C$5:$DJ$119,$I302,72+$J302)/$K302)</f>
        <v/>
      </c>
      <c r="V302" s="19">
        <f>IF(OR($I302=0,$J302=0,$K302=0),0,$H302*INDEX(CALC_StripData!$C$5:$DJ$119,$I302,80+$J302)/$K302)</f>
        <v/>
      </c>
      <c r="W302" s="19">
        <f>IF(OR($I302=0,$J302=0,$K302=0),0,$H302*INDEX(CALC_StripData!$C$5:$DJ$119,$I302,88+$J302)/$K302)</f>
        <v/>
      </c>
      <c r="X302" s="19">
        <f>IF(OR($I302=0,$J302=0,$K302=0),0,$H302*INDEX(CALC_StripData!$C$5:$DJ$119,$I302,96+$J302)/$K302)</f>
        <v/>
      </c>
      <c r="Y302" s="19">
        <f>IF(OR($I302=0,$J302=0,$K302=0),0,$H302*INDEX(CALC_StripData!$C$5:$DJ$119,$I302,104+$J302)/$K302)</f>
        <v/>
      </c>
      <c r="Z302" s="2">
        <f>ROUND(SUM($L302:$Y302)-$H302,6)</f>
        <v/>
      </c>
    </row>
    <row r="303">
      <c r="A303" s="2" t="n">
        <v>38</v>
      </c>
      <c r="B303" s="2" t="n">
        <v>3</v>
      </c>
      <c r="C303" s="9">
        <f>Settings!$B$6+2</f>
        <v/>
      </c>
      <c r="D303" s="9">
        <f>IN_Shock!$C$51</f>
        <v/>
      </c>
      <c r="E303" s="9">
        <f>IN_Shock!$D$51</f>
        <v/>
      </c>
      <c r="F303" s="9">
        <f>IN_Shock!$E$51</f>
        <v/>
      </c>
      <c r="G303" s="9">
        <f>IN_Shock!$F$51</f>
        <v/>
      </c>
      <c r="H303" s="9">
        <f>IF($F303="Y",IFERROR(IN_Shock!I51,0)*Settings!$B$12,0)</f>
        <v/>
      </c>
      <c r="I303" s="2">
        <f>IFERROR(MATCH($D303,Lists!$B$5:$B$119,0),0)</f>
        <v/>
      </c>
      <c r="J303" s="2">
        <f>IFERROR(MATCH($E303,Lists!$B$124:$B$131,0),0)</f>
        <v/>
      </c>
      <c r="K303" s="2">
        <f>IF(OR($I303=0,$J303=0),0,INDEX(CALC_PP!$C$5:$J$119,$I303,$J303))</f>
        <v/>
      </c>
      <c r="L303" s="19">
        <f>IF(OR($I303=0,$J303=0,$K303=0),0,$H303*INDEX(CALC_StripData!$C$5:$DJ$119,$I303,0+$J303)/$K303)</f>
        <v/>
      </c>
      <c r="M303" s="19">
        <f>IF(OR($I303=0,$J303=0,$K303=0),0,$H303*INDEX(CALC_StripData!$C$5:$DJ$119,$I303,8+$J303)/$K303)</f>
        <v/>
      </c>
      <c r="N303" s="19">
        <f>IF(OR($I303=0,$J303=0,$K303=0),0,$H303*INDEX(CALC_StripData!$C$5:$DJ$119,$I303,16+$J303)/$K303)</f>
        <v/>
      </c>
      <c r="O303" s="19">
        <f>IF(OR($I303=0,$J303=0,$K303=0),0,$H303*INDEX(CALC_StripData!$C$5:$DJ$119,$I303,24+$J303)/$K303)</f>
        <v/>
      </c>
      <c r="P303" s="19">
        <f>IF(OR($I303=0,$J303=0,$K303=0),0,$H303*INDEX(CALC_StripData!$C$5:$DJ$119,$I303,32+$J303)/$K303)</f>
        <v/>
      </c>
      <c r="Q303" s="19">
        <f>IF(OR($I303=0,$J303=0,$K303=0),0,$H303*INDEX(CALC_StripData!$C$5:$DJ$119,$I303,40+$J303)/$K303)</f>
        <v/>
      </c>
      <c r="R303" s="19">
        <f>IF(OR($I303=0,$J303=0,$K303=0),0,$H303*INDEX(CALC_StripData!$C$5:$DJ$119,$I303,48+$J303)/$K303)</f>
        <v/>
      </c>
      <c r="S303" s="19">
        <f>IF(OR($I303=0,$J303=0,$K303=0),0,$H303*INDEX(CALC_StripData!$C$5:$DJ$119,$I303,56+$J303)/$K303)</f>
        <v/>
      </c>
      <c r="T303" s="19">
        <f>IF(OR($I303=0,$J303=0,$K303=0),0,$H303*INDEX(CALC_StripData!$C$5:$DJ$119,$I303,64+$J303)/$K303)</f>
        <v/>
      </c>
      <c r="U303" s="19">
        <f>IF(OR($I303=0,$J303=0,$K303=0),0,$H303*INDEX(CALC_StripData!$C$5:$DJ$119,$I303,72+$J303)/$K303)</f>
        <v/>
      </c>
      <c r="V303" s="19">
        <f>IF(OR($I303=0,$J303=0,$K303=0),0,$H303*INDEX(CALC_StripData!$C$5:$DJ$119,$I303,80+$J303)/$K303)</f>
        <v/>
      </c>
      <c r="W303" s="19">
        <f>IF(OR($I303=0,$J303=0,$K303=0),0,$H303*INDEX(CALC_StripData!$C$5:$DJ$119,$I303,88+$J303)/$K303)</f>
        <v/>
      </c>
      <c r="X303" s="19">
        <f>IF(OR($I303=0,$J303=0,$K303=0),0,$H303*INDEX(CALC_StripData!$C$5:$DJ$119,$I303,96+$J303)/$K303)</f>
        <v/>
      </c>
      <c r="Y303" s="19">
        <f>IF(OR($I303=0,$J303=0,$K303=0),0,$H303*INDEX(CALC_StripData!$C$5:$DJ$119,$I303,104+$J303)/$K303)</f>
        <v/>
      </c>
      <c r="Z303" s="2">
        <f>ROUND(SUM($L303:$Y303)-$H303,6)</f>
        <v/>
      </c>
    </row>
    <row r="304">
      <c r="A304" s="2" t="n">
        <v>38</v>
      </c>
      <c r="B304" s="2" t="n">
        <v>4</v>
      </c>
      <c r="C304" s="9">
        <f>Settings!$B$6+3</f>
        <v/>
      </c>
      <c r="D304" s="9">
        <f>IN_Shock!$C$51</f>
        <v/>
      </c>
      <c r="E304" s="9">
        <f>IN_Shock!$D$51</f>
        <v/>
      </c>
      <c r="F304" s="9">
        <f>IN_Shock!$E$51</f>
        <v/>
      </c>
      <c r="G304" s="9">
        <f>IN_Shock!$F$51</f>
        <v/>
      </c>
      <c r="H304" s="9">
        <f>IF($F304="Y",IFERROR(IN_Shock!J51,0)*Settings!$B$12,0)</f>
        <v/>
      </c>
      <c r="I304" s="2">
        <f>IFERROR(MATCH($D304,Lists!$B$5:$B$119,0),0)</f>
        <v/>
      </c>
      <c r="J304" s="2">
        <f>IFERROR(MATCH($E304,Lists!$B$124:$B$131,0),0)</f>
        <v/>
      </c>
      <c r="K304" s="2">
        <f>IF(OR($I304=0,$J304=0),0,INDEX(CALC_PP!$C$5:$J$119,$I304,$J304))</f>
        <v/>
      </c>
      <c r="L304" s="19">
        <f>IF(OR($I304=0,$J304=0,$K304=0),0,$H304*INDEX(CALC_StripData!$C$5:$DJ$119,$I304,0+$J304)/$K304)</f>
        <v/>
      </c>
      <c r="M304" s="19">
        <f>IF(OR($I304=0,$J304=0,$K304=0),0,$H304*INDEX(CALC_StripData!$C$5:$DJ$119,$I304,8+$J304)/$K304)</f>
        <v/>
      </c>
      <c r="N304" s="19">
        <f>IF(OR($I304=0,$J304=0,$K304=0),0,$H304*INDEX(CALC_StripData!$C$5:$DJ$119,$I304,16+$J304)/$K304)</f>
        <v/>
      </c>
      <c r="O304" s="19">
        <f>IF(OR($I304=0,$J304=0,$K304=0),0,$H304*INDEX(CALC_StripData!$C$5:$DJ$119,$I304,24+$J304)/$K304)</f>
        <v/>
      </c>
      <c r="P304" s="19">
        <f>IF(OR($I304=0,$J304=0,$K304=0),0,$H304*INDEX(CALC_StripData!$C$5:$DJ$119,$I304,32+$J304)/$K304)</f>
        <v/>
      </c>
      <c r="Q304" s="19">
        <f>IF(OR($I304=0,$J304=0,$K304=0),0,$H304*INDEX(CALC_StripData!$C$5:$DJ$119,$I304,40+$J304)/$K304)</f>
        <v/>
      </c>
      <c r="R304" s="19">
        <f>IF(OR($I304=0,$J304=0,$K304=0),0,$H304*INDEX(CALC_StripData!$C$5:$DJ$119,$I304,48+$J304)/$K304)</f>
        <v/>
      </c>
      <c r="S304" s="19">
        <f>IF(OR($I304=0,$J304=0,$K304=0),0,$H304*INDEX(CALC_StripData!$C$5:$DJ$119,$I304,56+$J304)/$K304)</f>
        <v/>
      </c>
      <c r="T304" s="19">
        <f>IF(OR($I304=0,$J304=0,$K304=0),0,$H304*INDEX(CALC_StripData!$C$5:$DJ$119,$I304,64+$J304)/$K304)</f>
        <v/>
      </c>
      <c r="U304" s="19">
        <f>IF(OR($I304=0,$J304=0,$K304=0),0,$H304*INDEX(CALC_StripData!$C$5:$DJ$119,$I304,72+$J304)/$K304)</f>
        <v/>
      </c>
      <c r="V304" s="19">
        <f>IF(OR($I304=0,$J304=0,$K304=0),0,$H304*INDEX(CALC_StripData!$C$5:$DJ$119,$I304,80+$J304)/$K304)</f>
        <v/>
      </c>
      <c r="W304" s="19">
        <f>IF(OR($I304=0,$J304=0,$K304=0),0,$H304*INDEX(CALC_StripData!$C$5:$DJ$119,$I304,88+$J304)/$K304)</f>
        <v/>
      </c>
      <c r="X304" s="19">
        <f>IF(OR($I304=0,$J304=0,$K304=0),0,$H304*INDEX(CALC_StripData!$C$5:$DJ$119,$I304,96+$J304)/$K304)</f>
        <v/>
      </c>
      <c r="Y304" s="19">
        <f>IF(OR($I304=0,$J304=0,$K304=0),0,$H304*INDEX(CALC_StripData!$C$5:$DJ$119,$I304,104+$J304)/$K304)</f>
        <v/>
      </c>
      <c r="Z304" s="2">
        <f>ROUND(SUM($L304:$Y304)-$H304,6)</f>
        <v/>
      </c>
    </row>
    <row r="305">
      <c r="A305" s="2" t="n">
        <v>38</v>
      </c>
      <c r="B305" s="2" t="n">
        <v>5</v>
      </c>
      <c r="C305" s="9">
        <f>Settings!$B$6+4</f>
        <v/>
      </c>
      <c r="D305" s="9">
        <f>IN_Shock!$C$51</f>
        <v/>
      </c>
      <c r="E305" s="9">
        <f>IN_Shock!$D$51</f>
        <v/>
      </c>
      <c r="F305" s="9">
        <f>IN_Shock!$E$51</f>
        <v/>
      </c>
      <c r="G305" s="9">
        <f>IN_Shock!$F$51</f>
        <v/>
      </c>
      <c r="H305" s="9">
        <f>IF($F305="Y",IFERROR(IN_Shock!K51,0)*Settings!$B$12,0)</f>
        <v/>
      </c>
      <c r="I305" s="2">
        <f>IFERROR(MATCH($D305,Lists!$B$5:$B$119,0),0)</f>
        <v/>
      </c>
      <c r="J305" s="2">
        <f>IFERROR(MATCH($E305,Lists!$B$124:$B$131,0),0)</f>
        <v/>
      </c>
      <c r="K305" s="2">
        <f>IF(OR($I305=0,$J305=0),0,INDEX(CALC_PP!$C$5:$J$119,$I305,$J305))</f>
        <v/>
      </c>
      <c r="L305" s="19">
        <f>IF(OR($I305=0,$J305=0,$K305=0),0,$H305*INDEX(CALC_StripData!$C$5:$DJ$119,$I305,0+$J305)/$K305)</f>
        <v/>
      </c>
      <c r="M305" s="19">
        <f>IF(OR($I305=0,$J305=0,$K305=0),0,$H305*INDEX(CALC_StripData!$C$5:$DJ$119,$I305,8+$J305)/$K305)</f>
        <v/>
      </c>
      <c r="N305" s="19">
        <f>IF(OR($I305=0,$J305=0,$K305=0),0,$H305*INDEX(CALC_StripData!$C$5:$DJ$119,$I305,16+$J305)/$K305)</f>
        <v/>
      </c>
      <c r="O305" s="19">
        <f>IF(OR($I305=0,$J305=0,$K305=0),0,$H305*INDEX(CALC_StripData!$C$5:$DJ$119,$I305,24+$J305)/$K305)</f>
        <v/>
      </c>
      <c r="P305" s="19">
        <f>IF(OR($I305=0,$J305=0,$K305=0),0,$H305*INDEX(CALC_StripData!$C$5:$DJ$119,$I305,32+$J305)/$K305)</f>
        <v/>
      </c>
      <c r="Q305" s="19">
        <f>IF(OR($I305=0,$J305=0,$K305=0),0,$H305*INDEX(CALC_StripData!$C$5:$DJ$119,$I305,40+$J305)/$K305)</f>
        <v/>
      </c>
      <c r="R305" s="19">
        <f>IF(OR($I305=0,$J305=0,$K305=0),0,$H305*INDEX(CALC_StripData!$C$5:$DJ$119,$I305,48+$J305)/$K305)</f>
        <v/>
      </c>
      <c r="S305" s="19">
        <f>IF(OR($I305=0,$J305=0,$K305=0),0,$H305*INDEX(CALC_StripData!$C$5:$DJ$119,$I305,56+$J305)/$K305)</f>
        <v/>
      </c>
      <c r="T305" s="19">
        <f>IF(OR($I305=0,$J305=0,$K305=0),0,$H305*INDEX(CALC_StripData!$C$5:$DJ$119,$I305,64+$J305)/$K305)</f>
        <v/>
      </c>
      <c r="U305" s="19">
        <f>IF(OR($I305=0,$J305=0,$K305=0),0,$H305*INDEX(CALC_StripData!$C$5:$DJ$119,$I305,72+$J305)/$K305)</f>
        <v/>
      </c>
      <c r="V305" s="19">
        <f>IF(OR($I305=0,$J305=0,$K305=0),0,$H305*INDEX(CALC_StripData!$C$5:$DJ$119,$I305,80+$J305)/$K305)</f>
        <v/>
      </c>
      <c r="W305" s="19">
        <f>IF(OR($I305=0,$J305=0,$K305=0),0,$H305*INDEX(CALC_StripData!$C$5:$DJ$119,$I305,88+$J305)/$K305)</f>
        <v/>
      </c>
      <c r="X305" s="19">
        <f>IF(OR($I305=0,$J305=0,$K305=0),0,$H305*INDEX(CALC_StripData!$C$5:$DJ$119,$I305,96+$J305)/$K305)</f>
        <v/>
      </c>
      <c r="Y305" s="19">
        <f>IF(OR($I305=0,$J305=0,$K305=0),0,$H305*INDEX(CALC_StripData!$C$5:$DJ$119,$I305,104+$J305)/$K305)</f>
        <v/>
      </c>
      <c r="Z305" s="2">
        <f>ROUND(SUM($L305:$Y305)-$H305,6)</f>
        <v/>
      </c>
    </row>
    <row r="306">
      <c r="A306" s="2" t="n">
        <v>38</v>
      </c>
      <c r="B306" s="2" t="n">
        <v>6</v>
      </c>
      <c r="C306" s="9">
        <f>Settings!$B$6+5</f>
        <v/>
      </c>
      <c r="D306" s="9">
        <f>IN_Shock!$C$51</f>
        <v/>
      </c>
      <c r="E306" s="9">
        <f>IN_Shock!$D$51</f>
        <v/>
      </c>
      <c r="F306" s="9">
        <f>IN_Shock!$E$51</f>
        <v/>
      </c>
      <c r="G306" s="9">
        <f>IN_Shock!$F$51</f>
        <v/>
      </c>
      <c r="H306" s="9">
        <f>IF($F306="Y",IFERROR(IN_Shock!L51,0)*Settings!$B$12,0)</f>
        <v/>
      </c>
      <c r="I306" s="2">
        <f>IFERROR(MATCH($D306,Lists!$B$5:$B$119,0),0)</f>
        <v/>
      </c>
      <c r="J306" s="2">
        <f>IFERROR(MATCH($E306,Lists!$B$124:$B$131,0),0)</f>
        <v/>
      </c>
      <c r="K306" s="2">
        <f>IF(OR($I306=0,$J306=0),0,INDEX(CALC_PP!$C$5:$J$119,$I306,$J306))</f>
        <v/>
      </c>
      <c r="L306" s="19">
        <f>IF(OR($I306=0,$J306=0,$K306=0),0,$H306*INDEX(CALC_StripData!$C$5:$DJ$119,$I306,0+$J306)/$K306)</f>
        <v/>
      </c>
      <c r="M306" s="19">
        <f>IF(OR($I306=0,$J306=0,$K306=0),0,$H306*INDEX(CALC_StripData!$C$5:$DJ$119,$I306,8+$J306)/$K306)</f>
        <v/>
      </c>
      <c r="N306" s="19">
        <f>IF(OR($I306=0,$J306=0,$K306=0),0,$H306*INDEX(CALC_StripData!$C$5:$DJ$119,$I306,16+$J306)/$K306)</f>
        <v/>
      </c>
      <c r="O306" s="19">
        <f>IF(OR($I306=0,$J306=0,$K306=0),0,$H306*INDEX(CALC_StripData!$C$5:$DJ$119,$I306,24+$J306)/$K306)</f>
        <v/>
      </c>
      <c r="P306" s="19">
        <f>IF(OR($I306=0,$J306=0,$K306=0),0,$H306*INDEX(CALC_StripData!$C$5:$DJ$119,$I306,32+$J306)/$K306)</f>
        <v/>
      </c>
      <c r="Q306" s="19">
        <f>IF(OR($I306=0,$J306=0,$K306=0),0,$H306*INDEX(CALC_StripData!$C$5:$DJ$119,$I306,40+$J306)/$K306)</f>
        <v/>
      </c>
      <c r="R306" s="19">
        <f>IF(OR($I306=0,$J306=0,$K306=0),0,$H306*INDEX(CALC_StripData!$C$5:$DJ$119,$I306,48+$J306)/$K306)</f>
        <v/>
      </c>
      <c r="S306" s="19">
        <f>IF(OR($I306=0,$J306=0,$K306=0),0,$H306*INDEX(CALC_StripData!$C$5:$DJ$119,$I306,56+$J306)/$K306)</f>
        <v/>
      </c>
      <c r="T306" s="19">
        <f>IF(OR($I306=0,$J306=0,$K306=0),0,$H306*INDEX(CALC_StripData!$C$5:$DJ$119,$I306,64+$J306)/$K306)</f>
        <v/>
      </c>
      <c r="U306" s="19">
        <f>IF(OR($I306=0,$J306=0,$K306=0),0,$H306*INDEX(CALC_StripData!$C$5:$DJ$119,$I306,72+$J306)/$K306)</f>
        <v/>
      </c>
      <c r="V306" s="19">
        <f>IF(OR($I306=0,$J306=0,$K306=0),0,$H306*INDEX(CALC_StripData!$C$5:$DJ$119,$I306,80+$J306)/$K306)</f>
        <v/>
      </c>
      <c r="W306" s="19">
        <f>IF(OR($I306=0,$J306=0,$K306=0),0,$H306*INDEX(CALC_StripData!$C$5:$DJ$119,$I306,88+$J306)/$K306)</f>
        <v/>
      </c>
      <c r="X306" s="19">
        <f>IF(OR($I306=0,$J306=0,$K306=0),0,$H306*INDEX(CALC_StripData!$C$5:$DJ$119,$I306,96+$J306)/$K306)</f>
        <v/>
      </c>
      <c r="Y306" s="19">
        <f>IF(OR($I306=0,$J306=0,$K306=0),0,$H306*INDEX(CALC_StripData!$C$5:$DJ$119,$I306,104+$J306)/$K306)</f>
        <v/>
      </c>
      <c r="Z306" s="2">
        <f>ROUND(SUM($L306:$Y306)-$H306,6)</f>
        <v/>
      </c>
    </row>
    <row r="307">
      <c r="A307" s="2" t="n">
        <v>38</v>
      </c>
      <c r="B307" s="2" t="n">
        <v>7</v>
      </c>
      <c r="C307" s="9">
        <f>Settings!$B$6+6</f>
        <v/>
      </c>
      <c r="D307" s="9">
        <f>IN_Shock!$C$51</f>
        <v/>
      </c>
      <c r="E307" s="9">
        <f>IN_Shock!$D$51</f>
        <v/>
      </c>
      <c r="F307" s="9">
        <f>IN_Shock!$E$51</f>
        <v/>
      </c>
      <c r="G307" s="9">
        <f>IN_Shock!$F$51</f>
        <v/>
      </c>
      <c r="H307" s="9">
        <f>IF($F307="Y",IFERROR(IN_Shock!M51,0)*Settings!$B$12,0)</f>
        <v/>
      </c>
      <c r="I307" s="2">
        <f>IFERROR(MATCH($D307,Lists!$B$5:$B$119,0),0)</f>
        <v/>
      </c>
      <c r="J307" s="2">
        <f>IFERROR(MATCH($E307,Lists!$B$124:$B$131,0),0)</f>
        <v/>
      </c>
      <c r="K307" s="2">
        <f>IF(OR($I307=0,$J307=0),0,INDEX(CALC_PP!$C$5:$J$119,$I307,$J307))</f>
        <v/>
      </c>
      <c r="L307" s="19">
        <f>IF(OR($I307=0,$J307=0,$K307=0),0,$H307*INDEX(CALC_StripData!$C$5:$DJ$119,$I307,0+$J307)/$K307)</f>
        <v/>
      </c>
      <c r="M307" s="19">
        <f>IF(OR($I307=0,$J307=0,$K307=0),0,$H307*INDEX(CALC_StripData!$C$5:$DJ$119,$I307,8+$J307)/$K307)</f>
        <v/>
      </c>
      <c r="N307" s="19">
        <f>IF(OR($I307=0,$J307=0,$K307=0),0,$H307*INDEX(CALC_StripData!$C$5:$DJ$119,$I307,16+$J307)/$K307)</f>
        <v/>
      </c>
      <c r="O307" s="19">
        <f>IF(OR($I307=0,$J307=0,$K307=0),0,$H307*INDEX(CALC_StripData!$C$5:$DJ$119,$I307,24+$J307)/$K307)</f>
        <v/>
      </c>
      <c r="P307" s="19">
        <f>IF(OR($I307=0,$J307=0,$K307=0),0,$H307*INDEX(CALC_StripData!$C$5:$DJ$119,$I307,32+$J307)/$K307)</f>
        <v/>
      </c>
      <c r="Q307" s="19">
        <f>IF(OR($I307=0,$J307=0,$K307=0),0,$H307*INDEX(CALC_StripData!$C$5:$DJ$119,$I307,40+$J307)/$K307)</f>
        <v/>
      </c>
      <c r="R307" s="19">
        <f>IF(OR($I307=0,$J307=0,$K307=0),0,$H307*INDEX(CALC_StripData!$C$5:$DJ$119,$I307,48+$J307)/$K307)</f>
        <v/>
      </c>
      <c r="S307" s="19">
        <f>IF(OR($I307=0,$J307=0,$K307=0),0,$H307*INDEX(CALC_StripData!$C$5:$DJ$119,$I307,56+$J307)/$K307)</f>
        <v/>
      </c>
      <c r="T307" s="19">
        <f>IF(OR($I307=0,$J307=0,$K307=0),0,$H307*INDEX(CALC_StripData!$C$5:$DJ$119,$I307,64+$J307)/$K307)</f>
        <v/>
      </c>
      <c r="U307" s="19">
        <f>IF(OR($I307=0,$J307=0,$K307=0),0,$H307*INDEX(CALC_StripData!$C$5:$DJ$119,$I307,72+$J307)/$K307)</f>
        <v/>
      </c>
      <c r="V307" s="19">
        <f>IF(OR($I307=0,$J307=0,$K307=0),0,$H307*INDEX(CALC_StripData!$C$5:$DJ$119,$I307,80+$J307)/$K307)</f>
        <v/>
      </c>
      <c r="W307" s="19">
        <f>IF(OR($I307=0,$J307=0,$K307=0),0,$H307*INDEX(CALC_StripData!$C$5:$DJ$119,$I307,88+$J307)/$K307)</f>
        <v/>
      </c>
      <c r="X307" s="19">
        <f>IF(OR($I307=0,$J307=0,$K307=0),0,$H307*INDEX(CALC_StripData!$C$5:$DJ$119,$I307,96+$J307)/$K307)</f>
        <v/>
      </c>
      <c r="Y307" s="19">
        <f>IF(OR($I307=0,$J307=0,$K307=0),0,$H307*INDEX(CALC_StripData!$C$5:$DJ$119,$I307,104+$J307)/$K307)</f>
        <v/>
      </c>
      <c r="Z307" s="2">
        <f>ROUND(SUM($L307:$Y307)-$H307,6)</f>
        <v/>
      </c>
    </row>
    <row r="308">
      <c r="A308" s="2" t="n">
        <v>38</v>
      </c>
      <c r="B308" s="2" t="n">
        <v>8</v>
      </c>
      <c r="C308" s="9">
        <f>Settings!$B$6+7</f>
        <v/>
      </c>
      <c r="D308" s="9">
        <f>IN_Shock!$C$51</f>
        <v/>
      </c>
      <c r="E308" s="9">
        <f>IN_Shock!$D$51</f>
        <v/>
      </c>
      <c r="F308" s="9">
        <f>IN_Shock!$E$51</f>
        <v/>
      </c>
      <c r="G308" s="9">
        <f>IN_Shock!$F$51</f>
        <v/>
      </c>
      <c r="H308" s="9">
        <f>IF($F308="Y",IFERROR(IN_Shock!N51,0)*Settings!$B$12,0)</f>
        <v/>
      </c>
      <c r="I308" s="2">
        <f>IFERROR(MATCH($D308,Lists!$B$5:$B$119,0),0)</f>
        <v/>
      </c>
      <c r="J308" s="2">
        <f>IFERROR(MATCH($E308,Lists!$B$124:$B$131,0),0)</f>
        <v/>
      </c>
      <c r="K308" s="2">
        <f>IF(OR($I308=0,$J308=0),0,INDEX(CALC_PP!$C$5:$J$119,$I308,$J308))</f>
        <v/>
      </c>
      <c r="L308" s="19">
        <f>IF(OR($I308=0,$J308=0,$K308=0),0,$H308*INDEX(CALC_StripData!$C$5:$DJ$119,$I308,0+$J308)/$K308)</f>
        <v/>
      </c>
      <c r="M308" s="19">
        <f>IF(OR($I308=0,$J308=0,$K308=0),0,$H308*INDEX(CALC_StripData!$C$5:$DJ$119,$I308,8+$J308)/$K308)</f>
        <v/>
      </c>
      <c r="N308" s="19">
        <f>IF(OR($I308=0,$J308=0,$K308=0),0,$H308*INDEX(CALC_StripData!$C$5:$DJ$119,$I308,16+$J308)/$K308)</f>
        <v/>
      </c>
      <c r="O308" s="19">
        <f>IF(OR($I308=0,$J308=0,$K308=0),0,$H308*INDEX(CALC_StripData!$C$5:$DJ$119,$I308,24+$J308)/$K308)</f>
        <v/>
      </c>
      <c r="P308" s="19">
        <f>IF(OR($I308=0,$J308=0,$K308=0),0,$H308*INDEX(CALC_StripData!$C$5:$DJ$119,$I308,32+$J308)/$K308)</f>
        <v/>
      </c>
      <c r="Q308" s="19">
        <f>IF(OR($I308=0,$J308=0,$K308=0),0,$H308*INDEX(CALC_StripData!$C$5:$DJ$119,$I308,40+$J308)/$K308)</f>
        <v/>
      </c>
      <c r="R308" s="19">
        <f>IF(OR($I308=0,$J308=0,$K308=0),0,$H308*INDEX(CALC_StripData!$C$5:$DJ$119,$I308,48+$J308)/$K308)</f>
        <v/>
      </c>
      <c r="S308" s="19">
        <f>IF(OR($I308=0,$J308=0,$K308=0),0,$H308*INDEX(CALC_StripData!$C$5:$DJ$119,$I308,56+$J308)/$K308)</f>
        <v/>
      </c>
      <c r="T308" s="19">
        <f>IF(OR($I308=0,$J308=0,$K308=0),0,$H308*INDEX(CALC_StripData!$C$5:$DJ$119,$I308,64+$J308)/$K308)</f>
        <v/>
      </c>
      <c r="U308" s="19">
        <f>IF(OR($I308=0,$J308=0,$K308=0),0,$H308*INDEX(CALC_StripData!$C$5:$DJ$119,$I308,72+$J308)/$K308)</f>
        <v/>
      </c>
      <c r="V308" s="19">
        <f>IF(OR($I308=0,$J308=0,$K308=0),0,$H308*INDEX(CALC_StripData!$C$5:$DJ$119,$I308,80+$J308)/$K308)</f>
        <v/>
      </c>
      <c r="W308" s="19">
        <f>IF(OR($I308=0,$J308=0,$K308=0),0,$H308*INDEX(CALC_StripData!$C$5:$DJ$119,$I308,88+$J308)/$K308)</f>
        <v/>
      </c>
      <c r="X308" s="19">
        <f>IF(OR($I308=0,$J308=0,$K308=0),0,$H308*INDEX(CALC_StripData!$C$5:$DJ$119,$I308,96+$J308)/$K308)</f>
        <v/>
      </c>
      <c r="Y308" s="19">
        <f>IF(OR($I308=0,$J308=0,$K308=0),0,$H308*INDEX(CALC_StripData!$C$5:$DJ$119,$I308,104+$J308)/$K308)</f>
        <v/>
      </c>
      <c r="Z308" s="2">
        <f>ROUND(SUM($L308:$Y308)-$H308,6)</f>
        <v/>
      </c>
    </row>
    <row r="309">
      <c r="A309" s="2" t="n">
        <v>39</v>
      </c>
      <c r="B309" s="2" t="n">
        <v>1</v>
      </c>
      <c r="C309" s="9">
        <f>Settings!$B$6+0</f>
        <v/>
      </c>
      <c r="D309" s="9">
        <f>IN_Shock!$C$52</f>
        <v/>
      </c>
      <c r="E309" s="9">
        <f>IN_Shock!$D$52</f>
        <v/>
      </c>
      <c r="F309" s="9">
        <f>IN_Shock!$E$52</f>
        <v/>
      </c>
      <c r="G309" s="9">
        <f>IN_Shock!$F$52</f>
        <v/>
      </c>
      <c r="H309" s="9">
        <f>IF($F309="Y",IFERROR(IN_Shock!G52,0)*Settings!$B$12,0)</f>
        <v/>
      </c>
      <c r="I309" s="2">
        <f>IFERROR(MATCH($D309,Lists!$B$5:$B$119,0),0)</f>
        <v/>
      </c>
      <c r="J309" s="2">
        <f>IFERROR(MATCH($E309,Lists!$B$124:$B$131,0),0)</f>
        <v/>
      </c>
      <c r="K309" s="2">
        <f>IF(OR($I309=0,$J309=0),0,INDEX(CALC_PP!$C$5:$J$119,$I309,$J309))</f>
        <v/>
      </c>
      <c r="L309" s="19">
        <f>IF(OR($I309=0,$J309=0,$K309=0),0,$H309*INDEX(CALC_StripData!$C$5:$DJ$119,$I309,0+$J309)/$K309)</f>
        <v/>
      </c>
      <c r="M309" s="19">
        <f>IF(OR($I309=0,$J309=0,$K309=0),0,$H309*INDEX(CALC_StripData!$C$5:$DJ$119,$I309,8+$J309)/$K309)</f>
        <v/>
      </c>
      <c r="N309" s="19">
        <f>IF(OR($I309=0,$J309=0,$K309=0),0,$H309*INDEX(CALC_StripData!$C$5:$DJ$119,$I309,16+$J309)/$K309)</f>
        <v/>
      </c>
      <c r="O309" s="19">
        <f>IF(OR($I309=0,$J309=0,$K309=0),0,$H309*INDEX(CALC_StripData!$C$5:$DJ$119,$I309,24+$J309)/$K309)</f>
        <v/>
      </c>
      <c r="P309" s="19">
        <f>IF(OR($I309=0,$J309=0,$K309=0),0,$H309*INDEX(CALC_StripData!$C$5:$DJ$119,$I309,32+$J309)/$K309)</f>
        <v/>
      </c>
      <c r="Q309" s="19">
        <f>IF(OR($I309=0,$J309=0,$K309=0),0,$H309*INDEX(CALC_StripData!$C$5:$DJ$119,$I309,40+$J309)/$K309)</f>
        <v/>
      </c>
      <c r="R309" s="19">
        <f>IF(OR($I309=0,$J309=0,$K309=0),0,$H309*INDEX(CALC_StripData!$C$5:$DJ$119,$I309,48+$J309)/$K309)</f>
        <v/>
      </c>
      <c r="S309" s="19">
        <f>IF(OR($I309=0,$J309=0,$K309=0),0,$H309*INDEX(CALC_StripData!$C$5:$DJ$119,$I309,56+$J309)/$K309)</f>
        <v/>
      </c>
      <c r="T309" s="19">
        <f>IF(OR($I309=0,$J309=0,$K309=0),0,$H309*INDEX(CALC_StripData!$C$5:$DJ$119,$I309,64+$J309)/$K309)</f>
        <v/>
      </c>
      <c r="U309" s="19">
        <f>IF(OR($I309=0,$J309=0,$K309=0),0,$H309*INDEX(CALC_StripData!$C$5:$DJ$119,$I309,72+$J309)/$K309)</f>
        <v/>
      </c>
      <c r="V309" s="19">
        <f>IF(OR($I309=0,$J309=0,$K309=0),0,$H309*INDEX(CALC_StripData!$C$5:$DJ$119,$I309,80+$J309)/$K309)</f>
        <v/>
      </c>
      <c r="W309" s="19">
        <f>IF(OR($I309=0,$J309=0,$K309=0),0,$H309*INDEX(CALC_StripData!$C$5:$DJ$119,$I309,88+$J309)/$K309)</f>
        <v/>
      </c>
      <c r="X309" s="19">
        <f>IF(OR($I309=0,$J309=0,$K309=0),0,$H309*INDEX(CALC_StripData!$C$5:$DJ$119,$I309,96+$J309)/$K309)</f>
        <v/>
      </c>
      <c r="Y309" s="19">
        <f>IF(OR($I309=0,$J309=0,$K309=0),0,$H309*INDEX(CALC_StripData!$C$5:$DJ$119,$I309,104+$J309)/$K309)</f>
        <v/>
      </c>
      <c r="Z309" s="2">
        <f>ROUND(SUM($L309:$Y309)-$H309,6)</f>
        <v/>
      </c>
    </row>
    <row r="310">
      <c r="A310" s="2" t="n">
        <v>39</v>
      </c>
      <c r="B310" s="2" t="n">
        <v>2</v>
      </c>
      <c r="C310" s="9">
        <f>Settings!$B$6+1</f>
        <v/>
      </c>
      <c r="D310" s="9">
        <f>IN_Shock!$C$52</f>
        <v/>
      </c>
      <c r="E310" s="9">
        <f>IN_Shock!$D$52</f>
        <v/>
      </c>
      <c r="F310" s="9">
        <f>IN_Shock!$E$52</f>
        <v/>
      </c>
      <c r="G310" s="9">
        <f>IN_Shock!$F$52</f>
        <v/>
      </c>
      <c r="H310" s="9">
        <f>IF($F310="Y",IFERROR(IN_Shock!H52,0)*Settings!$B$12,0)</f>
        <v/>
      </c>
      <c r="I310" s="2">
        <f>IFERROR(MATCH($D310,Lists!$B$5:$B$119,0),0)</f>
        <v/>
      </c>
      <c r="J310" s="2">
        <f>IFERROR(MATCH($E310,Lists!$B$124:$B$131,0),0)</f>
        <v/>
      </c>
      <c r="K310" s="2">
        <f>IF(OR($I310=0,$J310=0),0,INDEX(CALC_PP!$C$5:$J$119,$I310,$J310))</f>
        <v/>
      </c>
      <c r="L310" s="19">
        <f>IF(OR($I310=0,$J310=0,$K310=0),0,$H310*INDEX(CALC_StripData!$C$5:$DJ$119,$I310,0+$J310)/$K310)</f>
        <v/>
      </c>
      <c r="M310" s="19">
        <f>IF(OR($I310=0,$J310=0,$K310=0),0,$H310*INDEX(CALC_StripData!$C$5:$DJ$119,$I310,8+$J310)/$K310)</f>
        <v/>
      </c>
      <c r="N310" s="19">
        <f>IF(OR($I310=0,$J310=0,$K310=0),0,$H310*INDEX(CALC_StripData!$C$5:$DJ$119,$I310,16+$J310)/$K310)</f>
        <v/>
      </c>
      <c r="O310" s="19">
        <f>IF(OR($I310=0,$J310=0,$K310=0),0,$H310*INDEX(CALC_StripData!$C$5:$DJ$119,$I310,24+$J310)/$K310)</f>
        <v/>
      </c>
      <c r="P310" s="19">
        <f>IF(OR($I310=0,$J310=0,$K310=0),0,$H310*INDEX(CALC_StripData!$C$5:$DJ$119,$I310,32+$J310)/$K310)</f>
        <v/>
      </c>
      <c r="Q310" s="19">
        <f>IF(OR($I310=0,$J310=0,$K310=0),0,$H310*INDEX(CALC_StripData!$C$5:$DJ$119,$I310,40+$J310)/$K310)</f>
        <v/>
      </c>
      <c r="R310" s="19">
        <f>IF(OR($I310=0,$J310=0,$K310=0),0,$H310*INDEX(CALC_StripData!$C$5:$DJ$119,$I310,48+$J310)/$K310)</f>
        <v/>
      </c>
      <c r="S310" s="19">
        <f>IF(OR($I310=0,$J310=0,$K310=0),0,$H310*INDEX(CALC_StripData!$C$5:$DJ$119,$I310,56+$J310)/$K310)</f>
        <v/>
      </c>
      <c r="T310" s="19">
        <f>IF(OR($I310=0,$J310=0,$K310=0),0,$H310*INDEX(CALC_StripData!$C$5:$DJ$119,$I310,64+$J310)/$K310)</f>
        <v/>
      </c>
      <c r="U310" s="19">
        <f>IF(OR($I310=0,$J310=0,$K310=0),0,$H310*INDEX(CALC_StripData!$C$5:$DJ$119,$I310,72+$J310)/$K310)</f>
        <v/>
      </c>
      <c r="V310" s="19">
        <f>IF(OR($I310=0,$J310=0,$K310=0),0,$H310*INDEX(CALC_StripData!$C$5:$DJ$119,$I310,80+$J310)/$K310)</f>
        <v/>
      </c>
      <c r="W310" s="19">
        <f>IF(OR($I310=0,$J310=0,$K310=0),0,$H310*INDEX(CALC_StripData!$C$5:$DJ$119,$I310,88+$J310)/$K310)</f>
        <v/>
      </c>
      <c r="X310" s="19">
        <f>IF(OR($I310=0,$J310=0,$K310=0),0,$H310*INDEX(CALC_StripData!$C$5:$DJ$119,$I310,96+$J310)/$K310)</f>
        <v/>
      </c>
      <c r="Y310" s="19">
        <f>IF(OR($I310=0,$J310=0,$K310=0),0,$H310*INDEX(CALC_StripData!$C$5:$DJ$119,$I310,104+$J310)/$K310)</f>
        <v/>
      </c>
      <c r="Z310" s="2">
        <f>ROUND(SUM($L310:$Y310)-$H310,6)</f>
        <v/>
      </c>
    </row>
    <row r="311">
      <c r="A311" s="2" t="n">
        <v>39</v>
      </c>
      <c r="B311" s="2" t="n">
        <v>3</v>
      </c>
      <c r="C311" s="9">
        <f>Settings!$B$6+2</f>
        <v/>
      </c>
      <c r="D311" s="9">
        <f>IN_Shock!$C$52</f>
        <v/>
      </c>
      <c r="E311" s="9">
        <f>IN_Shock!$D$52</f>
        <v/>
      </c>
      <c r="F311" s="9">
        <f>IN_Shock!$E$52</f>
        <v/>
      </c>
      <c r="G311" s="9">
        <f>IN_Shock!$F$52</f>
        <v/>
      </c>
      <c r="H311" s="9">
        <f>IF($F311="Y",IFERROR(IN_Shock!I52,0)*Settings!$B$12,0)</f>
        <v/>
      </c>
      <c r="I311" s="2">
        <f>IFERROR(MATCH($D311,Lists!$B$5:$B$119,0),0)</f>
        <v/>
      </c>
      <c r="J311" s="2">
        <f>IFERROR(MATCH($E311,Lists!$B$124:$B$131,0),0)</f>
        <v/>
      </c>
      <c r="K311" s="2">
        <f>IF(OR($I311=0,$J311=0),0,INDEX(CALC_PP!$C$5:$J$119,$I311,$J311))</f>
        <v/>
      </c>
      <c r="L311" s="19">
        <f>IF(OR($I311=0,$J311=0,$K311=0),0,$H311*INDEX(CALC_StripData!$C$5:$DJ$119,$I311,0+$J311)/$K311)</f>
        <v/>
      </c>
      <c r="M311" s="19">
        <f>IF(OR($I311=0,$J311=0,$K311=0),0,$H311*INDEX(CALC_StripData!$C$5:$DJ$119,$I311,8+$J311)/$K311)</f>
        <v/>
      </c>
      <c r="N311" s="19">
        <f>IF(OR($I311=0,$J311=0,$K311=0),0,$H311*INDEX(CALC_StripData!$C$5:$DJ$119,$I311,16+$J311)/$K311)</f>
        <v/>
      </c>
      <c r="O311" s="19">
        <f>IF(OR($I311=0,$J311=0,$K311=0),0,$H311*INDEX(CALC_StripData!$C$5:$DJ$119,$I311,24+$J311)/$K311)</f>
        <v/>
      </c>
      <c r="P311" s="19">
        <f>IF(OR($I311=0,$J311=0,$K311=0),0,$H311*INDEX(CALC_StripData!$C$5:$DJ$119,$I311,32+$J311)/$K311)</f>
        <v/>
      </c>
      <c r="Q311" s="19">
        <f>IF(OR($I311=0,$J311=0,$K311=0),0,$H311*INDEX(CALC_StripData!$C$5:$DJ$119,$I311,40+$J311)/$K311)</f>
        <v/>
      </c>
      <c r="R311" s="19">
        <f>IF(OR($I311=0,$J311=0,$K311=0),0,$H311*INDEX(CALC_StripData!$C$5:$DJ$119,$I311,48+$J311)/$K311)</f>
        <v/>
      </c>
      <c r="S311" s="19">
        <f>IF(OR($I311=0,$J311=0,$K311=0),0,$H311*INDEX(CALC_StripData!$C$5:$DJ$119,$I311,56+$J311)/$K311)</f>
        <v/>
      </c>
      <c r="T311" s="19">
        <f>IF(OR($I311=0,$J311=0,$K311=0),0,$H311*INDEX(CALC_StripData!$C$5:$DJ$119,$I311,64+$J311)/$K311)</f>
        <v/>
      </c>
      <c r="U311" s="19">
        <f>IF(OR($I311=0,$J311=0,$K311=0),0,$H311*INDEX(CALC_StripData!$C$5:$DJ$119,$I311,72+$J311)/$K311)</f>
        <v/>
      </c>
      <c r="V311" s="19">
        <f>IF(OR($I311=0,$J311=0,$K311=0),0,$H311*INDEX(CALC_StripData!$C$5:$DJ$119,$I311,80+$J311)/$K311)</f>
        <v/>
      </c>
      <c r="W311" s="19">
        <f>IF(OR($I311=0,$J311=0,$K311=0),0,$H311*INDEX(CALC_StripData!$C$5:$DJ$119,$I311,88+$J311)/$K311)</f>
        <v/>
      </c>
      <c r="X311" s="19">
        <f>IF(OR($I311=0,$J311=0,$K311=0),0,$H311*INDEX(CALC_StripData!$C$5:$DJ$119,$I311,96+$J311)/$K311)</f>
        <v/>
      </c>
      <c r="Y311" s="19">
        <f>IF(OR($I311=0,$J311=0,$K311=0),0,$H311*INDEX(CALC_StripData!$C$5:$DJ$119,$I311,104+$J311)/$K311)</f>
        <v/>
      </c>
      <c r="Z311" s="2">
        <f>ROUND(SUM($L311:$Y311)-$H311,6)</f>
        <v/>
      </c>
    </row>
    <row r="312">
      <c r="A312" s="2" t="n">
        <v>39</v>
      </c>
      <c r="B312" s="2" t="n">
        <v>4</v>
      </c>
      <c r="C312" s="9">
        <f>Settings!$B$6+3</f>
        <v/>
      </c>
      <c r="D312" s="9">
        <f>IN_Shock!$C$52</f>
        <v/>
      </c>
      <c r="E312" s="9">
        <f>IN_Shock!$D$52</f>
        <v/>
      </c>
      <c r="F312" s="9">
        <f>IN_Shock!$E$52</f>
        <v/>
      </c>
      <c r="G312" s="9">
        <f>IN_Shock!$F$52</f>
        <v/>
      </c>
      <c r="H312" s="9">
        <f>IF($F312="Y",IFERROR(IN_Shock!J52,0)*Settings!$B$12,0)</f>
        <v/>
      </c>
      <c r="I312" s="2">
        <f>IFERROR(MATCH($D312,Lists!$B$5:$B$119,0),0)</f>
        <v/>
      </c>
      <c r="J312" s="2">
        <f>IFERROR(MATCH($E312,Lists!$B$124:$B$131,0),0)</f>
        <v/>
      </c>
      <c r="K312" s="2">
        <f>IF(OR($I312=0,$J312=0),0,INDEX(CALC_PP!$C$5:$J$119,$I312,$J312))</f>
        <v/>
      </c>
      <c r="L312" s="19">
        <f>IF(OR($I312=0,$J312=0,$K312=0),0,$H312*INDEX(CALC_StripData!$C$5:$DJ$119,$I312,0+$J312)/$K312)</f>
        <v/>
      </c>
      <c r="M312" s="19">
        <f>IF(OR($I312=0,$J312=0,$K312=0),0,$H312*INDEX(CALC_StripData!$C$5:$DJ$119,$I312,8+$J312)/$K312)</f>
        <v/>
      </c>
      <c r="N312" s="19">
        <f>IF(OR($I312=0,$J312=0,$K312=0),0,$H312*INDEX(CALC_StripData!$C$5:$DJ$119,$I312,16+$J312)/$K312)</f>
        <v/>
      </c>
      <c r="O312" s="19">
        <f>IF(OR($I312=0,$J312=0,$K312=0),0,$H312*INDEX(CALC_StripData!$C$5:$DJ$119,$I312,24+$J312)/$K312)</f>
        <v/>
      </c>
      <c r="P312" s="19">
        <f>IF(OR($I312=0,$J312=0,$K312=0),0,$H312*INDEX(CALC_StripData!$C$5:$DJ$119,$I312,32+$J312)/$K312)</f>
        <v/>
      </c>
      <c r="Q312" s="19">
        <f>IF(OR($I312=0,$J312=0,$K312=0),0,$H312*INDEX(CALC_StripData!$C$5:$DJ$119,$I312,40+$J312)/$K312)</f>
        <v/>
      </c>
      <c r="R312" s="19">
        <f>IF(OR($I312=0,$J312=0,$K312=0),0,$H312*INDEX(CALC_StripData!$C$5:$DJ$119,$I312,48+$J312)/$K312)</f>
        <v/>
      </c>
      <c r="S312" s="19">
        <f>IF(OR($I312=0,$J312=0,$K312=0),0,$H312*INDEX(CALC_StripData!$C$5:$DJ$119,$I312,56+$J312)/$K312)</f>
        <v/>
      </c>
      <c r="T312" s="19">
        <f>IF(OR($I312=0,$J312=0,$K312=0),0,$H312*INDEX(CALC_StripData!$C$5:$DJ$119,$I312,64+$J312)/$K312)</f>
        <v/>
      </c>
      <c r="U312" s="19">
        <f>IF(OR($I312=0,$J312=0,$K312=0),0,$H312*INDEX(CALC_StripData!$C$5:$DJ$119,$I312,72+$J312)/$K312)</f>
        <v/>
      </c>
      <c r="V312" s="19">
        <f>IF(OR($I312=0,$J312=0,$K312=0),0,$H312*INDEX(CALC_StripData!$C$5:$DJ$119,$I312,80+$J312)/$K312)</f>
        <v/>
      </c>
      <c r="W312" s="19">
        <f>IF(OR($I312=0,$J312=0,$K312=0),0,$H312*INDEX(CALC_StripData!$C$5:$DJ$119,$I312,88+$J312)/$K312)</f>
        <v/>
      </c>
      <c r="X312" s="19">
        <f>IF(OR($I312=0,$J312=0,$K312=0),0,$H312*INDEX(CALC_StripData!$C$5:$DJ$119,$I312,96+$J312)/$K312)</f>
        <v/>
      </c>
      <c r="Y312" s="19">
        <f>IF(OR($I312=0,$J312=0,$K312=0),0,$H312*INDEX(CALC_StripData!$C$5:$DJ$119,$I312,104+$J312)/$K312)</f>
        <v/>
      </c>
      <c r="Z312" s="2">
        <f>ROUND(SUM($L312:$Y312)-$H312,6)</f>
        <v/>
      </c>
    </row>
    <row r="313">
      <c r="A313" s="2" t="n">
        <v>39</v>
      </c>
      <c r="B313" s="2" t="n">
        <v>5</v>
      </c>
      <c r="C313" s="9">
        <f>Settings!$B$6+4</f>
        <v/>
      </c>
      <c r="D313" s="9">
        <f>IN_Shock!$C$52</f>
        <v/>
      </c>
      <c r="E313" s="9">
        <f>IN_Shock!$D$52</f>
        <v/>
      </c>
      <c r="F313" s="9">
        <f>IN_Shock!$E$52</f>
        <v/>
      </c>
      <c r="G313" s="9">
        <f>IN_Shock!$F$52</f>
        <v/>
      </c>
      <c r="H313" s="9">
        <f>IF($F313="Y",IFERROR(IN_Shock!K52,0)*Settings!$B$12,0)</f>
        <v/>
      </c>
      <c r="I313" s="2">
        <f>IFERROR(MATCH($D313,Lists!$B$5:$B$119,0),0)</f>
        <v/>
      </c>
      <c r="J313" s="2">
        <f>IFERROR(MATCH($E313,Lists!$B$124:$B$131,0),0)</f>
        <v/>
      </c>
      <c r="K313" s="2">
        <f>IF(OR($I313=0,$J313=0),0,INDEX(CALC_PP!$C$5:$J$119,$I313,$J313))</f>
        <v/>
      </c>
      <c r="L313" s="19">
        <f>IF(OR($I313=0,$J313=0,$K313=0),0,$H313*INDEX(CALC_StripData!$C$5:$DJ$119,$I313,0+$J313)/$K313)</f>
        <v/>
      </c>
      <c r="M313" s="19">
        <f>IF(OR($I313=0,$J313=0,$K313=0),0,$H313*INDEX(CALC_StripData!$C$5:$DJ$119,$I313,8+$J313)/$K313)</f>
        <v/>
      </c>
      <c r="N313" s="19">
        <f>IF(OR($I313=0,$J313=0,$K313=0),0,$H313*INDEX(CALC_StripData!$C$5:$DJ$119,$I313,16+$J313)/$K313)</f>
        <v/>
      </c>
      <c r="O313" s="19">
        <f>IF(OR($I313=0,$J313=0,$K313=0),0,$H313*INDEX(CALC_StripData!$C$5:$DJ$119,$I313,24+$J313)/$K313)</f>
        <v/>
      </c>
      <c r="P313" s="19">
        <f>IF(OR($I313=0,$J313=0,$K313=0),0,$H313*INDEX(CALC_StripData!$C$5:$DJ$119,$I313,32+$J313)/$K313)</f>
        <v/>
      </c>
      <c r="Q313" s="19">
        <f>IF(OR($I313=0,$J313=0,$K313=0),0,$H313*INDEX(CALC_StripData!$C$5:$DJ$119,$I313,40+$J313)/$K313)</f>
        <v/>
      </c>
      <c r="R313" s="19">
        <f>IF(OR($I313=0,$J313=0,$K313=0),0,$H313*INDEX(CALC_StripData!$C$5:$DJ$119,$I313,48+$J313)/$K313)</f>
        <v/>
      </c>
      <c r="S313" s="19">
        <f>IF(OR($I313=0,$J313=0,$K313=0),0,$H313*INDEX(CALC_StripData!$C$5:$DJ$119,$I313,56+$J313)/$K313)</f>
        <v/>
      </c>
      <c r="T313" s="19">
        <f>IF(OR($I313=0,$J313=0,$K313=0),0,$H313*INDEX(CALC_StripData!$C$5:$DJ$119,$I313,64+$J313)/$K313)</f>
        <v/>
      </c>
      <c r="U313" s="19">
        <f>IF(OR($I313=0,$J313=0,$K313=0),0,$H313*INDEX(CALC_StripData!$C$5:$DJ$119,$I313,72+$J313)/$K313)</f>
        <v/>
      </c>
      <c r="V313" s="19">
        <f>IF(OR($I313=0,$J313=0,$K313=0),0,$H313*INDEX(CALC_StripData!$C$5:$DJ$119,$I313,80+$J313)/$K313)</f>
        <v/>
      </c>
      <c r="W313" s="19">
        <f>IF(OR($I313=0,$J313=0,$K313=0),0,$H313*INDEX(CALC_StripData!$C$5:$DJ$119,$I313,88+$J313)/$K313)</f>
        <v/>
      </c>
      <c r="X313" s="19">
        <f>IF(OR($I313=0,$J313=0,$K313=0),0,$H313*INDEX(CALC_StripData!$C$5:$DJ$119,$I313,96+$J313)/$K313)</f>
        <v/>
      </c>
      <c r="Y313" s="19">
        <f>IF(OR($I313=0,$J313=0,$K313=0),0,$H313*INDEX(CALC_StripData!$C$5:$DJ$119,$I313,104+$J313)/$K313)</f>
        <v/>
      </c>
      <c r="Z313" s="2">
        <f>ROUND(SUM($L313:$Y313)-$H313,6)</f>
        <v/>
      </c>
    </row>
    <row r="314">
      <c r="A314" s="2" t="n">
        <v>39</v>
      </c>
      <c r="B314" s="2" t="n">
        <v>6</v>
      </c>
      <c r="C314" s="9">
        <f>Settings!$B$6+5</f>
        <v/>
      </c>
      <c r="D314" s="9">
        <f>IN_Shock!$C$52</f>
        <v/>
      </c>
      <c r="E314" s="9">
        <f>IN_Shock!$D$52</f>
        <v/>
      </c>
      <c r="F314" s="9">
        <f>IN_Shock!$E$52</f>
        <v/>
      </c>
      <c r="G314" s="9">
        <f>IN_Shock!$F$52</f>
        <v/>
      </c>
      <c r="H314" s="9">
        <f>IF($F314="Y",IFERROR(IN_Shock!L52,0)*Settings!$B$12,0)</f>
        <v/>
      </c>
      <c r="I314" s="2">
        <f>IFERROR(MATCH($D314,Lists!$B$5:$B$119,0),0)</f>
        <v/>
      </c>
      <c r="J314" s="2">
        <f>IFERROR(MATCH($E314,Lists!$B$124:$B$131,0),0)</f>
        <v/>
      </c>
      <c r="K314" s="2">
        <f>IF(OR($I314=0,$J314=0),0,INDEX(CALC_PP!$C$5:$J$119,$I314,$J314))</f>
        <v/>
      </c>
      <c r="L314" s="19">
        <f>IF(OR($I314=0,$J314=0,$K314=0),0,$H314*INDEX(CALC_StripData!$C$5:$DJ$119,$I314,0+$J314)/$K314)</f>
        <v/>
      </c>
      <c r="M314" s="19">
        <f>IF(OR($I314=0,$J314=0,$K314=0),0,$H314*INDEX(CALC_StripData!$C$5:$DJ$119,$I314,8+$J314)/$K314)</f>
        <v/>
      </c>
      <c r="N314" s="19">
        <f>IF(OR($I314=0,$J314=0,$K314=0),0,$H314*INDEX(CALC_StripData!$C$5:$DJ$119,$I314,16+$J314)/$K314)</f>
        <v/>
      </c>
      <c r="O314" s="19">
        <f>IF(OR($I314=0,$J314=0,$K314=0),0,$H314*INDEX(CALC_StripData!$C$5:$DJ$119,$I314,24+$J314)/$K314)</f>
        <v/>
      </c>
      <c r="P314" s="19">
        <f>IF(OR($I314=0,$J314=0,$K314=0),0,$H314*INDEX(CALC_StripData!$C$5:$DJ$119,$I314,32+$J314)/$K314)</f>
        <v/>
      </c>
      <c r="Q314" s="19">
        <f>IF(OR($I314=0,$J314=0,$K314=0),0,$H314*INDEX(CALC_StripData!$C$5:$DJ$119,$I314,40+$J314)/$K314)</f>
        <v/>
      </c>
      <c r="R314" s="19">
        <f>IF(OR($I314=0,$J314=0,$K314=0),0,$H314*INDEX(CALC_StripData!$C$5:$DJ$119,$I314,48+$J314)/$K314)</f>
        <v/>
      </c>
      <c r="S314" s="19">
        <f>IF(OR($I314=0,$J314=0,$K314=0),0,$H314*INDEX(CALC_StripData!$C$5:$DJ$119,$I314,56+$J314)/$K314)</f>
        <v/>
      </c>
      <c r="T314" s="19">
        <f>IF(OR($I314=0,$J314=0,$K314=0),0,$H314*INDEX(CALC_StripData!$C$5:$DJ$119,$I314,64+$J314)/$K314)</f>
        <v/>
      </c>
      <c r="U314" s="19">
        <f>IF(OR($I314=0,$J314=0,$K314=0),0,$H314*INDEX(CALC_StripData!$C$5:$DJ$119,$I314,72+$J314)/$K314)</f>
        <v/>
      </c>
      <c r="V314" s="19">
        <f>IF(OR($I314=0,$J314=0,$K314=0),0,$H314*INDEX(CALC_StripData!$C$5:$DJ$119,$I314,80+$J314)/$K314)</f>
        <v/>
      </c>
      <c r="W314" s="19">
        <f>IF(OR($I314=0,$J314=0,$K314=0),0,$H314*INDEX(CALC_StripData!$C$5:$DJ$119,$I314,88+$J314)/$K314)</f>
        <v/>
      </c>
      <c r="X314" s="19">
        <f>IF(OR($I314=0,$J314=0,$K314=0),0,$H314*INDEX(CALC_StripData!$C$5:$DJ$119,$I314,96+$J314)/$K314)</f>
        <v/>
      </c>
      <c r="Y314" s="19">
        <f>IF(OR($I314=0,$J314=0,$K314=0),0,$H314*INDEX(CALC_StripData!$C$5:$DJ$119,$I314,104+$J314)/$K314)</f>
        <v/>
      </c>
      <c r="Z314" s="2">
        <f>ROUND(SUM($L314:$Y314)-$H314,6)</f>
        <v/>
      </c>
    </row>
    <row r="315">
      <c r="A315" s="2" t="n">
        <v>39</v>
      </c>
      <c r="B315" s="2" t="n">
        <v>7</v>
      </c>
      <c r="C315" s="9">
        <f>Settings!$B$6+6</f>
        <v/>
      </c>
      <c r="D315" s="9">
        <f>IN_Shock!$C$52</f>
        <v/>
      </c>
      <c r="E315" s="9">
        <f>IN_Shock!$D$52</f>
        <v/>
      </c>
      <c r="F315" s="9">
        <f>IN_Shock!$E$52</f>
        <v/>
      </c>
      <c r="G315" s="9">
        <f>IN_Shock!$F$52</f>
        <v/>
      </c>
      <c r="H315" s="9">
        <f>IF($F315="Y",IFERROR(IN_Shock!M52,0)*Settings!$B$12,0)</f>
        <v/>
      </c>
      <c r="I315" s="2">
        <f>IFERROR(MATCH($D315,Lists!$B$5:$B$119,0),0)</f>
        <v/>
      </c>
      <c r="J315" s="2">
        <f>IFERROR(MATCH($E315,Lists!$B$124:$B$131,0),0)</f>
        <v/>
      </c>
      <c r="K315" s="2">
        <f>IF(OR($I315=0,$J315=0),0,INDEX(CALC_PP!$C$5:$J$119,$I315,$J315))</f>
        <v/>
      </c>
      <c r="L315" s="19">
        <f>IF(OR($I315=0,$J315=0,$K315=0),0,$H315*INDEX(CALC_StripData!$C$5:$DJ$119,$I315,0+$J315)/$K315)</f>
        <v/>
      </c>
      <c r="M315" s="19">
        <f>IF(OR($I315=0,$J315=0,$K315=0),0,$H315*INDEX(CALC_StripData!$C$5:$DJ$119,$I315,8+$J315)/$K315)</f>
        <v/>
      </c>
      <c r="N315" s="19">
        <f>IF(OR($I315=0,$J315=0,$K315=0),0,$H315*INDEX(CALC_StripData!$C$5:$DJ$119,$I315,16+$J315)/$K315)</f>
        <v/>
      </c>
      <c r="O315" s="19">
        <f>IF(OR($I315=0,$J315=0,$K315=0),0,$H315*INDEX(CALC_StripData!$C$5:$DJ$119,$I315,24+$J315)/$K315)</f>
        <v/>
      </c>
      <c r="P315" s="19">
        <f>IF(OR($I315=0,$J315=0,$K315=0),0,$H315*INDEX(CALC_StripData!$C$5:$DJ$119,$I315,32+$J315)/$K315)</f>
        <v/>
      </c>
      <c r="Q315" s="19">
        <f>IF(OR($I315=0,$J315=0,$K315=0),0,$H315*INDEX(CALC_StripData!$C$5:$DJ$119,$I315,40+$J315)/$K315)</f>
        <v/>
      </c>
      <c r="R315" s="19">
        <f>IF(OR($I315=0,$J315=0,$K315=0),0,$H315*INDEX(CALC_StripData!$C$5:$DJ$119,$I315,48+$J315)/$K315)</f>
        <v/>
      </c>
      <c r="S315" s="19">
        <f>IF(OR($I315=0,$J315=0,$K315=0),0,$H315*INDEX(CALC_StripData!$C$5:$DJ$119,$I315,56+$J315)/$K315)</f>
        <v/>
      </c>
      <c r="T315" s="19">
        <f>IF(OR($I315=0,$J315=0,$K315=0),0,$H315*INDEX(CALC_StripData!$C$5:$DJ$119,$I315,64+$J315)/$K315)</f>
        <v/>
      </c>
      <c r="U315" s="19">
        <f>IF(OR($I315=0,$J315=0,$K315=0),0,$H315*INDEX(CALC_StripData!$C$5:$DJ$119,$I315,72+$J315)/$K315)</f>
        <v/>
      </c>
      <c r="V315" s="19">
        <f>IF(OR($I315=0,$J315=0,$K315=0),0,$H315*INDEX(CALC_StripData!$C$5:$DJ$119,$I315,80+$J315)/$K315)</f>
        <v/>
      </c>
      <c r="W315" s="19">
        <f>IF(OR($I315=0,$J315=0,$K315=0),0,$H315*INDEX(CALC_StripData!$C$5:$DJ$119,$I315,88+$J315)/$K315)</f>
        <v/>
      </c>
      <c r="X315" s="19">
        <f>IF(OR($I315=0,$J315=0,$K315=0),0,$H315*INDEX(CALC_StripData!$C$5:$DJ$119,$I315,96+$J315)/$K315)</f>
        <v/>
      </c>
      <c r="Y315" s="19">
        <f>IF(OR($I315=0,$J315=0,$K315=0),0,$H315*INDEX(CALC_StripData!$C$5:$DJ$119,$I315,104+$J315)/$K315)</f>
        <v/>
      </c>
      <c r="Z315" s="2">
        <f>ROUND(SUM($L315:$Y315)-$H315,6)</f>
        <v/>
      </c>
    </row>
    <row r="316">
      <c r="A316" s="2" t="n">
        <v>39</v>
      </c>
      <c r="B316" s="2" t="n">
        <v>8</v>
      </c>
      <c r="C316" s="9">
        <f>Settings!$B$6+7</f>
        <v/>
      </c>
      <c r="D316" s="9">
        <f>IN_Shock!$C$52</f>
        <v/>
      </c>
      <c r="E316" s="9">
        <f>IN_Shock!$D$52</f>
        <v/>
      </c>
      <c r="F316" s="9">
        <f>IN_Shock!$E$52</f>
        <v/>
      </c>
      <c r="G316" s="9">
        <f>IN_Shock!$F$52</f>
        <v/>
      </c>
      <c r="H316" s="9">
        <f>IF($F316="Y",IFERROR(IN_Shock!N52,0)*Settings!$B$12,0)</f>
        <v/>
      </c>
      <c r="I316" s="2">
        <f>IFERROR(MATCH($D316,Lists!$B$5:$B$119,0),0)</f>
        <v/>
      </c>
      <c r="J316" s="2">
        <f>IFERROR(MATCH($E316,Lists!$B$124:$B$131,0),0)</f>
        <v/>
      </c>
      <c r="K316" s="2">
        <f>IF(OR($I316=0,$J316=0),0,INDEX(CALC_PP!$C$5:$J$119,$I316,$J316))</f>
        <v/>
      </c>
      <c r="L316" s="19">
        <f>IF(OR($I316=0,$J316=0,$K316=0),0,$H316*INDEX(CALC_StripData!$C$5:$DJ$119,$I316,0+$J316)/$K316)</f>
        <v/>
      </c>
      <c r="M316" s="19">
        <f>IF(OR($I316=0,$J316=0,$K316=0),0,$H316*INDEX(CALC_StripData!$C$5:$DJ$119,$I316,8+$J316)/$K316)</f>
        <v/>
      </c>
      <c r="N316" s="19">
        <f>IF(OR($I316=0,$J316=0,$K316=0),0,$H316*INDEX(CALC_StripData!$C$5:$DJ$119,$I316,16+$J316)/$K316)</f>
        <v/>
      </c>
      <c r="O316" s="19">
        <f>IF(OR($I316=0,$J316=0,$K316=0),0,$H316*INDEX(CALC_StripData!$C$5:$DJ$119,$I316,24+$J316)/$K316)</f>
        <v/>
      </c>
      <c r="P316" s="19">
        <f>IF(OR($I316=0,$J316=0,$K316=0),0,$H316*INDEX(CALC_StripData!$C$5:$DJ$119,$I316,32+$J316)/$K316)</f>
        <v/>
      </c>
      <c r="Q316" s="19">
        <f>IF(OR($I316=0,$J316=0,$K316=0),0,$H316*INDEX(CALC_StripData!$C$5:$DJ$119,$I316,40+$J316)/$K316)</f>
        <v/>
      </c>
      <c r="R316" s="19">
        <f>IF(OR($I316=0,$J316=0,$K316=0),0,$H316*INDEX(CALC_StripData!$C$5:$DJ$119,$I316,48+$J316)/$K316)</f>
        <v/>
      </c>
      <c r="S316" s="19">
        <f>IF(OR($I316=0,$J316=0,$K316=0),0,$H316*INDEX(CALC_StripData!$C$5:$DJ$119,$I316,56+$J316)/$K316)</f>
        <v/>
      </c>
      <c r="T316" s="19">
        <f>IF(OR($I316=0,$J316=0,$K316=0),0,$H316*INDEX(CALC_StripData!$C$5:$DJ$119,$I316,64+$J316)/$K316)</f>
        <v/>
      </c>
      <c r="U316" s="19">
        <f>IF(OR($I316=0,$J316=0,$K316=0),0,$H316*INDEX(CALC_StripData!$C$5:$DJ$119,$I316,72+$J316)/$K316)</f>
        <v/>
      </c>
      <c r="V316" s="19">
        <f>IF(OR($I316=0,$J316=0,$K316=0),0,$H316*INDEX(CALC_StripData!$C$5:$DJ$119,$I316,80+$J316)/$K316)</f>
        <v/>
      </c>
      <c r="W316" s="19">
        <f>IF(OR($I316=0,$J316=0,$K316=0),0,$H316*INDEX(CALC_StripData!$C$5:$DJ$119,$I316,88+$J316)/$K316)</f>
        <v/>
      </c>
      <c r="X316" s="19">
        <f>IF(OR($I316=0,$J316=0,$K316=0),0,$H316*INDEX(CALC_StripData!$C$5:$DJ$119,$I316,96+$J316)/$K316)</f>
        <v/>
      </c>
      <c r="Y316" s="19">
        <f>IF(OR($I316=0,$J316=0,$K316=0),0,$H316*INDEX(CALC_StripData!$C$5:$DJ$119,$I316,104+$J316)/$K316)</f>
        <v/>
      </c>
      <c r="Z316" s="2">
        <f>ROUND(SUM($L316:$Y316)-$H316,6)</f>
        <v/>
      </c>
    </row>
    <row r="317">
      <c r="A317" s="2" t="n">
        <v>40</v>
      </c>
      <c r="B317" s="2" t="n">
        <v>1</v>
      </c>
      <c r="C317" s="9">
        <f>Settings!$B$6+0</f>
        <v/>
      </c>
      <c r="D317" s="9">
        <f>IN_Shock!$C$53</f>
        <v/>
      </c>
      <c r="E317" s="9">
        <f>IN_Shock!$D$53</f>
        <v/>
      </c>
      <c r="F317" s="9">
        <f>IN_Shock!$E$53</f>
        <v/>
      </c>
      <c r="G317" s="9">
        <f>IN_Shock!$F$53</f>
        <v/>
      </c>
      <c r="H317" s="9">
        <f>IF($F317="Y",IFERROR(IN_Shock!G53,0)*Settings!$B$12,0)</f>
        <v/>
      </c>
      <c r="I317" s="2">
        <f>IFERROR(MATCH($D317,Lists!$B$5:$B$119,0),0)</f>
        <v/>
      </c>
      <c r="J317" s="2">
        <f>IFERROR(MATCH($E317,Lists!$B$124:$B$131,0),0)</f>
        <v/>
      </c>
      <c r="K317" s="2">
        <f>IF(OR($I317=0,$J317=0),0,INDEX(CALC_PP!$C$5:$J$119,$I317,$J317))</f>
        <v/>
      </c>
      <c r="L317" s="19">
        <f>IF(OR($I317=0,$J317=0,$K317=0),0,$H317*INDEX(CALC_StripData!$C$5:$DJ$119,$I317,0+$J317)/$K317)</f>
        <v/>
      </c>
      <c r="M317" s="19">
        <f>IF(OR($I317=0,$J317=0,$K317=0),0,$H317*INDEX(CALC_StripData!$C$5:$DJ$119,$I317,8+$J317)/$K317)</f>
        <v/>
      </c>
      <c r="N317" s="19">
        <f>IF(OR($I317=0,$J317=0,$K317=0),0,$H317*INDEX(CALC_StripData!$C$5:$DJ$119,$I317,16+$J317)/$K317)</f>
        <v/>
      </c>
      <c r="O317" s="19">
        <f>IF(OR($I317=0,$J317=0,$K317=0),0,$H317*INDEX(CALC_StripData!$C$5:$DJ$119,$I317,24+$J317)/$K317)</f>
        <v/>
      </c>
      <c r="P317" s="19">
        <f>IF(OR($I317=0,$J317=0,$K317=0),0,$H317*INDEX(CALC_StripData!$C$5:$DJ$119,$I317,32+$J317)/$K317)</f>
        <v/>
      </c>
      <c r="Q317" s="19">
        <f>IF(OR($I317=0,$J317=0,$K317=0),0,$H317*INDEX(CALC_StripData!$C$5:$DJ$119,$I317,40+$J317)/$K317)</f>
        <v/>
      </c>
      <c r="R317" s="19">
        <f>IF(OR($I317=0,$J317=0,$K317=0),0,$H317*INDEX(CALC_StripData!$C$5:$DJ$119,$I317,48+$J317)/$K317)</f>
        <v/>
      </c>
      <c r="S317" s="19">
        <f>IF(OR($I317=0,$J317=0,$K317=0),0,$H317*INDEX(CALC_StripData!$C$5:$DJ$119,$I317,56+$J317)/$K317)</f>
        <v/>
      </c>
      <c r="T317" s="19">
        <f>IF(OR($I317=0,$J317=0,$K317=0),0,$H317*INDEX(CALC_StripData!$C$5:$DJ$119,$I317,64+$J317)/$K317)</f>
        <v/>
      </c>
      <c r="U317" s="19">
        <f>IF(OR($I317=0,$J317=0,$K317=0),0,$H317*INDEX(CALC_StripData!$C$5:$DJ$119,$I317,72+$J317)/$K317)</f>
        <v/>
      </c>
      <c r="V317" s="19">
        <f>IF(OR($I317=0,$J317=0,$K317=0),0,$H317*INDEX(CALC_StripData!$C$5:$DJ$119,$I317,80+$J317)/$K317)</f>
        <v/>
      </c>
      <c r="W317" s="19">
        <f>IF(OR($I317=0,$J317=0,$K317=0),0,$H317*INDEX(CALC_StripData!$C$5:$DJ$119,$I317,88+$J317)/$K317)</f>
        <v/>
      </c>
      <c r="X317" s="19">
        <f>IF(OR($I317=0,$J317=0,$K317=0),0,$H317*INDEX(CALC_StripData!$C$5:$DJ$119,$I317,96+$J317)/$K317)</f>
        <v/>
      </c>
      <c r="Y317" s="19">
        <f>IF(OR($I317=0,$J317=0,$K317=0),0,$H317*INDEX(CALC_StripData!$C$5:$DJ$119,$I317,104+$J317)/$K317)</f>
        <v/>
      </c>
      <c r="Z317" s="2">
        <f>ROUND(SUM($L317:$Y317)-$H317,6)</f>
        <v/>
      </c>
    </row>
    <row r="318">
      <c r="A318" s="2" t="n">
        <v>40</v>
      </c>
      <c r="B318" s="2" t="n">
        <v>2</v>
      </c>
      <c r="C318" s="9">
        <f>Settings!$B$6+1</f>
        <v/>
      </c>
      <c r="D318" s="9">
        <f>IN_Shock!$C$53</f>
        <v/>
      </c>
      <c r="E318" s="9">
        <f>IN_Shock!$D$53</f>
        <v/>
      </c>
      <c r="F318" s="9">
        <f>IN_Shock!$E$53</f>
        <v/>
      </c>
      <c r="G318" s="9">
        <f>IN_Shock!$F$53</f>
        <v/>
      </c>
      <c r="H318" s="9">
        <f>IF($F318="Y",IFERROR(IN_Shock!H53,0)*Settings!$B$12,0)</f>
        <v/>
      </c>
      <c r="I318" s="2">
        <f>IFERROR(MATCH($D318,Lists!$B$5:$B$119,0),0)</f>
        <v/>
      </c>
      <c r="J318" s="2">
        <f>IFERROR(MATCH($E318,Lists!$B$124:$B$131,0),0)</f>
        <v/>
      </c>
      <c r="K318" s="2">
        <f>IF(OR($I318=0,$J318=0),0,INDEX(CALC_PP!$C$5:$J$119,$I318,$J318))</f>
        <v/>
      </c>
      <c r="L318" s="19">
        <f>IF(OR($I318=0,$J318=0,$K318=0),0,$H318*INDEX(CALC_StripData!$C$5:$DJ$119,$I318,0+$J318)/$K318)</f>
        <v/>
      </c>
      <c r="M318" s="19">
        <f>IF(OR($I318=0,$J318=0,$K318=0),0,$H318*INDEX(CALC_StripData!$C$5:$DJ$119,$I318,8+$J318)/$K318)</f>
        <v/>
      </c>
      <c r="N318" s="19">
        <f>IF(OR($I318=0,$J318=0,$K318=0),0,$H318*INDEX(CALC_StripData!$C$5:$DJ$119,$I318,16+$J318)/$K318)</f>
        <v/>
      </c>
      <c r="O318" s="19">
        <f>IF(OR($I318=0,$J318=0,$K318=0),0,$H318*INDEX(CALC_StripData!$C$5:$DJ$119,$I318,24+$J318)/$K318)</f>
        <v/>
      </c>
      <c r="P318" s="19">
        <f>IF(OR($I318=0,$J318=0,$K318=0),0,$H318*INDEX(CALC_StripData!$C$5:$DJ$119,$I318,32+$J318)/$K318)</f>
        <v/>
      </c>
      <c r="Q318" s="19">
        <f>IF(OR($I318=0,$J318=0,$K318=0),0,$H318*INDEX(CALC_StripData!$C$5:$DJ$119,$I318,40+$J318)/$K318)</f>
        <v/>
      </c>
      <c r="R318" s="19">
        <f>IF(OR($I318=0,$J318=0,$K318=0),0,$H318*INDEX(CALC_StripData!$C$5:$DJ$119,$I318,48+$J318)/$K318)</f>
        <v/>
      </c>
      <c r="S318" s="19">
        <f>IF(OR($I318=0,$J318=0,$K318=0),0,$H318*INDEX(CALC_StripData!$C$5:$DJ$119,$I318,56+$J318)/$K318)</f>
        <v/>
      </c>
      <c r="T318" s="19">
        <f>IF(OR($I318=0,$J318=0,$K318=0),0,$H318*INDEX(CALC_StripData!$C$5:$DJ$119,$I318,64+$J318)/$K318)</f>
        <v/>
      </c>
      <c r="U318" s="19">
        <f>IF(OR($I318=0,$J318=0,$K318=0),0,$H318*INDEX(CALC_StripData!$C$5:$DJ$119,$I318,72+$J318)/$K318)</f>
        <v/>
      </c>
      <c r="V318" s="19">
        <f>IF(OR($I318=0,$J318=0,$K318=0),0,$H318*INDEX(CALC_StripData!$C$5:$DJ$119,$I318,80+$J318)/$K318)</f>
        <v/>
      </c>
      <c r="W318" s="19">
        <f>IF(OR($I318=0,$J318=0,$K318=0),0,$H318*INDEX(CALC_StripData!$C$5:$DJ$119,$I318,88+$J318)/$K318)</f>
        <v/>
      </c>
      <c r="X318" s="19">
        <f>IF(OR($I318=0,$J318=0,$K318=0),0,$H318*INDEX(CALC_StripData!$C$5:$DJ$119,$I318,96+$J318)/$K318)</f>
        <v/>
      </c>
      <c r="Y318" s="19">
        <f>IF(OR($I318=0,$J318=0,$K318=0),0,$H318*INDEX(CALC_StripData!$C$5:$DJ$119,$I318,104+$J318)/$K318)</f>
        <v/>
      </c>
      <c r="Z318" s="2">
        <f>ROUND(SUM($L318:$Y318)-$H318,6)</f>
        <v/>
      </c>
    </row>
    <row r="319">
      <c r="A319" s="2" t="n">
        <v>40</v>
      </c>
      <c r="B319" s="2" t="n">
        <v>3</v>
      </c>
      <c r="C319" s="9">
        <f>Settings!$B$6+2</f>
        <v/>
      </c>
      <c r="D319" s="9">
        <f>IN_Shock!$C$53</f>
        <v/>
      </c>
      <c r="E319" s="9">
        <f>IN_Shock!$D$53</f>
        <v/>
      </c>
      <c r="F319" s="9">
        <f>IN_Shock!$E$53</f>
        <v/>
      </c>
      <c r="G319" s="9">
        <f>IN_Shock!$F$53</f>
        <v/>
      </c>
      <c r="H319" s="9">
        <f>IF($F319="Y",IFERROR(IN_Shock!I53,0)*Settings!$B$12,0)</f>
        <v/>
      </c>
      <c r="I319" s="2">
        <f>IFERROR(MATCH($D319,Lists!$B$5:$B$119,0),0)</f>
        <v/>
      </c>
      <c r="J319" s="2">
        <f>IFERROR(MATCH($E319,Lists!$B$124:$B$131,0),0)</f>
        <v/>
      </c>
      <c r="K319" s="2">
        <f>IF(OR($I319=0,$J319=0),0,INDEX(CALC_PP!$C$5:$J$119,$I319,$J319))</f>
        <v/>
      </c>
      <c r="L319" s="19">
        <f>IF(OR($I319=0,$J319=0,$K319=0),0,$H319*INDEX(CALC_StripData!$C$5:$DJ$119,$I319,0+$J319)/$K319)</f>
        <v/>
      </c>
      <c r="M319" s="19">
        <f>IF(OR($I319=0,$J319=0,$K319=0),0,$H319*INDEX(CALC_StripData!$C$5:$DJ$119,$I319,8+$J319)/$K319)</f>
        <v/>
      </c>
      <c r="N319" s="19">
        <f>IF(OR($I319=0,$J319=0,$K319=0),0,$H319*INDEX(CALC_StripData!$C$5:$DJ$119,$I319,16+$J319)/$K319)</f>
        <v/>
      </c>
      <c r="O319" s="19">
        <f>IF(OR($I319=0,$J319=0,$K319=0),0,$H319*INDEX(CALC_StripData!$C$5:$DJ$119,$I319,24+$J319)/$K319)</f>
        <v/>
      </c>
      <c r="P319" s="19">
        <f>IF(OR($I319=0,$J319=0,$K319=0),0,$H319*INDEX(CALC_StripData!$C$5:$DJ$119,$I319,32+$J319)/$K319)</f>
        <v/>
      </c>
      <c r="Q319" s="19">
        <f>IF(OR($I319=0,$J319=0,$K319=0),0,$H319*INDEX(CALC_StripData!$C$5:$DJ$119,$I319,40+$J319)/$K319)</f>
        <v/>
      </c>
      <c r="R319" s="19">
        <f>IF(OR($I319=0,$J319=0,$K319=0),0,$H319*INDEX(CALC_StripData!$C$5:$DJ$119,$I319,48+$J319)/$K319)</f>
        <v/>
      </c>
      <c r="S319" s="19">
        <f>IF(OR($I319=0,$J319=0,$K319=0),0,$H319*INDEX(CALC_StripData!$C$5:$DJ$119,$I319,56+$J319)/$K319)</f>
        <v/>
      </c>
      <c r="T319" s="19">
        <f>IF(OR($I319=0,$J319=0,$K319=0),0,$H319*INDEX(CALC_StripData!$C$5:$DJ$119,$I319,64+$J319)/$K319)</f>
        <v/>
      </c>
      <c r="U319" s="19">
        <f>IF(OR($I319=0,$J319=0,$K319=0),0,$H319*INDEX(CALC_StripData!$C$5:$DJ$119,$I319,72+$J319)/$K319)</f>
        <v/>
      </c>
      <c r="V319" s="19">
        <f>IF(OR($I319=0,$J319=0,$K319=0),0,$H319*INDEX(CALC_StripData!$C$5:$DJ$119,$I319,80+$J319)/$K319)</f>
        <v/>
      </c>
      <c r="W319" s="19">
        <f>IF(OR($I319=0,$J319=0,$K319=0),0,$H319*INDEX(CALC_StripData!$C$5:$DJ$119,$I319,88+$J319)/$K319)</f>
        <v/>
      </c>
      <c r="X319" s="19">
        <f>IF(OR($I319=0,$J319=0,$K319=0),0,$H319*INDEX(CALC_StripData!$C$5:$DJ$119,$I319,96+$J319)/$K319)</f>
        <v/>
      </c>
      <c r="Y319" s="19">
        <f>IF(OR($I319=0,$J319=0,$K319=0),0,$H319*INDEX(CALC_StripData!$C$5:$DJ$119,$I319,104+$J319)/$K319)</f>
        <v/>
      </c>
      <c r="Z319" s="2">
        <f>ROUND(SUM($L319:$Y319)-$H319,6)</f>
        <v/>
      </c>
    </row>
    <row r="320">
      <c r="A320" s="2" t="n">
        <v>40</v>
      </c>
      <c r="B320" s="2" t="n">
        <v>4</v>
      </c>
      <c r="C320" s="9">
        <f>Settings!$B$6+3</f>
        <v/>
      </c>
      <c r="D320" s="9">
        <f>IN_Shock!$C$53</f>
        <v/>
      </c>
      <c r="E320" s="9">
        <f>IN_Shock!$D$53</f>
        <v/>
      </c>
      <c r="F320" s="9">
        <f>IN_Shock!$E$53</f>
        <v/>
      </c>
      <c r="G320" s="9">
        <f>IN_Shock!$F$53</f>
        <v/>
      </c>
      <c r="H320" s="9">
        <f>IF($F320="Y",IFERROR(IN_Shock!J53,0)*Settings!$B$12,0)</f>
        <v/>
      </c>
      <c r="I320" s="2">
        <f>IFERROR(MATCH($D320,Lists!$B$5:$B$119,0),0)</f>
        <v/>
      </c>
      <c r="J320" s="2">
        <f>IFERROR(MATCH($E320,Lists!$B$124:$B$131,0),0)</f>
        <v/>
      </c>
      <c r="K320" s="2">
        <f>IF(OR($I320=0,$J320=0),0,INDEX(CALC_PP!$C$5:$J$119,$I320,$J320))</f>
        <v/>
      </c>
      <c r="L320" s="19">
        <f>IF(OR($I320=0,$J320=0,$K320=0),0,$H320*INDEX(CALC_StripData!$C$5:$DJ$119,$I320,0+$J320)/$K320)</f>
        <v/>
      </c>
      <c r="M320" s="19">
        <f>IF(OR($I320=0,$J320=0,$K320=0),0,$H320*INDEX(CALC_StripData!$C$5:$DJ$119,$I320,8+$J320)/$K320)</f>
        <v/>
      </c>
      <c r="N320" s="19">
        <f>IF(OR($I320=0,$J320=0,$K320=0),0,$H320*INDEX(CALC_StripData!$C$5:$DJ$119,$I320,16+$J320)/$K320)</f>
        <v/>
      </c>
      <c r="O320" s="19">
        <f>IF(OR($I320=0,$J320=0,$K320=0),0,$H320*INDEX(CALC_StripData!$C$5:$DJ$119,$I320,24+$J320)/$K320)</f>
        <v/>
      </c>
      <c r="P320" s="19">
        <f>IF(OR($I320=0,$J320=0,$K320=0),0,$H320*INDEX(CALC_StripData!$C$5:$DJ$119,$I320,32+$J320)/$K320)</f>
        <v/>
      </c>
      <c r="Q320" s="19">
        <f>IF(OR($I320=0,$J320=0,$K320=0),0,$H320*INDEX(CALC_StripData!$C$5:$DJ$119,$I320,40+$J320)/$K320)</f>
        <v/>
      </c>
      <c r="R320" s="19">
        <f>IF(OR($I320=0,$J320=0,$K320=0),0,$H320*INDEX(CALC_StripData!$C$5:$DJ$119,$I320,48+$J320)/$K320)</f>
        <v/>
      </c>
      <c r="S320" s="19">
        <f>IF(OR($I320=0,$J320=0,$K320=0),0,$H320*INDEX(CALC_StripData!$C$5:$DJ$119,$I320,56+$J320)/$K320)</f>
        <v/>
      </c>
      <c r="T320" s="19">
        <f>IF(OR($I320=0,$J320=0,$K320=0),0,$H320*INDEX(CALC_StripData!$C$5:$DJ$119,$I320,64+$J320)/$K320)</f>
        <v/>
      </c>
      <c r="U320" s="19">
        <f>IF(OR($I320=0,$J320=0,$K320=0),0,$H320*INDEX(CALC_StripData!$C$5:$DJ$119,$I320,72+$J320)/$K320)</f>
        <v/>
      </c>
      <c r="V320" s="19">
        <f>IF(OR($I320=0,$J320=0,$K320=0),0,$H320*INDEX(CALC_StripData!$C$5:$DJ$119,$I320,80+$J320)/$K320)</f>
        <v/>
      </c>
      <c r="W320" s="19">
        <f>IF(OR($I320=0,$J320=0,$K320=0),0,$H320*INDEX(CALC_StripData!$C$5:$DJ$119,$I320,88+$J320)/$K320)</f>
        <v/>
      </c>
      <c r="X320" s="19">
        <f>IF(OR($I320=0,$J320=0,$K320=0),0,$H320*INDEX(CALC_StripData!$C$5:$DJ$119,$I320,96+$J320)/$K320)</f>
        <v/>
      </c>
      <c r="Y320" s="19">
        <f>IF(OR($I320=0,$J320=0,$K320=0),0,$H320*INDEX(CALC_StripData!$C$5:$DJ$119,$I320,104+$J320)/$K320)</f>
        <v/>
      </c>
      <c r="Z320" s="2">
        <f>ROUND(SUM($L320:$Y320)-$H320,6)</f>
        <v/>
      </c>
    </row>
    <row r="321">
      <c r="A321" s="2" t="n">
        <v>40</v>
      </c>
      <c r="B321" s="2" t="n">
        <v>5</v>
      </c>
      <c r="C321" s="9">
        <f>Settings!$B$6+4</f>
        <v/>
      </c>
      <c r="D321" s="9">
        <f>IN_Shock!$C$53</f>
        <v/>
      </c>
      <c r="E321" s="9">
        <f>IN_Shock!$D$53</f>
        <v/>
      </c>
      <c r="F321" s="9">
        <f>IN_Shock!$E$53</f>
        <v/>
      </c>
      <c r="G321" s="9">
        <f>IN_Shock!$F$53</f>
        <v/>
      </c>
      <c r="H321" s="9">
        <f>IF($F321="Y",IFERROR(IN_Shock!K53,0)*Settings!$B$12,0)</f>
        <v/>
      </c>
      <c r="I321" s="2">
        <f>IFERROR(MATCH($D321,Lists!$B$5:$B$119,0),0)</f>
        <v/>
      </c>
      <c r="J321" s="2">
        <f>IFERROR(MATCH($E321,Lists!$B$124:$B$131,0),0)</f>
        <v/>
      </c>
      <c r="K321" s="2">
        <f>IF(OR($I321=0,$J321=0),0,INDEX(CALC_PP!$C$5:$J$119,$I321,$J321))</f>
        <v/>
      </c>
      <c r="L321" s="19">
        <f>IF(OR($I321=0,$J321=0,$K321=0),0,$H321*INDEX(CALC_StripData!$C$5:$DJ$119,$I321,0+$J321)/$K321)</f>
        <v/>
      </c>
      <c r="M321" s="19">
        <f>IF(OR($I321=0,$J321=0,$K321=0),0,$H321*INDEX(CALC_StripData!$C$5:$DJ$119,$I321,8+$J321)/$K321)</f>
        <v/>
      </c>
      <c r="N321" s="19">
        <f>IF(OR($I321=0,$J321=0,$K321=0),0,$H321*INDEX(CALC_StripData!$C$5:$DJ$119,$I321,16+$J321)/$K321)</f>
        <v/>
      </c>
      <c r="O321" s="19">
        <f>IF(OR($I321=0,$J321=0,$K321=0),0,$H321*INDEX(CALC_StripData!$C$5:$DJ$119,$I321,24+$J321)/$K321)</f>
        <v/>
      </c>
      <c r="P321" s="19">
        <f>IF(OR($I321=0,$J321=0,$K321=0),0,$H321*INDEX(CALC_StripData!$C$5:$DJ$119,$I321,32+$J321)/$K321)</f>
        <v/>
      </c>
      <c r="Q321" s="19">
        <f>IF(OR($I321=0,$J321=0,$K321=0),0,$H321*INDEX(CALC_StripData!$C$5:$DJ$119,$I321,40+$J321)/$K321)</f>
        <v/>
      </c>
      <c r="R321" s="19">
        <f>IF(OR($I321=0,$J321=0,$K321=0),0,$H321*INDEX(CALC_StripData!$C$5:$DJ$119,$I321,48+$J321)/$K321)</f>
        <v/>
      </c>
      <c r="S321" s="19">
        <f>IF(OR($I321=0,$J321=0,$K321=0),0,$H321*INDEX(CALC_StripData!$C$5:$DJ$119,$I321,56+$J321)/$K321)</f>
        <v/>
      </c>
      <c r="T321" s="19">
        <f>IF(OR($I321=0,$J321=0,$K321=0),0,$H321*INDEX(CALC_StripData!$C$5:$DJ$119,$I321,64+$J321)/$K321)</f>
        <v/>
      </c>
      <c r="U321" s="19">
        <f>IF(OR($I321=0,$J321=0,$K321=0),0,$H321*INDEX(CALC_StripData!$C$5:$DJ$119,$I321,72+$J321)/$K321)</f>
        <v/>
      </c>
      <c r="V321" s="19">
        <f>IF(OR($I321=0,$J321=0,$K321=0),0,$H321*INDEX(CALC_StripData!$C$5:$DJ$119,$I321,80+$J321)/$K321)</f>
        <v/>
      </c>
      <c r="W321" s="19">
        <f>IF(OR($I321=0,$J321=0,$K321=0),0,$H321*INDEX(CALC_StripData!$C$5:$DJ$119,$I321,88+$J321)/$K321)</f>
        <v/>
      </c>
      <c r="X321" s="19">
        <f>IF(OR($I321=0,$J321=0,$K321=0),0,$H321*INDEX(CALC_StripData!$C$5:$DJ$119,$I321,96+$J321)/$K321)</f>
        <v/>
      </c>
      <c r="Y321" s="19">
        <f>IF(OR($I321=0,$J321=0,$K321=0),0,$H321*INDEX(CALC_StripData!$C$5:$DJ$119,$I321,104+$J321)/$K321)</f>
        <v/>
      </c>
      <c r="Z321" s="2">
        <f>ROUND(SUM($L321:$Y321)-$H321,6)</f>
        <v/>
      </c>
    </row>
    <row r="322">
      <c r="A322" s="2" t="n">
        <v>40</v>
      </c>
      <c r="B322" s="2" t="n">
        <v>6</v>
      </c>
      <c r="C322" s="9">
        <f>Settings!$B$6+5</f>
        <v/>
      </c>
      <c r="D322" s="9">
        <f>IN_Shock!$C$53</f>
        <v/>
      </c>
      <c r="E322" s="9">
        <f>IN_Shock!$D$53</f>
        <v/>
      </c>
      <c r="F322" s="9">
        <f>IN_Shock!$E$53</f>
        <v/>
      </c>
      <c r="G322" s="9">
        <f>IN_Shock!$F$53</f>
        <v/>
      </c>
      <c r="H322" s="9">
        <f>IF($F322="Y",IFERROR(IN_Shock!L53,0)*Settings!$B$12,0)</f>
        <v/>
      </c>
      <c r="I322" s="2">
        <f>IFERROR(MATCH($D322,Lists!$B$5:$B$119,0),0)</f>
        <v/>
      </c>
      <c r="J322" s="2">
        <f>IFERROR(MATCH($E322,Lists!$B$124:$B$131,0),0)</f>
        <v/>
      </c>
      <c r="K322" s="2">
        <f>IF(OR($I322=0,$J322=0),0,INDEX(CALC_PP!$C$5:$J$119,$I322,$J322))</f>
        <v/>
      </c>
      <c r="L322" s="19">
        <f>IF(OR($I322=0,$J322=0,$K322=0),0,$H322*INDEX(CALC_StripData!$C$5:$DJ$119,$I322,0+$J322)/$K322)</f>
        <v/>
      </c>
      <c r="M322" s="19">
        <f>IF(OR($I322=0,$J322=0,$K322=0),0,$H322*INDEX(CALC_StripData!$C$5:$DJ$119,$I322,8+$J322)/$K322)</f>
        <v/>
      </c>
      <c r="N322" s="19">
        <f>IF(OR($I322=0,$J322=0,$K322=0),0,$H322*INDEX(CALC_StripData!$C$5:$DJ$119,$I322,16+$J322)/$K322)</f>
        <v/>
      </c>
      <c r="O322" s="19">
        <f>IF(OR($I322=0,$J322=0,$K322=0),0,$H322*INDEX(CALC_StripData!$C$5:$DJ$119,$I322,24+$J322)/$K322)</f>
        <v/>
      </c>
      <c r="P322" s="19">
        <f>IF(OR($I322=0,$J322=0,$K322=0),0,$H322*INDEX(CALC_StripData!$C$5:$DJ$119,$I322,32+$J322)/$K322)</f>
        <v/>
      </c>
      <c r="Q322" s="19">
        <f>IF(OR($I322=0,$J322=0,$K322=0),0,$H322*INDEX(CALC_StripData!$C$5:$DJ$119,$I322,40+$J322)/$K322)</f>
        <v/>
      </c>
      <c r="R322" s="19">
        <f>IF(OR($I322=0,$J322=0,$K322=0),0,$H322*INDEX(CALC_StripData!$C$5:$DJ$119,$I322,48+$J322)/$K322)</f>
        <v/>
      </c>
      <c r="S322" s="19">
        <f>IF(OR($I322=0,$J322=0,$K322=0),0,$H322*INDEX(CALC_StripData!$C$5:$DJ$119,$I322,56+$J322)/$K322)</f>
        <v/>
      </c>
      <c r="T322" s="19">
        <f>IF(OR($I322=0,$J322=0,$K322=0),0,$H322*INDEX(CALC_StripData!$C$5:$DJ$119,$I322,64+$J322)/$K322)</f>
        <v/>
      </c>
      <c r="U322" s="19">
        <f>IF(OR($I322=0,$J322=0,$K322=0),0,$H322*INDEX(CALC_StripData!$C$5:$DJ$119,$I322,72+$J322)/$K322)</f>
        <v/>
      </c>
      <c r="V322" s="19">
        <f>IF(OR($I322=0,$J322=0,$K322=0),0,$H322*INDEX(CALC_StripData!$C$5:$DJ$119,$I322,80+$J322)/$K322)</f>
        <v/>
      </c>
      <c r="W322" s="19">
        <f>IF(OR($I322=0,$J322=0,$K322=0),0,$H322*INDEX(CALC_StripData!$C$5:$DJ$119,$I322,88+$J322)/$K322)</f>
        <v/>
      </c>
      <c r="X322" s="19">
        <f>IF(OR($I322=0,$J322=0,$K322=0),0,$H322*INDEX(CALC_StripData!$C$5:$DJ$119,$I322,96+$J322)/$K322)</f>
        <v/>
      </c>
      <c r="Y322" s="19">
        <f>IF(OR($I322=0,$J322=0,$K322=0),0,$H322*INDEX(CALC_StripData!$C$5:$DJ$119,$I322,104+$J322)/$K322)</f>
        <v/>
      </c>
      <c r="Z322" s="2">
        <f>ROUND(SUM($L322:$Y322)-$H322,6)</f>
        <v/>
      </c>
    </row>
    <row r="323">
      <c r="A323" s="2" t="n">
        <v>40</v>
      </c>
      <c r="B323" s="2" t="n">
        <v>7</v>
      </c>
      <c r="C323" s="9">
        <f>Settings!$B$6+6</f>
        <v/>
      </c>
      <c r="D323" s="9">
        <f>IN_Shock!$C$53</f>
        <v/>
      </c>
      <c r="E323" s="9">
        <f>IN_Shock!$D$53</f>
        <v/>
      </c>
      <c r="F323" s="9">
        <f>IN_Shock!$E$53</f>
        <v/>
      </c>
      <c r="G323" s="9">
        <f>IN_Shock!$F$53</f>
        <v/>
      </c>
      <c r="H323" s="9">
        <f>IF($F323="Y",IFERROR(IN_Shock!M53,0)*Settings!$B$12,0)</f>
        <v/>
      </c>
      <c r="I323" s="2">
        <f>IFERROR(MATCH($D323,Lists!$B$5:$B$119,0),0)</f>
        <v/>
      </c>
      <c r="J323" s="2">
        <f>IFERROR(MATCH($E323,Lists!$B$124:$B$131,0),0)</f>
        <v/>
      </c>
      <c r="K323" s="2">
        <f>IF(OR($I323=0,$J323=0),0,INDEX(CALC_PP!$C$5:$J$119,$I323,$J323))</f>
        <v/>
      </c>
      <c r="L323" s="19">
        <f>IF(OR($I323=0,$J323=0,$K323=0),0,$H323*INDEX(CALC_StripData!$C$5:$DJ$119,$I323,0+$J323)/$K323)</f>
        <v/>
      </c>
      <c r="M323" s="19">
        <f>IF(OR($I323=0,$J323=0,$K323=0),0,$H323*INDEX(CALC_StripData!$C$5:$DJ$119,$I323,8+$J323)/$K323)</f>
        <v/>
      </c>
      <c r="N323" s="19">
        <f>IF(OR($I323=0,$J323=0,$K323=0),0,$H323*INDEX(CALC_StripData!$C$5:$DJ$119,$I323,16+$J323)/$K323)</f>
        <v/>
      </c>
      <c r="O323" s="19">
        <f>IF(OR($I323=0,$J323=0,$K323=0),0,$H323*INDEX(CALC_StripData!$C$5:$DJ$119,$I323,24+$J323)/$K323)</f>
        <v/>
      </c>
      <c r="P323" s="19">
        <f>IF(OR($I323=0,$J323=0,$K323=0),0,$H323*INDEX(CALC_StripData!$C$5:$DJ$119,$I323,32+$J323)/$K323)</f>
        <v/>
      </c>
      <c r="Q323" s="19">
        <f>IF(OR($I323=0,$J323=0,$K323=0),0,$H323*INDEX(CALC_StripData!$C$5:$DJ$119,$I323,40+$J323)/$K323)</f>
        <v/>
      </c>
      <c r="R323" s="19">
        <f>IF(OR($I323=0,$J323=0,$K323=0),0,$H323*INDEX(CALC_StripData!$C$5:$DJ$119,$I323,48+$J323)/$K323)</f>
        <v/>
      </c>
      <c r="S323" s="19">
        <f>IF(OR($I323=0,$J323=0,$K323=0),0,$H323*INDEX(CALC_StripData!$C$5:$DJ$119,$I323,56+$J323)/$K323)</f>
        <v/>
      </c>
      <c r="T323" s="19">
        <f>IF(OR($I323=0,$J323=0,$K323=0),0,$H323*INDEX(CALC_StripData!$C$5:$DJ$119,$I323,64+$J323)/$K323)</f>
        <v/>
      </c>
      <c r="U323" s="19">
        <f>IF(OR($I323=0,$J323=0,$K323=0),0,$H323*INDEX(CALC_StripData!$C$5:$DJ$119,$I323,72+$J323)/$K323)</f>
        <v/>
      </c>
      <c r="V323" s="19">
        <f>IF(OR($I323=0,$J323=0,$K323=0),0,$H323*INDEX(CALC_StripData!$C$5:$DJ$119,$I323,80+$J323)/$K323)</f>
        <v/>
      </c>
      <c r="W323" s="19">
        <f>IF(OR($I323=0,$J323=0,$K323=0),0,$H323*INDEX(CALC_StripData!$C$5:$DJ$119,$I323,88+$J323)/$K323)</f>
        <v/>
      </c>
      <c r="X323" s="19">
        <f>IF(OR($I323=0,$J323=0,$K323=0),0,$H323*INDEX(CALC_StripData!$C$5:$DJ$119,$I323,96+$J323)/$K323)</f>
        <v/>
      </c>
      <c r="Y323" s="19">
        <f>IF(OR($I323=0,$J323=0,$K323=0),0,$H323*INDEX(CALC_StripData!$C$5:$DJ$119,$I323,104+$J323)/$K323)</f>
        <v/>
      </c>
      <c r="Z323" s="2">
        <f>ROUND(SUM($L323:$Y323)-$H323,6)</f>
        <v/>
      </c>
    </row>
    <row r="324">
      <c r="A324" s="2" t="n">
        <v>40</v>
      </c>
      <c r="B324" s="2" t="n">
        <v>8</v>
      </c>
      <c r="C324" s="9">
        <f>Settings!$B$6+7</f>
        <v/>
      </c>
      <c r="D324" s="9">
        <f>IN_Shock!$C$53</f>
        <v/>
      </c>
      <c r="E324" s="9">
        <f>IN_Shock!$D$53</f>
        <v/>
      </c>
      <c r="F324" s="9">
        <f>IN_Shock!$E$53</f>
        <v/>
      </c>
      <c r="G324" s="9">
        <f>IN_Shock!$F$53</f>
        <v/>
      </c>
      <c r="H324" s="9">
        <f>IF($F324="Y",IFERROR(IN_Shock!N53,0)*Settings!$B$12,0)</f>
        <v/>
      </c>
      <c r="I324" s="2">
        <f>IFERROR(MATCH($D324,Lists!$B$5:$B$119,0),0)</f>
        <v/>
      </c>
      <c r="J324" s="2">
        <f>IFERROR(MATCH($E324,Lists!$B$124:$B$131,0),0)</f>
        <v/>
      </c>
      <c r="K324" s="2">
        <f>IF(OR($I324=0,$J324=0),0,INDEX(CALC_PP!$C$5:$J$119,$I324,$J324))</f>
        <v/>
      </c>
      <c r="L324" s="19">
        <f>IF(OR($I324=0,$J324=0,$K324=0),0,$H324*INDEX(CALC_StripData!$C$5:$DJ$119,$I324,0+$J324)/$K324)</f>
        <v/>
      </c>
      <c r="M324" s="19">
        <f>IF(OR($I324=0,$J324=0,$K324=0),0,$H324*INDEX(CALC_StripData!$C$5:$DJ$119,$I324,8+$J324)/$K324)</f>
        <v/>
      </c>
      <c r="N324" s="19">
        <f>IF(OR($I324=0,$J324=0,$K324=0),0,$H324*INDEX(CALC_StripData!$C$5:$DJ$119,$I324,16+$J324)/$K324)</f>
        <v/>
      </c>
      <c r="O324" s="19">
        <f>IF(OR($I324=0,$J324=0,$K324=0),0,$H324*INDEX(CALC_StripData!$C$5:$DJ$119,$I324,24+$J324)/$K324)</f>
        <v/>
      </c>
      <c r="P324" s="19">
        <f>IF(OR($I324=0,$J324=0,$K324=0),0,$H324*INDEX(CALC_StripData!$C$5:$DJ$119,$I324,32+$J324)/$K324)</f>
        <v/>
      </c>
      <c r="Q324" s="19">
        <f>IF(OR($I324=0,$J324=0,$K324=0),0,$H324*INDEX(CALC_StripData!$C$5:$DJ$119,$I324,40+$J324)/$K324)</f>
        <v/>
      </c>
      <c r="R324" s="19">
        <f>IF(OR($I324=0,$J324=0,$K324=0),0,$H324*INDEX(CALC_StripData!$C$5:$DJ$119,$I324,48+$J324)/$K324)</f>
        <v/>
      </c>
      <c r="S324" s="19">
        <f>IF(OR($I324=0,$J324=0,$K324=0),0,$H324*INDEX(CALC_StripData!$C$5:$DJ$119,$I324,56+$J324)/$K324)</f>
        <v/>
      </c>
      <c r="T324" s="19">
        <f>IF(OR($I324=0,$J324=0,$K324=0),0,$H324*INDEX(CALC_StripData!$C$5:$DJ$119,$I324,64+$J324)/$K324)</f>
        <v/>
      </c>
      <c r="U324" s="19">
        <f>IF(OR($I324=0,$J324=0,$K324=0),0,$H324*INDEX(CALC_StripData!$C$5:$DJ$119,$I324,72+$J324)/$K324)</f>
        <v/>
      </c>
      <c r="V324" s="19">
        <f>IF(OR($I324=0,$J324=0,$K324=0),0,$H324*INDEX(CALC_StripData!$C$5:$DJ$119,$I324,80+$J324)/$K324)</f>
        <v/>
      </c>
      <c r="W324" s="19">
        <f>IF(OR($I324=0,$J324=0,$K324=0),0,$H324*INDEX(CALC_StripData!$C$5:$DJ$119,$I324,88+$J324)/$K324)</f>
        <v/>
      </c>
      <c r="X324" s="19">
        <f>IF(OR($I324=0,$J324=0,$K324=0),0,$H324*INDEX(CALC_StripData!$C$5:$DJ$119,$I324,96+$J324)/$K324)</f>
        <v/>
      </c>
      <c r="Y324" s="19">
        <f>IF(OR($I324=0,$J324=0,$K324=0),0,$H324*INDEX(CALC_StripData!$C$5:$DJ$119,$I324,104+$J324)/$K324)</f>
        <v/>
      </c>
      <c r="Z324" s="2">
        <f>ROUND(SUM($L324:$Y324)-$H324,6)</f>
        <v/>
      </c>
    </row>
  </sheetData>
  <mergeCells count="1">
    <mergeCell ref="A2:L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5"/>
  <sheetViews>
    <sheetView showGridLines="0" workbookViewId="0">
      <selection activeCell="A1" sqref="A1"/>
    </sheetView>
  </sheetViews>
  <sheetFormatPr baseColWidth="8" defaultRowHeight="15"/>
  <cols>
    <col width="10" customWidth="1" min="1" max="1"/>
    <col width="4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Margin dollars by earning industry and year ($m)</t>
        </is>
      </c>
    </row>
    <row r="2" ht="32" customHeight="1">
      <c r="A2" s="5" t="inlineStr">
        <is>
          <t>Margin stripped out of a line is not lost — it is income to the industry that earned it, and it flows into CALC_Vector as direct domestic production for that industry.</t>
        </is>
      </c>
    </row>
    <row r="4">
      <c r="A4" s="6" t="inlineStr">
        <is>
          <t>IOIG</t>
        </is>
      </c>
      <c r="B4" s="6" t="inlineStr">
        <is>
          <t>Industry</t>
        </is>
      </c>
      <c r="C4" s="6" t="inlineStr">
        <is>
          <t>Y1</t>
        </is>
      </c>
      <c r="D4" s="6" t="inlineStr">
        <is>
          <t>Y2</t>
        </is>
      </c>
      <c r="E4" s="6" t="inlineStr">
        <is>
          <t>Y3</t>
        </is>
      </c>
      <c r="F4" s="6" t="inlineStr">
        <is>
          <t>Y4</t>
        </is>
      </c>
      <c r="G4" s="6" t="inlineStr">
        <is>
          <t>Y5</t>
        </is>
      </c>
      <c r="H4" s="6" t="inlineStr">
        <is>
          <t>Y6</t>
        </is>
      </c>
      <c r="I4" s="6" t="inlineStr">
        <is>
          <t>Y7</t>
        </is>
      </c>
      <c r="J4" s="6" t="inlineStr">
        <is>
          <t>Y8</t>
        </is>
      </c>
    </row>
    <row r="5">
      <c r="A5" s="2" t="inlineStr">
        <is>
          <t>3301</t>
        </is>
      </c>
      <c r="B5" s="2" t="inlineStr">
        <is>
          <t>Wholesale trade</t>
        </is>
      </c>
      <c r="C5" s="19">
        <f>SUMIF(CALC_Strip!$B$5:$B$324,1,CALC_Strip!$O$5:$O$324)</f>
        <v/>
      </c>
      <c r="D5" s="19">
        <f>SUMIF(CALC_Strip!$B$5:$B$324,2,CALC_Strip!$O$5:$O$324)</f>
        <v/>
      </c>
      <c r="E5" s="19">
        <f>SUMIF(CALC_Strip!$B$5:$B$324,3,CALC_Strip!$O$5:$O$324)</f>
        <v/>
      </c>
      <c r="F5" s="19">
        <f>SUMIF(CALC_Strip!$B$5:$B$324,4,CALC_Strip!$O$5:$O$324)</f>
        <v/>
      </c>
      <c r="G5" s="19">
        <f>SUMIF(CALC_Strip!$B$5:$B$324,5,CALC_Strip!$O$5:$O$324)</f>
        <v/>
      </c>
      <c r="H5" s="19">
        <f>SUMIF(CALC_Strip!$B$5:$B$324,6,CALC_Strip!$O$5:$O$324)</f>
        <v/>
      </c>
      <c r="I5" s="19">
        <f>SUMIF(CALC_Strip!$B$5:$B$324,7,CALC_Strip!$O$5:$O$324)</f>
        <v/>
      </c>
      <c r="J5" s="19">
        <f>SUMIF(CALC_Strip!$B$5:$B$324,8,CALC_Strip!$O$5:$O$324)</f>
        <v/>
      </c>
    </row>
    <row r="6">
      <c r="A6" s="2" t="inlineStr">
        <is>
          <t>3901</t>
        </is>
      </c>
      <c r="B6" s="2" t="inlineStr">
        <is>
          <t>Retail trade</t>
        </is>
      </c>
      <c r="C6" s="19">
        <f>SUMIF(CALC_Strip!$B$5:$B$324,1,CALC_Strip!$P$5:$P$324)</f>
        <v/>
      </c>
      <c r="D6" s="19">
        <f>SUMIF(CALC_Strip!$B$5:$B$324,2,CALC_Strip!$P$5:$P$324)</f>
        <v/>
      </c>
      <c r="E6" s="19">
        <f>SUMIF(CALC_Strip!$B$5:$B$324,3,CALC_Strip!$P$5:$P$324)</f>
        <v/>
      </c>
      <c r="F6" s="19">
        <f>SUMIF(CALC_Strip!$B$5:$B$324,4,CALC_Strip!$P$5:$P$324)</f>
        <v/>
      </c>
      <c r="G6" s="19">
        <f>SUMIF(CALC_Strip!$B$5:$B$324,5,CALC_Strip!$P$5:$P$324)</f>
        <v/>
      </c>
      <c r="H6" s="19">
        <f>SUMIF(CALC_Strip!$B$5:$B$324,6,CALC_Strip!$P$5:$P$324)</f>
        <v/>
      </c>
      <c r="I6" s="19">
        <f>SUMIF(CALC_Strip!$B$5:$B$324,7,CALC_Strip!$P$5:$P$324)</f>
        <v/>
      </c>
      <c r="J6" s="19">
        <f>SUMIF(CALC_Strip!$B$5:$B$324,8,CALC_Strip!$P$5:$P$324)</f>
        <v/>
      </c>
    </row>
    <row r="7">
      <c r="A7" s="2" t="inlineStr">
        <is>
          <t>4501</t>
        </is>
      </c>
      <c r="B7" s="2" t="inlineStr">
        <is>
          <t>Food and beverage services</t>
        </is>
      </c>
      <c r="C7" s="19">
        <f>SUMIF(CALC_Strip!$B$5:$B$324,1,CALC_Strip!$Q$5:$Q$324)</f>
        <v/>
      </c>
      <c r="D7" s="19">
        <f>SUMIF(CALC_Strip!$B$5:$B$324,2,CALC_Strip!$Q$5:$Q$324)</f>
        <v/>
      </c>
      <c r="E7" s="19">
        <f>SUMIF(CALC_Strip!$B$5:$B$324,3,CALC_Strip!$Q$5:$Q$324)</f>
        <v/>
      </c>
      <c r="F7" s="19">
        <f>SUMIF(CALC_Strip!$B$5:$B$324,4,CALC_Strip!$Q$5:$Q$324)</f>
        <v/>
      </c>
      <c r="G7" s="19">
        <f>SUMIF(CALC_Strip!$B$5:$B$324,5,CALC_Strip!$Q$5:$Q$324)</f>
        <v/>
      </c>
      <c r="H7" s="19">
        <f>SUMIF(CALC_Strip!$B$5:$B$324,6,CALC_Strip!$Q$5:$Q$324)</f>
        <v/>
      </c>
      <c r="I7" s="19">
        <f>SUMIF(CALC_Strip!$B$5:$B$324,7,CALC_Strip!$Q$5:$Q$324)</f>
        <v/>
      </c>
      <c r="J7" s="19">
        <f>SUMIF(CALC_Strip!$B$5:$B$324,8,CALC_Strip!$Q$5:$Q$324)</f>
        <v/>
      </c>
    </row>
    <row r="8">
      <c r="A8" s="2" t="inlineStr">
        <is>
          <t>4601</t>
        </is>
      </c>
      <c r="B8" s="2" t="inlineStr">
        <is>
          <t>Road transport</t>
        </is>
      </c>
      <c r="C8" s="19">
        <f>SUMIF(CALC_Strip!$B$5:$B$324,1,CALC_Strip!$R$5:$R$324)</f>
        <v/>
      </c>
      <c r="D8" s="19">
        <f>SUMIF(CALC_Strip!$B$5:$B$324,2,CALC_Strip!$R$5:$R$324)</f>
        <v/>
      </c>
      <c r="E8" s="19">
        <f>SUMIF(CALC_Strip!$B$5:$B$324,3,CALC_Strip!$R$5:$R$324)</f>
        <v/>
      </c>
      <c r="F8" s="19">
        <f>SUMIF(CALC_Strip!$B$5:$B$324,4,CALC_Strip!$R$5:$R$324)</f>
        <v/>
      </c>
      <c r="G8" s="19">
        <f>SUMIF(CALC_Strip!$B$5:$B$324,5,CALC_Strip!$R$5:$R$324)</f>
        <v/>
      </c>
      <c r="H8" s="19">
        <f>SUMIF(CALC_Strip!$B$5:$B$324,6,CALC_Strip!$R$5:$R$324)</f>
        <v/>
      </c>
      <c r="I8" s="19">
        <f>SUMIF(CALC_Strip!$B$5:$B$324,7,CALC_Strip!$R$5:$R$324)</f>
        <v/>
      </c>
      <c r="J8" s="19">
        <f>SUMIF(CALC_Strip!$B$5:$B$324,8,CALC_Strip!$R$5:$R$324)</f>
        <v/>
      </c>
    </row>
    <row r="9">
      <c r="A9" s="2" t="inlineStr">
        <is>
          <t>4701</t>
        </is>
      </c>
      <c r="B9" s="2" t="inlineStr">
        <is>
          <t>Rail transport</t>
        </is>
      </c>
      <c r="C9" s="19">
        <f>SUMIF(CALC_Strip!$B$5:$B$324,1,CALC_Strip!$S$5:$S$324)</f>
        <v/>
      </c>
      <c r="D9" s="19">
        <f>SUMIF(CALC_Strip!$B$5:$B$324,2,CALC_Strip!$S$5:$S$324)</f>
        <v/>
      </c>
      <c r="E9" s="19">
        <f>SUMIF(CALC_Strip!$B$5:$B$324,3,CALC_Strip!$S$5:$S$324)</f>
        <v/>
      </c>
      <c r="F9" s="19">
        <f>SUMIF(CALC_Strip!$B$5:$B$324,4,CALC_Strip!$S$5:$S$324)</f>
        <v/>
      </c>
      <c r="G9" s="19">
        <f>SUMIF(CALC_Strip!$B$5:$B$324,5,CALC_Strip!$S$5:$S$324)</f>
        <v/>
      </c>
      <c r="H9" s="19">
        <f>SUMIF(CALC_Strip!$B$5:$B$324,6,CALC_Strip!$S$5:$S$324)</f>
        <v/>
      </c>
      <c r="I9" s="19">
        <f>SUMIF(CALC_Strip!$B$5:$B$324,7,CALC_Strip!$S$5:$S$324)</f>
        <v/>
      </c>
      <c r="J9" s="19">
        <f>SUMIF(CALC_Strip!$B$5:$B$324,8,CALC_Strip!$S$5:$S$324)</f>
        <v/>
      </c>
    </row>
    <row r="10">
      <c r="A10" s="2" t="inlineStr">
        <is>
          <t>4801</t>
        </is>
      </c>
      <c r="B10" s="2" t="inlineStr">
        <is>
          <t>Water, pipeline and other transport</t>
        </is>
      </c>
      <c r="C10" s="19">
        <f>SUMIF(CALC_Strip!$B$5:$B$324,1,CALC_Strip!$T$5:$T$324)</f>
        <v/>
      </c>
      <c r="D10" s="19">
        <f>SUMIF(CALC_Strip!$B$5:$B$324,2,CALC_Strip!$T$5:$T$324)</f>
        <v/>
      </c>
      <c r="E10" s="19">
        <f>SUMIF(CALC_Strip!$B$5:$B$324,3,CALC_Strip!$T$5:$T$324)</f>
        <v/>
      </c>
      <c r="F10" s="19">
        <f>SUMIF(CALC_Strip!$B$5:$B$324,4,CALC_Strip!$T$5:$T$324)</f>
        <v/>
      </c>
      <c r="G10" s="19">
        <f>SUMIF(CALC_Strip!$B$5:$B$324,5,CALC_Strip!$T$5:$T$324)</f>
        <v/>
      </c>
      <c r="H10" s="19">
        <f>SUMIF(CALC_Strip!$B$5:$B$324,6,CALC_Strip!$T$5:$T$324)</f>
        <v/>
      </c>
      <c r="I10" s="19">
        <f>SUMIF(CALC_Strip!$B$5:$B$324,7,CALC_Strip!$T$5:$T$324)</f>
        <v/>
      </c>
      <c r="J10" s="19">
        <f>SUMIF(CALC_Strip!$B$5:$B$324,8,CALC_Strip!$T$5:$T$324)</f>
        <v/>
      </c>
    </row>
    <row r="11">
      <c r="A11" s="2" t="inlineStr">
        <is>
          <t>4901</t>
        </is>
      </c>
      <c r="B11" s="2" t="inlineStr">
        <is>
          <t>Air and space transport</t>
        </is>
      </c>
      <c r="C11" s="19">
        <f>SUMIF(CALC_Strip!$B$5:$B$324,1,CALC_Strip!$U$5:$U$324)</f>
        <v/>
      </c>
      <c r="D11" s="19">
        <f>SUMIF(CALC_Strip!$B$5:$B$324,2,CALC_Strip!$U$5:$U$324)</f>
        <v/>
      </c>
      <c r="E11" s="19">
        <f>SUMIF(CALC_Strip!$B$5:$B$324,3,CALC_Strip!$U$5:$U$324)</f>
        <v/>
      </c>
      <c r="F11" s="19">
        <f>SUMIF(CALC_Strip!$B$5:$B$324,4,CALC_Strip!$U$5:$U$324)</f>
        <v/>
      </c>
      <c r="G11" s="19">
        <f>SUMIF(CALC_Strip!$B$5:$B$324,5,CALC_Strip!$U$5:$U$324)</f>
        <v/>
      </c>
      <c r="H11" s="19">
        <f>SUMIF(CALC_Strip!$B$5:$B$324,6,CALC_Strip!$U$5:$U$324)</f>
        <v/>
      </c>
      <c r="I11" s="19">
        <f>SUMIF(CALC_Strip!$B$5:$B$324,7,CALC_Strip!$U$5:$U$324)</f>
        <v/>
      </c>
      <c r="J11" s="19">
        <f>SUMIF(CALC_Strip!$B$5:$B$324,8,CALC_Strip!$U$5:$U$324)</f>
        <v/>
      </c>
    </row>
    <row r="12">
      <c r="A12" s="2" t="inlineStr">
        <is>
          <t>5201</t>
        </is>
      </c>
      <c r="B12" s="2" t="inlineStr">
        <is>
          <t>Transport support services and storage</t>
        </is>
      </c>
      <c r="C12" s="19">
        <f>SUMIF(CALC_Strip!$B$5:$B$324,1,CALC_Strip!$V$5:$V$324)</f>
        <v/>
      </c>
      <c r="D12" s="19">
        <f>SUMIF(CALC_Strip!$B$5:$B$324,2,CALC_Strip!$V$5:$V$324)</f>
        <v/>
      </c>
      <c r="E12" s="19">
        <f>SUMIF(CALC_Strip!$B$5:$B$324,3,CALC_Strip!$V$5:$V$324)</f>
        <v/>
      </c>
      <c r="F12" s="19">
        <f>SUMIF(CALC_Strip!$B$5:$B$324,4,CALC_Strip!$V$5:$V$324)</f>
        <v/>
      </c>
      <c r="G12" s="19">
        <f>SUMIF(CALC_Strip!$B$5:$B$324,5,CALC_Strip!$V$5:$V$324)</f>
        <v/>
      </c>
      <c r="H12" s="19">
        <f>SUMIF(CALC_Strip!$B$5:$B$324,6,CALC_Strip!$V$5:$V$324)</f>
        <v/>
      </c>
      <c r="I12" s="19">
        <f>SUMIF(CALC_Strip!$B$5:$B$324,7,CALC_Strip!$V$5:$V$324)</f>
        <v/>
      </c>
      <c r="J12" s="19">
        <f>SUMIF(CALC_Strip!$B$5:$B$324,8,CALC_Strip!$V$5:$V$324)</f>
        <v/>
      </c>
    </row>
    <row r="13">
      <c r="A13" s="2" t="inlineStr">
        <is>
          <t>6301</t>
        </is>
      </c>
      <c r="B13" s="2" t="inlineStr">
        <is>
          <t>Insurance and superannuation funds</t>
        </is>
      </c>
      <c r="C13" s="19">
        <f>SUMIF(CALC_Strip!$B$5:$B$324,1,CALC_Strip!$W$5:$W$324)</f>
        <v/>
      </c>
      <c r="D13" s="19">
        <f>SUMIF(CALC_Strip!$B$5:$B$324,2,CALC_Strip!$W$5:$W$324)</f>
        <v/>
      </c>
      <c r="E13" s="19">
        <f>SUMIF(CALC_Strip!$B$5:$B$324,3,CALC_Strip!$W$5:$W$324)</f>
        <v/>
      </c>
      <c r="F13" s="19">
        <f>SUMIF(CALC_Strip!$B$5:$B$324,4,CALC_Strip!$W$5:$W$324)</f>
        <v/>
      </c>
      <c r="G13" s="19">
        <f>SUMIF(CALC_Strip!$B$5:$B$324,5,CALC_Strip!$W$5:$W$324)</f>
        <v/>
      </c>
      <c r="H13" s="19">
        <f>SUMIF(CALC_Strip!$B$5:$B$324,6,CALC_Strip!$W$5:$W$324)</f>
        <v/>
      </c>
      <c r="I13" s="19">
        <f>SUMIF(CALC_Strip!$B$5:$B$324,7,CALC_Strip!$W$5:$W$324)</f>
        <v/>
      </c>
      <c r="J13" s="19">
        <f>SUMIF(CALC_Strip!$B$5:$B$324,8,CALC_Strip!$W$5:$W$324)</f>
        <v/>
      </c>
    </row>
    <row r="14">
      <c r="A14" s="2" t="inlineStr">
        <is>
          <t>2701</t>
        </is>
      </c>
      <c r="B14" s="2" t="inlineStr">
        <is>
          <t>Gas supply</t>
        </is>
      </c>
      <c r="C14" s="19">
        <f>SUMIF(CALC_Strip!$B$5:$B$324,1,CALC_Strip!$X$5:$X$324)</f>
        <v/>
      </c>
      <c r="D14" s="19">
        <f>SUMIF(CALC_Strip!$B$5:$B$324,2,CALC_Strip!$X$5:$X$324)</f>
        <v/>
      </c>
      <c r="E14" s="19">
        <f>SUMIF(CALC_Strip!$B$5:$B$324,3,CALC_Strip!$X$5:$X$324)</f>
        <v/>
      </c>
      <c r="F14" s="19">
        <f>SUMIF(CALC_Strip!$B$5:$B$324,4,CALC_Strip!$X$5:$X$324)</f>
        <v/>
      </c>
      <c r="G14" s="19">
        <f>SUMIF(CALC_Strip!$B$5:$B$324,5,CALC_Strip!$X$5:$X$324)</f>
        <v/>
      </c>
      <c r="H14" s="19">
        <f>SUMIF(CALC_Strip!$B$5:$B$324,6,CALC_Strip!$X$5:$X$324)</f>
        <v/>
      </c>
      <c r="I14" s="19">
        <f>SUMIF(CALC_Strip!$B$5:$B$324,7,CALC_Strip!$X$5:$X$324)</f>
        <v/>
      </c>
      <c r="J14" s="19">
        <f>SUMIF(CALC_Strip!$B$5:$B$324,8,CALC_Strip!$X$5:$X$324)</f>
        <v/>
      </c>
    </row>
    <row r="15">
      <c r="A15" s="2" t="inlineStr">
        <is>
          <t>2605</t>
        </is>
      </c>
      <c r="B15" s="2" t="inlineStr">
        <is>
          <t>Electricity transmission and distribution</t>
        </is>
      </c>
      <c r="C15" s="19">
        <f>SUMIF(CALC_Strip!$B$5:$B$324,1,CALC_Strip!$Y$5:$Y$324)</f>
        <v/>
      </c>
      <c r="D15" s="19">
        <f>SUMIF(CALC_Strip!$B$5:$B$324,2,CALC_Strip!$Y$5:$Y$324)</f>
        <v/>
      </c>
      <c r="E15" s="19">
        <f>SUMIF(CALC_Strip!$B$5:$B$324,3,CALC_Strip!$Y$5:$Y$324)</f>
        <v/>
      </c>
      <c r="F15" s="19">
        <f>SUMIF(CALC_Strip!$B$5:$B$324,4,CALC_Strip!$Y$5:$Y$324)</f>
        <v/>
      </c>
      <c r="G15" s="19">
        <f>SUMIF(CALC_Strip!$B$5:$B$324,5,CALC_Strip!$Y$5:$Y$324)</f>
        <v/>
      </c>
      <c r="H15" s="19">
        <f>SUMIF(CALC_Strip!$B$5:$B$324,6,CALC_Strip!$Y$5:$Y$324)</f>
        <v/>
      </c>
      <c r="I15" s="19">
        <f>SUMIF(CALC_Strip!$B$5:$B$324,7,CALC_Strip!$Y$5:$Y$324)</f>
        <v/>
      </c>
      <c r="J15" s="19">
        <f>SUMIF(CALC_Strip!$B$5:$B$324,8,CALC_Strip!$Y$5:$Y$324)</f>
        <v/>
      </c>
    </row>
  </sheetData>
  <mergeCells count="1">
    <mergeCell ref="A2:L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1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3" customWidth="1" min="19" max="19"/>
  </cols>
  <sheetData>
    <row r="1">
      <c r="A1" s="1" t="inlineStr">
        <is>
          <t>Step 3 output — direct domestic production by industry and year ($m, basic prices)</t>
        </is>
      </c>
    </row>
    <row r="2" ht="32" customHeight="1">
      <c r="A2" s="5" t="inlineStr">
        <is>
          <t>Left block: lines that receive the full multiplier. Right block: lines flagged Direct only. Margins always sit in the flow-on block.</t>
        </is>
      </c>
    </row>
    <row r="3">
      <c r="C3" s="4" t="inlineStr">
        <is>
          <t>FLOW-ON LINES</t>
        </is>
      </c>
      <c r="K3" s="4" t="inlineStr">
        <is>
          <t>DIRECT-ONLY LINES</t>
        </is>
      </c>
    </row>
    <row r="4">
      <c r="A4" s="6" t="inlineStr">
        <is>
          <t>IOIG</t>
        </is>
      </c>
      <c r="B4" s="6" t="inlineStr">
        <is>
          <t>Industry</t>
        </is>
      </c>
      <c r="C4" s="6" t="inlineStr">
        <is>
          <t>FY2026</t>
        </is>
      </c>
      <c r="D4" s="6" t="inlineStr">
        <is>
          <t>FY2027</t>
        </is>
      </c>
      <c r="E4" s="6" t="inlineStr">
        <is>
          <t>FY2028</t>
        </is>
      </c>
      <c r="F4" s="6" t="inlineStr">
        <is>
          <t>FY2029</t>
        </is>
      </c>
      <c r="G4" s="6" t="inlineStr">
        <is>
          <t>FY2030</t>
        </is>
      </c>
      <c r="H4" s="6" t="inlineStr">
        <is>
          <t>FY2031</t>
        </is>
      </c>
      <c r="I4" s="6" t="inlineStr">
        <is>
          <t>FY2032</t>
        </is>
      </c>
      <c r="J4" s="6" t="inlineStr">
        <is>
          <t>FY2033</t>
        </is>
      </c>
      <c r="K4" s="6" t="inlineStr">
        <is>
          <t>FY2026</t>
        </is>
      </c>
      <c r="L4" s="6" t="inlineStr">
        <is>
          <t>FY2027</t>
        </is>
      </c>
      <c r="M4" s="6" t="inlineStr">
        <is>
          <t>FY2028</t>
        </is>
      </c>
      <c r="N4" s="6" t="inlineStr">
        <is>
          <t>FY2029</t>
        </is>
      </c>
      <c r="O4" s="6" t="inlineStr">
        <is>
          <t>FY2030</t>
        </is>
      </c>
      <c r="P4" s="6" t="inlineStr">
        <is>
          <t>FY2031</t>
        </is>
      </c>
      <c r="Q4" s="6" t="inlineStr">
        <is>
          <t>FY2032</t>
        </is>
      </c>
      <c r="R4" s="6" t="inlineStr">
        <is>
          <t>FY2033</t>
        </is>
      </c>
      <c r="S4" s="6" t="inlineStr">
        <is>
          <t>Total all</t>
        </is>
      </c>
    </row>
    <row r="5">
      <c r="A5" s="2" t="inlineStr">
        <is>
          <t>0101</t>
        </is>
      </c>
      <c r="B5" s="2" t="inlineStr">
        <is>
          <t>Sheep, grains, beef and dairy cattle</t>
        </is>
      </c>
      <c r="C5" s="19">
        <f>SUMIFS(CALC_Strip!$L$5:$L$324,CALC_Strip!$D$5:$D$324,$A5,CALC_Strip!$B$5:$B$324,1,CALC_Strip!$G$5:$G$324,"Flow-on")+IFERROR(INDEX(CALC_Margins!$C$5:$J$15,MATCH($A5,CALC_Margins!$A$5:$A$15,0),1),0)</f>
        <v/>
      </c>
      <c r="D5" s="19">
        <f>SUMIFS(CALC_Strip!$L$5:$L$324,CALC_Strip!$D$5:$D$324,$A5,CALC_Strip!$B$5:$B$324,2,CALC_Strip!$G$5:$G$324,"Flow-on")+IFERROR(INDEX(CALC_Margins!$C$5:$J$15,MATCH($A5,CALC_Margins!$A$5:$A$15,0),2),0)</f>
        <v/>
      </c>
      <c r="E5" s="19">
        <f>SUMIFS(CALC_Strip!$L$5:$L$324,CALC_Strip!$D$5:$D$324,$A5,CALC_Strip!$B$5:$B$324,3,CALC_Strip!$G$5:$G$324,"Flow-on")+IFERROR(INDEX(CALC_Margins!$C$5:$J$15,MATCH($A5,CALC_Margins!$A$5:$A$15,0),3),0)</f>
        <v/>
      </c>
      <c r="F5" s="19">
        <f>SUMIFS(CALC_Strip!$L$5:$L$324,CALC_Strip!$D$5:$D$324,$A5,CALC_Strip!$B$5:$B$324,4,CALC_Strip!$G$5:$G$324,"Flow-on")+IFERROR(INDEX(CALC_Margins!$C$5:$J$15,MATCH($A5,CALC_Margins!$A$5:$A$15,0),4),0)</f>
        <v/>
      </c>
      <c r="G5" s="19">
        <f>SUMIFS(CALC_Strip!$L$5:$L$324,CALC_Strip!$D$5:$D$324,$A5,CALC_Strip!$B$5:$B$324,5,CALC_Strip!$G$5:$G$324,"Flow-on")+IFERROR(INDEX(CALC_Margins!$C$5:$J$15,MATCH($A5,CALC_Margins!$A$5:$A$15,0),5),0)</f>
        <v/>
      </c>
      <c r="H5" s="19">
        <f>SUMIFS(CALC_Strip!$L$5:$L$324,CALC_Strip!$D$5:$D$324,$A5,CALC_Strip!$B$5:$B$324,6,CALC_Strip!$G$5:$G$324,"Flow-on")+IFERROR(INDEX(CALC_Margins!$C$5:$J$15,MATCH($A5,CALC_Margins!$A$5:$A$15,0),6),0)</f>
        <v/>
      </c>
      <c r="I5" s="19">
        <f>SUMIFS(CALC_Strip!$L$5:$L$324,CALC_Strip!$D$5:$D$324,$A5,CALC_Strip!$B$5:$B$324,7,CALC_Strip!$G$5:$G$324,"Flow-on")+IFERROR(INDEX(CALC_Margins!$C$5:$J$15,MATCH($A5,CALC_Margins!$A$5:$A$15,0),7),0)</f>
        <v/>
      </c>
      <c r="J5" s="19">
        <f>SUMIFS(CALC_Strip!$L$5:$L$324,CALC_Strip!$D$5:$D$324,$A5,CALC_Strip!$B$5:$B$324,8,CALC_Strip!$G$5:$G$324,"Flow-on")+IFERROR(INDEX(CALC_Margins!$C$5:$J$15,MATCH($A5,CALC_Margins!$A$5:$A$15,0),8),0)</f>
        <v/>
      </c>
      <c r="K5" s="19">
        <f>SUMIFS(CALC_Strip!$L$5:$L$324,CALC_Strip!$D$5:$D$324,$A5,CALC_Strip!$B$5:$B$324,1,CALC_Strip!$G$5:$G$324,"Direct only")</f>
        <v/>
      </c>
      <c r="L5" s="19">
        <f>SUMIFS(CALC_Strip!$L$5:$L$324,CALC_Strip!$D$5:$D$324,$A5,CALC_Strip!$B$5:$B$324,2,CALC_Strip!$G$5:$G$324,"Direct only")</f>
        <v/>
      </c>
      <c r="M5" s="19">
        <f>SUMIFS(CALC_Strip!$L$5:$L$324,CALC_Strip!$D$5:$D$324,$A5,CALC_Strip!$B$5:$B$324,3,CALC_Strip!$G$5:$G$324,"Direct only")</f>
        <v/>
      </c>
      <c r="N5" s="19">
        <f>SUMIFS(CALC_Strip!$L$5:$L$324,CALC_Strip!$D$5:$D$324,$A5,CALC_Strip!$B$5:$B$324,4,CALC_Strip!$G$5:$G$324,"Direct only")</f>
        <v/>
      </c>
      <c r="O5" s="19">
        <f>SUMIFS(CALC_Strip!$L$5:$L$324,CALC_Strip!$D$5:$D$324,$A5,CALC_Strip!$B$5:$B$324,5,CALC_Strip!$G$5:$G$324,"Direct only")</f>
        <v/>
      </c>
      <c r="P5" s="19">
        <f>SUMIFS(CALC_Strip!$L$5:$L$324,CALC_Strip!$D$5:$D$324,$A5,CALC_Strip!$B$5:$B$324,6,CALC_Strip!$G$5:$G$324,"Direct only")</f>
        <v/>
      </c>
      <c r="Q5" s="19">
        <f>SUMIFS(CALC_Strip!$L$5:$L$324,CALC_Strip!$D$5:$D$324,$A5,CALC_Strip!$B$5:$B$324,7,CALC_Strip!$G$5:$G$324,"Direct only")</f>
        <v/>
      </c>
      <c r="R5" s="19">
        <f>SUMIFS(CALC_Strip!$L$5:$L$324,CALC_Strip!$D$5:$D$324,$A5,CALC_Strip!$B$5:$B$324,8,CALC_Strip!$G$5:$G$324,"Direct only")</f>
        <v/>
      </c>
      <c r="S5" s="19">
        <f>SUM($C5:$R5)</f>
        <v/>
      </c>
    </row>
    <row r="6">
      <c r="A6" s="2" t="inlineStr">
        <is>
          <t>0102</t>
        </is>
      </c>
      <c r="B6" s="2" t="inlineStr">
        <is>
          <t>Poultry and other livestock</t>
        </is>
      </c>
      <c r="C6" s="19">
        <f>SUMIFS(CALC_Strip!$L$5:$L$324,CALC_Strip!$D$5:$D$324,$A6,CALC_Strip!$B$5:$B$324,1,CALC_Strip!$G$5:$G$324,"Flow-on")+IFERROR(INDEX(CALC_Margins!$C$5:$J$15,MATCH($A6,CALC_Margins!$A$5:$A$15,0),1),0)</f>
        <v/>
      </c>
      <c r="D6" s="19">
        <f>SUMIFS(CALC_Strip!$L$5:$L$324,CALC_Strip!$D$5:$D$324,$A6,CALC_Strip!$B$5:$B$324,2,CALC_Strip!$G$5:$G$324,"Flow-on")+IFERROR(INDEX(CALC_Margins!$C$5:$J$15,MATCH($A6,CALC_Margins!$A$5:$A$15,0),2),0)</f>
        <v/>
      </c>
      <c r="E6" s="19">
        <f>SUMIFS(CALC_Strip!$L$5:$L$324,CALC_Strip!$D$5:$D$324,$A6,CALC_Strip!$B$5:$B$324,3,CALC_Strip!$G$5:$G$324,"Flow-on")+IFERROR(INDEX(CALC_Margins!$C$5:$J$15,MATCH($A6,CALC_Margins!$A$5:$A$15,0),3),0)</f>
        <v/>
      </c>
      <c r="F6" s="19">
        <f>SUMIFS(CALC_Strip!$L$5:$L$324,CALC_Strip!$D$5:$D$324,$A6,CALC_Strip!$B$5:$B$324,4,CALC_Strip!$G$5:$G$324,"Flow-on")+IFERROR(INDEX(CALC_Margins!$C$5:$J$15,MATCH($A6,CALC_Margins!$A$5:$A$15,0),4),0)</f>
        <v/>
      </c>
      <c r="G6" s="19">
        <f>SUMIFS(CALC_Strip!$L$5:$L$324,CALC_Strip!$D$5:$D$324,$A6,CALC_Strip!$B$5:$B$324,5,CALC_Strip!$G$5:$G$324,"Flow-on")+IFERROR(INDEX(CALC_Margins!$C$5:$J$15,MATCH($A6,CALC_Margins!$A$5:$A$15,0),5),0)</f>
        <v/>
      </c>
      <c r="H6" s="19">
        <f>SUMIFS(CALC_Strip!$L$5:$L$324,CALC_Strip!$D$5:$D$324,$A6,CALC_Strip!$B$5:$B$324,6,CALC_Strip!$G$5:$G$324,"Flow-on")+IFERROR(INDEX(CALC_Margins!$C$5:$J$15,MATCH($A6,CALC_Margins!$A$5:$A$15,0),6),0)</f>
        <v/>
      </c>
      <c r="I6" s="19">
        <f>SUMIFS(CALC_Strip!$L$5:$L$324,CALC_Strip!$D$5:$D$324,$A6,CALC_Strip!$B$5:$B$324,7,CALC_Strip!$G$5:$G$324,"Flow-on")+IFERROR(INDEX(CALC_Margins!$C$5:$J$15,MATCH($A6,CALC_Margins!$A$5:$A$15,0),7),0)</f>
        <v/>
      </c>
      <c r="J6" s="19">
        <f>SUMIFS(CALC_Strip!$L$5:$L$324,CALC_Strip!$D$5:$D$324,$A6,CALC_Strip!$B$5:$B$324,8,CALC_Strip!$G$5:$G$324,"Flow-on")+IFERROR(INDEX(CALC_Margins!$C$5:$J$15,MATCH($A6,CALC_Margins!$A$5:$A$15,0),8),0)</f>
        <v/>
      </c>
      <c r="K6" s="19">
        <f>SUMIFS(CALC_Strip!$L$5:$L$324,CALC_Strip!$D$5:$D$324,$A6,CALC_Strip!$B$5:$B$324,1,CALC_Strip!$G$5:$G$324,"Direct only")</f>
        <v/>
      </c>
      <c r="L6" s="19">
        <f>SUMIFS(CALC_Strip!$L$5:$L$324,CALC_Strip!$D$5:$D$324,$A6,CALC_Strip!$B$5:$B$324,2,CALC_Strip!$G$5:$G$324,"Direct only")</f>
        <v/>
      </c>
      <c r="M6" s="19">
        <f>SUMIFS(CALC_Strip!$L$5:$L$324,CALC_Strip!$D$5:$D$324,$A6,CALC_Strip!$B$5:$B$324,3,CALC_Strip!$G$5:$G$324,"Direct only")</f>
        <v/>
      </c>
      <c r="N6" s="19">
        <f>SUMIFS(CALC_Strip!$L$5:$L$324,CALC_Strip!$D$5:$D$324,$A6,CALC_Strip!$B$5:$B$324,4,CALC_Strip!$G$5:$G$324,"Direct only")</f>
        <v/>
      </c>
      <c r="O6" s="19">
        <f>SUMIFS(CALC_Strip!$L$5:$L$324,CALC_Strip!$D$5:$D$324,$A6,CALC_Strip!$B$5:$B$324,5,CALC_Strip!$G$5:$G$324,"Direct only")</f>
        <v/>
      </c>
      <c r="P6" s="19">
        <f>SUMIFS(CALC_Strip!$L$5:$L$324,CALC_Strip!$D$5:$D$324,$A6,CALC_Strip!$B$5:$B$324,6,CALC_Strip!$G$5:$G$324,"Direct only")</f>
        <v/>
      </c>
      <c r="Q6" s="19">
        <f>SUMIFS(CALC_Strip!$L$5:$L$324,CALC_Strip!$D$5:$D$324,$A6,CALC_Strip!$B$5:$B$324,7,CALC_Strip!$G$5:$G$324,"Direct only")</f>
        <v/>
      </c>
      <c r="R6" s="19">
        <f>SUMIFS(CALC_Strip!$L$5:$L$324,CALC_Strip!$D$5:$D$324,$A6,CALC_Strip!$B$5:$B$324,8,CALC_Strip!$G$5:$G$324,"Direct only")</f>
        <v/>
      </c>
      <c r="S6" s="19">
        <f>SUM($C6:$R6)</f>
        <v/>
      </c>
    </row>
    <row r="7">
      <c r="A7" s="2" t="inlineStr">
        <is>
          <t>0103</t>
        </is>
      </c>
      <c r="B7" s="2" t="inlineStr">
        <is>
          <t>Other agriculture</t>
        </is>
      </c>
      <c r="C7" s="19">
        <f>SUMIFS(CALC_Strip!$L$5:$L$324,CALC_Strip!$D$5:$D$324,$A7,CALC_Strip!$B$5:$B$324,1,CALC_Strip!$G$5:$G$324,"Flow-on")+IFERROR(INDEX(CALC_Margins!$C$5:$J$15,MATCH($A7,CALC_Margins!$A$5:$A$15,0),1),0)</f>
        <v/>
      </c>
      <c r="D7" s="19">
        <f>SUMIFS(CALC_Strip!$L$5:$L$324,CALC_Strip!$D$5:$D$324,$A7,CALC_Strip!$B$5:$B$324,2,CALC_Strip!$G$5:$G$324,"Flow-on")+IFERROR(INDEX(CALC_Margins!$C$5:$J$15,MATCH($A7,CALC_Margins!$A$5:$A$15,0),2),0)</f>
        <v/>
      </c>
      <c r="E7" s="19">
        <f>SUMIFS(CALC_Strip!$L$5:$L$324,CALC_Strip!$D$5:$D$324,$A7,CALC_Strip!$B$5:$B$324,3,CALC_Strip!$G$5:$G$324,"Flow-on")+IFERROR(INDEX(CALC_Margins!$C$5:$J$15,MATCH($A7,CALC_Margins!$A$5:$A$15,0),3),0)</f>
        <v/>
      </c>
      <c r="F7" s="19">
        <f>SUMIFS(CALC_Strip!$L$5:$L$324,CALC_Strip!$D$5:$D$324,$A7,CALC_Strip!$B$5:$B$324,4,CALC_Strip!$G$5:$G$324,"Flow-on")+IFERROR(INDEX(CALC_Margins!$C$5:$J$15,MATCH($A7,CALC_Margins!$A$5:$A$15,0),4),0)</f>
        <v/>
      </c>
      <c r="G7" s="19">
        <f>SUMIFS(CALC_Strip!$L$5:$L$324,CALC_Strip!$D$5:$D$324,$A7,CALC_Strip!$B$5:$B$324,5,CALC_Strip!$G$5:$G$324,"Flow-on")+IFERROR(INDEX(CALC_Margins!$C$5:$J$15,MATCH($A7,CALC_Margins!$A$5:$A$15,0),5),0)</f>
        <v/>
      </c>
      <c r="H7" s="19">
        <f>SUMIFS(CALC_Strip!$L$5:$L$324,CALC_Strip!$D$5:$D$324,$A7,CALC_Strip!$B$5:$B$324,6,CALC_Strip!$G$5:$G$324,"Flow-on")+IFERROR(INDEX(CALC_Margins!$C$5:$J$15,MATCH($A7,CALC_Margins!$A$5:$A$15,0),6),0)</f>
        <v/>
      </c>
      <c r="I7" s="19">
        <f>SUMIFS(CALC_Strip!$L$5:$L$324,CALC_Strip!$D$5:$D$324,$A7,CALC_Strip!$B$5:$B$324,7,CALC_Strip!$G$5:$G$324,"Flow-on")+IFERROR(INDEX(CALC_Margins!$C$5:$J$15,MATCH($A7,CALC_Margins!$A$5:$A$15,0),7),0)</f>
        <v/>
      </c>
      <c r="J7" s="19">
        <f>SUMIFS(CALC_Strip!$L$5:$L$324,CALC_Strip!$D$5:$D$324,$A7,CALC_Strip!$B$5:$B$324,8,CALC_Strip!$G$5:$G$324,"Flow-on")+IFERROR(INDEX(CALC_Margins!$C$5:$J$15,MATCH($A7,CALC_Margins!$A$5:$A$15,0),8),0)</f>
        <v/>
      </c>
      <c r="K7" s="19">
        <f>SUMIFS(CALC_Strip!$L$5:$L$324,CALC_Strip!$D$5:$D$324,$A7,CALC_Strip!$B$5:$B$324,1,CALC_Strip!$G$5:$G$324,"Direct only")</f>
        <v/>
      </c>
      <c r="L7" s="19">
        <f>SUMIFS(CALC_Strip!$L$5:$L$324,CALC_Strip!$D$5:$D$324,$A7,CALC_Strip!$B$5:$B$324,2,CALC_Strip!$G$5:$G$324,"Direct only")</f>
        <v/>
      </c>
      <c r="M7" s="19">
        <f>SUMIFS(CALC_Strip!$L$5:$L$324,CALC_Strip!$D$5:$D$324,$A7,CALC_Strip!$B$5:$B$324,3,CALC_Strip!$G$5:$G$324,"Direct only")</f>
        <v/>
      </c>
      <c r="N7" s="19">
        <f>SUMIFS(CALC_Strip!$L$5:$L$324,CALC_Strip!$D$5:$D$324,$A7,CALC_Strip!$B$5:$B$324,4,CALC_Strip!$G$5:$G$324,"Direct only")</f>
        <v/>
      </c>
      <c r="O7" s="19">
        <f>SUMIFS(CALC_Strip!$L$5:$L$324,CALC_Strip!$D$5:$D$324,$A7,CALC_Strip!$B$5:$B$324,5,CALC_Strip!$G$5:$G$324,"Direct only")</f>
        <v/>
      </c>
      <c r="P7" s="19">
        <f>SUMIFS(CALC_Strip!$L$5:$L$324,CALC_Strip!$D$5:$D$324,$A7,CALC_Strip!$B$5:$B$324,6,CALC_Strip!$G$5:$G$324,"Direct only")</f>
        <v/>
      </c>
      <c r="Q7" s="19">
        <f>SUMIFS(CALC_Strip!$L$5:$L$324,CALC_Strip!$D$5:$D$324,$A7,CALC_Strip!$B$5:$B$324,7,CALC_Strip!$G$5:$G$324,"Direct only")</f>
        <v/>
      </c>
      <c r="R7" s="19">
        <f>SUMIFS(CALC_Strip!$L$5:$L$324,CALC_Strip!$D$5:$D$324,$A7,CALC_Strip!$B$5:$B$324,8,CALC_Strip!$G$5:$G$324,"Direct only")</f>
        <v/>
      </c>
      <c r="S7" s="19">
        <f>SUM($C7:$R7)</f>
        <v/>
      </c>
    </row>
    <row r="8">
      <c r="A8" s="2" t="inlineStr">
        <is>
          <t>0201</t>
        </is>
      </c>
      <c r="B8" s="2" t="inlineStr">
        <is>
          <t>Aquaculture</t>
        </is>
      </c>
      <c r="C8" s="19">
        <f>SUMIFS(CALC_Strip!$L$5:$L$324,CALC_Strip!$D$5:$D$324,$A8,CALC_Strip!$B$5:$B$324,1,CALC_Strip!$G$5:$G$324,"Flow-on")+IFERROR(INDEX(CALC_Margins!$C$5:$J$15,MATCH($A8,CALC_Margins!$A$5:$A$15,0),1),0)</f>
        <v/>
      </c>
      <c r="D8" s="19">
        <f>SUMIFS(CALC_Strip!$L$5:$L$324,CALC_Strip!$D$5:$D$324,$A8,CALC_Strip!$B$5:$B$324,2,CALC_Strip!$G$5:$G$324,"Flow-on")+IFERROR(INDEX(CALC_Margins!$C$5:$J$15,MATCH($A8,CALC_Margins!$A$5:$A$15,0),2),0)</f>
        <v/>
      </c>
      <c r="E8" s="19">
        <f>SUMIFS(CALC_Strip!$L$5:$L$324,CALC_Strip!$D$5:$D$324,$A8,CALC_Strip!$B$5:$B$324,3,CALC_Strip!$G$5:$G$324,"Flow-on")+IFERROR(INDEX(CALC_Margins!$C$5:$J$15,MATCH($A8,CALC_Margins!$A$5:$A$15,0),3),0)</f>
        <v/>
      </c>
      <c r="F8" s="19">
        <f>SUMIFS(CALC_Strip!$L$5:$L$324,CALC_Strip!$D$5:$D$324,$A8,CALC_Strip!$B$5:$B$324,4,CALC_Strip!$G$5:$G$324,"Flow-on")+IFERROR(INDEX(CALC_Margins!$C$5:$J$15,MATCH($A8,CALC_Margins!$A$5:$A$15,0),4),0)</f>
        <v/>
      </c>
      <c r="G8" s="19">
        <f>SUMIFS(CALC_Strip!$L$5:$L$324,CALC_Strip!$D$5:$D$324,$A8,CALC_Strip!$B$5:$B$324,5,CALC_Strip!$G$5:$G$324,"Flow-on")+IFERROR(INDEX(CALC_Margins!$C$5:$J$15,MATCH($A8,CALC_Margins!$A$5:$A$15,0),5),0)</f>
        <v/>
      </c>
      <c r="H8" s="19">
        <f>SUMIFS(CALC_Strip!$L$5:$L$324,CALC_Strip!$D$5:$D$324,$A8,CALC_Strip!$B$5:$B$324,6,CALC_Strip!$G$5:$G$324,"Flow-on")+IFERROR(INDEX(CALC_Margins!$C$5:$J$15,MATCH($A8,CALC_Margins!$A$5:$A$15,0),6),0)</f>
        <v/>
      </c>
      <c r="I8" s="19">
        <f>SUMIFS(CALC_Strip!$L$5:$L$324,CALC_Strip!$D$5:$D$324,$A8,CALC_Strip!$B$5:$B$324,7,CALC_Strip!$G$5:$G$324,"Flow-on")+IFERROR(INDEX(CALC_Margins!$C$5:$J$15,MATCH($A8,CALC_Margins!$A$5:$A$15,0),7),0)</f>
        <v/>
      </c>
      <c r="J8" s="19">
        <f>SUMIFS(CALC_Strip!$L$5:$L$324,CALC_Strip!$D$5:$D$324,$A8,CALC_Strip!$B$5:$B$324,8,CALC_Strip!$G$5:$G$324,"Flow-on")+IFERROR(INDEX(CALC_Margins!$C$5:$J$15,MATCH($A8,CALC_Margins!$A$5:$A$15,0),8),0)</f>
        <v/>
      </c>
      <c r="K8" s="19">
        <f>SUMIFS(CALC_Strip!$L$5:$L$324,CALC_Strip!$D$5:$D$324,$A8,CALC_Strip!$B$5:$B$324,1,CALC_Strip!$G$5:$G$324,"Direct only")</f>
        <v/>
      </c>
      <c r="L8" s="19">
        <f>SUMIFS(CALC_Strip!$L$5:$L$324,CALC_Strip!$D$5:$D$324,$A8,CALC_Strip!$B$5:$B$324,2,CALC_Strip!$G$5:$G$324,"Direct only")</f>
        <v/>
      </c>
      <c r="M8" s="19">
        <f>SUMIFS(CALC_Strip!$L$5:$L$324,CALC_Strip!$D$5:$D$324,$A8,CALC_Strip!$B$5:$B$324,3,CALC_Strip!$G$5:$G$324,"Direct only")</f>
        <v/>
      </c>
      <c r="N8" s="19">
        <f>SUMIFS(CALC_Strip!$L$5:$L$324,CALC_Strip!$D$5:$D$324,$A8,CALC_Strip!$B$5:$B$324,4,CALC_Strip!$G$5:$G$324,"Direct only")</f>
        <v/>
      </c>
      <c r="O8" s="19">
        <f>SUMIFS(CALC_Strip!$L$5:$L$324,CALC_Strip!$D$5:$D$324,$A8,CALC_Strip!$B$5:$B$324,5,CALC_Strip!$G$5:$G$324,"Direct only")</f>
        <v/>
      </c>
      <c r="P8" s="19">
        <f>SUMIFS(CALC_Strip!$L$5:$L$324,CALC_Strip!$D$5:$D$324,$A8,CALC_Strip!$B$5:$B$324,6,CALC_Strip!$G$5:$G$324,"Direct only")</f>
        <v/>
      </c>
      <c r="Q8" s="19">
        <f>SUMIFS(CALC_Strip!$L$5:$L$324,CALC_Strip!$D$5:$D$324,$A8,CALC_Strip!$B$5:$B$324,7,CALC_Strip!$G$5:$G$324,"Direct only")</f>
        <v/>
      </c>
      <c r="R8" s="19">
        <f>SUMIFS(CALC_Strip!$L$5:$L$324,CALC_Strip!$D$5:$D$324,$A8,CALC_Strip!$B$5:$B$324,8,CALC_Strip!$G$5:$G$324,"Direct only")</f>
        <v/>
      </c>
      <c r="S8" s="19">
        <f>SUM($C8:$R8)</f>
        <v/>
      </c>
    </row>
    <row r="9">
      <c r="A9" s="2" t="inlineStr">
        <is>
          <t>0301</t>
        </is>
      </c>
      <c r="B9" s="2" t="inlineStr">
        <is>
          <t>Forestry and logging</t>
        </is>
      </c>
      <c r="C9" s="19">
        <f>SUMIFS(CALC_Strip!$L$5:$L$324,CALC_Strip!$D$5:$D$324,$A9,CALC_Strip!$B$5:$B$324,1,CALC_Strip!$G$5:$G$324,"Flow-on")+IFERROR(INDEX(CALC_Margins!$C$5:$J$15,MATCH($A9,CALC_Margins!$A$5:$A$15,0),1),0)</f>
        <v/>
      </c>
      <c r="D9" s="19">
        <f>SUMIFS(CALC_Strip!$L$5:$L$324,CALC_Strip!$D$5:$D$324,$A9,CALC_Strip!$B$5:$B$324,2,CALC_Strip!$G$5:$G$324,"Flow-on")+IFERROR(INDEX(CALC_Margins!$C$5:$J$15,MATCH($A9,CALC_Margins!$A$5:$A$15,0),2),0)</f>
        <v/>
      </c>
      <c r="E9" s="19">
        <f>SUMIFS(CALC_Strip!$L$5:$L$324,CALC_Strip!$D$5:$D$324,$A9,CALC_Strip!$B$5:$B$324,3,CALC_Strip!$G$5:$G$324,"Flow-on")+IFERROR(INDEX(CALC_Margins!$C$5:$J$15,MATCH($A9,CALC_Margins!$A$5:$A$15,0),3),0)</f>
        <v/>
      </c>
      <c r="F9" s="19">
        <f>SUMIFS(CALC_Strip!$L$5:$L$324,CALC_Strip!$D$5:$D$324,$A9,CALC_Strip!$B$5:$B$324,4,CALC_Strip!$G$5:$G$324,"Flow-on")+IFERROR(INDEX(CALC_Margins!$C$5:$J$15,MATCH($A9,CALC_Margins!$A$5:$A$15,0),4),0)</f>
        <v/>
      </c>
      <c r="G9" s="19">
        <f>SUMIFS(CALC_Strip!$L$5:$L$324,CALC_Strip!$D$5:$D$324,$A9,CALC_Strip!$B$5:$B$324,5,CALC_Strip!$G$5:$G$324,"Flow-on")+IFERROR(INDEX(CALC_Margins!$C$5:$J$15,MATCH($A9,CALC_Margins!$A$5:$A$15,0),5),0)</f>
        <v/>
      </c>
      <c r="H9" s="19">
        <f>SUMIFS(CALC_Strip!$L$5:$L$324,CALC_Strip!$D$5:$D$324,$A9,CALC_Strip!$B$5:$B$324,6,CALC_Strip!$G$5:$G$324,"Flow-on")+IFERROR(INDEX(CALC_Margins!$C$5:$J$15,MATCH($A9,CALC_Margins!$A$5:$A$15,0),6),0)</f>
        <v/>
      </c>
      <c r="I9" s="19">
        <f>SUMIFS(CALC_Strip!$L$5:$L$324,CALC_Strip!$D$5:$D$324,$A9,CALC_Strip!$B$5:$B$324,7,CALC_Strip!$G$5:$G$324,"Flow-on")+IFERROR(INDEX(CALC_Margins!$C$5:$J$15,MATCH($A9,CALC_Margins!$A$5:$A$15,0),7),0)</f>
        <v/>
      </c>
      <c r="J9" s="19">
        <f>SUMIFS(CALC_Strip!$L$5:$L$324,CALC_Strip!$D$5:$D$324,$A9,CALC_Strip!$B$5:$B$324,8,CALC_Strip!$G$5:$G$324,"Flow-on")+IFERROR(INDEX(CALC_Margins!$C$5:$J$15,MATCH($A9,CALC_Margins!$A$5:$A$15,0),8),0)</f>
        <v/>
      </c>
      <c r="K9" s="19">
        <f>SUMIFS(CALC_Strip!$L$5:$L$324,CALC_Strip!$D$5:$D$324,$A9,CALC_Strip!$B$5:$B$324,1,CALC_Strip!$G$5:$G$324,"Direct only")</f>
        <v/>
      </c>
      <c r="L9" s="19">
        <f>SUMIFS(CALC_Strip!$L$5:$L$324,CALC_Strip!$D$5:$D$324,$A9,CALC_Strip!$B$5:$B$324,2,CALC_Strip!$G$5:$G$324,"Direct only")</f>
        <v/>
      </c>
      <c r="M9" s="19">
        <f>SUMIFS(CALC_Strip!$L$5:$L$324,CALC_Strip!$D$5:$D$324,$A9,CALC_Strip!$B$5:$B$324,3,CALC_Strip!$G$5:$G$324,"Direct only")</f>
        <v/>
      </c>
      <c r="N9" s="19">
        <f>SUMIFS(CALC_Strip!$L$5:$L$324,CALC_Strip!$D$5:$D$324,$A9,CALC_Strip!$B$5:$B$324,4,CALC_Strip!$G$5:$G$324,"Direct only")</f>
        <v/>
      </c>
      <c r="O9" s="19">
        <f>SUMIFS(CALC_Strip!$L$5:$L$324,CALC_Strip!$D$5:$D$324,$A9,CALC_Strip!$B$5:$B$324,5,CALC_Strip!$G$5:$G$324,"Direct only")</f>
        <v/>
      </c>
      <c r="P9" s="19">
        <f>SUMIFS(CALC_Strip!$L$5:$L$324,CALC_Strip!$D$5:$D$324,$A9,CALC_Strip!$B$5:$B$324,6,CALC_Strip!$G$5:$G$324,"Direct only")</f>
        <v/>
      </c>
      <c r="Q9" s="19">
        <f>SUMIFS(CALC_Strip!$L$5:$L$324,CALC_Strip!$D$5:$D$324,$A9,CALC_Strip!$B$5:$B$324,7,CALC_Strip!$G$5:$G$324,"Direct only")</f>
        <v/>
      </c>
      <c r="R9" s="19">
        <f>SUMIFS(CALC_Strip!$L$5:$L$324,CALC_Strip!$D$5:$D$324,$A9,CALC_Strip!$B$5:$B$324,8,CALC_Strip!$G$5:$G$324,"Direct only")</f>
        <v/>
      </c>
      <c r="S9" s="19">
        <f>SUM($C9:$R9)</f>
        <v/>
      </c>
    </row>
    <row r="10">
      <c r="A10" s="2" t="inlineStr">
        <is>
          <t>0401</t>
        </is>
      </c>
      <c r="B10" s="2" t="inlineStr">
        <is>
          <t>Fishing, hunting and trapping</t>
        </is>
      </c>
      <c r="C10" s="19">
        <f>SUMIFS(CALC_Strip!$L$5:$L$324,CALC_Strip!$D$5:$D$324,$A10,CALC_Strip!$B$5:$B$324,1,CALC_Strip!$G$5:$G$324,"Flow-on")+IFERROR(INDEX(CALC_Margins!$C$5:$J$15,MATCH($A10,CALC_Margins!$A$5:$A$15,0),1),0)</f>
        <v/>
      </c>
      <c r="D10" s="19">
        <f>SUMIFS(CALC_Strip!$L$5:$L$324,CALC_Strip!$D$5:$D$324,$A10,CALC_Strip!$B$5:$B$324,2,CALC_Strip!$G$5:$G$324,"Flow-on")+IFERROR(INDEX(CALC_Margins!$C$5:$J$15,MATCH($A10,CALC_Margins!$A$5:$A$15,0),2),0)</f>
        <v/>
      </c>
      <c r="E10" s="19">
        <f>SUMIFS(CALC_Strip!$L$5:$L$324,CALC_Strip!$D$5:$D$324,$A10,CALC_Strip!$B$5:$B$324,3,CALC_Strip!$G$5:$G$324,"Flow-on")+IFERROR(INDEX(CALC_Margins!$C$5:$J$15,MATCH($A10,CALC_Margins!$A$5:$A$15,0),3),0)</f>
        <v/>
      </c>
      <c r="F10" s="19">
        <f>SUMIFS(CALC_Strip!$L$5:$L$324,CALC_Strip!$D$5:$D$324,$A10,CALC_Strip!$B$5:$B$324,4,CALC_Strip!$G$5:$G$324,"Flow-on")+IFERROR(INDEX(CALC_Margins!$C$5:$J$15,MATCH($A10,CALC_Margins!$A$5:$A$15,0),4),0)</f>
        <v/>
      </c>
      <c r="G10" s="19">
        <f>SUMIFS(CALC_Strip!$L$5:$L$324,CALC_Strip!$D$5:$D$324,$A10,CALC_Strip!$B$5:$B$324,5,CALC_Strip!$G$5:$G$324,"Flow-on")+IFERROR(INDEX(CALC_Margins!$C$5:$J$15,MATCH($A10,CALC_Margins!$A$5:$A$15,0),5),0)</f>
        <v/>
      </c>
      <c r="H10" s="19">
        <f>SUMIFS(CALC_Strip!$L$5:$L$324,CALC_Strip!$D$5:$D$324,$A10,CALC_Strip!$B$5:$B$324,6,CALC_Strip!$G$5:$G$324,"Flow-on")+IFERROR(INDEX(CALC_Margins!$C$5:$J$15,MATCH($A10,CALC_Margins!$A$5:$A$15,0),6),0)</f>
        <v/>
      </c>
      <c r="I10" s="19">
        <f>SUMIFS(CALC_Strip!$L$5:$L$324,CALC_Strip!$D$5:$D$324,$A10,CALC_Strip!$B$5:$B$324,7,CALC_Strip!$G$5:$G$324,"Flow-on")+IFERROR(INDEX(CALC_Margins!$C$5:$J$15,MATCH($A10,CALC_Margins!$A$5:$A$15,0),7),0)</f>
        <v/>
      </c>
      <c r="J10" s="19">
        <f>SUMIFS(CALC_Strip!$L$5:$L$324,CALC_Strip!$D$5:$D$324,$A10,CALC_Strip!$B$5:$B$324,8,CALC_Strip!$G$5:$G$324,"Flow-on")+IFERROR(INDEX(CALC_Margins!$C$5:$J$15,MATCH($A10,CALC_Margins!$A$5:$A$15,0),8),0)</f>
        <v/>
      </c>
      <c r="K10" s="19">
        <f>SUMIFS(CALC_Strip!$L$5:$L$324,CALC_Strip!$D$5:$D$324,$A10,CALC_Strip!$B$5:$B$324,1,CALC_Strip!$G$5:$G$324,"Direct only")</f>
        <v/>
      </c>
      <c r="L10" s="19">
        <f>SUMIFS(CALC_Strip!$L$5:$L$324,CALC_Strip!$D$5:$D$324,$A10,CALC_Strip!$B$5:$B$324,2,CALC_Strip!$G$5:$G$324,"Direct only")</f>
        <v/>
      </c>
      <c r="M10" s="19">
        <f>SUMIFS(CALC_Strip!$L$5:$L$324,CALC_Strip!$D$5:$D$324,$A10,CALC_Strip!$B$5:$B$324,3,CALC_Strip!$G$5:$G$324,"Direct only")</f>
        <v/>
      </c>
      <c r="N10" s="19">
        <f>SUMIFS(CALC_Strip!$L$5:$L$324,CALC_Strip!$D$5:$D$324,$A10,CALC_Strip!$B$5:$B$324,4,CALC_Strip!$G$5:$G$324,"Direct only")</f>
        <v/>
      </c>
      <c r="O10" s="19">
        <f>SUMIFS(CALC_Strip!$L$5:$L$324,CALC_Strip!$D$5:$D$324,$A10,CALC_Strip!$B$5:$B$324,5,CALC_Strip!$G$5:$G$324,"Direct only")</f>
        <v/>
      </c>
      <c r="P10" s="19">
        <f>SUMIFS(CALC_Strip!$L$5:$L$324,CALC_Strip!$D$5:$D$324,$A10,CALC_Strip!$B$5:$B$324,6,CALC_Strip!$G$5:$G$324,"Direct only")</f>
        <v/>
      </c>
      <c r="Q10" s="19">
        <f>SUMIFS(CALC_Strip!$L$5:$L$324,CALC_Strip!$D$5:$D$324,$A10,CALC_Strip!$B$5:$B$324,7,CALC_Strip!$G$5:$G$324,"Direct only")</f>
        <v/>
      </c>
      <c r="R10" s="19">
        <f>SUMIFS(CALC_Strip!$L$5:$L$324,CALC_Strip!$D$5:$D$324,$A10,CALC_Strip!$B$5:$B$324,8,CALC_Strip!$G$5:$G$324,"Direct only")</f>
        <v/>
      </c>
      <c r="S10" s="19">
        <f>SUM($C10:$R10)</f>
        <v/>
      </c>
    </row>
    <row r="11">
      <c r="A11" s="2" t="inlineStr">
        <is>
          <t>0501</t>
        </is>
      </c>
      <c r="B11" s="2" t="inlineStr">
        <is>
          <t>Agriculture, forestry and fishing support services</t>
        </is>
      </c>
      <c r="C11" s="19">
        <f>SUMIFS(CALC_Strip!$L$5:$L$324,CALC_Strip!$D$5:$D$324,$A11,CALC_Strip!$B$5:$B$324,1,CALC_Strip!$G$5:$G$324,"Flow-on")+IFERROR(INDEX(CALC_Margins!$C$5:$J$15,MATCH($A11,CALC_Margins!$A$5:$A$15,0),1),0)</f>
        <v/>
      </c>
      <c r="D11" s="19">
        <f>SUMIFS(CALC_Strip!$L$5:$L$324,CALC_Strip!$D$5:$D$324,$A11,CALC_Strip!$B$5:$B$324,2,CALC_Strip!$G$5:$G$324,"Flow-on")+IFERROR(INDEX(CALC_Margins!$C$5:$J$15,MATCH($A11,CALC_Margins!$A$5:$A$15,0),2),0)</f>
        <v/>
      </c>
      <c r="E11" s="19">
        <f>SUMIFS(CALC_Strip!$L$5:$L$324,CALC_Strip!$D$5:$D$324,$A11,CALC_Strip!$B$5:$B$324,3,CALC_Strip!$G$5:$G$324,"Flow-on")+IFERROR(INDEX(CALC_Margins!$C$5:$J$15,MATCH($A11,CALC_Margins!$A$5:$A$15,0),3),0)</f>
        <v/>
      </c>
      <c r="F11" s="19">
        <f>SUMIFS(CALC_Strip!$L$5:$L$324,CALC_Strip!$D$5:$D$324,$A11,CALC_Strip!$B$5:$B$324,4,CALC_Strip!$G$5:$G$324,"Flow-on")+IFERROR(INDEX(CALC_Margins!$C$5:$J$15,MATCH($A11,CALC_Margins!$A$5:$A$15,0),4),0)</f>
        <v/>
      </c>
      <c r="G11" s="19">
        <f>SUMIFS(CALC_Strip!$L$5:$L$324,CALC_Strip!$D$5:$D$324,$A11,CALC_Strip!$B$5:$B$324,5,CALC_Strip!$G$5:$G$324,"Flow-on")+IFERROR(INDEX(CALC_Margins!$C$5:$J$15,MATCH($A11,CALC_Margins!$A$5:$A$15,0),5),0)</f>
        <v/>
      </c>
      <c r="H11" s="19">
        <f>SUMIFS(CALC_Strip!$L$5:$L$324,CALC_Strip!$D$5:$D$324,$A11,CALC_Strip!$B$5:$B$324,6,CALC_Strip!$G$5:$G$324,"Flow-on")+IFERROR(INDEX(CALC_Margins!$C$5:$J$15,MATCH($A11,CALC_Margins!$A$5:$A$15,0),6),0)</f>
        <v/>
      </c>
      <c r="I11" s="19">
        <f>SUMIFS(CALC_Strip!$L$5:$L$324,CALC_Strip!$D$5:$D$324,$A11,CALC_Strip!$B$5:$B$324,7,CALC_Strip!$G$5:$G$324,"Flow-on")+IFERROR(INDEX(CALC_Margins!$C$5:$J$15,MATCH($A11,CALC_Margins!$A$5:$A$15,0),7),0)</f>
        <v/>
      </c>
      <c r="J11" s="19">
        <f>SUMIFS(CALC_Strip!$L$5:$L$324,CALC_Strip!$D$5:$D$324,$A11,CALC_Strip!$B$5:$B$324,8,CALC_Strip!$G$5:$G$324,"Flow-on")+IFERROR(INDEX(CALC_Margins!$C$5:$J$15,MATCH($A11,CALC_Margins!$A$5:$A$15,0),8),0)</f>
        <v/>
      </c>
      <c r="K11" s="19">
        <f>SUMIFS(CALC_Strip!$L$5:$L$324,CALC_Strip!$D$5:$D$324,$A11,CALC_Strip!$B$5:$B$324,1,CALC_Strip!$G$5:$G$324,"Direct only")</f>
        <v/>
      </c>
      <c r="L11" s="19">
        <f>SUMIFS(CALC_Strip!$L$5:$L$324,CALC_Strip!$D$5:$D$324,$A11,CALC_Strip!$B$5:$B$324,2,CALC_Strip!$G$5:$G$324,"Direct only")</f>
        <v/>
      </c>
      <c r="M11" s="19">
        <f>SUMIFS(CALC_Strip!$L$5:$L$324,CALC_Strip!$D$5:$D$324,$A11,CALC_Strip!$B$5:$B$324,3,CALC_Strip!$G$5:$G$324,"Direct only")</f>
        <v/>
      </c>
      <c r="N11" s="19">
        <f>SUMIFS(CALC_Strip!$L$5:$L$324,CALC_Strip!$D$5:$D$324,$A11,CALC_Strip!$B$5:$B$324,4,CALC_Strip!$G$5:$G$324,"Direct only")</f>
        <v/>
      </c>
      <c r="O11" s="19">
        <f>SUMIFS(CALC_Strip!$L$5:$L$324,CALC_Strip!$D$5:$D$324,$A11,CALC_Strip!$B$5:$B$324,5,CALC_Strip!$G$5:$G$324,"Direct only")</f>
        <v/>
      </c>
      <c r="P11" s="19">
        <f>SUMIFS(CALC_Strip!$L$5:$L$324,CALC_Strip!$D$5:$D$324,$A11,CALC_Strip!$B$5:$B$324,6,CALC_Strip!$G$5:$G$324,"Direct only")</f>
        <v/>
      </c>
      <c r="Q11" s="19">
        <f>SUMIFS(CALC_Strip!$L$5:$L$324,CALC_Strip!$D$5:$D$324,$A11,CALC_Strip!$B$5:$B$324,7,CALC_Strip!$G$5:$G$324,"Direct only")</f>
        <v/>
      </c>
      <c r="R11" s="19">
        <f>SUMIFS(CALC_Strip!$L$5:$L$324,CALC_Strip!$D$5:$D$324,$A11,CALC_Strip!$B$5:$B$324,8,CALC_Strip!$G$5:$G$324,"Direct only")</f>
        <v/>
      </c>
      <c r="S11" s="19">
        <f>SUM($C11:$R11)</f>
        <v/>
      </c>
    </row>
    <row r="12">
      <c r="A12" s="2" t="inlineStr">
        <is>
          <t>0601</t>
        </is>
      </c>
      <c r="B12" s="2" t="inlineStr">
        <is>
          <t>Coal mining</t>
        </is>
      </c>
      <c r="C12" s="19">
        <f>SUMIFS(CALC_Strip!$L$5:$L$324,CALC_Strip!$D$5:$D$324,$A12,CALC_Strip!$B$5:$B$324,1,CALC_Strip!$G$5:$G$324,"Flow-on")+IFERROR(INDEX(CALC_Margins!$C$5:$J$15,MATCH($A12,CALC_Margins!$A$5:$A$15,0),1),0)</f>
        <v/>
      </c>
      <c r="D12" s="19">
        <f>SUMIFS(CALC_Strip!$L$5:$L$324,CALC_Strip!$D$5:$D$324,$A12,CALC_Strip!$B$5:$B$324,2,CALC_Strip!$G$5:$G$324,"Flow-on")+IFERROR(INDEX(CALC_Margins!$C$5:$J$15,MATCH($A12,CALC_Margins!$A$5:$A$15,0),2),0)</f>
        <v/>
      </c>
      <c r="E12" s="19">
        <f>SUMIFS(CALC_Strip!$L$5:$L$324,CALC_Strip!$D$5:$D$324,$A12,CALC_Strip!$B$5:$B$324,3,CALC_Strip!$G$5:$G$324,"Flow-on")+IFERROR(INDEX(CALC_Margins!$C$5:$J$15,MATCH($A12,CALC_Margins!$A$5:$A$15,0),3),0)</f>
        <v/>
      </c>
      <c r="F12" s="19">
        <f>SUMIFS(CALC_Strip!$L$5:$L$324,CALC_Strip!$D$5:$D$324,$A12,CALC_Strip!$B$5:$B$324,4,CALC_Strip!$G$5:$G$324,"Flow-on")+IFERROR(INDEX(CALC_Margins!$C$5:$J$15,MATCH($A12,CALC_Margins!$A$5:$A$15,0),4),0)</f>
        <v/>
      </c>
      <c r="G12" s="19">
        <f>SUMIFS(CALC_Strip!$L$5:$L$324,CALC_Strip!$D$5:$D$324,$A12,CALC_Strip!$B$5:$B$324,5,CALC_Strip!$G$5:$G$324,"Flow-on")+IFERROR(INDEX(CALC_Margins!$C$5:$J$15,MATCH($A12,CALC_Margins!$A$5:$A$15,0),5),0)</f>
        <v/>
      </c>
      <c r="H12" s="19">
        <f>SUMIFS(CALC_Strip!$L$5:$L$324,CALC_Strip!$D$5:$D$324,$A12,CALC_Strip!$B$5:$B$324,6,CALC_Strip!$G$5:$G$324,"Flow-on")+IFERROR(INDEX(CALC_Margins!$C$5:$J$15,MATCH($A12,CALC_Margins!$A$5:$A$15,0),6),0)</f>
        <v/>
      </c>
      <c r="I12" s="19">
        <f>SUMIFS(CALC_Strip!$L$5:$L$324,CALC_Strip!$D$5:$D$324,$A12,CALC_Strip!$B$5:$B$324,7,CALC_Strip!$G$5:$G$324,"Flow-on")+IFERROR(INDEX(CALC_Margins!$C$5:$J$15,MATCH($A12,CALC_Margins!$A$5:$A$15,0),7),0)</f>
        <v/>
      </c>
      <c r="J12" s="19">
        <f>SUMIFS(CALC_Strip!$L$5:$L$324,CALC_Strip!$D$5:$D$324,$A12,CALC_Strip!$B$5:$B$324,8,CALC_Strip!$G$5:$G$324,"Flow-on")+IFERROR(INDEX(CALC_Margins!$C$5:$J$15,MATCH($A12,CALC_Margins!$A$5:$A$15,0),8),0)</f>
        <v/>
      </c>
      <c r="K12" s="19">
        <f>SUMIFS(CALC_Strip!$L$5:$L$324,CALC_Strip!$D$5:$D$324,$A12,CALC_Strip!$B$5:$B$324,1,CALC_Strip!$G$5:$G$324,"Direct only")</f>
        <v/>
      </c>
      <c r="L12" s="19">
        <f>SUMIFS(CALC_Strip!$L$5:$L$324,CALC_Strip!$D$5:$D$324,$A12,CALC_Strip!$B$5:$B$324,2,CALC_Strip!$G$5:$G$324,"Direct only")</f>
        <v/>
      </c>
      <c r="M12" s="19">
        <f>SUMIFS(CALC_Strip!$L$5:$L$324,CALC_Strip!$D$5:$D$324,$A12,CALC_Strip!$B$5:$B$324,3,CALC_Strip!$G$5:$G$324,"Direct only")</f>
        <v/>
      </c>
      <c r="N12" s="19">
        <f>SUMIFS(CALC_Strip!$L$5:$L$324,CALC_Strip!$D$5:$D$324,$A12,CALC_Strip!$B$5:$B$324,4,CALC_Strip!$G$5:$G$324,"Direct only")</f>
        <v/>
      </c>
      <c r="O12" s="19">
        <f>SUMIFS(CALC_Strip!$L$5:$L$324,CALC_Strip!$D$5:$D$324,$A12,CALC_Strip!$B$5:$B$324,5,CALC_Strip!$G$5:$G$324,"Direct only")</f>
        <v/>
      </c>
      <c r="P12" s="19">
        <f>SUMIFS(CALC_Strip!$L$5:$L$324,CALC_Strip!$D$5:$D$324,$A12,CALC_Strip!$B$5:$B$324,6,CALC_Strip!$G$5:$G$324,"Direct only")</f>
        <v/>
      </c>
      <c r="Q12" s="19">
        <f>SUMIFS(CALC_Strip!$L$5:$L$324,CALC_Strip!$D$5:$D$324,$A12,CALC_Strip!$B$5:$B$324,7,CALC_Strip!$G$5:$G$324,"Direct only")</f>
        <v/>
      </c>
      <c r="R12" s="19">
        <f>SUMIFS(CALC_Strip!$L$5:$L$324,CALC_Strip!$D$5:$D$324,$A12,CALC_Strip!$B$5:$B$324,8,CALC_Strip!$G$5:$G$324,"Direct only")</f>
        <v/>
      </c>
      <c r="S12" s="19">
        <f>SUM($C12:$R12)</f>
        <v/>
      </c>
    </row>
    <row r="13">
      <c r="A13" s="2" t="inlineStr">
        <is>
          <t>0701</t>
        </is>
      </c>
      <c r="B13" s="2" t="inlineStr">
        <is>
          <t>Oil and gas extraction</t>
        </is>
      </c>
      <c r="C13" s="19">
        <f>SUMIFS(CALC_Strip!$L$5:$L$324,CALC_Strip!$D$5:$D$324,$A13,CALC_Strip!$B$5:$B$324,1,CALC_Strip!$G$5:$G$324,"Flow-on")+IFERROR(INDEX(CALC_Margins!$C$5:$J$15,MATCH($A13,CALC_Margins!$A$5:$A$15,0),1),0)</f>
        <v/>
      </c>
      <c r="D13" s="19">
        <f>SUMIFS(CALC_Strip!$L$5:$L$324,CALC_Strip!$D$5:$D$324,$A13,CALC_Strip!$B$5:$B$324,2,CALC_Strip!$G$5:$G$324,"Flow-on")+IFERROR(INDEX(CALC_Margins!$C$5:$J$15,MATCH($A13,CALC_Margins!$A$5:$A$15,0),2),0)</f>
        <v/>
      </c>
      <c r="E13" s="19">
        <f>SUMIFS(CALC_Strip!$L$5:$L$324,CALC_Strip!$D$5:$D$324,$A13,CALC_Strip!$B$5:$B$324,3,CALC_Strip!$G$5:$G$324,"Flow-on")+IFERROR(INDEX(CALC_Margins!$C$5:$J$15,MATCH($A13,CALC_Margins!$A$5:$A$15,0),3),0)</f>
        <v/>
      </c>
      <c r="F13" s="19">
        <f>SUMIFS(CALC_Strip!$L$5:$L$324,CALC_Strip!$D$5:$D$324,$A13,CALC_Strip!$B$5:$B$324,4,CALC_Strip!$G$5:$G$324,"Flow-on")+IFERROR(INDEX(CALC_Margins!$C$5:$J$15,MATCH($A13,CALC_Margins!$A$5:$A$15,0),4),0)</f>
        <v/>
      </c>
      <c r="G13" s="19">
        <f>SUMIFS(CALC_Strip!$L$5:$L$324,CALC_Strip!$D$5:$D$324,$A13,CALC_Strip!$B$5:$B$324,5,CALC_Strip!$G$5:$G$324,"Flow-on")+IFERROR(INDEX(CALC_Margins!$C$5:$J$15,MATCH($A13,CALC_Margins!$A$5:$A$15,0),5),0)</f>
        <v/>
      </c>
      <c r="H13" s="19">
        <f>SUMIFS(CALC_Strip!$L$5:$L$324,CALC_Strip!$D$5:$D$324,$A13,CALC_Strip!$B$5:$B$324,6,CALC_Strip!$G$5:$G$324,"Flow-on")+IFERROR(INDEX(CALC_Margins!$C$5:$J$15,MATCH($A13,CALC_Margins!$A$5:$A$15,0),6),0)</f>
        <v/>
      </c>
      <c r="I13" s="19">
        <f>SUMIFS(CALC_Strip!$L$5:$L$324,CALC_Strip!$D$5:$D$324,$A13,CALC_Strip!$B$5:$B$324,7,CALC_Strip!$G$5:$G$324,"Flow-on")+IFERROR(INDEX(CALC_Margins!$C$5:$J$15,MATCH($A13,CALC_Margins!$A$5:$A$15,0),7),0)</f>
        <v/>
      </c>
      <c r="J13" s="19">
        <f>SUMIFS(CALC_Strip!$L$5:$L$324,CALC_Strip!$D$5:$D$324,$A13,CALC_Strip!$B$5:$B$324,8,CALC_Strip!$G$5:$G$324,"Flow-on")+IFERROR(INDEX(CALC_Margins!$C$5:$J$15,MATCH($A13,CALC_Margins!$A$5:$A$15,0),8),0)</f>
        <v/>
      </c>
      <c r="K13" s="19">
        <f>SUMIFS(CALC_Strip!$L$5:$L$324,CALC_Strip!$D$5:$D$324,$A13,CALC_Strip!$B$5:$B$324,1,CALC_Strip!$G$5:$G$324,"Direct only")</f>
        <v/>
      </c>
      <c r="L13" s="19">
        <f>SUMIFS(CALC_Strip!$L$5:$L$324,CALC_Strip!$D$5:$D$324,$A13,CALC_Strip!$B$5:$B$324,2,CALC_Strip!$G$5:$G$324,"Direct only")</f>
        <v/>
      </c>
      <c r="M13" s="19">
        <f>SUMIFS(CALC_Strip!$L$5:$L$324,CALC_Strip!$D$5:$D$324,$A13,CALC_Strip!$B$5:$B$324,3,CALC_Strip!$G$5:$G$324,"Direct only")</f>
        <v/>
      </c>
      <c r="N13" s="19">
        <f>SUMIFS(CALC_Strip!$L$5:$L$324,CALC_Strip!$D$5:$D$324,$A13,CALC_Strip!$B$5:$B$324,4,CALC_Strip!$G$5:$G$324,"Direct only")</f>
        <v/>
      </c>
      <c r="O13" s="19">
        <f>SUMIFS(CALC_Strip!$L$5:$L$324,CALC_Strip!$D$5:$D$324,$A13,CALC_Strip!$B$5:$B$324,5,CALC_Strip!$G$5:$G$324,"Direct only")</f>
        <v/>
      </c>
      <c r="P13" s="19">
        <f>SUMIFS(CALC_Strip!$L$5:$L$324,CALC_Strip!$D$5:$D$324,$A13,CALC_Strip!$B$5:$B$324,6,CALC_Strip!$G$5:$G$324,"Direct only")</f>
        <v/>
      </c>
      <c r="Q13" s="19">
        <f>SUMIFS(CALC_Strip!$L$5:$L$324,CALC_Strip!$D$5:$D$324,$A13,CALC_Strip!$B$5:$B$324,7,CALC_Strip!$G$5:$G$324,"Direct only")</f>
        <v/>
      </c>
      <c r="R13" s="19">
        <f>SUMIFS(CALC_Strip!$L$5:$L$324,CALC_Strip!$D$5:$D$324,$A13,CALC_Strip!$B$5:$B$324,8,CALC_Strip!$G$5:$G$324,"Direct only")</f>
        <v/>
      </c>
      <c r="S13" s="19">
        <f>SUM($C13:$R13)</f>
        <v/>
      </c>
    </row>
    <row r="14">
      <c r="A14" s="2" t="inlineStr">
        <is>
          <t>0801</t>
        </is>
      </c>
      <c r="B14" s="2" t="inlineStr">
        <is>
          <t>Iron ore mining</t>
        </is>
      </c>
      <c r="C14" s="19">
        <f>SUMIFS(CALC_Strip!$L$5:$L$324,CALC_Strip!$D$5:$D$324,$A14,CALC_Strip!$B$5:$B$324,1,CALC_Strip!$G$5:$G$324,"Flow-on")+IFERROR(INDEX(CALC_Margins!$C$5:$J$15,MATCH($A14,CALC_Margins!$A$5:$A$15,0),1),0)</f>
        <v/>
      </c>
      <c r="D14" s="19">
        <f>SUMIFS(CALC_Strip!$L$5:$L$324,CALC_Strip!$D$5:$D$324,$A14,CALC_Strip!$B$5:$B$324,2,CALC_Strip!$G$5:$G$324,"Flow-on")+IFERROR(INDEX(CALC_Margins!$C$5:$J$15,MATCH($A14,CALC_Margins!$A$5:$A$15,0),2),0)</f>
        <v/>
      </c>
      <c r="E14" s="19">
        <f>SUMIFS(CALC_Strip!$L$5:$L$324,CALC_Strip!$D$5:$D$324,$A14,CALC_Strip!$B$5:$B$324,3,CALC_Strip!$G$5:$G$324,"Flow-on")+IFERROR(INDEX(CALC_Margins!$C$5:$J$15,MATCH($A14,CALC_Margins!$A$5:$A$15,0),3),0)</f>
        <v/>
      </c>
      <c r="F14" s="19">
        <f>SUMIFS(CALC_Strip!$L$5:$L$324,CALC_Strip!$D$5:$D$324,$A14,CALC_Strip!$B$5:$B$324,4,CALC_Strip!$G$5:$G$324,"Flow-on")+IFERROR(INDEX(CALC_Margins!$C$5:$J$15,MATCH($A14,CALC_Margins!$A$5:$A$15,0),4),0)</f>
        <v/>
      </c>
      <c r="G14" s="19">
        <f>SUMIFS(CALC_Strip!$L$5:$L$324,CALC_Strip!$D$5:$D$324,$A14,CALC_Strip!$B$5:$B$324,5,CALC_Strip!$G$5:$G$324,"Flow-on")+IFERROR(INDEX(CALC_Margins!$C$5:$J$15,MATCH($A14,CALC_Margins!$A$5:$A$15,0),5),0)</f>
        <v/>
      </c>
      <c r="H14" s="19">
        <f>SUMIFS(CALC_Strip!$L$5:$L$324,CALC_Strip!$D$5:$D$324,$A14,CALC_Strip!$B$5:$B$324,6,CALC_Strip!$G$5:$G$324,"Flow-on")+IFERROR(INDEX(CALC_Margins!$C$5:$J$15,MATCH($A14,CALC_Margins!$A$5:$A$15,0),6),0)</f>
        <v/>
      </c>
      <c r="I14" s="19">
        <f>SUMIFS(CALC_Strip!$L$5:$L$324,CALC_Strip!$D$5:$D$324,$A14,CALC_Strip!$B$5:$B$324,7,CALC_Strip!$G$5:$G$324,"Flow-on")+IFERROR(INDEX(CALC_Margins!$C$5:$J$15,MATCH($A14,CALC_Margins!$A$5:$A$15,0),7),0)</f>
        <v/>
      </c>
      <c r="J14" s="19">
        <f>SUMIFS(CALC_Strip!$L$5:$L$324,CALC_Strip!$D$5:$D$324,$A14,CALC_Strip!$B$5:$B$324,8,CALC_Strip!$G$5:$G$324,"Flow-on")+IFERROR(INDEX(CALC_Margins!$C$5:$J$15,MATCH($A14,CALC_Margins!$A$5:$A$15,0),8),0)</f>
        <v/>
      </c>
      <c r="K14" s="19">
        <f>SUMIFS(CALC_Strip!$L$5:$L$324,CALC_Strip!$D$5:$D$324,$A14,CALC_Strip!$B$5:$B$324,1,CALC_Strip!$G$5:$G$324,"Direct only")</f>
        <v/>
      </c>
      <c r="L14" s="19">
        <f>SUMIFS(CALC_Strip!$L$5:$L$324,CALC_Strip!$D$5:$D$324,$A14,CALC_Strip!$B$5:$B$324,2,CALC_Strip!$G$5:$G$324,"Direct only")</f>
        <v/>
      </c>
      <c r="M14" s="19">
        <f>SUMIFS(CALC_Strip!$L$5:$L$324,CALC_Strip!$D$5:$D$324,$A14,CALC_Strip!$B$5:$B$324,3,CALC_Strip!$G$5:$G$324,"Direct only")</f>
        <v/>
      </c>
      <c r="N14" s="19">
        <f>SUMIFS(CALC_Strip!$L$5:$L$324,CALC_Strip!$D$5:$D$324,$A14,CALC_Strip!$B$5:$B$324,4,CALC_Strip!$G$5:$G$324,"Direct only")</f>
        <v/>
      </c>
      <c r="O14" s="19">
        <f>SUMIFS(CALC_Strip!$L$5:$L$324,CALC_Strip!$D$5:$D$324,$A14,CALC_Strip!$B$5:$B$324,5,CALC_Strip!$G$5:$G$324,"Direct only")</f>
        <v/>
      </c>
      <c r="P14" s="19">
        <f>SUMIFS(CALC_Strip!$L$5:$L$324,CALC_Strip!$D$5:$D$324,$A14,CALC_Strip!$B$5:$B$324,6,CALC_Strip!$G$5:$G$324,"Direct only")</f>
        <v/>
      </c>
      <c r="Q14" s="19">
        <f>SUMIFS(CALC_Strip!$L$5:$L$324,CALC_Strip!$D$5:$D$324,$A14,CALC_Strip!$B$5:$B$324,7,CALC_Strip!$G$5:$G$324,"Direct only")</f>
        <v/>
      </c>
      <c r="R14" s="19">
        <f>SUMIFS(CALC_Strip!$L$5:$L$324,CALC_Strip!$D$5:$D$324,$A14,CALC_Strip!$B$5:$B$324,8,CALC_Strip!$G$5:$G$324,"Direct only")</f>
        <v/>
      </c>
      <c r="S14" s="19">
        <f>SUM($C14:$R14)</f>
        <v/>
      </c>
    </row>
    <row r="15">
      <c r="A15" s="2" t="inlineStr">
        <is>
          <t>0802</t>
        </is>
      </c>
      <c r="B15" s="2" t="inlineStr">
        <is>
          <t>Non-ferrous metal ore mining</t>
        </is>
      </c>
      <c r="C15" s="19">
        <f>SUMIFS(CALC_Strip!$L$5:$L$324,CALC_Strip!$D$5:$D$324,$A15,CALC_Strip!$B$5:$B$324,1,CALC_Strip!$G$5:$G$324,"Flow-on")+IFERROR(INDEX(CALC_Margins!$C$5:$J$15,MATCH($A15,CALC_Margins!$A$5:$A$15,0),1),0)</f>
        <v/>
      </c>
      <c r="D15" s="19">
        <f>SUMIFS(CALC_Strip!$L$5:$L$324,CALC_Strip!$D$5:$D$324,$A15,CALC_Strip!$B$5:$B$324,2,CALC_Strip!$G$5:$G$324,"Flow-on")+IFERROR(INDEX(CALC_Margins!$C$5:$J$15,MATCH($A15,CALC_Margins!$A$5:$A$15,0),2),0)</f>
        <v/>
      </c>
      <c r="E15" s="19">
        <f>SUMIFS(CALC_Strip!$L$5:$L$324,CALC_Strip!$D$5:$D$324,$A15,CALC_Strip!$B$5:$B$324,3,CALC_Strip!$G$5:$G$324,"Flow-on")+IFERROR(INDEX(CALC_Margins!$C$5:$J$15,MATCH($A15,CALC_Margins!$A$5:$A$15,0),3),0)</f>
        <v/>
      </c>
      <c r="F15" s="19">
        <f>SUMIFS(CALC_Strip!$L$5:$L$324,CALC_Strip!$D$5:$D$324,$A15,CALC_Strip!$B$5:$B$324,4,CALC_Strip!$G$5:$G$324,"Flow-on")+IFERROR(INDEX(CALC_Margins!$C$5:$J$15,MATCH($A15,CALC_Margins!$A$5:$A$15,0),4),0)</f>
        <v/>
      </c>
      <c r="G15" s="19">
        <f>SUMIFS(CALC_Strip!$L$5:$L$324,CALC_Strip!$D$5:$D$324,$A15,CALC_Strip!$B$5:$B$324,5,CALC_Strip!$G$5:$G$324,"Flow-on")+IFERROR(INDEX(CALC_Margins!$C$5:$J$15,MATCH($A15,CALC_Margins!$A$5:$A$15,0),5),0)</f>
        <v/>
      </c>
      <c r="H15" s="19">
        <f>SUMIFS(CALC_Strip!$L$5:$L$324,CALC_Strip!$D$5:$D$324,$A15,CALC_Strip!$B$5:$B$324,6,CALC_Strip!$G$5:$G$324,"Flow-on")+IFERROR(INDEX(CALC_Margins!$C$5:$J$15,MATCH($A15,CALC_Margins!$A$5:$A$15,0),6),0)</f>
        <v/>
      </c>
      <c r="I15" s="19">
        <f>SUMIFS(CALC_Strip!$L$5:$L$324,CALC_Strip!$D$5:$D$324,$A15,CALC_Strip!$B$5:$B$324,7,CALC_Strip!$G$5:$G$324,"Flow-on")+IFERROR(INDEX(CALC_Margins!$C$5:$J$15,MATCH($A15,CALC_Margins!$A$5:$A$15,0),7),0)</f>
        <v/>
      </c>
      <c r="J15" s="19">
        <f>SUMIFS(CALC_Strip!$L$5:$L$324,CALC_Strip!$D$5:$D$324,$A15,CALC_Strip!$B$5:$B$324,8,CALC_Strip!$G$5:$G$324,"Flow-on")+IFERROR(INDEX(CALC_Margins!$C$5:$J$15,MATCH($A15,CALC_Margins!$A$5:$A$15,0),8),0)</f>
        <v/>
      </c>
      <c r="K15" s="19">
        <f>SUMIFS(CALC_Strip!$L$5:$L$324,CALC_Strip!$D$5:$D$324,$A15,CALC_Strip!$B$5:$B$324,1,CALC_Strip!$G$5:$G$324,"Direct only")</f>
        <v/>
      </c>
      <c r="L15" s="19">
        <f>SUMIFS(CALC_Strip!$L$5:$L$324,CALC_Strip!$D$5:$D$324,$A15,CALC_Strip!$B$5:$B$324,2,CALC_Strip!$G$5:$G$324,"Direct only")</f>
        <v/>
      </c>
      <c r="M15" s="19">
        <f>SUMIFS(CALC_Strip!$L$5:$L$324,CALC_Strip!$D$5:$D$324,$A15,CALC_Strip!$B$5:$B$324,3,CALC_Strip!$G$5:$G$324,"Direct only")</f>
        <v/>
      </c>
      <c r="N15" s="19">
        <f>SUMIFS(CALC_Strip!$L$5:$L$324,CALC_Strip!$D$5:$D$324,$A15,CALC_Strip!$B$5:$B$324,4,CALC_Strip!$G$5:$G$324,"Direct only")</f>
        <v/>
      </c>
      <c r="O15" s="19">
        <f>SUMIFS(CALC_Strip!$L$5:$L$324,CALC_Strip!$D$5:$D$324,$A15,CALC_Strip!$B$5:$B$324,5,CALC_Strip!$G$5:$G$324,"Direct only")</f>
        <v/>
      </c>
      <c r="P15" s="19">
        <f>SUMIFS(CALC_Strip!$L$5:$L$324,CALC_Strip!$D$5:$D$324,$A15,CALC_Strip!$B$5:$B$324,6,CALC_Strip!$G$5:$G$324,"Direct only")</f>
        <v/>
      </c>
      <c r="Q15" s="19">
        <f>SUMIFS(CALC_Strip!$L$5:$L$324,CALC_Strip!$D$5:$D$324,$A15,CALC_Strip!$B$5:$B$324,7,CALC_Strip!$G$5:$G$324,"Direct only")</f>
        <v/>
      </c>
      <c r="R15" s="19">
        <f>SUMIFS(CALC_Strip!$L$5:$L$324,CALC_Strip!$D$5:$D$324,$A15,CALC_Strip!$B$5:$B$324,8,CALC_Strip!$G$5:$G$324,"Direct only")</f>
        <v/>
      </c>
      <c r="S15" s="19">
        <f>SUM($C15:$R15)</f>
        <v/>
      </c>
    </row>
    <row r="16">
      <c r="A16" s="2" t="inlineStr">
        <is>
          <t>0901</t>
        </is>
      </c>
      <c r="B16" s="2" t="inlineStr">
        <is>
          <t>Non-metallic mineral mining</t>
        </is>
      </c>
      <c r="C16" s="19">
        <f>SUMIFS(CALC_Strip!$L$5:$L$324,CALC_Strip!$D$5:$D$324,$A16,CALC_Strip!$B$5:$B$324,1,CALC_Strip!$G$5:$G$324,"Flow-on")+IFERROR(INDEX(CALC_Margins!$C$5:$J$15,MATCH($A16,CALC_Margins!$A$5:$A$15,0),1),0)</f>
        <v/>
      </c>
      <c r="D16" s="19">
        <f>SUMIFS(CALC_Strip!$L$5:$L$324,CALC_Strip!$D$5:$D$324,$A16,CALC_Strip!$B$5:$B$324,2,CALC_Strip!$G$5:$G$324,"Flow-on")+IFERROR(INDEX(CALC_Margins!$C$5:$J$15,MATCH($A16,CALC_Margins!$A$5:$A$15,0),2),0)</f>
        <v/>
      </c>
      <c r="E16" s="19">
        <f>SUMIFS(CALC_Strip!$L$5:$L$324,CALC_Strip!$D$5:$D$324,$A16,CALC_Strip!$B$5:$B$324,3,CALC_Strip!$G$5:$G$324,"Flow-on")+IFERROR(INDEX(CALC_Margins!$C$5:$J$15,MATCH($A16,CALC_Margins!$A$5:$A$15,0),3),0)</f>
        <v/>
      </c>
      <c r="F16" s="19">
        <f>SUMIFS(CALC_Strip!$L$5:$L$324,CALC_Strip!$D$5:$D$324,$A16,CALC_Strip!$B$5:$B$324,4,CALC_Strip!$G$5:$G$324,"Flow-on")+IFERROR(INDEX(CALC_Margins!$C$5:$J$15,MATCH($A16,CALC_Margins!$A$5:$A$15,0),4),0)</f>
        <v/>
      </c>
      <c r="G16" s="19">
        <f>SUMIFS(CALC_Strip!$L$5:$L$324,CALC_Strip!$D$5:$D$324,$A16,CALC_Strip!$B$5:$B$324,5,CALC_Strip!$G$5:$G$324,"Flow-on")+IFERROR(INDEX(CALC_Margins!$C$5:$J$15,MATCH($A16,CALC_Margins!$A$5:$A$15,0),5),0)</f>
        <v/>
      </c>
      <c r="H16" s="19">
        <f>SUMIFS(CALC_Strip!$L$5:$L$324,CALC_Strip!$D$5:$D$324,$A16,CALC_Strip!$B$5:$B$324,6,CALC_Strip!$G$5:$G$324,"Flow-on")+IFERROR(INDEX(CALC_Margins!$C$5:$J$15,MATCH($A16,CALC_Margins!$A$5:$A$15,0),6),0)</f>
        <v/>
      </c>
      <c r="I16" s="19">
        <f>SUMIFS(CALC_Strip!$L$5:$L$324,CALC_Strip!$D$5:$D$324,$A16,CALC_Strip!$B$5:$B$324,7,CALC_Strip!$G$5:$G$324,"Flow-on")+IFERROR(INDEX(CALC_Margins!$C$5:$J$15,MATCH($A16,CALC_Margins!$A$5:$A$15,0),7),0)</f>
        <v/>
      </c>
      <c r="J16" s="19">
        <f>SUMIFS(CALC_Strip!$L$5:$L$324,CALC_Strip!$D$5:$D$324,$A16,CALC_Strip!$B$5:$B$324,8,CALC_Strip!$G$5:$G$324,"Flow-on")+IFERROR(INDEX(CALC_Margins!$C$5:$J$15,MATCH($A16,CALC_Margins!$A$5:$A$15,0),8),0)</f>
        <v/>
      </c>
      <c r="K16" s="19">
        <f>SUMIFS(CALC_Strip!$L$5:$L$324,CALC_Strip!$D$5:$D$324,$A16,CALC_Strip!$B$5:$B$324,1,CALC_Strip!$G$5:$G$324,"Direct only")</f>
        <v/>
      </c>
      <c r="L16" s="19">
        <f>SUMIFS(CALC_Strip!$L$5:$L$324,CALC_Strip!$D$5:$D$324,$A16,CALC_Strip!$B$5:$B$324,2,CALC_Strip!$G$5:$G$324,"Direct only")</f>
        <v/>
      </c>
      <c r="M16" s="19">
        <f>SUMIFS(CALC_Strip!$L$5:$L$324,CALC_Strip!$D$5:$D$324,$A16,CALC_Strip!$B$5:$B$324,3,CALC_Strip!$G$5:$G$324,"Direct only")</f>
        <v/>
      </c>
      <c r="N16" s="19">
        <f>SUMIFS(CALC_Strip!$L$5:$L$324,CALC_Strip!$D$5:$D$324,$A16,CALC_Strip!$B$5:$B$324,4,CALC_Strip!$G$5:$G$324,"Direct only")</f>
        <v/>
      </c>
      <c r="O16" s="19">
        <f>SUMIFS(CALC_Strip!$L$5:$L$324,CALC_Strip!$D$5:$D$324,$A16,CALC_Strip!$B$5:$B$324,5,CALC_Strip!$G$5:$G$324,"Direct only")</f>
        <v/>
      </c>
      <c r="P16" s="19">
        <f>SUMIFS(CALC_Strip!$L$5:$L$324,CALC_Strip!$D$5:$D$324,$A16,CALC_Strip!$B$5:$B$324,6,CALC_Strip!$G$5:$G$324,"Direct only")</f>
        <v/>
      </c>
      <c r="Q16" s="19">
        <f>SUMIFS(CALC_Strip!$L$5:$L$324,CALC_Strip!$D$5:$D$324,$A16,CALC_Strip!$B$5:$B$324,7,CALC_Strip!$G$5:$G$324,"Direct only")</f>
        <v/>
      </c>
      <c r="R16" s="19">
        <f>SUMIFS(CALC_Strip!$L$5:$L$324,CALC_Strip!$D$5:$D$324,$A16,CALC_Strip!$B$5:$B$324,8,CALC_Strip!$G$5:$G$324,"Direct only")</f>
        <v/>
      </c>
      <c r="S16" s="19">
        <f>SUM($C16:$R16)</f>
        <v/>
      </c>
    </row>
    <row r="17">
      <c r="A17" s="2" t="inlineStr">
        <is>
          <t>1001</t>
        </is>
      </c>
      <c r="B17" s="2" t="inlineStr">
        <is>
          <t>Exploration and mining support services</t>
        </is>
      </c>
      <c r="C17" s="19">
        <f>SUMIFS(CALC_Strip!$L$5:$L$324,CALC_Strip!$D$5:$D$324,$A17,CALC_Strip!$B$5:$B$324,1,CALC_Strip!$G$5:$G$324,"Flow-on")+IFERROR(INDEX(CALC_Margins!$C$5:$J$15,MATCH($A17,CALC_Margins!$A$5:$A$15,0),1),0)</f>
        <v/>
      </c>
      <c r="D17" s="19">
        <f>SUMIFS(CALC_Strip!$L$5:$L$324,CALC_Strip!$D$5:$D$324,$A17,CALC_Strip!$B$5:$B$324,2,CALC_Strip!$G$5:$G$324,"Flow-on")+IFERROR(INDEX(CALC_Margins!$C$5:$J$15,MATCH($A17,CALC_Margins!$A$5:$A$15,0),2),0)</f>
        <v/>
      </c>
      <c r="E17" s="19">
        <f>SUMIFS(CALC_Strip!$L$5:$L$324,CALC_Strip!$D$5:$D$324,$A17,CALC_Strip!$B$5:$B$324,3,CALC_Strip!$G$5:$G$324,"Flow-on")+IFERROR(INDEX(CALC_Margins!$C$5:$J$15,MATCH($A17,CALC_Margins!$A$5:$A$15,0),3),0)</f>
        <v/>
      </c>
      <c r="F17" s="19">
        <f>SUMIFS(CALC_Strip!$L$5:$L$324,CALC_Strip!$D$5:$D$324,$A17,CALC_Strip!$B$5:$B$324,4,CALC_Strip!$G$5:$G$324,"Flow-on")+IFERROR(INDEX(CALC_Margins!$C$5:$J$15,MATCH($A17,CALC_Margins!$A$5:$A$15,0),4),0)</f>
        <v/>
      </c>
      <c r="G17" s="19">
        <f>SUMIFS(CALC_Strip!$L$5:$L$324,CALC_Strip!$D$5:$D$324,$A17,CALC_Strip!$B$5:$B$324,5,CALC_Strip!$G$5:$G$324,"Flow-on")+IFERROR(INDEX(CALC_Margins!$C$5:$J$15,MATCH($A17,CALC_Margins!$A$5:$A$15,0),5),0)</f>
        <v/>
      </c>
      <c r="H17" s="19">
        <f>SUMIFS(CALC_Strip!$L$5:$L$324,CALC_Strip!$D$5:$D$324,$A17,CALC_Strip!$B$5:$B$324,6,CALC_Strip!$G$5:$G$324,"Flow-on")+IFERROR(INDEX(CALC_Margins!$C$5:$J$15,MATCH($A17,CALC_Margins!$A$5:$A$15,0),6),0)</f>
        <v/>
      </c>
      <c r="I17" s="19">
        <f>SUMIFS(CALC_Strip!$L$5:$L$324,CALC_Strip!$D$5:$D$324,$A17,CALC_Strip!$B$5:$B$324,7,CALC_Strip!$G$5:$G$324,"Flow-on")+IFERROR(INDEX(CALC_Margins!$C$5:$J$15,MATCH($A17,CALC_Margins!$A$5:$A$15,0),7),0)</f>
        <v/>
      </c>
      <c r="J17" s="19">
        <f>SUMIFS(CALC_Strip!$L$5:$L$324,CALC_Strip!$D$5:$D$324,$A17,CALC_Strip!$B$5:$B$324,8,CALC_Strip!$G$5:$G$324,"Flow-on")+IFERROR(INDEX(CALC_Margins!$C$5:$J$15,MATCH($A17,CALC_Margins!$A$5:$A$15,0),8),0)</f>
        <v/>
      </c>
      <c r="K17" s="19">
        <f>SUMIFS(CALC_Strip!$L$5:$L$324,CALC_Strip!$D$5:$D$324,$A17,CALC_Strip!$B$5:$B$324,1,CALC_Strip!$G$5:$G$324,"Direct only")</f>
        <v/>
      </c>
      <c r="L17" s="19">
        <f>SUMIFS(CALC_Strip!$L$5:$L$324,CALC_Strip!$D$5:$D$324,$A17,CALC_Strip!$B$5:$B$324,2,CALC_Strip!$G$5:$G$324,"Direct only")</f>
        <v/>
      </c>
      <c r="M17" s="19">
        <f>SUMIFS(CALC_Strip!$L$5:$L$324,CALC_Strip!$D$5:$D$324,$A17,CALC_Strip!$B$5:$B$324,3,CALC_Strip!$G$5:$G$324,"Direct only")</f>
        <v/>
      </c>
      <c r="N17" s="19">
        <f>SUMIFS(CALC_Strip!$L$5:$L$324,CALC_Strip!$D$5:$D$324,$A17,CALC_Strip!$B$5:$B$324,4,CALC_Strip!$G$5:$G$324,"Direct only")</f>
        <v/>
      </c>
      <c r="O17" s="19">
        <f>SUMIFS(CALC_Strip!$L$5:$L$324,CALC_Strip!$D$5:$D$324,$A17,CALC_Strip!$B$5:$B$324,5,CALC_Strip!$G$5:$G$324,"Direct only")</f>
        <v/>
      </c>
      <c r="P17" s="19">
        <f>SUMIFS(CALC_Strip!$L$5:$L$324,CALC_Strip!$D$5:$D$324,$A17,CALC_Strip!$B$5:$B$324,6,CALC_Strip!$G$5:$G$324,"Direct only")</f>
        <v/>
      </c>
      <c r="Q17" s="19">
        <f>SUMIFS(CALC_Strip!$L$5:$L$324,CALC_Strip!$D$5:$D$324,$A17,CALC_Strip!$B$5:$B$324,7,CALC_Strip!$G$5:$G$324,"Direct only")</f>
        <v/>
      </c>
      <c r="R17" s="19">
        <f>SUMIFS(CALC_Strip!$L$5:$L$324,CALC_Strip!$D$5:$D$324,$A17,CALC_Strip!$B$5:$B$324,8,CALC_Strip!$G$5:$G$324,"Direct only")</f>
        <v/>
      </c>
      <c r="S17" s="19">
        <f>SUM($C17:$R17)</f>
        <v/>
      </c>
    </row>
    <row r="18">
      <c r="A18" s="2" t="inlineStr">
        <is>
          <t>1101</t>
        </is>
      </c>
      <c r="B18" s="2" t="inlineStr">
        <is>
          <t>Meat and meat product manufacturing</t>
        </is>
      </c>
      <c r="C18" s="19">
        <f>SUMIFS(CALC_Strip!$L$5:$L$324,CALC_Strip!$D$5:$D$324,$A18,CALC_Strip!$B$5:$B$324,1,CALC_Strip!$G$5:$G$324,"Flow-on")+IFERROR(INDEX(CALC_Margins!$C$5:$J$15,MATCH($A18,CALC_Margins!$A$5:$A$15,0),1),0)</f>
        <v/>
      </c>
      <c r="D18" s="19">
        <f>SUMIFS(CALC_Strip!$L$5:$L$324,CALC_Strip!$D$5:$D$324,$A18,CALC_Strip!$B$5:$B$324,2,CALC_Strip!$G$5:$G$324,"Flow-on")+IFERROR(INDEX(CALC_Margins!$C$5:$J$15,MATCH($A18,CALC_Margins!$A$5:$A$15,0),2),0)</f>
        <v/>
      </c>
      <c r="E18" s="19">
        <f>SUMIFS(CALC_Strip!$L$5:$L$324,CALC_Strip!$D$5:$D$324,$A18,CALC_Strip!$B$5:$B$324,3,CALC_Strip!$G$5:$G$324,"Flow-on")+IFERROR(INDEX(CALC_Margins!$C$5:$J$15,MATCH($A18,CALC_Margins!$A$5:$A$15,0),3),0)</f>
        <v/>
      </c>
      <c r="F18" s="19">
        <f>SUMIFS(CALC_Strip!$L$5:$L$324,CALC_Strip!$D$5:$D$324,$A18,CALC_Strip!$B$5:$B$324,4,CALC_Strip!$G$5:$G$324,"Flow-on")+IFERROR(INDEX(CALC_Margins!$C$5:$J$15,MATCH($A18,CALC_Margins!$A$5:$A$15,0),4),0)</f>
        <v/>
      </c>
      <c r="G18" s="19">
        <f>SUMIFS(CALC_Strip!$L$5:$L$324,CALC_Strip!$D$5:$D$324,$A18,CALC_Strip!$B$5:$B$324,5,CALC_Strip!$G$5:$G$324,"Flow-on")+IFERROR(INDEX(CALC_Margins!$C$5:$J$15,MATCH($A18,CALC_Margins!$A$5:$A$15,0),5),0)</f>
        <v/>
      </c>
      <c r="H18" s="19">
        <f>SUMIFS(CALC_Strip!$L$5:$L$324,CALC_Strip!$D$5:$D$324,$A18,CALC_Strip!$B$5:$B$324,6,CALC_Strip!$G$5:$G$324,"Flow-on")+IFERROR(INDEX(CALC_Margins!$C$5:$J$15,MATCH($A18,CALC_Margins!$A$5:$A$15,0),6),0)</f>
        <v/>
      </c>
      <c r="I18" s="19">
        <f>SUMIFS(CALC_Strip!$L$5:$L$324,CALC_Strip!$D$5:$D$324,$A18,CALC_Strip!$B$5:$B$324,7,CALC_Strip!$G$5:$G$324,"Flow-on")+IFERROR(INDEX(CALC_Margins!$C$5:$J$15,MATCH($A18,CALC_Margins!$A$5:$A$15,0),7),0)</f>
        <v/>
      </c>
      <c r="J18" s="19">
        <f>SUMIFS(CALC_Strip!$L$5:$L$324,CALC_Strip!$D$5:$D$324,$A18,CALC_Strip!$B$5:$B$324,8,CALC_Strip!$G$5:$G$324,"Flow-on")+IFERROR(INDEX(CALC_Margins!$C$5:$J$15,MATCH($A18,CALC_Margins!$A$5:$A$15,0),8),0)</f>
        <v/>
      </c>
      <c r="K18" s="19">
        <f>SUMIFS(CALC_Strip!$L$5:$L$324,CALC_Strip!$D$5:$D$324,$A18,CALC_Strip!$B$5:$B$324,1,CALC_Strip!$G$5:$G$324,"Direct only")</f>
        <v/>
      </c>
      <c r="L18" s="19">
        <f>SUMIFS(CALC_Strip!$L$5:$L$324,CALC_Strip!$D$5:$D$324,$A18,CALC_Strip!$B$5:$B$324,2,CALC_Strip!$G$5:$G$324,"Direct only")</f>
        <v/>
      </c>
      <c r="M18" s="19">
        <f>SUMIFS(CALC_Strip!$L$5:$L$324,CALC_Strip!$D$5:$D$324,$A18,CALC_Strip!$B$5:$B$324,3,CALC_Strip!$G$5:$G$324,"Direct only")</f>
        <v/>
      </c>
      <c r="N18" s="19">
        <f>SUMIFS(CALC_Strip!$L$5:$L$324,CALC_Strip!$D$5:$D$324,$A18,CALC_Strip!$B$5:$B$324,4,CALC_Strip!$G$5:$G$324,"Direct only")</f>
        <v/>
      </c>
      <c r="O18" s="19">
        <f>SUMIFS(CALC_Strip!$L$5:$L$324,CALC_Strip!$D$5:$D$324,$A18,CALC_Strip!$B$5:$B$324,5,CALC_Strip!$G$5:$G$324,"Direct only")</f>
        <v/>
      </c>
      <c r="P18" s="19">
        <f>SUMIFS(CALC_Strip!$L$5:$L$324,CALC_Strip!$D$5:$D$324,$A18,CALC_Strip!$B$5:$B$324,6,CALC_Strip!$G$5:$G$324,"Direct only")</f>
        <v/>
      </c>
      <c r="Q18" s="19">
        <f>SUMIFS(CALC_Strip!$L$5:$L$324,CALC_Strip!$D$5:$D$324,$A18,CALC_Strip!$B$5:$B$324,7,CALC_Strip!$G$5:$G$324,"Direct only")</f>
        <v/>
      </c>
      <c r="R18" s="19">
        <f>SUMIFS(CALC_Strip!$L$5:$L$324,CALC_Strip!$D$5:$D$324,$A18,CALC_Strip!$B$5:$B$324,8,CALC_Strip!$G$5:$G$324,"Direct only")</f>
        <v/>
      </c>
      <c r="S18" s="19">
        <f>SUM($C18:$R18)</f>
        <v/>
      </c>
    </row>
    <row r="19">
      <c r="A19" s="2" t="inlineStr">
        <is>
          <t>1102</t>
        </is>
      </c>
      <c r="B19" s="2" t="inlineStr">
        <is>
          <t>Processed seafood manufacturing</t>
        </is>
      </c>
      <c r="C19" s="19">
        <f>SUMIFS(CALC_Strip!$L$5:$L$324,CALC_Strip!$D$5:$D$324,$A19,CALC_Strip!$B$5:$B$324,1,CALC_Strip!$G$5:$G$324,"Flow-on")+IFERROR(INDEX(CALC_Margins!$C$5:$J$15,MATCH($A19,CALC_Margins!$A$5:$A$15,0),1),0)</f>
        <v/>
      </c>
      <c r="D19" s="19">
        <f>SUMIFS(CALC_Strip!$L$5:$L$324,CALC_Strip!$D$5:$D$324,$A19,CALC_Strip!$B$5:$B$324,2,CALC_Strip!$G$5:$G$324,"Flow-on")+IFERROR(INDEX(CALC_Margins!$C$5:$J$15,MATCH($A19,CALC_Margins!$A$5:$A$15,0),2),0)</f>
        <v/>
      </c>
      <c r="E19" s="19">
        <f>SUMIFS(CALC_Strip!$L$5:$L$324,CALC_Strip!$D$5:$D$324,$A19,CALC_Strip!$B$5:$B$324,3,CALC_Strip!$G$5:$G$324,"Flow-on")+IFERROR(INDEX(CALC_Margins!$C$5:$J$15,MATCH($A19,CALC_Margins!$A$5:$A$15,0),3),0)</f>
        <v/>
      </c>
      <c r="F19" s="19">
        <f>SUMIFS(CALC_Strip!$L$5:$L$324,CALC_Strip!$D$5:$D$324,$A19,CALC_Strip!$B$5:$B$324,4,CALC_Strip!$G$5:$G$324,"Flow-on")+IFERROR(INDEX(CALC_Margins!$C$5:$J$15,MATCH($A19,CALC_Margins!$A$5:$A$15,0),4),0)</f>
        <v/>
      </c>
      <c r="G19" s="19">
        <f>SUMIFS(CALC_Strip!$L$5:$L$324,CALC_Strip!$D$5:$D$324,$A19,CALC_Strip!$B$5:$B$324,5,CALC_Strip!$G$5:$G$324,"Flow-on")+IFERROR(INDEX(CALC_Margins!$C$5:$J$15,MATCH($A19,CALC_Margins!$A$5:$A$15,0),5),0)</f>
        <v/>
      </c>
      <c r="H19" s="19">
        <f>SUMIFS(CALC_Strip!$L$5:$L$324,CALC_Strip!$D$5:$D$324,$A19,CALC_Strip!$B$5:$B$324,6,CALC_Strip!$G$5:$G$324,"Flow-on")+IFERROR(INDEX(CALC_Margins!$C$5:$J$15,MATCH($A19,CALC_Margins!$A$5:$A$15,0),6),0)</f>
        <v/>
      </c>
      <c r="I19" s="19">
        <f>SUMIFS(CALC_Strip!$L$5:$L$324,CALC_Strip!$D$5:$D$324,$A19,CALC_Strip!$B$5:$B$324,7,CALC_Strip!$G$5:$G$324,"Flow-on")+IFERROR(INDEX(CALC_Margins!$C$5:$J$15,MATCH($A19,CALC_Margins!$A$5:$A$15,0),7),0)</f>
        <v/>
      </c>
      <c r="J19" s="19">
        <f>SUMIFS(CALC_Strip!$L$5:$L$324,CALC_Strip!$D$5:$D$324,$A19,CALC_Strip!$B$5:$B$324,8,CALC_Strip!$G$5:$G$324,"Flow-on")+IFERROR(INDEX(CALC_Margins!$C$5:$J$15,MATCH($A19,CALC_Margins!$A$5:$A$15,0),8),0)</f>
        <v/>
      </c>
      <c r="K19" s="19">
        <f>SUMIFS(CALC_Strip!$L$5:$L$324,CALC_Strip!$D$5:$D$324,$A19,CALC_Strip!$B$5:$B$324,1,CALC_Strip!$G$5:$G$324,"Direct only")</f>
        <v/>
      </c>
      <c r="L19" s="19">
        <f>SUMIFS(CALC_Strip!$L$5:$L$324,CALC_Strip!$D$5:$D$324,$A19,CALC_Strip!$B$5:$B$324,2,CALC_Strip!$G$5:$G$324,"Direct only")</f>
        <v/>
      </c>
      <c r="M19" s="19">
        <f>SUMIFS(CALC_Strip!$L$5:$L$324,CALC_Strip!$D$5:$D$324,$A19,CALC_Strip!$B$5:$B$324,3,CALC_Strip!$G$5:$G$324,"Direct only")</f>
        <v/>
      </c>
      <c r="N19" s="19">
        <f>SUMIFS(CALC_Strip!$L$5:$L$324,CALC_Strip!$D$5:$D$324,$A19,CALC_Strip!$B$5:$B$324,4,CALC_Strip!$G$5:$G$324,"Direct only")</f>
        <v/>
      </c>
      <c r="O19" s="19">
        <f>SUMIFS(CALC_Strip!$L$5:$L$324,CALC_Strip!$D$5:$D$324,$A19,CALC_Strip!$B$5:$B$324,5,CALC_Strip!$G$5:$G$324,"Direct only")</f>
        <v/>
      </c>
      <c r="P19" s="19">
        <f>SUMIFS(CALC_Strip!$L$5:$L$324,CALC_Strip!$D$5:$D$324,$A19,CALC_Strip!$B$5:$B$324,6,CALC_Strip!$G$5:$G$324,"Direct only")</f>
        <v/>
      </c>
      <c r="Q19" s="19">
        <f>SUMIFS(CALC_Strip!$L$5:$L$324,CALC_Strip!$D$5:$D$324,$A19,CALC_Strip!$B$5:$B$324,7,CALC_Strip!$G$5:$G$324,"Direct only")</f>
        <v/>
      </c>
      <c r="R19" s="19">
        <f>SUMIFS(CALC_Strip!$L$5:$L$324,CALC_Strip!$D$5:$D$324,$A19,CALC_Strip!$B$5:$B$324,8,CALC_Strip!$G$5:$G$324,"Direct only")</f>
        <v/>
      </c>
      <c r="S19" s="19">
        <f>SUM($C19:$R19)</f>
        <v/>
      </c>
    </row>
    <row r="20">
      <c r="A20" s="2" t="inlineStr">
        <is>
          <t>1103</t>
        </is>
      </c>
      <c r="B20" s="2" t="inlineStr">
        <is>
          <t>Dairy product manufacturing</t>
        </is>
      </c>
      <c r="C20" s="19">
        <f>SUMIFS(CALC_Strip!$L$5:$L$324,CALC_Strip!$D$5:$D$324,$A20,CALC_Strip!$B$5:$B$324,1,CALC_Strip!$G$5:$G$324,"Flow-on")+IFERROR(INDEX(CALC_Margins!$C$5:$J$15,MATCH($A20,CALC_Margins!$A$5:$A$15,0),1),0)</f>
        <v/>
      </c>
      <c r="D20" s="19">
        <f>SUMIFS(CALC_Strip!$L$5:$L$324,CALC_Strip!$D$5:$D$324,$A20,CALC_Strip!$B$5:$B$324,2,CALC_Strip!$G$5:$G$324,"Flow-on")+IFERROR(INDEX(CALC_Margins!$C$5:$J$15,MATCH($A20,CALC_Margins!$A$5:$A$15,0),2),0)</f>
        <v/>
      </c>
      <c r="E20" s="19">
        <f>SUMIFS(CALC_Strip!$L$5:$L$324,CALC_Strip!$D$5:$D$324,$A20,CALC_Strip!$B$5:$B$324,3,CALC_Strip!$G$5:$G$324,"Flow-on")+IFERROR(INDEX(CALC_Margins!$C$5:$J$15,MATCH($A20,CALC_Margins!$A$5:$A$15,0),3),0)</f>
        <v/>
      </c>
      <c r="F20" s="19">
        <f>SUMIFS(CALC_Strip!$L$5:$L$324,CALC_Strip!$D$5:$D$324,$A20,CALC_Strip!$B$5:$B$324,4,CALC_Strip!$G$5:$G$324,"Flow-on")+IFERROR(INDEX(CALC_Margins!$C$5:$J$15,MATCH($A20,CALC_Margins!$A$5:$A$15,0),4),0)</f>
        <v/>
      </c>
      <c r="G20" s="19">
        <f>SUMIFS(CALC_Strip!$L$5:$L$324,CALC_Strip!$D$5:$D$324,$A20,CALC_Strip!$B$5:$B$324,5,CALC_Strip!$G$5:$G$324,"Flow-on")+IFERROR(INDEX(CALC_Margins!$C$5:$J$15,MATCH($A20,CALC_Margins!$A$5:$A$15,0),5),0)</f>
        <v/>
      </c>
      <c r="H20" s="19">
        <f>SUMIFS(CALC_Strip!$L$5:$L$324,CALC_Strip!$D$5:$D$324,$A20,CALC_Strip!$B$5:$B$324,6,CALC_Strip!$G$5:$G$324,"Flow-on")+IFERROR(INDEX(CALC_Margins!$C$5:$J$15,MATCH($A20,CALC_Margins!$A$5:$A$15,0),6),0)</f>
        <v/>
      </c>
      <c r="I20" s="19">
        <f>SUMIFS(CALC_Strip!$L$5:$L$324,CALC_Strip!$D$5:$D$324,$A20,CALC_Strip!$B$5:$B$324,7,CALC_Strip!$G$5:$G$324,"Flow-on")+IFERROR(INDEX(CALC_Margins!$C$5:$J$15,MATCH($A20,CALC_Margins!$A$5:$A$15,0),7),0)</f>
        <v/>
      </c>
      <c r="J20" s="19">
        <f>SUMIFS(CALC_Strip!$L$5:$L$324,CALC_Strip!$D$5:$D$324,$A20,CALC_Strip!$B$5:$B$324,8,CALC_Strip!$G$5:$G$324,"Flow-on")+IFERROR(INDEX(CALC_Margins!$C$5:$J$15,MATCH($A20,CALC_Margins!$A$5:$A$15,0),8),0)</f>
        <v/>
      </c>
      <c r="K20" s="19">
        <f>SUMIFS(CALC_Strip!$L$5:$L$324,CALC_Strip!$D$5:$D$324,$A20,CALC_Strip!$B$5:$B$324,1,CALC_Strip!$G$5:$G$324,"Direct only")</f>
        <v/>
      </c>
      <c r="L20" s="19">
        <f>SUMIFS(CALC_Strip!$L$5:$L$324,CALC_Strip!$D$5:$D$324,$A20,CALC_Strip!$B$5:$B$324,2,CALC_Strip!$G$5:$G$324,"Direct only")</f>
        <v/>
      </c>
      <c r="M20" s="19">
        <f>SUMIFS(CALC_Strip!$L$5:$L$324,CALC_Strip!$D$5:$D$324,$A20,CALC_Strip!$B$5:$B$324,3,CALC_Strip!$G$5:$G$324,"Direct only")</f>
        <v/>
      </c>
      <c r="N20" s="19">
        <f>SUMIFS(CALC_Strip!$L$5:$L$324,CALC_Strip!$D$5:$D$324,$A20,CALC_Strip!$B$5:$B$324,4,CALC_Strip!$G$5:$G$324,"Direct only")</f>
        <v/>
      </c>
      <c r="O20" s="19">
        <f>SUMIFS(CALC_Strip!$L$5:$L$324,CALC_Strip!$D$5:$D$324,$A20,CALC_Strip!$B$5:$B$324,5,CALC_Strip!$G$5:$G$324,"Direct only")</f>
        <v/>
      </c>
      <c r="P20" s="19">
        <f>SUMIFS(CALC_Strip!$L$5:$L$324,CALC_Strip!$D$5:$D$324,$A20,CALC_Strip!$B$5:$B$324,6,CALC_Strip!$G$5:$G$324,"Direct only")</f>
        <v/>
      </c>
      <c r="Q20" s="19">
        <f>SUMIFS(CALC_Strip!$L$5:$L$324,CALC_Strip!$D$5:$D$324,$A20,CALC_Strip!$B$5:$B$324,7,CALC_Strip!$G$5:$G$324,"Direct only")</f>
        <v/>
      </c>
      <c r="R20" s="19">
        <f>SUMIFS(CALC_Strip!$L$5:$L$324,CALC_Strip!$D$5:$D$324,$A20,CALC_Strip!$B$5:$B$324,8,CALC_Strip!$G$5:$G$324,"Direct only")</f>
        <v/>
      </c>
      <c r="S20" s="19">
        <f>SUM($C20:$R20)</f>
        <v/>
      </c>
    </row>
    <row r="21">
      <c r="A21" s="2" t="inlineStr">
        <is>
          <t>1104</t>
        </is>
      </c>
      <c r="B21" s="2" t="inlineStr">
        <is>
          <t>Fruit and vegetable product manufacturing</t>
        </is>
      </c>
      <c r="C21" s="19">
        <f>SUMIFS(CALC_Strip!$L$5:$L$324,CALC_Strip!$D$5:$D$324,$A21,CALC_Strip!$B$5:$B$324,1,CALC_Strip!$G$5:$G$324,"Flow-on")+IFERROR(INDEX(CALC_Margins!$C$5:$J$15,MATCH($A21,CALC_Margins!$A$5:$A$15,0),1),0)</f>
        <v/>
      </c>
      <c r="D21" s="19">
        <f>SUMIFS(CALC_Strip!$L$5:$L$324,CALC_Strip!$D$5:$D$324,$A21,CALC_Strip!$B$5:$B$324,2,CALC_Strip!$G$5:$G$324,"Flow-on")+IFERROR(INDEX(CALC_Margins!$C$5:$J$15,MATCH($A21,CALC_Margins!$A$5:$A$15,0),2),0)</f>
        <v/>
      </c>
      <c r="E21" s="19">
        <f>SUMIFS(CALC_Strip!$L$5:$L$324,CALC_Strip!$D$5:$D$324,$A21,CALC_Strip!$B$5:$B$324,3,CALC_Strip!$G$5:$G$324,"Flow-on")+IFERROR(INDEX(CALC_Margins!$C$5:$J$15,MATCH($A21,CALC_Margins!$A$5:$A$15,0),3),0)</f>
        <v/>
      </c>
      <c r="F21" s="19">
        <f>SUMIFS(CALC_Strip!$L$5:$L$324,CALC_Strip!$D$5:$D$324,$A21,CALC_Strip!$B$5:$B$324,4,CALC_Strip!$G$5:$G$324,"Flow-on")+IFERROR(INDEX(CALC_Margins!$C$5:$J$15,MATCH($A21,CALC_Margins!$A$5:$A$15,0),4),0)</f>
        <v/>
      </c>
      <c r="G21" s="19">
        <f>SUMIFS(CALC_Strip!$L$5:$L$324,CALC_Strip!$D$5:$D$324,$A21,CALC_Strip!$B$5:$B$324,5,CALC_Strip!$G$5:$G$324,"Flow-on")+IFERROR(INDEX(CALC_Margins!$C$5:$J$15,MATCH($A21,CALC_Margins!$A$5:$A$15,0),5),0)</f>
        <v/>
      </c>
      <c r="H21" s="19">
        <f>SUMIFS(CALC_Strip!$L$5:$L$324,CALC_Strip!$D$5:$D$324,$A21,CALC_Strip!$B$5:$B$324,6,CALC_Strip!$G$5:$G$324,"Flow-on")+IFERROR(INDEX(CALC_Margins!$C$5:$J$15,MATCH($A21,CALC_Margins!$A$5:$A$15,0),6),0)</f>
        <v/>
      </c>
      <c r="I21" s="19">
        <f>SUMIFS(CALC_Strip!$L$5:$L$324,CALC_Strip!$D$5:$D$324,$A21,CALC_Strip!$B$5:$B$324,7,CALC_Strip!$G$5:$G$324,"Flow-on")+IFERROR(INDEX(CALC_Margins!$C$5:$J$15,MATCH($A21,CALC_Margins!$A$5:$A$15,0),7),0)</f>
        <v/>
      </c>
      <c r="J21" s="19">
        <f>SUMIFS(CALC_Strip!$L$5:$L$324,CALC_Strip!$D$5:$D$324,$A21,CALC_Strip!$B$5:$B$324,8,CALC_Strip!$G$5:$G$324,"Flow-on")+IFERROR(INDEX(CALC_Margins!$C$5:$J$15,MATCH($A21,CALC_Margins!$A$5:$A$15,0),8),0)</f>
        <v/>
      </c>
      <c r="K21" s="19">
        <f>SUMIFS(CALC_Strip!$L$5:$L$324,CALC_Strip!$D$5:$D$324,$A21,CALC_Strip!$B$5:$B$324,1,CALC_Strip!$G$5:$G$324,"Direct only")</f>
        <v/>
      </c>
      <c r="L21" s="19">
        <f>SUMIFS(CALC_Strip!$L$5:$L$324,CALC_Strip!$D$5:$D$324,$A21,CALC_Strip!$B$5:$B$324,2,CALC_Strip!$G$5:$G$324,"Direct only")</f>
        <v/>
      </c>
      <c r="M21" s="19">
        <f>SUMIFS(CALC_Strip!$L$5:$L$324,CALC_Strip!$D$5:$D$324,$A21,CALC_Strip!$B$5:$B$324,3,CALC_Strip!$G$5:$G$324,"Direct only")</f>
        <v/>
      </c>
      <c r="N21" s="19">
        <f>SUMIFS(CALC_Strip!$L$5:$L$324,CALC_Strip!$D$5:$D$324,$A21,CALC_Strip!$B$5:$B$324,4,CALC_Strip!$G$5:$G$324,"Direct only")</f>
        <v/>
      </c>
      <c r="O21" s="19">
        <f>SUMIFS(CALC_Strip!$L$5:$L$324,CALC_Strip!$D$5:$D$324,$A21,CALC_Strip!$B$5:$B$324,5,CALC_Strip!$G$5:$G$324,"Direct only")</f>
        <v/>
      </c>
      <c r="P21" s="19">
        <f>SUMIFS(CALC_Strip!$L$5:$L$324,CALC_Strip!$D$5:$D$324,$A21,CALC_Strip!$B$5:$B$324,6,CALC_Strip!$G$5:$G$324,"Direct only")</f>
        <v/>
      </c>
      <c r="Q21" s="19">
        <f>SUMIFS(CALC_Strip!$L$5:$L$324,CALC_Strip!$D$5:$D$324,$A21,CALC_Strip!$B$5:$B$324,7,CALC_Strip!$G$5:$G$324,"Direct only")</f>
        <v/>
      </c>
      <c r="R21" s="19">
        <f>SUMIFS(CALC_Strip!$L$5:$L$324,CALC_Strip!$D$5:$D$324,$A21,CALC_Strip!$B$5:$B$324,8,CALC_Strip!$G$5:$G$324,"Direct only")</f>
        <v/>
      </c>
      <c r="S21" s="19">
        <f>SUM($C21:$R21)</f>
        <v/>
      </c>
    </row>
    <row r="22">
      <c r="A22" s="2" t="inlineStr">
        <is>
          <t>1105</t>
        </is>
      </c>
      <c r="B22" s="2" t="inlineStr">
        <is>
          <t>Oils and fats manufacturing</t>
        </is>
      </c>
      <c r="C22" s="19">
        <f>SUMIFS(CALC_Strip!$L$5:$L$324,CALC_Strip!$D$5:$D$324,$A22,CALC_Strip!$B$5:$B$324,1,CALC_Strip!$G$5:$G$324,"Flow-on")+IFERROR(INDEX(CALC_Margins!$C$5:$J$15,MATCH($A22,CALC_Margins!$A$5:$A$15,0),1),0)</f>
        <v/>
      </c>
      <c r="D22" s="19">
        <f>SUMIFS(CALC_Strip!$L$5:$L$324,CALC_Strip!$D$5:$D$324,$A22,CALC_Strip!$B$5:$B$324,2,CALC_Strip!$G$5:$G$324,"Flow-on")+IFERROR(INDEX(CALC_Margins!$C$5:$J$15,MATCH($A22,CALC_Margins!$A$5:$A$15,0),2),0)</f>
        <v/>
      </c>
      <c r="E22" s="19">
        <f>SUMIFS(CALC_Strip!$L$5:$L$324,CALC_Strip!$D$5:$D$324,$A22,CALC_Strip!$B$5:$B$324,3,CALC_Strip!$G$5:$G$324,"Flow-on")+IFERROR(INDEX(CALC_Margins!$C$5:$J$15,MATCH($A22,CALC_Margins!$A$5:$A$15,0),3),0)</f>
        <v/>
      </c>
      <c r="F22" s="19">
        <f>SUMIFS(CALC_Strip!$L$5:$L$324,CALC_Strip!$D$5:$D$324,$A22,CALC_Strip!$B$5:$B$324,4,CALC_Strip!$G$5:$G$324,"Flow-on")+IFERROR(INDEX(CALC_Margins!$C$5:$J$15,MATCH($A22,CALC_Margins!$A$5:$A$15,0),4),0)</f>
        <v/>
      </c>
      <c r="G22" s="19">
        <f>SUMIFS(CALC_Strip!$L$5:$L$324,CALC_Strip!$D$5:$D$324,$A22,CALC_Strip!$B$5:$B$324,5,CALC_Strip!$G$5:$G$324,"Flow-on")+IFERROR(INDEX(CALC_Margins!$C$5:$J$15,MATCH($A22,CALC_Margins!$A$5:$A$15,0),5),0)</f>
        <v/>
      </c>
      <c r="H22" s="19">
        <f>SUMIFS(CALC_Strip!$L$5:$L$324,CALC_Strip!$D$5:$D$324,$A22,CALC_Strip!$B$5:$B$324,6,CALC_Strip!$G$5:$G$324,"Flow-on")+IFERROR(INDEX(CALC_Margins!$C$5:$J$15,MATCH($A22,CALC_Margins!$A$5:$A$15,0),6),0)</f>
        <v/>
      </c>
      <c r="I22" s="19">
        <f>SUMIFS(CALC_Strip!$L$5:$L$324,CALC_Strip!$D$5:$D$324,$A22,CALC_Strip!$B$5:$B$324,7,CALC_Strip!$G$5:$G$324,"Flow-on")+IFERROR(INDEX(CALC_Margins!$C$5:$J$15,MATCH($A22,CALC_Margins!$A$5:$A$15,0),7),0)</f>
        <v/>
      </c>
      <c r="J22" s="19">
        <f>SUMIFS(CALC_Strip!$L$5:$L$324,CALC_Strip!$D$5:$D$324,$A22,CALC_Strip!$B$5:$B$324,8,CALC_Strip!$G$5:$G$324,"Flow-on")+IFERROR(INDEX(CALC_Margins!$C$5:$J$15,MATCH($A22,CALC_Margins!$A$5:$A$15,0),8),0)</f>
        <v/>
      </c>
      <c r="K22" s="19">
        <f>SUMIFS(CALC_Strip!$L$5:$L$324,CALC_Strip!$D$5:$D$324,$A22,CALC_Strip!$B$5:$B$324,1,CALC_Strip!$G$5:$G$324,"Direct only")</f>
        <v/>
      </c>
      <c r="L22" s="19">
        <f>SUMIFS(CALC_Strip!$L$5:$L$324,CALC_Strip!$D$5:$D$324,$A22,CALC_Strip!$B$5:$B$324,2,CALC_Strip!$G$5:$G$324,"Direct only")</f>
        <v/>
      </c>
      <c r="M22" s="19">
        <f>SUMIFS(CALC_Strip!$L$5:$L$324,CALC_Strip!$D$5:$D$324,$A22,CALC_Strip!$B$5:$B$324,3,CALC_Strip!$G$5:$G$324,"Direct only")</f>
        <v/>
      </c>
      <c r="N22" s="19">
        <f>SUMIFS(CALC_Strip!$L$5:$L$324,CALC_Strip!$D$5:$D$324,$A22,CALC_Strip!$B$5:$B$324,4,CALC_Strip!$G$5:$G$324,"Direct only")</f>
        <v/>
      </c>
      <c r="O22" s="19">
        <f>SUMIFS(CALC_Strip!$L$5:$L$324,CALC_Strip!$D$5:$D$324,$A22,CALC_Strip!$B$5:$B$324,5,CALC_Strip!$G$5:$G$324,"Direct only")</f>
        <v/>
      </c>
      <c r="P22" s="19">
        <f>SUMIFS(CALC_Strip!$L$5:$L$324,CALC_Strip!$D$5:$D$324,$A22,CALC_Strip!$B$5:$B$324,6,CALC_Strip!$G$5:$G$324,"Direct only")</f>
        <v/>
      </c>
      <c r="Q22" s="19">
        <f>SUMIFS(CALC_Strip!$L$5:$L$324,CALC_Strip!$D$5:$D$324,$A22,CALC_Strip!$B$5:$B$324,7,CALC_Strip!$G$5:$G$324,"Direct only")</f>
        <v/>
      </c>
      <c r="R22" s="19">
        <f>SUMIFS(CALC_Strip!$L$5:$L$324,CALC_Strip!$D$5:$D$324,$A22,CALC_Strip!$B$5:$B$324,8,CALC_Strip!$G$5:$G$324,"Direct only")</f>
        <v/>
      </c>
      <c r="S22" s="19">
        <f>SUM($C22:$R22)</f>
        <v/>
      </c>
    </row>
    <row r="23">
      <c r="A23" s="2" t="inlineStr">
        <is>
          <t>1106</t>
        </is>
      </c>
      <c r="B23" s="2" t="inlineStr">
        <is>
          <t>Grain mill and cereal product manufacturing</t>
        </is>
      </c>
      <c r="C23" s="19">
        <f>SUMIFS(CALC_Strip!$L$5:$L$324,CALC_Strip!$D$5:$D$324,$A23,CALC_Strip!$B$5:$B$324,1,CALC_Strip!$G$5:$G$324,"Flow-on")+IFERROR(INDEX(CALC_Margins!$C$5:$J$15,MATCH($A23,CALC_Margins!$A$5:$A$15,0),1),0)</f>
        <v/>
      </c>
      <c r="D23" s="19">
        <f>SUMIFS(CALC_Strip!$L$5:$L$324,CALC_Strip!$D$5:$D$324,$A23,CALC_Strip!$B$5:$B$324,2,CALC_Strip!$G$5:$G$324,"Flow-on")+IFERROR(INDEX(CALC_Margins!$C$5:$J$15,MATCH($A23,CALC_Margins!$A$5:$A$15,0),2),0)</f>
        <v/>
      </c>
      <c r="E23" s="19">
        <f>SUMIFS(CALC_Strip!$L$5:$L$324,CALC_Strip!$D$5:$D$324,$A23,CALC_Strip!$B$5:$B$324,3,CALC_Strip!$G$5:$G$324,"Flow-on")+IFERROR(INDEX(CALC_Margins!$C$5:$J$15,MATCH($A23,CALC_Margins!$A$5:$A$15,0),3),0)</f>
        <v/>
      </c>
      <c r="F23" s="19">
        <f>SUMIFS(CALC_Strip!$L$5:$L$324,CALC_Strip!$D$5:$D$324,$A23,CALC_Strip!$B$5:$B$324,4,CALC_Strip!$G$5:$G$324,"Flow-on")+IFERROR(INDEX(CALC_Margins!$C$5:$J$15,MATCH($A23,CALC_Margins!$A$5:$A$15,0),4),0)</f>
        <v/>
      </c>
      <c r="G23" s="19">
        <f>SUMIFS(CALC_Strip!$L$5:$L$324,CALC_Strip!$D$5:$D$324,$A23,CALC_Strip!$B$5:$B$324,5,CALC_Strip!$G$5:$G$324,"Flow-on")+IFERROR(INDEX(CALC_Margins!$C$5:$J$15,MATCH($A23,CALC_Margins!$A$5:$A$15,0),5),0)</f>
        <v/>
      </c>
      <c r="H23" s="19">
        <f>SUMIFS(CALC_Strip!$L$5:$L$324,CALC_Strip!$D$5:$D$324,$A23,CALC_Strip!$B$5:$B$324,6,CALC_Strip!$G$5:$G$324,"Flow-on")+IFERROR(INDEX(CALC_Margins!$C$5:$J$15,MATCH($A23,CALC_Margins!$A$5:$A$15,0),6),0)</f>
        <v/>
      </c>
      <c r="I23" s="19">
        <f>SUMIFS(CALC_Strip!$L$5:$L$324,CALC_Strip!$D$5:$D$324,$A23,CALC_Strip!$B$5:$B$324,7,CALC_Strip!$G$5:$G$324,"Flow-on")+IFERROR(INDEX(CALC_Margins!$C$5:$J$15,MATCH($A23,CALC_Margins!$A$5:$A$15,0),7),0)</f>
        <v/>
      </c>
      <c r="J23" s="19">
        <f>SUMIFS(CALC_Strip!$L$5:$L$324,CALC_Strip!$D$5:$D$324,$A23,CALC_Strip!$B$5:$B$324,8,CALC_Strip!$G$5:$G$324,"Flow-on")+IFERROR(INDEX(CALC_Margins!$C$5:$J$15,MATCH($A23,CALC_Margins!$A$5:$A$15,0),8),0)</f>
        <v/>
      </c>
      <c r="K23" s="19">
        <f>SUMIFS(CALC_Strip!$L$5:$L$324,CALC_Strip!$D$5:$D$324,$A23,CALC_Strip!$B$5:$B$324,1,CALC_Strip!$G$5:$G$324,"Direct only")</f>
        <v/>
      </c>
      <c r="L23" s="19">
        <f>SUMIFS(CALC_Strip!$L$5:$L$324,CALC_Strip!$D$5:$D$324,$A23,CALC_Strip!$B$5:$B$324,2,CALC_Strip!$G$5:$G$324,"Direct only")</f>
        <v/>
      </c>
      <c r="M23" s="19">
        <f>SUMIFS(CALC_Strip!$L$5:$L$324,CALC_Strip!$D$5:$D$324,$A23,CALC_Strip!$B$5:$B$324,3,CALC_Strip!$G$5:$G$324,"Direct only")</f>
        <v/>
      </c>
      <c r="N23" s="19">
        <f>SUMIFS(CALC_Strip!$L$5:$L$324,CALC_Strip!$D$5:$D$324,$A23,CALC_Strip!$B$5:$B$324,4,CALC_Strip!$G$5:$G$324,"Direct only")</f>
        <v/>
      </c>
      <c r="O23" s="19">
        <f>SUMIFS(CALC_Strip!$L$5:$L$324,CALC_Strip!$D$5:$D$324,$A23,CALC_Strip!$B$5:$B$324,5,CALC_Strip!$G$5:$G$324,"Direct only")</f>
        <v/>
      </c>
      <c r="P23" s="19">
        <f>SUMIFS(CALC_Strip!$L$5:$L$324,CALC_Strip!$D$5:$D$324,$A23,CALC_Strip!$B$5:$B$324,6,CALC_Strip!$G$5:$G$324,"Direct only")</f>
        <v/>
      </c>
      <c r="Q23" s="19">
        <f>SUMIFS(CALC_Strip!$L$5:$L$324,CALC_Strip!$D$5:$D$324,$A23,CALC_Strip!$B$5:$B$324,7,CALC_Strip!$G$5:$G$324,"Direct only")</f>
        <v/>
      </c>
      <c r="R23" s="19">
        <f>SUMIFS(CALC_Strip!$L$5:$L$324,CALC_Strip!$D$5:$D$324,$A23,CALC_Strip!$B$5:$B$324,8,CALC_Strip!$G$5:$G$324,"Direct only")</f>
        <v/>
      </c>
      <c r="S23" s="19">
        <f>SUM($C23:$R23)</f>
        <v/>
      </c>
    </row>
    <row r="24">
      <c r="A24" s="2" t="inlineStr">
        <is>
          <t>1107</t>
        </is>
      </c>
      <c r="B24" s="2" t="inlineStr">
        <is>
          <t>Bakery product manufacturing</t>
        </is>
      </c>
      <c r="C24" s="19">
        <f>SUMIFS(CALC_Strip!$L$5:$L$324,CALC_Strip!$D$5:$D$324,$A24,CALC_Strip!$B$5:$B$324,1,CALC_Strip!$G$5:$G$324,"Flow-on")+IFERROR(INDEX(CALC_Margins!$C$5:$J$15,MATCH($A24,CALC_Margins!$A$5:$A$15,0),1),0)</f>
        <v/>
      </c>
      <c r="D24" s="19">
        <f>SUMIFS(CALC_Strip!$L$5:$L$324,CALC_Strip!$D$5:$D$324,$A24,CALC_Strip!$B$5:$B$324,2,CALC_Strip!$G$5:$G$324,"Flow-on")+IFERROR(INDEX(CALC_Margins!$C$5:$J$15,MATCH($A24,CALC_Margins!$A$5:$A$15,0),2),0)</f>
        <v/>
      </c>
      <c r="E24" s="19">
        <f>SUMIFS(CALC_Strip!$L$5:$L$324,CALC_Strip!$D$5:$D$324,$A24,CALC_Strip!$B$5:$B$324,3,CALC_Strip!$G$5:$G$324,"Flow-on")+IFERROR(INDEX(CALC_Margins!$C$5:$J$15,MATCH($A24,CALC_Margins!$A$5:$A$15,0),3),0)</f>
        <v/>
      </c>
      <c r="F24" s="19">
        <f>SUMIFS(CALC_Strip!$L$5:$L$324,CALC_Strip!$D$5:$D$324,$A24,CALC_Strip!$B$5:$B$324,4,CALC_Strip!$G$5:$G$324,"Flow-on")+IFERROR(INDEX(CALC_Margins!$C$5:$J$15,MATCH($A24,CALC_Margins!$A$5:$A$15,0),4),0)</f>
        <v/>
      </c>
      <c r="G24" s="19">
        <f>SUMIFS(CALC_Strip!$L$5:$L$324,CALC_Strip!$D$5:$D$324,$A24,CALC_Strip!$B$5:$B$324,5,CALC_Strip!$G$5:$G$324,"Flow-on")+IFERROR(INDEX(CALC_Margins!$C$5:$J$15,MATCH($A24,CALC_Margins!$A$5:$A$15,0),5),0)</f>
        <v/>
      </c>
      <c r="H24" s="19">
        <f>SUMIFS(CALC_Strip!$L$5:$L$324,CALC_Strip!$D$5:$D$324,$A24,CALC_Strip!$B$5:$B$324,6,CALC_Strip!$G$5:$G$324,"Flow-on")+IFERROR(INDEX(CALC_Margins!$C$5:$J$15,MATCH($A24,CALC_Margins!$A$5:$A$15,0),6),0)</f>
        <v/>
      </c>
      <c r="I24" s="19">
        <f>SUMIFS(CALC_Strip!$L$5:$L$324,CALC_Strip!$D$5:$D$324,$A24,CALC_Strip!$B$5:$B$324,7,CALC_Strip!$G$5:$G$324,"Flow-on")+IFERROR(INDEX(CALC_Margins!$C$5:$J$15,MATCH($A24,CALC_Margins!$A$5:$A$15,0),7),0)</f>
        <v/>
      </c>
      <c r="J24" s="19">
        <f>SUMIFS(CALC_Strip!$L$5:$L$324,CALC_Strip!$D$5:$D$324,$A24,CALC_Strip!$B$5:$B$324,8,CALC_Strip!$G$5:$G$324,"Flow-on")+IFERROR(INDEX(CALC_Margins!$C$5:$J$15,MATCH($A24,CALC_Margins!$A$5:$A$15,0),8),0)</f>
        <v/>
      </c>
      <c r="K24" s="19">
        <f>SUMIFS(CALC_Strip!$L$5:$L$324,CALC_Strip!$D$5:$D$324,$A24,CALC_Strip!$B$5:$B$324,1,CALC_Strip!$G$5:$G$324,"Direct only")</f>
        <v/>
      </c>
      <c r="L24" s="19">
        <f>SUMIFS(CALC_Strip!$L$5:$L$324,CALC_Strip!$D$5:$D$324,$A24,CALC_Strip!$B$5:$B$324,2,CALC_Strip!$G$5:$G$324,"Direct only")</f>
        <v/>
      </c>
      <c r="M24" s="19">
        <f>SUMIFS(CALC_Strip!$L$5:$L$324,CALC_Strip!$D$5:$D$324,$A24,CALC_Strip!$B$5:$B$324,3,CALC_Strip!$G$5:$G$324,"Direct only")</f>
        <v/>
      </c>
      <c r="N24" s="19">
        <f>SUMIFS(CALC_Strip!$L$5:$L$324,CALC_Strip!$D$5:$D$324,$A24,CALC_Strip!$B$5:$B$324,4,CALC_Strip!$G$5:$G$324,"Direct only")</f>
        <v/>
      </c>
      <c r="O24" s="19">
        <f>SUMIFS(CALC_Strip!$L$5:$L$324,CALC_Strip!$D$5:$D$324,$A24,CALC_Strip!$B$5:$B$324,5,CALC_Strip!$G$5:$G$324,"Direct only")</f>
        <v/>
      </c>
      <c r="P24" s="19">
        <f>SUMIFS(CALC_Strip!$L$5:$L$324,CALC_Strip!$D$5:$D$324,$A24,CALC_Strip!$B$5:$B$324,6,CALC_Strip!$G$5:$G$324,"Direct only")</f>
        <v/>
      </c>
      <c r="Q24" s="19">
        <f>SUMIFS(CALC_Strip!$L$5:$L$324,CALC_Strip!$D$5:$D$324,$A24,CALC_Strip!$B$5:$B$324,7,CALC_Strip!$G$5:$G$324,"Direct only")</f>
        <v/>
      </c>
      <c r="R24" s="19">
        <f>SUMIFS(CALC_Strip!$L$5:$L$324,CALC_Strip!$D$5:$D$324,$A24,CALC_Strip!$B$5:$B$324,8,CALC_Strip!$G$5:$G$324,"Direct only")</f>
        <v/>
      </c>
      <c r="S24" s="19">
        <f>SUM($C24:$R24)</f>
        <v/>
      </c>
    </row>
    <row r="25">
      <c r="A25" s="2" t="inlineStr">
        <is>
          <t>1108</t>
        </is>
      </c>
      <c r="B25" s="2" t="inlineStr">
        <is>
          <t>Sugar and confectionery manufacturing</t>
        </is>
      </c>
      <c r="C25" s="19">
        <f>SUMIFS(CALC_Strip!$L$5:$L$324,CALC_Strip!$D$5:$D$324,$A25,CALC_Strip!$B$5:$B$324,1,CALC_Strip!$G$5:$G$324,"Flow-on")+IFERROR(INDEX(CALC_Margins!$C$5:$J$15,MATCH($A25,CALC_Margins!$A$5:$A$15,0),1),0)</f>
        <v/>
      </c>
      <c r="D25" s="19">
        <f>SUMIFS(CALC_Strip!$L$5:$L$324,CALC_Strip!$D$5:$D$324,$A25,CALC_Strip!$B$5:$B$324,2,CALC_Strip!$G$5:$G$324,"Flow-on")+IFERROR(INDEX(CALC_Margins!$C$5:$J$15,MATCH($A25,CALC_Margins!$A$5:$A$15,0),2),0)</f>
        <v/>
      </c>
      <c r="E25" s="19">
        <f>SUMIFS(CALC_Strip!$L$5:$L$324,CALC_Strip!$D$5:$D$324,$A25,CALC_Strip!$B$5:$B$324,3,CALC_Strip!$G$5:$G$324,"Flow-on")+IFERROR(INDEX(CALC_Margins!$C$5:$J$15,MATCH($A25,CALC_Margins!$A$5:$A$15,0),3),0)</f>
        <v/>
      </c>
      <c r="F25" s="19">
        <f>SUMIFS(CALC_Strip!$L$5:$L$324,CALC_Strip!$D$5:$D$324,$A25,CALC_Strip!$B$5:$B$324,4,CALC_Strip!$G$5:$G$324,"Flow-on")+IFERROR(INDEX(CALC_Margins!$C$5:$J$15,MATCH($A25,CALC_Margins!$A$5:$A$15,0),4),0)</f>
        <v/>
      </c>
      <c r="G25" s="19">
        <f>SUMIFS(CALC_Strip!$L$5:$L$324,CALC_Strip!$D$5:$D$324,$A25,CALC_Strip!$B$5:$B$324,5,CALC_Strip!$G$5:$G$324,"Flow-on")+IFERROR(INDEX(CALC_Margins!$C$5:$J$15,MATCH($A25,CALC_Margins!$A$5:$A$15,0),5),0)</f>
        <v/>
      </c>
      <c r="H25" s="19">
        <f>SUMIFS(CALC_Strip!$L$5:$L$324,CALC_Strip!$D$5:$D$324,$A25,CALC_Strip!$B$5:$B$324,6,CALC_Strip!$G$5:$G$324,"Flow-on")+IFERROR(INDEX(CALC_Margins!$C$5:$J$15,MATCH($A25,CALC_Margins!$A$5:$A$15,0),6),0)</f>
        <v/>
      </c>
      <c r="I25" s="19">
        <f>SUMIFS(CALC_Strip!$L$5:$L$324,CALC_Strip!$D$5:$D$324,$A25,CALC_Strip!$B$5:$B$324,7,CALC_Strip!$G$5:$G$324,"Flow-on")+IFERROR(INDEX(CALC_Margins!$C$5:$J$15,MATCH($A25,CALC_Margins!$A$5:$A$15,0),7),0)</f>
        <v/>
      </c>
      <c r="J25" s="19">
        <f>SUMIFS(CALC_Strip!$L$5:$L$324,CALC_Strip!$D$5:$D$324,$A25,CALC_Strip!$B$5:$B$324,8,CALC_Strip!$G$5:$G$324,"Flow-on")+IFERROR(INDEX(CALC_Margins!$C$5:$J$15,MATCH($A25,CALC_Margins!$A$5:$A$15,0),8),0)</f>
        <v/>
      </c>
      <c r="K25" s="19">
        <f>SUMIFS(CALC_Strip!$L$5:$L$324,CALC_Strip!$D$5:$D$324,$A25,CALC_Strip!$B$5:$B$324,1,CALC_Strip!$G$5:$G$324,"Direct only")</f>
        <v/>
      </c>
      <c r="L25" s="19">
        <f>SUMIFS(CALC_Strip!$L$5:$L$324,CALC_Strip!$D$5:$D$324,$A25,CALC_Strip!$B$5:$B$324,2,CALC_Strip!$G$5:$G$324,"Direct only")</f>
        <v/>
      </c>
      <c r="M25" s="19">
        <f>SUMIFS(CALC_Strip!$L$5:$L$324,CALC_Strip!$D$5:$D$324,$A25,CALC_Strip!$B$5:$B$324,3,CALC_Strip!$G$5:$G$324,"Direct only")</f>
        <v/>
      </c>
      <c r="N25" s="19">
        <f>SUMIFS(CALC_Strip!$L$5:$L$324,CALC_Strip!$D$5:$D$324,$A25,CALC_Strip!$B$5:$B$324,4,CALC_Strip!$G$5:$G$324,"Direct only")</f>
        <v/>
      </c>
      <c r="O25" s="19">
        <f>SUMIFS(CALC_Strip!$L$5:$L$324,CALC_Strip!$D$5:$D$324,$A25,CALC_Strip!$B$5:$B$324,5,CALC_Strip!$G$5:$G$324,"Direct only")</f>
        <v/>
      </c>
      <c r="P25" s="19">
        <f>SUMIFS(CALC_Strip!$L$5:$L$324,CALC_Strip!$D$5:$D$324,$A25,CALC_Strip!$B$5:$B$324,6,CALC_Strip!$G$5:$G$324,"Direct only")</f>
        <v/>
      </c>
      <c r="Q25" s="19">
        <f>SUMIFS(CALC_Strip!$L$5:$L$324,CALC_Strip!$D$5:$D$324,$A25,CALC_Strip!$B$5:$B$324,7,CALC_Strip!$G$5:$G$324,"Direct only")</f>
        <v/>
      </c>
      <c r="R25" s="19">
        <f>SUMIFS(CALC_Strip!$L$5:$L$324,CALC_Strip!$D$5:$D$324,$A25,CALC_Strip!$B$5:$B$324,8,CALC_Strip!$G$5:$G$324,"Direct only")</f>
        <v/>
      </c>
      <c r="S25" s="19">
        <f>SUM($C25:$R25)</f>
        <v/>
      </c>
    </row>
    <row r="26">
      <c r="A26" s="2" t="inlineStr">
        <is>
          <t>1109</t>
        </is>
      </c>
      <c r="B26" s="2" t="inlineStr">
        <is>
          <t>Other food product manufacturing</t>
        </is>
      </c>
      <c r="C26" s="19">
        <f>SUMIFS(CALC_Strip!$L$5:$L$324,CALC_Strip!$D$5:$D$324,$A26,CALC_Strip!$B$5:$B$324,1,CALC_Strip!$G$5:$G$324,"Flow-on")+IFERROR(INDEX(CALC_Margins!$C$5:$J$15,MATCH($A26,CALC_Margins!$A$5:$A$15,0),1),0)</f>
        <v/>
      </c>
      <c r="D26" s="19">
        <f>SUMIFS(CALC_Strip!$L$5:$L$324,CALC_Strip!$D$5:$D$324,$A26,CALC_Strip!$B$5:$B$324,2,CALC_Strip!$G$5:$G$324,"Flow-on")+IFERROR(INDEX(CALC_Margins!$C$5:$J$15,MATCH($A26,CALC_Margins!$A$5:$A$15,0),2),0)</f>
        <v/>
      </c>
      <c r="E26" s="19">
        <f>SUMIFS(CALC_Strip!$L$5:$L$324,CALC_Strip!$D$5:$D$324,$A26,CALC_Strip!$B$5:$B$324,3,CALC_Strip!$G$5:$G$324,"Flow-on")+IFERROR(INDEX(CALC_Margins!$C$5:$J$15,MATCH($A26,CALC_Margins!$A$5:$A$15,0),3),0)</f>
        <v/>
      </c>
      <c r="F26" s="19">
        <f>SUMIFS(CALC_Strip!$L$5:$L$324,CALC_Strip!$D$5:$D$324,$A26,CALC_Strip!$B$5:$B$324,4,CALC_Strip!$G$5:$G$324,"Flow-on")+IFERROR(INDEX(CALC_Margins!$C$5:$J$15,MATCH($A26,CALC_Margins!$A$5:$A$15,0),4),0)</f>
        <v/>
      </c>
      <c r="G26" s="19">
        <f>SUMIFS(CALC_Strip!$L$5:$L$324,CALC_Strip!$D$5:$D$324,$A26,CALC_Strip!$B$5:$B$324,5,CALC_Strip!$G$5:$G$324,"Flow-on")+IFERROR(INDEX(CALC_Margins!$C$5:$J$15,MATCH($A26,CALC_Margins!$A$5:$A$15,0),5),0)</f>
        <v/>
      </c>
      <c r="H26" s="19">
        <f>SUMIFS(CALC_Strip!$L$5:$L$324,CALC_Strip!$D$5:$D$324,$A26,CALC_Strip!$B$5:$B$324,6,CALC_Strip!$G$5:$G$324,"Flow-on")+IFERROR(INDEX(CALC_Margins!$C$5:$J$15,MATCH($A26,CALC_Margins!$A$5:$A$15,0),6),0)</f>
        <v/>
      </c>
      <c r="I26" s="19">
        <f>SUMIFS(CALC_Strip!$L$5:$L$324,CALC_Strip!$D$5:$D$324,$A26,CALC_Strip!$B$5:$B$324,7,CALC_Strip!$G$5:$G$324,"Flow-on")+IFERROR(INDEX(CALC_Margins!$C$5:$J$15,MATCH($A26,CALC_Margins!$A$5:$A$15,0),7),0)</f>
        <v/>
      </c>
      <c r="J26" s="19">
        <f>SUMIFS(CALC_Strip!$L$5:$L$324,CALC_Strip!$D$5:$D$324,$A26,CALC_Strip!$B$5:$B$324,8,CALC_Strip!$G$5:$G$324,"Flow-on")+IFERROR(INDEX(CALC_Margins!$C$5:$J$15,MATCH($A26,CALC_Margins!$A$5:$A$15,0),8),0)</f>
        <v/>
      </c>
      <c r="K26" s="19">
        <f>SUMIFS(CALC_Strip!$L$5:$L$324,CALC_Strip!$D$5:$D$324,$A26,CALC_Strip!$B$5:$B$324,1,CALC_Strip!$G$5:$G$324,"Direct only")</f>
        <v/>
      </c>
      <c r="L26" s="19">
        <f>SUMIFS(CALC_Strip!$L$5:$L$324,CALC_Strip!$D$5:$D$324,$A26,CALC_Strip!$B$5:$B$324,2,CALC_Strip!$G$5:$G$324,"Direct only")</f>
        <v/>
      </c>
      <c r="M26" s="19">
        <f>SUMIFS(CALC_Strip!$L$5:$L$324,CALC_Strip!$D$5:$D$324,$A26,CALC_Strip!$B$5:$B$324,3,CALC_Strip!$G$5:$G$324,"Direct only")</f>
        <v/>
      </c>
      <c r="N26" s="19">
        <f>SUMIFS(CALC_Strip!$L$5:$L$324,CALC_Strip!$D$5:$D$324,$A26,CALC_Strip!$B$5:$B$324,4,CALC_Strip!$G$5:$G$324,"Direct only")</f>
        <v/>
      </c>
      <c r="O26" s="19">
        <f>SUMIFS(CALC_Strip!$L$5:$L$324,CALC_Strip!$D$5:$D$324,$A26,CALC_Strip!$B$5:$B$324,5,CALC_Strip!$G$5:$G$324,"Direct only")</f>
        <v/>
      </c>
      <c r="P26" s="19">
        <f>SUMIFS(CALC_Strip!$L$5:$L$324,CALC_Strip!$D$5:$D$324,$A26,CALC_Strip!$B$5:$B$324,6,CALC_Strip!$G$5:$G$324,"Direct only")</f>
        <v/>
      </c>
      <c r="Q26" s="19">
        <f>SUMIFS(CALC_Strip!$L$5:$L$324,CALC_Strip!$D$5:$D$324,$A26,CALC_Strip!$B$5:$B$324,7,CALC_Strip!$G$5:$G$324,"Direct only")</f>
        <v/>
      </c>
      <c r="R26" s="19">
        <f>SUMIFS(CALC_Strip!$L$5:$L$324,CALC_Strip!$D$5:$D$324,$A26,CALC_Strip!$B$5:$B$324,8,CALC_Strip!$G$5:$G$324,"Direct only")</f>
        <v/>
      </c>
      <c r="S26" s="19">
        <f>SUM($C26:$R26)</f>
        <v/>
      </c>
    </row>
    <row r="27">
      <c r="A27" s="2" t="inlineStr">
        <is>
          <t>1201</t>
        </is>
      </c>
      <c r="B27" s="2" t="inlineStr">
        <is>
          <t>Soft drinks, cordials and syrup manufacturing</t>
        </is>
      </c>
      <c r="C27" s="19">
        <f>SUMIFS(CALC_Strip!$L$5:$L$324,CALC_Strip!$D$5:$D$324,$A27,CALC_Strip!$B$5:$B$324,1,CALC_Strip!$G$5:$G$324,"Flow-on")+IFERROR(INDEX(CALC_Margins!$C$5:$J$15,MATCH($A27,CALC_Margins!$A$5:$A$15,0),1),0)</f>
        <v/>
      </c>
      <c r="D27" s="19">
        <f>SUMIFS(CALC_Strip!$L$5:$L$324,CALC_Strip!$D$5:$D$324,$A27,CALC_Strip!$B$5:$B$324,2,CALC_Strip!$G$5:$G$324,"Flow-on")+IFERROR(INDEX(CALC_Margins!$C$5:$J$15,MATCH($A27,CALC_Margins!$A$5:$A$15,0),2),0)</f>
        <v/>
      </c>
      <c r="E27" s="19">
        <f>SUMIFS(CALC_Strip!$L$5:$L$324,CALC_Strip!$D$5:$D$324,$A27,CALC_Strip!$B$5:$B$324,3,CALC_Strip!$G$5:$G$324,"Flow-on")+IFERROR(INDEX(CALC_Margins!$C$5:$J$15,MATCH($A27,CALC_Margins!$A$5:$A$15,0),3),0)</f>
        <v/>
      </c>
      <c r="F27" s="19">
        <f>SUMIFS(CALC_Strip!$L$5:$L$324,CALC_Strip!$D$5:$D$324,$A27,CALC_Strip!$B$5:$B$324,4,CALC_Strip!$G$5:$G$324,"Flow-on")+IFERROR(INDEX(CALC_Margins!$C$5:$J$15,MATCH($A27,CALC_Margins!$A$5:$A$15,0),4),0)</f>
        <v/>
      </c>
      <c r="G27" s="19">
        <f>SUMIFS(CALC_Strip!$L$5:$L$324,CALC_Strip!$D$5:$D$324,$A27,CALC_Strip!$B$5:$B$324,5,CALC_Strip!$G$5:$G$324,"Flow-on")+IFERROR(INDEX(CALC_Margins!$C$5:$J$15,MATCH($A27,CALC_Margins!$A$5:$A$15,0),5),0)</f>
        <v/>
      </c>
      <c r="H27" s="19">
        <f>SUMIFS(CALC_Strip!$L$5:$L$324,CALC_Strip!$D$5:$D$324,$A27,CALC_Strip!$B$5:$B$324,6,CALC_Strip!$G$5:$G$324,"Flow-on")+IFERROR(INDEX(CALC_Margins!$C$5:$J$15,MATCH($A27,CALC_Margins!$A$5:$A$15,0),6),0)</f>
        <v/>
      </c>
      <c r="I27" s="19">
        <f>SUMIFS(CALC_Strip!$L$5:$L$324,CALC_Strip!$D$5:$D$324,$A27,CALC_Strip!$B$5:$B$324,7,CALC_Strip!$G$5:$G$324,"Flow-on")+IFERROR(INDEX(CALC_Margins!$C$5:$J$15,MATCH($A27,CALC_Margins!$A$5:$A$15,0),7),0)</f>
        <v/>
      </c>
      <c r="J27" s="19">
        <f>SUMIFS(CALC_Strip!$L$5:$L$324,CALC_Strip!$D$5:$D$324,$A27,CALC_Strip!$B$5:$B$324,8,CALC_Strip!$G$5:$G$324,"Flow-on")+IFERROR(INDEX(CALC_Margins!$C$5:$J$15,MATCH($A27,CALC_Margins!$A$5:$A$15,0),8),0)</f>
        <v/>
      </c>
      <c r="K27" s="19">
        <f>SUMIFS(CALC_Strip!$L$5:$L$324,CALC_Strip!$D$5:$D$324,$A27,CALC_Strip!$B$5:$B$324,1,CALC_Strip!$G$5:$G$324,"Direct only")</f>
        <v/>
      </c>
      <c r="L27" s="19">
        <f>SUMIFS(CALC_Strip!$L$5:$L$324,CALC_Strip!$D$5:$D$324,$A27,CALC_Strip!$B$5:$B$324,2,CALC_Strip!$G$5:$G$324,"Direct only")</f>
        <v/>
      </c>
      <c r="M27" s="19">
        <f>SUMIFS(CALC_Strip!$L$5:$L$324,CALC_Strip!$D$5:$D$324,$A27,CALC_Strip!$B$5:$B$324,3,CALC_Strip!$G$5:$G$324,"Direct only")</f>
        <v/>
      </c>
      <c r="N27" s="19">
        <f>SUMIFS(CALC_Strip!$L$5:$L$324,CALC_Strip!$D$5:$D$324,$A27,CALC_Strip!$B$5:$B$324,4,CALC_Strip!$G$5:$G$324,"Direct only")</f>
        <v/>
      </c>
      <c r="O27" s="19">
        <f>SUMIFS(CALC_Strip!$L$5:$L$324,CALC_Strip!$D$5:$D$324,$A27,CALC_Strip!$B$5:$B$324,5,CALC_Strip!$G$5:$G$324,"Direct only")</f>
        <v/>
      </c>
      <c r="P27" s="19">
        <f>SUMIFS(CALC_Strip!$L$5:$L$324,CALC_Strip!$D$5:$D$324,$A27,CALC_Strip!$B$5:$B$324,6,CALC_Strip!$G$5:$G$324,"Direct only")</f>
        <v/>
      </c>
      <c r="Q27" s="19">
        <f>SUMIFS(CALC_Strip!$L$5:$L$324,CALC_Strip!$D$5:$D$324,$A27,CALC_Strip!$B$5:$B$324,7,CALC_Strip!$G$5:$G$324,"Direct only")</f>
        <v/>
      </c>
      <c r="R27" s="19">
        <f>SUMIFS(CALC_Strip!$L$5:$L$324,CALC_Strip!$D$5:$D$324,$A27,CALC_Strip!$B$5:$B$324,8,CALC_Strip!$G$5:$G$324,"Direct only")</f>
        <v/>
      </c>
      <c r="S27" s="19">
        <f>SUM($C27:$R27)</f>
        <v/>
      </c>
    </row>
    <row r="28">
      <c r="A28" s="2" t="inlineStr">
        <is>
          <t>1202</t>
        </is>
      </c>
      <c r="B28" s="2" t="inlineStr">
        <is>
          <t>Beer manufacturing</t>
        </is>
      </c>
      <c r="C28" s="19">
        <f>SUMIFS(CALC_Strip!$L$5:$L$324,CALC_Strip!$D$5:$D$324,$A28,CALC_Strip!$B$5:$B$324,1,CALC_Strip!$G$5:$G$324,"Flow-on")+IFERROR(INDEX(CALC_Margins!$C$5:$J$15,MATCH($A28,CALC_Margins!$A$5:$A$15,0),1),0)</f>
        <v/>
      </c>
      <c r="D28" s="19">
        <f>SUMIFS(CALC_Strip!$L$5:$L$324,CALC_Strip!$D$5:$D$324,$A28,CALC_Strip!$B$5:$B$324,2,CALC_Strip!$G$5:$G$324,"Flow-on")+IFERROR(INDEX(CALC_Margins!$C$5:$J$15,MATCH($A28,CALC_Margins!$A$5:$A$15,0),2),0)</f>
        <v/>
      </c>
      <c r="E28" s="19">
        <f>SUMIFS(CALC_Strip!$L$5:$L$324,CALC_Strip!$D$5:$D$324,$A28,CALC_Strip!$B$5:$B$324,3,CALC_Strip!$G$5:$G$324,"Flow-on")+IFERROR(INDEX(CALC_Margins!$C$5:$J$15,MATCH($A28,CALC_Margins!$A$5:$A$15,0),3),0)</f>
        <v/>
      </c>
      <c r="F28" s="19">
        <f>SUMIFS(CALC_Strip!$L$5:$L$324,CALC_Strip!$D$5:$D$324,$A28,CALC_Strip!$B$5:$B$324,4,CALC_Strip!$G$5:$G$324,"Flow-on")+IFERROR(INDEX(CALC_Margins!$C$5:$J$15,MATCH($A28,CALC_Margins!$A$5:$A$15,0),4),0)</f>
        <v/>
      </c>
      <c r="G28" s="19">
        <f>SUMIFS(CALC_Strip!$L$5:$L$324,CALC_Strip!$D$5:$D$324,$A28,CALC_Strip!$B$5:$B$324,5,CALC_Strip!$G$5:$G$324,"Flow-on")+IFERROR(INDEX(CALC_Margins!$C$5:$J$15,MATCH($A28,CALC_Margins!$A$5:$A$15,0),5),0)</f>
        <v/>
      </c>
      <c r="H28" s="19">
        <f>SUMIFS(CALC_Strip!$L$5:$L$324,CALC_Strip!$D$5:$D$324,$A28,CALC_Strip!$B$5:$B$324,6,CALC_Strip!$G$5:$G$324,"Flow-on")+IFERROR(INDEX(CALC_Margins!$C$5:$J$15,MATCH($A28,CALC_Margins!$A$5:$A$15,0),6),0)</f>
        <v/>
      </c>
      <c r="I28" s="19">
        <f>SUMIFS(CALC_Strip!$L$5:$L$324,CALC_Strip!$D$5:$D$324,$A28,CALC_Strip!$B$5:$B$324,7,CALC_Strip!$G$5:$G$324,"Flow-on")+IFERROR(INDEX(CALC_Margins!$C$5:$J$15,MATCH($A28,CALC_Margins!$A$5:$A$15,0),7),0)</f>
        <v/>
      </c>
      <c r="J28" s="19">
        <f>SUMIFS(CALC_Strip!$L$5:$L$324,CALC_Strip!$D$5:$D$324,$A28,CALC_Strip!$B$5:$B$324,8,CALC_Strip!$G$5:$G$324,"Flow-on")+IFERROR(INDEX(CALC_Margins!$C$5:$J$15,MATCH($A28,CALC_Margins!$A$5:$A$15,0),8),0)</f>
        <v/>
      </c>
      <c r="K28" s="19">
        <f>SUMIFS(CALC_Strip!$L$5:$L$324,CALC_Strip!$D$5:$D$324,$A28,CALC_Strip!$B$5:$B$324,1,CALC_Strip!$G$5:$G$324,"Direct only")</f>
        <v/>
      </c>
      <c r="L28" s="19">
        <f>SUMIFS(CALC_Strip!$L$5:$L$324,CALC_Strip!$D$5:$D$324,$A28,CALC_Strip!$B$5:$B$324,2,CALC_Strip!$G$5:$G$324,"Direct only")</f>
        <v/>
      </c>
      <c r="M28" s="19">
        <f>SUMIFS(CALC_Strip!$L$5:$L$324,CALC_Strip!$D$5:$D$324,$A28,CALC_Strip!$B$5:$B$324,3,CALC_Strip!$G$5:$G$324,"Direct only")</f>
        <v/>
      </c>
      <c r="N28" s="19">
        <f>SUMIFS(CALC_Strip!$L$5:$L$324,CALC_Strip!$D$5:$D$324,$A28,CALC_Strip!$B$5:$B$324,4,CALC_Strip!$G$5:$G$324,"Direct only")</f>
        <v/>
      </c>
      <c r="O28" s="19">
        <f>SUMIFS(CALC_Strip!$L$5:$L$324,CALC_Strip!$D$5:$D$324,$A28,CALC_Strip!$B$5:$B$324,5,CALC_Strip!$G$5:$G$324,"Direct only")</f>
        <v/>
      </c>
      <c r="P28" s="19">
        <f>SUMIFS(CALC_Strip!$L$5:$L$324,CALC_Strip!$D$5:$D$324,$A28,CALC_Strip!$B$5:$B$324,6,CALC_Strip!$G$5:$G$324,"Direct only")</f>
        <v/>
      </c>
      <c r="Q28" s="19">
        <f>SUMIFS(CALC_Strip!$L$5:$L$324,CALC_Strip!$D$5:$D$324,$A28,CALC_Strip!$B$5:$B$324,7,CALC_Strip!$G$5:$G$324,"Direct only")</f>
        <v/>
      </c>
      <c r="R28" s="19">
        <f>SUMIFS(CALC_Strip!$L$5:$L$324,CALC_Strip!$D$5:$D$324,$A28,CALC_Strip!$B$5:$B$324,8,CALC_Strip!$G$5:$G$324,"Direct only")</f>
        <v/>
      </c>
      <c r="S28" s="19">
        <f>SUM($C28:$R28)</f>
        <v/>
      </c>
    </row>
    <row r="29">
      <c r="A29" s="2" t="inlineStr">
        <is>
          <t>1205</t>
        </is>
      </c>
      <c r="B29" s="2" t="inlineStr">
        <is>
          <t>Wine, spirits and tobacco</t>
        </is>
      </c>
      <c r="C29" s="19">
        <f>SUMIFS(CALC_Strip!$L$5:$L$324,CALC_Strip!$D$5:$D$324,$A29,CALC_Strip!$B$5:$B$324,1,CALC_Strip!$G$5:$G$324,"Flow-on")+IFERROR(INDEX(CALC_Margins!$C$5:$J$15,MATCH($A29,CALC_Margins!$A$5:$A$15,0),1),0)</f>
        <v/>
      </c>
      <c r="D29" s="19">
        <f>SUMIFS(CALC_Strip!$L$5:$L$324,CALC_Strip!$D$5:$D$324,$A29,CALC_Strip!$B$5:$B$324,2,CALC_Strip!$G$5:$G$324,"Flow-on")+IFERROR(INDEX(CALC_Margins!$C$5:$J$15,MATCH($A29,CALC_Margins!$A$5:$A$15,0),2),0)</f>
        <v/>
      </c>
      <c r="E29" s="19">
        <f>SUMIFS(CALC_Strip!$L$5:$L$324,CALC_Strip!$D$5:$D$324,$A29,CALC_Strip!$B$5:$B$324,3,CALC_Strip!$G$5:$G$324,"Flow-on")+IFERROR(INDEX(CALC_Margins!$C$5:$J$15,MATCH($A29,CALC_Margins!$A$5:$A$15,0),3),0)</f>
        <v/>
      </c>
      <c r="F29" s="19">
        <f>SUMIFS(CALC_Strip!$L$5:$L$324,CALC_Strip!$D$5:$D$324,$A29,CALC_Strip!$B$5:$B$324,4,CALC_Strip!$G$5:$G$324,"Flow-on")+IFERROR(INDEX(CALC_Margins!$C$5:$J$15,MATCH($A29,CALC_Margins!$A$5:$A$15,0),4),0)</f>
        <v/>
      </c>
      <c r="G29" s="19">
        <f>SUMIFS(CALC_Strip!$L$5:$L$324,CALC_Strip!$D$5:$D$324,$A29,CALC_Strip!$B$5:$B$324,5,CALC_Strip!$G$5:$G$324,"Flow-on")+IFERROR(INDEX(CALC_Margins!$C$5:$J$15,MATCH($A29,CALC_Margins!$A$5:$A$15,0),5),0)</f>
        <v/>
      </c>
      <c r="H29" s="19">
        <f>SUMIFS(CALC_Strip!$L$5:$L$324,CALC_Strip!$D$5:$D$324,$A29,CALC_Strip!$B$5:$B$324,6,CALC_Strip!$G$5:$G$324,"Flow-on")+IFERROR(INDEX(CALC_Margins!$C$5:$J$15,MATCH($A29,CALC_Margins!$A$5:$A$15,0),6),0)</f>
        <v/>
      </c>
      <c r="I29" s="19">
        <f>SUMIFS(CALC_Strip!$L$5:$L$324,CALC_Strip!$D$5:$D$324,$A29,CALC_Strip!$B$5:$B$324,7,CALC_Strip!$G$5:$G$324,"Flow-on")+IFERROR(INDEX(CALC_Margins!$C$5:$J$15,MATCH($A29,CALC_Margins!$A$5:$A$15,0),7),0)</f>
        <v/>
      </c>
      <c r="J29" s="19">
        <f>SUMIFS(CALC_Strip!$L$5:$L$324,CALC_Strip!$D$5:$D$324,$A29,CALC_Strip!$B$5:$B$324,8,CALC_Strip!$G$5:$G$324,"Flow-on")+IFERROR(INDEX(CALC_Margins!$C$5:$J$15,MATCH($A29,CALC_Margins!$A$5:$A$15,0),8),0)</f>
        <v/>
      </c>
      <c r="K29" s="19">
        <f>SUMIFS(CALC_Strip!$L$5:$L$324,CALC_Strip!$D$5:$D$324,$A29,CALC_Strip!$B$5:$B$324,1,CALC_Strip!$G$5:$G$324,"Direct only")</f>
        <v/>
      </c>
      <c r="L29" s="19">
        <f>SUMIFS(CALC_Strip!$L$5:$L$324,CALC_Strip!$D$5:$D$324,$A29,CALC_Strip!$B$5:$B$324,2,CALC_Strip!$G$5:$G$324,"Direct only")</f>
        <v/>
      </c>
      <c r="M29" s="19">
        <f>SUMIFS(CALC_Strip!$L$5:$L$324,CALC_Strip!$D$5:$D$324,$A29,CALC_Strip!$B$5:$B$324,3,CALC_Strip!$G$5:$G$324,"Direct only")</f>
        <v/>
      </c>
      <c r="N29" s="19">
        <f>SUMIFS(CALC_Strip!$L$5:$L$324,CALC_Strip!$D$5:$D$324,$A29,CALC_Strip!$B$5:$B$324,4,CALC_Strip!$G$5:$G$324,"Direct only")</f>
        <v/>
      </c>
      <c r="O29" s="19">
        <f>SUMIFS(CALC_Strip!$L$5:$L$324,CALC_Strip!$D$5:$D$324,$A29,CALC_Strip!$B$5:$B$324,5,CALC_Strip!$G$5:$G$324,"Direct only")</f>
        <v/>
      </c>
      <c r="P29" s="19">
        <f>SUMIFS(CALC_Strip!$L$5:$L$324,CALC_Strip!$D$5:$D$324,$A29,CALC_Strip!$B$5:$B$324,6,CALC_Strip!$G$5:$G$324,"Direct only")</f>
        <v/>
      </c>
      <c r="Q29" s="19">
        <f>SUMIFS(CALC_Strip!$L$5:$L$324,CALC_Strip!$D$5:$D$324,$A29,CALC_Strip!$B$5:$B$324,7,CALC_Strip!$G$5:$G$324,"Direct only")</f>
        <v/>
      </c>
      <c r="R29" s="19">
        <f>SUMIFS(CALC_Strip!$L$5:$L$324,CALC_Strip!$D$5:$D$324,$A29,CALC_Strip!$B$5:$B$324,8,CALC_Strip!$G$5:$G$324,"Direct only")</f>
        <v/>
      </c>
      <c r="S29" s="19">
        <f>SUM($C29:$R29)</f>
        <v/>
      </c>
    </row>
    <row r="30">
      <c r="A30" s="2" t="inlineStr">
        <is>
          <t>1301</t>
        </is>
      </c>
      <c r="B30" s="2" t="inlineStr">
        <is>
          <t>Textile manufacturing</t>
        </is>
      </c>
      <c r="C30" s="19">
        <f>SUMIFS(CALC_Strip!$L$5:$L$324,CALC_Strip!$D$5:$D$324,$A30,CALC_Strip!$B$5:$B$324,1,CALC_Strip!$G$5:$G$324,"Flow-on")+IFERROR(INDEX(CALC_Margins!$C$5:$J$15,MATCH($A30,CALC_Margins!$A$5:$A$15,0),1),0)</f>
        <v/>
      </c>
      <c r="D30" s="19">
        <f>SUMIFS(CALC_Strip!$L$5:$L$324,CALC_Strip!$D$5:$D$324,$A30,CALC_Strip!$B$5:$B$324,2,CALC_Strip!$G$5:$G$324,"Flow-on")+IFERROR(INDEX(CALC_Margins!$C$5:$J$15,MATCH($A30,CALC_Margins!$A$5:$A$15,0),2),0)</f>
        <v/>
      </c>
      <c r="E30" s="19">
        <f>SUMIFS(CALC_Strip!$L$5:$L$324,CALC_Strip!$D$5:$D$324,$A30,CALC_Strip!$B$5:$B$324,3,CALC_Strip!$G$5:$G$324,"Flow-on")+IFERROR(INDEX(CALC_Margins!$C$5:$J$15,MATCH($A30,CALC_Margins!$A$5:$A$15,0),3),0)</f>
        <v/>
      </c>
      <c r="F30" s="19">
        <f>SUMIFS(CALC_Strip!$L$5:$L$324,CALC_Strip!$D$5:$D$324,$A30,CALC_Strip!$B$5:$B$324,4,CALC_Strip!$G$5:$G$324,"Flow-on")+IFERROR(INDEX(CALC_Margins!$C$5:$J$15,MATCH($A30,CALC_Margins!$A$5:$A$15,0),4),0)</f>
        <v/>
      </c>
      <c r="G30" s="19">
        <f>SUMIFS(CALC_Strip!$L$5:$L$324,CALC_Strip!$D$5:$D$324,$A30,CALC_Strip!$B$5:$B$324,5,CALC_Strip!$G$5:$G$324,"Flow-on")+IFERROR(INDEX(CALC_Margins!$C$5:$J$15,MATCH($A30,CALC_Margins!$A$5:$A$15,0),5),0)</f>
        <v/>
      </c>
      <c r="H30" s="19">
        <f>SUMIFS(CALC_Strip!$L$5:$L$324,CALC_Strip!$D$5:$D$324,$A30,CALC_Strip!$B$5:$B$324,6,CALC_Strip!$G$5:$G$324,"Flow-on")+IFERROR(INDEX(CALC_Margins!$C$5:$J$15,MATCH($A30,CALC_Margins!$A$5:$A$15,0),6),0)</f>
        <v/>
      </c>
      <c r="I30" s="19">
        <f>SUMIFS(CALC_Strip!$L$5:$L$324,CALC_Strip!$D$5:$D$324,$A30,CALC_Strip!$B$5:$B$324,7,CALC_Strip!$G$5:$G$324,"Flow-on")+IFERROR(INDEX(CALC_Margins!$C$5:$J$15,MATCH($A30,CALC_Margins!$A$5:$A$15,0),7),0)</f>
        <v/>
      </c>
      <c r="J30" s="19">
        <f>SUMIFS(CALC_Strip!$L$5:$L$324,CALC_Strip!$D$5:$D$324,$A30,CALC_Strip!$B$5:$B$324,8,CALC_Strip!$G$5:$G$324,"Flow-on")+IFERROR(INDEX(CALC_Margins!$C$5:$J$15,MATCH($A30,CALC_Margins!$A$5:$A$15,0),8),0)</f>
        <v/>
      </c>
      <c r="K30" s="19">
        <f>SUMIFS(CALC_Strip!$L$5:$L$324,CALC_Strip!$D$5:$D$324,$A30,CALC_Strip!$B$5:$B$324,1,CALC_Strip!$G$5:$G$324,"Direct only")</f>
        <v/>
      </c>
      <c r="L30" s="19">
        <f>SUMIFS(CALC_Strip!$L$5:$L$324,CALC_Strip!$D$5:$D$324,$A30,CALC_Strip!$B$5:$B$324,2,CALC_Strip!$G$5:$G$324,"Direct only")</f>
        <v/>
      </c>
      <c r="M30" s="19">
        <f>SUMIFS(CALC_Strip!$L$5:$L$324,CALC_Strip!$D$5:$D$324,$A30,CALC_Strip!$B$5:$B$324,3,CALC_Strip!$G$5:$G$324,"Direct only")</f>
        <v/>
      </c>
      <c r="N30" s="19">
        <f>SUMIFS(CALC_Strip!$L$5:$L$324,CALC_Strip!$D$5:$D$324,$A30,CALC_Strip!$B$5:$B$324,4,CALC_Strip!$G$5:$G$324,"Direct only")</f>
        <v/>
      </c>
      <c r="O30" s="19">
        <f>SUMIFS(CALC_Strip!$L$5:$L$324,CALC_Strip!$D$5:$D$324,$A30,CALC_Strip!$B$5:$B$324,5,CALC_Strip!$G$5:$G$324,"Direct only")</f>
        <v/>
      </c>
      <c r="P30" s="19">
        <f>SUMIFS(CALC_Strip!$L$5:$L$324,CALC_Strip!$D$5:$D$324,$A30,CALC_Strip!$B$5:$B$324,6,CALC_Strip!$G$5:$G$324,"Direct only")</f>
        <v/>
      </c>
      <c r="Q30" s="19">
        <f>SUMIFS(CALC_Strip!$L$5:$L$324,CALC_Strip!$D$5:$D$324,$A30,CALC_Strip!$B$5:$B$324,7,CALC_Strip!$G$5:$G$324,"Direct only")</f>
        <v/>
      </c>
      <c r="R30" s="19">
        <f>SUMIFS(CALC_Strip!$L$5:$L$324,CALC_Strip!$D$5:$D$324,$A30,CALC_Strip!$B$5:$B$324,8,CALC_Strip!$G$5:$G$324,"Direct only")</f>
        <v/>
      </c>
      <c r="S30" s="19">
        <f>SUM($C30:$R30)</f>
        <v/>
      </c>
    </row>
    <row r="31">
      <c r="A31" s="2" t="inlineStr">
        <is>
          <t>1302</t>
        </is>
      </c>
      <c r="B31" s="2" t="inlineStr">
        <is>
          <t>Tanned leather, dressed fur and leather product manufacturing</t>
        </is>
      </c>
      <c r="C31" s="19">
        <f>SUMIFS(CALC_Strip!$L$5:$L$324,CALC_Strip!$D$5:$D$324,$A31,CALC_Strip!$B$5:$B$324,1,CALC_Strip!$G$5:$G$324,"Flow-on")+IFERROR(INDEX(CALC_Margins!$C$5:$J$15,MATCH($A31,CALC_Margins!$A$5:$A$15,0),1),0)</f>
        <v/>
      </c>
      <c r="D31" s="19">
        <f>SUMIFS(CALC_Strip!$L$5:$L$324,CALC_Strip!$D$5:$D$324,$A31,CALC_Strip!$B$5:$B$324,2,CALC_Strip!$G$5:$G$324,"Flow-on")+IFERROR(INDEX(CALC_Margins!$C$5:$J$15,MATCH($A31,CALC_Margins!$A$5:$A$15,0),2),0)</f>
        <v/>
      </c>
      <c r="E31" s="19">
        <f>SUMIFS(CALC_Strip!$L$5:$L$324,CALC_Strip!$D$5:$D$324,$A31,CALC_Strip!$B$5:$B$324,3,CALC_Strip!$G$5:$G$324,"Flow-on")+IFERROR(INDEX(CALC_Margins!$C$5:$J$15,MATCH($A31,CALC_Margins!$A$5:$A$15,0),3),0)</f>
        <v/>
      </c>
      <c r="F31" s="19">
        <f>SUMIFS(CALC_Strip!$L$5:$L$324,CALC_Strip!$D$5:$D$324,$A31,CALC_Strip!$B$5:$B$324,4,CALC_Strip!$G$5:$G$324,"Flow-on")+IFERROR(INDEX(CALC_Margins!$C$5:$J$15,MATCH($A31,CALC_Margins!$A$5:$A$15,0),4),0)</f>
        <v/>
      </c>
      <c r="G31" s="19">
        <f>SUMIFS(CALC_Strip!$L$5:$L$324,CALC_Strip!$D$5:$D$324,$A31,CALC_Strip!$B$5:$B$324,5,CALC_Strip!$G$5:$G$324,"Flow-on")+IFERROR(INDEX(CALC_Margins!$C$5:$J$15,MATCH($A31,CALC_Margins!$A$5:$A$15,0),5),0)</f>
        <v/>
      </c>
      <c r="H31" s="19">
        <f>SUMIFS(CALC_Strip!$L$5:$L$324,CALC_Strip!$D$5:$D$324,$A31,CALC_Strip!$B$5:$B$324,6,CALC_Strip!$G$5:$G$324,"Flow-on")+IFERROR(INDEX(CALC_Margins!$C$5:$J$15,MATCH($A31,CALC_Margins!$A$5:$A$15,0),6),0)</f>
        <v/>
      </c>
      <c r="I31" s="19">
        <f>SUMIFS(CALC_Strip!$L$5:$L$324,CALC_Strip!$D$5:$D$324,$A31,CALC_Strip!$B$5:$B$324,7,CALC_Strip!$G$5:$G$324,"Flow-on")+IFERROR(INDEX(CALC_Margins!$C$5:$J$15,MATCH($A31,CALC_Margins!$A$5:$A$15,0),7),0)</f>
        <v/>
      </c>
      <c r="J31" s="19">
        <f>SUMIFS(CALC_Strip!$L$5:$L$324,CALC_Strip!$D$5:$D$324,$A31,CALC_Strip!$B$5:$B$324,8,CALC_Strip!$G$5:$G$324,"Flow-on")+IFERROR(INDEX(CALC_Margins!$C$5:$J$15,MATCH($A31,CALC_Margins!$A$5:$A$15,0),8),0)</f>
        <v/>
      </c>
      <c r="K31" s="19">
        <f>SUMIFS(CALC_Strip!$L$5:$L$324,CALC_Strip!$D$5:$D$324,$A31,CALC_Strip!$B$5:$B$324,1,CALC_Strip!$G$5:$G$324,"Direct only")</f>
        <v/>
      </c>
      <c r="L31" s="19">
        <f>SUMIFS(CALC_Strip!$L$5:$L$324,CALC_Strip!$D$5:$D$324,$A31,CALC_Strip!$B$5:$B$324,2,CALC_Strip!$G$5:$G$324,"Direct only")</f>
        <v/>
      </c>
      <c r="M31" s="19">
        <f>SUMIFS(CALC_Strip!$L$5:$L$324,CALC_Strip!$D$5:$D$324,$A31,CALC_Strip!$B$5:$B$324,3,CALC_Strip!$G$5:$G$324,"Direct only")</f>
        <v/>
      </c>
      <c r="N31" s="19">
        <f>SUMIFS(CALC_Strip!$L$5:$L$324,CALC_Strip!$D$5:$D$324,$A31,CALC_Strip!$B$5:$B$324,4,CALC_Strip!$G$5:$G$324,"Direct only")</f>
        <v/>
      </c>
      <c r="O31" s="19">
        <f>SUMIFS(CALC_Strip!$L$5:$L$324,CALC_Strip!$D$5:$D$324,$A31,CALC_Strip!$B$5:$B$324,5,CALC_Strip!$G$5:$G$324,"Direct only")</f>
        <v/>
      </c>
      <c r="P31" s="19">
        <f>SUMIFS(CALC_Strip!$L$5:$L$324,CALC_Strip!$D$5:$D$324,$A31,CALC_Strip!$B$5:$B$324,6,CALC_Strip!$G$5:$G$324,"Direct only")</f>
        <v/>
      </c>
      <c r="Q31" s="19">
        <f>SUMIFS(CALC_Strip!$L$5:$L$324,CALC_Strip!$D$5:$D$324,$A31,CALC_Strip!$B$5:$B$324,7,CALC_Strip!$G$5:$G$324,"Direct only")</f>
        <v/>
      </c>
      <c r="R31" s="19">
        <f>SUMIFS(CALC_Strip!$L$5:$L$324,CALC_Strip!$D$5:$D$324,$A31,CALC_Strip!$B$5:$B$324,8,CALC_Strip!$G$5:$G$324,"Direct only")</f>
        <v/>
      </c>
      <c r="S31" s="19">
        <f>SUM($C31:$R31)</f>
        <v/>
      </c>
    </row>
    <row r="32">
      <c r="A32" s="2" t="inlineStr">
        <is>
          <t>1303</t>
        </is>
      </c>
      <c r="B32" s="2" t="inlineStr">
        <is>
          <t>Textile product manufacturing</t>
        </is>
      </c>
      <c r="C32" s="19">
        <f>SUMIFS(CALC_Strip!$L$5:$L$324,CALC_Strip!$D$5:$D$324,$A32,CALC_Strip!$B$5:$B$324,1,CALC_Strip!$G$5:$G$324,"Flow-on")+IFERROR(INDEX(CALC_Margins!$C$5:$J$15,MATCH($A32,CALC_Margins!$A$5:$A$15,0),1),0)</f>
        <v/>
      </c>
      <c r="D32" s="19">
        <f>SUMIFS(CALC_Strip!$L$5:$L$324,CALC_Strip!$D$5:$D$324,$A32,CALC_Strip!$B$5:$B$324,2,CALC_Strip!$G$5:$G$324,"Flow-on")+IFERROR(INDEX(CALC_Margins!$C$5:$J$15,MATCH($A32,CALC_Margins!$A$5:$A$15,0),2),0)</f>
        <v/>
      </c>
      <c r="E32" s="19">
        <f>SUMIFS(CALC_Strip!$L$5:$L$324,CALC_Strip!$D$5:$D$324,$A32,CALC_Strip!$B$5:$B$324,3,CALC_Strip!$G$5:$G$324,"Flow-on")+IFERROR(INDEX(CALC_Margins!$C$5:$J$15,MATCH($A32,CALC_Margins!$A$5:$A$15,0),3),0)</f>
        <v/>
      </c>
      <c r="F32" s="19">
        <f>SUMIFS(CALC_Strip!$L$5:$L$324,CALC_Strip!$D$5:$D$324,$A32,CALC_Strip!$B$5:$B$324,4,CALC_Strip!$G$5:$G$324,"Flow-on")+IFERROR(INDEX(CALC_Margins!$C$5:$J$15,MATCH($A32,CALC_Margins!$A$5:$A$15,0),4),0)</f>
        <v/>
      </c>
      <c r="G32" s="19">
        <f>SUMIFS(CALC_Strip!$L$5:$L$324,CALC_Strip!$D$5:$D$324,$A32,CALC_Strip!$B$5:$B$324,5,CALC_Strip!$G$5:$G$324,"Flow-on")+IFERROR(INDEX(CALC_Margins!$C$5:$J$15,MATCH($A32,CALC_Margins!$A$5:$A$15,0),5),0)</f>
        <v/>
      </c>
      <c r="H32" s="19">
        <f>SUMIFS(CALC_Strip!$L$5:$L$324,CALC_Strip!$D$5:$D$324,$A32,CALC_Strip!$B$5:$B$324,6,CALC_Strip!$G$5:$G$324,"Flow-on")+IFERROR(INDEX(CALC_Margins!$C$5:$J$15,MATCH($A32,CALC_Margins!$A$5:$A$15,0),6),0)</f>
        <v/>
      </c>
      <c r="I32" s="19">
        <f>SUMIFS(CALC_Strip!$L$5:$L$324,CALC_Strip!$D$5:$D$324,$A32,CALC_Strip!$B$5:$B$324,7,CALC_Strip!$G$5:$G$324,"Flow-on")+IFERROR(INDEX(CALC_Margins!$C$5:$J$15,MATCH($A32,CALC_Margins!$A$5:$A$15,0),7),0)</f>
        <v/>
      </c>
      <c r="J32" s="19">
        <f>SUMIFS(CALC_Strip!$L$5:$L$324,CALC_Strip!$D$5:$D$324,$A32,CALC_Strip!$B$5:$B$324,8,CALC_Strip!$G$5:$G$324,"Flow-on")+IFERROR(INDEX(CALC_Margins!$C$5:$J$15,MATCH($A32,CALC_Margins!$A$5:$A$15,0),8),0)</f>
        <v/>
      </c>
      <c r="K32" s="19">
        <f>SUMIFS(CALC_Strip!$L$5:$L$324,CALC_Strip!$D$5:$D$324,$A32,CALC_Strip!$B$5:$B$324,1,CALC_Strip!$G$5:$G$324,"Direct only")</f>
        <v/>
      </c>
      <c r="L32" s="19">
        <f>SUMIFS(CALC_Strip!$L$5:$L$324,CALC_Strip!$D$5:$D$324,$A32,CALC_Strip!$B$5:$B$324,2,CALC_Strip!$G$5:$G$324,"Direct only")</f>
        <v/>
      </c>
      <c r="M32" s="19">
        <f>SUMIFS(CALC_Strip!$L$5:$L$324,CALC_Strip!$D$5:$D$324,$A32,CALC_Strip!$B$5:$B$324,3,CALC_Strip!$G$5:$G$324,"Direct only")</f>
        <v/>
      </c>
      <c r="N32" s="19">
        <f>SUMIFS(CALC_Strip!$L$5:$L$324,CALC_Strip!$D$5:$D$324,$A32,CALC_Strip!$B$5:$B$324,4,CALC_Strip!$G$5:$G$324,"Direct only")</f>
        <v/>
      </c>
      <c r="O32" s="19">
        <f>SUMIFS(CALC_Strip!$L$5:$L$324,CALC_Strip!$D$5:$D$324,$A32,CALC_Strip!$B$5:$B$324,5,CALC_Strip!$G$5:$G$324,"Direct only")</f>
        <v/>
      </c>
      <c r="P32" s="19">
        <f>SUMIFS(CALC_Strip!$L$5:$L$324,CALC_Strip!$D$5:$D$324,$A32,CALC_Strip!$B$5:$B$324,6,CALC_Strip!$G$5:$G$324,"Direct only")</f>
        <v/>
      </c>
      <c r="Q32" s="19">
        <f>SUMIFS(CALC_Strip!$L$5:$L$324,CALC_Strip!$D$5:$D$324,$A32,CALC_Strip!$B$5:$B$324,7,CALC_Strip!$G$5:$G$324,"Direct only")</f>
        <v/>
      </c>
      <c r="R32" s="19">
        <f>SUMIFS(CALC_Strip!$L$5:$L$324,CALC_Strip!$D$5:$D$324,$A32,CALC_Strip!$B$5:$B$324,8,CALC_Strip!$G$5:$G$324,"Direct only")</f>
        <v/>
      </c>
      <c r="S32" s="19">
        <f>SUM($C32:$R32)</f>
        <v/>
      </c>
    </row>
    <row r="33">
      <c r="A33" s="2" t="inlineStr">
        <is>
          <t>1304</t>
        </is>
      </c>
      <c r="B33" s="2" t="inlineStr">
        <is>
          <t>Knitted product manufacturing</t>
        </is>
      </c>
      <c r="C33" s="19">
        <f>SUMIFS(CALC_Strip!$L$5:$L$324,CALC_Strip!$D$5:$D$324,$A33,CALC_Strip!$B$5:$B$324,1,CALC_Strip!$G$5:$G$324,"Flow-on")+IFERROR(INDEX(CALC_Margins!$C$5:$J$15,MATCH($A33,CALC_Margins!$A$5:$A$15,0),1),0)</f>
        <v/>
      </c>
      <c r="D33" s="19">
        <f>SUMIFS(CALC_Strip!$L$5:$L$324,CALC_Strip!$D$5:$D$324,$A33,CALC_Strip!$B$5:$B$324,2,CALC_Strip!$G$5:$G$324,"Flow-on")+IFERROR(INDEX(CALC_Margins!$C$5:$J$15,MATCH($A33,CALC_Margins!$A$5:$A$15,0),2),0)</f>
        <v/>
      </c>
      <c r="E33" s="19">
        <f>SUMIFS(CALC_Strip!$L$5:$L$324,CALC_Strip!$D$5:$D$324,$A33,CALC_Strip!$B$5:$B$324,3,CALC_Strip!$G$5:$G$324,"Flow-on")+IFERROR(INDEX(CALC_Margins!$C$5:$J$15,MATCH($A33,CALC_Margins!$A$5:$A$15,0),3),0)</f>
        <v/>
      </c>
      <c r="F33" s="19">
        <f>SUMIFS(CALC_Strip!$L$5:$L$324,CALC_Strip!$D$5:$D$324,$A33,CALC_Strip!$B$5:$B$324,4,CALC_Strip!$G$5:$G$324,"Flow-on")+IFERROR(INDEX(CALC_Margins!$C$5:$J$15,MATCH($A33,CALC_Margins!$A$5:$A$15,0),4),0)</f>
        <v/>
      </c>
      <c r="G33" s="19">
        <f>SUMIFS(CALC_Strip!$L$5:$L$324,CALC_Strip!$D$5:$D$324,$A33,CALC_Strip!$B$5:$B$324,5,CALC_Strip!$G$5:$G$324,"Flow-on")+IFERROR(INDEX(CALC_Margins!$C$5:$J$15,MATCH($A33,CALC_Margins!$A$5:$A$15,0),5),0)</f>
        <v/>
      </c>
      <c r="H33" s="19">
        <f>SUMIFS(CALC_Strip!$L$5:$L$324,CALC_Strip!$D$5:$D$324,$A33,CALC_Strip!$B$5:$B$324,6,CALC_Strip!$G$5:$G$324,"Flow-on")+IFERROR(INDEX(CALC_Margins!$C$5:$J$15,MATCH($A33,CALC_Margins!$A$5:$A$15,0),6),0)</f>
        <v/>
      </c>
      <c r="I33" s="19">
        <f>SUMIFS(CALC_Strip!$L$5:$L$324,CALC_Strip!$D$5:$D$324,$A33,CALC_Strip!$B$5:$B$324,7,CALC_Strip!$G$5:$G$324,"Flow-on")+IFERROR(INDEX(CALC_Margins!$C$5:$J$15,MATCH($A33,CALC_Margins!$A$5:$A$15,0),7),0)</f>
        <v/>
      </c>
      <c r="J33" s="19">
        <f>SUMIFS(CALC_Strip!$L$5:$L$324,CALC_Strip!$D$5:$D$324,$A33,CALC_Strip!$B$5:$B$324,8,CALC_Strip!$G$5:$G$324,"Flow-on")+IFERROR(INDEX(CALC_Margins!$C$5:$J$15,MATCH($A33,CALC_Margins!$A$5:$A$15,0),8),0)</f>
        <v/>
      </c>
      <c r="K33" s="19">
        <f>SUMIFS(CALC_Strip!$L$5:$L$324,CALC_Strip!$D$5:$D$324,$A33,CALC_Strip!$B$5:$B$324,1,CALC_Strip!$G$5:$G$324,"Direct only")</f>
        <v/>
      </c>
      <c r="L33" s="19">
        <f>SUMIFS(CALC_Strip!$L$5:$L$324,CALC_Strip!$D$5:$D$324,$A33,CALC_Strip!$B$5:$B$324,2,CALC_Strip!$G$5:$G$324,"Direct only")</f>
        <v/>
      </c>
      <c r="M33" s="19">
        <f>SUMIFS(CALC_Strip!$L$5:$L$324,CALC_Strip!$D$5:$D$324,$A33,CALC_Strip!$B$5:$B$324,3,CALC_Strip!$G$5:$G$324,"Direct only")</f>
        <v/>
      </c>
      <c r="N33" s="19">
        <f>SUMIFS(CALC_Strip!$L$5:$L$324,CALC_Strip!$D$5:$D$324,$A33,CALC_Strip!$B$5:$B$324,4,CALC_Strip!$G$5:$G$324,"Direct only")</f>
        <v/>
      </c>
      <c r="O33" s="19">
        <f>SUMIFS(CALC_Strip!$L$5:$L$324,CALC_Strip!$D$5:$D$324,$A33,CALC_Strip!$B$5:$B$324,5,CALC_Strip!$G$5:$G$324,"Direct only")</f>
        <v/>
      </c>
      <c r="P33" s="19">
        <f>SUMIFS(CALC_Strip!$L$5:$L$324,CALC_Strip!$D$5:$D$324,$A33,CALC_Strip!$B$5:$B$324,6,CALC_Strip!$G$5:$G$324,"Direct only")</f>
        <v/>
      </c>
      <c r="Q33" s="19">
        <f>SUMIFS(CALC_Strip!$L$5:$L$324,CALC_Strip!$D$5:$D$324,$A33,CALC_Strip!$B$5:$B$324,7,CALC_Strip!$G$5:$G$324,"Direct only")</f>
        <v/>
      </c>
      <c r="R33" s="19">
        <f>SUMIFS(CALC_Strip!$L$5:$L$324,CALC_Strip!$D$5:$D$324,$A33,CALC_Strip!$B$5:$B$324,8,CALC_Strip!$G$5:$G$324,"Direct only")</f>
        <v/>
      </c>
      <c r="S33" s="19">
        <f>SUM($C33:$R33)</f>
        <v/>
      </c>
    </row>
    <row r="34">
      <c r="A34" s="2" t="inlineStr">
        <is>
          <t>1305</t>
        </is>
      </c>
      <c r="B34" s="2" t="inlineStr">
        <is>
          <t>Clothing manufacturing</t>
        </is>
      </c>
      <c r="C34" s="19">
        <f>SUMIFS(CALC_Strip!$L$5:$L$324,CALC_Strip!$D$5:$D$324,$A34,CALC_Strip!$B$5:$B$324,1,CALC_Strip!$G$5:$G$324,"Flow-on")+IFERROR(INDEX(CALC_Margins!$C$5:$J$15,MATCH($A34,CALC_Margins!$A$5:$A$15,0),1),0)</f>
        <v/>
      </c>
      <c r="D34" s="19">
        <f>SUMIFS(CALC_Strip!$L$5:$L$324,CALC_Strip!$D$5:$D$324,$A34,CALC_Strip!$B$5:$B$324,2,CALC_Strip!$G$5:$G$324,"Flow-on")+IFERROR(INDEX(CALC_Margins!$C$5:$J$15,MATCH($A34,CALC_Margins!$A$5:$A$15,0),2),0)</f>
        <v/>
      </c>
      <c r="E34" s="19">
        <f>SUMIFS(CALC_Strip!$L$5:$L$324,CALC_Strip!$D$5:$D$324,$A34,CALC_Strip!$B$5:$B$324,3,CALC_Strip!$G$5:$G$324,"Flow-on")+IFERROR(INDEX(CALC_Margins!$C$5:$J$15,MATCH($A34,CALC_Margins!$A$5:$A$15,0),3),0)</f>
        <v/>
      </c>
      <c r="F34" s="19">
        <f>SUMIFS(CALC_Strip!$L$5:$L$324,CALC_Strip!$D$5:$D$324,$A34,CALC_Strip!$B$5:$B$324,4,CALC_Strip!$G$5:$G$324,"Flow-on")+IFERROR(INDEX(CALC_Margins!$C$5:$J$15,MATCH($A34,CALC_Margins!$A$5:$A$15,0),4),0)</f>
        <v/>
      </c>
      <c r="G34" s="19">
        <f>SUMIFS(CALC_Strip!$L$5:$L$324,CALC_Strip!$D$5:$D$324,$A34,CALC_Strip!$B$5:$B$324,5,CALC_Strip!$G$5:$G$324,"Flow-on")+IFERROR(INDEX(CALC_Margins!$C$5:$J$15,MATCH($A34,CALC_Margins!$A$5:$A$15,0),5),0)</f>
        <v/>
      </c>
      <c r="H34" s="19">
        <f>SUMIFS(CALC_Strip!$L$5:$L$324,CALC_Strip!$D$5:$D$324,$A34,CALC_Strip!$B$5:$B$324,6,CALC_Strip!$G$5:$G$324,"Flow-on")+IFERROR(INDEX(CALC_Margins!$C$5:$J$15,MATCH($A34,CALC_Margins!$A$5:$A$15,0),6),0)</f>
        <v/>
      </c>
      <c r="I34" s="19">
        <f>SUMIFS(CALC_Strip!$L$5:$L$324,CALC_Strip!$D$5:$D$324,$A34,CALC_Strip!$B$5:$B$324,7,CALC_Strip!$G$5:$G$324,"Flow-on")+IFERROR(INDEX(CALC_Margins!$C$5:$J$15,MATCH($A34,CALC_Margins!$A$5:$A$15,0),7),0)</f>
        <v/>
      </c>
      <c r="J34" s="19">
        <f>SUMIFS(CALC_Strip!$L$5:$L$324,CALC_Strip!$D$5:$D$324,$A34,CALC_Strip!$B$5:$B$324,8,CALC_Strip!$G$5:$G$324,"Flow-on")+IFERROR(INDEX(CALC_Margins!$C$5:$J$15,MATCH($A34,CALC_Margins!$A$5:$A$15,0),8),0)</f>
        <v/>
      </c>
      <c r="K34" s="19">
        <f>SUMIFS(CALC_Strip!$L$5:$L$324,CALC_Strip!$D$5:$D$324,$A34,CALC_Strip!$B$5:$B$324,1,CALC_Strip!$G$5:$G$324,"Direct only")</f>
        <v/>
      </c>
      <c r="L34" s="19">
        <f>SUMIFS(CALC_Strip!$L$5:$L$324,CALC_Strip!$D$5:$D$324,$A34,CALC_Strip!$B$5:$B$324,2,CALC_Strip!$G$5:$G$324,"Direct only")</f>
        <v/>
      </c>
      <c r="M34" s="19">
        <f>SUMIFS(CALC_Strip!$L$5:$L$324,CALC_Strip!$D$5:$D$324,$A34,CALC_Strip!$B$5:$B$324,3,CALC_Strip!$G$5:$G$324,"Direct only")</f>
        <v/>
      </c>
      <c r="N34" s="19">
        <f>SUMIFS(CALC_Strip!$L$5:$L$324,CALC_Strip!$D$5:$D$324,$A34,CALC_Strip!$B$5:$B$324,4,CALC_Strip!$G$5:$G$324,"Direct only")</f>
        <v/>
      </c>
      <c r="O34" s="19">
        <f>SUMIFS(CALC_Strip!$L$5:$L$324,CALC_Strip!$D$5:$D$324,$A34,CALC_Strip!$B$5:$B$324,5,CALC_Strip!$G$5:$G$324,"Direct only")</f>
        <v/>
      </c>
      <c r="P34" s="19">
        <f>SUMIFS(CALC_Strip!$L$5:$L$324,CALC_Strip!$D$5:$D$324,$A34,CALC_Strip!$B$5:$B$324,6,CALC_Strip!$G$5:$G$324,"Direct only")</f>
        <v/>
      </c>
      <c r="Q34" s="19">
        <f>SUMIFS(CALC_Strip!$L$5:$L$324,CALC_Strip!$D$5:$D$324,$A34,CALC_Strip!$B$5:$B$324,7,CALC_Strip!$G$5:$G$324,"Direct only")</f>
        <v/>
      </c>
      <c r="R34" s="19">
        <f>SUMIFS(CALC_Strip!$L$5:$L$324,CALC_Strip!$D$5:$D$324,$A34,CALC_Strip!$B$5:$B$324,8,CALC_Strip!$G$5:$G$324,"Direct only")</f>
        <v/>
      </c>
      <c r="S34" s="19">
        <f>SUM($C34:$R34)</f>
        <v/>
      </c>
    </row>
    <row r="35">
      <c r="A35" s="2" t="inlineStr">
        <is>
          <t>1306</t>
        </is>
      </c>
      <c r="B35" s="2" t="inlineStr">
        <is>
          <t>Footwear manufacturing</t>
        </is>
      </c>
      <c r="C35" s="19">
        <f>SUMIFS(CALC_Strip!$L$5:$L$324,CALC_Strip!$D$5:$D$324,$A35,CALC_Strip!$B$5:$B$324,1,CALC_Strip!$G$5:$G$324,"Flow-on")+IFERROR(INDEX(CALC_Margins!$C$5:$J$15,MATCH($A35,CALC_Margins!$A$5:$A$15,0),1),0)</f>
        <v/>
      </c>
      <c r="D35" s="19">
        <f>SUMIFS(CALC_Strip!$L$5:$L$324,CALC_Strip!$D$5:$D$324,$A35,CALC_Strip!$B$5:$B$324,2,CALC_Strip!$G$5:$G$324,"Flow-on")+IFERROR(INDEX(CALC_Margins!$C$5:$J$15,MATCH($A35,CALC_Margins!$A$5:$A$15,0),2),0)</f>
        <v/>
      </c>
      <c r="E35" s="19">
        <f>SUMIFS(CALC_Strip!$L$5:$L$324,CALC_Strip!$D$5:$D$324,$A35,CALC_Strip!$B$5:$B$324,3,CALC_Strip!$G$5:$G$324,"Flow-on")+IFERROR(INDEX(CALC_Margins!$C$5:$J$15,MATCH($A35,CALC_Margins!$A$5:$A$15,0),3),0)</f>
        <v/>
      </c>
      <c r="F35" s="19">
        <f>SUMIFS(CALC_Strip!$L$5:$L$324,CALC_Strip!$D$5:$D$324,$A35,CALC_Strip!$B$5:$B$324,4,CALC_Strip!$G$5:$G$324,"Flow-on")+IFERROR(INDEX(CALC_Margins!$C$5:$J$15,MATCH($A35,CALC_Margins!$A$5:$A$15,0),4),0)</f>
        <v/>
      </c>
      <c r="G35" s="19">
        <f>SUMIFS(CALC_Strip!$L$5:$L$324,CALC_Strip!$D$5:$D$324,$A35,CALC_Strip!$B$5:$B$324,5,CALC_Strip!$G$5:$G$324,"Flow-on")+IFERROR(INDEX(CALC_Margins!$C$5:$J$15,MATCH($A35,CALC_Margins!$A$5:$A$15,0),5),0)</f>
        <v/>
      </c>
      <c r="H35" s="19">
        <f>SUMIFS(CALC_Strip!$L$5:$L$324,CALC_Strip!$D$5:$D$324,$A35,CALC_Strip!$B$5:$B$324,6,CALC_Strip!$G$5:$G$324,"Flow-on")+IFERROR(INDEX(CALC_Margins!$C$5:$J$15,MATCH($A35,CALC_Margins!$A$5:$A$15,0),6),0)</f>
        <v/>
      </c>
      <c r="I35" s="19">
        <f>SUMIFS(CALC_Strip!$L$5:$L$324,CALC_Strip!$D$5:$D$324,$A35,CALC_Strip!$B$5:$B$324,7,CALC_Strip!$G$5:$G$324,"Flow-on")+IFERROR(INDEX(CALC_Margins!$C$5:$J$15,MATCH($A35,CALC_Margins!$A$5:$A$15,0),7),0)</f>
        <v/>
      </c>
      <c r="J35" s="19">
        <f>SUMIFS(CALC_Strip!$L$5:$L$324,CALC_Strip!$D$5:$D$324,$A35,CALC_Strip!$B$5:$B$324,8,CALC_Strip!$G$5:$G$324,"Flow-on")+IFERROR(INDEX(CALC_Margins!$C$5:$J$15,MATCH($A35,CALC_Margins!$A$5:$A$15,0),8),0)</f>
        <v/>
      </c>
      <c r="K35" s="19">
        <f>SUMIFS(CALC_Strip!$L$5:$L$324,CALC_Strip!$D$5:$D$324,$A35,CALC_Strip!$B$5:$B$324,1,CALC_Strip!$G$5:$G$324,"Direct only")</f>
        <v/>
      </c>
      <c r="L35" s="19">
        <f>SUMIFS(CALC_Strip!$L$5:$L$324,CALC_Strip!$D$5:$D$324,$A35,CALC_Strip!$B$5:$B$324,2,CALC_Strip!$G$5:$G$324,"Direct only")</f>
        <v/>
      </c>
      <c r="M35" s="19">
        <f>SUMIFS(CALC_Strip!$L$5:$L$324,CALC_Strip!$D$5:$D$324,$A35,CALC_Strip!$B$5:$B$324,3,CALC_Strip!$G$5:$G$324,"Direct only")</f>
        <v/>
      </c>
      <c r="N35" s="19">
        <f>SUMIFS(CALC_Strip!$L$5:$L$324,CALC_Strip!$D$5:$D$324,$A35,CALC_Strip!$B$5:$B$324,4,CALC_Strip!$G$5:$G$324,"Direct only")</f>
        <v/>
      </c>
      <c r="O35" s="19">
        <f>SUMIFS(CALC_Strip!$L$5:$L$324,CALC_Strip!$D$5:$D$324,$A35,CALC_Strip!$B$5:$B$324,5,CALC_Strip!$G$5:$G$324,"Direct only")</f>
        <v/>
      </c>
      <c r="P35" s="19">
        <f>SUMIFS(CALC_Strip!$L$5:$L$324,CALC_Strip!$D$5:$D$324,$A35,CALC_Strip!$B$5:$B$324,6,CALC_Strip!$G$5:$G$324,"Direct only")</f>
        <v/>
      </c>
      <c r="Q35" s="19">
        <f>SUMIFS(CALC_Strip!$L$5:$L$324,CALC_Strip!$D$5:$D$324,$A35,CALC_Strip!$B$5:$B$324,7,CALC_Strip!$G$5:$G$324,"Direct only")</f>
        <v/>
      </c>
      <c r="R35" s="19">
        <f>SUMIFS(CALC_Strip!$L$5:$L$324,CALC_Strip!$D$5:$D$324,$A35,CALC_Strip!$B$5:$B$324,8,CALC_Strip!$G$5:$G$324,"Direct only")</f>
        <v/>
      </c>
      <c r="S35" s="19">
        <f>SUM($C35:$R35)</f>
        <v/>
      </c>
    </row>
    <row r="36">
      <c r="A36" s="2" t="inlineStr">
        <is>
          <t>1401</t>
        </is>
      </c>
      <c r="B36" s="2" t="inlineStr">
        <is>
          <t>Sawmill product manufacturing</t>
        </is>
      </c>
      <c r="C36" s="19">
        <f>SUMIFS(CALC_Strip!$L$5:$L$324,CALC_Strip!$D$5:$D$324,$A36,CALC_Strip!$B$5:$B$324,1,CALC_Strip!$G$5:$G$324,"Flow-on")+IFERROR(INDEX(CALC_Margins!$C$5:$J$15,MATCH($A36,CALC_Margins!$A$5:$A$15,0),1),0)</f>
        <v/>
      </c>
      <c r="D36" s="19">
        <f>SUMIFS(CALC_Strip!$L$5:$L$324,CALC_Strip!$D$5:$D$324,$A36,CALC_Strip!$B$5:$B$324,2,CALC_Strip!$G$5:$G$324,"Flow-on")+IFERROR(INDEX(CALC_Margins!$C$5:$J$15,MATCH($A36,CALC_Margins!$A$5:$A$15,0),2),0)</f>
        <v/>
      </c>
      <c r="E36" s="19">
        <f>SUMIFS(CALC_Strip!$L$5:$L$324,CALC_Strip!$D$5:$D$324,$A36,CALC_Strip!$B$5:$B$324,3,CALC_Strip!$G$5:$G$324,"Flow-on")+IFERROR(INDEX(CALC_Margins!$C$5:$J$15,MATCH($A36,CALC_Margins!$A$5:$A$15,0),3),0)</f>
        <v/>
      </c>
      <c r="F36" s="19">
        <f>SUMIFS(CALC_Strip!$L$5:$L$324,CALC_Strip!$D$5:$D$324,$A36,CALC_Strip!$B$5:$B$324,4,CALC_Strip!$G$5:$G$324,"Flow-on")+IFERROR(INDEX(CALC_Margins!$C$5:$J$15,MATCH($A36,CALC_Margins!$A$5:$A$15,0),4),0)</f>
        <v/>
      </c>
      <c r="G36" s="19">
        <f>SUMIFS(CALC_Strip!$L$5:$L$324,CALC_Strip!$D$5:$D$324,$A36,CALC_Strip!$B$5:$B$324,5,CALC_Strip!$G$5:$G$324,"Flow-on")+IFERROR(INDEX(CALC_Margins!$C$5:$J$15,MATCH($A36,CALC_Margins!$A$5:$A$15,0),5),0)</f>
        <v/>
      </c>
      <c r="H36" s="19">
        <f>SUMIFS(CALC_Strip!$L$5:$L$324,CALC_Strip!$D$5:$D$324,$A36,CALC_Strip!$B$5:$B$324,6,CALC_Strip!$G$5:$G$324,"Flow-on")+IFERROR(INDEX(CALC_Margins!$C$5:$J$15,MATCH($A36,CALC_Margins!$A$5:$A$15,0),6),0)</f>
        <v/>
      </c>
      <c r="I36" s="19">
        <f>SUMIFS(CALC_Strip!$L$5:$L$324,CALC_Strip!$D$5:$D$324,$A36,CALC_Strip!$B$5:$B$324,7,CALC_Strip!$G$5:$G$324,"Flow-on")+IFERROR(INDEX(CALC_Margins!$C$5:$J$15,MATCH($A36,CALC_Margins!$A$5:$A$15,0),7),0)</f>
        <v/>
      </c>
      <c r="J36" s="19">
        <f>SUMIFS(CALC_Strip!$L$5:$L$324,CALC_Strip!$D$5:$D$324,$A36,CALC_Strip!$B$5:$B$324,8,CALC_Strip!$G$5:$G$324,"Flow-on")+IFERROR(INDEX(CALC_Margins!$C$5:$J$15,MATCH($A36,CALC_Margins!$A$5:$A$15,0),8),0)</f>
        <v/>
      </c>
      <c r="K36" s="19">
        <f>SUMIFS(CALC_Strip!$L$5:$L$324,CALC_Strip!$D$5:$D$324,$A36,CALC_Strip!$B$5:$B$324,1,CALC_Strip!$G$5:$G$324,"Direct only")</f>
        <v/>
      </c>
      <c r="L36" s="19">
        <f>SUMIFS(CALC_Strip!$L$5:$L$324,CALC_Strip!$D$5:$D$324,$A36,CALC_Strip!$B$5:$B$324,2,CALC_Strip!$G$5:$G$324,"Direct only")</f>
        <v/>
      </c>
      <c r="M36" s="19">
        <f>SUMIFS(CALC_Strip!$L$5:$L$324,CALC_Strip!$D$5:$D$324,$A36,CALC_Strip!$B$5:$B$324,3,CALC_Strip!$G$5:$G$324,"Direct only")</f>
        <v/>
      </c>
      <c r="N36" s="19">
        <f>SUMIFS(CALC_Strip!$L$5:$L$324,CALC_Strip!$D$5:$D$324,$A36,CALC_Strip!$B$5:$B$324,4,CALC_Strip!$G$5:$G$324,"Direct only")</f>
        <v/>
      </c>
      <c r="O36" s="19">
        <f>SUMIFS(CALC_Strip!$L$5:$L$324,CALC_Strip!$D$5:$D$324,$A36,CALC_Strip!$B$5:$B$324,5,CALC_Strip!$G$5:$G$324,"Direct only")</f>
        <v/>
      </c>
      <c r="P36" s="19">
        <f>SUMIFS(CALC_Strip!$L$5:$L$324,CALC_Strip!$D$5:$D$324,$A36,CALC_Strip!$B$5:$B$324,6,CALC_Strip!$G$5:$G$324,"Direct only")</f>
        <v/>
      </c>
      <c r="Q36" s="19">
        <f>SUMIFS(CALC_Strip!$L$5:$L$324,CALC_Strip!$D$5:$D$324,$A36,CALC_Strip!$B$5:$B$324,7,CALC_Strip!$G$5:$G$324,"Direct only")</f>
        <v/>
      </c>
      <c r="R36" s="19">
        <f>SUMIFS(CALC_Strip!$L$5:$L$324,CALC_Strip!$D$5:$D$324,$A36,CALC_Strip!$B$5:$B$324,8,CALC_Strip!$G$5:$G$324,"Direct only")</f>
        <v/>
      </c>
      <c r="S36" s="19">
        <f>SUM($C36:$R36)</f>
        <v/>
      </c>
    </row>
    <row r="37">
      <c r="A37" s="2" t="inlineStr">
        <is>
          <t>1402</t>
        </is>
      </c>
      <c r="B37" s="2" t="inlineStr">
        <is>
          <t>Other wood product manufacturing</t>
        </is>
      </c>
      <c r="C37" s="19">
        <f>SUMIFS(CALC_Strip!$L$5:$L$324,CALC_Strip!$D$5:$D$324,$A37,CALC_Strip!$B$5:$B$324,1,CALC_Strip!$G$5:$G$324,"Flow-on")+IFERROR(INDEX(CALC_Margins!$C$5:$J$15,MATCH($A37,CALC_Margins!$A$5:$A$15,0),1),0)</f>
        <v/>
      </c>
      <c r="D37" s="19">
        <f>SUMIFS(CALC_Strip!$L$5:$L$324,CALC_Strip!$D$5:$D$324,$A37,CALC_Strip!$B$5:$B$324,2,CALC_Strip!$G$5:$G$324,"Flow-on")+IFERROR(INDEX(CALC_Margins!$C$5:$J$15,MATCH($A37,CALC_Margins!$A$5:$A$15,0),2),0)</f>
        <v/>
      </c>
      <c r="E37" s="19">
        <f>SUMIFS(CALC_Strip!$L$5:$L$324,CALC_Strip!$D$5:$D$324,$A37,CALC_Strip!$B$5:$B$324,3,CALC_Strip!$G$5:$G$324,"Flow-on")+IFERROR(INDEX(CALC_Margins!$C$5:$J$15,MATCH($A37,CALC_Margins!$A$5:$A$15,0),3),0)</f>
        <v/>
      </c>
      <c r="F37" s="19">
        <f>SUMIFS(CALC_Strip!$L$5:$L$324,CALC_Strip!$D$5:$D$324,$A37,CALC_Strip!$B$5:$B$324,4,CALC_Strip!$G$5:$G$324,"Flow-on")+IFERROR(INDEX(CALC_Margins!$C$5:$J$15,MATCH($A37,CALC_Margins!$A$5:$A$15,0),4),0)</f>
        <v/>
      </c>
      <c r="G37" s="19">
        <f>SUMIFS(CALC_Strip!$L$5:$L$324,CALC_Strip!$D$5:$D$324,$A37,CALC_Strip!$B$5:$B$324,5,CALC_Strip!$G$5:$G$324,"Flow-on")+IFERROR(INDEX(CALC_Margins!$C$5:$J$15,MATCH($A37,CALC_Margins!$A$5:$A$15,0),5),0)</f>
        <v/>
      </c>
      <c r="H37" s="19">
        <f>SUMIFS(CALC_Strip!$L$5:$L$324,CALC_Strip!$D$5:$D$324,$A37,CALC_Strip!$B$5:$B$324,6,CALC_Strip!$G$5:$G$324,"Flow-on")+IFERROR(INDEX(CALC_Margins!$C$5:$J$15,MATCH($A37,CALC_Margins!$A$5:$A$15,0),6),0)</f>
        <v/>
      </c>
      <c r="I37" s="19">
        <f>SUMIFS(CALC_Strip!$L$5:$L$324,CALC_Strip!$D$5:$D$324,$A37,CALC_Strip!$B$5:$B$324,7,CALC_Strip!$G$5:$G$324,"Flow-on")+IFERROR(INDEX(CALC_Margins!$C$5:$J$15,MATCH($A37,CALC_Margins!$A$5:$A$15,0),7),0)</f>
        <v/>
      </c>
      <c r="J37" s="19">
        <f>SUMIFS(CALC_Strip!$L$5:$L$324,CALC_Strip!$D$5:$D$324,$A37,CALC_Strip!$B$5:$B$324,8,CALC_Strip!$G$5:$G$324,"Flow-on")+IFERROR(INDEX(CALC_Margins!$C$5:$J$15,MATCH($A37,CALC_Margins!$A$5:$A$15,0),8),0)</f>
        <v/>
      </c>
      <c r="K37" s="19">
        <f>SUMIFS(CALC_Strip!$L$5:$L$324,CALC_Strip!$D$5:$D$324,$A37,CALC_Strip!$B$5:$B$324,1,CALC_Strip!$G$5:$G$324,"Direct only")</f>
        <v/>
      </c>
      <c r="L37" s="19">
        <f>SUMIFS(CALC_Strip!$L$5:$L$324,CALC_Strip!$D$5:$D$324,$A37,CALC_Strip!$B$5:$B$324,2,CALC_Strip!$G$5:$G$324,"Direct only")</f>
        <v/>
      </c>
      <c r="M37" s="19">
        <f>SUMIFS(CALC_Strip!$L$5:$L$324,CALC_Strip!$D$5:$D$324,$A37,CALC_Strip!$B$5:$B$324,3,CALC_Strip!$G$5:$G$324,"Direct only")</f>
        <v/>
      </c>
      <c r="N37" s="19">
        <f>SUMIFS(CALC_Strip!$L$5:$L$324,CALC_Strip!$D$5:$D$324,$A37,CALC_Strip!$B$5:$B$324,4,CALC_Strip!$G$5:$G$324,"Direct only")</f>
        <v/>
      </c>
      <c r="O37" s="19">
        <f>SUMIFS(CALC_Strip!$L$5:$L$324,CALC_Strip!$D$5:$D$324,$A37,CALC_Strip!$B$5:$B$324,5,CALC_Strip!$G$5:$G$324,"Direct only")</f>
        <v/>
      </c>
      <c r="P37" s="19">
        <f>SUMIFS(CALC_Strip!$L$5:$L$324,CALC_Strip!$D$5:$D$324,$A37,CALC_Strip!$B$5:$B$324,6,CALC_Strip!$G$5:$G$324,"Direct only")</f>
        <v/>
      </c>
      <c r="Q37" s="19">
        <f>SUMIFS(CALC_Strip!$L$5:$L$324,CALC_Strip!$D$5:$D$324,$A37,CALC_Strip!$B$5:$B$324,7,CALC_Strip!$G$5:$G$324,"Direct only")</f>
        <v/>
      </c>
      <c r="R37" s="19">
        <f>SUMIFS(CALC_Strip!$L$5:$L$324,CALC_Strip!$D$5:$D$324,$A37,CALC_Strip!$B$5:$B$324,8,CALC_Strip!$G$5:$G$324,"Direct only")</f>
        <v/>
      </c>
      <c r="S37" s="19">
        <f>SUM($C37:$R37)</f>
        <v/>
      </c>
    </row>
    <row r="38">
      <c r="A38" s="2" t="inlineStr">
        <is>
          <t>1501</t>
        </is>
      </c>
      <c r="B38" s="2" t="inlineStr">
        <is>
          <t>Pulp, paper and paperboard manufacturing</t>
        </is>
      </c>
      <c r="C38" s="19">
        <f>SUMIFS(CALC_Strip!$L$5:$L$324,CALC_Strip!$D$5:$D$324,$A38,CALC_Strip!$B$5:$B$324,1,CALC_Strip!$G$5:$G$324,"Flow-on")+IFERROR(INDEX(CALC_Margins!$C$5:$J$15,MATCH($A38,CALC_Margins!$A$5:$A$15,0),1),0)</f>
        <v/>
      </c>
      <c r="D38" s="19">
        <f>SUMIFS(CALC_Strip!$L$5:$L$324,CALC_Strip!$D$5:$D$324,$A38,CALC_Strip!$B$5:$B$324,2,CALC_Strip!$G$5:$G$324,"Flow-on")+IFERROR(INDEX(CALC_Margins!$C$5:$J$15,MATCH($A38,CALC_Margins!$A$5:$A$15,0),2),0)</f>
        <v/>
      </c>
      <c r="E38" s="19">
        <f>SUMIFS(CALC_Strip!$L$5:$L$324,CALC_Strip!$D$5:$D$324,$A38,CALC_Strip!$B$5:$B$324,3,CALC_Strip!$G$5:$G$324,"Flow-on")+IFERROR(INDEX(CALC_Margins!$C$5:$J$15,MATCH($A38,CALC_Margins!$A$5:$A$15,0),3),0)</f>
        <v/>
      </c>
      <c r="F38" s="19">
        <f>SUMIFS(CALC_Strip!$L$5:$L$324,CALC_Strip!$D$5:$D$324,$A38,CALC_Strip!$B$5:$B$324,4,CALC_Strip!$G$5:$G$324,"Flow-on")+IFERROR(INDEX(CALC_Margins!$C$5:$J$15,MATCH($A38,CALC_Margins!$A$5:$A$15,0),4),0)</f>
        <v/>
      </c>
      <c r="G38" s="19">
        <f>SUMIFS(CALC_Strip!$L$5:$L$324,CALC_Strip!$D$5:$D$324,$A38,CALC_Strip!$B$5:$B$324,5,CALC_Strip!$G$5:$G$324,"Flow-on")+IFERROR(INDEX(CALC_Margins!$C$5:$J$15,MATCH($A38,CALC_Margins!$A$5:$A$15,0),5),0)</f>
        <v/>
      </c>
      <c r="H38" s="19">
        <f>SUMIFS(CALC_Strip!$L$5:$L$324,CALC_Strip!$D$5:$D$324,$A38,CALC_Strip!$B$5:$B$324,6,CALC_Strip!$G$5:$G$324,"Flow-on")+IFERROR(INDEX(CALC_Margins!$C$5:$J$15,MATCH($A38,CALC_Margins!$A$5:$A$15,0),6),0)</f>
        <v/>
      </c>
      <c r="I38" s="19">
        <f>SUMIFS(CALC_Strip!$L$5:$L$324,CALC_Strip!$D$5:$D$324,$A38,CALC_Strip!$B$5:$B$324,7,CALC_Strip!$G$5:$G$324,"Flow-on")+IFERROR(INDEX(CALC_Margins!$C$5:$J$15,MATCH($A38,CALC_Margins!$A$5:$A$15,0),7),0)</f>
        <v/>
      </c>
      <c r="J38" s="19">
        <f>SUMIFS(CALC_Strip!$L$5:$L$324,CALC_Strip!$D$5:$D$324,$A38,CALC_Strip!$B$5:$B$324,8,CALC_Strip!$G$5:$G$324,"Flow-on")+IFERROR(INDEX(CALC_Margins!$C$5:$J$15,MATCH($A38,CALC_Margins!$A$5:$A$15,0),8),0)</f>
        <v/>
      </c>
      <c r="K38" s="19">
        <f>SUMIFS(CALC_Strip!$L$5:$L$324,CALC_Strip!$D$5:$D$324,$A38,CALC_Strip!$B$5:$B$324,1,CALC_Strip!$G$5:$G$324,"Direct only")</f>
        <v/>
      </c>
      <c r="L38" s="19">
        <f>SUMIFS(CALC_Strip!$L$5:$L$324,CALC_Strip!$D$5:$D$324,$A38,CALC_Strip!$B$5:$B$324,2,CALC_Strip!$G$5:$G$324,"Direct only")</f>
        <v/>
      </c>
      <c r="M38" s="19">
        <f>SUMIFS(CALC_Strip!$L$5:$L$324,CALC_Strip!$D$5:$D$324,$A38,CALC_Strip!$B$5:$B$324,3,CALC_Strip!$G$5:$G$324,"Direct only")</f>
        <v/>
      </c>
      <c r="N38" s="19">
        <f>SUMIFS(CALC_Strip!$L$5:$L$324,CALC_Strip!$D$5:$D$324,$A38,CALC_Strip!$B$5:$B$324,4,CALC_Strip!$G$5:$G$324,"Direct only")</f>
        <v/>
      </c>
      <c r="O38" s="19">
        <f>SUMIFS(CALC_Strip!$L$5:$L$324,CALC_Strip!$D$5:$D$324,$A38,CALC_Strip!$B$5:$B$324,5,CALC_Strip!$G$5:$G$324,"Direct only")</f>
        <v/>
      </c>
      <c r="P38" s="19">
        <f>SUMIFS(CALC_Strip!$L$5:$L$324,CALC_Strip!$D$5:$D$324,$A38,CALC_Strip!$B$5:$B$324,6,CALC_Strip!$G$5:$G$324,"Direct only")</f>
        <v/>
      </c>
      <c r="Q38" s="19">
        <f>SUMIFS(CALC_Strip!$L$5:$L$324,CALC_Strip!$D$5:$D$324,$A38,CALC_Strip!$B$5:$B$324,7,CALC_Strip!$G$5:$G$324,"Direct only")</f>
        <v/>
      </c>
      <c r="R38" s="19">
        <f>SUMIFS(CALC_Strip!$L$5:$L$324,CALC_Strip!$D$5:$D$324,$A38,CALC_Strip!$B$5:$B$324,8,CALC_Strip!$G$5:$G$324,"Direct only")</f>
        <v/>
      </c>
      <c r="S38" s="19">
        <f>SUM($C38:$R38)</f>
        <v/>
      </c>
    </row>
    <row r="39">
      <c r="A39" s="2" t="inlineStr">
        <is>
          <t>1502</t>
        </is>
      </c>
      <c r="B39" s="2" t="inlineStr">
        <is>
          <t>Paper stationery and other converted paper product manufacturing</t>
        </is>
      </c>
      <c r="C39" s="19">
        <f>SUMIFS(CALC_Strip!$L$5:$L$324,CALC_Strip!$D$5:$D$324,$A39,CALC_Strip!$B$5:$B$324,1,CALC_Strip!$G$5:$G$324,"Flow-on")+IFERROR(INDEX(CALC_Margins!$C$5:$J$15,MATCH($A39,CALC_Margins!$A$5:$A$15,0),1),0)</f>
        <v/>
      </c>
      <c r="D39" s="19">
        <f>SUMIFS(CALC_Strip!$L$5:$L$324,CALC_Strip!$D$5:$D$324,$A39,CALC_Strip!$B$5:$B$324,2,CALC_Strip!$G$5:$G$324,"Flow-on")+IFERROR(INDEX(CALC_Margins!$C$5:$J$15,MATCH($A39,CALC_Margins!$A$5:$A$15,0),2),0)</f>
        <v/>
      </c>
      <c r="E39" s="19">
        <f>SUMIFS(CALC_Strip!$L$5:$L$324,CALC_Strip!$D$5:$D$324,$A39,CALC_Strip!$B$5:$B$324,3,CALC_Strip!$G$5:$G$324,"Flow-on")+IFERROR(INDEX(CALC_Margins!$C$5:$J$15,MATCH($A39,CALC_Margins!$A$5:$A$15,0),3),0)</f>
        <v/>
      </c>
      <c r="F39" s="19">
        <f>SUMIFS(CALC_Strip!$L$5:$L$324,CALC_Strip!$D$5:$D$324,$A39,CALC_Strip!$B$5:$B$324,4,CALC_Strip!$G$5:$G$324,"Flow-on")+IFERROR(INDEX(CALC_Margins!$C$5:$J$15,MATCH($A39,CALC_Margins!$A$5:$A$15,0),4),0)</f>
        <v/>
      </c>
      <c r="G39" s="19">
        <f>SUMIFS(CALC_Strip!$L$5:$L$324,CALC_Strip!$D$5:$D$324,$A39,CALC_Strip!$B$5:$B$324,5,CALC_Strip!$G$5:$G$324,"Flow-on")+IFERROR(INDEX(CALC_Margins!$C$5:$J$15,MATCH($A39,CALC_Margins!$A$5:$A$15,0),5),0)</f>
        <v/>
      </c>
      <c r="H39" s="19">
        <f>SUMIFS(CALC_Strip!$L$5:$L$324,CALC_Strip!$D$5:$D$324,$A39,CALC_Strip!$B$5:$B$324,6,CALC_Strip!$G$5:$G$324,"Flow-on")+IFERROR(INDEX(CALC_Margins!$C$5:$J$15,MATCH($A39,CALC_Margins!$A$5:$A$15,0),6),0)</f>
        <v/>
      </c>
      <c r="I39" s="19">
        <f>SUMIFS(CALC_Strip!$L$5:$L$324,CALC_Strip!$D$5:$D$324,$A39,CALC_Strip!$B$5:$B$324,7,CALC_Strip!$G$5:$G$324,"Flow-on")+IFERROR(INDEX(CALC_Margins!$C$5:$J$15,MATCH($A39,CALC_Margins!$A$5:$A$15,0),7),0)</f>
        <v/>
      </c>
      <c r="J39" s="19">
        <f>SUMIFS(CALC_Strip!$L$5:$L$324,CALC_Strip!$D$5:$D$324,$A39,CALC_Strip!$B$5:$B$324,8,CALC_Strip!$G$5:$G$324,"Flow-on")+IFERROR(INDEX(CALC_Margins!$C$5:$J$15,MATCH($A39,CALC_Margins!$A$5:$A$15,0),8),0)</f>
        <v/>
      </c>
      <c r="K39" s="19">
        <f>SUMIFS(CALC_Strip!$L$5:$L$324,CALC_Strip!$D$5:$D$324,$A39,CALC_Strip!$B$5:$B$324,1,CALC_Strip!$G$5:$G$324,"Direct only")</f>
        <v/>
      </c>
      <c r="L39" s="19">
        <f>SUMIFS(CALC_Strip!$L$5:$L$324,CALC_Strip!$D$5:$D$324,$A39,CALC_Strip!$B$5:$B$324,2,CALC_Strip!$G$5:$G$324,"Direct only")</f>
        <v/>
      </c>
      <c r="M39" s="19">
        <f>SUMIFS(CALC_Strip!$L$5:$L$324,CALC_Strip!$D$5:$D$324,$A39,CALC_Strip!$B$5:$B$324,3,CALC_Strip!$G$5:$G$324,"Direct only")</f>
        <v/>
      </c>
      <c r="N39" s="19">
        <f>SUMIFS(CALC_Strip!$L$5:$L$324,CALC_Strip!$D$5:$D$324,$A39,CALC_Strip!$B$5:$B$324,4,CALC_Strip!$G$5:$G$324,"Direct only")</f>
        <v/>
      </c>
      <c r="O39" s="19">
        <f>SUMIFS(CALC_Strip!$L$5:$L$324,CALC_Strip!$D$5:$D$324,$A39,CALC_Strip!$B$5:$B$324,5,CALC_Strip!$G$5:$G$324,"Direct only")</f>
        <v/>
      </c>
      <c r="P39" s="19">
        <f>SUMIFS(CALC_Strip!$L$5:$L$324,CALC_Strip!$D$5:$D$324,$A39,CALC_Strip!$B$5:$B$324,6,CALC_Strip!$G$5:$G$324,"Direct only")</f>
        <v/>
      </c>
      <c r="Q39" s="19">
        <f>SUMIFS(CALC_Strip!$L$5:$L$324,CALC_Strip!$D$5:$D$324,$A39,CALC_Strip!$B$5:$B$324,7,CALC_Strip!$G$5:$G$324,"Direct only")</f>
        <v/>
      </c>
      <c r="R39" s="19">
        <f>SUMIFS(CALC_Strip!$L$5:$L$324,CALC_Strip!$D$5:$D$324,$A39,CALC_Strip!$B$5:$B$324,8,CALC_Strip!$G$5:$G$324,"Direct only")</f>
        <v/>
      </c>
      <c r="S39" s="19">
        <f>SUM($C39:$R39)</f>
        <v/>
      </c>
    </row>
    <row r="40">
      <c r="A40" s="2" t="inlineStr">
        <is>
          <t>1601</t>
        </is>
      </c>
      <c r="B40" s="2" t="inlineStr">
        <is>
          <t>Printing (including the reproduction of recorded media)</t>
        </is>
      </c>
      <c r="C40" s="19">
        <f>SUMIFS(CALC_Strip!$L$5:$L$324,CALC_Strip!$D$5:$D$324,$A40,CALC_Strip!$B$5:$B$324,1,CALC_Strip!$G$5:$G$324,"Flow-on")+IFERROR(INDEX(CALC_Margins!$C$5:$J$15,MATCH($A40,CALC_Margins!$A$5:$A$15,0),1),0)</f>
        <v/>
      </c>
      <c r="D40" s="19">
        <f>SUMIFS(CALC_Strip!$L$5:$L$324,CALC_Strip!$D$5:$D$324,$A40,CALC_Strip!$B$5:$B$324,2,CALC_Strip!$G$5:$G$324,"Flow-on")+IFERROR(INDEX(CALC_Margins!$C$5:$J$15,MATCH($A40,CALC_Margins!$A$5:$A$15,0),2),0)</f>
        <v/>
      </c>
      <c r="E40" s="19">
        <f>SUMIFS(CALC_Strip!$L$5:$L$324,CALC_Strip!$D$5:$D$324,$A40,CALC_Strip!$B$5:$B$324,3,CALC_Strip!$G$5:$G$324,"Flow-on")+IFERROR(INDEX(CALC_Margins!$C$5:$J$15,MATCH($A40,CALC_Margins!$A$5:$A$15,0),3),0)</f>
        <v/>
      </c>
      <c r="F40" s="19">
        <f>SUMIFS(CALC_Strip!$L$5:$L$324,CALC_Strip!$D$5:$D$324,$A40,CALC_Strip!$B$5:$B$324,4,CALC_Strip!$G$5:$G$324,"Flow-on")+IFERROR(INDEX(CALC_Margins!$C$5:$J$15,MATCH($A40,CALC_Margins!$A$5:$A$15,0),4),0)</f>
        <v/>
      </c>
      <c r="G40" s="19">
        <f>SUMIFS(CALC_Strip!$L$5:$L$324,CALC_Strip!$D$5:$D$324,$A40,CALC_Strip!$B$5:$B$324,5,CALC_Strip!$G$5:$G$324,"Flow-on")+IFERROR(INDEX(CALC_Margins!$C$5:$J$15,MATCH($A40,CALC_Margins!$A$5:$A$15,0),5),0)</f>
        <v/>
      </c>
      <c r="H40" s="19">
        <f>SUMIFS(CALC_Strip!$L$5:$L$324,CALC_Strip!$D$5:$D$324,$A40,CALC_Strip!$B$5:$B$324,6,CALC_Strip!$G$5:$G$324,"Flow-on")+IFERROR(INDEX(CALC_Margins!$C$5:$J$15,MATCH($A40,CALC_Margins!$A$5:$A$15,0),6),0)</f>
        <v/>
      </c>
      <c r="I40" s="19">
        <f>SUMIFS(CALC_Strip!$L$5:$L$324,CALC_Strip!$D$5:$D$324,$A40,CALC_Strip!$B$5:$B$324,7,CALC_Strip!$G$5:$G$324,"Flow-on")+IFERROR(INDEX(CALC_Margins!$C$5:$J$15,MATCH($A40,CALC_Margins!$A$5:$A$15,0),7),0)</f>
        <v/>
      </c>
      <c r="J40" s="19">
        <f>SUMIFS(CALC_Strip!$L$5:$L$324,CALC_Strip!$D$5:$D$324,$A40,CALC_Strip!$B$5:$B$324,8,CALC_Strip!$G$5:$G$324,"Flow-on")+IFERROR(INDEX(CALC_Margins!$C$5:$J$15,MATCH($A40,CALC_Margins!$A$5:$A$15,0),8),0)</f>
        <v/>
      </c>
      <c r="K40" s="19">
        <f>SUMIFS(CALC_Strip!$L$5:$L$324,CALC_Strip!$D$5:$D$324,$A40,CALC_Strip!$B$5:$B$324,1,CALC_Strip!$G$5:$G$324,"Direct only")</f>
        <v/>
      </c>
      <c r="L40" s="19">
        <f>SUMIFS(CALC_Strip!$L$5:$L$324,CALC_Strip!$D$5:$D$324,$A40,CALC_Strip!$B$5:$B$324,2,CALC_Strip!$G$5:$G$324,"Direct only")</f>
        <v/>
      </c>
      <c r="M40" s="19">
        <f>SUMIFS(CALC_Strip!$L$5:$L$324,CALC_Strip!$D$5:$D$324,$A40,CALC_Strip!$B$5:$B$324,3,CALC_Strip!$G$5:$G$324,"Direct only")</f>
        <v/>
      </c>
      <c r="N40" s="19">
        <f>SUMIFS(CALC_Strip!$L$5:$L$324,CALC_Strip!$D$5:$D$324,$A40,CALC_Strip!$B$5:$B$324,4,CALC_Strip!$G$5:$G$324,"Direct only")</f>
        <v/>
      </c>
      <c r="O40" s="19">
        <f>SUMIFS(CALC_Strip!$L$5:$L$324,CALC_Strip!$D$5:$D$324,$A40,CALC_Strip!$B$5:$B$324,5,CALC_Strip!$G$5:$G$324,"Direct only")</f>
        <v/>
      </c>
      <c r="P40" s="19">
        <f>SUMIFS(CALC_Strip!$L$5:$L$324,CALC_Strip!$D$5:$D$324,$A40,CALC_Strip!$B$5:$B$324,6,CALC_Strip!$G$5:$G$324,"Direct only")</f>
        <v/>
      </c>
      <c r="Q40" s="19">
        <f>SUMIFS(CALC_Strip!$L$5:$L$324,CALC_Strip!$D$5:$D$324,$A40,CALC_Strip!$B$5:$B$324,7,CALC_Strip!$G$5:$G$324,"Direct only")</f>
        <v/>
      </c>
      <c r="R40" s="19">
        <f>SUMIFS(CALC_Strip!$L$5:$L$324,CALC_Strip!$D$5:$D$324,$A40,CALC_Strip!$B$5:$B$324,8,CALC_Strip!$G$5:$G$324,"Direct only")</f>
        <v/>
      </c>
      <c r="S40" s="19">
        <f>SUM($C40:$R40)</f>
        <v/>
      </c>
    </row>
    <row r="41">
      <c r="A41" s="2" t="inlineStr">
        <is>
          <t>1701</t>
        </is>
      </c>
      <c r="B41" s="2" t="inlineStr">
        <is>
          <t>Petroleum and coal product manufacturing</t>
        </is>
      </c>
      <c r="C41" s="19">
        <f>SUMIFS(CALC_Strip!$L$5:$L$324,CALC_Strip!$D$5:$D$324,$A41,CALC_Strip!$B$5:$B$324,1,CALC_Strip!$G$5:$G$324,"Flow-on")+IFERROR(INDEX(CALC_Margins!$C$5:$J$15,MATCH($A41,CALC_Margins!$A$5:$A$15,0),1),0)</f>
        <v/>
      </c>
      <c r="D41" s="19">
        <f>SUMIFS(CALC_Strip!$L$5:$L$324,CALC_Strip!$D$5:$D$324,$A41,CALC_Strip!$B$5:$B$324,2,CALC_Strip!$G$5:$G$324,"Flow-on")+IFERROR(INDEX(CALC_Margins!$C$5:$J$15,MATCH($A41,CALC_Margins!$A$5:$A$15,0),2),0)</f>
        <v/>
      </c>
      <c r="E41" s="19">
        <f>SUMIFS(CALC_Strip!$L$5:$L$324,CALC_Strip!$D$5:$D$324,$A41,CALC_Strip!$B$5:$B$324,3,CALC_Strip!$G$5:$G$324,"Flow-on")+IFERROR(INDEX(CALC_Margins!$C$5:$J$15,MATCH($A41,CALC_Margins!$A$5:$A$15,0),3),0)</f>
        <v/>
      </c>
      <c r="F41" s="19">
        <f>SUMIFS(CALC_Strip!$L$5:$L$324,CALC_Strip!$D$5:$D$324,$A41,CALC_Strip!$B$5:$B$324,4,CALC_Strip!$G$5:$G$324,"Flow-on")+IFERROR(INDEX(CALC_Margins!$C$5:$J$15,MATCH($A41,CALC_Margins!$A$5:$A$15,0),4),0)</f>
        <v/>
      </c>
      <c r="G41" s="19">
        <f>SUMIFS(CALC_Strip!$L$5:$L$324,CALC_Strip!$D$5:$D$324,$A41,CALC_Strip!$B$5:$B$324,5,CALC_Strip!$G$5:$G$324,"Flow-on")+IFERROR(INDEX(CALC_Margins!$C$5:$J$15,MATCH($A41,CALC_Margins!$A$5:$A$15,0),5),0)</f>
        <v/>
      </c>
      <c r="H41" s="19">
        <f>SUMIFS(CALC_Strip!$L$5:$L$324,CALC_Strip!$D$5:$D$324,$A41,CALC_Strip!$B$5:$B$324,6,CALC_Strip!$G$5:$G$324,"Flow-on")+IFERROR(INDEX(CALC_Margins!$C$5:$J$15,MATCH($A41,CALC_Margins!$A$5:$A$15,0),6),0)</f>
        <v/>
      </c>
      <c r="I41" s="19">
        <f>SUMIFS(CALC_Strip!$L$5:$L$324,CALC_Strip!$D$5:$D$324,$A41,CALC_Strip!$B$5:$B$324,7,CALC_Strip!$G$5:$G$324,"Flow-on")+IFERROR(INDEX(CALC_Margins!$C$5:$J$15,MATCH($A41,CALC_Margins!$A$5:$A$15,0),7),0)</f>
        <v/>
      </c>
      <c r="J41" s="19">
        <f>SUMIFS(CALC_Strip!$L$5:$L$324,CALC_Strip!$D$5:$D$324,$A41,CALC_Strip!$B$5:$B$324,8,CALC_Strip!$G$5:$G$324,"Flow-on")+IFERROR(INDEX(CALC_Margins!$C$5:$J$15,MATCH($A41,CALC_Margins!$A$5:$A$15,0),8),0)</f>
        <v/>
      </c>
      <c r="K41" s="19">
        <f>SUMIFS(CALC_Strip!$L$5:$L$324,CALC_Strip!$D$5:$D$324,$A41,CALC_Strip!$B$5:$B$324,1,CALC_Strip!$G$5:$G$324,"Direct only")</f>
        <v/>
      </c>
      <c r="L41" s="19">
        <f>SUMIFS(CALC_Strip!$L$5:$L$324,CALC_Strip!$D$5:$D$324,$A41,CALC_Strip!$B$5:$B$324,2,CALC_Strip!$G$5:$G$324,"Direct only")</f>
        <v/>
      </c>
      <c r="M41" s="19">
        <f>SUMIFS(CALC_Strip!$L$5:$L$324,CALC_Strip!$D$5:$D$324,$A41,CALC_Strip!$B$5:$B$324,3,CALC_Strip!$G$5:$G$324,"Direct only")</f>
        <v/>
      </c>
      <c r="N41" s="19">
        <f>SUMIFS(CALC_Strip!$L$5:$L$324,CALC_Strip!$D$5:$D$324,$A41,CALC_Strip!$B$5:$B$324,4,CALC_Strip!$G$5:$G$324,"Direct only")</f>
        <v/>
      </c>
      <c r="O41" s="19">
        <f>SUMIFS(CALC_Strip!$L$5:$L$324,CALC_Strip!$D$5:$D$324,$A41,CALC_Strip!$B$5:$B$324,5,CALC_Strip!$G$5:$G$324,"Direct only")</f>
        <v/>
      </c>
      <c r="P41" s="19">
        <f>SUMIFS(CALC_Strip!$L$5:$L$324,CALC_Strip!$D$5:$D$324,$A41,CALC_Strip!$B$5:$B$324,6,CALC_Strip!$G$5:$G$324,"Direct only")</f>
        <v/>
      </c>
      <c r="Q41" s="19">
        <f>SUMIFS(CALC_Strip!$L$5:$L$324,CALC_Strip!$D$5:$D$324,$A41,CALC_Strip!$B$5:$B$324,7,CALC_Strip!$G$5:$G$324,"Direct only")</f>
        <v/>
      </c>
      <c r="R41" s="19">
        <f>SUMIFS(CALC_Strip!$L$5:$L$324,CALC_Strip!$D$5:$D$324,$A41,CALC_Strip!$B$5:$B$324,8,CALC_Strip!$G$5:$G$324,"Direct only")</f>
        <v/>
      </c>
      <c r="S41" s="19">
        <f>SUM($C41:$R41)</f>
        <v/>
      </c>
    </row>
    <row r="42">
      <c r="A42" s="2" t="inlineStr">
        <is>
          <t>1801</t>
        </is>
      </c>
      <c r="B42" s="2" t="inlineStr">
        <is>
          <t>Human pharmaceutical and medicinal product manufacturing</t>
        </is>
      </c>
      <c r="C42" s="19">
        <f>SUMIFS(CALC_Strip!$L$5:$L$324,CALC_Strip!$D$5:$D$324,$A42,CALC_Strip!$B$5:$B$324,1,CALC_Strip!$G$5:$G$324,"Flow-on")+IFERROR(INDEX(CALC_Margins!$C$5:$J$15,MATCH($A42,CALC_Margins!$A$5:$A$15,0),1),0)</f>
        <v/>
      </c>
      <c r="D42" s="19">
        <f>SUMIFS(CALC_Strip!$L$5:$L$324,CALC_Strip!$D$5:$D$324,$A42,CALC_Strip!$B$5:$B$324,2,CALC_Strip!$G$5:$G$324,"Flow-on")+IFERROR(INDEX(CALC_Margins!$C$5:$J$15,MATCH($A42,CALC_Margins!$A$5:$A$15,0),2),0)</f>
        <v/>
      </c>
      <c r="E42" s="19">
        <f>SUMIFS(CALC_Strip!$L$5:$L$324,CALC_Strip!$D$5:$D$324,$A42,CALC_Strip!$B$5:$B$324,3,CALC_Strip!$G$5:$G$324,"Flow-on")+IFERROR(INDEX(CALC_Margins!$C$5:$J$15,MATCH($A42,CALC_Margins!$A$5:$A$15,0),3),0)</f>
        <v/>
      </c>
      <c r="F42" s="19">
        <f>SUMIFS(CALC_Strip!$L$5:$L$324,CALC_Strip!$D$5:$D$324,$A42,CALC_Strip!$B$5:$B$324,4,CALC_Strip!$G$5:$G$324,"Flow-on")+IFERROR(INDEX(CALC_Margins!$C$5:$J$15,MATCH($A42,CALC_Margins!$A$5:$A$15,0),4),0)</f>
        <v/>
      </c>
      <c r="G42" s="19">
        <f>SUMIFS(CALC_Strip!$L$5:$L$324,CALC_Strip!$D$5:$D$324,$A42,CALC_Strip!$B$5:$B$324,5,CALC_Strip!$G$5:$G$324,"Flow-on")+IFERROR(INDEX(CALC_Margins!$C$5:$J$15,MATCH($A42,CALC_Margins!$A$5:$A$15,0),5),0)</f>
        <v/>
      </c>
      <c r="H42" s="19">
        <f>SUMIFS(CALC_Strip!$L$5:$L$324,CALC_Strip!$D$5:$D$324,$A42,CALC_Strip!$B$5:$B$324,6,CALC_Strip!$G$5:$G$324,"Flow-on")+IFERROR(INDEX(CALC_Margins!$C$5:$J$15,MATCH($A42,CALC_Margins!$A$5:$A$15,0),6),0)</f>
        <v/>
      </c>
      <c r="I42" s="19">
        <f>SUMIFS(CALC_Strip!$L$5:$L$324,CALC_Strip!$D$5:$D$324,$A42,CALC_Strip!$B$5:$B$324,7,CALC_Strip!$G$5:$G$324,"Flow-on")+IFERROR(INDEX(CALC_Margins!$C$5:$J$15,MATCH($A42,CALC_Margins!$A$5:$A$15,0),7),0)</f>
        <v/>
      </c>
      <c r="J42" s="19">
        <f>SUMIFS(CALC_Strip!$L$5:$L$324,CALC_Strip!$D$5:$D$324,$A42,CALC_Strip!$B$5:$B$324,8,CALC_Strip!$G$5:$G$324,"Flow-on")+IFERROR(INDEX(CALC_Margins!$C$5:$J$15,MATCH($A42,CALC_Margins!$A$5:$A$15,0),8),0)</f>
        <v/>
      </c>
      <c r="K42" s="19">
        <f>SUMIFS(CALC_Strip!$L$5:$L$324,CALC_Strip!$D$5:$D$324,$A42,CALC_Strip!$B$5:$B$324,1,CALC_Strip!$G$5:$G$324,"Direct only")</f>
        <v/>
      </c>
      <c r="L42" s="19">
        <f>SUMIFS(CALC_Strip!$L$5:$L$324,CALC_Strip!$D$5:$D$324,$A42,CALC_Strip!$B$5:$B$324,2,CALC_Strip!$G$5:$G$324,"Direct only")</f>
        <v/>
      </c>
      <c r="M42" s="19">
        <f>SUMIFS(CALC_Strip!$L$5:$L$324,CALC_Strip!$D$5:$D$324,$A42,CALC_Strip!$B$5:$B$324,3,CALC_Strip!$G$5:$G$324,"Direct only")</f>
        <v/>
      </c>
      <c r="N42" s="19">
        <f>SUMIFS(CALC_Strip!$L$5:$L$324,CALC_Strip!$D$5:$D$324,$A42,CALC_Strip!$B$5:$B$324,4,CALC_Strip!$G$5:$G$324,"Direct only")</f>
        <v/>
      </c>
      <c r="O42" s="19">
        <f>SUMIFS(CALC_Strip!$L$5:$L$324,CALC_Strip!$D$5:$D$324,$A42,CALC_Strip!$B$5:$B$324,5,CALC_Strip!$G$5:$G$324,"Direct only")</f>
        <v/>
      </c>
      <c r="P42" s="19">
        <f>SUMIFS(CALC_Strip!$L$5:$L$324,CALC_Strip!$D$5:$D$324,$A42,CALC_Strip!$B$5:$B$324,6,CALC_Strip!$G$5:$G$324,"Direct only")</f>
        <v/>
      </c>
      <c r="Q42" s="19">
        <f>SUMIFS(CALC_Strip!$L$5:$L$324,CALC_Strip!$D$5:$D$324,$A42,CALC_Strip!$B$5:$B$324,7,CALC_Strip!$G$5:$G$324,"Direct only")</f>
        <v/>
      </c>
      <c r="R42" s="19">
        <f>SUMIFS(CALC_Strip!$L$5:$L$324,CALC_Strip!$D$5:$D$324,$A42,CALC_Strip!$B$5:$B$324,8,CALC_Strip!$G$5:$G$324,"Direct only")</f>
        <v/>
      </c>
      <c r="S42" s="19">
        <f>SUM($C42:$R42)</f>
        <v/>
      </c>
    </row>
    <row r="43">
      <c r="A43" s="2" t="inlineStr">
        <is>
          <t>1802</t>
        </is>
      </c>
      <c r="B43" s="2" t="inlineStr">
        <is>
          <t>Veterinary pharmaceutical and medicinal product manufacturing</t>
        </is>
      </c>
      <c r="C43" s="19">
        <f>SUMIFS(CALC_Strip!$L$5:$L$324,CALC_Strip!$D$5:$D$324,$A43,CALC_Strip!$B$5:$B$324,1,CALC_Strip!$G$5:$G$324,"Flow-on")+IFERROR(INDEX(CALC_Margins!$C$5:$J$15,MATCH($A43,CALC_Margins!$A$5:$A$15,0),1),0)</f>
        <v/>
      </c>
      <c r="D43" s="19">
        <f>SUMIFS(CALC_Strip!$L$5:$L$324,CALC_Strip!$D$5:$D$324,$A43,CALC_Strip!$B$5:$B$324,2,CALC_Strip!$G$5:$G$324,"Flow-on")+IFERROR(INDEX(CALC_Margins!$C$5:$J$15,MATCH($A43,CALC_Margins!$A$5:$A$15,0),2),0)</f>
        <v/>
      </c>
      <c r="E43" s="19">
        <f>SUMIFS(CALC_Strip!$L$5:$L$324,CALC_Strip!$D$5:$D$324,$A43,CALC_Strip!$B$5:$B$324,3,CALC_Strip!$G$5:$G$324,"Flow-on")+IFERROR(INDEX(CALC_Margins!$C$5:$J$15,MATCH($A43,CALC_Margins!$A$5:$A$15,0),3),0)</f>
        <v/>
      </c>
      <c r="F43" s="19">
        <f>SUMIFS(CALC_Strip!$L$5:$L$324,CALC_Strip!$D$5:$D$324,$A43,CALC_Strip!$B$5:$B$324,4,CALC_Strip!$G$5:$G$324,"Flow-on")+IFERROR(INDEX(CALC_Margins!$C$5:$J$15,MATCH($A43,CALC_Margins!$A$5:$A$15,0),4),0)</f>
        <v/>
      </c>
      <c r="G43" s="19">
        <f>SUMIFS(CALC_Strip!$L$5:$L$324,CALC_Strip!$D$5:$D$324,$A43,CALC_Strip!$B$5:$B$324,5,CALC_Strip!$G$5:$G$324,"Flow-on")+IFERROR(INDEX(CALC_Margins!$C$5:$J$15,MATCH($A43,CALC_Margins!$A$5:$A$15,0),5),0)</f>
        <v/>
      </c>
      <c r="H43" s="19">
        <f>SUMIFS(CALC_Strip!$L$5:$L$324,CALC_Strip!$D$5:$D$324,$A43,CALC_Strip!$B$5:$B$324,6,CALC_Strip!$G$5:$G$324,"Flow-on")+IFERROR(INDEX(CALC_Margins!$C$5:$J$15,MATCH($A43,CALC_Margins!$A$5:$A$15,0),6),0)</f>
        <v/>
      </c>
      <c r="I43" s="19">
        <f>SUMIFS(CALC_Strip!$L$5:$L$324,CALC_Strip!$D$5:$D$324,$A43,CALC_Strip!$B$5:$B$324,7,CALC_Strip!$G$5:$G$324,"Flow-on")+IFERROR(INDEX(CALC_Margins!$C$5:$J$15,MATCH($A43,CALC_Margins!$A$5:$A$15,0),7),0)</f>
        <v/>
      </c>
      <c r="J43" s="19">
        <f>SUMIFS(CALC_Strip!$L$5:$L$324,CALC_Strip!$D$5:$D$324,$A43,CALC_Strip!$B$5:$B$324,8,CALC_Strip!$G$5:$G$324,"Flow-on")+IFERROR(INDEX(CALC_Margins!$C$5:$J$15,MATCH($A43,CALC_Margins!$A$5:$A$15,0),8),0)</f>
        <v/>
      </c>
      <c r="K43" s="19">
        <f>SUMIFS(CALC_Strip!$L$5:$L$324,CALC_Strip!$D$5:$D$324,$A43,CALC_Strip!$B$5:$B$324,1,CALC_Strip!$G$5:$G$324,"Direct only")</f>
        <v/>
      </c>
      <c r="L43" s="19">
        <f>SUMIFS(CALC_Strip!$L$5:$L$324,CALC_Strip!$D$5:$D$324,$A43,CALC_Strip!$B$5:$B$324,2,CALC_Strip!$G$5:$G$324,"Direct only")</f>
        <v/>
      </c>
      <c r="M43" s="19">
        <f>SUMIFS(CALC_Strip!$L$5:$L$324,CALC_Strip!$D$5:$D$324,$A43,CALC_Strip!$B$5:$B$324,3,CALC_Strip!$G$5:$G$324,"Direct only")</f>
        <v/>
      </c>
      <c r="N43" s="19">
        <f>SUMIFS(CALC_Strip!$L$5:$L$324,CALC_Strip!$D$5:$D$324,$A43,CALC_Strip!$B$5:$B$324,4,CALC_Strip!$G$5:$G$324,"Direct only")</f>
        <v/>
      </c>
      <c r="O43" s="19">
        <f>SUMIFS(CALC_Strip!$L$5:$L$324,CALC_Strip!$D$5:$D$324,$A43,CALC_Strip!$B$5:$B$324,5,CALC_Strip!$G$5:$G$324,"Direct only")</f>
        <v/>
      </c>
      <c r="P43" s="19">
        <f>SUMIFS(CALC_Strip!$L$5:$L$324,CALC_Strip!$D$5:$D$324,$A43,CALC_Strip!$B$5:$B$324,6,CALC_Strip!$G$5:$G$324,"Direct only")</f>
        <v/>
      </c>
      <c r="Q43" s="19">
        <f>SUMIFS(CALC_Strip!$L$5:$L$324,CALC_Strip!$D$5:$D$324,$A43,CALC_Strip!$B$5:$B$324,7,CALC_Strip!$G$5:$G$324,"Direct only")</f>
        <v/>
      </c>
      <c r="R43" s="19">
        <f>SUMIFS(CALC_Strip!$L$5:$L$324,CALC_Strip!$D$5:$D$324,$A43,CALC_Strip!$B$5:$B$324,8,CALC_Strip!$G$5:$G$324,"Direct only")</f>
        <v/>
      </c>
      <c r="S43" s="19">
        <f>SUM($C43:$R43)</f>
        <v/>
      </c>
    </row>
    <row r="44">
      <c r="A44" s="2" t="inlineStr">
        <is>
          <t>1803</t>
        </is>
      </c>
      <c r="B44" s="2" t="inlineStr">
        <is>
          <t>Basic chemical manufacturing</t>
        </is>
      </c>
      <c r="C44" s="19">
        <f>SUMIFS(CALC_Strip!$L$5:$L$324,CALC_Strip!$D$5:$D$324,$A44,CALC_Strip!$B$5:$B$324,1,CALC_Strip!$G$5:$G$324,"Flow-on")+IFERROR(INDEX(CALC_Margins!$C$5:$J$15,MATCH($A44,CALC_Margins!$A$5:$A$15,0),1),0)</f>
        <v/>
      </c>
      <c r="D44" s="19">
        <f>SUMIFS(CALC_Strip!$L$5:$L$324,CALC_Strip!$D$5:$D$324,$A44,CALC_Strip!$B$5:$B$324,2,CALC_Strip!$G$5:$G$324,"Flow-on")+IFERROR(INDEX(CALC_Margins!$C$5:$J$15,MATCH($A44,CALC_Margins!$A$5:$A$15,0),2),0)</f>
        <v/>
      </c>
      <c r="E44" s="19">
        <f>SUMIFS(CALC_Strip!$L$5:$L$324,CALC_Strip!$D$5:$D$324,$A44,CALC_Strip!$B$5:$B$324,3,CALC_Strip!$G$5:$G$324,"Flow-on")+IFERROR(INDEX(CALC_Margins!$C$5:$J$15,MATCH($A44,CALC_Margins!$A$5:$A$15,0),3),0)</f>
        <v/>
      </c>
      <c r="F44" s="19">
        <f>SUMIFS(CALC_Strip!$L$5:$L$324,CALC_Strip!$D$5:$D$324,$A44,CALC_Strip!$B$5:$B$324,4,CALC_Strip!$G$5:$G$324,"Flow-on")+IFERROR(INDEX(CALC_Margins!$C$5:$J$15,MATCH($A44,CALC_Margins!$A$5:$A$15,0),4),0)</f>
        <v/>
      </c>
      <c r="G44" s="19">
        <f>SUMIFS(CALC_Strip!$L$5:$L$324,CALC_Strip!$D$5:$D$324,$A44,CALC_Strip!$B$5:$B$324,5,CALC_Strip!$G$5:$G$324,"Flow-on")+IFERROR(INDEX(CALC_Margins!$C$5:$J$15,MATCH($A44,CALC_Margins!$A$5:$A$15,0),5),0)</f>
        <v/>
      </c>
      <c r="H44" s="19">
        <f>SUMIFS(CALC_Strip!$L$5:$L$324,CALC_Strip!$D$5:$D$324,$A44,CALC_Strip!$B$5:$B$324,6,CALC_Strip!$G$5:$G$324,"Flow-on")+IFERROR(INDEX(CALC_Margins!$C$5:$J$15,MATCH($A44,CALC_Margins!$A$5:$A$15,0),6),0)</f>
        <v/>
      </c>
      <c r="I44" s="19">
        <f>SUMIFS(CALC_Strip!$L$5:$L$324,CALC_Strip!$D$5:$D$324,$A44,CALC_Strip!$B$5:$B$324,7,CALC_Strip!$G$5:$G$324,"Flow-on")+IFERROR(INDEX(CALC_Margins!$C$5:$J$15,MATCH($A44,CALC_Margins!$A$5:$A$15,0),7),0)</f>
        <v/>
      </c>
      <c r="J44" s="19">
        <f>SUMIFS(CALC_Strip!$L$5:$L$324,CALC_Strip!$D$5:$D$324,$A44,CALC_Strip!$B$5:$B$324,8,CALC_Strip!$G$5:$G$324,"Flow-on")+IFERROR(INDEX(CALC_Margins!$C$5:$J$15,MATCH($A44,CALC_Margins!$A$5:$A$15,0),8),0)</f>
        <v/>
      </c>
      <c r="K44" s="19">
        <f>SUMIFS(CALC_Strip!$L$5:$L$324,CALC_Strip!$D$5:$D$324,$A44,CALC_Strip!$B$5:$B$324,1,CALC_Strip!$G$5:$G$324,"Direct only")</f>
        <v/>
      </c>
      <c r="L44" s="19">
        <f>SUMIFS(CALC_Strip!$L$5:$L$324,CALC_Strip!$D$5:$D$324,$A44,CALC_Strip!$B$5:$B$324,2,CALC_Strip!$G$5:$G$324,"Direct only")</f>
        <v/>
      </c>
      <c r="M44" s="19">
        <f>SUMIFS(CALC_Strip!$L$5:$L$324,CALC_Strip!$D$5:$D$324,$A44,CALC_Strip!$B$5:$B$324,3,CALC_Strip!$G$5:$G$324,"Direct only")</f>
        <v/>
      </c>
      <c r="N44" s="19">
        <f>SUMIFS(CALC_Strip!$L$5:$L$324,CALC_Strip!$D$5:$D$324,$A44,CALC_Strip!$B$5:$B$324,4,CALC_Strip!$G$5:$G$324,"Direct only")</f>
        <v/>
      </c>
      <c r="O44" s="19">
        <f>SUMIFS(CALC_Strip!$L$5:$L$324,CALC_Strip!$D$5:$D$324,$A44,CALC_Strip!$B$5:$B$324,5,CALC_Strip!$G$5:$G$324,"Direct only")</f>
        <v/>
      </c>
      <c r="P44" s="19">
        <f>SUMIFS(CALC_Strip!$L$5:$L$324,CALC_Strip!$D$5:$D$324,$A44,CALC_Strip!$B$5:$B$324,6,CALC_Strip!$G$5:$G$324,"Direct only")</f>
        <v/>
      </c>
      <c r="Q44" s="19">
        <f>SUMIFS(CALC_Strip!$L$5:$L$324,CALC_Strip!$D$5:$D$324,$A44,CALC_Strip!$B$5:$B$324,7,CALC_Strip!$G$5:$G$324,"Direct only")</f>
        <v/>
      </c>
      <c r="R44" s="19">
        <f>SUMIFS(CALC_Strip!$L$5:$L$324,CALC_Strip!$D$5:$D$324,$A44,CALC_Strip!$B$5:$B$324,8,CALC_Strip!$G$5:$G$324,"Direct only")</f>
        <v/>
      </c>
      <c r="S44" s="19">
        <f>SUM($C44:$R44)</f>
        <v/>
      </c>
    </row>
    <row r="45">
      <c r="A45" s="2" t="inlineStr">
        <is>
          <t>1804</t>
        </is>
      </c>
      <c r="B45" s="2" t="inlineStr">
        <is>
          <t>Cleaning compounds and toiletry preparation manufacturing</t>
        </is>
      </c>
      <c r="C45" s="19">
        <f>SUMIFS(CALC_Strip!$L$5:$L$324,CALC_Strip!$D$5:$D$324,$A45,CALC_Strip!$B$5:$B$324,1,CALC_Strip!$G$5:$G$324,"Flow-on")+IFERROR(INDEX(CALC_Margins!$C$5:$J$15,MATCH($A45,CALC_Margins!$A$5:$A$15,0),1),0)</f>
        <v/>
      </c>
      <c r="D45" s="19">
        <f>SUMIFS(CALC_Strip!$L$5:$L$324,CALC_Strip!$D$5:$D$324,$A45,CALC_Strip!$B$5:$B$324,2,CALC_Strip!$G$5:$G$324,"Flow-on")+IFERROR(INDEX(CALC_Margins!$C$5:$J$15,MATCH($A45,CALC_Margins!$A$5:$A$15,0),2),0)</f>
        <v/>
      </c>
      <c r="E45" s="19">
        <f>SUMIFS(CALC_Strip!$L$5:$L$324,CALC_Strip!$D$5:$D$324,$A45,CALC_Strip!$B$5:$B$324,3,CALC_Strip!$G$5:$G$324,"Flow-on")+IFERROR(INDEX(CALC_Margins!$C$5:$J$15,MATCH($A45,CALC_Margins!$A$5:$A$15,0),3),0)</f>
        <v/>
      </c>
      <c r="F45" s="19">
        <f>SUMIFS(CALC_Strip!$L$5:$L$324,CALC_Strip!$D$5:$D$324,$A45,CALC_Strip!$B$5:$B$324,4,CALC_Strip!$G$5:$G$324,"Flow-on")+IFERROR(INDEX(CALC_Margins!$C$5:$J$15,MATCH($A45,CALC_Margins!$A$5:$A$15,0),4),0)</f>
        <v/>
      </c>
      <c r="G45" s="19">
        <f>SUMIFS(CALC_Strip!$L$5:$L$324,CALC_Strip!$D$5:$D$324,$A45,CALC_Strip!$B$5:$B$324,5,CALC_Strip!$G$5:$G$324,"Flow-on")+IFERROR(INDEX(CALC_Margins!$C$5:$J$15,MATCH($A45,CALC_Margins!$A$5:$A$15,0),5),0)</f>
        <v/>
      </c>
      <c r="H45" s="19">
        <f>SUMIFS(CALC_Strip!$L$5:$L$324,CALC_Strip!$D$5:$D$324,$A45,CALC_Strip!$B$5:$B$324,6,CALC_Strip!$G$5:$G$324,"Flow-on")+IFERROR(INDEX(CALC_Margins!$C$5:$J$15,MATCH($A45,CALC_Margins!$A$5:$A$15,0),6),0)</f>
        <v/>
      </c>
      <c r="I45" s="19">
        <f>SUMIFS(CALC_Strip!$L$5:$L$324,CALC_Strip!$D$5:$D$324,$A45,CALC_Strip!$B$5:$B$324,7,CALC_Strip!$G$5:$G$324,"Flow-on")+IFERROR(INDEX(CALC_Margins!$C$5:$J$15,MATCH($A45,CALC_Margins!$A$5:$A$15,0),7),0)</f>
        <v/>
      </c>
      <c r="J45" s="19">
        <f>SUMIFS(CALC_Strip!$L$5:$L$324,CALC_Strip!$D$5:$D$324,$A45,CALC_Strip!$B$5:$B$324,8,CALC_Strip!$G$5:$G$324,"Flow-on")+IFERROR(INDEX(CALC_Margins!$C$5:$J$15,MATCH($A45,CALC_Margins!$A$5:$A$15,0),8),0)</f>
        <v/>
      </c>
      <c r="K45" s="19">
        <f>SUMIFS(CALC_Strip!$L$5:$L$324,CALC_Strip!$D$5:$D$324,$A45,CALC_Strip!$B$5:$B$324,1,CALC_Strip!$G$5:$G$324,"Direct only")</f>
        <v/>
      </c>
      <c r="L45" s="19">
        <f>SUMIFS(CALC_Strip!$L$5:$L$324,CALC_Strip!$D$5:$D$324,$A45,CALC_Strip!$B$5:$B$324,2,CALC_Strip!$G$5:$G$324,"Direct only")</f>
        <v/>
      </c>
      <c r="M45" s="19">
        <f>SUMIFS(CALC_Strip!$L$5:$L$324,CALC_Strip!$D$5:$D$324,$A45,CALC_Strip!$B$5:$B$324,3,CALC_Strip!$G$5:$G$324,"Direct only")</f>
        <v/>
      </c>
      <c r="N45" s="19">
        <f>SUMIFS(CALC_Strip!$L$5:$L$324,CALC_Strip!$D$5:$D$324,$A45,CALC_Strip!$B$5:$B$324,4,CALC_Strip!$G$5:$G$324,"Direct only")</f>
        <v/>
      </c>
      <c r="O45" s="19">
        <f>SUMIFS(CALC_Strip!$L$5:$L$324,CALC_Strip!$D$5:$D$324,$A45,CALC_Strip!$B$5:$B$324,5,CALC_Strip!$G$5:$G$324,"Direct only")</f>
        <v/>
      </c>
      <c r="P45" s="19">
        <f>SUMIFS(CALC_Strip!$L$5:$L$324,CALC_Strip!$D$5:$D$324,$A45,CALC_Strip!$B$5:$B$324,6,CALC_Strip!$G$5:$G$324,"Direct only")</f>
        <v/>
      </c>
      <c r="Q45" s="19">
        <f>SUMIFS(CALC_Strip!$L$5:$L$324,CALC_Strip!$D$5:$D$324,$A45,CALC_Strip!$B$5:$B$324,7,CALC_Strip!$G$5:$G$324,"Direct only")</f>
        <v/>
      </c>
      <c r="R45" s="19">
        <f>SUMIFS(CALC_Strip!$L$5:$L$324,CALC_Strip!$D$5:$D$324,$A45,CALC_Strip!$B$5:$B$324,8,CALC_Strip!$G$5:$G$324,"Direct only")</f>
        <v/>
      </c>
      <c r="S45" s="19">
        <f>SUM($C45:$R45)</f>
        <v/>
      </c>
    </row>
    <row r="46">
      <c r="A46" s="2" t="inlineStr">
        <is>
          <t>1901</t>
        </is>
      </c>
      <c r="B46" s="2" t="inlineStr">
        <is>
          <t>Polymer product manufacturing</t>
        </is>
      </c>
      <c r="C46" s="19">
        <f>SUMIFS(CALC_Strip!$L$5:$L$324,CALC_Strip!$D$5:$D$324,$A46,CALC_Strip!$B$5:$B$324,1,CALC_Strip!$G$5:$G$324,"Flow-on")+IFERROR(INDEX(CALC_Margins!$C$5:$J$15,MATCH($A46,CALC_Margins!$A$5:$A$15,0),1),0)</f>
        <v/>
      </c>
      <c r="D46" s="19">
        <f>SUMIFS(CALC_Strip!$L$5:$L$324,CALC_Strip!$D$5:$D$324,$A46,CALC_Strip!$B$5:$B$324,2,CALC_Strip!$G$5:$G$324,"Flow-on")+IFERROR(INDEX(CALC_Margins!$C$5:$J$15,MATCH($A46,CALC_Margins!$A$5:$A$15,0),2),0)</f>
        <v/>
      </c>
      <c r="E46" s="19">
        <f>SUMIFS(CALC_Strip!$L$5:$L$324,CALC_Strip!$D$5:$D$324,$A46,CALC_Strip!$B$5:$B$324,3,CALC_Strip!$G$5:$G$324,"Flow-on")+IFERROR(INDEX(CALC_Margins!$C$5:$J$15,MATCH($A46,CALC_Margins!$A$5:$A$15,0),3),0)</f>
        <v/>
      </c>
      <c r="F46" s="19">
        <f>SUMIFS(CALC_Strip!$L$5:$L$324,CALC_Strip!$D$5:$D$324,$A46,CALC_Strip!$B$5:$B$324,4,CALC_Strip!$G$5:$G$324,"Flow-on")+IFERROR(INDEX(CALC_Margins!$C$5:$J$15,MATCH($A46,CALC_Margins!$A$5:$A$15,0),4),0)</f>
        <v/>
      </c>
      <c r="G46" s="19">
        <f>SUMIFS(CALC_Strip!$L$5:$L$324,CALC_Strip!$D$5:$D$324,$A46,CALC_Strip!$B$5:$B$324,5,CALC_Strip!$G$5:$G$324,"Flow-on")+IFERROR(INDEX(CALC_Margins!$C$5:$J$15,MATCH($A46,CALC_Margins!$A$5:$A$15,0),5),0)</f>
        <v/>
      </c>
      <c r="H46" s="19">
        <f>SUMIFS(CALC_Strip!$L$5:$L$324,CALC_Strip!$D$5:$D$324,$A46,CALC_Strip!$B$5:$B$324,6,CALC_Strip!$G$5:$G$324,"Flow-on")+IFERROR(INDEX(CALC_Margins!$C$5:$J$15,MATCH($A46,CALC_Margins!$A$5:$A$15,0),6),0)</f>
        <v/>
      </c>
      <c r="I46" s="19">
        <f>SUMIFS(CALC_Strip!$L$5:$L$324,CALC_Strip!$D$5:$D$324,$A46,CALC_Strip!$B$5:$B$324,7,CALC_Strip!$G$5:$G$324,"Flow-on")+IFERROR(INDEX(CALC_Margins!$C$5:$J$15,MATCH($A46,CALC_Margins!$A$5:$A$15,0),7),0)</f>
        <v/>
      </c>
      <c r="J46" s="19">
        <f>SUMIFS(CALC_Strip!$L$5:$L$324,CALC_Strip!$D$5:$D$324,$A46,CALC_Strip!$B$5:$B$324,8,CALC_Strip!$G$5:$G$324,"Flow-on")+IFERROR(INDEX(CALC_Margins!$C$5:$J$15,MATCH($A46,CALC_Margins!$A$5:$A$15,0),8),0)</f>
        <v/>
      </c>
      <c r="K46" s="19">
        <f>SUMIFS(CALC_Strip!$L$5:$L$324,CALC_Strip!$D$5:$D$324,$A46,CALC_Strip!$B$5:$B$324,1,CALC_Strip!$G$5:$G$324,"Direct only")</f>
        <v/>
      </c>
      <c r="L46" s="19">
        <f>SUMIFS(CALC_Strip!$L$5:$L$324,CALC_Strip!$D$5:$D$324,$A46,CALC_Strip!$B$5:$B$324,2,CALC_Strip!$G$5:$G$324,"Direct only")</f>
        <v/>
      </c>
      <c r="M46" s="19">
        <f>SUMIFS(CALC_Strip!$L$5:$L$324,CALC_Strip!$D$5:$D$324,$A46,CALC_Strip!$B$5:$B$324,3,CALC_Strip!$G$5:$G$324,"Direct only")</f>
        <v/>
      </c>
      <c r="N46" s="19">
        <f>SUMIFS(CALC_Strip!$L$5:$L$324,CALC_Strip!$D$5:$D$324,$A46,CALC_Strip!$B$5:$B$324,4,CALC_Strip!$G$5:$G$324,"Direct only")</f>
        <v/>
      </c>
      <c r="O46" s="19">
        <f>SUMIFS(CALC_Strip!$L$5:$L$324,CALC_Strip!$D$5:$D$324,$A46,CALC_Strip!$B$5:$B$324,5,CALC_Strip!$G$5:$G$324,"Direct only")</f>
        <v/>
      </c>
      <c r="P46" s="19">
        <f>SUMIFS(CALC_Strip!$L$5:$L$324,CALC_Strip!$D$5:$D$324,$A46,CALC_Strip!$B$5:$B$324,6,CALC_Strip!$G$5:$G$324,"Direct only")</f>
        <v/>
      </c>
      <c r="Q46" s="19">
        <f>SUMIFS(CALC_Strip!$L$5:$L$324,CALC_Strip!$D$5:$D$324,$A46,CALC_Strip!$B$5:$B$324,7,CALC_Strip!$G$5:$G$324,"Direct only")</f>
        <v/>
      </c>
      <c r="R46" s="19">
        <f>SUMIFS(CALC_Strip!$L$5:$L$324,CALC_Strip!$D$5:$D$324,$A46,CALC_Strip!$B$5:$B$324,8,CALC_Strip!$G$5:$G$324,"Direct only")</f>
        <v/>
      </c>
      <c r="S46" s="19">
        <f>SUM($C46:$R46)</f>
        <v/>
      </c>
    </row>
    <row r="47">
      <c r="A47" s="2" t="inlineStr">
        <is>
          <t>1902</t>
        </is>
      </c>
      <c r="B47" s="2" t="inlineStr">
        <is>
          <t>Natural rubber product manufacturing</t>
        </is>
      </c>
      <c r="C47" s="19">
        <f>SUMIFS(CALC_Strip!$L$5:$L$324,CALC_Strip!$D$5:$D$324,$A47,CALC_Strip!$B$5:$B$324,1,CALC_Strip!$G$5:$G$324,"Flow-on")+IFERROR(INDEX(CALC_Margins!$C$5:$J$15,MATCH($A47,CALC_Margins!$A$5:$A$15,0),1),0)</f>
        <v/>
      </c>
      <c r="D47" s="19">
        <f>SUMIFS(CALC_Strip!$L$5:$L$324,CALC_Strip!$D$5:$D$324,$A47,CALC_Strip!$B$5:$B$324,2,CALC_Strip!$G$5:$G$324,"Flow-on")+IFERROR(INDEX(CALC_Margins!$C$5:$J$15,MATCH($A47,CALC_Margins!$A$5:$A$15,0),2),0)</f>
        <v/>
      </c>
      <c r="E47" s="19">
        <f>SUMIFS(CALC_Strip!$L$5:$L$324,CALC_Strip!$D$5:$D$324,$A47,CALC_Strip!$B$5:$B$324,3,CALC_Strip!$G$5:$G$324,"Flow-on")+IFERROR(INDEX(CALC_Margins!$C$5:$J$15,MATCH($A47,CALC_Margins!$A$5:$A$15,0),3),0)</f>
        <v/>
      </c>
      <c r="F47" s="19">
        <f>SUMIFS(CALC_Strip!$L$5:$L$324,CALC_Strip!$D$5:$D$324,$A47,CALC_Strip!$B$5:$B$324,4,CALC_Strip!$G$5:$G$324,"Flow-on")+IFERROR(INDEX(CALC_Margins!$C$5:$J$15,MATCH($A47,CALC_Margins!$A$5:$A$15,0),4),0)</f>
        <v/>
      </c>
      <c r="G47" s="19">
        <f>SUMIFS(CALC_Strip!$L$5:$L$324,CALC_Strip!$D$5:$D$324,$A47,CALC_Strip!$B$5:$B$324,5,CALC_Strip!$G$5:$G$324,"Flow-on")+IFERROR(INDEX(CALC_Margins!$C$5:$J$15,MATCH($A47,CALC_Margins!$A$5:$A$15,0),5),0)</f>
        <v/>
      </c>
      <c r="H47" s="19">
        <f>SUMIFS(CALC_Strip!$L$5:$L$324,CALC_Strip!$D$5:$D$324,$A47,CALC_Strip!$B$5:$B$324,6,CALC_Strip!$G$5:$G$324,"Flow-on")+IFERROR(INDEX(CALC_Margins!$C$5:$J$15,MATCH($A47,CALC_Margins!$A$5:$A$15,0),6),0)</f>
        <v/>
      </c>
      <c r="I47" s="19">
        <f>SUMIFS(CALC_Strip!$L$5:$L$324,CALC_Strip!$D$5:$D$324,$A47,CALC_Strip!$B$5:$B$324,7,CALC_Strip!$G$5:$G$324,"Flow-on")+IFERROR(INDEX(CALC_Margins!$C$5:$J$15,MATCH($A47,CALC_Margins!$A$5:$A$15,0),7),0)</f>
        <v/>
      </c>
      <c r="J47" s="19">
        <f>SUMIFS(CALC_Strip!$L$5:$L$324,CALC_Strip!$D$5:$D$324,$A47,CALC_Strip!$B$5:$B$324,8,CALC_Strip!$G$5:$G$324,"Flow-on")+IFERROR(INDEX(CALC_Margins!$C$5:$J$15,MATCH($A47,CALC_Margins!$A$5:$A$15,0),8),0)</f>
        <v/>
      </c>
      <c r="K47" s="19">
        <f>SUMIFS(CALC_Strip!$L$5:$L$324,CALC_Strip!$D$5:$D$324,$A47,CALC_Strip!$B$5:$B$324,1,CALC_Strip!$G$5:$G$324,"Direct only")</f>
        <v/>
      </c>
      <c r="L47" s="19">
        <f>SUMIFS(CALC_Strip!$L$5:$L$324,CALC_Strip!$D$5:$D$324,$A47,CALC_Strip!$B$5:$B$324,2,CALC_Strip!$G$5:$G$324,"Direct only")</f>
        <v/>
      </c>
      <c r="M47" s="19">
        <f>SUMIFS(CALC_Strip!$L$5:$L$324,CALC_Strip!$D$5:$D$324,$A47,CALC_Strip!$B$5:$B$324,3,CALC_Strip!$G$5:$G$324,"Direct only")</f>
        <v/>
      </c>
      <c r="N47" s="19">
        <f>SUMIFS(CALC_Strip!$L$5:$L$324,CALC_Strip!$D$5:$D$324,$A47,CALC_Strip!$B$5:$B$324,4,CALC_Strip!$G$5:$G$324,"Direct only")</f>
        <v/>
      </c>
      <c r="O47" s="19">
        <f>SUMIFS(CALC_Strip!$L$5:$L$324,CALC_Strip!$D$5:$D$324,$A47,CALC_Strip!$B$5:$B$324,5,CALC_Strip!$G$5:$G$324,"Direct only")</f>
        <v/>
      </c>
      <c r="P47" s="19">
        <f>SUMIFS(CALC_Strip!$L$5:$L$324,CALC_Strip!$D$5:$D$324,$A47,CALC_Strip!$B$5:$B$324,6,CALC_Strip!$G$5:$G$324,"Direct only")</f>
        <v/>
      </c>
      <c r="Q47" s="19">
        <f>SUMIFS(CALC_Strip!$L$5:$L$324,CALC_Strip!$D$5:$D$324,$A47,CALC_Strip!$B$5:$B$324,7,CALC_Strip!$G$5:$G$324,"Direct only")</f>
        <v/>
      </c>
      <c r="R47" s="19">
        <f>SUMIFS(CALC_Strip!$L$5:$L$324,CALC_Strip!$D$5:$D$324,$A47,CALC_Strip!$B$5:$B$324,8,CALC_Strip!$G$5:$G$324,"Direct only")</f>
        <v/>
      </c>
      <c r="S47" s="19">
        <f>SUM($C47:$R47)</f>
        <v/>
      </c>
    </row>
    <row r="48">
      <c r="A48" s="2" t="inlineStr">
        <is>
          <t>2001</t>
        </is>
      </c>
      <c r="B48" s="2" t="inlineStr">
        <is>
          <t>Glass and glass product manufacturing</t>
        </is>
      </c>
      <c r="C48" s="19">
        <f>SUMIFS(CALC_Strip!$L$5:$L$324,CALC_Strip!$D$5:$D$324,$A48,CALC_Strip!$B$5:$B$324,1,CALC_Strip!$G$5:$G$324,"Flow-on")+IFERROR(INDEX(CALC_Margins!$C$5:$J$15,MATCH($A48,CALC_Margins!$A$5:$A$15,0),1),0)</f>
        <v/>
      </c>
      <c r="D48" s="19">
        <f>SUMIFS(CALC_Strip!$L$5:$L$324,CALC_Strip!$D$5:$D$324,$A48,CALC_Strip!$B$5:$B$324,2,CALC_Strip!$G$5:$G$324,"Flow-on")+IFERROR(INDEX(CALC_Margins!$C$5:$J$15,MATCH($A48,CALC_Margins!$A$5:$A$15,0),2),0)</f>
        <v/>
      </c>
      <c r="E48" s="19">
        <f>SUMIFS(CALC_Strip!$L$5:$L$324,CALC_Strip!$D$5:$D$324,$A48,CALC_Strip!$B$5:$B$324,3,CALC_Strip!$G$5:$G$324,"Flow-on")+IFERROR(INDEX(CALC_Margins!$C$5:$J$15,MATCH($A48,CALC_Margins!$A$5:$A$15,0),3),0)</f>
        <v/>
      </c>
      <c r="F48" s="19">
        <f>SUMIFS(CALC_Strip!$L$5:$L$324,CALC_Strip!$D$5:$D$324,$A48,CALC_Strip!$B$5:$B$324,4,CALC_Strip!$G$5:$G$324,"Flow-on")+IFERROR(INDEX(CALC_Margins!$C$5:$J$15,MATCH($A48,CALC_Margins!$A$5:$A$15,0),4),0)</f>
        <v/>
      </c>
      <c r="G48" s="19">
        <f>SUMIFS(CALC_Strip!$L$5:$L$324,CALC_Strip!$D$5:$D$324,$A48,CALC_Strip!$B$5:$B$324,5,CALC_Strip!$G$5:$G$324,"Flow-on")+IFERROR(INDEX(CALC_Margins!$C$5:$J$15,MATCH($A48,CALC_Margins!$A$5:$A$15,0),5),0)</f>
        <v/>
      </c>
      <c r="H48" s="19">
        <f>SUMIFS(CALC_Strip!$L$5:$L$324,CALC_Strip!$D$5:$D$324,$A48,CALC_Strip!$B$5:$B$324,6,CALC_Strip!$G$5:$G$324,"Flow-on")+IFERROR(INDEX(CALC_Margins!$C$5:$J$15,MATCH($A48,CALC_Margins!$A$5:$A$15,0),6),0)</f>
        <v/>
      </c>
      <c r="I48" s="19">
        <f>SUMIFS(CALC_Strip!$L$5:$L$324,CALC_Strip!$D$5:$D$324,$A48,CALC_Strip!$B$5:$B$324,7,CALC_Strip!$G$5:$G$324,"Flow-on")+IFERROR(INDEX(CALC_Margins!$C$5:$J$15,MATCH($A48,CALC_Margins!$A$5:$A$15,0),7),0)</f>
        <v/>
      </c>
      <c r="J48" s="19">
        <f>SUMIFS(CALC_Strip!$L$5:$L$324,CALC_Strip!$D$5:$D$324,$A48,CALC_Strip!$B$5:$B$324,8,CALC_Strip!$G$5:$G$324,"Flow-on")+IFERROR(INDEX(CALC_Margins!$C$5:$J$15,MATCH($A48,CALC_Margins!$A$5:$A$15,0),8),0)</f>
        <v/>
      </c>
      <c r="K48" s="19">
        <f>SUMIFS(CALC_Strip!$L$5:$L$324,CALC_Strip!$D$5:$D$324,$A48,CALC_Strip!$B$5:$B$324,1,CALC_Strip!$G$5:$G$324,"Direct only")</f>
        <v/>
      </c>
      <c r="L48" s="19">
        <f>SUMIFS(CALC_Strip!$L$5:$L$324,CALC_Strip!$D$5:$D$324,$A48,CALC_Strip!$B$5:$B$324,2,CALC_Strip!$G$5:$G$324,"Direct only")</f>
        <v/>
      </c>
      <c r="M48" s="19">
        <f>SUMIFS(CALC_Strip!$L$5:$L$324,CALC_Strip!$D$5:$D$324,$A48,CALC_Strip!$B$5:$B$324,3,CALC_Strip!$G$5:$G$324,"Direct only")</f>
        <v/>
      </c>
      <c r="N48" s="19">
        <f>SUMIFS(CALC_Strip!$L$5:$L$324,CALC_Strip!$D$5:$D$324,$A48,CALC_Strip!$B$5:$B$324,4,CALC_Strip!$G$5:$G$324,"Direct only")</f>
        <v/>
      </c>
      <c r="O48" s="19">
        <f>SUMIFS(CALC_Strip!$L$5:$L$324,CALC_Strip!$D$5:$D$324,$A48,CALC_Strip!$B$5:$B$324,5,CALC_Strip!$G$5:$G$324,"Direct only")</f>
        <v/>
      </c>
      <c r="P48" s="19">
        <f>SUMIFS(CALC_Strip!$L$5:$L$324,CALC_Strip!$D$5:$D$324,$A48,CALC_Strip!$B$5:$B$324,6,CALC_Strip!$G$5:$G$324,"Direct only")</f>
        <v/>
      </c>
      <c r="Q48" s="19">
        <f>SUMIFS(CALC_Strip!$L$5:$L$324,CALC_Strip!$D$5:$D$324,$A48,CALC_Strip!$B$5:$B$324,7,CALC_Strip!$G$5:$G$324,"Direct only")</f>
        <v/>
      </c>
      <c r="R48" s="19">
        <f>SUMIFS(CALC_Strip!$L$5:$L$324,CALC_Strip!$D$5:$D$324,$A48,CALC_Strip!$B$5:$B$324,8,CALC_Strip!$G$5:$G$324,"Direct only")</f>
        <v/>
      </c>
      <c r="S48" s="19">
        <f>SUM($C48:$R48)</f>
        <v/>
      </c>
    </row>
    <row r="49">
      <c r="A49" s="2" t="inlineStr">
        <is>
          <t>2002</t>
        </is>
      </c>
      <c r="B49" s="2" t="inlineStr">
        <is>
          <t>Ceramic product manufacturing</t>
        </is>
      </c>
      <c r="C49" s="19">
        <f>SUMIFS(CALC_Strip!$L$5:$L$324,CALC_Strip!$D$5:$D$324,$A49,CALC_Strip!$B$5:$B$324,1,CALC_Strip!$G$5:$G$324,"Flow-on")+IFERROR(INDEX(CALC_Margins!$C$5:$J$15,MATCH($A49,CALC_Margins!$A$5:$A$15,0),1),0)</f>
        <v/>
      </c>
      <c r="D49" s="19">
        <f>SUMIFS(CALC_Strip!$L$5:$L$324,CALC_Strip!$D$5:$D$324,$A49,CALC_Strip!$B$5:$B$324,2,CALC_Strip!$G$5:$G$324,"Flow-on")+IFERROR(INDEX(CALC_Margins!$C$5:$J$15,MATCH($A49,CALC_Margins!$A$5:$A$15,0),2),0)</f>
        <v/>
      </c>
      <c r="E49" s="19">
        <f>SUMIFS(CALC_Strip!$L$5:$L$324,CALC_Strip!$D$5:$D$324,$A49,CALC_Strip!$B$5:$B$324,3,CALC_Strip!$G$5:$G$324,"Flow-on")+IFERROR(INDEX(CALC_Margins!$C$5:$J$15,MATCH($A49,CALC_Margins!$A$5:$A$15,0),3),0)</f>
        <v/>
      </c>
      <c r="F49" s="19">
        <f>SUMIFS(CALC_Strip!$L$5:$L$324,CALC_Strip!$D$5:$D$324,$A49,CALC_Strip!$B$5:$B$324,4,CALC_Strip!$G$5:$G$324,"Flow-on")+IFERROR(INDEX(CALC_Margins!$C$5:$J$15,MATCH($A49,CALC_Margins!$A$5:$A$15,0),4),0)</f>
        <v/>
      </c>
      <c r="G49" s="19">
        <f>SUMIFS(CALC_Strip!$L$5:$L$324,CALC_Strip!$D$5:$D$324,$A49,CALC_Strip!$B$5:$B$324,5,CALC_Strip!$G$5:$G$324,"Flow-on")+IFERROR(INDEX(CALC_Margins!$C$5:$J$15,MATCH($A49,CALC_Margins!$A$5:$A$15,0),5),0)</f>
        <v/>
      </c>
      <c r="H49" s="19">
        <f>SUMIFS(CALC_Strip!$L$5:$L$324,CALC_Strip!$D$5:$D$324,$A49,CALC_Strip!$B$5:$B$324,6,CALC_Strip!$G$5:$G$324,"Flow-on")+IFERROR(INDEX(CALC_Margins!$C$5:$J$15,MATCH($A49,CALC_Margins!$A$5:$A$15,0),6),0)</f>
        <v/>
      </c>
      <c r="I49" s="19">
        <f>SUMIFS(CALC_Strip!$L$5:$L$324,CALC_Strip!$D$5:$D$324,$A49,CALC_Strip!$B$5:$B$324,7,CALC_Strip!$G$5:$G$324,"Flow-on")+IFERROR(INDEX(CALC_Margins!$C$5:$J$15,MATCH($A49,CALC_Margins!$A$5:$A$15,0),7),0)</f>
        <v/>
      </c>
      <c r="J49" s="19">
        <f>SUMIFS(CALC_Strip!$L$5:$L$324,CALC_Strip!$D$5:$D$324,$A49,CALC_Strip!$B$5:$B$324,8,CALC_Strip!$G$5:$G$324,"Flow-on")+IFERROR(INDEX(CALC_Margins!$C$5:$J$15,MATCH($A49,CALC_Margins!$A$5:$A$15,0),8),0)</f>
        <v/>
      </c>
      <c r="K49" s="19">
        <f>SUMIFS(CALC_Strip!$L$5:$L$324,CALC_Strip!$D$5:$D$324,$A49,CALC_Strip!$B$5:$B$324,1,CALC_Strip!$G$5:$G$324,"Direct only")</f>
        <v/>
      </c>
      <c r="L49" s="19">
        <f>SUMIFS(CALC_Strip!$L$5:$L$324,CALC_Strip!$D$5:$D$324,$A49,CALC_Strip!$B$5:$B$324,2,CALC_Strip!$G$5:$G$324,"Direct only")</f>
        <v/>
      </c>
      <c r="M49" s="19">
        <f>SUMIFS(CALC_Strip!$L$5:$L$324,CALC_Strip!$D$5:$D$324,$A49,CALC_Strip!$B$5:$B$324,3,CALC_Strip!$G$5:$G$324,"Direct only")</f>
        <v/>
      </c>
      <c r="N49" s="19">
        <f>SUMIFS(CALC_Strip!$L$5:$L$324,CALC_Strip!$D$5:$D$324,$A49,CALC_Strip!$B$5:$B$324,4,CALC_Strip!$G$5:$G$324,"Direct only")</f>
        <v/>
      </c>
      <c r="O49" s="19">
        <f>SUMIFS(CALC_Strip!$L$5:$L$324,CALC_Strip!$D$5:$D$324,$A49,CALC_Strip!$B$5:$B$324,5,CALC_Strip!$G$5:$G$324,"Direct only")</f>
        <v/>
      </c>
      <c r="P49" s="19">
        <f>SUMIFS(CALC_Strip!$L$5:$L$324,CALC_Strip!$D$5:$D$324,$A49,CALC_Strip!$B$5:$B$324,6,CALC_Strip!$G$5:$G$324,"Direct only")</f>
        <v/>
      </c>
      <c r="Q49" s="19">
        <f>SUMIFS(CALC_Strip!$L$5:$L$324,CALC_Strip!$D$5:$D$324,$A49,CALC_Strip!$B$5:$B$324,7,CALC_Strip!$G$5:$G$324,"Direct only")</f>
        <v/>
      </c>
      <c r="R49" s="19">
        <f>SUMIFS(CALC_Strip!$L$5:$L$324,CALC_Strip!$D$5:$D$324,$A49,CALC_Strip!$B$5:$B$324,8,CALC_Strip!$G$5:$G$324,"Direct only")</f>
        <v/>
      </c>
      <c r="S49" s="19">
        <f>SUM($C49:$R49)</f>
        <v/>
      </c>
    </row>
    <row r="50">
      <c r="A50" s="2" t="inlineStr">
        <is>
          <t>2003</t>
        </is>
      </c>
      <c r="B50" s="2" t="inlineStr">
        <is>
          <t>Cement, lime and ready-mixed concrete manufacturing</t>
        </is>
      </c>
      <c r="C50" s="19">
        <f>SUMIFS(CALC_Strip!$L$5:$L$324,CALC_Strip!$D$5:$D$324,$A50,CALC_Strip!$B$5:$B$324,1,CALC_Strip!$G$5:$G$324,"Flow-on")+IFERROR(INDEX(CALC_Margins!$C$5:$J$15,MATCH($A50,CALC_Margins!$A$5:$A$15,0),1),0)</f>
        <v/>
      </c>
      <c r="D50" s="19">
        <f>SUMIFS(CALC_Strip!$L$5:$L$324,CALC_Strip!$D$5:$D$324,$A50,CALC_Strip!$B$5:$B$324,2,CALC_Strip!$G$5:$G$324,"Flow-on")+IFERROR(INDEX(CALC_Margins!$C$5:$J$15,MATCH($A50,CALC_Margins!$A$5:$A$15,0),2),0)</f>
        <v/>
      </c>
      <c r="E50" s="19">
        <f>SUMIFS(CALC_Strip!$L$5:$L$324,CALC_Strip!$D$5:$D$324,$A50,CALC_Strip!$B$5:$B$324,3,CALC_Strip!$G$5:$G$324,"Flow-on")+IFERROR(INDEX(CALC_Margins!$C$5:$J$15,MATCH($A50,CALC_Margins!$A$5:$A$15,0),3),0)</f>
        <v/>
      </c>
      <c r="F50" s="19">
        <f>SUMIFS(CALC_Strip!$L$5:$L$324,CALC_Strip!$D$5:$D$324,$A50,CALC_Strip!$B$5:$B$324,4,CALC_Strip!$G$5:$G$324,"Flow-on")+IFERROR(INDEX(CALC_Margins!$C$5:$J$15,MATCH($A50,CALC_Margins!$A$5:$A$15,0),4),0)</f>
        <v/>
      </c>
      <c r="G50" s="19">
        <f>SUMIFS(CALC_Strip!$L$5:$L$324,CALC_Strip!$D$5:$D$324,$A50,CALC_Strip!$B$5:$B$324,5,CALC_Strip!$G$5:$G$324,"Flow-on")+IFERROR(INDEX(CALC_Margins!$C$5:$J$15,MATCH($A50,CALC_Margins!$A$5:$A$15,0),5),0)</f>
        <v/>
      </c>
      <c r="H50" s="19">
        <f>SUMIFS(CALC_Strip!$L$5:$L$324,CALC_Strip!$D$5:$D$324,$A50,CALC_Strip!$B$5:$B$324,6,CALC_Strip!$G$5:$G$324,"Flow-on")+IFERROR(INDEX(CALC_Margins!$C$5:$J$15,MATCH($A50,CALC_Margins!$A$5:$A$15,0),6),0)</f>
        <v/>
      </c>
      <c r="I50" s="19">
        <f>SUMIFS(CALC_Strip!$L$5:$L$324,CALC_Strip!$D$5:$D$324,$A50,CALC_Strip!$B$5:$B$324,7,CALC_Strip!$G$5:$G$324,"Flow-on")+IFERROR(INDEX(CALC_Margins!$C$5:$J$15,MATCH($A50,CALC_Margins!$A$5:$A$15,0),7),0)</f>
        <v/>
      </c>
      <c r="J50" s="19">
        <f>SUMIFS(CALC_Strip!$L$5:$L$324,CALC_Strip!$D$5:$D$324,$A50,CALC_Strip!$B$5:$B$324,8,CALC_Strip!$G$5:$G$324,"Flow-on")+IFERROR(INDEX(CALC_Margins!$C$5:$J$15,MATCH($A50,CALC_Margins!$A$5:$A$15,0),8),0)</f>
        <v/>
      </c>
      <c r="K50" s="19">
        <f>SUMIFS(CALC_Strip!$L$5:$L$324,CALC_Strip!$D$5:$D$324,$A50,CALC_Strip!$B$5:$B$324,1,CALC_Strip!$G$5:$G$324,"Direct only")</f>
        <v/>
      </c>
      <c r="L50" s="19">
        <f>SUMIFS(CALC_Strip!$L$5:$L$324,CALC_Strip!$D$5:$D$324,$A50,CALC_Strip!$B$5:$B$324,2,CALC_Strip!$G$5:$G$324,"Direct only")</f>
        <v/>
      </c>
      <c r="M50" s="19">
        <f>SUMIFS(CALC_Strip!$L$5:$L$324,CALC_Strip!$D$5:$D$324,$A50,CALC_Strip!$B$5:$B$324,3,CALC_Strip!$G$5:$G$324,"Direct only")</f>
        <v/>
      </c>
      <c r="N50" s="19">
        <f>SUMIFS(CALC_Strip!$L$5:$L$324,CALC_Strip!$D$5:$D$324,$A50,CALC_Strip!$B$5:$B$324,4,CALC_Strip!$G$5:$G$324,"Direct only")</f>
        <v/>
      </c>
      <c r="O50" s="19">
        <f>SUMIFS(CALC_Strip!$L$5:$L$324,CALC_Strip!$D$5:$D$324,$A50,CALC_Strip!$B$5:$B$324,5,CALC_Strip!$G$5:$G$324,"Direct only")</f>
        <v/>
      </c>
      <c r="P50" s="19">
        <f>SUMIFS(CALC_Strip!$L$5:$L$324,CALC_Strip!$D$5:$D$324,$A50,CALC_Strip!$B$5:$B$324,6,CALC_Strip!$G$5:$G$324,"Direct only")</f>
        <v/>
      </c>
      <c r="Q50" s="19">
        <f>SUMIFS(CALC_Strip!$L$5:$L$324,CALC_Strip!$D$5:$D$324,$A50,CALC_Strip!$B$5:$B$324,7,CALC_Strip!$G$5:$G$324,"Direct only")</f>
        <v/>
      </c>
      <c r="R50" s="19">
        <f>SUMIFS(CALC_Strip!$L$5:$L$324,CALC_Strip!$D$5:$D$324,$A50,CALC_Strip!$B$5:$B$324,8,CALC_Strip!$G$5:$G$324,"Direct only")</f>
        <v/>
      </c>
      <c r="S50" s="19">
        <f>SUM($C50:$R50)</f>
        <v/>
      </c>
    </row>
    <row r="51">
      <c r="A51" s="2" t="inlineStr">
        <is>
          <t>2004</t>
        </is>
      </c>
      <c r="B51" s="2" t="inlineStr">
        <is>
          <t>Plaster and concrete product manufacturing</t>
        </is>
      </c>
      <c r="C51" s="19">
        <f>SUMIFS(CALC_Strip!$L$5:$L$324,CALC_Strip!$D$5:$D$324,$A51,CALC_Strip!$B$5:$B$324,1,CALC_Strip!$G$5:$G$324,"Flow-on")+IFERROR(INDEX(CALC_Margins!$C$5:$J$15,MATCH($A51,CALC_Margins!$A$5:$A$15,0),1),0)</f>
        <v/>
      </c>
      <c r="D51" s="19">
        <f>SUMIFS(CALC_Strip!$L$5:$L$324,CALC_Strip!$D$5:$D$324,$A51,CALC_Strip!$B$5:$B$324,2,CALC_Strip!$G$5:$G$324,"Flow-on")+IFERROR(INDEX(CALC_Margins!$C$5:$J$15,MATCH($A51,CALC_Margins!$A$5:$A$15,0),2),0)</f>
        <v/>
      </c>
      <c r="E51" s="19">
        <f>SUMIFS(CALC_Strip!$L$5:$L$324,CALC_Strip!$D$5:$D$324,$A51,CALC_Strip!$B$5:$B$324,3,CALC_Strip!$G$5:$G$324,"Flow-on")+IFERROR(INDEX(CALC_Margins!$C$5:$J$15,MATCH($A51,CALC_Margins!$A$5:$A$15,0),3),0)</f>
        <v/>
      </c>
      <c r="F51" s="19">
        <f>SUMIFS(CALC_Strip!$L$5:$L$324,CALC_Strip!$D$5:$D$324,$A51,CALC_Strip!$B$5:$B$324,4,CALC_Strip!$G$5:$G$324,"Flow-on")+IFERROR(INDEX(CALC_Margins!$C$5:$J$15,MATCH($A51,CALC_Margins!$A$5:$A$15,0),4),0)</f>
        <v/>
      </c>
      <c r="G51" s="19">
        <f>SUMIFS(CALC_Strip!$L$5:$L$324,CALC_Strip!$D$5:$D$324,$A51,CALC_Strip!$B$5:$B$324,5,CALC_Strip!$G$5:$G$324,"Flow-on")+IFERROR(INDEX(CALC_Margins!$C$5:$J$15,MATCH($A51,CALC_Margins!$A$5:$A$15,0),5),0)</f>
        <v/>
      </c>
      <c r="H51" s="19">
        <f>SUMIFS(CALC_Strip!$L$5:$L$324,CALC_Strip!$D$5:$D$324,$A51,CALC_Strip!$B$5:$B$324,6,CALC_Strip!$G$5:$G$324,"Flow-on")+IFERROR(INDEX(CALC_Margins!$C$5:$J$15,MATCH($A51,CALC_Margins!$A$5:$A$15,0),6),0)</f>
        <v/>
      </c>
      <c r="I51" s="19">
        <f>SUMIFS(CALC_Strip!$L$5:$L$324,CALC_Strip!$D$5:$D$324,$A51,CALC_Strip!$B$5:$B$324,7,CALC_Strip!$G$5:$G$324,"Flow-on")+IFERROR(INDEX(CALC_Margins!$C$5:$J$15,MATCH($A51,CALC_Margins!$A$5:$A$15,0),7),0)</f>
        <v/>
      </c>
      <c r="J51" s="19">
        <f>SUMIFS(CALC_Strip!$L$5:$L$324,CALC_Strip!$D$5:$D$324,$A51,CALC_Strip!$B$5:$B$324,8,CALC_Strip!$G$5:$G$324,"Flow-on")+IFERROR(INDEX(CALC_Margins!$C$5:$J$15,MATCH($A51,CALC_Margins!$A$5:$A$15,0),8),0)</f>
        <v/>
      </c>
      <c r="K51" s="19">
        <f>SUMIFS(CALC_Strip!$L$5:$L$324,CALC_Strip!$D$5:$D$324,$A51,CALC_Strip!$B$5:$B$324,1,CALC_Strip!$G$5:$G$324,"Direct only")</f>
        <v/>
      </c>
      <c r="L51" s="19">
        <f>SUMIFS(CALC_Strip!$L$5:$L$324,CALC_Strip!$D$5:$D$324,$A51,CALC_Strip!$B$5:$B$324,2,CALC_Strip!$G$5:$G$324,"Direct only")</f>
        <v/>
      </c>
      <c r="M51" s="19">
        <f>SUMIFS(CALC_Strip!$L$5:$L$324,CALC_Strip!$D$5:$D$324,$A51,CALC_Strip!$B$5:$B$324,3,CALC_Strip!$G$5:$G$324,"Direct only")</f>
        <v/>
      </c>
      <c r="N51" s="19">
        <f>SUMIFS(CALC_Strip!$L$5:$L$324,CALC_Strip!$D$5:$D$324,$A51,CALC_Strip!$B$5:$B$324,4,CALC_Strip!$G$5:$G$324,"Direct only")</f>
        <v/>
      </c>
      <c r="O51" s="19">
        <f>SUMIFS(CALC_Strip!$L$5:$L$324,CALC_Strip!$D$5:$D$324,$A51,CALC_Strip!$B$5:$B$324,5,CALC_Strip!$G$5:$G$324,"Direct only")</f>
        <v/>
      </c>
      <c r="P51" s="19">
        <f>SUMIFS(CALC_Strip!$L$5:$L$324,CALC_Strip!$D$5:$D$324,$A51,CALC_Strip!$B$5:$B$324,6,CALC_Strip!$G$5:$G$324,"Direct only")</f>
        <v/>
      </c>
      <c r="Q51" s="19">
        <f>SUMIFS(CALC_Strip!$L$5:$L$324,CALC_Strip!$D$5:$D$324,$A51,CALC_Strip!$B$5:$B$324,7,CALC_Strip!$G$5:$G$324,"Direct only")</f>
        <v/>
      </c>
      <c r="R51" s="19">
        <f>SUMIFS(CALC_Strip!$L$5:$L$324,CALC_Strip!$D$5:$D$324,$A51,CALC_Strip!$B$5:$B$324,8,CALC_Strip!$G$5:$G$324,"Direct only")</f>
        <v/>
      </c>
      <c r="S51" s="19">
        <f>SUM($C51:$R51)</f>
        <v/>
      </c>
    </row>
    <row r="52">
      <c r="A52" s="2" t="inlineStr">
        <is>
          <t>2005</t>
        </is>
      </c>
      <c r="B52" s="2" t="inlineStr">
        <is>
          <t>Other non-metallic mineral product manufacturing</t>
        </is>
      </c>
      <c r="C52" s="19">
        <f>SUMIFS(CALC_Strip!$L$5:$L$324,CALC_Strip!$D$5:$D$324,$A52,CALC_Strip!$B$5:$B$324,1,CALC_Strip!$G$5:$G$324,"Flow-on")+IFERROR(INDEX(CALC_Margins!$C$5:$J$15,MATCH($A52,CALC_Margins!$A$5:$A$15,0),1),0)</f>
        <v/>
      </c>
      <c r="D52" s="19">
        <f>SUMIFS(CALC_Strip!$L$5:$L$324,CALC_Strip!$D$5:$D$324,$A52,CALC_Strip!$B$5:$B$324,2,CALC_Strip!$G$5:$G$324,"Flow-on")+IFERROR(INDEX(CALC_Margins!$C$5:$J$15,MATCH($A52,CALC_Margins!$A$5:$A$15,0),2),0)</f>
        <v/>
      </c>
      <c r="E52" s="19">
        <f>SUMIFS(CALC_Strip!$L$5:$L$324,CALC_Strip!$D$5:$D$324,$A52,CALC_Strip!$B$5:$B$324,3,CALC_Strip!$G$5:$G$324,"Flow-on")+IFERROR(INDEX(CALC_Margins!$C$5:$J$15,MATCH($A52,CALC_Margins!$A$5:$A$15,0),3),0)</f>
        <v/>
      </c>
      <c r="F52" s="19">
        <f>SUMIFS(CALC_Strip!$L$5:$L$324,CALC_Strip!$D$5:$D$324,$A52,CALC_Strip!$B$5:$B$324,4,CALC_Strip!$G$5:$G$324,"Flow-on")+IFERROR(INDEX(CALC_Margins!$C$5:$J$15,MATCH($A52,CALC_Margins!$A$5:$A$15,0),4),0)</f>
        <v/>
      </c>
      <c r="G52" s="19">
        <f>SUMIFS(CALC_Strip!$L$5:$L$324,CALC_Strip!$D$5:$D$324,$A52,CALC_Strip!$B$5:$B$324,5,CALC_Strip!$G$5:$G$324,"Flow-on")+IFERROR(INDEX(CALC_Margins!$C$5:$J$15,MATCH($A52,CALC_Margins!$A$5:$A$15,0),5),0)</f>
        <v/>
      </c>
      <c r="H52" s="19">
        <f>SUMIFS(CALC_Strip!$L$5:$L$324,CALC_Strip!$D$5:$D$324,$A52,CALC_Strip!$B$5:$B$324,6,CALC_Strip!$G$5:$G$324,"Flow-on")+IFERROR(INDEX(CALC_Margins!$C$5:$J$15,MATCH($A52,CALC_Margins!$A$5:$A$15,0),6),0)</f>
        <v/>
      </c>
      <c r="I52" s="19">
        <f>SUMIFS(CALC_Strip!$L$5:$L$324,CALC_Strip!$D$5:$D$324,$A52,CALC_Strip!$B$5:$B$324,7,CALC_Strip!$G$5:$G$324,"Flow-on")+IFERROR(INDEX(CALC_Margins!$C$5:$J$15,MATCH($A52,CALC_Margins!$A$5:$A$15,0),7),0)</f>
        <v/>
      </c>
      <c r="J52" s="19">
        <f>SUMIFS(CALC_Strip!$L$5:$L$324,CALC_Strip!$D$5:$D$324,$A52,CALC_Strip!$B$5:$B$324,8,CALC_Strip!$G$5:$G$324,"Flow-on")+IFERROR(INDEX(CALC_Margins!$C$5:$J$15,MATCH($A52,CALC_Margins!$A$5:$A$15,0),8),0)</f>
        <v/>
      </c>
      <c r="K52" s="19">
        <f>SUMIFS(CALC_Strip!$L$5:$L$324,CALC_Strip!$D$5:$D$324,$A52,CALC_Strip!$B$5:$B$324,1,CALC_Strip!$G$5:$G$324,"Direct only")</f>
        <v/>
      </c>
      <c r="L52" s="19">
        <f>SUMIFS(CALC_Strip!$L$5:$L$324,CALC_Strip!$D$5:$D$324,$A52,CALC_Strip!$B$5:$B$324,2,CALC_Strip!$G$5:$G$324,"Direct only")</f>
        <v/>
      </c>
      <c r="M52" s="19">
        <f>SUMIFS(CALC_Strip!$L$5:$L$324,CALC_Strip!$D$5:$D$324,$A52,CALC_Strip!$B$5:$B$324,3,CALC_Strip!$G$5:$G$324,"Direct only")</f>
        <v/>
      </c>
      <c r="N52" s="19">
        <f>SUMIFS(CALC_Strip!$L$5:$L$324,CALC_Strip!$D$5:$D$324,$A52,CALC_Strip!$B$5:$B$324,4,CALC_Strip!$G$5:$G$324,"Direct only")</f>
        <v/>
      </c>
      <c r="O52" s="19">
        <f>SUMIFS(CALC_Strip!$L$5:$L$324,CALC_Strip!$D$5:$D$324,$A52,CALC_Strip!$B$5:$B$324,5,CALC_Strip!$G$5:$G$324,"Direct only")</f>
        <v/>
      </c>
      <c r="P52" s="19">
        <f>SUMIFS(CALC_Strip!$L$5:$L$324,CALC_Strip!$D$5:$D$324,$A52,CALC_Strip!$B$5:$B$324,6,CALC_Strip!$G$5:$G$324,"Direct only")</f>
        <v/>
      </c>
      <c r="Q52" s="19">
        <f>SUMIFS(CALC_Strip!$L$5:$L$324,CALC_Strip!$D$5:$D$324,$A52,CALC_Strip!$B$5:$B$324,7,CALC_Strip!$G$5:$G$324,"Direct only")</f>
        <v/>
      </c>
      <c r="R52" s="19">
        <f>SUMIFS(CALC_Strip!$L$5:$L$324,CALC_Strip!$D$5:$D$324,$A52,CALC_Strip!$B$5:$B$324,8,CALC_Strip!$G$5:$G$324,"Direct only")</f>
        <v/>
      </c>
      <c r="S52" s="19">
        <f>SUM($C52:$R52)</f>
        <v/>
      </c>
    </row>
    <row r="53">
      <c r="A53" s="2" t="inlineStr">
        <is>
          <t>2101</t>
        </is>
      </c>
      <c r="B53" s="2" t="inlineStr">
        <is>
          <t>Iron and steel manufacturing</t>
        </is>
      </c>
      <c r="C53" s="19">
        <f>SUMIFS(CALC_Strip!$L$5:$L$324,CALC_Strip!$D$5:$D$324,$A53,CALC_Strip!$B$5:$B$324,1,CALC_Strip!$G$5:$G$324,"Flow-on")+IFERROR(INDEX(CALC_Margins!$C$5:$J$15,MATCH($A53,CALC_Margins!$A$5:$A$15,0),1),0)</f>
        <v/>
      </c>
      <c r="D53" s="19">
        <f>SUMIFS(CALC_Strip!$L$5:$L$324,CALC_Strip!$D$5:$D$324,$A53,CALC_Strip!$B$5:$B$324,2,CALC_Strip!$G$5:$G$324,"Flow-on")+IFERROR(INDEX(CALC_Margins!$C$5:$J$15,MATCH($A53,CALC_Margins!$A$5:$A$15,0),2),0)</f>
        <v/>
      </c>
      <c r="E53" s="19">
        <f>SUMIFS(CALC_Strip!$L$5:$L$324,CALC_Strip!$D$5:$D$324,$A53,CALC_Strip!$B$5:$B$324,3,CALC_Strip!$G$5:$G$324,"Flow-on")+IFERROR(INDEX(CALC_Margins!$C$5:$J$15,MATCH($A53,CALC_Margins!$A$5:$A$15,0),3),0)</f>
        <v/>
      </c>
      <c r="F53" s="19">
        <f>SUMIFS(CALC_Strip!$L$5:$L$324,CALC_Strip!$D$5:$D$324,$A53,CALC_Strip!$B$5:$B$324,4,CALC_Strip!$G$5:$G$324,"Flow-on")+IFERROR(INDEX(CALC_Margins!$C$5:$J$15,MATCH($A53,CALC_Margins!$A$5:$A$15,0),4),0)</f>
        <v/>
      </c>
      <c r="G53" s="19">
        <f>SUMIFS(CALC_Strip!$L$5:$L$324,CALC_Strip!$D$5:$D$324,$A53,CALC_Strip!$B$5:$B$324,5,CALC_Strip!$G$5:$G$324,"Flow-on")+IFERROR(INDEX(CALC_Margins!$C$5:$J$15,MATCH($A53,CALC_Margins!$A$5:$A$15,0),5),0)</f>
        <v/>
      </c>
      <c r="H53" s="19">
        <f>SUMIFS(CALC_Strip!$L$5:$L$324,CALC_Strip!$D$5:$D$324,$A53,CALC_Strip!$B$5:$B$324,6,CALC_Strip!$G$5:$G$324,"Flow-on")+IFERROR(INDEX(CALC_Margins!$C$5:$J$15,MATCH($A53,CALC_Margins!$A$5:$A$15,0),6),0)</f>
        <v/>
      </c>
      <c r="I53" s="19">
        <f>SUMIFS(CALC_Strip!$L$5:$L$324,CALC_Strip!$D$5:$D$324,$A53,CALC_Strip!$B$5:$B$324,7,CALC_Strip!$G$5:$G$324,"Flow-on")+IFERROR(INDEX(CALC_Margins!$C$5:$J$15,MATCH($A53,CALC_Margins!$A$5:$A$15,0),7),0)</f>
        <v/>
      </c>
      <c r="J53" s="19">
        <f>SUMIFS(CALC_Strip!$L$5:$L$324,CALC_Strip!$D$5:$D$324,$A53,CALC_Strip!$B$5:$B$324,8,CALC_Strip!$G$5:$G$324,"Flow-on")+IFERROR(INDEX(CALC_Margins!$C$5:$J$15,MATCH($A53,CALC_Margins!$A$5:$A$15,0),8),0)</f>
        <v/>
      </c>
      <c r="K53" s="19">
        <f>SUMIFS(CALC_Strip!$L$5:$L$324,CALC_Strip!$D$5:$D$324,$A53,CALC_Strip!$B$5:$B$324,1,CALC_Strip!$G$5:$G$324,"Direct only")</f>
        <v/>
      </c>
      <c r="L53" s="19">
        <f>SUMIFS(CALC_Strip!$L$5:$L$324,CALC_Strip!$D$5:$D$324,$A53,CALC_Strip!$B$5:$B$324,2,CALC_Strip!$G$5:$G$324,"Direct only")</f>
        <v/>
      </c>
      <c r="M53" s="19">
        <f>SUMIFS(CALC_Strip!$L$5:$L$324,CALC_Strip!$D$5:$D$324,$A53,CALC_Strip!$B$5:$B$324,3,CALC_Strip!$G$5:$G$324,"Direct only")</f>
        <v/>
      </c>
      <c r="N53" s="19">
        <f>SUMIFS(CALC_Strip!$L$5:$L$324,CALC_Strip!$D$5:$D$324,$A53,CALC_Strip!$B$5:$B$324,4,CALC_Strip!$G$5:$G$324,"Direct only")</f>
        <v/>
      </c>
      <c r="O53" s="19">
        <f>SUMIFS(CALC_Strip!$L$5:$L$324,CALC_Strip!$D$5:$D$324,$A53,CALC_Strip!$B$5:$B$324,5,CALC_Strip!$G$5:$G$324,"Direct only")</f>
        <v/>
      </c>
      <c r="P53" s="19">
        <f>SUMIFS(CALC_Strip!$L$5:$L$324,CALC_Strip!$D$5:$D$324,$A53,CALC_Strip!$B$5:$B$324,6,CALC_Strip!$G$5:$G$324,"Direct only")</f>
        <v/>
      </c>
      <c r="Q53" s="19">
        <f>SUMIFS(CALC_Strip!$L$5:$L$324,CALC_Strip!$D$5:$D$324,$A53,CALC_Strip!$B$5:$B$324,7,CALC_Strip!$G$5:$G$324,"Direct only")</f>
        <v/>
      </c>
      <c r="R53" s="19">
        <f>SUMIFS(CALC_Strip!$L$5:$L$324,CALC_Strip!$D$5:$D$324,$A53,CALC_Strip!$B$5:$B$324,8,CALC_Strip!$G$5:$G$324,"Direct only")</f>
        <v/>
      </c>
      <c r="S53" s="19">
        <f>SUM($C53:$R53)</f>
        <v/>
      </c>
    </row>
    <row r="54">
      <c r="A54" s="2" t="inlineStr">
        <is>
          <t>2102</t>
        </is>
      </c>
      <c r="B54" s="2" t="inlineStr">
        <is>
          <t>Basic non-ferrous metal manufacturing</t>
        </is>
      </c>
      <c r="C54" s="19">
        <f>SUMIFS(CALC_Strip!$L$5:$L$324,CALC_Strip!$D$5:$D$324,$A54,CALC_Strip!$B$5:$B$324,1,CALC_Strip!$G$5:$G$324,"Flow-on")+IFERROR(INDEX(CALC_Margins!$C$5:$J$15,MATCH($A54,CALC_Margins!$A$5:$A$15,0),1),0)</f>
        <v/>
      </c>
      <c r="D54" s="19">
        <f>SUMIFS(CALC_Strip!$L$5:$L$324,CALC_Strip!$D$5:$D$324,$A54,CALC_Strip!$B$5:$B$324,2,CALC_Strip!$G$5:$G$324,"Flow-on")+IFERROR(INDEX(CALC_Margins!$C$5:$J$15,MATCH($A54,CALC_Margins!$A$5:$A$15,0),2),0)</f>
        <v/>
      </c>
      <c r="E54" s="19">
        <f>SUMIFS(CALC_Strip!$L$5:$L$324,CALC_Strip!$D$5:$D$324,$A54,CALC_Strip!$B$5:$B$324,3,CALC_Strip!$G$5:$G$324,"Flow-on")+IFERROR(INDEX(CALC_Margins!$C$5:$J$15,MATCH($A54,CALC_Margins!$A$5:$A$15,0),3),0)</f>
        <v/>
      </c>
      <c r="F54" s="19">
        <f>SUMIFS(CALC_Strip!$L$5:$L$324,CALC_Strip!$D$5:$D$324,$A54,CALC_Strip!$B$5:$B$324,4,CALC_Strip!$G$5:$G$324,"Flow-on")+IFERROR(INDEX(CALC_Margins!$C$5:$J$15,MATCH($A54,CALC_Margins!$A$5:$A$15,0),4),0)</f>
        <v/>
      </c>
      <c r="G54" s="19">
        <f>SUMIFS(CALC_Strip!$L$5:$L$324,CALC_Strip!$D$5:$D$324,$A54,CALC_Strip!$B$5:$B$324,5,CALC_Strip!$G$5:$G$324,"Flow-on")+IFERROR(INDEX(CALC_Margins!$C$5:$J$15,MATCH($A54,CALC_Margins!$A$5:$A$15,0),5),0)</f>
        <v/>
      </c>
      <c r="H54" s="19">
        <f>SUMIFS(CALC_Strip!$L$5:$L$324,CALC_Strip!$D$5:$D$324,$A54,CALC_Strip!$B$5:$B$324,6,CALC_Strip!$G$5:$G$324,"Flow-on")+IFERROR(INDEX(CALC_Margins!$C$5:$J$15,MATCH($A54,CALC_Margins!$A$5:$A$15,0),6),0)</f>
        <v/>
      </c>
      <c r="I54" s="19">
        <f>SUMIFS(CALC_Strip!$L$5:$L$324,CALC_Strip!$D$5:$D$324,$A54,CALC_Strip!$B$5:$B$324,7,CALC_Strip!$G$5:$G$324,"Flow-on")+IFERROR(INDEX(CALC_Margins!$C$5:$J$15,MATCH($A54,CALC_Margins!$A$5:$A$15,0),7),0)</f>
        <v/>
      </c>
      <c r="J54" s="19">
        <f>SUMIFS(CALC_Strip!$L$5:$L$324,CALC_Strip!$D$5:$D$324,$A54,CALC_Strip!$B$5:$B$324,8,CALC_Strip!$G$5:$G$324,"Flow-on")+IFERROR(INDEX(CALC_Margins!$C$5:$J$15,MATCH($A54,CALC_Margins!$A$5:$A$15,0),8),0)</f>
        <v/>
      </c>
      <c r="K54" s="19">
        <f>SUMIFS(CALC_Strip!$L$5:$L$324,CALC_Strip!$D$5:$D$324,$A54,CALC_Strip!$B$5:$B$324,1,CALC_Strip!$G$5:$G$324,"Direct only")</f>
        <v/>
      </c>
      <c r="L54" s="19">
        <f>SUMIFS(CALC_Strip!$L$5:$L$324,CALC_Strip!$D$5:$D$324,$A54,CALC_Strip!$B$5:$B$324,2,CALC_Strip!$G$5:$G$324,"Direct only")</f>
        <v/>
      </c>
      <c r="M54" s="19">
        <f>SUMIFS(CALC_Strip!$L$5:$L$324,CALC_Strip!$D$5:$D$324,$A54,CALC_Strip!$B$5:$B$324,3,CALC_Strip!$G$5:$G$324,"Direct only")</f>
        <v/>
      </c>
      <c r="N54" s="19">
        <f>SUMIFS(CALC_Strip!$L$5:$L$324,CALC_Strip!$D$5:$D$324,$A54,CALC_Strip!$B$5:$B$324,4,CALC_Strip!$G$5:$G$324,"Direct only")</f>
        <v/>
      </c>
      <c r="O54" s="19">
        <f>SUMIFS(CALC_Strip!$L$5:$L$324,CALC_Strip!$D$5:$D$324,$A54,CALC_Strip!$B$5:$B$324,5,CALC_Strip!$G$5:$G$324,"Direct only")</f>
        <v/>
      </c>
      <c r="P54" s="19">
        <f>SUMIFS(CALC_Strip!$L$5:$L$324,CALC_Strip!$D$5:$D$324,$A54,CALC_Strip!$B$5:$B$324,6,CALC_Strip!$G$5:$G$324,"Direct only")</f>
        <v/>
      </c>
      <c r="Q54" s="19">
        <f>SUMIFS(CALC_Strip!$L$5:$L$324,CALC_Strip!$D$5:$D$324,$A54,CALC_Strip!$B$5:$B$324,7,CALC_Strip!$G$5:$G$324,"Direct only")</f>
        <v/>
      </c>
      <c r="R54" s="19">
        <f>SUMIFS(CALC_Strip!$L$5:$L$324,CALC_Strip!$D$5:$D$324,$A54,CALC_Strip!$B$5:$B$324,8,CALC_Strip!$G$5:$G$324,"Direct only")</f>
        <v/>
      </c>
      <c r="S54" s="19">
        <f>SUM($C54:$R54)</f>
        <v/>
      </c>
    </row>
    <row r="55">
      <c r="A55" s="2" t="inlineStr">
        <is>
          <t>2201</t>
        </is>
      </c>
      <c r="B55" s="2" t="inlineStr">
        <is>
          <t>Forged iron and steel product manufacturing</t>
        </is>
      </c>
      <c r="C55" s="19">
        <f>SUMIFS(CALC_Strip!$L$5:$L$324,CALC_Strip!$D$5:$D$324,$A55,CALC_Strip!$B$5:$B$324,1,CALC_Strip!$G$5:$G$324,"Flow-on")+IFERROR(INDEX(CALC_Margins!$C$5:$J$15,MATCH($A55,CALC_Margins!$A$5:$A$15,0),1),0)</f>
        <v/>
      </c>
      <c r="D55" s="19">
        <f>SUMIFS(CALC_Strip!$L$5:$L$324,CALC_Strip!$D$5:$D$324,$A55,CALC_Strip!$B$5:$B$324,2,CALC_Strip!$G$5:$G$324,"Flow-on")+IFERROR(INDEX(CALC_Margins!$C$5:$J$15,MATCH($A55,CALC_Margins!$A$5:$A$15,0),2),0)</f>
        <v/>
      </c>
      <c r="E55" s="19">
        <f>SUMIFS(CALC_Strip!$L$5:$L$324,CALC_Strip!$D$5:$D$324,$A55,CALC_Strip!$B$5:$B$324,3,CALC_Strip!$G$5:$G$324,"Flow-on")+IFERROR(INDEX(CALC_Margins!$C$5:$J$15,MATCH($A55,CALC_Margins!$A$5:$A$15,0),3),0)</f>
        <v/>
      </c>
      <c r="F55" s="19">
        <f>SUMIFS(CALC_Strip!$L$5:$L$324,CALC_Strip!$D$5:$D$324,$A55,CALC_Strip!$B$5:$B$324,4,CALC_Strip!$G$5:$G$324,"Flow-on")+IFERROR(INDEX(CALC_Margins!$C$5:$J$15,MATCH($A55,CALC_Margins!$A$5:$A$15,0),4),0)</f>
        <v/>
      </c>
      <c r="G55" s="19">
        <f>SUMIFS(CALC_Strip!$L$5:$L$324,CALC_Strip!$D$5:$D$324,$A55,CALC_Strip!$B$5:$B$324,5,CALC_Strip!$G$5:$G$324,"Flow-on")+IFERROR(INDEX(CALC_Margins!$C$5:$J$15,MATCH($A55,CALC_Margins!$A$5:$A$15,0),5),0)</f>
        <v/>
      </c>
      <c r="H55" s="19">
        <f>SUMIFS(CALC_Strip!$L$5:$L$324,CALC_Strip!$D$5:$D$324,$A55,CALC_Strip!$B$5:$B$324,6,CALC_Strip!$G$5:$G$324,"Flow-on")+IFERROR(INDEX(CALC_Margins!$C$5:$J$15,MATCH($A55,CALC_Margins!$A$5:$A$15,0),6),0)</f>
        <v/>
      </c>
      <c r="I55" s="19">
        <f>SUMIFS(CALC_Strip!$L$5:$L$324,CALC_Strip!$D$5:$D$324,$A55,CALC_Strip!$B$5:$B$324,7,CALC_Strip!$G$5:$G$324,"Flow-on")+IFERROR(INDEX(CALC_Margins!$C$5:$J$15,MATCH($A55,CALC_Margins!$A$5:$A$15,0),7),0)</f>
        <v/>
      </c>
      <c r="J55" s="19">
        <f>SUMIFS(CALC_Strip!$L$5:$L$324,CALC_Strip!$D$5:$D$324,$A55,CALC_Strip!$B$5:$B$324,8,CALC_Strip!$G$5:$G$324,"Flow-on")+IFERROR(INDEX(CALC_Margins!$C$5:$J$15,MATCH($A55,CALC_Margins!$A$5:$A$15,0),8),0)</f>
        <v/>
      </c>
      <c r="K55" s="19">
        <f>SUMIFS(CALC_Strip!$L$5:$L$324,CALC_Strip!$D$5:$D$324,$A55,CALC_Strip!$B$5:$B$324,1,CALC_Strip!$G$5:$G$324,"Direct only")</f>
        <v/>
      </c>
      <c r="L55" s="19">
        <f>SUMIFS(CALC_Strip!$L$5:$L$324,CALC_Strip!$D$5:$D$324,$A55,CALC_Strip!$B$5:$B$324,2,CALC_Strip!$G$5:$G$324,"Direct only")</f>
        <v/>
      </c>
      <c r="M55" s="19">
        <f>SUMIFS(CALC_Strip!$L$5:$L$324,CALC_Strip!$D$5:$D$324,$A55,CALC_Strip!$B$5:$B$324,3,CALC_Strip!$G$5:$G$324,"Direct only")</f>
        <v/>
      </c>
      <c r="N55" s="19">
        <f>SUMIFS(CALC_Strip!$L$5:$L$324,CALC_Strip!$D$5:$D$324,$A55,CALC_Strip!$B$5:$B$324,4,CALC_Strip!$G$5:$G$324,"Direct only")</f>
        <v/>
      </c>
      <c r="O55" s="19">
        <f>SUMIFS(CALC_Strip!$L$5:$L$324,CALC_Strip!$D$5:$D$324,$A55,CALC_Strip!$B$5:$B$324,5,CALC_Strip!$G$5:$G$324,"Direct only")</f>
        <v/>
      </c>
      <c r="P55" s="19">
        <f>SUMIFS(CALC_Strip!$L$5:$L$324,CALC_Strip!$D$5:$D$324,$A55,CALC_Strip!$B$5:$B$324,6,CALC_Strip!$G$5:$G$324,"Direct only")</f>
        <v/>
      </c>
      <c r="Q55" s="19">
        <f>SUMIFS(CALC_Strip!$L$5:$L$324,CALC_Strip!$D$5:$D$324,$A55,CALC_Strip!$B$5:$B$324,7,CALC_Strip!$G$5:$G$324,"Direct only")</f>
        <v/>
      </c>
      <c r="R55" s="19">
        <f>SUMIFS(CALC_Strip!$L$5:$L$324,CALC_Strip!$D$5:$D$324,$A55,CALC_Strip!$B$5:$B$324,8,CALC_Strip!$G$5:$G$324,"Direct only")</f>
        <v/>
      </c>
      <c r="S55" s="19">
        <f>SUM($C55:$R55)</f>
        <v/>
      </c>
    </row>
    <row r="56">
      <c r="A56" s="2" t="inlineStr">
        <is>
          <t>2202</t>
        </is>
      </c>
      <c r="B56" s="2" t="inlineStr">
        <is>
          <t>Structural metal product manufacturing</t>
        </is>
      </c>
      <c r="C56" s="19">
        <f>SUMIFS(CALC_Strip!$L$5:$L$324,CALC_Strip!$D$5:$D$324,$A56,CALC_Strip!$B$5:$B$324,1,CALC_Strip!$G$5:$G$324,"Flow-on")+IFERROR(INDEX(CALC_Margins!$C$5:$J$15,MATCH($A56,CALC_Margins!$A$5:$A$15,0),1),0)</f>
        <v/>
      </c>
      <c r="D56" s="19">
        <f>SUMIFS(CALC_Strip!$L$5:$L$324,CALC_Strip!$D$5:$D$324,$A56,CALC_Strip!$B$5:$B$324,2,CALC_Strip!$G$5:$G$324,"Flow-on")+IFERROR(INDEX(CALC_Margins!$C$5:$J$15,MATCH($A56,CALC_Margins!$A$5:$A$15,0),2),0)</f>
        <v/>
      </c>
      <c r="E56" s="19">
        <f>SUMIFS(CALC_Strip!$L$5:$L$324,CALC_Strip!$D$5:$D$324,$A56,CALC_Strip!$B$5:$B$324,3,CALC_Strip!$G$5:$G$324,"Flow-on")+IFERROR(INDEX(CALC_Margins!$C$5:$J$15,MATCH($A56,CALC_Margins!$A$5:$A$15,0),3),0)</f>
        <v/>
      </c>
      <c r="F56" s="19">
        <f>SUMIFS(CALC_Strip!$L$5:$L$324,CALC_Strip!$D$5:$D$324,$A56,CALC_Strip!$B$5:$B$324,4,CALC_Strip!$G$5:$G$324,"Flow-on")+IFERROR(INDEX(CALC_Margins!$C$5:$J$15,MATCH($A56,CALC_Margins!$A$5:$A$15,0),4),0)</f>
        <v/>
      </c>
      <c r="G56" s="19">
        <f>SUMIFS(CALC_Strip!$L$5:$L$324,CALC_Strip!$D$5:$D$324,$A56,CALC_Strip!$B$5:$B$324,5,CALC_Strip!$G$5:$G$324,"Flow-on")+IFERROR(INDEX(CALC_Margins!$C$5:$J$15,MATCH($A56,CALC_Margins!$A$5:$A$15,0),5),0)</f>
        <v/>
      </c>
      <c r="H56" s="19">
        <f>SUMIFS(CALC_Strip!$L$5:$L$324,CALC_Strip!$D$5:$D$324,$A56,CALC_Strip!$B$5:$B$324,6,CALC_Strip!$G$5:$G$324,"Flow-on")+IFERROR(INDEX(CALC_Margins!$C$5:$J$15,MATCH($A56,CALC_Margins!$A$5:$A$15,0),6),0)</f>
        <v/>
      </c>
      <c r="I56" s="19">
        <f>SUMIFS(CALC_Strip!$L$5:$L$324,CALC_Strip!$D$5:$D$324,$A56,CALC_Strip!$B$5:$B$324,7,CALC_Strip!$G$5:$G$324,"Flow-on")+IFERROR(INDEX(CALC_Margins!$C$5:$J$15,MATCH($A56,CALC_Margins!$A$5:$A$15,0),7),0)</f>
        <v/>
      </c>
      <c r="J56" s="19">
        <f>SUMIFS(CALC_Strip!$L$5:$L$324,CALC_Strip!$D$5:$D$324,$A56,CALC_Strip!$B$5:$B$324,8,CALC_Strip!$G$5:$G$324,"Flow-on")+IFERROR(INDEX(CALC_Margins!$C$5:$J$15,MATCH($A56,CALC_Margins!$A$5:$A$15,0),8),0)</f>
        <v/>
      </c>
      <c r="K56" s="19">
        <f>SUMIFS(CALC_Strip!$L$5:$L$324,CALC_Strip!$D$5:$D$324,$A56,CALC_Strip!$B$5:$B$324,1,CALC_Strip!$G$5:$G$324,"Direct only")</f>
        <v/>
      </c>
      <c r="L56" s="19">
        <f>SUMIFS(CALC_Strip!$L$5:$L$324,CALC_Strip!$D$5:$D$324,$A56,CALC_Strip!$B$5:$B$324,2,CALC_Strip!$G$5:$G$324,"Direct only")</f>
        <v/>
      </c>
      <c r="M56" s="19">
        <f>SUMIFS(CALC_Strip!$L$5:$L$324,CALC_Strip!$D$5:$D$324,$A56,CALC_Strip!$B$5:$B$324,3,CALC_Strip!$G$5:$G$324,"Direct only")</f>
        <v/>
      </c>
      <c r="N56" s="19">
        <f>SUMIFS(CALC_Strip!$L$5:$L$324,CALC_Strip!$D$5:$D$324,$A56,CALC_Strip!$B$5:$B$324,4,CALC_Strip!$G$5:$G$324,"Direct only")</f>
        <v/>
      </c>
      <c r="O56" s="19">
        <f>SUMIFS(CALC_Strip!$L$5:$L$324,CALC_Strip!$D$5:$D$324,$A56,CALC_Strip!$B$5:$B$324,5,CALC_Strip!$G$5:$G$324,"Direct only")</f>
        <v/>
      </c>
      <c r="P56" s="19">
        <f>SUMIFS(CALC_Strip!$L$5:$L$324,CALC_Strip!$D$5:$D$324,$A56,CALC_Strip!$B$5:$B$324,6,CALC_Strip!$G$5:$G$324,"Direct only")</f>
        <v/>
      </c>
      <c r="Q56" s="19">
        <f>SUMIFS(CALC_Strip!$L$5:$L$324,CALC_Strip!$D$5:$D$324,$A56,CALC_Strip!$B$5:$B$324,7,CALC_Strip!$G$5:$G$324,"Direct only")</f>
        <v/>
      </c>
      <c r="R56" s="19">
        <f>SUMIFS(CALC_Strip!$L$5:$L$324,CALC_Strip!$D$5:$D$324,$A56,CALC_Strip!$B$5:$B$324,8,CALC_Strip!$G$5:$G$324,"Direct only")</f>
        <v/>
      </c>
      <c r="S56" s="19">
        <f>SUM($C56:$R56)</f>
        <v/>
      </c>
    </row>
    <row r="57">
      <c r="A57" s="2" t="inlineStr">
        <is>
          <t>2203</t>
        </is>
      </c>
      <c r="B57" s="2" t="inlineStr">
        <is>
          <t>Metal containers and other sheet metal product manufacturing</t>
        </is>
      </c>
      <c r="C57" s="19">
        <f>SUMIFS(CALC_Strip!$L$5:$L$324,CALC_Strip!$D$5:$D$324,$A57,CALC_Strip!$B$5:$B$324,1,CALC_Strip!$G$5:$G$324,"Flow-on")+IFERROR(INDEX(CALC_Margins!$C$5:$J$15,MATCH($A57,CALC_Margins!$A$5:$A$15,0),1),0)</f>
        <v/>
      </c>
      <c r="D57" s="19">
        <f>SUMIFS(CALC_Strip!$L$5:$L$324,CALC_Strip!$D$5:$D$324,$A57,CALC_Strip!$B$5:$B$324,2,CALC_Strip!$G$5:$G$324,"Flow-on")+IFERROR(INDEX(CALC_Margins!$C$5:$J$15,MATCH($A57,CALC_Margins!$A$5:$A$15,0),2),0)</f>
        <v/>
      </c>
      <c r="E57" s="19">
        <f>SUMIFS(CALC_Strip!$L$5:$L$324,CALC_Strip!$D$5:$D$324,$A57,CALC_Strip!$B$5:$B$324,3,CALC_Strip!$G$5:$G$324,"Flow-on")+IFERROR(INDEX(CALC_Margins!$C$5:$J$15,MATCH($A57,CALC_Margins!$A$5:$A$15,0),3),0)</f>
        <v/>
      </c>
      <c r="F57" s="19">
        <f>SUMIFS(CALC_Strip!$L$5:$L$324,CALC_Strip!$D$5:$D$324,$A57,CALC_Strip!$B$5:$B$324,4,CALC_Strip!$G$5:$G$324,"Flow-on")+IFERROR(INDEX(CALC_Margins!$C$5:$J$15,MATCH($A57,CALC_Margins!$A$5:$A$15,0),4),0)</f>
        <v/>
      </c>
      <c r="G57" s="19">
        <f>SUMIFS(CALC_Strip!$L$5:$L$324,CALC_Strip!$D$5:$D$324,$A57,CALC_Strip!$B$5:$B$324,5,CALC_Strip!$G$5:$G$324,"Flow-on")+IFERROR(INDEX(CALC_Margins!$C$5:$J$15,MATCH($A57,CALC_Margins!$A$5:$A$15,0),5),0)</f>
        <v/>
      </c>
      <c r="H57" s="19">
        <f>SUMIFS(CALC_Strip!$L$5:$L$324,CALC_Strip!$D$5:$D$324,$A57,CALC_Strip!$B$5:$B$324,6,CALC_Strip!$G$5:$G$324,"Flow-on")+IFERROR(INDEX(CALC_Margins!$C$5:$J$15,MATCH($A57,CALC_Margins!$A$5:$A$15,0),6),0)</f>
        <v/>
      </c>
      <c r="I57" s="19">
        <f>SUMIFS(CALC_Strip!$L$5:$L$324,CALC_Strip!$D$5:$D$324,$A57,CALC_Strip!$B$5:$B$324,7,CALC_Strip!$G$5:$G$324,"Flow-on")+IFERROR(INDEX(CALC_Margins!$C$5:$J$15,MATCH($A57,CALC_Margins!$A$5:$A$15,0),7),0)</f>
        <v/>
      </c>
      <c r="J57" s="19">
        <f>SUMIFS(CALC_Strip!$L$5:$L$324,CALC_Strip!$D$5:$D$324,$A57,CALC_Strip!$B$5:$B$324,8,CALC_Strip!$G$5:$G$324,"Flow-on")+IFERROR(INDEX(CALC_Margins!$C$5:$J$15,MATCH($A57,CALC_Margins!$A$5:$A$15,0),8),0)</f>
        <v/>
      </c>
      <c r="K57" s="19">
        <f>SUMIFS(CALC_Strip!$L$5:$L$324,CALC_Strip!$D$5:$D$324,$A57,CALC_Strip!$B$5:$B$324,1,CALC_Strip!$G$5:$G$324,"Direct only")</f>
        <v/>
      </c>
      <c r="L57" s="19">
        <f>SUMIFS(CALC_Strip!$L$5:$L$324,CALC_Strip!$D$5:$D$324,$A57,CALC_Strip!$B$5:$B$324,2,CALC_Strip!$G$5:$G$324,"Direct only")</f>
        <v/>
      </c>
      <c r="M57" s="19">
        <f>SUMIFS(CALC_Strip!$L$5:$L$324,CALC_Strip!$D$5:$D$324,$A57,CALC_Strip!$B$5:$B$324,3,CALC_Strip!$G$5:$G$324,"Direct only")</f>
        <v/>
      </c>
      <c r="N57" s="19">
        <f>SUMIFS(CALC_Strip!$L$5:$L$324,CALC_Strip!$D$5:$D$324,$A57,CALC_Strip!$B$5:$B$324,4,CALC_Strip!$G$5:$G$324,"Direct only")</f>
        <v/>
      </c>
      <c r="O57" s="19">
        <f>SUMIFS(CALC_Strip!$L$5:$L$324,CALC_Strip!$D$5:$D$324,$A57,CALC_Strip!$B$5:$B$324,5,CALC_Strip!$G$5:$G$324,"Direct only")</f>
        <v/>
      </c>
      <c r="P57" s="19">
        <f>SUMIFS(CALC_Strip!$L$5:$L$324,CALC_Strip!$D$5:$D$324,$A57,CALC_Strip!$B$5:$B$324,6,CALC_Strip!$G$5:$G$324,"Direct only")</f>
        <v/>
      </c>
      <c r="Q57" s="19">
        <f>SUMIFS(CALC_Strip!$L$5:$L$324,CALC_Strip!$D$5:$D$324,$A57,CALC_Strip!$B$5:$B$324,7,CALC_Strip!$G$5:$G$324,"Direct only")</f>
        <v/>
      </c>
      <c r="R57" s="19">
        <f>SUMIFS(CALC_Strip!$L$5:$L$324,CALC_Strip!$D$5:$D$324,$A57,CALC_Strip!$B$5:$B$324,8,CALC_Strip!$G$5:$G$324,"Direct only")</f>
        <v/>
      </c>
      <c r="S57" s="19">
        <f>SUM($C57:$R57)</f>
        <v/>
      </c>
    </row>
    <row r="58">
      <c r="A58" s="2" t="inlineStr">
        <is>
          <t>2204</t>
        </is>
      </c>
      <c r="B58" s="2" t="inlineStr">
        <is>
          <t>Other fabricated metal product manufacturing</t>
        </is>
      </c>
      <c r="C58" s="19">
        <f>SUMIFS(CALC_Strip!$L$5:$L$324,CALC_Strip!$D$5:$D$324,$A58,CALC_Strip!$B$5:$B$324,1,CALC_Strip!$G$5:$G$324,"Flow-on")+IFERROR(INDEX(CALC_Margins!$C$5:$J$15,MATCH($A58,CALC_Margins!$A$5:$A$15,0),1),0)</f>
        <v/>
      </c>
      <c r="D58" s="19">
        <f>SUMIFS(CALC_Strip!$L$5:$L$324,CALC_Strip!$D$5:$D$324,$A58,CALC_Strip!$B$5:$B$324,2,CALC_Strip!$G$5:$G$324,"Flow-on")+IFERROR(INDEX(CALC_Margins!$C$5:$J$15,MATCH($A58,CALC_Margins!$A$5:$A$15,0),2),0)</f>
        <v/>
      </c>
      <c r="E58" s="19">
        <f>SUMIFS(CALC_Strip!$L$5:$L$324,CALC_Strip!$D$5:$D$324,$A58,CALC_Strip!$B$5:$B$324,3,CALC_Strip!$G$5:$G$324,"Flow-on")+IFERROR(INDEX(CALC_Margins!$C$5:$J$15,MATCH($A58,CALC_Margins!$A$5:$A$15,0),3),0)</f>
        <v/>
      </c>
      <c r="F58" s="19">
        <f>SUMIFS(CALC_Strip!$L$5:$L$324,CALC_Strip!$D$5:$D$324,$A58,CALC_Strip!$B$5:$B$324,4,CALC_Strip!$G$5:$G$324,"Flow-on")+IFERROR(INDEX(CALC_Margins!$C$5:$J$15,MATCH($A58,CALC_Margins!$A$5:$A$15,0),4),0)</f>
        <v/>
      </c>
      <c r="G58" s="19">
        <f>SUMIFS(CALC_Strip!$L$5:$L$324,CALC_Strip!$D$5:$D$324,$A58,CALC_Strip!$B$5:$B$324,5,CALC_Strip!$G$5:$G$324,"Flow-on")+IFERROR(INDEX(CALC_Margins!$C$5:$J$15,MATCH($A58,CALC_Margins!$A$5:$A$15,0),5),0)</f>
        <v/>
      </c>
      <c r="H58" s="19">
        <f>SUMIFS(CALC_Strip!$L$5:$L$324,CALC_Strip!$D$5:$D$324,$A58,CALC_Strip!$B$5:$B$324,6,CALC_Strip!$G$5:$G$324,"Flow-on")+IFERROR(INDEX(CALC_Margins!$C$5:$J$15,MATCH($A58,CALC_Margins!$A$5:$A$15,0),6),0)</f>
        <v/>
      </c>
      <c r="I58" s="19">
        <f>SUMIFS(CALC_Strip!$L$5:$L$324,CALC_Strip!$D$5:$D$324,$A58,CALC_Strip!$B$5:$B$324,7,CALC_Strip!$G$5:$G$324,"Flow-on")+IFERROR(INDEX(CALC_Margins!$C$5:$J$15,MATCH($A58,CALC_Margins!$A$5:$A$15,0),7),0)</f>
        <v/>
      </c>
      <c r="J58" s="19">
        <f>SUMIFS(CALC_Strip!$L$5:$L$324,CALC_Strip!$D$5:$D$324,$A58,CALC_Strip!$B$5:$B$324,8,CALC_Strip!$G$5:$G$324,"Flow-on")+IFERROR(INDEX(CALC_Margins!$C$5:$J$15,MATCH($A58,CALC_Margins!$A$5:$A$15,0),8),0)</f>
        <v/>
      </c>
      <c r="K58" s="19">
        <f>SUMIFS(CALC_Strip!$L$5:$L$324,CALC_Strip!$D$5:$D$324,$A58,CALC_Strip!$B$5:$B$324,1,CALC_Strip!$G$5:$G$324,"Direct only")</f>
        <v/>
      </c>
      <c r="L58" s="19">
        <f>SUMIFS(CALC_Strip!$L$5:$L$324,CALC_Strip!$D$5:$D$324,$A58,CALC_Strip!$B$5:$B$324,2,CALC_Strip!$G$5:$G$324,"Direct only")</f>
        <v/>
      </c>
      <c r="M58" s="19">
        <f>SUMIFS(CALC_Strip!$L$5:$L$324,CALC_Strip!$D$5:$D$324,$A58,CALC_Strip!$B$5:$B$324,3,CALC_Strip!$G$5:$G$324,"Direct only")</f>
        <v/>
      </c>
      <c r="N58" s="19">
        <f>SUMIFS(CALC_Strip!$L$5:$L$324,CALC_Strip!$D$5:$D$324,$A58,CALC_Strip!$B$5:$B$324,4,CALC_Strip!$G$5:$G$324,"Direct only")</f>
        <v/>
      </c>
      <c r="O58" s="19">
        <f>SUMIFS(CALC_Strip!$L$5:$L$324,CALC_Strip!$D$5:$D$324,$A58,CALC_Strip!$B$5:$B$324,5,CALC_Strip!$G$5:$G$324,"Direct only")</f>
        <v/>
      </c>
      <c r="P58" s="19">
        <f>SUMIFS(CALC_Strip!$L$5:$L$324,CALC_Strip!$D$5:$D$324,$A58,CALC_Strip!$B$5:$B$324,6,CALC_Strip!$G$5:$G$324,"Direct only")</f>
        <v/>
      </c>
      <c r="Q58" s="19">
        <f>SUMIFS(CALC_Strip!$L$5:$L$324,CALC_Strip!$D$5:$D$324,$A58,CALC_Strip!$B$5:$B$324,7,CALC_Strip!$G$5:$G$324,"Direct only")</f>
        <v/>
      </c>
      <c r="R58" s="19">
        <f>SUMIFS(CALC_Strip!$L$5:$L$324,CALC_Strip!$D$5:$D$324,$A58,CALC_Strip!$B$5:$B$324,8,CALC_Strip!$G$5:$G$324,"Direct only")</f>
        <v/>
      </c>
      <c r="S58" s="19">
        <f>SUM($C58:$R58)</f>
        <v/>
      </c>
    </row>
    <row r="59">
      <c r="A59" s="2" t="inlineStr">
        <is>
          <t>2301</t>
        </is>
      </c>
      <c r="B59" s="2" t="inlineStr">
        <is>
          <t>Motor vehicles and parts; other transport equipment manufacturing</t>
        </is>
      </c>
      <c r="C59" s="19">
        <f>SUMIFS(CALC_Strip!$L$5:$L$324,CALC_Strip!$D$5:$D$324,$A59,CALC_Strip!$B$5:$B$324,1,CALC_Strip!$G$5:$G$324,"Flow-on")+IFERROR(INDEX(CALC_Margins!$C$5:$J$15,MATCH($A59,CALC_Margins!$A$5:$A$15,0),1),0)</f>
        <v/>
      </c>
      <c r="D59" s="19">
        <f>SUMIFS(CALC_Strip!$L$5:$L$324,CALC_Strip!$D$5:$D$324,$A59,CALC_Strip!$B$5:$B$324,2,CALC_Strip!$G$5:$G$324,"Flow-on")+IFERROR(INDEX(CALC_Margins!$C$5:$J$15,MATCH($A59,CALC_Margins!$A$5:$A$15,0),2),0)</f>
        <v/>
      </c>
      <c r="E59" s="19">
        <f>SUMIFS(CALC_Strip!$L$5:$L$324,CALC_Strip!$D$5:$D$324,$A59,CALC_Strip!$B$5:$B$324,3,CALC_Strip!$G$5:$G$324,"Flow-on")+IFERROR(INDEX(CALC_Margins!$C$5:$J$15,MATCH($A59,CALC_Margins!$A$5:$A$15,0),3),0)</f>
        <v/>
      </c>
      <c r="F59" s="19">
        <f>SUMIFS(CALC_Strip!$L$5:$L$324,CALC_Strip!$D$5:$D$324,$A59,CALC_Strip!$B$5:$B$324,4,CALC_Strip!$G$5:$G$324,"Flow-on")+IFERROR(INDEX(CALC_Margins!$C$5:$J$15,MATCH($A59,CALC_Margins!$A$5:$A$15,0),4),0)</f>
        <v/>
      </c>
      <c r="G59" s="19">
        <f>SUMIFS(CALC_Strip!$L$5:$L$324,CALC_Strip!$D$5:$D$324,$A59,CALC_Strip!$B$5:$B$324,5,CALC_Strip!$G$5:$G$324,"Flow-on")+IFERROR(INDEX(CALC_Margins!$C$5:$J$15,MATCH($A59,CALC_Margins!$A$5:$A$15,0),5),0)</f>
        <v/>
      </c>
      <c r="H59" s="19">
        <f>SUMIFS(CALC_Strip!$L$5:$L$324,CALC_Strip!$D$5:$D$324,$A59,CALC_Strip!$B$5:$B$324,6,CALC_Strip!$G$5:$G$324,"Flow-on")+IFERROR(INDEX(CALC_Margins!$C$5:$J$15,MATCH($A59,CALC_Margins!$A$5:$A$15,0),6),0)</f>
        <v/>
      </c>
      <c r="I59" s="19">
        <f>SUMIFS(CALC_Strip!$L$5:$L$324,CALC_Strip!$D$5:$D$324,$A59,CALC_Strip!$B$5:$B$324,7,CALC_Strip!$G$5:$G$324,"Flow-on")+IFERROR(INDEX(CALC_Margins!$C$5:$J$15,MATCH($A59,CALC_Margins!$A$5:$A$15,0),7),0)</f>
        <v/>
      </c>
      <c r="J59" s="19">
        <f>SUMIFS(CALC_Strip!$L$5:$L$324,CALC_Strip!$D$5:$D$324,$A59,CALC_Strip!$B$5:$B$324,8,CALC_Strip!$G$5:$G$324,"Flow-on")+IFERROR(INDEX(CALC_Margins!$C$5:$J$15,MATCH($A59,CALC_Margins!$A$5:$A$15,0),8),0)</f>
        <v/>
      </c>
      <c r="K59" s="19">
        <f>SUMIFS(CALC_Strip!$L$5:$L$324,CALC_Strip!$D$5:$D$324,$A59,CALC_Strip!$B$5:$B$324,1,CALC_Strip!$G$5:$G$324,"Direct only")</f>
        <v/>
      </c>
      <c r="L59" s="19">
        <f>SUMIFS(CALC_Strip!$L$5:$L$324,CALC_Strip!$D$5:$D$324,$A59,CALC_Strip!$B$5:$B$324,2,CALC_Strip!$G$5:$G$324,"Direct only")</f>
        <v/>
      </c>
      <c r="M59" s="19">
        <f>SUMIFS(CALC_Strip!$L$5:$L$324,CALC_Strip!$D$5:$D$324,$A59,CALC_Strip!$B$5:$B$324,3,CALC_Strip!$G$5:$G$324,"Direct only")</f>
        <v/>
      </c>
      <c r="N59" s="19">
        <f>SUMIFS(CALC_Strip!$L$5:$L$324,CALC_Strip!$D$5:$D$324,$A59,CALC_Strip!$B$5:$B$324,4,CALC_Strip!$G$5:$G$324,"Direct only")</f>
        <v/>
      </c>
      <c r="O59" s="19">
        <f>SUMIFS(CALC_Strip!$L$5:$L$324,CALC_Strip!$D$5:$D$324,$A59,CALC_Strip!$B$5:$B$324,5,CALC_Strip!$G$5:$G$324,"Direct only")</f>
        <v/>
      </c>
      <c r="P59" s="19">
        <f>SUMIFS(CALC_Strip!$L$5:$L$324,CALC_Strip!$D$5:$D$324,$A59,CALC_Strip!$B$5:$B$324,6,CALC_Strip!$G$5:$G$324,"Direct only")</f>
        <v/>
      </c>
      <c r="Q59" s="19">
        <f>SUMIFS(CALC_Strip!$L$5:$L$324,CALC_Strip!$D$5:$D$324,$A59,CALC_Strip!$B$5:$B$324,7,CALC_Strip!$G$5:$G$324,"Direct only")</f>
        <v/>
      </c>
      <c r="R59" s="19">
        <f>SUMIFS(CALC_Strip!$L$5:$L$324,CALC_Strip!$D$5:$D$324,$A59,CALC_Strip!$B$5:$B$324,8,CALC_Strip!$G$5:$G$324,"Direct only")</f>
        <v/>
      </c>
      <c r="S59" s="19">
        <f>SUM($C59:$R59)</f>
        <v/>
      </c>
    </row>
    <row r="60">
      <c r="A60" s="2" t="inlineStr">
        <is>
          <t>2302</t>
        </is>
      </c>
      <c r="B60" s="2" t="inlineStr">
        <is>
          <t>Ships and boat manufacturing</t>
        </is>
      </c>
      <c r="C60" s="19">
        <f>SUMIFS(CALC_Strip!$L$5:$L$324,CALC_Strip!$D$5:$D$324,$A60,CALC_Strip!$B$5:$B$324,1,CALC_Strip!$G$5:$G$324,"Flow-on")+IFERROR(INDEX(CALC_Margins!$C$5:$J$15,MATCH($A60,CALC_Margins!$A$5:$A$15,0),1),0)</f>
        <v/>
      </c>
      <c r="D60" s="19">
        <f>SUMIFS(CALC_Strip!$L$5:$L$324,CALC_Strip!$D$5:$D$324,$A60,CALC_Strip!$B$5:$B$324,2,CALC_Strip!$G$5:$G$324,"Flow-on")+IFERROR(INDEX(CALC_Margins!$C$5:$J$15,MATCH($A60,CALC_Margins!$A$5:$A$15,0),2),0)</f>
        <v/>
      </c>
      <c r="E60" s="19">
        <f>SUMIFS(CALC_Strip!$L$5:$L$324,CALC_Strip!$D$5:$D$324,$A60,CALC_Strip!$B$5:$B$324,3,CALC_Strip!$G$5:$G$324,"Flow-on")+IFERROR(INDEX(CALC_Margins!$C$5:$J$15,MATCH($A60,CALC_Margins!$A$5:$A$15,0),3),0)</f>
        <v/>
      </c>
      <c r="F60" s="19">
        <f>SUMIFS(CALC_Strip!$L$5:$L$324,CALC_Strip!$D$5:$D$324,$A60,CALC_Strip!$B$5:$B$324,4,CALC_Strip!$G$5:$G$324,"Flow-on")+IFERROR(INDEX(CALC_Margins!$C$5:$J$15,MATCH($A60,CALC_Margins!$A$5:$A$15,0),4),0)</f>
        <v/>
      </c>
      <c r="G60" s="19">
        <f>SUMIFS(CALC_Strip!$L$5:$L$324,CALC_Strip!$D$5:$D$324,$A60,CALC_Strip!$B$5:$B$324,5,CALC_Strip!$G$5:$G$324,"Flow-on")+IFERROR(INDEX(CALC_Margins!$C$5:$J$15,MATCH($A60,CALC_Margins!$A$5:$A$15,0),5),0)</f>
        <v/>
      </c>
      <c r="H60" s="19">
        <f>SUMIFS(CALC_Strip!$L$5:$L$324,CALC_Strip!$D$5:$D$324,$A60,CALC_Strip!$B$5:$B$324,6,CALC_Strip!$G$5:$G$324,"Flow-on")+IFERROR(INDEX(CALC_Margins!$C$5:$J$15,MATCH($A60,CALC_Margins!$A$5:$A$15,0),6),0)</f>
        <v/>
      </c>
      <c r="I60" s="19">
        <f>SUMIFS(CALC_Strip!$L$5:$L$324,CALC_Strip!$D$5:$D$324,$A60,CALC_Strip!$B$5:$B$324,7,CALC_Strip!$G$5:$G$324,"Flow-on")+IFERROR(INDEX(CALC_Margins!$C$5:$J$15,MATCH($A60,CALC_Margins!$A$5:$A$15,0),7),0)</f>
        <v/>
      </c>
      <c r="J60" s="19">
        <f>SUMIFS(CALC_Strip!$L$5:$L$324,CALC_Strip!$D$5:$D$324,$A60,CALC_Strip!$B$5:$B$324,8,CALC_Strip!$G$5:$G$324,"Flow-on")+IFERROR(INDEX(CALC_Margins!$C$5:$J$15,MATCH($A60,CALC_Margins!$A$5:$A$15,0),8),0)</f>
        <v/>
      </c>
      <c r="K60" s="19">
        <f>SUMIFS(CALC_Strip!$L$5:$L$324,CALC_Strip!$D$5:$D$324,$A60,CALC_Strip!$B$5:$B$324,1,CALC_Strip!$G$5:$G$324,"Direct only")</f>
        <v/>
      </c>
      <c r="L60" s="19">
        <f>SUMIFS(CALC_Strip!$L$5:$L$324,CALC_Strip!$D$5:$D$324,$A60,CALC_Strip!$B$5:$B$324,2,CALC_Strip!$G$5:$G$324,"Direct only")</f>
        <v/>
      </c>
      <c r="M60" s="19">
        <f>SUMIFS(CALC_Strip!$L$5:$L$324,CALC_Strip!$D$5:$D$324,$A60,CALC_Strip!$B$5:$B$324,3,CALC_Strip!$G$5:$G$324,"Direct only")</f>
        <v/>
      </c>
      <c r="N60" s="19">
        <f>SUMIFS(CALC_Strip!$L$5:$L$324,CALC_Strip!$D$5:$D$324,$A60,CALC_Strip!$B$5:$B$324,4,CALC_Strip!$G$5:$G$324,"Direct only")</f>
        <v/>
      </c>
      <c r="O60" s="19">
        <f>SUMIFS(CALC_Strip!$L$5:$L$324,CALC_Strip!$D$5:$D$324,$A60,CALC_Strip!$B$5:$B$324,5,CALC_Strip!$G$5:$G$324,"Direct only")</f>
        <v/>
      </c>
      <c r="P60" s="19">
        <f>SUMIFS(CALC_Strip!$L$5:$L$324,CALC_Strip!$D$5:$D$324,$A60,CALC_Strip!$B$5:$B$324,6,CALC_Strip!$G$5:$G$324,"Direct only")</f>
        <v/>
      </c>
      <c r="Q60" s="19">
        <f>SUMIFS(CALC_Strip!$L$5:$L$324,CALC_Strip!$D$5:$D$324,$A60,CALC_Strip!$B$5:$B$324,7,CALC_Strip!$G$5:$G$324,"Direct only")</f>
        <v/>
      </c>
      <c r="R60" s="19">
        <f>SUMIFS(CALC_Strip!$L$5:$L$324,CALC_Strip!$D$5:$D$324,$A60,CALC_Strip!$B$5:$B$324,8,CALC_Strip!$G$5:$G$324,"Direct only")</f>
        <v/>
      </c>
      <c r="S60" s="19">
        <f>SUM($C60:$R60)</f>
        <v/>
      </c>
    </row>
    <row r="61">
      <c r="A61" s="2" t="inlineStr">
        <is>
          <t>2303</t>
        </is>
      </c>
      <c r="B61" s="2" t="inlineStr">
        <is>
          <t>Railway rolling stock manufacturing</t>
        </is>
      </c>
      <c r="C61" s="19">
        <f>SUMIFS(CALC_Strip!$L$5:$L$324,CALC_Strip!$D$5:$D$324,$A61,CALC_Strip!$B$5:$B$324,1,CALC_Strip!$G$5:$G$324,"Flow-on")+IFERROR(INDEX(CALC_Margins!$C$5:$J$15,MATCH($A61,CALC_Margins!$A$5:$A$15,0),1),0)</f>
        <v/>
      </c>
      <c r="D61" s="19">
        <f>SUMIFS(CALC_Strip!$L$5:$L$324,CALC_Strip!$D$5:$D$324,$A61,CALC_Strip!$B$5:$B$324,2,CALC_Strip!$G$5:$G$324,"Flow-on")+IFERROR(INDEX(CALC_Margins!$C$5:$J$15,MATCH($A61,CALC_Margins!$A$5:$A$15,0),2),0)</f>
        <v/>
      </c>
      <c r="E61" s="19">
        <f>SUMIFS(CALC_Strip!$L$5:$L$324,CALC_Strip!$D$5:$D$324,$A61,CALC_Strip!$B$5:$B$324,3,CALC_Strip!$G$5:$G$324,"Flow-on")+IFERROR(INDEX(CALC_Margins!$C$5:$J$15,MATCH($A61,CALC_Margins!$A$5:$A$15,0),3),0)</f>
        <v/>
      </c>
      <c r="F61" s="19">
        <f>SUMIFS(CALC_Strip!$L$5:$L$324,CALC_Strip!$D$5:$D$324,$A61,CALC_Strip!$B$5:$B$324,4,CALC_Strip!$G$5:$G$324,"Flow-on")+IFERROR(INDEX(CALC_Margins!$C$5:$J$15,MATCH($A61,CALC_Margins!$A$5:$A$15,0),4),0)</f>
        <v/>
      </c>
      <c r="G61" s="19">
        <f>SUMIFS(CALC_Strip!$L$5:$L$324,CALC_Strip!$D$5:$D$324,$A61,CALC_Strip!$B$5:$B$324,5,CALC_Strip!$G$5:$G$324,"Flow-on")+IFERROR(INDEX(CALC_Margins!$C$5:$J$15,MATCH($A61,CALC_Margins!$A$5:$A$15,0),5),0)</f>
        <v/>
      </c>
      <c r="H61" s="19">
        <f>SUMIFS(CALC_Strip!$L$5:$L$324,CALC_Strip!$D$5:$D$324,$A61,CALC_Strip!$B$5:$B$324,6,CALC_Strip!$G$5:$G$324,"Flow-on")+IFERROR(INDEX(CALC_Margins!$C$5:$J$15,MATCH($A61,CALC_Margins!$A$5:$A$15,0),6),0)</f>
        <v/>
      </c>
      <c r="I61" s="19">
        <f>SUMIFS(CALC_Strip!$L$5:$L$324,CALC_Strip!$D$5:$D$324,$A61,CALC_Strip!$B$5:$B$324,7,CALC_Strip!$G$5:$G$324,"Flow-on")+IFERROR(INDEX(CALC_Margins!$C$5:$J$15,MATCH($A61,CALC_Margins!$A$5:$A$15,0),7),0)</f>
        <v/>
      </c>
      <c r="J61" s="19">
        <f>SUMIFS(CALC_Strip!$L$5:$L$324,CALC_Strip!$D$5:$D$324,$A61,CALC_Strip!$B$5:$B$324,8,CALC_Strip!$G$5:$G$324,"Flow-on")+IFERROR(INDEX(CALC_Margins!$C$5:$J$15,MATCH($A61,CALC_Margins!$A$5:$A$15,0),8),0)</f>
        <v/>
      </c>
      <c r="K61" s="19">
        <f>SUMIFS(CALC_Strip!$L$5:$L$324,CALC_Strip!$D$5:$D$324,$A61,CALC_Strip!$B$5:$B$324,1,CALC_Strip!$G$5:$G$324,"Direct only")</f>
        <v/>
      </c>
      <c r="L61" s="19">
        <f>SUMIFS(CALC_Strip!$L$5:$L$324,CALC_Strip!$D$5:$D$324,$A61,CALC_Strip!$B$5:$B$324,2,CALC_Strip!$G$5:$G$324,"Direct only")</f>
        <v/>
      </c>
      <c r="M61" s="19">
        <f>SUMIFS(CALC_Strip!$L$5:$L$324,CALC_Strip!$D$5:$D$324,$A61,CALC_Strip!$B$5:$B$324,3,CALC_Strip!$G$5:$G$324,"Direct only")</f>
        <v/>
      </c>
      <c r="N61" s="19">
        <f>SUMIFS(CALC_Strip!$L$5:$L$324,CALC_Strip!$D$5:$D$324,$A61,CALC_Strip!$B$5:$B$324,4,CALC_Strip!$G$5:$G$324,"Direct only")</f>
        <v/>
      </c>
      <c r="O61" s="19">
        <f>SUMIFS(CALC_Strip!$L$5:$L$324,CALC_Strip!$D$5:$D$324,$A61,CALC_Strip!$B$5:$B$324,5,CALC_Strip!$G$5:$G$324,"Direct only")</f>
        <v/>
      </c>
      <c r="P61" s="19">
        <f>SUMIFS(CALC_Strip!$L$5:$L$324,CALC_Strip!$D$5:$D$324,$A61,CALC_Strip!$B$5:$B$324,6,CALC_Strip!$G$5:$G$324,"Direct only")</f>
        <v/>
      </c>
      <c r="Q61" s="19">
        <f>SUMIFS(CALC_Strip!$L$5:$L$324,CALC_Strip!$D$5:$D$324,$A61,CALC_Strip!$B$5:$B$324,7,CALC_Strip!$G$5:$G$324,"Direct only")</f>
        <v/>
      </c>
      <c r="R61" s="19">
        <f>SUMIFS(CALC_Strip!$L$5:$L$324,CALC_Strip!$D$5:$D$324,$A61,CALC_Strip!$B$5:$B$324,8,CALC_Strip!$G$5:$G$324,"Direct only")</f>
        <v/>
      </c>
      <c r="S61" s="19">
        <f>SUM($C61:$R61)</f>
        <v/>
      </c>
    </row>
    <row r="62">
      <c r="A62" s="2" t="inlineStr">
        <is>
          <t>2304</t>
        </is>
      </c>
      <c r="B62" s="2" t="inlineStr">
        <is>
          <t>Aircraft manufacturing</t>
        </is>
      </c>
      <c r="C62" s="19">
        <f>SUMIFS(CALC_Strip!$L$5:$L$324,CALC_Strip!$D$5:$D$324,$A62,CALC_Strip!$B$5:$B$324,1,CALC_Strip!$G$5:$G$324,"Flow-on")+IFERROR(INDEX(CALC_Margins!$C$5:$J$15,MATCH($A62,CALC_Margins!$A$5:$A$15,0),1),0)</f>
        <v/>
      </c>
      <c r="D62" s="19">
        <f>SUMIFS(CALC_Strip!$L$5:$L$324,CALC_Strip!$D$5:$D$324,$A62,CALC_Strip!$B$5:$B$324,2,CALC_Strip!$G$5:$G$324,"Flow-on")+IFERROR(INDEX(CALC_Margins!$C$5:$J$15,MATCH($A62,CALC_Margins!$A$5:$A$15,0),2),0)</f>
        <v/>
      </c>
      <c r="E62" s="19">
        <f>SUMIFS(CALC_Strip!$L$5:$L$324,CALC_Strip!$D$5:$D$324,$A62,CALC_Strip!$B$5:$B$324,3,CALC_Strip!$G$5:$G$324,"Flow-on")+IFERROR(INDEX(CALC_Margins!$C$5:$J$15,MATCH($A62,CALC_Margins!$A$5:$A$15,0),3),0)</f>
        <v/>
      </c>
      <c r="F62" s="19">
        <f>SUMIFS(CALC_Strip!$L$5:$L$324,CALC_Strip!$D$5:$D$324,$A62,CALC_Strip!$B$5:$B$324,4,CALC_Strip!$G$5:$G$324,"Flow-on")+IFERROR(INDEX(CALC_Margins!$C$5:$J$15,MATCH($A62,CALC_Margins!$A$5:$A$15,0),4),0)</f>
        <v/>
      </c>
      <c r="G62" s="19">
        <f>SUMIFS(CALC_Strip!$L$5:$L$324,CALC_Strip!$D$5:$D$324,$A62,CALC_Strip!$B$5:$B$324,5,CALC_Strip!$G$5:$G$324,"Flow-on")+IFERROR(INDEX(CALC_Margins!$C$5:$J$15,MATCH($A62,CALC_Margins!$A$5:$A$15,0),5),0)</f>
        <v/>
      </c>
      <c r="H62" s="19">
        <f>SUMIFS(CALC_Strip!$L$5:$L$324,CALC_Strip!$D$5:$D$324,$A62,CALC_Strip!$B$5:$B$324,6,CALC_Strip!$G$5:$G$324,"Flow-on")+IFERROR(INDEX(CALC_Margins!$C$5:$J$15,MATCH($A62,CALC_Margins!$A$5:$A$15,0),6),0)</f>
        <v/>
      </c>
      <c r="I62" s="19">
        <f>SUMIFS(CALC_Strip!$L$5:$L$324,CALC_Strip!$D$5:$D$324,$A62,CALC_Strip!$B$5:$B$324,7,CALC_Strip!$G$5:$G$324,"Flow-on")+IFERROR(INDEX(CALC_Margins!$C$5:$J$15,MATCH($A62,CALC_Margins!$A$5:$A$15,0),7),0)</f>
        <v/>
      </c>
      <c r="J62" s="19">
        <f>SUMIFS(CALC_Strip!$L$5:$L$324,CALC_Strip!$D$5:$D$324,$A62,CALC_Strip!$B$5:$B$324,8,CALC_Strip!$G$5:$G$324,"Flow-on")+IFERROR(INDEX(CALC_Margins!$C$5:$J$15,MATCH($A62,CALC_Margins!$A$5:$A$15,0),8),0)</f>
        <v/>
      </c>
      <c r="K62" s="19">
        <f>SUMIFS(CALC_Strip!$L$5:$L$324,CALC_Strip!$D$5:$D$324,$A62,CALC_Strip!$B$5:$B$324,1,CALC_Strip!$G$5:$G$324,"Direct only")</f>
        <v/>
      </c>
      <c r="L62" s="19">
        <f>SUMIFS(CALC_Strip!$L$5:$L$324,CALC_Strip!$D$5:$D$324,$A62,CALC_Strip!$B$5:$B$324,2,CALC_Strip!$G$5:$G$324,"Direct only")</f>
        <v/>
      </c>
      <c r="M62" s="19">
        <f>SUMIFS(CALC_Strip!$L$5:$L$324,CALC_Strip!$D$5:$D$324,$A62,CALC_Strip!$B$5:$B$324,3,CALC_Strip!$G$5:$G$324,"Direct only")</f>
        <v/>
      </c>
      <c r="N62" s="19">
        <f>SUMIFS(CALC_Strip!$L$5:$L$324,CALC_Strip!$D$5:$D$324,$A62,CALC_Strip!$B$5:$B$324,4,CALC_Strip!$G$5:$G$324,"Direct only")</f>
        <v/>
      </c>
      <c r="O62" s="19">
        <f>SUMIFS(CALC_Strip!$L$5:$L$324,CALC_Strip!$D$5:$D$324,$A62,CALC_Strip!$B$5:$B$324,5,CALC_Strip!$G$5:$G$324,"Direct only")</f>
        <v/>
      </c>
      <c r="P62" s="19">
        <f>SUMIFS(CALC_Strip!$L$5:$L$324,CALC_Strip!$D$5:$D$324,$A62,CALC_Strip!$B$5:$B$324,6,CALC_Strip!$G$5:$G$324,"Direct only")</f>
        <v/>
      </c>
      <c r="Q62" s="19">
        <f>SUMIFS(CALC_Strip!$L$5:$L$324,CALC_Strip!$D$5:$D$324,$A62,CALC_Strip!$B$5:$B$324,7,CALC_Strip!$G$5:$G$324,"Direct only")</f>
        <v/>
      </c>
      <c r="R62" s="19">
        <f>SUMIFS(CALC_Strip!$L$5:$L$324,CALC_Strip!$D$5:$D$324,$A62,CALC_Strip!$B$5:$B$324,8,CALC_Strip!$G$5:$G$324,"Direct only")</f>
        <v/>
      </c>
      <c r="S62" s="19">
        <f>SUM($C62:$R62)</f>
        <v/>
      </c>
    </row>
    <row r="63">
      <c r="A63" s="2" t="inlineStr">
        <is>
          <t>2401</t>
        </is>
      </c>
      <c r="B63" s="2" t="inlineStr">
        <is>
          <t>Professional, scientific, computer and electronic equipment manufacturing</t>
        </is>
      </c>
      <c r="C63" s="19">
        <f>SUMIFS(CALC_Strip!$L$5:$L$324,CALC_Strip!$D$5:$D$324,$A63,CALC_Strip!$B$5:$B$324,1,CALC_Strip!$G$5:$G$324,"Flow-on")+IFERROR(INDEX(CALC_Margins!$C$5:$J$15,MATCH($A63,CALC_Margins!$A$5:$A$15,0),1),0)</f>
        <v/>
      </c>
      <c r="D63" s="19">
        <f>SUMIFS(CALC_Strip!$L$5:$L$324,CALC_Strip!$D$5:$D$324,$A63,CALC_Strip!$B$5:$B$324,2,CALC_Strip!$G$5:$G$324,"Flow-on")+IFERROR(INDEX(CALC_Margins!$C$5:$J$15,MATCH($A63,CALC_Margins!$A$5:$A$15,0),2),0)</f>
        <v/>
      </c>
      <c r="E63" s="19">
        <f>SUMIFS(CALC_Strip!$L$5:$L$324,CALC_Strip!$D$5:$D$324,$A63,CALC_Strip!$B$5:$B$324,3,CALC_Strip!$G$5:$G$324,"Flow-on")+IFERROR(INDEX(CALC_Margins!$C$5:$J$15,MATCH($A63,CALC_Margins!$A$5:$A$15,0),3),0)</f>
        <v/>
      </c>
      <c r="F63" s="19">
        <f>SUMIFS(CALC_Strip!$L$5:$L$324,CALC_Strip!$D$5:$D$324,$A63,CALC_Strip!$B$5:$B$324,4,CALC_Strip!$G$5:$G$324,"Flow-on")+IFERROR(INDEX(CALC_Margins!$C$5:$J$15,MATCH($A63,CALC_Margins!$A$5:$A$15,0),4),0)</f>
        <v/>
      </c>
      <c r="G63" s="19">
        <f>SUMIFS(CALC_Strip!$L$5:$L$324,CALC_Strip!$D$5:$D$324,$A63,CALC_Strip!$B$5:$B$324,5,CALC_Strip!$G$5:$G$324,"Flow-on")+IFERROR(INDEX(CALC_Margins!$C$5:$J$15,MATCH($A63,CALC_Margins!$A$5:$A$15,0),5),0)</f>
        <v/>
      </c>
      <c r="H63" s="19">
        <f>SUMIFS(CALC_Strip!$L$5:$L$324,CALC_Strip!$D$5:$D$324,$A63,CALC_Strip!$B$5:$B$324,6,CALC_Strip!$G$5:$G$324,"Flow-on")+IFERROR(INDEX(CALC_Margins!$C$5:$J$15,MATCH($A63,CALC_Margins!$A$5:$A$15,0),6),0)</f>
        <v/>
      </c>
      <c r="I63" s="19">
        <f>SUMIFS(CALC_Strip!$L$5:$L$324,CALC_Strip!$D$5:$D$324,$A63,CALC_Strip!$B$5:$B$324,7,CALC_Strip!$G$5:$G$324,"Flow-on")+IFERROR(INDEX(CALC_Margins!$C$5:$J$15,MATCH($A63,CALC_Margins!$A$5:$A$15,0),7),0)</f>
        <v/>
      </c>
      <c r="J63" s="19">
        <f>SUMIFS(CALC_Strip!$L$5:$L$324,CALC_Strip!$D$5:$D$324,$A63,CALC_Strip!$B$5:$B$324,8,CALC_Strip!$G$5:$G$324,"Flow-on")+IFERROR(INDEX(CALC_Margins!$C$5:$J$15,MATCH($A63,CALC_Margins!$A$5:$A$15,0),8),0)</f>
        <v/>
      </c>
      <c r="K63" s="19">
        <f>SUMIFS(CALC_Strip!$L$5:$L$324,CALC_Strip!$D$5:$D$324,$A63,CALC_Strip!$B$5:$B$324,1,CALC_Strip!$G$5:$G$324,"Direct only")</f>
        <v/>
      </c>
      <c r="L63" s="19">
        <f>SUMIFS(CALC_Strip!$L$5:$L$324,CALC_Strip!$D$5:$D$324,$A63,CALC_Strip!$B$5:$B$324,2,CALC_Strip!$G$5:$G$324,"Direct only")</f>
        <v/>
      </c>
      <c r="M63" s="19">
        <f>SUMIFS(CALC_Strip!$L$5:$L$324,CALC_Strip!$D$5:$D$324,$A63,CALC_Strip!$B$5:$B$324,3,CALC_Strip!$G$5:$G$324,"Direct only")</f>
        <v/>
      </c>
      <c r="N63" s="19">
        <f>SUMIFS(CALC_Strip!$L$5:$L$324,CALC_Strip!$D$5:$D$324,$A63,CALC_Strip!$B$5:$B$324,4,CALC_Strip!$G$5:$G$324,"Direct only")</f>
        <v/>
      </c>
      <c r="O63" s="19">
        <f>SUMIFS(CALC_Strip!$L$5:$L$324,CALC_Strip!$D$5:$D$324,$A63,CALC_Strip!$B$5:$B$324,5,CALC_Strip!$G$5:$G$324,"Direct only")</f>
        <v/>
      </c>
      <c r="P63" s="19">
        <f>SUMIFS(CALC_Strip!$L$5:$L$324,CALC_Strip!$D$5:$D$324,$A63,CALC_Strip!$B$5:$B$324,6,CALC_Strip!$G$5:$G$324,"Direct only")</f>
        <v/>
      </c>
      <c r="Q63" s="19">
        <f>SUMIFS(CALC_Strip!$L$5:$L$324,CALC_Strip!$D$5:$D$324,$A63,CALC_Strip!$B$5:$B$324,7,CALC_Strip!$G$5:$G$324,"Direct only")</f>
        <v/>
      </c>
      <c r="R63" s="19">
        <f>SUMIFS(CALC_Strip!$L$5:$L$324,CALC_Strip!$D$5:$D$324,$A63,CALC_Strip!$B$5:$B$324,8,CALC_Strip!$G$5:$G$324,"Direct only")</f>
        <v/>
      </c>
      <c r="S63" s="19">
        <f>SUM($C63:$R63)</f>
        <v/>
      </c>
    </row>
    <row r="64">
      <c r="A64" s="2" t="inlineStr">
        <is>
          <t>2403</t>
        </is>
      </c>
      <c r="B64" s="2" t="inlineStr">
        <is>
          <t>Electrical equipment manufacturing</t>
        </is>
      </c>
      <c r="C64" s="19">
        <f>SUMIFS(CALC_Strip!$L$5:$L$324,CALC_Strip!$D$5:$D$324,$A64,CALC_Strip!$B$5:$B$324,1,CALC_Strip!$G$5:$G$324,"Flow-on")+IFERROR(INDEX(CALC_Margins!$C$5:$J$15,MATCH($A64,CALC_Margins!$A$5:$A$15,0),1),0)</f>
        <v/>
      </c>
      <c r="D64" s="19">
        <f>SUMIFS(CALC_Strip!$L$5:$L$324,CALC_Strip!$D$5:$D$324,$A64,CALC_Strip!$B$5:$B$324,2,CALC_Strip!$G$5:$G$324,"Flow-on")+IFERROR(INDEX(CALC_Margins!$C$5:$J$15,MATCH($A64,CALC_Margins!$A$5:$A$15,0),2),0)</f>
        <v/>
      </c>
      <c r="E64" s="19">
        <f>SUMIFS(CALC_Strip!$L$5:$L$324,CALC_Strip!$D$5:$D$324,$A64,CALC_Strip!$B$5:$B$324,3,CALC_Strip!$G$5:$G$324,"Flow-on")+IFERROR(INDEX(CALC_Margins!$C$5:$J$15,MATCH($A64,CALC_Margins!$A$5:$A$15,0),3),0)</f>
        <v/>
      </c>
      <c r="F64" s="19">
        <f>SUMIFS(CALC_Strip!$L$5:$L$324,CALC_Strip!$D$5:$D$324,$A64,CALC_Strip!$B$5:$B$324,4,CALC_Strip!$G$5:$G$324,"Flow-on")+IFERROR(INDEX(CALC_Margins!$C$5:$J$15,MATCH($A64,CALC_Margins!$A$5:$A$15,0),4),0)</f>
        <v/>
      </c>
      <c r="G64" s="19">
        <f>SUMIFS(CALC_Strip!$L$5:$L$324,CALC_Strip!$D$5:$D$324,$A64,CALC_Strip!$B$5:$B$324,5,CALC_Strip!$G$5:$G$324,"Flow-on")+IFERROR(INDEX(CALC_Margins!$C$5:$J$15,MATCH($A64,CALC_Margins!$A$5:$A$15,0),5),0)</f>
        <v/>
      </c>
      <c r="H64" s="19">
        <f>SUMIFS(CALC_Strip!$L$5:$L$324,CALC_Strip!$D$5:$D$324,$A64,CALC_Strip!$B$5:$B$324,6,CALC_Strip!$G$5:$G$324,"Flow-on")+IFERROR(INDEX(CALC_Margins!$C$5:$J$15,MATCH($A64,CALC_Margins!$A$5:$A$15,0),6),0)</f>
        <v/>
      </c>
      <c r="I64" s="19">
        <f>SUMIFS(CALC_Strip!$L$5:$L$324,CALC_Strip!$D$5:$D$324,$A64,CALC_Strip!$B$5:$B$324,7,CALC_Strip!$G$5:$G$324,"Flow-on")+IFERROR(INDEX(CALC_Margins!$C$5:$J$15,MATCH($A64,CALC_Margins!$A$5:$A$15,0),7),0)</f>
        <v/>
      </c>
      <c r="J64" s="19">
        <f>SUMIFS(CALC_Strip!$L$5:$L$324,CALC_Strip!$D$5:$D$324,$A64,CALC_Strip!$B$5:$B$324,8,CALC_Strip!$G$5:$G$324,"Flow-on")+IFERROR(INDEX(CALC_Margins!$C$5:$J$15,MATCH($A64,CALC_Margins!$A$5:$A$15,0),8),0)</f>
        <v/>
      </c>
      <c r="K64" s="19">
        <f>SUMIFS(CALC_Strip!$L$5:$L$324,CALC_Strip!$D$5:$D$324,$A64,CALC_Strip!$B$5:$B$324,1,CALC_Strip!$G$5:$G$324,"Direct only")</f>
        <v/>
      </c>
      <c r="L64" s="19">
        <f>SUMIFS(CALC_Strip!$L$5:$L$324,CALC_Strip!$D$5:$D$324,$A64,CALC_Strip!$B$5:$B$324,2,CALC_Strip!$G$5:$G$324,"Direct only")</f>
        <v/>
      </c>
      <c r="M64" s="19">
        <f>SUMIFS(CALC_Strip!$L$5:$L$324,CALC_Strip!$D$5:$D$324,$A64,CALC_Strip!$B$5:$B$324,3,CALC_Strip!$G$5:$G$324,"Direct only")</f>
        <v/>
      </c>
      <c r="N64" s="19">
        <f>SUMIFS(CALC_Strip!$L$5:$L$324,CALC_Strip!$D$5:$D$324,$A64,CALC_Strip!$B$5:$B$324,4,CALC_Strip!$G$5:$G$324,"Direct only")</f>
        <v/>
      </c>
      <c r="O64" s="19">
        <f>SUMIFS(CALC_Strip!$L$5:$L$324,CALC_Strip!$D$5:$D$324,$A64,CALC_Strip!$B$5:$B$324,5,CALC_Strip!$G$5:$G$324,"Direct only")</f>
        <v/>
      </c>
      <c r="P64" s="19">
        <f>SUMIFS(CALC_Strip!$L$5:$L$324,CALC_Strip!$D$5:$D$324,$A64,CALC_Strip!$B$5:$B$324,6,CALC_Strip!$G$5:$G$324,"Direct only")</f>
        <v/>
      </c>
      <c r="Q64" s="19">
        <f>SUMIFS(CALC_Strip!$L$5:$L$324,CALC_Strip!$D$5:$D$324,$A64,CALC_Strip!$B$5:$B$324,7,CALC_Strip!$G$5:$G$324,"Direct only")</f>
        <v/>
      </c>
      <c r="R64" s="19">
        <f>SUMIFS(CALC_Strip!$L$5:$L$324,CALC_Strip!$D$5:$D$324,$A64,CALC_Strip!$B$5:$B$324,8,CALC_Strip!$G$5:$G$324,"Direct only")</f>
        <v/>
      </c>
      <c r="S64" s="19">
        <f>SUM($C64:$R64)</f>
        <v/>
      </c>
    </row>
    <row r="65">
      <c r="A65" s="2" t="inlineStr">
        <is>
          <t>2404</t>
        </is>
      </c>
      <c r="B65" s="2" t="inlineStr">
        <is>
          <t>Domestic appliance manufacturing</t>
        </is>
      </c>
      <c r="C65" s="19">
        <f>SUMIFS(CALC_Strip!$L$5:$L$324,CALC_Strip!$D$5:$D$324,$A65,CALC_Strip!$B$5:$B$324,1,CALC_Strip!$G$5:$G$324,"Flow-on")+IFERROR(INDEX(CALC_Margins!$C$5:$J$15,MATCH($A65,CALC_Margins!$A$5:$A$15,0),1),0)</f>
        <v/>
      </c>
      <c r="D65" s="19">
        <f>SUMIFS(CALC_Strip!$L$5:$L$324,CALC_Strip!$D$5:$D$324,$A65,CALC_Strip!$B$5:$B$324,2,CALC_Strip!$G$5:$G$324,"Flow-on")+IFERROR(INDEX(CALC_Margins!$C$5:$J$15,MATCH($A65,CALC_Margins!$A$5:$A$15,0),2),0)</f>
        <v/>
      </c>
      <c r="E65" s="19">
        <f>SUMIFS(CALC_Strip!$L$5:$L$324,CALC_Strip!$D$5:$D$324,$A65,CALC_Strip!$B$5:$B$324,3,CALC_Strip!$G$5:$G$324,"Flow-on")+IFERROR(INDEX(CALC_Margins!$C$5:$J$15,MATCH($A65,CALC_Margins!$A$5:$A$15,0),3),0)</f>
        <v/>
      </c>
      <c r="F65" s="19">
        <f>SUMIFS(CALC_Strip!$L$5:$L$324,CALC_Strip!$D$5:$D$324,$A65,CALC_Strip!$B$5:$B$324,4,CALC_Strip!$G$5:$G$324,"Flow-on")+IFERROR(INDEX(CALC_Margins!$C$5:$J$15,MATCH($A65,CALC_Margins!$A$5:$A$15,0),4),0)</f>
        <v/>
      </c>
      <c r="G65" s="19">
        <f>SUMIFS(CALC_Strip!$L$5:$L$324,CALC_Strip!$D$5:$D$324,$A65,CALC_Strip!$B$5:$B$324,5,CALC_Strip!$G$5:$G$324,"Flow-on")+IFERROR(INDEX(CALC_Margins!$C$5:$J$15,MATCH($A65,CALC_Margins!$A$5:$A$15,0),5),0)</f>
        <v/>
      </c>
      <c r="H65" s="19">
        <f>SUMIFS(CALC_Strip!$L$5:$L$324,CALC_Strip!$D$5:$D$324,$A65,CALC_Strip!$B$5:$B$324,6,CALC_Strip!$G$5:$G$324,"Flow-on")+IFERROR(INDEX(CALC_Margins!$C$5:$J$15,MATCH($A65,CALC_Margins!$A$5:$A$15,0),6),0)</f>
        <v/>
      </c>
      <c r="I65" s="19">
        <f>SUMIFS(CALC_Strip!$L$5:$L$324,CALC_Strip!$D$5:$D$324,$A65,CALC_Strip!$B$5:$B$324,7,CALC_Strip!$G$5:$G$324,"Flow-on")+IFERROR(INDEX(CALC_Margins!$C$5:$J$15,MATCH($A65,CALC_Margins!$A$5:$A$15,0),7),0)</f>
        <v/>
      </c>
      <c r="J65" s="19">
        <f>SUMIFS(CALC_Strip!$L$5:$L$324,CALC_Strip!$D$5:$D$324,$A65,CALC_Strip!$B$5:$B$324,8,CALC_Strip!$G$5:$G$324,"Flow-on")+IFERROR(INDEX(CALC_Margins!$C$5:$J$15,MATCH($A65,CALC_Margins!$A$5:$A$15,0),8),0)</f>
        <v/>
      </c>
      <c r="K65" s="19">
        <f>SUMIFS(CALC_Strip!$L$5:$L$324,CALC_Strip!$D$5:$D$324,$A65,CALC_Strip!$B$5:$B$324,1,CALC_Strip!$G$5:$G$324,"Direct only")</f>
        <v/>
      </c>
      <c r="L65" s="19">
        <f>SUMIFS(CALC_Strip!$L$5:$L$324,CALC_Strip!$D$5:$D$324,$A65,CALC_Strip!$B$5:$B$324,2,CALC_Strip!$G$5:$G$324,"Direct only")</f>
        <v/>
      </c>
      <c r="M65" s="19">
        <f>SUMIFS(CALC_Strip!$L$5:$L$324,CALC_Strip!$D$5:$D$324,$A65,CALC_Strip!$B$5:$B$324,3,CALC_Strip!$G$5:$G$324,"Direct only")</f>
        <v/>
      </c>
      <c r="N65" s="19">
        <f>SUMIFS(CALC_Strip!$L$5:$L$324,CALC_Strip!$D$5:$D$324,$A65,CALC_Strip!$B$5:$B$324,4,CALC_Strip!$G$5:$G$324,"Direct only")</f>
        <v/>
      </c>
      <c r="O65" s="19">
        <f>SUMIFS(CALC_Strip!$L$5:$L$324,CALC_Strip!$D$5:$D$324,$A65,CALC_Strip!$B$5:$B$324,5,CALC_Strip!$G$5:$G$324,"Direct only")</f>
        <v/>
      </c>
      <c r="P65" s="19">
        <f>SUMIFS(CALC_Strip!$L$5:$L$324,CALC_Strip!$D$5:$D$324,$A65,CALC_Strip!$B$5:$B$324,6,CALC_Strip!$G$5:$G$324,"Direct only")</f>
        <v/>
      </c>
      <c r="Q65" s="19">
        <f>SUMIFS(CALC_Strip!$L$5:$L$324,CALC_Strip!$D$5:$D$324,$A65,CALC_Strip!$B$5:$B$324,7,CALC_Strip!$G$5:$G$324,"Direct only")</f>
        <v/>
      </c>
      <c r="R65" s="19">
        <f>SUMIFS(CALC_Strip!$L$5:$L$324,CALC_Strip!$D$5:$D$324,$A65,CALC_Strip!$B$5:$B$324,8,CALC_Strip!$G$5:$G$324,"Direct only")</f>
        <v/>
      </c>
      <c r="S65" s="19">
        <f>SUM($C65:$R65)</f>
        <v/>
      </c>
    </row>
    <row r="66">
      <c r="A66" s="2" t="inlineStr">
        <is>
          <t>2405</t>
        </is>
      </c>
      <c r="B66" s="2" t="inlineStr">
        <is>
          <t>Specialised and other machinery and equipment manufacturing</t>
        </is>
      </c>
      <c r="C66" s="19">
        <f>SUMIFS(CALC_Strip!$L$5:$L$324,CALC_Strip!$D$5:$D$324,$A66,CALC_Strip!$B$5:$B$324,1,CALC_Strip!$G$5:$G$324,"Flow-on")+IFERROR(INDEX(CALC_Margins!$C$5:$J$15,MATCH($A66,CALC_Margins!$A$5:$A$15,0),1),0)</f>
        <v/>
      </c>
      <c r="D66" s="19">
        <f>SUMIFS(CALC_Strip!$L$5:$L$324,CALC_Strip!$D$5:$D$324,$A66,CALC_Strip!$B$5:$B$324,2,CALC_Strip!$G$5:$G$324,"Flow-on")+IFERROR(INDEX(CALC_Margins!$C$5:$J$15,MATCH($A66,CALC_Margins!$A$5:$A$15,0),2),0)</f>
        <v/>
      </c>
      <c r="E66" s="19">
        <f>SUMIFS(CALC_Strip!$L$5:$L$324,CALC_Strip!$D$5:$D$324,$A66,CALC_Strip!$B$5:$B$324,3,CALC_Strip!$G$5:$G$324,"Flow-on")+IFERROR(INDEX(CALC_Margins!$C$5:$J$15,MATCH($A66,CALC_Margins!$A$5:$A$15,0),3),0)</f>
        <v/>
      </c>
      <c r="F66" s="19">
        <f>SUMIFS(CALC_Strip!$L$5:$L$324,CALC_Strip!$D$5:$D$324,$A66,CALC_Strip!$B$5:$B$324,4,CALC_Strip!$G$5:$G$324,"Flow-on")+IFERROR(INDEX(CALC_Margins!$C$5:$J$15,MATCH($A66,CALC_Margins!$A$5:$A$15,0),4),0)</f>
        <v/>
      </c>
      <c r="G66" s="19">
        <f>SUMIFS(CALC_Strip!$L$5:$L$324,CALC_Strip!$D$5:$D$324,$A66,CALC_Strip!$B$5:$B$324,5,CALC_Strip!$G$5:$G$324,"Flow-on")+IFERROR(INDEX(CALC_Margins!$C$5:$J$15,MATCH($A66,CALC_Margins!$A$5:$A$15,0),5),0)</f>
        <v/>
      </c>
      <c r="H66" s="19">
        <f>SUMIFS(CALC_Strip!$L$5:$L$324,CALC_Strip!$D$5:$D$324,$A66,CALC_Strip!$B$5:$B$324,6,CALC_Strip!$G$5:$G$324,"Flow-on")+IFERROR(INDEX(CALC_Margins!$C$5:$J$15,MATCH($A66,CALC_Margins!$A$5:$A$15,0),6),0)</f>
        <v/>
      </c>
      <c r="I66" s="19">
        <f>SUMIFS(CALC_Strip!$L$5:$L$324,CALC_Strip!$D$5:$D$324,$A66,CALC_Strip!$B$5:$B$324,7,CALC_Strip!$G$5:$G$324,"Flow-on")+IFERROR(INDEX(CALC_Margins!$C$5:$J$15,MATCH($A66,CALC_Margins!$A$5:$A$15,0),7),0)</f>
        <v/>
      </c>
      <c r="J66" s="19">
        <f>SUMIFS(CALC_Strip!$L$5:$L$324,CALC_Strip!$D$5:$D$324,$A66,CALC_Strip!$B$5:$B$324,8,CALC_Strip!$G$5:$G$324,"Flow-on")+IFERROR(INDEX(CALC_Margins!$C$5:$J$15,MATCH($A66,CALC_Margins!$A$5:$A$15,0),8),0)</f>
        <v/>
      </c>
      <c r="K66" s="19">
        <f>SUMIFS(CALC_Strip!$L$5:$L$324,CALC_Strip!$D$5:$D$324,$A66,CALC_Strip!$B$5:$B$324,1,CALC_Strip!$G$5:$G$324,"Direct only")</f>
        <v/>
      </c>
      <c r="L66" s="19">
        <f>SUMIFS(CALC_Strip!$L$5:$L$324,CALC_Strip!$D$5:$D$324,$A66,CALC_Strip!$B$5:$B$324,2,CALC_Strip!$G$5:$G$324,"Direct only")</f>
        <v/>
      </c>
      <c r="M66" s="19">
        <f>SUMIFS(CALC_Strip!$L$5:$L$324,CALC_Strip!$D$5:$D$324,$A66,CALC_Strip!$B$5:$B$324,3,CALC_Strip!$G$5:$G$324,"Direct only")</f>
        <v/>
      </c>
      <c r="N66" s="19">
        <f>SUMIFS(CALC_Strip!$L$5:$L$324,CALC_Strip!$D$5:$D$324,$A66,CALC_Strip!$B$5:$B$324,4,CALC_Strip!$G$5:$G$324,"Direct only")</f>
        <v/>
      </c>
      <c r="O66" s="19">
        <f>SUMIFS(CALC_Strip!$L$5:$L$324,CALC_Strip!$D$5:$D$324,$A66,CALC_Strip!$B$5:$B$324,5,CALC_Strip!$G$5:$G$324,"Direct only")</f>
        <v/>
      </c>
      <c r="P66" s="19">
        <f>SUMIFS(CALC_Strip!$L$5:$L$324,CALC_Strip!$D$5:$D$324,$A66,CALC_Strip!$B$5:$B$324,6,CALC_Strip!$G$5:$G$324,"Direct only")</f>
        <v/>
      </c>
      <c r="Q66" s="19">
        <f>SUMIFS(CALC_Strip!$L$5:$L$324,CALC_Strip!$D$5:$D$324,$A66,CALC_Strip!$B$5:$B$324,7,CALC_Strip!$G$5:$G$324,"Direct only")</f>
        <v/>
      </c>
      <c r="R66" s="19">
        <f>SUMIFS(CALC_Strip!$L$5:$L$324,CALC_Strip!$D$5:$D$324,$A66,CALC_Strip!$B$5:$B$324,8,CALC_Strip!$G$5:$G$324,"Direct only")</f>
        <v/>
      </c>
      <c r="S66" s="19">
        <f>SUM($C66:$R66)</f>
        <v/>
      </c>
    </row>
    <row r="67">
      <c r="A67" s="2" t="inlineStr">
        <is>
          <t>2501</t>
        </is>
      </c>
      <c r="B67" s="2" t="inlineStr">
        <is>
          <t>Furniture manufacturing</t>
        </is>
      </c>
      <c r="C67" s="19">
        <f>SUMIFS(CALC_Strip!$L$5:$L$324,CALC_Strip!$D$5:$D$324,$A67,CALC_Strip!$B$5:$B$324,1,CALC_Strip!$G$5:$G$324,"Flow-on")+IFERROR(INDEX(CALC_Margins!$C$5:$J$15,MATCH($A67,CALC_Margins!$A$5:$A$15,0),1),0)</f>
        <v/>
      </c>
      <c r="D67" s="19">
        <f>SUMIFS(CALC_Strip!$L$5:$L$324,CALC_Strip!$D$5:$D$324,$A67,CALC_Strip!$B$5:$B$324,2,CALC_Strip!$G$5:$G$324,"Flow-on")+IFERROR(INDEX(CALC_Margins!$C$5:$J$15,MATCH($A67,CALC_Margins!$A$5:$A$15,0),2),0)</f>
        <v/>
      </c>
      <c r="E67" s="19">
        <f>SUMIFS(CALC_Strip!$L$5:$L$324,CALC_Strip!$D$5:$D$324,$A67,CALC_Strip!$B$5:$B$324,3,CALC_Strip!$G$5:$G$324,"Flow-on")+IFERROR(INDEX(CALC_Margins!$C$5:$J$15,MATCH($A67,CALC_Margins!$A$5:$A$15,0),3),0)</f>
        <v/>
      </c>
      <c r="F67" s="19">
        <f>SUMIFS(CALC_Strip!$L$5:$L$324,CALC_Strip!$D$5:$D$324,$A67,CALC_Strip!$B$5:$B$324,4,CALC_Strip!$G$5:$G$324,"Flow-on")+IFERROR(INDEX(CALC_Margins!$C$5:$J$15,MATCH($A67,CALC_Margins!$A$5:$A$15,0),4),0)</f>
        <v/>
      </c>
      <c r="G67" s="19">
        <f>SUMIFS(CALC_Strip!$L$5:$L$324,CALC_Strip!$D$5:$D$324,$A67,CALC_Strip!$B$5:$B$324,5,CALC_Strip!$G$5:$G$324,"Flow-on")+IFERROR(INDEX(CALC_Margins!$C$5:$J$15,MATCH($A67,CALC_Margins!$A$5:$A$15,0),5),0)</f>
        <v/>
      </c>
      <c r="H67" s="19">
        <f>SUMIFS(CALC_Strip!$L$5:$L$324,CALC_Strip!$D$5:$D$324,$A67,CALC_Strip!$B$5:$B$324,6,CALC_Strip!$G$5:$G$324,"Flow-on")+IFERROR(INDEX(CALC_Margins!$C$5:$J$15,MATCH($A67,CALC_Margins!$A$5:$A$15,0),6),0)</f>
        <v/>
      </c>
      <c r="I67" s="19">
        <f>SUMIFS(CALC_Strip!$L$5:$L$324,CALC_Strip!$D$5:$D$324,$A67,CALC_Strip!$B$5:$B$324,7,CALC_Strip!$G$5:$G$324,"Flow-on")+IFERROR(INDEX(CALC_Margins!$C$5:$J$15,MATCH($A67,CALC_Margins!$A$5:$A$15,0),7),0)</f>
        <v/>
      </c>
      <c r="J67" s="19">
        <f>SUMIFS(CALC_Strip!$L$5:$L$324,CALC_Strip!$D$5:$D$324,$A67,CALC_Strip!$B$5:$B$324,8,CALC_Strip!$G$5:$G$324,"Flow-on")+IFERROR(INDEX(CALC_Margins!$C$5:$J$15,MATCH($A67,CALC_Margins!$A$5:$A$15,0),8),0)</f>
        <v/>
      </c>
      <c r="K67" s="19">
        <f>SUMIFS(CALC_Strip!$L$5:$L$324,CALC_Strip!$D$5:$D$324,$A67,CALC_Strip!$B$5:$B$324,1,CALC_Strip!$G$5:$G$324,"Direct only")</f>
        <v/>
      </c>
      <c r="L67" s="19">
        <f>SUMIFS(CALC_Strip!$L$5:$L$324,CALC_Strip!$D$5:$D$324,$A67,CALC_Strip!$B$5:$B$324,2,CALC_Strip!$G$5:$G$324,"Direct only")</f>
        <v/>
      </c>
      <c r="M67" s="19">
        <f>SUMIFS(CALC_Strip!$L$5:$L$324,CALC_Strip!$D$5:$D$324,$A67,CALC_Strip!$B$5:$B$324,3,CALC_Strip!$G$5:$G$324,"Direct only")</f>
        <v/>
      </c>
      <c r="N67" s="19">
        <f>SUMIFS(CALC_Strip!$L$5:$L$324,CALC_Strip!$D$5:$D$324,$A67,CALC_Strip!$B$5:$B$324,4,CALC_Strip!$G$5:$G$324,"Direct only")</f>
        <v/>
      </c>
      <c r="O67" s="19">
        <f>SUMIFS(CALC_Strip!$L$5:$L$324,CALC_Strip!$D$5:$D$324,$A67,CALC_Strip!$B$5:$B$324,5,CALC_Strip!$G$5:$G$324,"Direct only")</f>
        <v/>
      </c>
      <c r="P67" s="19">
        <f>SUMIFS(CALC_Strip!$L$5:$L$324,CALC_Strip!$D$5:$D$324,$A67,CALC_Strip!$B$5:$B$324,6,CALC_Strip!$G$5:$G$324,"Direct only")</f>
        <v/>
      </c>
      <c r="Q67" s="19">
        <f>SUMIFS(CALC_Strip!$L$5:$L$324,CALC_Strip!$D$5:$D$324,$A67,CALC_Strip!$B$5:$B$324,7,CALC_Strip!$G$5:$G$324,"Direct only")</f>
        <v/>
      </c>
      <c r="R67" s="19">
        <f>SUMIFS(CALC_Strip!$L$5:$L$324,CALC_Strip!$D$5:$D$324,$A67,CALC_Strip!$B$5:$B$324,8,CALC_Strip!$G$5:$G$324,"Direct only")</f>
        <v/>
      </c>
      <c r="S67" s="19">
        <f>SUM($C67:$R67)</f>
        <v/>
      </c>
    </row>
    <row r="68">
      <c r="A68" s="2" t="inlineStr">
        <is>
          <t>2502</t>
        </is>
      </c>
      <c r="B68" s="2" t="inlineStr">
        <is>
          <t>Other manufactured products</t>
        </is>
      </c>
      <c r="C68" s="19">
        <f>SUMIFS(CALC_Strip!$L$5:$L$324,CALC_Strip!$D$5:$D$324,$A68,CALC_Strip!$B$5:$B$324,1,CALC_Strip!$G$5:$G$324,"Flow-on")+IFERROR(INDEX(CALC_Margins!$C$5:$J$15,MATCH($A68,CALC_Margins!$A$5:$A$15,0),1),0)</f>
        <v/>
      </c>
      <c r="D68" s="19">
        <f>SUMIFS(CALC_Strip!$L$5:$L$324,CALC_Strip!$D$5:$D$324,$A68,CALC_Strip!$B$5:$B$324,2,CALC_Strip!$G$5:$G$324,"Flow-on")+IFERROR(INDEX(CALC_Margins!$C$5:$J$15,MATCH($A68,CALC_Margins!$A$5:$A$15,0),2),0)</f>
        <v/>
      </c>
      <c r="E68" s="19">
        <f>SUMIFS(CALC_Strip!$L$5:$L$324,CALC_Strip!$D$5:$D$324,$A68,CALC_Strip!$B$5:$B$324,3,CALC_Strip!$G$5:$G$324,"Flow-on")+IFERROR(INDEX(CALC_Margins!$C$5:$J$15,MATCH($A68,CALC_Margins!$A$5:$A$15,0),3),0)</f>
        <v/>
      </c>
      <c r="F68" s="19">
        <f>SUMIFS(CALC_Strip!$L$5:$L$324,CALC_Strip!$D$5:$D$324,$A68,CALC_Strip!$B$5:$B$324,4,CALC_Strip!$G$5:$G$324,"Flow-on")+IFERROR(INDEX(CALC_Margins!$C$5:$J$15,MATCH($A68,CALC_Margins!$A$5:$A$15,0),4),0)</f>
        <v/>
      </c>
      <c r="G68" s="19">
        <f>SUMIFS(CALC_Strip!$L$5:$L$324,CALC_Strip!$D$5:$D$324,$A68,CALC_Strip!$B$5:$B$324,5,CALC_Strip!$G$5:$G$324,"Flow-on")+IFERROR(INDEX(CALC_Margins!$C$5:$J$15,MATCH($A68,CALC_Margins!$A$5:$A$15,0),5),0)</f>
        <v/>
      </c>
      <c r="H68" s="19">
        <f>SUMIFS(CALC_Strip!$L$5:$L$324,CALC_Strip!$D$5:$D$324,$A68,CALC_Strip!$B$5:$B$324,6,CALC_Strip!$G$5:$G$324,"Flow-on")+IFERROR(INDEX(CALC_Margins!$C$5:$J$15,MATCH($A68,CALC_Margins!$A$5:$A$15,0),6),0)</f>
        <v/>
      </c>
      <c r="I68" s="19">
        <f>SUMIFS(CALC_Strip!$L$5:$L$324,CALC_Strip!$D$5:$D$324,$A68,CALC_Strip!$B$5:$B$324,7,CALC_Strip!$G$5:$G$324,"Flow-on")+IFERROR(INDEX(CALC_Margins!$C$5:$J$15,MATCH($A68,CALC_Margins!$A$5:$A$15,0),7),0)</f>
        <v/>
      </c>
      <c r="J68" s="19">
        <f>SUMIFS(CALC_Strip!$L$5:$L$324,CALC_Strip!$D$5:$D$324,$A68,CALC_Strip!$B$5:$B$324,8,CALC_Strip!$G$5:$G$324,"Flow-on")+IFERROR(INDEX(CALC_Margins!$C$5:$J$15,MATCH($A68,CALC_Margins!$A$5:$A$15,0),8),0)</f>
        <v/>
      </c>
      <c r="K68" s="19">
        <f>SUMIFS(CALC_Strip!$L$5:$L$324,CALC_Strip!$D$5:$D$324,$A68,CALC_Strip!$B$5:$B$324,1,CALC_Strip!$G$5:$G$324,"Direct only")</f>
        <v/>
      </c>
      <c r="L68" s="19">
        <f>SUMIFS(CALC_Strip!$L$5:$L$324,CALC_Strip!$D$5:$D$324,$A68,CALC_Strip!$B$5:$B$324,2,CALC_Strip!$G$5:$G$324,"Direct only")</f>
        <v/>
      </c>
      <c r="M68" s="19">
        <f>SUMIFS(CALC_Strip!$L$5:$L$324,CALC_Strip!$D$5:$D$324,$A68,CALC_Strip!$B$5:$B$324,3,CALC_Strip!$G$5:$G$324,"Direct only")</f>
        <v/>
      </c>
      <c r="N68" s="19">
        <f>SUMIFS(CALC_Strip!$L$5:$L$324,CALC_Strip!$D$5:$D$324,$A68,CALC_Strip!$B$5:$B$324,4,CALC_Strip!$G$5:$G$324,"Direct only")</f>
        <v/>
      </c>
      <c r="O68" s="19">
        <f>SUMIFS(CALC_Strip!$L$5:$L$324,CALC_Strip!$D$5:$D$324,$A68,CALC_Strip!$B$5:$B$324,5,CALC_Strip!$G$5:$G$324,"Direct only")</f>
        <v/>
      </c>
      <c r="P68" s="19">
        <f>SUMIFS(CALC_Strip!$L$5:$L$324,CALC_Strip!$D$5:$D$324,$A68,CALC_Strip!$B$5:$B$324,6,CALC_Strip!$G$5:$G$324,"Direct only")</f>
        <v/>
      </c>
      <c r="Q68" s="19">
        <f>SUMIFS(CALC_Strip!$L$5:$L$324,CALC_Strip!$D$5:$D$324,$A68,CALC_Strip!$B$5:$B$324,7,CALC_Strip!$G$5:$G$324,"Direct only")</f>
        <v/>
      </c>
      <c r="R68" s="19">
        <f>SUMIFS(CALC_Strip!$L$5:$L$324,CALC_Strip!$D$5:$D$324,$A68,CALC_Strip!$B$5:$B$324,8,CALC_Strip!$G$5:$G$324,"Direct only")</f>
        <v/>
      </c>
      <c r="S68" s="19">
        <f>SUM($C68:$R68)</f>
        <v/>
      </c>
    </row>
    <row r="69">
      <c r="A69" s="2" t="inlineStr">
        <is>
          <t>2601</t>
        </is>
      </c>
      <c r="B69" s="2" t="inlineStr">
        <is>
          <t>Electricity generation</t>
        </is>
      </c>
      <c r="C69" s="19">
        <f>SUMIFS(CALC_Strip!$L$5:$L$324,CALC_Strip!$D$5:$D$324,$A69,CALC_Strip!$B$5:$B$324,1,CALC_Strip!$G$5:$G$324,"Flow-on")+IFERROR(INDEX(CALC_Margins!$C$5:$J$15,MATCH($A69,CALC_Margins!$A$5:$A$15,0),1),0)</f>
        <v/>
      </c>
      <c r="D69" s="19">
        <f>SUMIFS(CALC_Strip!$L$5:$L$324,CALC_Strip!$D$5:$D$324,$A69,CALC_Strip!$B$5:$B$324,2,CALC_Strip!$G$5:$G$324,"Flow-on")+IFERROR(INDEX(CALC_Margins!$C$5:$J$15,MATCH($A69,CALC_Margins!$A$5:$A$15,0),2),0)</f>
        <v/>
      </c>
      <c r="E69" s="19">
        <f>SUMIFS(CALC_Strip!$L$5:$L$324,CALC_Strip!$D$5:$D$324,$A69,CALC_Strip!$B$5:$B$324,3,CALC_Strip!$G$5:$G$324,"Flow-on")+IFERROR(INDEX(CALC_Margins!$C$5:$J$15,MATCH($A69,CALC_Margins!$A$5:$A$15,0),3),0)</f>
        <v/>
      </c>
      <c r="F69" s="19">
        <f>SUMIFS(CALC_Strip!$L$5:$L$324,CALC_Strip!$D$5:$D$324,$A69,CALC_Strip!$B$5:$B$324,4,CALC_Strip!$G$5:$G$324,"Flow-on")+IFERROR(INDEX(CALC_Margins!$C$5:$J$15,MATCH($A69,CALC_Margins!$A$5:$A$15,0),4),0)</f>
        <v/>
      </c>
      <c r="G69" s="19">
        <f>SUMIFS(CALC_Strip!$L$5:$L$324,CALC_Strip!$D$5:$D$324,$A69,CALC_Strip!$B$5:$B$324,5,CALC_Strip!$G$5:$G$324,"Flow-on")+IFERROR(INDEX(CALC_Margins!$C$5:$J$15,MATCH($A69,CALC_Margins!$A$5:$A$15,0),5),0)</f>
        <v/>
      </c>
      <c r="H69" s="19">
        <f>SUMIFS(CALC_Strip!$L$5:$L$324,CALC_Strip!$D$5:$D$324,$A69,CALC_Strip!$B$5:$B$324,6,CALC_Strip!$G$5:$G$324,"Flow-on")+IFERROR(INDEX(CALC_Margins!$C$5:$J$15,MATCH($A69,CALC_Margins!$A$5:$A$15,0),6),0)</f>
        <v/>
      </c>
      <c r="I69" s="19">
        <f>SUMIFS(CALC_Strip!$L$5:$L$324,CALC_Strip!$D$5:$D$324,$A69,CALC_Strip!$B$5:$B$324,7,CALC_Strip!$G$5:$G$324,"Flow-on")+IFERROR(INDEX(CALC_Margins!$C$5:$J$15,MATCH($A69,CALC_Margins!$A$5:$A$15,0),7),0)</f>
        <v/>
      </c>
      <c r="J69" s="19">
        <f>SUMIFS(CALC_Strip!$L$5:$L$324,CALC_Strip!$D$5:$D$324,$A69,CALC_Strip!$B$5:$B$324,8,CALC_Strip!$G$5:$G$324,"Flow-on")+IFERROR(INDEX(CALC_Margins!$C$5:$J$15,MATCH($A69,CALC_Margins!$A$5:$A$15,0),8),0)</f>
        <v/>
      </c>
      <c r="K69" s="19">
        <f>SUMIFS(CALC_Strip!$L$5:$L$324,CALC_Strip!$D$5:$D$324,$A69,CALC_Strip!$B$5:$B$324,1,CALC_Strip!$G$5:$G$324,"Direct only")</f>
        <v/>
      </c>
      <c r="L69" s="19">
        <f>SUMIFS(CALC_Strip!$L$5:$L$324,CALC_Strip!$D$5:$D$324,$A69,CALC_Strip!$B$5:$B$324,2,CALC_Strip!$G$5:$G$324,"Direct only")</f>
        <v/>
      </c>
      <c r="M69" s="19">
        <f>SUMIFS(CALC_Strip!$L$5:$L$324,CALC_Strip!$D$5:$D$324,$A69,CALC_Strip!$B$5:$B$324,3,CALC_Strip!$G$5:$G$324,"Direct only")</f>
        <v/>
      </c>
      <c r="N69" s="19">
        <f>SUMIFS(CALC_Strip!$L$5:$L$324,CALC_Strip!$D$5:$D$324,$A69,CALC_Strip!$B$5:$B$324,4,CALC_Strip!$G$5:$G$324,"Direct only")</f>
        <v/>
      </c>
      <c r="O69" s="19">
        <f>SUMIFS(CALC_Strip!$L$5:$L$324,CALC_Strip!$D$5:$D$324,$A69,CALC_Strip!$B$5:$B$324,5,CALC_Strip!$G$5:$G$324,"Direct only")</f>
        <v/>
      </c>
      <c r="P69" s="19">
        <f>SUMIFS(CALC_Strip!$L$5:$L$324,CALC_Strip!$D$5:$D$324,$A69,CALC_Strip!$B$5:$B$324,6,CALC_Strip!$G$5:$G$324,"Direct only")</f>
        <v/>
      </c>
      <c r="Q69" s="19">
        <f>SUMIFS(CALC_Strip!$L$5:$L$324,CALC_Strip!$D$5:$D$324,$A69,CALC_Strip!$B$5:$B$324,7,CALC_Strip!$G$5:$G$324,"Direct only")</f>
        <v/>
      </c>
      <c r="R69" s="19">
        <f>SUMIFS(CALC_Strip!$L$5:$L$324,CALC_Strip!$D$5:$D$324,$A69,CALC_Strip!$B$5:$B$324,8,CALC_Strip!$G$5:$G$324,"Direct only")</f>
        <v/>
      </c>
      <c r="S69" s="19">
        <f>SUM($C69:$R69)</f>
        <v/>
      </c>
    </row>
    <row r="70">
      <c r="A70" s="2" t="inlineStr">
        <is>
          <t>2605</t>
        </is>
      </c>
      <c r="B70" s="2" t="inlineStr">
        <is>
          <t>Electricity transmission, distribution, on selling and electricity market operation</t>
        </is>
      </c>
      <c r="C70" s="19">
        <f>SUMIFS(CALC_Strip!$L$5:$L$324,CALC_Strip!$D$5:$D$324,$A70,CALC_Strip!$B$5:$B$324,1,CALC_Strip!$G$5:$G$324,"Flow-on")+IFERROR(INDEX(CALC_Margins!$C$5:$J$15,MATCH($A70,CALC_Margins!$A$5:$A$15,0),1),0)</f>
        <v/>
      </c>
      <c r="D70" s="19">
        <f>SUMIFS(CALC_Strip!$L$5:$L$324,CALC_Strip!$D$5:$D$324,$A70,CALC_Strip!$B$5:$B$324,2,CALC_Strip!$G$5:$G$324,"Flow-on")+IFERROR(INDEX(CALC_Margins!$C$5:$J$15,MATCH($A70,CALC_Margins!$A$5:$A$15,0),2),0)</f>
        <v/>
      </c>
      <c r="E70" s="19">
        <f>SUMIFS(CALC_Strip!$L$5:$L$324,CALC_Strip!$D$5:$D$324,$A70,CALC_Strip!$B$5:$B$324,3,CALC_Strip!$G$5:$G$324,"Flow-on")+IFERROR(INDEX(CALC_Margins!$C$5:$J$15,MATCH($A70,CALC_Margins!$A$5:$A$15,0),3),0)</f>
        <v/>
      </c>
      <c r="F70" s="19">
        <f>SUMIFS(CALC_Strip!$L$5:$L$324,CALC_Strip!$D$5:$D$324,$A70,CALC_Strip!$B$5:$B$324,4,CALC_Strip!$G$5:$G$324,"Flow-on")+IFERROR(INDEX(CALC_Margins!$C$5:$J$15,MATCH($A70,CALC_Margins!$A$5:$A$15,0),4),0)</f>
        <v/>
      </c>
      <c r="G70" s="19">
        <f>SUMIFS(CALC_Strip!$L$5:$L$324,CALC_Strip!$D$5:$D$324,$A70,CALC_Strip!$B$5:$B$324,5,CALC_Strip!$G$5:$G$324,"Flow-on")+IFERROR(INDEX(CALC_Margins!$C$5:$J$15,MATCH($A70,CALC_Margins!$A$5:$A$15,0),5),0)</f>
        <v/>
      </c>
      <c r="H70" s="19">
        <f>SUMIFS(CALC_Strip!$L$5:$L$324,CALC_Strip!$D$5:$D$324,$A70,CALC_Strip!$B$5:$B$324,6,CALC_Strip!$G$5:$G$324,"Flow-on")+IFERROR(INDEX(CALC_Margins!$C$5:$J$15,MATCH($A70,CALC_Margins!$A$5:$A$15,0),6),0)</f>
        <v/>
      </c>
      <c r="I70" s="19">
        <f>SUMIFS(CALC_Strip!$L$5:$L$324,CALC_Strip!$D$5:$D$324,$A70,CALC_Strip!$B$5:$B$324,7,CALC_Strip!$G$5:$G$324,"Flow-on")+IFERROR(INDEX(CALC_Margins!$C$5:$J$15,MATCH($A70,CALC_Margins!$A$5:$A$15,0),7),0)</f>
        <v/>
      </c>
      <c r="J70" s="19">
        <f>SUMIFS(CALC_Strip!$L$5:$L$324,CALC_Strip!$D$5:$D$324,$A70,CALC_Strip!$B$5:$B$324,8,CALC_Strip!$G$5:$G$324,"Flow-on")+IFERROR(INDEX(CALC_Margins!$C$5:$J$15,MATCH($A70,CALC_Margins!$A$5:$A$15,0),8),0)</f>
        <v/>
      </c>
      <c r="K70" s="19">
        <f>SUMIFS(CALC_Strip!$L$5:$L$324,CALC_Strip!$D$5:$D$324,$A70,CALC_Strip!$B$5:$B$324,1,CALC_Strip!$G$5:$G$324,"Direct only")</f>
        <v/>
      </c>
      <c r="L70" s="19">
        <f>SUMIFS(CALC_Strip!$L$5:$L$324,CALC_Strip!$D$5:$D$324,$A70,CALC_Strip!$B$5:$B$324,2,CALC_Strip!$G$5:$G$324,"Direct only")</f>
        <v/>
      </c>
      <c r="M70" s="19">
        <f>SUMIFS(CALC_Strip!$L$5:$L$324,CALC_Strip!$D$5:$D$324,$A70,CALC_Strip!$B$5:$B$324,3,CALC_Strip!$G$5:$G$324,"Direct only")</f>
        <v/>
      </c>
      <c r="N70" s="19">
        <f>SUMIFS(CALC_Strip!$L$5:$L$324,CALC_Strip!$D$5:$D$324,$A70,CALC_Strip!$B$5:$B$324,4,CALC_Strip!$G$5:$G$324,"Direct only")</f>
        <v/>
      </c>
      <c r="O70" s="19">
        <f>SUMIFS(CALC_Strip!$L$5:$L$324,CALC_Strip!$D$5:$D$324,$A70,CALC_Strip!$B$5:$B$324,5,CALC_Strip!$G$5:$G$324,"Direct only")</f>
        <v/>
      </c>
      <c r="P70" s="19">
        <f>SUMIFS(CALC_Strip!$L$5:$L$324,CALC_Strip!$D$5:$D$324,$A70,CALC_Strip!$B$5:$B$324,6,CALC_Strip!$G$5:$G$324,"Direct only")</f>
        <v/>
      </c>
      <c r="Q70" s="19">
        <f>SUMIFS(CALC_Strip!$L$5:$L$324,CALC_Strip!$D$5:$D$324,$A70,CALC_Strip!$B$5:$B$324,7,CALC_Strip!$G$5:$G$324,"Direct only")</f>
        <v/>
      </c>
      <c r="R70" s="19">
        <f>SUMIFS(CALC_Strip!$L$5:$L$324,CALC_Strip!$D$5:$D$324,$A70,CALC_Strip!$B$5:$B$324,8,CALC_Strip!$G$5:$G$324,"Direct only")</f>
        <v/>
      </c>
      <c r="S70" s="19">
        <f>SUM($C70:$R70)</f>
        <v/>
      </c>
    </row>
    <row r="71">
      <c r="A71" s="2" t="inlineStr">
        <is>
          <t>2701</t>
        </is>
      </c>
      <c r="B71" s="2" t="inlineStr">
        <is>
          <t>Gas supply</t>
        </is>
      </c>
      <c r="C71" s="19">
        <f>SUMIFS(CALC_Strip!$L$5:$L$324,CALC_Strip!$D$5:$D$324,$A71,CALC_Strip!$B$5:$B$324,1,CALC_Strip!$G$5:$G$324,"Flow-on")+IFERROR(INDEX(CALC_Margins!$C$5:$J$15,MATCH($A71,CALC_Margins!$A$5:$A$15,0),1),0)</f>
        <v/>
      </c>
      <c r="D71" s="19">
        <f>SUMIFS(CALC_Strip!$L$5:$L$324,CALC_Strip!$D$5:$D$324,$A71,CALC_Strip!$B$5:$B$324,2,CALC_Strip!$G$5:$G$324,"Flow-on")+IFERROR(INDEX(CALC_Margins!$C$5:$J$15,MATCH($A71,CALC_Margins!$A$5:$A$15,0),2),0)</f>
        <v/>
      </c>
      <c r="E71" s="19">
        <f>SUMIFS(CALC_Strip!$L$5:$L$324,CALC_Strip!$D$5:$D$324,$A71,CALC_Strip!$B$5:$B$324,3,CALC_Strip!$G$5:$G$324,"Flow-on")+IFERROR(INDEX(CALC_Margins!$C$5:$J$15,MATCH($A71,CALC_Margins!$A$5:$A$15,0),3),0)</f>
        <v/>
      </c>
      <c r="F71" s="19">
        <f>SUMIFS(CALC_Strip!$L$5:$L$324,CALC_Strip!$D$5:$D$324,$A71,CALC_Strip!$B$5:$B$324,4,CALC_Strip!$G$5:$G$324,"Flow-on")+IFERROR(INDEX(CALC_Margins!$C$5:$J$15,MATCH($A71,CALC_Margins!$A$5:$A$15,0),4),0)</f>
        <v/>
      </c>
      <c r="G71" s="19">
        <f>SUMIFS(CALC_Strip!$L$5:$L$324,CALC_Strip!$D$5:$D$324,$A71,CALC_Strip!$B$5:$B$324,5,CALC_Strip!$G$5:$G$324,"Flow-on")+IFERROR(INDEX(CALC_Margins!$C$5:$J$15,MATCH($A71,CALC_Margins!$A$5:$A$15,0),5),0)</f>
        <v/>
      </c>
      <c r="H71" s="19">
        <f>SUMIFS(CALC_Strip!$L$5:$L$324,CALC_Strip!$D$5:$D$324,$A71,CALC_Strip!$B$5:$B$324,6,CALC_Strip!$G$5:$G$324,"Flow-on")+IFERROR(INDEX(CALC_Margins!$C$5:$J$15,MATCH($A71,CALC_Margins!$A$5:$A$15,0),6),0)</f>
        <v/>
      </c>
      <c r="I71" s="19">
        <f>SUMIFS(CALC_Strip!$L$5:$L$324,CALC_Strip!$D$5:$D$324,$A71,CALC_Strip!$B$5:$B$324,7,CALC_Strip!$G$5:$G$324,"Flow-on")+IFERROR(INDEX(CALC_Margins!$C$5:$J$15,MATCH($A71,CALC_Margins!$A$5:$A$15,0),7),0)</f>
        <v/>
      </c>
      <c r="J71" s="19">
        <f>SUMIFS(CALC_Strip!$L$5:$L$324,CALC_Strip!$D$5:$D$324,$A71,CALC_Strip!$B$5:$B$324,8,CALC_Strip!$G$5:$G$324,"Flow-on")+IFERROR(INDEX(CALC_Margins!$C$5:$J$15,MATCH($A71,CALC_Margins!$A$5:$A$15,0),8),0)</f>
        <v/>
      </c>
      <c r="K71" s="19">
        <f>SUMIFS(CALC_Strip!$L$5:$L$324,CALC_Strip!$D$5:$D$324,$A71,CALC_Strip!$B$5:$B$324,1,CALC_Strip!$G$5:$G$324,"Direct only")</f>
        <v/>
      </c>
      <c r="L71" s="19">
        <f>SUMIFS(CALC_Strip!$L$5:$L$324,CALC_Strip!$D$5:$D$324,$A71,CALC_Strip!$B$5:$B$324,2,CALC_Strip!$G$5:$G$324,"Direct only")</f>
        <v/>
      </c>
      <c r="M71" s="19">
        <f>SUMIFS(CALC_Strip!$L$5:$L$324,CALC_Strip!$D$5:$D$324,$A71,CALC_Strip!$B$5:$B$324,3,CALC_Strip!$G$5:$G$324,"Direct only")</f>
        <v/>
      </c>
      <c r="N71" s="19">
        <f>SUMIFS(CALC_Strip!$L$5:$L$324,CALC_Strip!$D$5:$D$324,$A71,CALC_Strip!$B$5:$B$324,4,CALC_Strip!$G$5:$G$324,"Direct only")</f>
        <v/>
      </c>
      <c r="O71" s="19">
        <f>SUMIFS(CALC_Strip!$L$5:$L$324,CALC_Strip!$D$5:$D$324,$A71,CALC_Strip!$B$5:$B$324,5,CALC_Strip!$G$5:$G$324,"Direct only")</f>
        <v/>
      </c>
      <c r="P71" s="19">
        <f>SUMIFS(CALC_Strip!$L$5:$L$324,CALC_Strip!$D$5:$D$324,$A71,CALC_Strip!$B$5:$B$324,6,CALC_Strip!$G$5:$G$324,"Direct only")</f>
        <v/>
      </c>
      <c r="Q71" s="19">
        <f>SUMIFS(CALC_Strip!$L$5:$L$324,CALC_Strip!$D$5:$D$324,$A71,CALC_Strip!$B$5:$B$324,7,CALC_Strip!$G$5:$G$324,"Direct only")</f>
        <v/>
      </c>
      <c r="R71" s="19">
        <f>SUMIFS(CALC_Strip!$L$5:$L$324,CALC_Strip!$D$5:$D$324,$A71,CALC_Strip!$B$5:$B$324,8,CALC_Strip!$G$5:$G$324,"Direct only")</f>
        <v/>
      </c>
      <c r="S71" s="19">
        <f>SUM($C71:$R71)</f>
        <v/>
      </c>
    </row>
    <row r="72">
      <c r="A72" s="2" t="inlineStr">
        <is>
          <t>2801</t>
        </is>
      </c>
      <c r="B72" s="2" t="inlineStr">
        <is>
          <t>Water supply, sewerage and drainage services</t>
        </is>
      </c>
      <c r="C72" s="19">
        <f>SUMIFS(CALC_Strip!$L$5:$L$324,CALC_Strip!$D$5:$D$324,$A72,CALC_Strip!$B$5:$B$324,1,CALC_Strip!$G$5:$G$324,"Flow-on")+IFERROR(INDEX(CALC_Margins!$C$5:$J$15,MATCH($A72,CALC_Margins!$A$5:$A$15,0),1),0)</f>
        <v/>
      </c>
      <c r="D72" s="19">
        <f>SUMIFS(CALC_Strip!$L$5:$L$324,CALC_Strip!$D$5:$D$324,$A72,CALC_Strip!$B$5:$B$324,2,CALC_Strip!$G$5:$G$324,"Flow-on")+IFERROR(INDEX(CALC_Margins!$C$5:$J$15,MATCH($A72,CALC_Margins!$A$5:$A$15,0),2),0)</f>
        <v/>
      </c>
      <c r="E72" s="19">
        <f>SUMIFS(CALC_Strip!$L$5:$L$324,CALC_Strip!$D$5:$D$324,$A72,CALC_Strip!$B$5:$B$324,3,CALC_Strip!$G$5:$G$324,"Flow-on")+IFERROR(INDEX(CALC_Margins!$C$5:$J$15,MATCH($A72,CALC_Margins!$A$5:$A$15,0),3),0)</f>
        <v/>
      </c>
      <c r="F72" s="19">
        <f>SUMIFS(CALC_Strip!$L$5:$L$324,CALC_Strip!$D$5:$D$324,$A72,CALC_Strip!$B$5:$B$324,4,CALC_Strip!$G$5:$G$324,"Flow-on")+IFERROR(INDEX(CALC_Margins!$C$5:$J$15,MATCH($A72,CALC_Margins!$A$5:$A$15,0),4),0)</f>
        <v/>
      </c>
      <c r="G72" s="19">
        <f>SUMIFS(CALC_Strip!$L$5:$L$324,CALC_Strip!$D$5:$D$324,$A72,CALC_Strip!$B$5:$B$324,5,CALC_Strip!$G$5:$G$324,"Flow-on")+IFERROR(INDEX(CALC_Margins!$C$5:$J$15,MATCH($A72,CALC_Margins!$A$5:$A$15,0),5),0)</f>
        <v/>
      </c>
      <c r="H72" s="19">
        <f>SUMIFS(CALC_Strip!$L$5:$L$324,CALC_Strip!$D$5:$D$324,$A72,CALC_Strip!$B$5:$B$324,6,CALC_Strip!$G$5:$G$324,"Flow-on")+IFERROR(INDEX(CALC_Margins!$C$5:$J$15,MATCH($A72,CALC_Margins!$A$5:$A$15,0),6),0)</f>
        <v/>
      </c>
      <c r="I72" s="19">
        <f>SUMIFS(CALC_Strip!$L$5:$L$324,CALC_Strip!$D$5:$D$324,$A72,CALC_Strip!$B$5:$B$324,7,CALC_Strip!$G$5:$G$324,"Flow-on")+IFERROR(INDEX(CALC_Margins!$C$5:$J$15,MATCH($A72,CALC_Margins!$A$5:$A$15,0),7),0)</f>
        <v/>
      </c>
      <c r="J72" s="19">
        <f>SUMIFS(CALC_Strip!$L$5:$L$324,CALC_Strip!$D$5:$D$324,$A72,CALC_Strip!$B$5:$B$324,8,CALC_Strip!$G$5:$G$324,"Flow-on")+IFERROR(INDEX(CALC_Margins!$C$5:$J$15,MATCH($A72,CALC_Margins!$A$5:$A$15,0),8),0)</f>
        <v/>
      </c>
      <c r="K72" s="19">
        <f>SUMIFS(CALC_Strip!$L$5:$L$324,CALC_Strip!$D$5:$D$324,$A72,CALC_Strip!$B$5:$B$324,1,CALC_Strip!$G$5:$G$324,"Direct only")</f>
        <v/>
      </c>
      <c r="L72" s="19">
        <f>SUMIFS(CALC_Strip!$L$5:$L$324,CALC_Strip!$D$5:$D$324,$A72,CALC_Strip!$B$5:$B$324,2,CALC_Strip!$G$5:$G$324,"Direct only")</f>
        <v/>
      </c>
      <c r="M72" s="19">
        <f>SUMIFS(CALC_Strip!$L$5:$L$324,CALC_Strip!$D$5:$D$324,$A72,CALC_Strip!$B$5:$B$324,3,CALC_Strip!$G$5:$G$324,"Direct only")</f>
        <v/>
      </c>
      <c r="N72" s="19">
        <f>SUMIFS(CALC_Strip!$L$5:$L$324,CALC_Strip!$D$5:$D$324,$A72,CALC_Strip!$B$5:$B$324,4,CALC_Strip!$G$5:$G$324,"Direct only")</f>
        <v/>
      </c>
      <c r="O72" s="19">
        <f>SUMIFS(CALC_Strip!$L$5:$L$324,CALC_Strip!$D$5:$D$324,$A72,CALC_Strip!$B$5:$B$324,5,CALC_Strip!$G$5:$G$324,"Direct only")</f>
        <v/>
      </c>
      <c r="P72" s="19">
        <f>SUMIFS(CALC_Strip!$L$5:$L$324,CALC_Strip!$D$5:$D$324,$A72,CALC_Strip!$B$5:$B$324,6,CALC_Strip!$G$5:$G$324,"Direct only")</f>
        <v/>
      </c>
      <c r="Q72" s="19">
        <f>SUMIFS(CALC_Strip!$L$5:$L$324,CALC_Strip!$D$5:$D$324,$A72,CALC_Strip!$B$5:$B$324,7,CALC_Strip!$G$5:$G$324,"Direct only")</f>
        <v/>
      </c>
      <c r="R72" s="19">
        <f>SUMIFS(CALC_Strip!$L$5:$L$324,CALC_Strip!$D$5:$D$324,$A72,CALC_Strip!$B$5:$B$324,8,CALC_Strip!$G$5:$G$324,"Direct only")</f>
        <v/>
      </c>
      <c r="S72" s="19">
        <f>SUM($C72:$R72)</f>
        <v/>
      </c>
    </row>
    <row r="73">
      <c r="A73" s="2" t="inlineStr">
        <is>
          <t>2901</t>
        </is>
      </c>
      <c r="B73" s="2" t="inlineStr">
        <is>
          <t>Waste collection, treatment and disposal services</t>
        </is>
      </c>
      <c r="C73" s="19">
        <f>SUMIFS(CALC_Strip!$L$5:$L$324,CALC_Strip!$D$5:$D$324,$A73,CALC_Strip!$B$5:$B$324,1,CALC_Strip!$G$5:$G$324,"Flow-on")+IFERROR(INDEX(CALC_Margins!$C$5:$J$15,MATCH($A73,CALC_Margins!$A$5:$A$15,0),1),0)</f>
        <v/>
      </c>
      <c r="D73" s="19">
        <f>SUMIFS(CALC_Strip!$L$5:$L$324,CALC_Strip!$D$5:$D$324,$A73,CALC_Strip!$B$5:$B$324,2,CALC_Strip!$G$5:$G$324,"Flow-on")+IFERROR(INDEX(CALC_Margins!$C$5:$J$15,MATCH($A73,CALC_Margins!$A$5:$A$15,0),2),0)</f>
        <v/>
      </c>
      <c r="E73" s="19">
        <f>SUMIFS(CALC_Strip!$L$5:$L$324,CALC_Strip!$D$5:$D$324,$A73,CALC_Strip!$B$5:$B$324,3,CALC_Strip!$G$5:$G$324,"Flow-on")+IFERROR(INDEX(CALC_Margins!$C$5:$J$15,MATCH($A73,CALC_Margins!$A$5:$A$15,0),3),0)</f>
        <v/>
      </c>
      <c r="F73" s="19">
        <f>SUMIFS(CALC_Strip!$L$5:$L$324,CALC_Strip!$D$5:$D$324,$A73,CALC_Strip!$B$5:$B$324,4,CALC_Strip!$G$5:$G$324,"Flow-on")+IFERROR(INDEX(CALC_Margins!$C$5:$J$15,MATCH($A73,CALC_Margins!$A$5:$A$15,0),4),0)</f>
        <v/>
      </c>
      <c r="G73" s="19">
        <f>SUMIFS(CALC_Strip!$L$5:$L$324,CALC_Strip!$D$5:$D$324,$A73,CALC_Strip!$B$5:$B$324,5,CALC_Strip!$G$5:$G$324,"Flow-on")+IFERROR(INDEX(CALC_Margins!$C$5:$J$15,MATCH($A73,CALC_Margins!$A$5:$A$15,0),5),0)</f>
        <v/>
      </c>
      <c r="H73" s="19">
        <f>SUMIFS(CALC_Strip!$L$5:$L$324,CALC_Strip!$D$5:$D$324,$A73,CALC_Strip!$B$5:$B$324,6,CALC_Strip!$G$5:$G$324,"Flow-on")+IFERROR(INDEX(CALC_Margins!$C$5:$J$15,MATCH($A73,CALC_Margins!$A$5:$A$15,0),6),0)</f>
        <v/>
      </c>
      <c r="I73" s="19">
        <f>SUMIFS(CALC_Strip!$L$5:$L$324,CALC_Strip!$D$5:$D$324,$A73,CALC_Strip!$B$5:$B$324,7,CALC_Strip!$G$5:$G$324,"Flow-on")+IFERROR(INDEX(CALC_Margins!$C$5:$J$15,MATCH($A73,CALC_Margins!$A$5:$A$15,0),7),0)</f>
        <v/>
      </c>
      <c r="J73" s="19">
        <f>SUMIFS(CALC_Strip!$L$5:$L$324,CALC_Strip!$D$5:$D$324,$A73,CALC_Strip!$B$5:$B$324,8,CALC_Strip!$G$5:$G$324,"Flow-on")+IFERROR(INDEX(CALC_Margins!$C$5:$J$15,MATCH($A73,CALC_Margins!$A$5:$A$15,0),8),0)</f>
        <v/>
      </c>
      <c r="K73" s="19">
        <f>SUMIFS(CALC_Strip!$L$5:$L$324,CALC_Strip!$D$5:$D$324,$A73,CALC_Strip!$B$5:$B$324,1,CALC_Strip!$G$5:$G$324,"Direct only")</f>
        <v/>
      </c>
      <c r="L73" s="19">
        <f>SUMIFS(CALC_Strip!$L$5:$L$324,CALC_Strip!$D$5:$D$324,$A73,CALC_Strip!$B$5:$B$324,2,CALC_Strip!$G$5:$G$324,"Direct only")</f>
        <v/>
      </c>
      <c r="M73" s="19">
        <f>SUMIFS(CALC_Strip!$L$5:$L$324,CALC_Strip!$D$5:$D$324,$A73,CALC_Strip!$B$5:$B$324,3,CALC_Strip!$G$5:$G$324,"Direct only")</f>
        <v/>
      </c>
      <c r="N73" s="19">
        <f>SUMIFS(CALC_Strip!$L$5:$L$324,CALC_Strip!$D$5:$D$324,$A73,CALC_Strip!$B$5:$B$324,4,CALC_Strip!$G$5:$G$324,"Direct only")</f>
        <v/>
      </c>
      <c r="O73" s="19">
        <f>SUMIFS(CALC_Strip!$L$5:$L$324,CALC_Strip!$D$5:$D$324,$A73,CALC_Strip!$B$5:$B$324,5,CALC_Strip!$G$5:$G$324,"Direct only")</f>
        <v/>
      </c>
      <c r="P73" s="19">
        <f>SUMIFS(CALC_Strip!$L$5:$L$324,CALC_Strip!$D$5:$D$324,$A73,CALC_Strip!$B$5:$B$324,6,CALC_Strip!$G$5:$G$324,"Direct only")</f>
        <v/>
      </c>
      <c r="Q73" s="19">
        <f>SUMIFS(CALC_Strip!$L$5:$L$324,CALC_Strip!$D$5:$D$324,$A73,CALC_Strip!$B$5:$B$324,7,CALC_Strip!$G$5:$G$324,"Direct only")</f>
        <v/>
      </c>
      <c r="R73" s="19">
        <f>SUMIFS(CALC_Strip!$L$5:$L$324,CALC_Strip!$D$5:$D$324,$A73,CALC_Strip!$B$5:$B$324,8,CALC_Strip!$G$5:$G$324,"Direct only")</f>
        <v/>
      </c>
      <c r="S73" s="19">
        <f>SUM($C73:$R73)</f>
        <v/>
      </c>
    </row>
    <row r="74">
      <c r="A74" s="2" t="inlineStr">
        <is>
          <t>3001</t>
        </is>
      </c>
      <c r="B74" s="2" t="inlineStr">
        <is>
          <t>Residential building construction</t>
        </is>
      </c>
      <c r="C74" s="19">
        <f>SUMIFS(CALC_Strip!$L$5:$L$324,CALC_Strip!$D$5:$D$324,$A74,CALC_Strip!$B$5:$B$324,1,CALC_Strip!$G$5:$G$324,"Flow-on")+IFERROR(INDEX(CALC_Margins!$C$5:$J$15,MATCH($A74,CALC_Margins!$A$5:$A$15,0),1),0)</f>
        <v/>
      </c>
      <c r="D74" s="19">
        <f>SUMIFS(CALC_Strip!$L$5:$L$324,CALC_Strip!$D$5:$D$324,$A74,CALC_Strip!$B$5:$B$324,2,CALC_Strip!$G$5:$G$324,"Flow-on")+IFERROR(INDEX(CALC_Margins!$C$5:$J$15,MATCH($A74,CALC_Margins!$A$5:$A$15,0),2),0)</f>
        <v/>
      </c>
      <c r="E74" s="19">
        <f>SUMIFS(CALC_Strip!$L$5:$L$324,CALC_Strip!$D$5:$D$324,$A74,CALC_Strip!$B$5:$B$324,3,CALC_Strip!$G$5:$G$324,"Flow-on")+IFERROR(INDEX(CALC_Margins!$C$5:$J$15,MATCH($A74,CALC_Margins!$A$5:$A$15,0),3),0)</f>
        <v/>
      </c>
      <c r="F74" s="19">
        <f>SUMIFS(CALC_Strip!$L$5:$L$324,CALC_Strip!$D$5:$D$324,$A74,CALC_Strip!$B$5:$B$324,4,CALC_Strip!$G$5:$G$324,"Flow-on")+IFERROR(INDEX(CALC_Margins!$C$5:$J$15,MATCH($A74,CALC_Margins!$A$5:$A$15,0),4),0)</f>
        <v/>
      </c>
      <c r="G74" s="19">
        <f>SUMIFS(CALC_Strip!$L$5:$L$324,CALC_Strip!$D$5:$D$324,$A74,CALC_Strip!$B$5:$B$324,5,CALC_Strip!$G$5:$G$324,"Flow-on")+IFERROR(INDEX(CALC_Margins!$C$5:$J$15,MATCH($A74,CALC_Margins!$A$5:$A$15,0),5),0)</f>
        <v/>
      </c>
      <c r="H74" s="19">
        <f>SUMIFS(CALC_Strip!$L$5:$L$324,CALC_Strip!$D$5:$D$324,$A74,CALC_Strip!$B$5:$B$324,6,CALC_Strip!$G$5:$G$324,"Flow-on")+IFERROR(INDEX(CALC_Margins!$C$5:$J$15,MATCH($A74,CALC_Margins!$A$5:$A$15,0),6),0)</f>
        <v/>
      </c>
      <c r="I74" s="19">
        <f>SUMIFS(CALC_Strip!$L$5:$L$324,CALC_Strip!$D$5:$D$324,$A74,CALC_Strip!$B$5:$B$324,7,CALC_Strip!$G$5:$G$324,"Flow-on")+IFERROR(INDEX(CALC_Margins!$C$5:$J$15,MATCH($A74,CALC_Margins!$A$5:$A$15,0),7),0)</f>
        <v/>
      </c>
      <c r="J74" s="19">
        <f>SUMIFS(CALC_Strip!$L$5:$L$324,CALC_Strip!$D$5:$D$324,$A74,CALC_Strip!$B$5:$B$324,8,CALC_Strip!$G$5:$G$324,"Flow-on")+IFERROR(INDEX(CALC_Margins!$C$5:$J$15,MATCH($A74,CALC_Margins!$A$5:$A$15,0),8),0)</f>
        <v/>
      </c>
      <c r="K74" s="19">
        <f>SUMIFS(CALC_Strip!$L$5:$L$324,CALC_Strip!$D$5:$D$324,$A74,CALC_Strip!$B$5:$B$324,1,CALC_Strip!$G$5:$G$324,"Direct only")</f>
        <v/>
      </c>
      <c r="L74" s="19">
        <f>SUMIFS(CALC_Strip!$L$5:$L$324,CALC_Strip!$D$5:$D$324,$A74,CALC_Strip!$B$5:$B$324,2,CALC_Strip!$G$5:$G$324,"Direct only")</f>
        <v/>
      </c>
      <c r="M74" s="19">
        <f>SUMIFS(CALC_Strip!$L$5:$L$324,CALC_Strip!$D$5:$D$324,$A74,CALC_Strip!$B$5:$B$324,3,CALC_Strip!$G$5:$G$324,"Direct only")</f>
        <v/>
      </c>
      <c r="N74" s="19">
        <f>SUMIFS(CALC_Strip!$L$5:$L$324,CALC_Strip!$D$5:$D$324,$A74,CALC_Strip!$B$5:$B$324,4,CALC_Strip!$G$5:$G$324,"Direct only")</f>
        <v/>
      </c>
      <c r="O74" s="19">
        <f>SUMIFS(CALC_Strip!$L$5:$L$324,CALC_Strip!$D$5:$D$324,$A74,CALC_Strip!$B$5:$B$324,5,CALC_Strip!$G$5:$G$324,"Direct only")</f>
        <v/>
      </c>
      <c r="P74" s="19">
        <f>SUMIFS(CALC_Strip!$L$5:$L$324,CALC_Strip!$D$5:$D$324,$A74,CALC_Strip!$B$5:$B$324,6,CALC_Strip!$G$5:$G$324,"Direct only")</f>
        <v/>
      </c>
      <c r="Q74" s="19">
        <f>SUMIFS(CALC_Strip!$L$5:$L$324,CALC_Strip!$D$5:$D$324,$A74,CALC_Strip!$B$5:$B$324,7,CALC_Strip!$G$5:$G$324,"Direct only")</f>
        <v/>
      </c>
      <c r="R74" s="19">
        <f>SUMIFS(CALC_Strip!$L$5:$L$324,CALC_Strip!$D$5:$D$324,$A74,CALC_Strip!$B$5:$B$324,8,CALC_Strip!$G$5:$G$324,"Direct only")</f>
        <v/>
      </c>
      <c r="S74" s="19">
        <f>SUM($C74:$R74)</f>
        <v/>
      </c>
    </row>
    <row r="75">
      <c r="A75" s="2" t="inlineStr">
        <is>
          <t>3002</t>
        </is>
      </c>
      <c r="B75" s="2" t="inlineStr">
        <is>
          <t>Non-residential building construction</t>
        </is>
      </c>
      <c r="C75" s="19">
        <f>SUMIFS(CALC_Strip!$L$5:$L$324,CALC_Strip!$D$5:$D$324,$A75,CALC_Strip!$B$5:$B$324,1,CALC_Strip!$G$5:$G$324,"Flow-on")+IFERROR(INDEX(CALC_Margins!$C$5:$J$15,MATCH($A75,CALC_Margins!$A$5:$A$15,0),1),0)</f>
        <v/>
      </c>
      <c r="D75" s="19">
        <f>SUMIFS(CALC_Strip!$L$5:$L$324,CALC_Strip!$D$5:$D$324,$A75,CALC_Strip!$B$5:$B$324,2,CALC_Strip!$G$5:$G$324,"Flow-on")+IFERROR(INDEX(CALC_Margins!$C$5:$J$15,MATCH($A75,CALC_Margins!$A$5:$A$15,0),2),0)</f>
        <v/>
      </c>
      <c r="E75" s="19">
        <f>SUMIFS(CALC_Strip!$L$5:$L$324,CALC_Strip!$D$5:$D$324,$A75,CALC_Strip!$B$5:$B$324,3,CALC_Strip!$G$5:$G$324,"Flow-on")+IFERROR(INDEX(CALC_Margins!$C$5:$J$15,MATCH($A75,CALC_Margins!$A$5:$A$15,0),3),0)</f>
        <v/>
      </c>
      <c r="F75" s="19">
        <f>SUMIFS(CALC_Strip!$L$5:$L$324,CALC_Strip!$D$5:$D$324,$A75,CALC_Strip!$B$5:$B$324,4,CALC_Strip!$G$5:$G$324,"Flow-on")+IFERROR(INDEX(CALC_Margins!$C$5:$J$15,MATCH($A75,CALC_Margins!$A$5:$A$15,0),4),0)</f>
        <v/>
      </c>
      <c r="G75" s="19">
        <f>SUMIFS(CALC_Strip!$L$5:$L$324,CALC_Strip!$D$5:$D$324,$A75,CALC_Strip!$B$5:$B$324,5,CALC_Strip!$G$5:$G$324,"Flow-on")+IFERROR(INDEX(CALC_Margins!$C$5:$J$15,MATCH($A75,CALC_Margins!$A$5:$A$15,0),5),0)</f>
        <v/>
      </c>
      <c r="H75" s="19">
        <f>SUMIFS(CALC_Strip!$L$5:$L$324,CALC_Strip!$D$5:$D$324,$A75,CALC_Strip!$B$5:$B$324,6,CALC_Strip!$G$5:$G$324,"Flow-on")+IFERROR(INDEX(CALC_Margins!$C$5:$J$15,MATCH($A75,CALC_Margins!$A$5:$A$15,0),6),0)</f>
        <v/>
      </c>
      <c r="I75" s="19">
        <f>SUMIFS(CALC_Strip!$L$5:$L$324,CALC_Strip!$D$5:$D$324,$A75,CALC_Strip!$B$5:$B$324,7,CALC_Strip!$G$5:$G$324,"Flow-on")+IFERROR(INDEX(CALC_Margins!$C$5:$J$15,MATCH($A75,CALC_Margins!$A$5:$A$15,0),7),0)</f>
        <v/>
      </c>
      <c r="J75" s="19">
        <f>SUMIFS(CALC_Strip!$L$5:$L$324,CALC_Strip!$D$5:$D$324,$A75,CALC_Strip!$B$5:$B$324,8,CALC_Strip!$G$5:$G$324,"Flow-on")+IFERROR(INDEX(CALC_Margins!$C$5:$J$15,MATCH($A75,CALC_Margins!$A$5:$A$15,0),8),0)</f>
        <v/>
      </c>
      <c r="K75" s="19">
        <f>SUMIFS(CALC_Strip!$L$5:$L$324,CALC_Strip!$D$5:$D$324,$A75,CALC_Strip!$B$5:$B$324,1,CALC_Strip!$G$5:$G$324,"Direct only")</f>
        <v/>
      </c>
      <c r="L75" s="19">
        <f>SUMIFS(CALC_Strip!$L$5:$L$324,CALC_Strip!$D$5:$D$324,$A75,CALC_Strip!$B$5:$B$324,2,CALC_Strip!$G$5:$G$324,"Direct only")</f>
        <v/>
      </c>
      <c r="M75" s="19">
        <f>SUMIFS(CALC_Strip!$L$5:$L$324,CALC_Strip!$D$5:$D$324,$A75,CALC_Strip!$B$5:$B$324,3,CALC_Strip!$G$5:$G$324,"Direct only")</f>
        <v/>
      </c>
      <c r="N75" s="19">
        <f>SUMIFS(CALC_Strip!$L$5:$L$324,CALC_Strip!$D$5:$D$324,$A75,CALC_Strip!$B$5:$B$324,4,CALC_Strip!$G$5:$G$324,"Direct only")</f>
        <v/>
      </c>
      <c r="O75" s="19">
        <f>SUMIFS(CALC_Strip!$L$5:$L$324,CALC_Strip!$D$5:$D$324,$A75,CALC_Strip!$B$5:$B$324,5,CALC_Strip!$G$5:$G$324,"Direct only")</f>
        <v/>
      </c>
      <c r="P75" s="19">
        <f>SUMIFS(CALC_Strip!$L$5:$L$324,CALC_Strip!$D$5:$D$324,$A75,CALC_Strip!$B$5:$B$324,6,CALC_Strip!$G$5:$G$324,"Direct only")</f>
        <v/>
      </c>
      <c r="Q75" s="19">
        <f>SUMIFS(CALC_Strip!$L$5:$L$324,CALC_Strip!$D$5:$D$324,$A75,CALC_Strip!$B$5:$B$324,7,CALC_Strip!$G$5:$G$324,"Direct only")</f>
        <v/>
      </c>
      <c r="R75" s="19">
        <f>SUMIFS(CALC_Strip!$L$5:$L$324,CALC_Strip!$D$5:$D$324,$A75,CALC_Strip!$B$5:$B$324,8,CALC_Strip!$G$5:$G$324,"Direct only")</f>
        <v/>
      </c>
      <c r="S75" s="19">
        <f>SUM($C75:$R75)</f>
        <v/>
      </c>
    </row>
    <row r="76">
      <c r="A76" s="2" t="inlineStr">
        <is>
          <t>3101</t>
        </is>
      </c>
      <c r="B76" s="2" t="inlineStr">
        <is>
          <t>Heavy and civil engineering construction</t>
        </is>
      </c>
      <c r="C76" s="19">
        <f>SUMIFS(CALC_Strip!$L$5:$L$324,CALC_Strip!$D$5:$D$324,$A76,CALC_Strip!$B$5:$B$324,1,CALC_Strip!$G$5:$G$324,"Flow-on")+IFERROR(INDEX(CALC_Margins!$C$5:$J$15,MATCH($A76,CALC_Margins!$A$5:$A$15,0),1),0)</f>
        <v/>
      </c>
      <c r="D76" s="19">
        <f>SUMIFS(CALC_Strip!$L$5:$L$324,CALC_Strip!$D$5:$D$324,$A76,CALC_Strip!$B$5:$B$324,2,CALC_Strip!$G$5:$G$324,"Flow-on")+IFERROR(INDEX(CALC_Margins!$C$5:$J$15,MATCH($A76,CALC_Margins!$A$5:$A$15,0),2),0)</f>
        <v/>
      </c>
      <c r="E76" s="19">
        <f>SUMIFS(CALC_Strip!$L$5:$L$324,CALC_Strip!$D$5:$D$324,$A76,CALC_Strip!$B$5:$B$324,3,CALC_Strip!$G$5:$G$324,"Flow-on")+IFERROR(INDEX(CALC_Margins!$C$5:$J$15,MATCH($A76,CALC_Margins!$A$5:$A$15,0),3),0)</f>
        <v/>
      </c>
      <c r="F76" s="19">
        <f>SUMIFS(CALC_Strip!$L$5:$L$324,CALC_Strip!$D$5:$D$324,$A76,CALC_Strip!$B$5:$B$324,4,CALC_Strip!$G$5:$G$324,"Flow-on")+IFERROR(INDEX(CALC_Margins!$C$5:$J$15,MATCH($A76,CALC_Margins!$A$5:$A$15,0),4),0)</f>
        <v/>
      </c>
      <c r="G76" s="19">
        <f>SUMIFS(CALC_Strip!$L$5:$L$324,CALC_Strip!$D$5:$D$324,$A76,CALC_Strip!$B$5:$B$324,5,CALC_Strip!$G$5:$G$324,"Flow-on")+IFERROR(INDEX(CALC_Margins!$C$5:$J$15,MATCH($A76,CALC_Margins!$A$5:$A$15,0),5),0)</f>
        <v/>
      </c>
      <c r="H76" s="19">
        <f>SUMIFS(CALC_Strip!$L$5:$L$324,CALC_Strip!$D$5:$D$324,$A76,CALC_Strip!$B$5:$B$324,6,CALC_Strip!$G$5:$G$324,"Flow-on")+IFERROR(INDEX(CALC_Margins!$C$5:$J$15,MATCH($A76,CALC_Margins!$A$5:$A$15,0),6),0)</f>
        <v/>
      </c>
      <c r="I76" s="19">
        <f>SUMIFS(CALC_Strip!$L$5:$L$324,CALC_Strip!$D$5:$D$324,$A76,CALC_Strip!$B$5:$B$324,7,CALC_Strip!$G$5:$G$324,"Flow-on")+IFERROR(INDEX(CALC_Margins!$C$5:$J$15,MATCH($A76,CALC_Margins!$A$5:$A$15,0),7),0)</f>
        <v/>
      </c>
      <c r="J76" s="19">
        <f>SUMIFS(CALC_Strip!$L$5:$L$324,CALC_Strip!$D$5:$D$324,$A76,CALC_Strip!$B$5:$B$324,8,CALC_Strip!$G$5:$G$324,"Flow-on")+IFERROR(INDEX(CALC_Margins!$C$5:$J$15,MATCH($A76,CALC_Margins!$A$5:$A$15,0),8),0)</f>
        <v/>
      </c>
      <c r="K76" s="19">
        <f>SUMIFS(CALC_Strip!$L$5:$L$324,CALC_Strip!$D$5:$D$324,$A76,CALC_Strip!$B$5:$B$324,1,CALC_Strip!$G$5:$G$324,"Direct only")</f>
        <v/>
      </c>
      <c r="L76" s="19">
        <f>SUMIFS(CALC_Strip!$L$5:$L$324,CALC_Strip!$D$5:$D$324,$A76,CALC_Strip!$B$5:$B$324,2,CALC_Strip!$G$5:$G$324,"Direct only")</f>
        <v/>
      </c>
      <c r="M76" s="19">
        <f>SUMIFS(CALC_Strip!$L$5:$L$324,CALC_Strip!$D$5:$D$324,$A76,CALC_Strip!$B$5:$B$324,3,CALC_Strip!$G$5:$G$324,"Direct only")</f>
        <v/>
      </c>
      <c r="N76" s="19">
        <f>SUMIFS(CALC_Strip!$L$5:$L$324,CALC_Strip!$D$5:$D$324,$A76,CALC_Strip!$B$5:$B$324,4,CALC_Strip!$G$5:$G$324,"Direct only")</f>
        <v/>
      </c>
      <c r="O76" s="19">
        <f>SUMIFS(CALC_Strip!$L$5:$L$324,CALC_Strip!$D$5:$D$324,$A76,CALC_Strip!$B$5:$B$324,5,CALC_Strip!$G$5:$G$324,"Direct only")</f>
        <v/>
      </c>
      <c r="P76" s="19">
        <f>SUMIFS(CALC_Strip!$L$5:$L$324,CALC_Strip!$D$5:$D$324,$A76,CALC_Strip!$B$5:$B$324,6,CALC_Strip!$G$5:$G$324,"Direct only")</f>
        <v/>
      </c>
      <c r="Q76" s="19">
        <f>SUMIFS(CALC_Strip!$L$5:$L$324,CALC_Strip!$D$5:$D$324,$A76,CALC_Strip!$B$5:$B$324,7,CALC_Strip!$G$5:$G$324,"Direct only")</f>
        <v/>
      </c>
      <c r="R76" s="19">
        <f>SUMIFS(CALC_Strip!$L$5:$L$324,CALC_Strip!$D$5:$D$324,$A76,CALC_Strip!$B$5:$B$324,8,CALC_Strip!$G$5:$G$324,"Direct only")</f>
        <v/>
      </c>
      <c r="S76" s="19">
        <f>SUM($C76:$R76)</f>
        <v/>
      </c>
    </row>
    <row r="77">
      <c r="A77" s="2" t="inlineStr">
        <is>
          <t>3201</t>
        </is>
      </c>
      <c r="B77" s="2" t="inlineStr">
        <is>
          <t>Construction services</t>
        </is>
      </c>
      <c r="C77" s="19">
        <f>SUMIFS(CALC_Strip!$L$5:$L$324,CALC_Strip!$D$5:$D$324,$A77,CALC_Strip!$B$5:$B$324,1,CALC_Strip!$G$5:$G$324,"Flow-on")+IFERROR(INDEX(CALC_Margins!$C$5:$J$15,MATCH($A77,CALC_Margins!$A$5:$A$15,0),1),0)</f>
        <v/>
      </c>
      <c r="D77" s="19">
        <f>SUMIFS(CALC_Strip!$L$5:$L$324,CALC_Strip!$D$5:$D$324,$A77,CALC_Strip!$B$5:$B$324,2,CALC_Strip!$G$5:$G$324,"Flow-on")+IFERROR(INDEX(CALC_Margins!$C$5:$J$15,MATCH($A77,CALC_Margins!$A$5:$A$15,0),2),0)</f>
        <v/>
      </c>
      <c r="E77" s="19">
        <f>SUMIFS(CALC_Strip!$L$5:$L$324,CALC_Strip!$D$5:$D$324,$A77,CALC_Strip!$B$5:$B$324,3,CALC_Strip!$G$5:$G$324,"Flow-on")+IFERROR(INDEX(CALC_Margins!$C$5:$J$15,MATCH($A77,CALC_Margins!$A$5:$A$15,0),3),0)</f>
        <v/>
      </c>
      <c r="F77" s="19">
        <f>SUMIFS(CALC_Strip!$L$5:$L$324,CALC_Strip!$D$5:$D$324,$A77,CALC_Strip!$B$5:$B$324,4,CALC_Strip!$G$5:$G$324,"Flow-on")+IFERROR(INDEX(CALC_Margins!$C$5:$J$15,MATCH($A77,CALC_Margins!$A$5:$A$15,0),4),0)</f>
        <v/>
      </c>
      <c r="G77" s="19">
        <f>SUMIFS(CALC_Strip!$L$5:$L$324,CALC_Strip!$D$5:$D$324,$A77,CALC_Strip!$B$5:$B$324,5,CALC_Strip!$G$5:$G$324,"Flow-on")+IFERROR(INDEX(CALC_Margins!$C$5:$J$15,MATCH($A77,CALC_Margins!$A$5:$A$15,0),5),0)</f>
        <v/>
      </c>
      <c r="H77" s="19">
        <f>SUMIFS(CALC_Strip!$L$5:$L$324,CALC_Strip!$D$5:$D$324,$A77,CALC_Strip!$B$5:$B$324,6,CALC_Strip!$G$5:$G$324,"Flow-on")+IFERROR(INDEX(CALC_Margins!$C$5:$J$15,MATCH($A77,CALC_Margins!$A$5:$A$15,0),6),0)</f>
        <v/>
      </c>
      <c r="I77" s="19">
        <f>SUMIFS(CALC_Strip!$L$5:$L$324,CALC_Strip!$D$5:$D$324,$A77,CALC_Strip!$B$5:$B$324,7,CALC_Strip!$G$5:$G$324,"Flow-on")+IFERROR(INDEX(CALC_Margins!$C$5:$J$15,MATCH($A77,CALC_Margins!$A$5:$A$15,0),7),0)</f>
        <v/>
      </c>
      <c r="J77" s="19">
        <f>SUMIFS(CALC_Strip!$L$5:$L$324,CALC_Strip!$D$5:$D$324,$A77,CALC_Strip!$B$5:$B$324,8,CALC_Strip!$G$5:$G$324,"Flow-on")+IFERROR(INDEX(CALC_Margins!$C$5:$J$15,MATCH($A77,CALC_Margins!$A$5:$A$15,0),8),0)</f>
        <v/>
      </c>
      <c r="K77" s="19">
        <f>SUMIFS(CALC_Strip!$L$5:$L$324,CALC_Strip!$D$5:$D$324,$A77,CALC_Strip!$B$5:$B$324,1,CALC_Strip!$G$5:$G$324,"Direct only")</f>
        <v/>
      </c>
      <c r="L77" s="19">
        <f>SUMIFS(CALC_Strip!$L$5:$L$324,CALC_Strip!$D$5:$D$324,$A77,CALC_Strip!$B$5:$B$324,2,CALC_Strip!$G$5:$G$324,"Direct only")</f>
        <v/>
      </c>
      <c r="M77" s="19">
        <f>SUMIFS(CALC_Strip!$L$5:$L$324,CALC_Strip!$D$5:$D$324,$A77,CALC_Strip!$B$5:$B$324,3,CALC_Strip!$G$5:$G$324,"Direct only")</f>
        <v/>
      </c>
      <c r="N77" s="19">
        <f>SUMIFS(CALC_Strip!$L$5:$L$324,CALC_Strip!$D$5:$D$324,$A77,CALC_Strip!$B$5:$B$324,4,CALC_Strip!$G$5:$G$324,"Direct only")</f>
        <v/>
      </c>
      <c r="O77" s="19">
        <f>SUMIFS(CALC_Strip!$L$5:$L$324,CALC_Strip!$D$5:$D$324,$A77,CALC_Strip!$B$5:$B$324,5,CALC_Strip!$G$5:$G$324,"Direct only")</f>
        <v/>
      </c>
      <c r="P77" s="19">
        <f>SUMIFS(CALC_Strip!$L$5:$L$324,CALC_Strip!$D$5:$D$324,$A77,CALC_Strip!$B$5:$B$324,6,CALC_Strip!$G$5:$G$324,"Direct only")</f>
        <v/>
      </c>
      <c r="Q77" s="19">
        <f>SUMIFS(CALC_Strip!$L$5:$L$324,CALC_Strip!$D$5:$D$324,$A77,CALC_Strip!$B$5:$B$324,7,CALC_Strip!$G$5:$G$324,"Direct only")</f>
        <v/>
      </c>
      <c r="R77" s="19">
        <f>SUMIFS(CALC_Strip!$L$5:$L$324,CALC_Strip!$D$5:$D$324,$A77,CALC_Strip!$B$5:$B$324,8,CALC_Strip!$G$5:$G$324,"Direct only")</f>
        <v/>
      </c>
      <c r="S77" s="19">
        <f>SUM($C77:$R77)</f>
        <v/>
      </c>
    </row>
    <row r="78">
      <c r="A78" s="2" t="inlineStr">
        <is>
          <t>3301</t>
        </is>
      </c>
      <c r="B78" s="2" t="inlineStr">
        <is>
          <t>Wholesale trade</t>
        </is>
      </c>
      <c r="C78" s="19">
        <f>SUMIFS(CALC_Strip!$L$5:$L$324,CALC_Strip!$D$5:$D$324,$A78,CALC_Strip!$B$5:$B$324,1,CALC_Strip!$G$5:$G$324,"Flow-on")+IFERROR(INDEX(CALC_Margins!$C$5:$J$15,MATCH($A78,CALC_Margins!$A$5:$A$15,0),1),0)</f>
        <v/>
      </c>
      <c r="D78" s="19">
        <f>SUMIFS(CALC_Strip!$L$5:$L$324,CALC_Strip!$D$5:$D$324,$A78,CALC_Strip!$B$5:$B$324,2,CALC_Strip!$G$5:$G$324,"Flow-on")+IFERROR(INDEX(CALC_Margins!$C$5:$J$15,MATCH($A78,CALC_Margins!$A$5:$A$15,0),2),0)</f>
        <v/>
      </c>
      <c r="E78" s="19">
        <f>SUMIFS(CALC_Strip!$L$5:$L$324,CALC_Strip!$D$5:$D$324,$A78,CALC_Strip!$B$5:$B$324,3,CALC_Strip!$G$5:$G$324,"Flow-on")+IFERROR(INDEX(CALC_Margins!$C$5:$J$15,MATCH($A78,CALC_Margins!$A$5:$A$15,0),3),0)</f>
        <v/>
      </c>
      <c r="F78" s="19">
        <f>SUMIFS(CALC_Strip!$L$5:$L$324,CALC_Strip!$D$5:$D$324,$A78,CALC_Strip!$B$5:$B$324,4,CALC_Strip!$G$5:$G$324,"Flow-on")+IFERROR(INDEX(CALC_Margins!$C$5:$J$15,MATCH($A78,CALC_Margins!$A$5:$A$15,0),4),0)</f>
        <v/>
      </c>
      <c r="G78" s="19">
        <f>SUMIFS(CALC_Strip!$L$5:$L$324,CALC_Strip!$D$5:$D$324,$A78,CALC_Strip!$B$5:$B$324,5,CALC_Strip!$G$5:$G$324,"Flow-on")+IFERROR(INDEX(CALC_Margins!$C$5:$J$15,MATCH($A78,CALC_Margins!$A$5:$A$15,0),5),0)</f>
        <v/>
      </c>
      <c r="H78" s="19">
        <f>SUMIFS(CALC_Strip!$L$5:$L$324,CALC_Strip!$D$5:$D$324,$A78,CALC_Strip!$B$5:$B$324,6,CALC_Strip!$G$5:$G$324,"Flow-on")+IFERROR(INDEX(CALC_Margins!$C$5:$J$15,MATCH($A78,CALC_Margins!$A$5:$A$15,0),6),0)</f>
        <v/>
      </c>
      <c r="I78" s="19">
        <f>SUMIFS(CALC_Strip!$L$5:$L$324,CALC_Strip!$D$5:$D$324,$A78,CALC_Strip!$B$5:$B$324,7,CALC_Strip!$G$5:$G$324,"Flow-on")+IFERROR(INDEX(CALC_Margins!$C$5:$J$15,MATCH($A78,CALC_Margins!$A$5:$A$15,0),7),0)</f>
        <v/>
      </c>
      <c r="J78" s="19">
        <f>SUMIFS(CALC_Strip!$L$5:$L$324,CALC_Strip!$D$5:$D$324,$A78,CALC_Strip!$B$5:$B$324,8,CALC_Strip!$G$5:$G$324,"Flow-on")+IFERROR(INDEX(CALC_Margins!$C$5:$J$15,MATCH($A78,CALC_Margins!$A$5:$A$15,0),8),0)</f>
        <v/>
      </c>
      <c r="K78" s="19">
        <f>SUMIFS(CALC_Strip!$L$5:$L$324,CALC_Strip!$D$5:$D$324,$A78,CALC_Strip!$B$5:$B$324,1,CALC_Strip!$G$5:$G$324,"Direct only")</f>
        <v/>
      </c>
      <c r="L78" s="19">
        <f>SUMIFS(CALC_Strip!$L$5:$L$324,CALC_Strip!$D$5:$D$324,$A78,CALC_Strip!$B$5:$B$324,2,CALC_Strip!$G$5:$G$324,"Direct only")</f>
        <v/>
      </c>
      <c r="M78" s="19">
        <f>SUMIFS(CALC_Strip!$L$5:$L$324,CALC_Strip!$D$5:$D$324,$A78,CALC_Strip!$B$5:$B$324,3,CALC_Strip!$G$5:$G$324,"Direct only")</f>
        <v/>
      </c>
      <c r="N78" s="19">
        <f>SUMIFS(CALC_Strip!$L$5:$L$324,CALC_Strip!$D$5:$D$324,$A78,CALC_Strip!$B$5:$B$324,4,CALC_Strip!$G$5:$G$324,"Direct only")</f>
        <v/>
      </c>
      <c r="O78" s="19">
        <f>SUMIFS(CALC_Strip!$L$5:$L$324,CALC_Strip!$D$5:$D$324,$A78,CALC_Strip!$B$5:$B$324,5,CALC_Strip!$G$5:$G$324,"Direct only")</f>
        <v/>
      </c>
      <c r="P78" s="19">
        <f>SUMIFS(CALC_Strip!$L$5:$L$324,CALC_Strip!$D$5:$D$324,$A78,CALC_Strip!$B$5:$B$324,6,CALC_Strip!$G$5:$G$324,"Direct only")</f>
        <v/>
      </c>
      <c r="Q78" s="19">
        <f>SUMIFS(CALC_Strip!$L$5:$L$324,CALC_Strip!$D$5:$D$324,$A78,CALC_Strip!$B$5:$B$324,7,CALC_Strip!$G$5:$G$324,"Direct only")</f>
        <v/>
      </c>
      <c r="R78" s="19">
        <f>SUMIFS(CALC_Strip!$L$5:$L$324,CALC_Strip!$D$5:$D$324,$A78,CALC_Strip!$B$5:$B$324,8,CALC_Strip!$G$5:$G$324,"Direct only")</f>
        <v/>
      </c>
      <c r="S78" s="19">
        <f>SUM($C78:$R78)</f>
        <v/>
      </c>
    </row>
    <row r="79">
      <c r="A79" s="2" t="inlineStr">
        <is>
          <t>3901</t>
        </is>
      </c>
      <c r="B79" s="2" t="inlineStr">
        <is>
          <t>Retail trade</t>
        </is>
      </c>
      <c r="C79" s="19">
        <f>SUMIFS(CALC_Strip!$L$5:$L$324,CALC_Strip!$D$5:$D$324,$A79,CALC_Strip!$B$5:$B$324,1,CALC_Strip!$G$5:$G$324,"Flow-on")+IFERROR(INDEX(CALC_Margins!$C$5:$J$15,MATCH($A79,CALC_Margins!$A$5:$A$15,0),1),0)</f>
        <v/>
      </c>
      <c r="D79" s="19">
        <f>SUMIFS(CALC_Strip!$L$5:$L$324,CALC_Strip!$D$5:$D$324,$A79,CALC_Strip!$B$5:$B$324,2,CALC_Strip!$G$5:$G$324,"Flow-on")+IFERROR(INDEX(CALC_Margins!$C$5:$J$15,MATCH($A79,CALC_Margins!$A$5:$A$15,0),2),0)</f>
        <v/>
      </c>
      <c r="E79" s="19">
        <f>SUMIFS(CALC_Strip!$L$5:$L$324,CALC_Strip!$D$5:$D$324,$A79,CALC_Strip!$B$5:$B$324,3,CALC_Strip!$G$5:$G$324,"Flow-on")+IFERROR(INDEX(CALC_Margins!$C$5:$J$15,MATCH($A79,CALC_Margins!$A$5:$A$15,0),3),0)</f>
        <v/>
      </c>
      <c r="F79" s="19">
        <f>SUMIFS(CALC_Strip!$L$5:$L$324,CALC_Strip!$D$5:$D$324,$A79,CALC_Strip!$B$5:$B$324,4,CALC_Strip!$G$5:$G$324,"Flow-on")+IFERROR(INDEX(CALC_Margins!$C$5:$J$15,MATCH($A79,CALC_Margins!$A$5:$A$15,0),4),0)</f>
        <v/>
      </c>
      <c r="G79" s="19">
        <f>SUMIFS(CALC_Strip!$L$5:$L$324,CALC_Strip!$D$5:$D$324,$A79,CALC_Strip!$B$5:$B$324,5,CALC_Strip!$G$5:$G$324,"Flow-on")+IFERROR(INDEX(CALC_Margins!$C$5:$J$15,MATCH($A79,CALC_Margins!$A$5:$A$15,0),5),0)</f>
        <v/>
      </c>
      <c r="H79" s="19">
        <f>SUMIFS(CALC_Strip!$L$5:$L$324,CALC_Strip!$D$5:$D$324,$A79,CALC_Strip!$B$5:$B$324,6,CALC_Strip!$G$5:$G$324,"Flow-on")+IFERROR(INDEX(CALC_Margins!$C$5:$J$15,MATCH($A79,CALC_Margins!$A$5:$A$15,0),6),0)</f>
        <v/>
      </c>
      <c r="I79" s="19">
        <f>SUMIFS(CALC_Strip!$L$5:$L$324,CALC_Strip!$D$5:$D$324,$A79,CALC_Strip!$B$5:$B$324,7,CALC_Strip!$G$5:$G$324,"Flow-on")+IFERROR(INDEX(CALC_Margins!$C$5:$J$15,MATCH($A79,CALC_Margins!$A$5:$A$15,0),7),0)</f>
        <v/>
      </c>
      <c r="J79" s="19">
        <f>SUMIFS(CALC_Strip!$L$5:$L$324,CALC_Strip!$D$5:$D$324,$A79,CALC_Strip!$B$5:$B$324,8,CALC_Strip!$G$5:$G$324,"Flow-on")+IFERROR(INDEX(CALC_Margins!$C$5:$J$15,MATCH($A79,CALC_Margins!$A$5:$A$15,0),8),0)</f>
        <v/>
      </c>
      <c r="K79" s="19">
        <f>SUMIFS(CALC_Strip!$L$5:$L$324,CALC_Strip!$D$5:$D$324,$A79,CALC_Strip!$B$5:$B$324,1,CALC_Strip!$G$5:$G$324,"Direct only")</f>
        <v/>
      </c>
      <c r="L79" s="19">
        <f>SUMIFS(CALC_Strip!$L$5:$L$324,CALC_Strip!$D$5:$D$324,$A79,CALC_Strip!$B$5:$B$324,2,CALC_Strip!$G$5:$G$324,"Direct only")</f>
        <v/>
      </c>
      <c r="M79" s="19">
        <f>SUMIFS(CALC_Strip!$L$5:$L$324,CALC_Strip!$D$5:$D$324,$A79,CALC_Strip!$B$5:$B$324,3,CALC_Strip!$G$5:$G$324,"Direct only")</f>
        <v/>
      </c>
      <c r="N79" s="19">
        <f>SUMIFS(CALC_Strip!$L$5:$L$324,CALC_Strip!$D$5:$D$324,$A79,CALC_Strip!$B$5:$B$324,4,CALC_Strip!$G$5:$G$324,"Direct only")</f>
        <v/>
      </c>
      <c r="O79" s="19">
        <f>SUMIFS(CALC_Strip!$L$5:$L$324,CALC_Strip!$D$5:$D$324,$A79,CALC_Strip!$B$5:$B$324,5,CALC_Strip!$G$5:$G$324,"Direct only")</f>
        <v/>
      </c>
      <c r="P79" s="19">
        <f>SUMIFS(CALC_Strip!$L$5:$L$324,CALC_Strip!$D$5:$D$324,$A79,CALC_Strip!$B$5:$B$324,6,CALC_Strip!$G$5:$G$324,"Direct only")</f>
        <v/>
      </c>
      <c r="Q79" s="19">
        <f>SUMIFS(CALC_Strip!$L$5:$L$324,CALC_Strip!$D$5:$D$324,$A79,CALC_Strip!$B$5:$B$324,7,CALC_Strip!$G$5:$G$324,"Direct only")</f>
        <v/>
      </c>
      <c r="R79" s="19">
        <f>SUMIFS(CALC_Strip!$L$5:$L$324,CALC_Strip!$D$5:$D$324,$A79,CALC_Strip!$B$5:$B$324,8,CALC_Strip!$G$5:$G$324,"Direct only")</f>
        <v/>
      </c>
      <c r="S79" s="19">
        <f>SUM($C79:$R79)</f>
        <v/>
      </c>
    </row>
    <row r="80">
      <c r="A80" s="2" t="inlineStr">
        <is>
          <t>4401</t>
        </is>
      </c>
      <c r="B80" s="2" t="inlineStr">
        <is>
          <t>Accommodation</t>
        </is>
      </c>
      <c r="C80" s="19">
        <f>SUMIFS(CALC_Strip!$L$5:$L$324,CALC_Strip!$D$5:$D$324,$A80,CALC_Strip!$B$5:$B$324,1,CALC_Strip!$G$5:$G$324,"Flow-on")+IFERROR(INDEX(CALC_Margins!$C$5:$J$15,MATCH($A80,CALC_Margins!$A$5:$A$15,0),1),0)</f>
        <v/>
      </c>
      <c r="D80" s="19">
        <f>SUMIFS(CALC_Strip!$L$5:$L$324,CALC_Strip!$D$5:$D$324,$A80,CALC_Strip!$B$5:$B$324,2,CALC_Strip!$G$5:$G$324,"Flow-on")+IFERROR(INDEX(CALC_Margins!$C$5:$J$15,MATCH($A80,CALC_Margins!$A$5:$A$15,0),2),0)</f>
        <v/>
      </c>
      <c r="E80" s="19">
        <f>SUMIFS(CALC_Strip!$L$5:$L$324,CALC_Strip!$D$5:$D$324,$A80,CALC_Strip!$B$5:$B$324,3,CALC_Strip!$G$5:$G$324,"Flow-on")+IFERROR(INDEX(CALC_Margins!$C$5:$J$15,MATCH($A80,CALC_Margins!$A$5:$A$15,0),3),0)</f>
        <v/>
      </c>
      <c r="F80" s="19">
        <f>SUMIFS(CALC_Strip!$L$5:$L$324,CALC_Strip!$D$5:$D$324,$A80,CALC_Strip!$B$5:$B$324,4,CALC_Strip!$G$5:$G$324,"Flow-on")+IFERROR(INDEX(CALC_Margins!$C$5:$J$15,MATCH($A80,CALC_Margins!$A$5:$A$15,0),4),0)</f>
        <v/>
      </c>
      <c r="G80" s="19">
        <f>SUMIFS(CALC_Strip!$L$5:$L$324,CALC_Strip!$D$5:$D$324,$A80,CALC_Strip!$B$5:$B$324,5,CALC_Strip!$G$5:$G$324,"Flow-on")+IFERROR(INDEX(CALC_Margins!$C$5:$J$15,MATCH($A80,CALC_Margins!$A$5:$A$15,0),5),0)</f>
        <v/>
      </c>
      <c r="H80" s="19">
        <f>SUMIFS(CALC_Strip!$L$5:$L$324,CALC_Strip!$D$5:$D$324,$A80,CALC_Strip!$B$5:$B$324,6,CALC_Strip!$G$5:$G$324,"Flow-on")+IFERROR(INDEX(CALC_Margins!$C$5:$J$15,MATCH($A80,CALC_Margins!$A$5:$A$15,0),6),0)</f>
        <v/>
      </c>
      <c r="I80" s="19">
        <f>SUMIFS(CALC_Strip!$L$5:$L$324,CALC_Strip!$D$5:$D$324,$A80,CALC_Strip!$B$5:$B$324,7,CALC_Strip!$G$5:$G$324,"Flow-on")+IFERROR(INDEX(CALC_Margins!$C$5:$J$15,MATCH($A80,CALC_Margins!$A$5:$A$15,0),7),0)</f>
        <v/>
      </c>
      <c r="J80" s="19">
        <f>SUMIFS(CALC_Strip!$L$5:$L$324,CALC_Strip!$D$5:$D$324,$A80,CALC_Strip!$B$5:$B$324,8,CALC_Strip!$G$5:$G$324,"Flow-on")+IFERROR(INDEX(CALC_Margins!$C$5:$J$15,MATCH($A80,CALC_Margins!$A$5:$A$15,0),8),0)</f>
        <v/>
      </c>
      <c r="K80" s="19">
        <f>SUMIFS(CALC_Strip!$L$5:$L$324,CALC_Strip!$D$5:$D$324,$A80,CALC_Strip!$B$5:$B$324,1,CALC_Strip!$G$5:$G$324,"Direct only")</f>
        <v/>
      </c>
      <c r="L80" s="19">
        <f>SUMIFS(CALC_Strip!$L$5:$L$324,CALC_Strip!$D$5:$D$324,$A80,CALC_Strip!$B$5:$B$324,2,CALC_Strip!$G$5:$G$324,"Direct only")</f>
        <v/>
      </c>
      <c r="M80" s="19">
        <f>SUMIFS(CALC_Strip!$L$5:$L$324,CALC_Strip!$D$5:$D$324,$A80,CALC_Strip!$B$5:$B$324,3,CALC_Strip!$G$5:$G$324,"Direct only")</f>
        <v/>
      </c>
      <c r="N80" s="19">
        <f>SUMIFS(CALC_Strip!$L$5:$L$324,CALC_Strip!$D$5:$D$324,$A80,CALC_Strip!$B$5:$B$324,4,CALC_Strip!$G$5:$G$324,"Direct only")</f>
        <v/>
      </c>
      <c r="O80" s="19">
        <f>SUMIFS(CALC_Strip!$L$5:$L$324,CALC_Strip!$D$5:$D$324,$A80,CALC_Strip!$B$5:$B$324,5,CALC_Strip!$G$5:$G$324,"Direct only")</f>
        <v/>
      </c>
      <c r="P80" s="19">
        <f>SUMIFS(CALC_Strip!$L$5:$L$324,CALC_Strip!$D$5:$D$324,$A80,CALC_Strip!$B$5:$B$324,6,CALC_Strip!$G$5:$G$324,"Direct only")</f>
        <v/>
      </c>
      <c r="Q80" s="19">
        <f>SUMIFS(CALC_Strip!$L$5:$L$324,CALC_Strip!$D$5:$D$324,$A80,CALC_Strip!$B$5:$B$324,7,CALC_Strip!$G$5:$G$324,"Direct only")</f>
        <v/>
      </c>
      <c r="R80" s="19">
        <f>SUMIFS(CALC_Strip!$L$5:$L$324,CALC_Strip!$D$5:$D$324,$A80,CALC_Strip!$B$5:$B$324,8,CALC_Strip!$G$5:$G$324,"Direct only")</f>
        <v/>
      </c>
      <c r="S80" s="19">
        <f>SUM($C80:$R80)</f>
        <v/>
      </c>
    </row>
    <row r="81">
      <c r="A81" s="2" t="inlineStr">
        <is>
          <t>4501</t>
        </is>
      </c>
      <c r="B81" s="2" t="inlineStr">
        <is>
          <t>Food and beverage services</t>
        </is>
      </c>
      <c r="C81" s="19">
        <f>SUMIFS(CALC_Strip!$L$5:$L$324,CALC_Strip!$D$5:$D$324,$A81,CALC_Strip!$B$5:$B$324,1,CALC_Strip!$G$5:$G$324,"Flow-on")+IFERROR(INDEX(CALC_Margins!$C$5:$J$15,MATCH($A81,CALC_Margins!$A$5:$A$15,0),1),0)</f>
        <v/>
      </c>
      <c r="D81" s="19">
        <f>SUMIFS(CALC_Strip!$L$5:$L$324,CALC_Strip!$D$5:$D$324,$A81,CALC_Strip!$B$5:$B$324,2,CALC_Strip!$G$5:$G$324,"Flow-on")+IFERROR(INDEX(CALC_Margins!$C$5:$J$15,MATCH($A81,CALC_Margins!$A$5:$A$15,0),2),0)</f>
        <v/>
      </c>
      <c r="E81" s="19">
        <f>SUMIFS(CALC_Strip!$L$5:$L$324,CALC_Strip!$D$5:$D$324,$A81,CALC_Strip!$B$5:$B$324,3,CALC_Strip!$G$5:$G$324,"Flow-on")+IFERROR(INDEX(CALC_Margins!$C$5:$J$15,MATCH($A81,CALC_Margins!$A$5:$A$15,0),3),0)</f>
        <v/>
      </c>
      <c r="F81" s="19">
        <f>SUMIFS(CALC_Strip!$L$5:$L$324,CALC_Strip!$D$5:$D$324,$A81,CALC_Strip!$B$5:$B$324,4,CALC_Strip!$G$5:$G$324,"Flow-on")+IFERROR(INDEX(CALC_Margins!$C$5:$J$15,MATCH($A81,CALC_Margins!$A$5:$A$15,0),4),0)</f>
        <v/>
      </c>
      <c r="G81" s="19">
        <f>SUMIFS(CALC_Strip!$L$5:$L$324,CALC_Strip!$D$5:$D$324,$A81,CALC_Strip!$B$5:$B$324,5,CALC_Strip!$G$5:$G$324,"Flow-on")+IFERROR(INDEX(CALC_Margins!$C$5:$J$15,MATCH($A81,CALC_Margins!$A$5:$A$15,0),5),0)</f>
        <v/>
      </c>
      <c r="H81" s="19">
        <f>SUMIFS(CALC_Strip!$L$5:$L$324,CALC_Strip!$D$5:$D$324,$A81,CALC_Strip!$B$5:$B$324,6,CALC_Strip!$G$5:$G$324,"Flow-on")+IFERROR(INDEX(CALC_Margins!$C$5:$J$15,MATCH($A81,CALC_Margins!$A$5:$A$15,0),6),0)</f>
        <v/>
      </c>
      <c r="I81" s="19">
        <f>SUMIFS(CALC_Strip!$L$5:$L$324,CALC_Strip!$D$5:$D$324,$A81,CALC_Strip!$B$5:$B$324,7,CALC_Strip!$G$5:$G$324,"Flow-on")+IFERROR(INDEX(CALC_Margins!$C$5:$J$15,MATCH($A81,CALC_Margins!$A$5:$A$15,0),7),0)</f>
        <v/>
      </c>
      <c r="J81" s="19">
        <f>SUMIFS(CALC_Strip!$L$5:$L$324,CALC_Strip!$D$5:$D$324,$A81,CALC_Strip!$B$5:$B$324,8,CALC_Strip!$G$5:$G$324,"Flow-on")+IFERROR(INDEX(CALC_Margins!$C$5:$J$15,MATCH($A81,CALC_Margins!$A$5:$A$15,0),8),0)</f>
        <v/>
      </c>
      <c r="K81" s="19">
        <f>SUMIFS(CALC_Strip!$L$5:$L$324,CALC_Strip!$D$5:$D$324,$A81,CALC_Strip!$B$5:$B$324,1,CALC_Strip!$G$5:$G$324,"Direct only")</f>
        <v/>
      </c>
      <c r="L81" s="19">
        <f>SUMIFS(CALC_Strip!$L$5:$L$324,CALC_Strip!$D$5:$D$324,$A81,CALC_Strip!$B$5:$B$324,2,CALC_Strip!$G$5:$G$324,"Direct only")</f>
        <v/>
      </c>
      <c r="M81" s="19">
        <f>SUMIFS(CALC_Strip!$L$5:$L$324,CALC_Strip!$D$5:$D$324,$A81,CALC_Strip!$B$5:$B$324,3,CALC_Strip!$G$5:$G$324,"Direct only")</f>
        <v/>
      </c>
      <c r="N81" s="19">
        <f>SUMIFS(CALC_Strip!$L$5:$L$324,CALC_Strip!$D$5:$D$324,$A81,CALC_Strip!$B$5:$B$324,4,CALC_Strip!$G$5:$G$324,"Direct only")</f>
        <v/>
      </c>
      <c r="O81" s="19">
        <f>SUMIFS(CALC_Strip!$L$5:$L$324,CALC_Strip!$D$5:$D$324,$A81,CALC_Strip!$B$5:$B$324,5,CALC_Strip!$G$5:$G$324,"Direct only")</f>
        <v/>
      </c>
      <c r="P81" s="19">
        <f>SUMIFS(CALC_Strip!$L$5:$L$324,CALC_Strip!$D$5:$D$324,$A81,CALC_Strip!$B$5:$B$324,6,CALC_Strip!$G$5:$G$324,"Direct only")</f>
        <v/>
      </c>
      <c r="Q81" s="19">
        <f>SUMIFS(CALC_Strip!$L$5:$L$324,CALC_Strip!$D$5:$D$324,$A81,CALC_Strip!$B$5:$B$324,7,CALC_Strip!$G$5:$G$324,"Direct only")</f>
        <v/>
      </c>
      <c r="R81" s="19">
        <f>SUMIFS(CALC_Strip!$L$5:$L$324,CALC_Strip!$D$5:$D$324,$A81,CALC_Strip!$B$5:$B$324,8,CALC_Strip!$G$5:$G$324,"Direct only")</f>
        <v/>
      </c>
      <c r="S81" s="19">
        <f>SUM($C81:$R81)</f>
        <v/>
      </c>
    </row>
    <row r="82">
      <c r="A82" s="2" t="inlineStr">
        <is>
          <t>4601</t>
        </is>
      </c>
      <c r="B82" s="2" t="inlineStr">
        <is>
          <t>Road transport</t>
        </is>
      </c>
      <c r="C82" s="19">
        <f>SUMIFS(CALC_Strip!$L$5:$L$324,CALC_Strip!$D$5:$D$324,$A82,CALC_Strip!$B$5:$B$324,1,CALC_Strip!$G$5:$G$324,"Flow-on")+IFERROR(INDEX(CALC_Margins!$C$5:$J$15,MATCH($A82,CALC_Margins!$A$5:$A$15,0),1),0)</f>
        <v/>
      </c>
      <c r="D82" s="19">
        <f>SUMIFS(CALC_Strip!$L$5:$L$324,CALC_Strip!$D$5:$D$324,$A82,CALC_Strip!$B$5:$B$324,2,CALC_Strip!$G$5:$G$324,"Flow-on")+IFERROR(INDEX(CALC_Margins!$C$5:$J$15,MATCH($A82,CALC_Margins!$A$5:$A$15,0),2),0)</f>
        <v/>
      </c>
      <c r="E82" s="19">
        <f>SUMIFS(CALC_Strip!$L$5:$L$324,CALC_Strip!$D$5:$D$324,$A82,CALC_Strip!$B$5:$B$324,3,CALC_Strip!$G$5:$G$324,"Flow-on")+IFERROR(INDEX(CALC_Margins!$C$5:$J$15,MATCH($A82,CALC_Margins!$A$5:$A$15,0),3),0)</f>
        <v/>
      </c>
      <c r="F82" s="19">
        <f>SUMIFS(CALC_Strip!$L$5:$L$324,CALC_Strip!$D$5:$D$324,$A82,CALC_Strip!$B$5:$B$324,4,CALC_Strip!$G$5:$G$324,"Flow-on")+IFERROR(INDEX(CALC_Margins!$C$5:$J$15,MATCH($A82,CALC_Margins!$A$5:$A$15,0),4),0)</f>
        <v/>
      </c>
      <c r="G82" s="19">
        <f>SUMIFS(CALC_Strip!$L$5:$L$324,CALC_Strip!$D$5:$D$324,$A82,CALC_Strip!$B$5:$B$324,5,CALC_Strip!$G$5:$G$324,"Flow-on")+IFERROR(INDEX(CALC_Margins!$C$5:$J$15,MATCH($A82,CALC_Margins!$A$5:$A$15,0),5),0)</f>
        <v/>
      </c>
      <c r="H82" s="19">
        <f>SUMIFS(CALC_Strip!$L$5:$L$324,CALC_Strip!$D$5:$D$324,$A82,CALC_Strip!$B$5:$B$324,6,CALC_Strip!$G$5:$G$324,"Flow-on")+IFERROR(INDEX(CALC_Margins!$C$5:$J$15,MATCH($A82,CALC_Margins!$A$5:$A$15,0),6),0)</f>
        <v/>
      </c>
      <c r="I82" s="19">
        <f>SUMIFS(CALC_Strip!$L$5:$L$324,CALC_Strip!$D$5:$D$324,$A82,CALC_Strip!$B$5:$B$324,7,CALC_Strip!$G$5:$G$324,"Flow-on")+IFERROR(INDEX(CALC_Margins!$C$5:$J$15,MATCH($A82,CALC_Margins!$A$5:$A$15,0),7),0)</f>
        <v/>
      </c>
      <c r="J82" s="19">
        <f>SUMIFS(CALC_Strip!$L$5:$L$324,CALC_Strip!$D$5:$D$324,$A82,CALC_Strip!$B$5:$B$324,8,CALC_Strip!$G$5:$G$324,"Flow-on")+IFERROR(INDEX(CALC_Margins!$C$5:$J$15,MATCH($A82,CALC_Margins!$A$5:$A$15,0),8),0)</f>
        <v/>
      </c>
      <c r="K82" s="19">
        <f>SUMIFS(CALC_Strip!$L$5:$L$324,CALC_Strip!$D$5:$D$324,$A82,CALC_Strip!$B$5:$B$324,1,CALC_Strip!$G$5:$G$324,"Direct only")</f>
        <v/>
      </c>
      <c r="L82" s="19">
        <f>SUMIFS(CALC_Strip!$L$5:$L$324,CALC_Strip!$D$5:$D$324,$A82,CALC_Strip!$B$5:$B$324,2,CALC_Strip!$G$5:$G$324,"Direct only")</f>
        <v/>
      </c>
      <c r="M82" s="19">
        <f>SUMIFS(CALC_Strip!$L$5:$L$324,CALC_Strip!$D$5:$D$324,$A82,CALC_Strip!$B$5:$B$324,3,CALC_Strip!$G$5:$G$324,"Direct only")</f>
        <v/>
      </c>
      <c r="N82" s="19">
        <f>SUMIFS(CALC_Strip!$L$5:$L$324,CALC_Strip!$D$5:$D$324,$A82,CALC_Strip!$B$5:$B$324,4,CALC_Strip!$G$5:$G$324,"Direct only")</f>
        <v/>
      </c>
      <c r="O82" s="19">
        <f>SUMIFS(CALC_Strip!$L$5:$L$324,CALC_Strip!$D$5:$D$324,$A82,CALC_Strip!$B$5:$B$324,5,CALC_Strip!$G$5:$G$324,"Direct only")</f>
        <v/>
      </c>
      <c r="P82" s="19">
        <f>SUMIFS(CALC_Strip!$L$5:$L$324,CALC_Strip!$D$5:$D$324,$A82,CALC_Strip!$B$5:$B$324,6,CALC_Strip!$G$5:$G$324,"Direct only")</f>
        <v/>
      </c>
      <c r="Q82" s="19">
        <f>SUMIFS(CALC_Strip!$L$5:$L$324,CALC_Strip!$D$5:$D$324,$A82,CALC_Strip!$B$5:$B$324,7,CALC_Strip!$G$5:$G$324,"Direct only")</f>
        <v/>
      </c>
      <c r="R82" s="19">
        <f>SUMIFS(CALC_Strip!$L$5:$L$324,CALC_Strip!$D$5:$D$324,$A82,CALC_Strip!$B$5:$B$324,8,CALC_Strip!$G$5:$G$324,"Direct only")</f>
        <v/>
      </c>
      <c r="S82" s="19">
        <f>SUM($C82:$R82)</f>
        <v/>
      </c>
    </row>
    <row r="83">
      <c r="A83" s="2" t="inlineStr">
        <is>
          <t>4701</t>
        </is>
      </c>
      <c r="B83" s="2" t="inlineStr">
        <is>
          <t>Rail transport</t>
        </is>
      </c>
      <c r="C83" s="19">
        <f>SUMIFS(CALC_Strip!$L$5:$L$324,CALC_Strip!$D$5:$D$324,$A83,CALC_Strip!$B$5:$B$324,1,CALC_Strip!$G$5:$G$324,"Flow-on")+IFERROR(INDEX(CALC_Margins!$C$5:$J$15,MATCH($A83,CALC_Margins!$A$5:$A$15,0),1),0)</f>
        <v/>
      </c>
      <c r="D83" s="19">
        <f>SUMIFS(CALC_Strip!$L$5:$L$324,CALC_Strip!$D$5:$D$324,$A83,CALC_Strip!$B$5:$B$324,2,CALC_Strip!$G$5:$G$324,"Flow-on")+IFERROR(INDEX(CALC_Margins!$C$5:$J$15,MATCH($A83,CALC_Margins!$A$5:$A$15,0),2),0)</f>
        <v/>
      </c>
      <c r="E83" s="19">
        <f>SUMIFS(CALC_Strip!$L$5:$L$324,CALC_Strip!$D$5:$D$324,$A83,CALC_Strip!$B$5:$B$324,3,CALC_Strip!$G$5:$G$324,"Flow-on")+IFERROR(INDEX(CALC_Margins!$C$5:$J$15,MATCH($A83,CALC_Margins!$A$5:$A$15,0),3),0)</f>
        <v/>
      </c>
      <c r="F83" s="19">
        <f>SUMIFS(CALC_Strip!$L$5:$L$324,CALC_Strip!$D$5:$D$324,$A83,CALC_Strip!$B$5:$B$324,4,CALC_Strip!$G$5:$G$324,"Flow-on")+IFERROR(INDEX(CALC_Margins!$C$5:$J$15,MATCH($A83,CALC_Margins!$A$5:$A$15,0),4),0)</f>
        <v/>
      </c>
      <c r="G83" s="19">
        <f>SUMIFS(CALC_Strip!$L$5:$L$324,CALC_Strip!$D$5:$D$324,$A83,CALC_Strip!$B$5:$B$324,5,CALC_Strip!$G$5:$G$324,"Flow-on")+IFERROR(INDEX(CALC_Margins!$C$5:$J$15,MATCH($A83,CALC_Margins!$A$5:$A$15,0),5),0)</f>
        <v/>
      </c>
      <c r="H83" s="19">
        <f>SUMIFS(CALC_Strip!$L$5:$L$324,CALC_Strip!$D$5:$D$324,$A83,CALC_Strip!$B$5:$B$324,6,CALC_Strip!$G$5:$G$324,"Flow-on")+IFERROR(INDEX(CALC_Margins!$C$5:$J$15,MATCH($A83,CALC_Margins!$A$5:$A$15,0),6),0)</f>
        <v/>
      </c>
      <c r="I83" s="19">
        <f>SUMIFS(CALC_Strip!$L$5:$L$324,CALC_Strip!$D$5:$D$324,$A83,CALC_Strip!$B$5:$B$324,7,CALC_Strip!$G$5:$G$324,"Flow-on")+IFERROR(INDEX(CALC_Margins!$C$5:$J$15,MATCH($A83,CALC_Margins!$A$5:$A$15,0),7),0)</f>
        <v/>
      </c>
      <c r="J83" s="19">
        <f>SUMIFS(CALC_Strip!$L$5:$L$324,CALC_Strip!$D$5:$D$324,$A83,CALC_Strip!$B$5:$B$324,8,CALC_Strip!$G$5:$G$324,"Flow-on")+IFERROR(INDEX(CALC_Margins!$C$5:$J$15,MATCH($A83,CALC_Margins!$A$5:$A$15,0),8),0)</f>
        <v/>
      </c>
      <c r="K83" s="19">
        <f>SUMIFS(CALC_Strip!$L$5:$L$324,CALC_Strip!$D$5:$D$324,$A83,CALC_Strip!$B$5:$B$324,1,CALC_Strip!$G$5:$G$324,"Direct only")</f>
        <v/>
      </c>
      <c r="L83" s="19">
        <f>SUMIFS(CALC_Strip!$L$5:$L$324,CALC_Strip!$D$5:$D$324,$A83,CALC_Strip!$B$5:$B$324,2,CALC_Strip!$G$5:$G$324,"Direct only")</f>
        <v/>
      </c>
      <c r="M83" s="19">
        <f>SUMIFS(CALC_Strip!$L$5:$L$324,CALC_Strip!$D$5:$D$324,$A83,CALC_Strip!$B$5:$B$324,3,CALC_Strip!$G$5:$G$324,"Direct only")</f>
        <v/>
      </c>
      <c r="N83" s="19">
        <f>SUMIFS(CALC_Strip!$L$5:$L$324,CALC_Strip!$D$5:$D$324,$A83,CALC_Strip!$B$5:$B$324,4,CALC_Strip!$G$5:$G$324,"Direct only")</f>
        <v/>
      </c>
      <c r="O83" s="19">
        <f>SUMIFS(CALC_Strip!$L$5:$L$324,CALC_Strip!$D$5:$D$324,$A83,CALC_Strip!$B$5:$B$324,5,CALC_Strip!$G$5:$G$324,"Direct only")</f>
        <v/>
      </c>
      <c r="P83" s="19">
        <f>SUMIFS(CALC_Strip!$L$5:$L$324,CALC_Strip!$D$5:$D$324,$A83,CALC_Strip!$B$5:$B$324,6,CALC_Strip!$G$5:$G$324,"Direct only")</f>
        <v/>
      </c>
      <c r="Q83" s="19">
        <f>SUMIFS(CALC_Strip!$L$5:$L$324,CALC_Strip!$D$5:$D$324,$A83,CALC_Strip!$B$5:$B$324,7,CALC_Strip!$G$5:$G$324,"Direct only")</f>
        <v/>
      </c>
      <c r="R83" s="19">
        <f>SUMIFS(CALC_Strip!$L$5:$L$324,CALC_Strip!$D$5:$D$324,$A83,CALC_Strip!$B$5:$B$324,8,CALC_Strip!$G$5:$G$324,"Direct only")</f>
        <v/>
      </c>
      <c r="S83" s="19">
        <f>SUM($C83:$R83)</f>
        <v/>
      </c>
    </row>
    <row r="84">
      <c r="A84" s="2" t="inlineStr">
        <is>
          <t>4801</t>
        </is>
      </c>
      <c r="B84" s="2" t="inlineStr">
        <is>
          <t>Water, pipeline and other transport</t>
        </is>
      </c>
      <c r="C84" s="19">
        <f>SUMIFS(CALC_Strip!$L$5:$L$324,CALC_Strip!$D$5:$D$324,$A84,CALC_Strip!$B$5:$B$324,1,CALC_Strip!$G$5:$G$324,"Flow-on")+IFERROR(INDEX(CALC_Margins!$C$5:$J$15,MATCH($A84,CALC_Margins!$A$5:$A$15,0),1),0)</f>
        <v/>
      </c>
      <c r="D84" s="19">
        <f>SUMIFS(CALC_Strip!$L$5:$L$324,CALC_Strip!$D$5:$D$324,$A84,CALC_Strip!$B$5:$B$324,2,CALC_Strip!$G$5:$G$324,"Flow-on")+IFERROR(INDEX(CALC_Margins!$C$5:$J$15,MATCH($A84,CALC_Margins!$A$5:$A$15,0),2),0)</f>
        <v/>
      </c>
      <c r="E84" s="19">
        <f>SUMIFS(CALC_Strip!$L$5:$L$324,CALC_Strip!$D$5:$D$324,$A84,CALC_Strip!$B$5:$B$324,3,CALC_Strip!$G$5:$G$324,"Flow-on")+IFERROR(INDEX(CALC_Margins!$C$5:$J$15,MATCH($A84,CALC_Margins!$A$5:$A$15,0),3),0)</f>
        <v/>
      </c>
      <c r="F84" s="19">
        <f>SUMIFS(CALC_Strip!$L$5:$L$324,CALC_Strip!$D$5:$D$324,$A84,CALC_Strip!$B$5:$B$324,4,CALC_Strip!$G$5:$G$324,"Flow-on")+IFERROR(INDEX(CALC_Margins!$C$5:$J$15,MATCH($A84,CALC_Margins!$A$5:$A$15,0),4),0)</f>
        <v/>
      </c>
      <c r="G84" s="19">
        <f>SUMIFS(CALC_Strip!$L$5:$L$324,CALC_Strip!$D$5:$D$324,$A84,CALC_Strip!$B$5:$B$324,5,CALC_Strip!$G$5:$G$324,"Flow-on")+IFERROR(INDEX(CALC_Margins!$C$5:$J$15,MATCH($A84,CALC_Margins!$A$5:$A$15,0),5),0)</f>
        <v/>
      </c>
      <c r="H84" s="19">
        <f>SUMIFS(CALC_Strip!$L$5:$L$324,CALC_Strip!$D$5:$D$324,$A84,CALC_Strip!$B$5:$B$324,6,CALC_Strip!$G$5:$G$324,"Flow-on")+IFERROR(INDEX(CALC_Margins!$C$5:$J$15,MATCH($A84,CALC_Margins!$A$5:$A$15,0),6),0)</f>
        <v/>
      </c>
      <c r="I84" s="19">
        <f>SUMIFS(CALC_Strip!$L$5:$L$324,CALC_Strip!$D$5:$D$324,$A84,CALC_Strip!$B$5:$B$324,7,CALC_Strip!$G$5:$G$324,"Flow-on")+IFERROR(INDEX(CALC_Margins!$C$5:$J$15,MATCH($A84,CALC_Margins!$A$5:$A$15,0),7),0)</f>
        <v/>
      </c>
      <c r="J84" s="19">
        <f>SUMIFS(CALC_Strip!$L$5:$L$324,CALC_Strip!$D$5:$D$324,$A84,CALC_Strip!$B$5:$B$324,8,CALC_Strip!$G$5:$G$324,"Flow-on")+IFERROR(INDEX(CALC_Margins!$C$5:$J$15,MATCH($A84,CALC_Margins!$A$5:$A$15,0),8),0)</f>
        <v/>
      </c>
      <c r="K84" s="19">
        <f>SUMIFS(CALC_Strip!$L$5:$L$324,CALC_Strip!$D$5:$D$324,$A84,CALC_Strip!$B$5:$B$324,1,CALC_Strip!$G$5:$G$324,"Direct only")</f>
        <v/>
      </c>
      <c r="L84" s="19">
        <f>SUMIFS(CALC_Strip!$L$5:$L$324,CALC_Strip!$D$5:$D$324,$A84,CALC_Strip!$B$5:$B$324,2,CALC_Strip!$G$5:$G$324,"Direct only")</f>
        <v/>
      </c>
      <c r="M84" s="19">
        <f>SUMIFS(CALC_Strip!$L$5:$L$324,CALC_Strip!$D$5:$D$324,$A84,CALC_Strip!$B$5:$B$324,3,CALC_Strip!$G$5:$G$324,"Direct only")</f>
        <v/>
      </c>
      <c r="N84" s="19">
        <f>SUMIFS(CALC_Strip!$L$5:$L$324,CALC_Strip!$D$5:$D$324,$A84,CALC_Strip!$B$5:$B$324,4,CALC_Strip!$G$5:$G$324,"Direct only")</f>
        <v/>
      </c>
      <c r="O84" s="19">
        <f>SUMIFS(CALC_Strip!$L$5:$L$324,CALC_Strip!$D$5:$D$324,$A84,CALC_Strip!$B$5:$B$324,5,CALC_Strip!$G$5:$G$324,"Direct only")</f>
        <v/>
      </c>
      <c r="P84" s="19">
        <f>SUMIFS(CALC_Strip!$L$5:$L$324,CALC_Strip!$D$5:$D$324,$A84,CALC_Strip!$B$5:$B$324,6,CALC_Strip!$G$5:$G$324,"Direct only")</f>
        <v/>
      </c>
      <c r="Q84" s="19">
        <f>SUMIFS(CALC_Strip!$L$5:$L$324,CALC_Strip!$D$5:$D$324,$A84,CALC_Strip!$B$5:$B$324,7,CALC_Strip!$G$5:$G$324,"Direct only")</f>
        <v/>
      </c>
      <c r="R84" s="19">
        <f>SUMIFS(CALC_Strip!$L$5:$L$324,CALC_Strip!$D$5:$D$324,$A84,CALC_Strip!$B$5:$B$324,8,CALC_Strip!$G$5:$G$324,"Direct only")</f>
        <v/>
      </c>
      <c r="S84" s="19">
        <f>SUM($C84:$R84)</f>
        <v/>
      </c>
    </row>
    <row r="85">
      <c r="A85" s="2" t="inlineStr">
        <is>
          <t>4901</t>
        </is>
      </c>
      <c r="B85" s="2" t="inlineStr">
        <is>
          <t>Air and space transport</t>
        </is>
      </c>
      <c r="C85" s="19">
        <f>SUMIFS(CALC_Strip!$L$5:$L$324,CALC_Strip!$D$5:$D$324,$A85,CALC_Strip!$B$5:$B$324,1,CALC_Strip!$G$5:$G$324,"Flow-on")+IFERROR(INDEX(CALC_Margins!$C$5:$J$15,MATCH($A85,CALC_Margins!$A$5:$A$15,0),1),0)</f>
        <v/>
      </c>
      <c r="D85" s="19">
        <f>SUMIFS(CALC_Strip!$L$5:$L$324,CALC_Strip!$D$5:$D$324,$A85,CALC_Strip!$B$5:$B$324,2,CALC_Strip!$G$5:$G$324,"Flow-on")+IFERROR(INDEX(CALC_Margins!$C$5:$J$15,MATCH($A85,CALC_Margins!$A$5:$A$15,0),2),0)</f>
        <v/>
      </c>
      <c r="E85" s="19">
        <f>SUMIFS(CALC_Strip!$L$5:$L$324,CALC_Strip!$D$5:$D$324,$A85,CALC_Strip!$B$5:$B$324,3,CALC_Strip!$G$5:$G$324,"Flow-on")+IFERROR(INDEX(CALC_Margins!$C$5:$J$15,MATCH($A85,CALC_Margins!$A$5:$A$15,0),3),0)</f>
        <v/>
      </c>
      <c r="F85" s="19">
        <f>SUMIFS(CALC_Strip!$L$5:$L$324,CALC_Strip!$D$5:$D$324,$A85,CALC_Strip!$B$5:$B$324,4,CALC_Strip!$G$5:$G$324,"Flow-on")+IFERROR(INDEX(CALC_Margins!$C$5:$J$15,MATCH($A85,CALC_Margins!$A$5:$A$15,0),4),0)</f>
        <v/>
      </c>
      <c r="G85" s="19">
        <f>SUMIFS(CALC_Strip!$L$5:$L$324,CALC_Strip!$D$5:$D$324,$A85,CALC_Strip!$B$5:$B$324,5,CALC_Strip!$G$5:$G$324,"Flow-on")+IFERROR(INDEX(CALC_Margins!$C$5:$J$15,MATCH($A85,CALC_Margins!$A$5:$A$15,0),5),0)</f>
        <v/>
      </c>
      <c r="H85" s="19">
        <f>SUMIFS(CALC_Strip!$L$5:$L$324,CALC_Strip!$D$5:$D$324,$A85,CALC_Strip!$B$5:$B$324,6,CALC_Strip!$G$5:$G$324,"Flow-on")+IFERROR(INDEX(CALC_Margins!$C$5:$J$15,MATCH($A85,CALC_Margins!$A$5:$A$15,0),6),0)</f>
        <v/>
      </c>
      <c r="I85" s="19">
        <f>SUMIFS(CALC_Strip!$L$5:$L$324,CALC_Strip!$D$5:$D$324,$A85,CALC_Strip!$B$5:$B$324,7,CALC_Strip!$G$5:$G$324,"Flow-on")+IFERROR(INDEX(CALC_Margins!$C$5:$J$15,MATCH($A85,CALC_Margins!$A$5:$A$15,0),7),0)</f>
        <v/>
      </c>
      <c r="J85" s="19">
        <f>SUMIFS(CALC_Strip!$L$5:$L$324,CALC_Strip!$D$5:$D$324,$A85,CALC_Strip!$B$5:$B$324,8,CALC_Strip!$G$5:$G$324,"Flow-on")+IFERROR(INDEX(CALC_Margins!$C$5:$J$15,MATCH($A85,CALC_Margins!$A$5:$A$15,0),8),0)</f>
        <v/>
      </c>
      <c r="K85" s="19">
        <f>SUMIFS(CALC_Strip!$L$5:$L$324,CALC_Strip!$D$5:$D$324,$A85,CALC_Strip!$B$5:$B$324,1,CALC_Strip!$G$5:$G$324,"Direct only")</f>
        <v/>
      </c>
      <c r="L85" s="19">
        <f>SUMIFS(CALC_Strip!$L$5:$L$324,CALC_Strip!$D$5:$D$324,$A85,CALC_Strip!$B$5:$B$324,2,CALC_Strip!$G$5:$G$324,"Direct only")</f>
        <v/>
      </c>
      <c r="M85" s="19">
        <f>SUMIFS(CALC_Strip!$L$5:$L$324,CALC_Strip!$D$5:$D$324,$A85,CALC_Strip!$B$5:$B$324,3,CALC_Strip!$G$5:$G$324,"Direct only")</f>
        <v/>
      </c>
      <c r="N85" s="19">
        <f>SUMIFS(CALC_Strip!$L$5:$L$324,CALC_Strip!$D$5:$D$324,$A85,CALC_Strip!$B$5:$B$324,4,CALC_Strip!$G$5:$G$324,"Direct only")</f>
        <v/>
      </c>
      <c r="O85" s="19">
        <f>SUMIFS(CALC_Strip!$L$5:$L$324,CALC_Strip!$D$5:$D$324,$A85,CALC_Strip!$B$5:$B$324,5,CALC_Strip!$G$5:$G$324,"Direct only")</f>
        <v/>
      </c>
      <c r="P85" s="19">
        <f>SUMIFS(CALC_Strip!$L$5:$L$324,CALC_Strip!$D$5:$D$324,$A85,CALC_Strip!$B$5:$B$324,6,CALC_Strip!$G$5:$G$324,"Direct only")</f>
        <v/>
      </c>
      <c r="Q85" s="19">
        <f>SUMIFS(CALC_Strip!$L$5:$L$324,CALC_Strip!$D$5:$D$324,$A85,CALC_Strip!$B$5:$B$324,7,CALC_Strip!$G$5:$G$324,"Direct only")</f>
        <v/>
      </c>
      <c r="R85" s="19">
        <f>SUMIFS(CALC_Strip!$L$5:$L$324,CALC_Strip!$D$5:$D$324,$A85,CALC_Strip!$B$5:$B$324,8,CALC_Strip!$G$5:$G$324,"Direct only")</f>
        <v/>
      </c>
      <c r="S85" s="19">
        <f>SUM($C85:$R85)</f>
        <v/>
      </c>
    </row>
    <row r="86">
      <c r="A86" s="2" t="inlineStr">
        <is>
          <t>5101</t>
        </is>
      </c>
      <c r="B86" s="2" t="inlineStr">
        <is>
          <t>Postal and courier pick-up and delivery service</t>
        </is>
      </c>
      <c r="C86" s="19">
        <f>SUMIFS(CALC_Strip!$L$5:$L$324,CALC_Strip!$D$5:$D$324,$A86,CALC_Strip!$B$5:$B$324,1,CALC_Strip!$G$5:$G$324,"Flow-on")+IFERROR(INDEX(CALC_Margins!$C$5:$J$15,MATCH($A86,CALC_Margins!$A$5:$A$15,0),1),0)</f>
        <v/>
      </c>
      <c r="D86" s="19">
        <f>SUMIFS(CALC_Strip!$L$5:$L$324,CALC_Strip!$D$5:$D$324,$A86,CALC_Strip!$B$5:$B$324,2,CALC_Strip!$G$5:$G$324,"Flow-on")+IFERROR(INDEX(CALC_Margins!$C$5:$J$15,MATCH($A86,CALC_Margins!$A$5:$A$15,0),2),0)</f>
        <v/>
      </c>
      <c r="E86" s="19">
        <f>SUMIFS(CALC_Strip!$L$5:$L$324,CALC_Strip!$D$5:$D$324,$A86,CALC_Strip!$B$5:$B$324,3,CALC_Strip!$G$5:$G$324,"Flow-on")+IFERROR(INDEX(CALC_Margins!$C$5:$J$15,MATCH($A86,CALC_Margins!$A$5:$A$15,0),3),0)</f>
        <v/>
      </c>
      <c r="F86" s="19">
        <f>SUMIFS(CALC_Strip!$L$5:$L$324,CALC_Strip!$D$5:$D$324,$A86,CALC_Strip!$B$5:$B$324,4,CALC_Strip!$G$5:$G$324,"Flow-on")+IFERROR(INDEX(CALC_Margins!$C$5:$J$15,MATCH($A86,CALC_Margins!$A$5:$A$15,0),4),0)</f>
        <v/>
      </c>
      <c r="G86" s="19">
        <f>SUMIFS(CALC_Strip!$L$5:$L$324,CALC_Strip!$D$5:$D$324,$A86,CALC_Strip!$B$5:$B$324,5,CALC_Strip!$G$5:$G$324,"Flow-on")+IFERROR(INDEX(CALC_Margins!$C$5:$J$15,MATCH($A86,CALC_Margins!$A$5:$A$15,0),5),0)</f>
        <v/>
      </c>
      <c r="H86" s="19">
        <f>SUMIFS(CALC_Strip!$L$5:$L$324,CALC_Strip!$D$5:$D$324,$A86,CALC_Strip!$B$5:$B$324,6,CALC_Strip!$G$5:$G$324,"Flow-on")+IFERROR(INDEX(CALC_Margins!$C$5:$J$15,MATCH($A86,CALC_Margins!$A$5:$A$15,0),6),0)</f>
        <v/>
      </c>
      <c r="I86" s="19">
        <f>SUMIFS(CALC_Strip!$L$5:$L$324,CALC_Strip!$D$5:$D$324,$A86,CALC_Strip!$B$5:$B$324,7,CALC_Strip!$G$5:$G$324,"Flow-on")+IFERROR(INDEX(CALC_Margins!$C$5:$J$15,MATCH($A86,CALC_Margins!$A$5:$A$15,0),7),0)</f>
        <v/>
      </c>
      <c r="J86" s="19">
        <f>SUMIFS(CALC_Strip!$L$5:$L$324,CALC_Strip!$D$5:$D$324,$A86,CALC_Strip!$B$5:$B$324,8,CALC_Strip!$G$5:$G$324,"Flow-on")+IFERROR(INDEX(CALC_Margins!$C$5:$J$15,MATCH($A86,CALC_Margins!$A$5:$A$15,0),8),0)</f>
        <v/>
      </c>
      <c r="K86" s="19">
        <f>SUMIFS(CALC_Strip!$L$5:$L$324,CALC_Strip!$D$5:$D$324,$A86,CALC_Strip!$B$5:$B$324,1,CALC_Strip!$G$5:$G$324,"Direct only")</f>
        <v/>
      </c>
      <c r="L86" s="19">
        <f>SUMIFS(CALC_Strip!$L$5:$L$324,CALC_Strip!$D$5:$D$324,$A86,CALC_Strip!$B$5:$B$324,2,CALC_Strip!$G$5:$G$324,"Direct only")</f>
        <v/>
      </c>
      <c r="M86" s="19">
        <f>SUMIFS(CALC_Strip!$L$5:$L$324,CALC_Strip!$D$5:$D$324,$A86,CALC_Strip!$B$5:$B$324,3,CALC_Strip!$G$5:$G$324,"Direct only")</f>
        <v/>
      </c>
      <c r="N86" s="19">
        <f>SUMIFS(CALC_Strip!$L$5:$L$324,CALC_Strip!$D$5:$D$324,$A86,CALC_Strip!$B$5:$B$324,4,CALC_Strip!$G$5:$G$324,"Direct only")</f>
        <v/>
      </c>
      <c r="O86" s="19">
        <f>SUMIFS(CALC_Strip!$L$5:$L$324,CALC_Strip!$D$5:$D$324,$A86,CALC_Strip!$B$5:$B$324,5,CALC_Strip!$G$5:$G$324,"Direct only")</f>
        <v/>
      </c>
      <c r="P86" s="19">
        <f>SUMIFS(CALC_Strip!$L$5:$L$324,CALC_Strip!$D$5:$D$324,$A86,CALC_Strip!$B$5:$B$324,6,CALC_Strip!$G$5:$G$324,"Direct only")</f>
        <v/>
      </c>
      <c r="Q86" s="19">
        <f>SUMIFS(CALC_Strip!$L$5:$L$324,CALC_Strip!$D$5:$D$324,$A86,CALC_Strip!$B$5:$B$324,7,CALC_Strip!$G$5:$G$324,"Direct only")</f>
        <v/>
      </c>
      <c r="R86" s="19">
        <f>SUMIFS(CALC_Strip!$L$5:$L$324,CALC_Strip!$D$5:$D$324,$A86,CALC_Strip!$B$5:$B$324,8,CALC_Strip!$G$5:$G$324,"Direct only")</f>
        <v/>
      </c>
      <c r="S86" s="19">
        <f>SUM($C86:$R86)</f>
        <v/>
      </c>
    </row>
    <row r="87">
      <c r="A87" s="2" t="inlineStr">
        <is>
          <t>5201</t>
        </is>
      </c>
      <c r="B87" s="2" t="inlineStr">
        <is>
          <t>Transport support services and storage</t>
        </is>
      </c>
      <c r="C87" s="19">
        <f>SUMIFS(CALC_Strip!$L$5:$L$324,CALC_Strip!$D$5:$D$324,$A87,CALC_Strip!$B$5:$B$324,1,CALC_Strip!$G$5:$G$324,"Flow-on")+IFERROR(INDEX(CALC_Margins!$C$5:$J$15,MATCH($A87,CALC_Margins!$A$5:$A$15,0),1),0)</f>
        <v/>
      </c>
      <c r="D87" s="19">
        <f>SUMIFS(CALC_Strip!$L$5:$L$324,CALC_Strip!$D$5:$D$324,$A87,CALC_Strip!$B$5:$B$324,2,CALC_Strip!$G$5:$G$324,"Flow-on")+IFERROR(INDEX(CALC_Margins!$C$5:$J$15,MATCH($A87,CALC_Margins!$A$5:$A$15,0),2),0)</f>
        <v/>
      </c>
      <c r="E87" s="19">
        <f>SUMIFS(CALC_Strip!$L$5:$L$324,CALC_Strip!$D$5:$D$324,$A87,CALC_Strip!$B$5:$B$324,3,CALC_Strip!$G$5:$G$324,"Flow-on")+IFERROR(INDEX(CALC_Margins!$C$5:$J$15,MATCH($A87,CALC_Margins!$A$5:$A$15,0),3),0)</f>
        <v/>
      </c>
      <c r="F87" s="19">
        <f>SUMIFS(CALC_Strip!$L$5:$L$324,CALC_Strip!$D$5:$D$324,$A87,CALC_Strip!$B$5:$B$324,4,CALC_Strip!$G$5:$G$324,"Flow-on")+IFERROR(INDEX(CALC_Margins!$C$5:$J$15,MATCH($A87,CALC_Margins!$A$5:$A$15,0),4),0)</f>
        <v/>
      </c>
      <c r="G87" s="19">
        <f>SUMIFS(CALC_Strip!$L$5:$L$324,CALC_Strip!$D$5:$D$324,$A87,CALC_Strip!$B$5:$B$324,5,CALC_Strip!$G$5:$G$324,"Flow-on")+IFERROR(INDEX(CALC_Margins!$C$5:$J$15,MATCH($A87,CALC_Margins!$A$5:$A$15,0),5),0)</f>
        <v/>
      </c>
      <c r="H87" s="19">
        <f>SUMIFS(CALC_Strip!$L$5:$L$324,CALC_Strip!$D$5:$D$324,$A87,CALC_Strip!$B$5:$B$324,6,CALC_Strip!$G$5:$G$324,"Flow-on")+IFERROR(INDEX(CALC_Margins!$C$5:$J$15,MATCH($A87,CALC_Margins!$A$5:$A$15,0),6),0)</f>
        <v/>
      </c>
      <c r="I87" s="19">
        <f>SUMIFS(CALC_Strip!$L$5:$L$324,CALC_Strip!$D$5:$D$324,$A87,CALC_Strip!$B$5:$B$324,7,CALC_Strip!$G$5:$G$324,"Flow-on")+IFERROR(INDEX(CALC_Margins!$C$5:$J$15,MATCH($A87,CALC_Margins!$A$5:$A$15,0),7),0)</f>
        <v/>
      </c>
      <c r="J87" s="19">
        <f>SUMIFS(CALC_Strip!$L$5:$L$324,CALC_Strip!$D$5:$D$324,$A87,CALC_Strip!$B$5:$B$324,8,CALC_Strip!$G$5:$G$324,"Flow-on")+IFERROR(INDEX(CALC_Margins!$C$5:$J$15,MATCH($A87,CALC_Margins!$A$5:$A$15,0),8),0)</f>
        <v/>
      </c>
      <c r="K87" s="19">
        <f>SUMIFS(CALC_Strip!$L$5:$L$324,CALC_Strip!$D$5:$D$324,$A87,CALC_Strip!$B$5:$B$324,1,CALC_Strip!$G$5:$G$324,"Direct only")</f>
        <v/>
      </c>
      <c r="L87" s="19">
        <f>SUMIFS(CALC_Strip!$L$5:$L$324,CALC_Strip!$D$5:$D$324,$A87,CALC_Strip!$B$5:$B$324,2,CALC_Strip!$G$5:$G$324,"Direct only")</f>
        <v/>
      </c>
      <c r="M87" s="19">
        <f>SUMIFS(CALC_Strip!$L$5:$L$324,CALC_Strip!$D$5:$D$324,$A87,CALC_Strip!$B$5:$B$324,3,CALC_Strip!$G$5:$G$324,"Direct only")</f>
        <v/>
      </c>
      <c r="N87" s="19">
        <f>SUMIFS(CALC_Strip!$L$5:$L$324,CALC_Strip!$D$5:$D$324,$A87,CALC_Strip!$B$5:$B$324,4,CALC_Strip!$G$5:$G$324,"Direct only")</f>
        <v/>
      </c>
      <c r="O87" s="19">
        <f>SUMIFS(CALC_Strip!$L$5:$L$324,CALC_Strip!$D$5:$D$324,$A87,CALC_Strip!$B$5:$B$324,5,CALC_Strip!$G$5:$G$324,"Direct only")</f>
        <v/>
      </c>
      <c r="P87" s="19">
        <f>SUMIFS(CALC_Strip!$L$5:$L$324,CALC_Strip!$D$5:$D$324,$A87,CALC_Strip!$B$5:$B$324,6,CALC_Strip!$G$5:$G$324,"Direct only")</f>
        <v/>
      </c>
      <c r="Q87" s="19">
        <f>SUMIFS(CALC_Strip!$L$5:$L$324,CALC_Strip!$D$5:$D$324,$A87,CALC_Strip!$B$5:$B$324,7,CALC_Strip!$G$5:$G$324,"Direct only")</f>
        <v/>
      </c>
      <c r="R87" s="19">
        <f>SUMIFS(CALC_Strip!$L$5:$L$324,CALC_Strip!$D$5:$D$324,$A87,CALC_Strip!$B$5:$B$324,8,CALC_Strip!$G$5:$G$324,"Direct only")</f>
        <v/>
      </c>
      <c r="S87" s="19">
        <f>SUM($C87:$R87)</f>
        <v/>
      </c>
    </row>
    <row r="88">
      <c r="A88" s="2" t="inlineStr">
        <is>
          <t>5401</t>
        </is>
      </c>
      <c r="B88" s="2" t="inlineStr">
        <is>
          <t>Publishing (except internet and music publishing)</t>
        </is>
      </c>
      <c r="C88" s="19">
        <f>SUMIFS(CALC_Strip!$L$5:$L$324,CALC_Strip!$D$5:$D$324,$A88,CALC_Strip!$B$5:$B$324,1,CALC_Strip!$G$5:$G$324,"Flow-on")+IFERROR(INDEX(CALC_Margins!$C$5:$J$15,MATCH($A88,CALC_Margins!$A$5:$A$15,0),1),0)</f>
        <v/>
      </c>
      <c r="D88" s="19">
        <f>SUMIFS(CALC_Strip!$L$5:$L$324,CALC_Strip!$D$5:$D$324,$A88,CALC_Strip!$B$5:$B$324,2,CALC_Strip!$G$5:$G$324,"Flow-on")+IFERROR(INDEX(CALC_Margins!$C$5:$J$15,MATCH($A88,CALC_Margins!$A$5:$A$15,0),2),0)</f>
        <v/>
      </c>
      <c r="E88" s="19">
        <f>SUMIFS(CALC_Strip!$L$5:$L$324,CALC_Strip!$D$5:$D$324,$A88,CALC_Strip!$B$5:$B$324,3,CALC_Strip!$G$5:$G$324,"Flow-on")+IFERROR(INDEX(CALC_Margins!$C$5:$J$15,MATCH($A88,CALC_Margins!$A$5:$A$15,0),3),0)</f>
        <v/>
      </c>
      <c r="F88" s="19">
        <f>SUMIFS(CALC_Strip!$L$5:$L$324,CALC_Strip!$D$5:$D$324,$A88,CALC_Strip!$B$5:$B$324,4,CALC_Strip!$G$5:$G$324,"Flow-on")+IFERROR(INDEX(CALC_Margins!$C$5:$J$15,MATCH($A88,CALC_Margins!$A$5:$A$15,0),4),0)</f>
        <v/>
      </c>
      <c r="G88" s="19">
        <f>SUMIFS(CALC_Strip!$L$5:$L$324,CALC_Strip!$D$5:$D$324,$A88,CALC_Strip!$B$5:$B$324,5,CALC_Strip!$G$5:$G$324,"Flow-on")+IFERROR(INDEX(CALC_Margins!$C$5:$J$15,MATCH($A88,CALC_Margins!$A$5:$A$15,0),5),0)</f>
        <v/>
      </c>
      <c r="H88" s="19">
        <f>SUMIFS(CALC_Strip!$L$5:$L$324,CALC_Strip!$D$5:$D$324,$A88,CALC_Strip!$B$5:$B$324,6,CALC_Strip!$G$5:$G$324,"Flow-on")+IFERROR(INDEX(CALC_Margins!$C$5:$J$15,MATCH($A88,CALC_Margins!$A$5:$A$15,0),6),0)</f>
        <v/>
      </c>
      <c r="I88" s="19">
        <f>SUMIFS(CALC_Strip!$L$5:$L$324,CALC_Strip!$D$5:$D$324,$A88,CALC_Strip!$B$5:$B$324,7,CALC_Strip!$G$5:$G$324,"Flow-on")+IFERROR(INDEX(CALC_Margins!$C$5:$J$15,MATCH($A88,CALC_Margins!$A$5:$A$15,0),7),0)</f>
        <v/>
      </c>
      <c r="J88" s="19">
        <f>SUMIFS(CALC_Strip!$L$5:$L$324,CALC_Strip!$D$5:$D$324,$A88,CALC_Strip!$B$5:$B$324,8,CALC_Strip!$G$5:$G$324,"Flow-on")+IFERROR(INDEX(CALC_Margins!$C$5:$J$15,MATCH($A88,CALC_Margins!$A$5:$A$15,0),8),0)</f>
        <v/>
      </c>
      <c r="K88" s="19">
        <f>SUMIFS(CALC_Strip!$L$5:$L$324,CALC_Strip!$D$5:$D$324,$A88,CALC_Strip!$B$5:$B$324,1,CALC_Strip!$G$5:$G$324,"Direct only")</f>
        <v/>
      </c>
      <c r="L88" s="19">
        <f>SUMIFS(CALC_Strip!$L$5:$L$324,CALC_Strip!$D$5:$D$324,$A88,CALC_Strip!$B$5:$B$324,2,CALC_Strip!$G$5:$G$324,"Direct only")</f>
        <v/>
      </c>
      <c r="M88" s="19">
        <f>SUMIFS(CALC_Strip!$L$5:$L$324,CALC_Strip!$D$5:$D$324,$A88,CALC_Strip!$B$5:$B$324,3,CALC_Strip!$G$5:$G$324,"Direct only")</f>
        <v/>
      </c>
      <c r="N88" s="19">
        <f>SUMIFS(CALC_Strip!$L$5:$L$324,CALC_Strip!$D$5:$D$324,$A88,CALC_Strip!$B$5:$B$324,4,CALC_Strip!$G$5:$G$324,"Direct only")</f>
        <v/>
      </c>
      <c r="O88" s="19">
        <f>SUMIFS(CALC_Strip!$L$5:$L$324,CALC_Strip!$D$5:$D$324,$A88,CALC_Strip!$B$5:$B$324,5,CALC_Strip!$G$5:$G$324,"Direct only")</f>
        <v/>
      </c>
      <c r="P88" s="19">
        <f>SUMIFS(CALC_Strip!$L$5:$L$324,CALC_Strip!$D$5:$D$324,$A88,CALC_Strip!$B$5:$B$324,6,CALC_Strip!$G$5:$G$324,"Direct only")</f>
        <v/>
      </c>
      <c r="Q88" s="19">
        <f>SUMIFS(CALC_Strip!$L$5:$L$324,CALC_Strip!$D$5:$D$324,$A88,CALC_Strip!$B$5:$B$324,7,CALC_Strip!$G$5:$G$324,"Direct only")</f>
        <v/>
      </c>
      <c r="R88" s="19">
        <f>SUMIFS(CALC_Strip!$L$5:$L$324,CALC_Strip!$D$5:$D$324,$A88,CALC_Strip!$B$5:$B$324,8,CALC_Strip!$G$5:$G$324,"Direct only")</f>
        <v/>
      </c>
      <c r="S88" s="19">
        <f>SUM($C88:$R88)</f>
        <v/>
      </c>
    </row>
    <row r="89">
      <c r="A89" s="2" t="inlineStr">
        <is>
          <t>5501</t>
        </is>
      </c>
      <c r="B89" s="2" t="inlineStr">
        <is>
          <t>Motion picture and sound recording</t>
        </is>
      </c>
      <c r="C89" s="19">
        <f>SUMIFS(CALC_Strip!$L$5:$L$324,CALC_Strip!$D$5:$D$324,$A89,CALC_Strip!$B$5:$B$324,1,CALC_Strip!$G$5:$G$324,"Flow-on")+IFERROR(INDEX(CALC_Margins!$C$5:$J$15,MATCH($A89,CALC_Margins!$A$5:$A$15,0),1),0)</f>
        <v/>
      </c>
      <c r="D89" s="19">
        <f>SUMIFS(CALC_Strip!$L$5:$L$324,CALC_Strip!$D$5:$D$324,$A89,CALC_Strip!$B$5:$B$324,2,CALC_Strip!$G$5:$G$324,"Flow-on")+IFERROR(INDEX(CALC_Margins!$C$5:$J$15,MATCH($A89,CALC_Margins!$A$5:$A$15,0),2),0)</f>
        <v/>
      </c>
      <c r="E89" s="19">
        <f>SUMIFS(CALC_Strip!$L$5:$L$324,CALC_Strip!$D$5:$D$324,$A89,CALC_Strip!$B$5:$B$324,3,CALC_Strip!$G$5:$G$324,"Flow-on")+IFERROR(INDEX(CALC_Margins!$C$5:$J$15,MATCH($A89,CALC_Margins!$A$5:$A$15,0),3),0)</f>
        <v/>
      </c>
      <c r="F89" s="19">
        <f>SUMIFS(CALC_Strip!$L$5:$L$324,CALC_Strip!$D$5:$D$324,$A89,CALC_Strip!$B$5:$B$324,4,CALC_Strip!$G$5:$G$324,"Flow-on")+IFERROR(INDEX(CALC_Margins!$C$5:$J$15,MATCH($A89,CALC_Margins!$A$5:$A$15,0),4),0)</f>
        <v/>
      </c>
      <c r="G89" s="19">
        <f>SUMIFS(CALC_Strip!$L$5:$L$324,CALC_Strip!$D$5:$D$324,$A89,CALC_Strip!$B$5:$B$324,5,CALC_Strip!$G$5:$G$324,"Flow-on")+IFERROR(INDEX(CALC_Margins!$C$5:$J$15,MATCH($A89,CALC_Margins!$A$5:$A$15,0),5),0)</f>
        <v/>
      </c>
      <c r="H89" s="19">
        <f>SUMIFS(CALC_Strip!$L$5:$L$324,CALC_Strip!$D$5:$D$324,$A89,CALC_Strip!$B$5:$B$324,6,CALC_Strip!$G$5:$G$324,"Flow-on")+IFERROR(INDEX(CALC_Margins!$C$5:$J$15,MATCH($A89,CALC_Margins!$A$5:$A$15,0),6),0)</f>
        <v/>
      </c>
      <c r="I89" s="19">
        <f>SUMIFS(CALC_Strip!$L$5:$L$324,CALC_Strip!$D$5:$D$324,$A89,CALC_Strip!$B$5:$B$324,7,CALC_Strip!$G$5:$G$324,"Flow-on")+IFERROR(INDEX(CALC_Margins!$C$5:$J$15,MATCH($A89,CALC_Margins!$A$5:$A$15,0),7),0)</f>
        <v/>
      </c>
      <c r="J89" s="19">
        <f>SUMIFS(CALC_Strip!$L$5:$L$324,CALC_Strip!$D$5:$D$324,$A89,CALC_Strip!$B$5:$B$324,8,CALC_Strip!$G$5:$G$324,"Flow-on")+IFERROR(INDEX(CALC_Margins!$C$5:$J$15,MATCH($A89,CALC_Margins!$A$5:$A$15,0),8),0)</f>
        <v/>
      </c>
      <c r="K89" s="19">
        <f>SUMIFS(CALC_Strip!$L$5:$L$324,CALC_Strip!$D$5:$D$324,$A89,CALC_Strip!$B$5:$B$324,1,CALC_Strip!$G$5:$G$324,"Direct only")</f>
        <v/>
      </c>
      <c r="L89" s="19">
        <f>SUMIFS(CALC_Strip!$L$5:$L$324,CALC_Strip!$D$5:$D$324,$A89,CALC_Strip!$B$5:$B$324,2,CALC_Strip!$G$5:$G$324,"Direct only")</f>
        <v/>
      </c>
      <c r="M89" s="19">
        <f>SUMIFS(CALC_Strip!$L$5:$L$324,CALC_Strip!$D$5:$D$324,$A89,CALC_Strip!$B$5:$B$324,3,CALC_Strip!$G$5:$G$324,"Direct only")</f>
        <v/>
      </c>
      <c r="N89" s="19">
        <f>SUMIFS(CALC_Strip!$L$5:$L$324,CALC_Strip!$D$5:$D$324,$A89,CALC_Strip!$B$5:$B$324,4,CALC_Strip!$G$5:$G$324,"Direct only")</f>
        <v/>
      </c>
      <c r="O89" s="19">
        <f>SUMIFS(CALC_Strip!$L$5:$L$324,CALC_Strip!$D$5:$D$324,$A89,CALC_Strip!$B$5:$B$324,5,CALC_Strip!$G$5:$G$324,"Direct only")</f>
        <v/>
      </c>
      <c r="P89" s="19">
        <f>SUMIFS(CALC_Strip!$L$5:$L$324,CALC_Strip!$D$5:$D$324,$A89,CALC_Strip!$B$5:$B$324,6,CALC_Strip!$G$5:$G$324,"Direct only")</f>
        <v/>
      </c>
      <c r="Q89" s="19">
        <f>SUMIFS(CALC_Strip!$L$5:$L$324,CALC_Strip!$D$5:$D$324,$A89,CALC_Strip!$B$5:$B$324,7,CALC_Strip!$G$5:$G$324,"Direct only")</f>
        <v/>
      </c>
      <c r="R89" s="19">
        <f>SUMIFS(CALC_Strip!$L$5:$L$324,CALC_Strip!$D$5:$D$324,$A89,CALC_Strip!$B$5:$B$324,8,CALC_Strip!$G$5:$G$324,"Direct only")</f>
        <v/>
      </c>
      <c r="S89" s="19">
        <f>SUM($C89:$R89)</f>
        <v/>
      </c>
    </row>
    <row r="90">
      <c r="A90" s="2" t="inlineStr">
        <is>
          <t>5601</t>
        </is>
      </c>
      <c r="B90" s="2" t="inlineStr">
        <is>
          <t>Broadcasting (except internet)</t>
        </is>
      </c>
      <c r="C90" s="19">
        <f>SUMIFS(CALC_Strip!$L$5:$L$324,CALC_Strip!$D$5:$D$324,$A90,CALC_Strip!$B$5:$B$324,1,CALC_Strip!$G$5:$G$324,"Flow-on")+IFERROR(INDEX(CALC_Margins!$C$5:$J$15,MATCH($A90,CALC_Margins!$A$5:$A$15,0),1),0)</f>
        <v/>
      </c>
      <c r="D90" s="19">
        <f>SUMIFS(CALC_Strip!$L$5:$L$324,CALC_Strip!$D$5:$D$324,$A90,CALC_Strip!$B$5:$B$324,2,CALC_Strip!$G$5:$G$324,"Flow-on")+IFERROR(INDEX(CALC_Margins!$C$5:$J$15,MATCH($A90,CALC_Margins!$A$5:$A$15,0),2),0)</f>
        <v/>
      </c>
      <c r="E90" s="19">
        <f>SUMIFS(CALC_Strip!$L$5:$L$324,CALC_Strip!$D$5:$D$324,$A90,CALC_Strip!$B$5:$B$324,3,CALC_Strip!$G$5:$G$324,"Flow-on")+IFERROR(INDEX(CALC_Margins!$C$5:$J$15,MATCH($A90,CALC_Margins!$A$5:$A$15,0),3),0)</f>
        <v/>
      </c>
      <c r="F90" s="19">
        <f>SUMIFS(CALC_Strip!$L$5:$L$324,CALC_Strip!$D$5:$D$324,$A90,CALC_Strip!$B$5:$B$324,4,CALC_Strip!$G$5:$G$324,"Flow-on")+IFERROR(INDEX(CALC_Margins!$C$5:$J$15,MATCH($A90,CALC_Margins!$A$5:$A$15,0),4),0)</f>
        <v/>
      </c>
      <c r="G90" s="19">
        <f>SUMIFS(CALC_Strip!$L$5:$L$324,CALC_Strip!$D$5:$D$324,$A90,CALC_Strip!$B$5:$B$324,5,CALC_Strip!$G$5:$G$324,"Flow-on")+IFERROR(INDEX(CALC_Margins!$C$5:$J$15,MATCH($A90,CALC_Margins!$A$5:$A$15,0),5),0)</f>
        <v/>
      </c>
      <c r="H90" s="19">
        <f>SUMIFS(CALC_Strip!$L$5:$L$324,CALC_Strip!$D$5:$D$324,$A90,CALC_Strip!$B$5:$B$324,6,CALC_Strip!$G$5:$G$324,"Flow-on")+IFERROR(INDEX(CALC_Margins!$C$5:$J$15,MATCH($A90,CALC_Margins!$A$5:$A$15,0),6),0)</f>
        <v/>
      </c>
      <c r="I90" s="19">
        <f>SUMIFS(CALC_Strip!$L$5:$L$324,CALC_Strip!$D$5:$D$324,$A90,CALC_Strip!$B$5:$B$324,7,CALC_Strip!$G$5:$G$324,"Flow-on")+IFERROR(INDEX(CALC_Margins!$C$5:$J$15,MATCH($A90,CALC_Margins!$A$5:$A$15,0),7),0)</f>
        <v/>
      </c>
      <c r="J90" s="19">
        <f>SUMIFS(CALC_Strip!$L$5:$L$324,CALC_Strip!$D$5:$D$324,$A90,CALC_Strip!$B$5:$B$324,8,CALC_Strip!$G$5:$G$324,"Flow-on")+IFERROR(INDEX(CALC_Margins!$C$5:$J$15,MATCH($A90,CALC_Margins!$A$5:$A$15,0),8),0)</f>
        <v/>
      </c>
      <c r="K90" s="19">
        <f>SUMIFS(CALC_Strip!$L$5:$L$324,CALC_Strip!$D$5:$D$324,$A90,CALC_Strip!$B$5:$B$324,1,CALC_Strip!$G$5:$G$324,"Direct only")</f>
        <v/>
      </c>
      <c r="L90" s="19">
        <f>SUMIFS(CALC_Strip!$L$5:$L$324,CALC_Strip!$D$5:$D$324,$A90,CALC_Strip!$B$5:$B$324,2,CALC_Strip!$G$5:$G$324,"Direct only")</f>
        <v/>
      </c>
      <c r="M90" s="19">
        <f>SUMIFS(CALC_Strip!$L$5:$L$324,CALC_Strip!$D$5:$D$324,$A90,CALC_Strip!$B$5:$B$324,3,CALC_Strip!$G$5:$G$324,"Direct only")</f>
        <v/>
      </c>
      <c r="N90" s="19">
        <f>SUMIFS(CALC_Strip!$L$5:$L$324,CALC_Strip!$D$5:$D$324,$A90,CALC_Strip!$B$5:$B$324,4,CALC_Strip!$G$5:$G$324,"Direct only")</f>
        <v/>
      </c>
      <c r="O90" s="19">
        <f>SUMIFS(CALC_Strip!$L$5:$L$324,CALC_Strip!$D$5:$D$324,$A90,CALC_Strip!$B$5:$B$324,5,CALC_Strip!$G$5:$G$324,"Direct only")</f>
        <v/>
      </c>
      <c r="P90" s="19">
        <f>SUMIFS(CALC_Strip!$L$5:$L$324,CALC_Strip!$D$5:$D$324,$A90,CALC_Strip!$B$5:$B$324,6,CALC_Strip!$G$5:$G$324,"Direct only")</f>
        <v/>
      </c>
      <c r="Q90" s="19">
        <f>SUMIFS(CALC_Strip!$L$5:$L$324,CALC_Strip!$D$5:$D$324,$A90,CALC_Strip!$B$5:$B$324,7,CALC_Strip!$G$5:$G$324,"Direct only")</f>
        <v/>
      </c>
      <c r="R90" s="19">
        <f>SUMIFS(CALC_Strip!$L$5:$L$324,CALC_Strip!$D$5:$D$324,$A90,CALC_Strip!$B$5:$B$324,8,CALC_Strip!$G$5:$G$324,"Direct only")</f>
        <v/>
      </c>
      <c r="S90" s="19">
        <f>SUM($C90:$R90)</f>
        <v/>
      </c>
    </row>
    <row r="91">
      <c r="A91" s="2" t="inlineStr">
        <is>
          <t>5701</t>
        </is>
      </c>
      <c r="B91" s="2" t="inlineStr">
        <is>
          <t>Internet service providers, internet publishing and broadcasting, websearch portals and data processing</t>
        </is>
      </c>
      <c r="C91" s="19">
        <f>SUMIFS(CALC_Strip!$L$5:$L$324,CALC_Strip!$D$5:$D$324,$A91,CALC_Strip!$B$5:$B$324,1,CALC_Strip!$G$5:$G$324,"Flow-on")+IFERROR(INDEX(CALC_Margins!$C$5:$J$15,MATCH($A91,CALC_Margins!$A$5:$A$15,0),1),0)</f>
        <v/>
      </c>
      <c r="D91" s="19">
        <f>SUMIFS(CALC_Strip!$L$5:$L$324,CALC_Strip!$D$5:$D$324,$A91,CALC_Strip!$B$5:$B$324,2,CALC_Strip!$G$5:$G$324,"Flow-on")+IFERROR(INDEX(CALC_Margins!$C$5:$J$15,MATCH($A91,CALC_Margins!$A$5:$A$15,0),2),0)</f>
        <v/>
      </c>
      <c r="E91" s="19">
        <f>SUMIFS(CALC_Strip!$L$5:$L$324,CALC_Strip!$D$5:$D$324,$A91,CALC_Strip!$B$5:$B$324,3,CALC_Strip!$G$5:$G$324,"Flow-on")+IFERROR(INDEX(CALC_Margins!$C$5:$J$15,MATCH($A91,CALC_Margins!$A$5:$A$15,0),3),0)</f>
        <v/>
      </c>
      <c r="F91" s="19">
        <f>SUMIFS(CALC_Strip!$L$5:$L$324,CALC_Strip!$D$5:$D$324,$A91,CALC_Strip!$B$5:$B$324,4,CALC_Strip!$G$5:$G$324,"Flow-on")+IFERROR(INDEX(CALC_Margins!$C$5:$J$15,MATCH($A91,CALC_Margins!$A$5:$A$15,0),4),0)</f>
        <v/>
      </c>
      <c r="G91" s="19">
        <f>SUMIFS(CALC_Strip!$L$5:$L$324,CALC_Strip!$D$5:$D$324,$A91,CALC_Strip!$B$5:$B$324,5,CALC_Strip!$G$5:$G$324,"Flow-on")+IFERROR(INDEX(CALC_Margins!$C$5:$J$15,MATCH($A91,CALC_Margins!$A$5:$A$15,0),5),0)</f>
        <v/>
      </c>
      <c r="H91" s="19">
        <f>SUMIFS(CALC_Strip!$L$5:$L$324,CALC_Strip!$D$5:$D$324,$A91,CALC_Strip!$B$5:$B$324,6,CALC_Strip!$G$5:$G$324,"Flow-on")+IFERROR(INDEX(CALC_Margins!$C$5:$J$15,MATCH($A91,CALC_Margins!$A$5:$A$15,0),6),0)</f>
        <v/>
      </c>
      <c r="I91" s="19">
        <f>SUMIFS(CALC_Strip!$L$5:$L$324,CALC_Strip!$D$5:$D$324,$A91,CALC_Strip!$B$5:$B$324,7,CALC_Strip!$G$5:$G$324,"Flow-on")+IFERROR(INDEX(CALC_Margins!$C$5:$J$15,MATCH($A91,CALC_Margins!$A$5:$A$15,0),7),0)</f>
        <v/>
      </c>
      <c r="J91" s="19">
        <f>SUMIFS(CALC_Strip!$L$5:$L$324,CALC_Strip!$D$5:$D$324,$A91,CALC_Strip!$B$5:$B$324,8,CALC_Strip!$G$5:$G$324,"Flow-on")+IFERROR(INDEX(CALC_Margins!$C$5:$J$15,MATCH($A91,CALC_Margins!$A$5:$A$15,0),8),0)</f>
        <v/>
      </c>
      <c r="K91" s="19">
        <f>SUMIFS(CALC_Strip!$L$5:$L$324,CALC_Strip!$D$5:$D$324,$A91,CALC_Strip!$B$5:$B$324,1,CALC_Strip!$G$5:$G$324,"Direct only")</f>
        <v/>
      </c>
      <c r="L91" s="19">
        <f>SUMIFS(CALC_Strip!$L$5:$L$324,CALC_Strip!$D$5:$D$324,$A91,CALC_Strip!$B$5:$B$324,2,CALC_Strip!$G$5:$G$324,"Direct only")</f>
        <v/>
      </c>
      <c r="M91" s="19">
        <f>SUMIFS(CALC_Strip!$L$5:$L$324,CALC_Strip!$D$5:$D$324,$A91,CALC_Strip!$B$5:$B$324,3,CALC_Strip!$G$5:$G$324,"Direct only")</f>
        <v/>
      </c>
      <c r="N91" s="19">
        <f>SUMIFS(CALC_Strip!$L$5:$L$324,CALC_Strip!$D$5:$D$324,$A91,CALC_Strip!$B$5:$B$324,4,CALC_Strip!$G$5:$G$324,"Direct only")</f>
        <v/>
      </c>
      <c r="O91" s="19">
        <f>SUMIFS(CALC_Strip!$L$5:$L$324,CALC_Strip!$D$5:$D$324,$A91,CALC_Strip!$B$5:$B$324,5,CALC_Strip!$G$5:$G$324,"Direct only")</f>
        <v/>
      </c>
      <c r="P91" s="19">
        <f>SUMIFS(CALC_Strip!$L$5:$L$324,CALC_Strip!$D$5:$D$324,$A91,CALC_Strip!$B$5:$B$324,6,CALC_Strip!$G$5:$G$324,"Direct only")</f>
        <v/>
      </c>
      <c r="Q91" s="19">
        <f>SUMIFS(CALC_Strip!$L$5:$L$324,CALC_Strip!$D$5:$D$324,$A91,CALC_Strip!$B$5:$B$324,7,CALC_Strip!$G$5:$G$324,"Direct only")</f>
        <v/>
      </c>
      <c r="R91" s="19">
        <f>SUMIFS(CALC_Strip!$L$5:$L$324,CALC_Strip!$D$5:$D$324,$A91,CALC_Strip!$B$5:$B$324,8,CALC_Strip!$G$5:$G$324,"Direct only")</f>
        <v/>
      </c>
      <c r="S91" s="19">
        <f>SUM($C91:$R91)</f>
        <v/>
      </c>
    </row>
    <row r="92">
      <c r="A92" s="2" t="inlineStr">
        <is>
          <t>5801</t>
        </is>
      </c>
      <c r="B92" s="2" t="inlineStr">
        <is>
          <t>Telecommunication services</t>
        </is>
      </c>
      <c r="C92" s="19">
        <f>SUMIFS(CALC_Strip!$L$5:$L$324,CALC_Strip!$D$5:$D$324,$A92,CALC_Strip!$B$5:$B$324,1,CALC_Strip!$G$5:$G$324,"Flow-on")+IFERROR(INDEX(CALC_Margins!$C$5:$J$15,MATCH($A92,CALC_Margins!$A$5:$A$15,0),1),0)</f>
        <v/>
      </c>
      <c r="D92" s="19">
        <f>SUMIFS(CALC_Strip!$L$5:$L$324,CALC_Strip!$D$5:$D$324,$A92,CALC_Strip!$B$5:$B$324,2,CALC_Strip!$G$5:$G$324,"Flow-on")+IFERROR(INDEX(CALC_Margins!$C$5:$J$15,MATCH($A92,CALC_Margins!$A$5:$A$15,0),2),0)</f>
        <v/>
      </c>
      <c r="E92" s="19">
        <f>SUMIFS(CALC_Strip!$L$5:$L$324,CALC_Strip!$D$5:$D$324,$A92,CALC_Strip!$B$5:$B$324,3,CALC_Strip!$G$5:$G$324,"Flow-on")+IFERROR(INDEX(CALC_Margins!$C$5:$J$15,MATCH($A92,CALC_Margins!$A$5:$A$15,0),3),0)</f>
        <v/>
      </c>
      <c r="F92" s="19">
        <f>SUMIFS(CALC_Strip!$L$5:$L$324,CALC_Strip!$D$5:$D$324,$A92,CALC_Strip!$B$5:$B$324,4,CALC_Strip!$G$5:$G$324,"Flow-on")+IFERROR(INDEX(CALC_Margins!$C$5:$J$15,MATCH($A92,CALC_Margins!$A$5:$A$15,0),4),0)</f>
        <v/>
      </c>
      <c r="G92" s="19">
        <f>SUMIFS(CALC_Strip!$L$5:$L$324,CALC_Strip!$D$5:$D$324,$A92,CALC_Strip!$B$5:$B$324,5,CALC_Strip!$G$5:$G$324,"Flow-on")+IFERROR(INDEX(CALC_Margins!$C$5:$J$15,MATCH($A92,CALC_Margins!$A$5:$A$15,0),5),0)</f>
        <v/>
      </c>
      <c r="H92" s="19">
        <f>SUMIFS(CALC_Strip!$L$5:$L$324,CALC_Strip!$D$5:$D$324,$A92,CALC_Strip!$B$5:$B$324,6,CALC_Strip!$G$5:$G$324,"Flow-on")+IFERROR(INDEX(CALC_Margins!$C$5:$J$15,MATCH($A92,CALC_Margins!$A$5:$A$15,0),6),0)</f>
        <v/>
      </c>
      <c r="I92" s="19">
        <f>SUMIFS(CALC_Strip!$L$5:$L$324,CALC_Strip!$D$5:$D$324,$A92,CALC_Strip!$B$5:$B$324,7,CALC_Strip!$G$5:$G$324,"Flow-on")+IFERROR(INDEX(CALC_Margins!$C$5:$J$15,MATCH($A92,CALC_Margins!$A$5:$A$15,0),7),0)</f>
        <v/>
      </c>
      <c r="J92" s="19">
        <f>SUMIFS(CALC_Strip!$L$5:$L$324,CALC_Strip!$D$5:$D$324,$A92,CALC_Strip!$B$5:$B$324,8,CALC_Strip!$G$5:$G$324,"Flow-on")+IFERROR(INDEX(CALC_Margins!$C$5:$J$15,MATCH($A92,CALC_Margins!$A$5:$A$15,0),8),0)</f>
        <v/>
      </c>
      <c r="K92" s="19">
        <f>SUMIFS(CALC_Strip!$L$5:$L$324,CALC_Strip!$D$5:$D$324,$A92,CALC_Strip!$B$5:$B$324,1,CALC_Strip!$G$5:$G$324,"Direct only")</f>
        <v/>
      </c>
      <c r="L92" s="19">
        <f>SUMIFS(CALC_Strip!$L$5:$L$324,CALC_Strip!$D$5:$D$324,$A92,CALC_Strip!$B$5:$B$324,2,CALC_Strip!$G$5:$G$324,"Direct only")</f>
        <v/>
      </c>
      <c r="M92" s="19">
        <f>SUMIFS(CALC_Strip!$L$5:$L$324,CALC_Strip!$D$5:$D$324,$A92,CALC_Strip!$B$5:$B$324,3,CALC_Strip!$G$5:$G$324,"Direct only")</f>
        <v/>
      </c>
      <c r="N92" s="19">
        <f>SUMIFS(CALC_Strip!$L$5:$L$324,CALC_Strip!$D$5:$D$324,$A92,CALC_Strip!$B$5:$B$324,4,CALC_Strip!$G$5:$G$324,"Direct only")</f>
        <v/>
      </c>
      <c r="O92" s="19">
        <f>SUMIFS(CALC_Strip!$L$5:$L$324,CALC_Strip!$D$5:$D$324,$A92,CALC_Strip!$B$5:$B$324,5,CALC_Strip!$G$5:$G$324,"Direct only")</f>
        <v/>
      </c>
      <c r="P92" s="19">
        <f>SUMIFS(CALC_Strip!$L$5:$L$324,CALC_Strip!$D$5:$D$324,$A92,CALC_Strip!$B$5:$B$324,6,CALC_Strip!$G$5:$G$324,"Direct only")</f>
        <v/>
      </c>
      <c r="Q92" s="19">
        <f>SUMIFS(CALC_Strip!$L$5:$L$324,CALC_Strip!$D$5:$D$324,$A92,CALC_Strip!$B$5:$B$324,7,CALC_Strip!$G$5:$G$324,"Direct only")</f>
        <v/>
      </c>
      <c r="R92" s="19">
        <f>SUMIFS(CALC_Strip!$L$5:$L$324,CALC_Strip!$D$5:$D$324,$A92,CALC_Strip!$B$5:$B$324,8,CALC_Strip!$G$5:$G$324,"Direct only")</f>
        <v/>
      </c>
      <c r="S92" s="19">
        <f>SUM($C92:$R92)</f>
        <v/>
      </c>
    </row>
    <row r="93">
      <c r="A93" s="2" t="inlineStr">
        <is>
          <t>6001</t>
        </is>
      </c>
      <c r="B93" s="2" t="inlineStr">
        <is>
          <t>Library and other information services</t>
        </is>
      </c>
      <c r="C93" s="19">
        <f>SUMIFS(CALC_Strip!$L$5:$L$324,CALC_Strip!$D$5:$D$324,$A93,CALC_Strip!$B$5:$B$324,1,CALC_Strip!$G$5:$G$324,"Flow-on")+IFERROR(INDEX(CALC_Margins!$C$5:$J$15,MATCH($A93,CALC_Margins!$A$5:$A$15,0),1),0)</f>
        <v/>
      </c>
      <c r="D93" s="19">
        <f>SUMIFS(CALC_Strip!$L$5:$L$324,CALC_Strip!$D$5:$D$324,$A93,CALC_Strip!$B$5:$B$324,2,CALC_Strip!$G$5:$G$324,"Flow-on")+IFERROR(INDEX(CALC_Margins!$C$5:$J$15,MATCH($A93,CALC_Margins!$A$5:$A$15,0),2),0)</f>
        <v/>
      </c>
      <c r="E93" s="19">
        <f>SUMIFS(CALC_Strip!$L$5:$L$324,CALC_Strip!$D$5:$D$324,$A93,CALC_Strip!$B$5:$B$324,3,CALC_Strip!$G$5:$G$324,"Flow-on")+IFERROR(INDEX(CALC_Margins!$C$5:$J$15,MATCH($A93,CALC_Margins!$A$5:$A$15,0),3),0)</f>
        <v/>
      </c>
      <c r="F93" s="19">
        <f>SUMIFS(CALC_Strip!$L$5:$L$324,CALC_Strip!$D$5:$D$324,$A93,CALC_Strip!$B$5:$B$324,4,CALC_Strip!$G$5:$G$324,"Flow-on")+IFERROR(INDEX(CALC_Margins!$C$5:$J$15,MATCH($A93,CALC_Margins!$A$5:$A$15,0),4),0)</f>
        <v/>
      </c>
      <c r="G93" s="19">
        <f>SUMIFS(CALC_Strip!$L$5:$L$324,CALC_Strip!$D$5:$D$324,$A93,CALC_Strip!$B$5:$B$324,5,CALC_Strip!$G$5:$G$324,"Flow-on")+IFERROR(INDEX(CALC_Margins!$C$5:$J$15,MATCH($A93,CALC_Margins!$A$5:$A$15,0),5),0)</f>
        <v/>
      </c>
      <c r="H93" s="19">
        <f>SUMIFS(CALC_Strip!$L$5:$L$324,CALC_Strip!$D$5:$D$324,$A93,CALC_Strip!$B$5:$B$324,6,CALC_Strip!$G$5:$G$324,"Flow-on")+IFERROR(INDEX(CALC_Margins!$C$5:$J$15,MATCH($A93,CALC_Margins!$A$5:$A$15,0),6),0)</f>
        <v/>
      </c>
      <c r="I93" s="19">
        <f>SUMIFS(CALC_Strip!$L$5:$L$324,CALC_Strip!$D$5:$D$324,$A93,CALC_Strip!$B$5:$B$324,7,CALC_Strip!$G$5:$G$324,"Flow-on")+IFERROR(INDEX(CALC_Margins!$C$5:$J$15,MATCH($A93,CALC_Margins!$A$5:$A$15,0),7),0)</f>
        <v/>
      </c>
      <c r="J93" s="19">
        <f>SUMIFS(CALC_Strip!$L$5:$L$324,CALC_Strip!$D$5:$D$324,$A93,CALC_Strip!$B$5:$B$324,8,CALC_Strip!$G$5:$G$324,"Flow-on")+IFERROR(INDEX(CALC_Margins!$C$5:$J$15,MATCH($A93,CALC_Margins!$A$5:$A$15,0),8),0)</f>
        <v/>
      </c>
      <c r="K93" s="19">
        <f>SUMIFS(CALC_Strip!$L$5:$L$324,CALC_Strip!$D$5:$D$324,$A93,CALC_Strip!$B$5:$B$324,1,CALC_Strip!$G$5:$G$324,"Direct only")</f>
        <v/>
      </c>
      <c r="L93" s="19">
        <f>SUMIFS(CALC_Strip!$L$5:$L$324,CALC_Strip!$D$5:$D$324,$A93,CALC_Strip!$B$5:$B$324,2,CALC_Strip!$G$5:$G$324,"Direct only")</f>
        <v/>
      </c>
      <c r="M93" s="19">
        <f>SUMIFS(CALC_Strip!$L$5:$L$324,CALC_Strip!$D$5:$D$324,$A93,CALC_Strip!$B$5:$B$324,3,CALC_Strip!$G$5:$G$324,"Direct only")</f>
        <v/>
      </c>
      <c r="N93" s="19">
        <f>SUMIFS(CALC_Strip!$L$5:$L$324,CALC_Strip!$D$5:$D$324,$A93,CALC_Strip!$B$5:$B$324,4,CALC_Strip!$G$5:$G$324,"Direct only")</f>
        <v/>
      </c>
      <c r="O93" s="19">
        <f>SUMIFS(CALC_Strip!$L$5:$L$324,CALC_Strip!$D$5:$D$324,$A93,CALC_Strip!$B$5:$B$324,5,CALC_Strip!$G$5:$G$324,"Direct only")</f>
        <v/>
      </c>
      <c r="P93" s="19">
        <f>SUMIFS(CALC_Strip!$L$5:$L$324,CALC_Strip!$D$5:$D$324,$A93,CALC_Strip!$B$5:$B$324,6,CALC_Strip!$G$5:$G$324,"Direct only")</f>
        <v/>
      </c>
      <c r="Q93" s="19">
        <f>SUMIFS(CALC_Strip!$L$5:$L$324,CALC_Strip!$D$5:$D$324,$A93,CALC_Strip!$B$5:$B$324,7,CALC_Strip!$G$5:$G$324,"Direct only")</f>
        <v/>
      </c>
      <c r="R93" s="19">
        <f>SUMIFS(CALC_Strip!$L$5:$L$324,CALC_Strip!$D$5:$D$324,$A93,CALC_Strip!$B$5:$B$324,8,CALC_Strip!$G$5:$G$324,"Direct only")</f>
        <v/>
      </c>
      <c r="S93" s="19">
        <f>SUM($C93:$R93)</f>
        <v/>
      </c>
    </row>
    <row r="94">
      <c r="A94" s="2" t="inlineStr">
        <is>
          <t>6201</t>
        </is>
      </c>
      <c r="B94" s="2" t="inlineStr">
        <is>
          <t>Finance</t>
        </is>
      </c>
      <c r="C94" s="19">
        <f>SUMIFS(CALC_Strip!$L$5:$L$324,CALC_Strip!$D$5:$D$324,$A94,CALC_Strip!$B$5:$B$324,1,CALC_Strip!$G$5:$G$324,"Flow-on")+IFERROR(INDEX(CALC_Margins!$C$5:$J$15,MATCH($A94,CALC_Margins!$A$5:$A$15,0),1),0)</f>
        <v/>
      </c>
      <c r="D94" s="19">
        <f>SUMIFS(CALC_Strip!$L$5:$L$324,CALC_Strip!$D$5:$D$324,$A94,CALC_Strip!$B$5:$B$324,2,CALC_Strip!$G$5:$G$324,"Flow-on")+IFERROR(INDEX(CALC_Margins!$C$5:$J$15,MATCH($A94,CALC_Margins!$A$5:$A$15,0),2),0)</f>
        <v/>
      </c>
      <c r="E94" s="19">
        <f>SUMIFS(CALC_Strip!$L$5:$L$324,CALC_Strip!$D$5:$D$324,$A94,CALC_Strip!$B$5:$B$324,3,CALC_Strip!$G$5:$G$324,"Flow-on")+IFERROR(INDEX(CALC_Margins!$C$5:$J$15,MATCH($A94,CALC_Margins!$A$5:$A$15,0),3),0)</f>
        <v/>
      </c>
      <c r="F94" s="19">
        <f>SUMIFS(CALC_Strip!$L$5:$L$324,CALC_Strip!$D$5:$D$324,$A94,CALC_Strip!$B$5:$B$324,4,CALC_Strip!$G$5:$G$324,"Flow-on")+IFERROR(INDEX(CALC_Margins!$C$5:$J$15,MATCH($A94,CALC_Margins!$A$5:$A$15,0),4),0)</f>
        <v/>
      </c>
      <c r="G94" s="19">
        <f>SUMIFS(CALC_Strip!$L$5:$L$324,CALC_Strip!$D$5:$D$324,$A94,CALC_Strip!$B$5:$B$324,5,CALC_Strip!$G$5:$G$324,"Flow-on")+IFERROR(INDEX(CALC_Margins!$C$5:$J$15,MATCH($A94,CALC_Margins!$A$5:$A$15,0),5),0)</f>
        <v/>
      </c>
      <c r="H94" s="19">
        <f>SUMIFS(CALC_Strip!$L$5:$L$324,CALC_Strip!$D$5:$D$324,$A94,CALC_Strip!$B$5:$B$324,6,CALC_Strip!$G$5:$G$324,"Flow-on")+IFERROR(INDEX(CALC_Margins!$C$5:$J$15,MATCH($A94,CALC_Margins!$A$5:$A$15,0),6),0)</f>
        <v/>
      </c>
      <c r="I94" s="19">
        <f>SUMIFS(CALC_Strip!$L$5:$L$324,CALC_Strip!$D$5:$D$324,$A94,CALC_Strip!$B$5:$B$324,7,CALC_Strip!$G$5:$G$324,"Flow-on")+IFERROR(INDEX(CALC_Margins!$C$5:$J$15,MATCH($A94,CALC_Margins!$A$5:$A$15,0),7),0)</f>
        <v/>
      </c>
      <c r="J94" s="19">
        <f>SUMIFS(CALC_Strip!$L$5:$L$324,CALC_Strip!$D$5:$D$324,$A94,CALC_Strip!$B$5:$B$324,8,CALC_Strip!$G$5:$G$324,"Flow-on")+IFERROR(INDEX(CALC_Margins!$C$5:$J$15,MATCH($A94,CALC_Margins!$A$5:$A$15,0),8),0)</f>
        <v/>
      </c>
      <c r="K94" s="19">
        <f>SUMIFS(CALC_Strip!$L$5:$L$324,CALC_Strip!$D$5:$D$324,$A94,CALC_Strip!$B$5:$B$324,1,CALC_Strip!$G$5:$G$324,"Direct only")</f>
        <v/>
      </c>
      <c r="L94" s="19">
        <f>SUMIFS(CALC_Strip!$L$5:$L$324,CALC_Strip!$D$5:$D$324,$A94,CALC_Strip!$B$5:$B$324,2,CALC_Strip!$G$5:$G$324,"Direct only")</f>
        <v/>
      </c>
      <c r="M94" s="19">
        <f>SUMIFS(CALC_Strip!$L$5:$L$324,CALC_Strip!$D$5:$D$324,$A94,CALC_Strip!$B$5:$B$324,3,CALC_Strip!$G$5:$G$324,"Direct only")</f>
        <v/>
      </c>
      <c r="N94" s="19">
        <f>SUMIFS(CALC_Strip!$L$5:$L$324,CALC_Strip!$D$5:$D$324,$A94,CALC_Strip!$B$5:$B$324,4,CALC_Strip!$G$5:$G$324,"Direct only")</f>
        <v/>
      </c>
      <c r="O94" s="19">
        <f>SUMIFS(CALC_Strip!$L$5:$L$324,CALC_Strip!$D$5:$D$324,$A94,CALC_Strip!$B$5:$B$324,5,CALC_Strip!$G$5:$G$324,"Direct only")</f>
        <v/>
      </c>
      <c r="P94" s="19">
        <f>SUMIFS(CALC_Strip!$L$5:$L$324,CALC_Strip!$D$5:$D$324,$A94,CALC_Strip!$B$5:$B$324,6,CALC_Strip!$G$5:$G$324,"Direct only")</f>
        <v/>
      </c>
      <c r="Q94" s="19">
        <f>SUMIFS(CALC_Strip!$L$5:$L$324,CALC_Strip!$D$5:$D$324,$A94,CALC_Strip!$B$5:$B$324,7,CALC_Strip!$G$5:$G$324,"Direct only")</f>
        <v/>
      </c>
      <c r="R94" s="19">
        <f>SUMIFS(CALC_Strip!$L$5:$L$324,CALC_Strip!$D$5:$D$324,$A94,CALC_Strip!$B$5:$B$324,8,CALC_Strip!$G$5:$G$324,"Direct only")</f>
        <v/>
      </c>
      <c r="S94" s="19">
        <f>SUM($C94:$R94)</f>
        <v/>
      </c>
    </row>
    <row r="95">
      <c r="A95" s="2" t="inlineStr">
        <is>
          <t>6301</t>
        </is>
      </c>
      <c r="B95" s="2" t="inlineStr">
        <is>
          <t>Insurance and superannuation funds</t>
        </is>
      </c>
      <c r="C95" s="19">
        <f>SUMIFS(CALC_Strip!$L$5:$L$324,CALC_Strip!$D$5:$D$324,$A95,CALC_Strip!$B$5:$B$324,1,CALC_Strip!$G$5:$G$324,"Flow-on")+IFERROR(INDEX(CALC_Margins!$C$5:$J$15,MATCH($A95,CALC_Margins!$A$5:$A$15,0),1),0)</f>
        <v/>
      </c>
      <c r="D95" s="19">
        <f>SUMIFS(CALC_Strip!$L$5:$L$324,CALC_Strip!$D$5:$D$324,$A95,CALC_Strip!$B$5:$B$324,2,CALC_Strip!$G$5:$G$324,"Flow-on")+IFERROR(INDEX(CALC_Margins!$C$5:$J$15,MATCH($A95,CALC_Margins!$A$5:$A$15,0),2),0)</f>
        <v/>
      </c>
      <c r="E95" s="19">
        <f>SUMIFS(CALC_Strip!$L$5:$L$324,CALC_Strip!$D$5:$D$324,$A95,CALC_Strip!$B$5:$B$324,3,CALC_Strip!$G$5:$G$324,"Flow-on")+IFERROR(INDEX(CALC_Margins!$C$5:$J$15,MATCH($A95,CALC_Margins!$A$5:$A$15,0),3),0)</f>
        <v/>
      </c>
      <c r="F95" s="19">
        <f>SUMIFS(CALC_Strip!$L$5:$L$324,CALC_Strip!$D$5:$D$324,$A95,CALC_Strip!$B$5:$B$324,4,CALC_Strip!$G$5:$G$324,"Flow-on")+IFERROR(INDEX(CALC_Margins!$C$5:$J$15,MATCH($A95,CALC_Margins!$A$5:$A$15,0),4),0)</f>
        <v/>
      </c>
      <c r="G95" s="19">
        <f>SUMIFS(CALC_Strip!$L$5:$L$324,CALC_Strip!$D$5:$D$324,$A95,CALC_Strip!$B$5:$B$324,5,CALC_Strip!$G$5:$G$324,"Flow-on")+IFERROR(INDEX(CALC_Margins!$C$5:$J$15,MATCH($A95,CALC_Margins!$A$5:$A$15,0),5),0)</f>
        <v/>
      </c>
      <c r="H95" s="19">
        <f>SUMIFS(CALC_Strip!$L$5:$L$324,CALC_Strip!$D$5:$D$324,$A95,CALC_Strip!$B$5:$B$324,6,CALC_Strip!$G$5:$G$324,"Flow-on")+IFERROR(INDEX(CALC_Margins!$C$5:$J$15,MATCH($A95,CALC_Margins!$A$5:$A$15,0),6),0)</f>
        <v/>
      </c>
      <c r="I95" s="19">
        <f>SUMIFS(CALC_Strip!$L$5:$L$324,CALC_Strip!$D$5:$D$324,$A95,CALC_Strip!$B$5:$B$324,7,CALC_Strip!$G$5:$G$324,"Flow-on")+IFERROR(INDEX(CALC_Margins!$C$5:$J$15,MATCH($A95,CALC_Margins!$A$5:$A$15,0),7),0)</f>
        <v/>
      </c>
      <c r="J95" s="19">
        <f>SUMIFS(CALC_Strip!$L$5:$L$324,CALC_Strip!$D$5:$D$324,$A95,CALC_Strip!$B$5:$B$324,8,CALC_Strip!$G$5:$G$324,"Flow-on")+IFERROR(INDEX(CALC_Margins!$C$5:$J$15,MATCH($A95,CALC_Margins!$A$5:$A$15,0),8),0)</f>
        <v/>
      </c>
      <c r="K95" s="19">
        <f>SUMIFS(CALC_Strip!$L$5:$L$324,CALC_Strip!$D$5:$D$324,$A95,CALC_Strip!$B$5:$B$324,1,CALC_Strip!$G$5:$G$324,"Direct only")</f>
        <v/>
      </c>
      <c r="L95" s="19">
        <f>SUMIFS(CALC_Strip!$L$5:$L$324,CALC_Strip!$D$5:$D$324,$A95,CALC_Strip!$B$5:$B$324,2,CALC_Strip!$G$5:$G$324,"Direct only")</f>
        <v/>
      </c>
      <c r="M95" s="19">
        <f>SUMIFS(CALC_Strip!$L$5:$L$324,CALC_Strip!$D$5:$D$324,$A95,CALC_Strip!$B$5:$B$324,3,CALC_Strip!$G$5:$G$324,"Direct only")</f>
        <v/>
      </c>
      <c r="N95" s="19">
        <f>SUMIFS(CALC_Strip!$L$5:$L$324,CALC_Strip!$D$5:$D$324,$A95,CALC_Strip!$B$5:$B$324,4,CALC_Strip!$G$5:$G$324,"Direct only")</f>
        <v/>
      </c>
      <c r="O95" s="19">
        <f>SUMIFS(CALC_Strip!$L$5:$L$324,CALC_Strip!$D$5:$D$324,$A95,CALC_Strip!$B$5:$B$324,5,CALC_Strip!$G$5:$G$324,"Direct only")</f>
        <v/>
      </c>
      <c r="P95" s="19">
        <f>SUMIFS(CALC_Strip!$L$5:$L$324,CALC_Strip!$D$5:$D$324,$A95,CALC_Strip!$B$5:$B$324,6,CALC_Strip!$G$5:$G$324,"Direct only")</f>
        <v/>
      </c>
      <c r="Q95" s="19">
        <f>SUMIFS(CALC_Strip!$L$5:$L$324,CALC_Strip!$D$5:$D$324,$A95,CALC_Strip!$B$5:$B$324,7,CALC_Strip!$G$5:$G$324,"Direct only")</f>
        <v/>
      </c>
      <c r="R95" s="19">
        <f>SUMIFS(CALC_Strip!$L$5:$L$324,CALC_Strip!$D$5:$D$324,$A95,CALC_Strip!$B$5:$B$324,8,CALC_Strip!$G$5:$G$324,"Direct only")</f>
        <v/>
      </c>
      <c r="S95" s="19">
        <f>SUM($C95:$R95)</f>
        <v/>
      </c>
    </row>
    <row r="96">
      <c r="A96" s="2" t="inlineStr">
        <is>
          <t>6401</t>
        </is>
      </c>
      <c r="B96" s="2" t="inlineStr">
        <is>
          <t>Auxiliary finance and insurance services</t>
        </is>
      </c>
      <c r="C96" s="19">
        <f>SUMIFS(CALC_Strip!$L$5:$L$324,CALC_Strip!$D$5:$D$324,$A96,CALC_Strip!$B$5:$B$324,1,CALC_Strip!$G$5:$G$324,"Flow-on")+IFERROR(INDEX(CALC_Margins!$C$5:$J$15,MATCH($A96,CALC_Margins!$A$5:$A$15,0),1),0)</f>
        <v/>
      </c>
      <c r="D96" s="19">
        <f>SUMIFS(CALC_Strip!$L$5:$L$324,CALC_Strip!$D$5:$D$324,$A96,CALC_Strip!$B$5:$B$324,2,CALC_Strip!$G$5:$G$324,"Flow-on")+IFERROR(INDEX(CALC_Margins!$C$5:$J$15,MATCH($A96,CALC_Margins!$A$5:$A$15,0),2),0)</f>
        <v/>
      </c>
      <c r="E96" s="19">
        <f>SUMIFS(CALC_Strip!$L$5:$L$324,CALC_Strip!$D$5:$D$324,$A96,CALC_Strip!$B$5:$B$324,3,CALC_Strip!$G$5:$G$324,"Flow-on")+IFERROR(INDEX(CALC_Margins!$C$5:$J$15,MATCH($A96,CALC_Margins!$A$5:$A$15,0),3),0)</f>
        <v/>
      </c>
      <c r="F96" s="19">
        <f>SUMIFS(CALC_Strip!$L$5:$L$324,CALC_Strip!$D$5:$D$324,$A96,CALC_Strip!$B$5:$B$324,4,CALC_Strip!$G$5:$G$324,"Flow-on")+IFERROR(INDEX(CALC_Margins!$C$5:$J$15,MATCH($A96,CALC_Margins!$A$5:$A$15,0),4),0)</f>
        <v/>
      </c>
      <c r="G96" s="19">
        <f>SUMIFS(CALC_Strip!$L$5:$L$324,CALC_Strip!$D$5:$D$324,$A96,CALC_Strip!$B$5:$B$324,5,CALC_Strip!$G$5:$G$324,"Flow-on")+IFERROR(INDEX(CALC_Margins!$C$5:$J$15,MATCH($A96,CALC_Margins!$A$5:$A$15,0),5),0)</f>
        <v/>
      </c>
      <c r="H96" s="19">
        <f>SUMIFS(CALC_Strip!$L$5:$L$324,CALC_Strip!$D$5:$D$324,$A96,CALC_Strip!$B$5:$B$324,6,CALC_Strip!$G$5:$G$324,"Flow-on")+IFERROR(INDEX(CALC_Margins!$C$5:$J$15,MATCH($A96,CALC_Margins!$A$5:$A$15,0),6),0)</f>
        <v/>
      </c>
      <c r="I96" s="19">
        <f>SUMIFS(CALC_Strip!$L$5:$L$324,CALC_Strip!$D$5:$D$324,$A96,CALC_Strip!$B$5:$B$324,7,CALC_Strip!$G$5:$G$324,"Flow-on")+IFERROR(INDEX(CALC_Margins!$C$5:$J$15,MATCH($A96,CALC_Margins!$A$5:$A$15,0),7),0)</f>
        <v/>
      </c>
      <c r="J96" s="19">
        <f>SUMIFS(CALC_Strip!$L$5:$L$324,CALC_Strip!$D$5:$D$324,$A96,CALC_Strip!$B$5:$B$324,8,CALC_Strip!$G$5:$G$324,"Flow-on")+IFERROR(INDEX(CALC_Margins!$C$5:$J$15,MATCH($A96,CALC_Margins!$A$5:$A$15,0),8),0)</f>
        <v/>
      </c>
      <c r="K96" s="19">
        <f>SUMIFS(CALC_Strip!$L$5:$L$324,CALC_Strip!$D$5:$D$324,$A96,CALC_Strip!$B$5:$B$324,1,CALC_Strip!$G$5:$G$324,"Direct only")</f>
        <v/>
      </c>
      <c r="L96" s="19">
        <f>SUMIFS(CALC_Strip!$L$5:$L$324,CALC_Strip!$D$5:$D$324,$A96,CALC_Strip!$B$5:$B$324,2,CALC_Strip!$G$5:$G$324,"Direct only")</f>
        <v/>
      </c>
      <c r="M96" s="19">
        <f>SUMIFS(CALC_Strip!$L$5:$L$324,CALC_Strip!$D$5:$D$324,$A96,CALC_Strip!$B$5:$B$324,3,CALC_Strip!$G$5:$G$324,"Direct only")</f>
        <v/>
      </c>
      <c r="N96" s="19">
        <f>SUMIFS(CALC_Strip!$L$5:$L$324,CALC_Strip!$D$5:$D$324,$A96,CALC_Strip!$B$5:$B$324,4,CALC_Strip!$G$5:$G$324,"Direct only")</f>
        <v/>
      </c>
      <c r="O96" s="19">
        <f>SUMIFS(CALC_Strip!$L$5:$L$324,CALC_Strip!$D$5:$D$324,$A96,CALC_Strip!$B$5:$B$324,5,CALC_Strip!$G$5:$G$324,"Direct only")</f>
        <v/>
      </c>
      <c r="P96" s="19">
        <f>SUMIFS(CALC_Strip!$L$5:$L$324,CALC_Strip!$D$5:$D$324,$A96,CALC_Strip!$B$5:$B$324,6,CALC_Strip!$G$5:$G$324,"Direct only")</f>
        <v/>
      </c>
      <c r="Q96" s="19">
        <f>SUMIFS(CALC_Strip!$L$5:$L$324,CALC_Strip!$D$5:$D$324,$A96,CALC_Strip!$B$5:$B$324,7,CALC_Strip!$G$5:$G$324,"Direct only")</f>
        <v/>
      </c>
      <c r="R96" s="19">
        <f>SUMIFS(CALC_Strip!$L$5:$L$324,CALC_Strip!$D$5:$D$324,$A96,CALC_Strip!$B$5:$B$324,8,CALC_Strip!$G$5:$G$324,"Direct only")</f>
        <v/>
      </c>
      <c r="S96" s="19">
        <f>SUM($C96:$R96)</f>
        <v/>
      </c>
    </row>
    <row r="97">
      <c r="A97" s="2" t="inlineStr">
        <is>
          <t>6601</t>
        </is>
      </c>
      <c r="B97" s="2" t="inlineStr">
        <is>
          <t>Rental and hiring services (except real estate)</t>
        </is>
      </c>
      <c r="C97" s="19">
        <f>SUMIFS(CALC_Strip!$L$5:$L$324,CALC_Strip!$D$5:$D$324,$A97,CALC_Strip!$B$5:$B$324,1,CALC_Strip!$G$5:$G$324,"Flow-on")+IFERROR(INDEX(CALC_Margins!$C$5:$J$15,MATCH($A97,CALC_Margins!$A$5:$A$15,0),1),0)</f>
        <v/>
      </c>
      <c r="D97" s="19">
        <f>SUMIFS(CALC_Strip!$L$5:$L$324,CALC_Strip!$D$5:$D$324,$A97,CALC_Strip!$B$5:$B$324,2,CALC_Strip!$G$5:$G$324,"Flow-on")+IFERROR(INDEX(CALC_Margins!$C$5:$J$15,MATCH($A97,CALC_Margins!$A$5:$A$15,0),2),0)</f>
        <v/>
      </c>
      <c r="E97" s="19">
        <f>SUMIFS(CALC_Strip!$L$5:$L$324,CALC_Strip!$D$5:$D$324,$A97,CALC_Strip!$B$5:$B$324,3,CALC_Strip!$G$5:$G$324,"Flow-on")+IFERROR(INDEX(CALC_Margins!$C$5:$J$15,MATCH($A97,CALC_Margins!$A$5:$A$15,0),3),0)</f>
        <v/>
      </c>
      <c r="F97" s="19">
        <f>SUMIFS(CALC_Strip!$L$5:$L$324,CALC_Strip!$D$5:$D$324,$A97,CALC_Strip!$B$5:$B$324,4,CALC_Strip!$G$5:$G$324,"Flow-on")+IFERROR(INDEX(CALC_Margins!$C$5:$J$15,MATCH($A97,CALC_Margins!$A$5:$A$15,0),4),0)</f>
        <v/>
      </c>
      <c r="G97" s="19">
        <f>SUMIFS(CALC_Strip!$L$5:$L$324,CALC_Strip!$D$5:$D$324,$A97,CALC_Strip!$B$5:$B$324,5,CALC_Strip!$G$5:$G$324,"Flow-on")+IFERROR(INDEX(CALC_Margins!$C$5:$J$15,MATCH($A97,CALC_Margins!$A$5:$A$15,0),5),0)</f>
        <v/>
      </c>
      <c r="H97" s="19">
        <f>SUMIFS(CALC_Strip!$L$5:$L$324,CALC_Strip!$D$5:$D$324,$A97,CALC_Strip!$B$5:$B$324,6,CALC_Strip!$G$5:$G$324,"Flow-on")+IFERROR(INDEX(CALC_Margins!$C$5:$J$15,MATCH($A97,CALC_Margins!$A$5:$A$15,0),6),0)</f>
        <v/>
      </c>
      <c r="I97" s="19">
        <f>SUMIFS(CALC_Strip!$L$5:$L$324,CALC_Strip!$D$5:$D$324,$A97,CALC_Strip!$B$5:$B$324,7,CALC_Strip!$G$5:$G$324,"Flow-on")+IFERROR(INDEX(CALC_Margins!$C$5:$J$15,MATCH($A97,CALC_Margins!$A$5:$A$15,0),7),0)</f>
        <v/>
      </c>
      <c r="J97" s="19">
        <f>SUMIFS(CALC_Strip!$L$5:$L$324,CALC_Strip!$D$5:$D$324,$A97,CALC_Strip!$B$5:$B$324,8,CALC_Strip!$G$5:$G$324,"Flow-on")+IFERROR(INDEX(CALC_Margins!$C$5:$J$15,MATCH($A97,CALC_Margins!$A$5:$A$15,0),8),0)</f>
        <v/>
      </c>
      <c r="K97" s="19">
        <f>SUMIFS(CALC_Strip!$L$5:$L$324,CALC_Strip!$D$5:$D$324,$A97,CALC_Strip!$B$5:$B$324,1,CALC_Strip!$G$5:$G$324,"Direct only")</f>
        <v/>
      </c>
      <c r="L97" s="19">
        <f>SUMIFS(CALC_Strip!$L$5:$L$324,CALC_Strip!$D$5:$D$324,$A97,CALC_Strip!$B$5:$B$324,2,CALC_Strip!$G$5:$G$324,"Direct only")</f>
        <v/>
      </c>
      <c r="M97" s="19">
        <f>SUMIFS(CALC_Strip!$L$5:$L$324,CALC_Strip!$D$5:$D$324,$A97,CALC_Strip!$B$5:$B$324,3,CALC_Strip!$G$5:$G$324,"Direct only")</f>
        <v/>
      </c>
      <c r="N97" s="19">
        <f>SUMIFS(CALC_Strip!$L$5:$L$324,CALC_Strip!$D$5:$D$324,$A97,CALC_Strip!$B$5:$B$324,4,CALC_Strip!$G$5:$G$324,"Direct only")</f>
        <v/>
      </c>
      <c r="O97" s="19">
        <f>SUMIFS(CALC_Strip!$L$5:$L$324,CALC_Strip!$D$5:$D$324,$A97,CALC_Strip!$B$5:$B$324,5,CALC_Strip!$G$5:$G$324,"Direct only")</f>
        <v/>
      </c>
      <c r="P97" s="19">
        <f>SUMIFS(CALC_Strip!$L$5:$L$324,CALC_Strip!$D$5:$D$324,$A97,CALC_Strip!$B$5:$B$324,6,CALC_Strip!$G$5:$G$324,"Direct only")</f>
        <v/>
      </c>
      <c r="Q97" s="19">
        <f>SUMIFS(CALC_Strip!$L$5:$L$324,CALC_Strip!$D$5:$D$324,$A97,CALC_Strip!$B$5:$B$324,7,CALC_Strip!$G$5:$G$324,"Direct only")</f>
        <v/>
      </c>
      <c r="R97" s="19">
        <f>SUMIFS(CALC_Strip!$L$5:$L$324,CALC_Strip!$D$5:$D$324,$A97,CALC_Strip!$B$5:$B$324,8,CALC_Strip!$G$5:$G$324,"Direct only")</f>
        <v/>
      </c>
      <c r="S97" s="19">
        <f>SUM($C97:$R97)</f>
        <v/>
      </c>
    </row>
    <row r="98">
      <c r="A98" s="2" t="inlineStr">
        <is>
          <t>6700</t>
        </is>
      </c>
      <c r="B98" s="2" t="inlineStr">
        <is>
          <t>Imputed rent for owner-occupiers</t>
        </is>
      </c>
      <c r="C98" s="19">
        <f>SUMIFS(CALC_Strip!$L$5:$L$324,CALC_Strip!$D$5:$D$324,$A98,CALC_Strip!$B$5:$B$324,1,CALC_Strip!$G$5:$G$324,"Flow-on")+IFERROR(INDEX(CALC_Margins!$C$5:$J$15,MATCH($A98,CALC_Margins!$A$5:$A$15,0),1),0)</f>
        <v/>
      </c>
      <c r="D98" s="19">
        <f>SUMIFS(CALC_Strip!$L$5:$L$324,CALC_Strip!$D$5:$D$324,$A98,CALC_Strip!$B$5:$B$324,2,CALC_Strip!$G$5:$G$324,"Flow-on")+IFERROR(INDEX(CALC_Margins!$C$5:$J$15,MATCH($A98,CALC_Margins!$A$5:$A$15,0),2),0)</f>
        <v/>
      </c>
      <c r="E98" s="19">
        <f>SUMIFS(CALC_Strip!$L$5:$L$324,CALC_Strip!$D$5:$D$324,$A98,CALC_Strip!$B$5:$B$324,3,CALC_Strip!$G$5:$G$324,"Flow-on")+IFERROR(INDEX(CALC_Margins!$C$5:$J$15,MATCH($A98,CALC_Margins!$A$5:$A$15,0),3),0)</f>
        <v/>
      </c>
      <c r="F98" s="19">
        <f>SUMIFS(CALC_Strip!$L$5:$L$324,CALC_Strip!$D$5:$D$324,$A98,CALC_Strip!$B$5:$B$324,4,CALC_Strip!$G$5:$G$324,"Flow-on")+IFERROR(INDEX(CALC_Margins!$C$5:$J$15,MATCH($A98,CALC_Margins!$A$5:$A$15,0),4),0)</f>
        <v/>
      </c>
      <c r="G98" s="19">
        <f>SUMIFS(CALC_Strip!$L$5:$L$324,CALC_Strip!$D$5:$D$324,$A98,CALC_Strip!$B$5:$B$324,5,CALC_Strip!$G$5:$G$324,"Flow-on")+IFERROR(INDEX(CALC_Margins!$C$5:$J$15,MATCH($A98,CALC_Margins!$A$5:$A$15,0),5),0)</f>
        <v/>
      </c>
      <c r="H98" s="19">
        <f>SUMIFS(CALC_Strip!$L$5:$L$324,CALC_Strip!$D$5:$D$324,$A98,CALC_Strip!$B$5:$B$324,6,CALC_Strip!$G$5:$G$324,"Flow-on")+IFERROR(INDEX(CALC_Margins!$C$5:$J$15,MATCH($A98,CALC_Margins!$A$5:$A$15,0),6),0)</f>
        <v/>
      </c>
      <c r="I98" s="19">
        <f>SUMIFS(CALC_Strip!$L$5:$L$324,CALC_Strip!$D$5:$D$324,$A98,CALC_Strip!$B$5:$B$324,7,CALC_Strip!$G$5:$G$324,"Flow-on")+IFERROR(INDEX(CALC_Margins!$C$5:$J$15,MATCH($A98,CALC_Margins!$A$5:$A$15,0),7),0)</f>
        <v/>
      </c>
      <c r="J98" s="19">
        <f>SUMIFS(CALC_Strip!$L$5:$L$324,CALC_Strip!$D$5:$D$324,$A98,CALC_Strip!$B$5:$B$324,8,CALC_Strip!$G$5:$G$324,"Flow-on")+IFERROR(INDEX(CALC_Margins!$C$5:$J$15,MATCH($A98,CALC_Margins!$A$5:$A$15,0),8),0)</f>
        <v/>
      </c>
      <c r="K98" s="19">
        <f>SUMIFS(CALC_Strip!$L$5:$L$324,CALC_Strip!$D$5:$D$324,$A98,CALC_Strip!$B$5:$B$324,1,CALC_Strip!$G$5:$G$324,"Direct only")</f>
        <v/>
      </c>
      <c r="L98" s="19">
        <f>SUMIFS(CALC_Strip!$L$5:$L$324,CALC_Strip!$D$5:$D$324,$A98,CALC_Strip!$B$5:$B$324,2,CALC_Strip!$G$5:$G$324,"Direct only")</f>
        <v/>
      </c>
      <c r="M98" s="19">
        <f>SUMIFS(CALC_Strip!$L$5:$L$324,CALC_Strip!$D$5:$D$324,$A98,CALC_Strip!$B$5:$B$324,3,CALC_Strip!$G$5:$G$324,"Direct only")</f>
        <v/>
      </c>
      <c r="N98" s="19">
        <f>SUMIFS(CALC_Strip!$L$5:$L$324,CALC_Strip!$D$5:$D$324,$A98,CALC_Strip!$B$5:$B$324,4,CALC_Strip!$G$5:$G$324,"Direct only")</f>
        <v/>
      </c>
      <c r="O98" s="19">
        <f>SUMIFS(CALC_Strip!$L$5:$L$324,CALC_Strip!$D$5:$D$324,$A98,CALC_Strip!$B$5:$B$324,5,CALC_Strip!$G$5:$G$324,"Direct only")</f>
        <v/>
      </c>
      <c r="P98" s="19">
        <f>SUMIFS(CALC_Strip!$L$5:$L$324,CALC_Strip!$D$5:$D$324,$A98,CALC_Strip!$B$5:$B$324,6,CALC_Strip!$G$5:$G$324,"Direct only")</f>
        <v/>
      </c>
      <c r="Q98" s="19">
        <f>SUMIFS(CALC_Strip!$L$5:$L$324,CALC_Strip!$D$5:$D$324,$A98,CALC_Strip!$B$5:$B$324,7,CALC_Strip!$G$5:$G$324,"Direct only")</f>
        <v/>
      </c>
      <c r="R98" s="19">
        <f>SUMIFS(CALC_Strip!$L$5:$L$324,CALC_Strip!$D$5:$D$324,$A98,CALC_Strip!$B$5:$B$324,8,CALC_Strip!$G$5:$G$324,"Direct only")</f>
        <v/>
      </c>
      <c r="S98" s="19">
        <f>SUM($C98:$R98)</f>
        <v/>
      </c>
    </row>
    <row r="99">
      <c r="A99" s="2" t="inlineStr">
        <is>
          <t>6701</t>
        </is>
      </c>
      <c r="B99" s="2" t="inlineStr">
        <is>
          <t>Actual rent for housing</t>
        </is>
      </c>
      <c r="C99" s="19">
        <f>SUMIFS(CALC_Strip!$L$5:$L$324,CALC_Strip!$D$5:$D$324,$A99,CALC_Strip!$B$5:$B$324,1,CALC_Strip!$G$5:$G$324,"Flow-on")+IFERROR(INDEX(CALC_Margins!$C$5:$J$15,MATCH($A99,CALC_Margins!$A$5:$A$15,0),1),0)</f>
        <v/>
      </c>
      <c r="D99" s="19">
        <f>SUMIFS(CALC_Strip!$L$5:$L$324,CALC_Strip!$D$5:$D$324,$A99,CALC_Strip!$B$5:$B$324,2,CALC_Strip!$G$5:$G$324,"Flow-on")+IFERROR(INDEX(CALC_Margins!$C$5:$J$15,MATCH($A99,CALC_Margins!$A$5:$A$15,0),2),0)</f>
        <v/>
      </c>
      <c r="E99" s="19">
        <f>SUMIFS(CALC_Strip!$L$5:$L$324,CALC_Strip!$D$5:$D$324,$A99,CALC_Strip!$B$5:$B$324,3,CALC_Strip!$G$5:$G$324,"Flow-on")+IFERROR(INDEX(CALC_Margins!$C$5:$J$15,MATCH($A99,CALC_Margins!$A$5:$A$15,0),3),0)</f>
        <v/>
      </c>
      <c r="F99" s="19">
        <f>SUMIFS(CALC_Strip!$L$5:$L$324,CALC_Strip!$D$5:$D$324,$A99,CALC_Strip!$B$5:$B$324,4,CALC_Strip!$G$5:$G$324,"Flow-on")+IFERROR(INDEX(CALC_Margins!$C$5:$J$15,MATCH($A99,CALC_Margins!$A$5:$A$15,0),4),0)</f>
        <v/>
      </c>
      <c r="G99" s="19">
        <f>SUMIFS(CALC_Strip!$L$5:$L$324,CALC_Strip!$D$5:$D$324,$A99,CALC_Strip!$B$5:$B$324,5,CALC_Strip!$G$5:$G$324,"Flow-on")+IFERROR(INDEX(CALC_Margins!$C$5:$J$15,MATCH($A99,CALC_Margins!$A$5:$A$15,0),5),0)</f>
        <v/>
      </c>
      <c r="H99" s="19">
        <f>SUMIFS(CALC_Strip!$L$5:$L$324,CALC_Strip!$D$5:$D$324,$A99,CALC_Strip!$B$5:$B$324,6,CALC_Strip!$G$5:$G$324,"Flow-on")+IFERROR(INDEX(CALC_Margins!$C$5:$J$15,MATCH($A99,CALC_Margins!$A$5:$A$15,0),6),0)</f>
        <v/>
      </c>
      <c r="I99" s="19">
        <f>SUMIFS(CALC_Strip!$L$5:$L$324,CALC_Strip!$D$5:$D$324,$A99,CALC_Strip!$B$5:$B$324,7,CALC_Strip!$G$5:$G$324,"Flow-on")+IFERROR(INDEX(CALC_Margins!$C$5:$J$15,MATCH($A99,CALC_Margins!$A$5:$A$15,0),7),0)</f>
        <v/>
      </c>
      <c r="J99" s="19">
        <f>SUMIFS(CALC_Strip!$L$5:$L$324,CALC_Strip!$D$5:$D$324,$A99,CALC_Strip!$B$5:$B$324,8,CALC_Strip!$G$5:$G$324,"Flow-on")+IFERROR(INDEX(CALC_Margins!$C$5:$J$15,MATCH($A99,CALC_Margins!$A$5:$A$15,0),8),0)</f>
        <v/>
      </c>
      <c r="K99" s="19">
        <f>SUMIFS(CALC_Strip!$L$5:$L$324,CALC_Strip!$D$5:$D$324,$A99,CALC_Strip!$B$5:$B$324,1,CALC_Strip!$G$5:$G$324,"Direct only")</f>
        <v/>
      </c>
      <c r="L99" s="19">
        <f>SUMIFS(CALC_Strip!$L$5:$L$324,CALC_Strip!$D$5:$D$324,$A99,CALC_Strip!$B$5:$B$324,2,CALC_Strip!$G$5:$G$324,"Direct only")</f>
        <v/>
      </c>
      <c r="M99" s="19">
        <f>SUMIFS(CALC_Strip!$L$5:$L$324,CALC_Strip!$D$5:$D$324,$A99,CALC_Strip!$B$5:$B$324,3,CALC_Strip!$G$5:$G$324,"Direct only")</f>
        <v/>
      </c>
      <c r="N99" s="19">
        <f>SUMIFS(CALC_Strip!$L$5:$L$324,CALC_Strip!$D$5:$D$324,$A99,CALC_Strip!$B$5:$B$324,4,CALC_Strip!$G$5:$G$324,"Direct only")</f>
        <v/>
      </c>
      <c r="O99" s="19">
        <f>SUMIFS(CALC_Strip!$L$5:$L$324,CALC_Strip!$D$5:$D$324,$A99,CALC_Strip!$B$5:$B$324,5,CALC_Strip!$G$5:$G$324,"Direct only")</f>
        <v/>
      </c>
      <c r="P99" s="19">
        <f>SUMIFS(CALC_Strip!$L$5:$L$324,CALC_Strip!$D$5:$D$324,$A99,CALC_Strip!$B$5:$B$324,6,CALC_Strip!$G$5:$G$324,"Direct only")</f>
        <v/>
      </c>
      <c r="Q99" s="19">
        <f>SUMIFS(CALC_Strip!$L$5:$L$324,CALC_Strip!$D$5:$D$324,$A99,CALC_Strip!$B$5:$B$324,7,CALC_Strip!$G$5:$G$324,"Direct only")</f>
        <v/>
      </c>
      <c r="R99" s="19">
        <f>SUMIFS(CALC_Strip!$L$5:$L$324,CALC_Strip!$D$5:$D$324,$A99,CALC_Strip!$B$5:$B$324,8,CALC_Strip!$G$5:$G$324,"Direct only")</f>
        <v/>
      </c>
      <c r="S99" s="19">
        <f>SUM($C99:$R99)</f>
        <v/>
      </c>
    </row>
    <row r="100">
      <c r="A100" s="2" t="inlineStr">
        <is>
          <t>6702</t>
        </is>
      </c>
      <c r="B100" s="2" t="inlineStr">
        <is>
          <t>Non-residential property operators and real estate services</t>
        </is>
      </c>
      <c r="C100" s="19">
        <f>SUMIFS(CALC_Strip!$L$5:$L$324,CALC_Strip!$D$5:$D$324,$A100,CALC_Strip!$B$5:$B$324,1,CALC_Strip!$G$5:$G$324,"Flow-on")+IFERROR(INDEX(CALC_Margins!$C$5:$J$15,MATCH($A100,CALC_Margins!$A$5:$A$15,0),1),0)</f>
        <v/>
      </c>
      <c r="D100" s="19">
        <f>SUMIFS(CALC_Strip!$L$5:$L$324,CALC_Strip!$D$5:$D$324,$A100,CALC_Strip!$B$5:$B$324,2,CALC_Strip!$G$5:$G$324,"Flow-on")+IFERROR(INDEX(CALC_Margins!$C$5:$J$15,MATCH($A100,CALC_Margins!$A$5:$A$15,0),2),0)</f>
        <v/>
      </c>
      <c r="E100" s="19">
        <f>SUMIFS(CALC_Strip!$L$5:$L$324,CALC_Strip!$D$5:$D$324,$A100,CALC_Strip!$B$5:$B$324,3,CALC_Strip!$G$5:$G$324,"Flow-on")+IFERROR(INDEX(CALC_Margins!$C$5:$J$15,MATCH($A100,CALC_Margins!$A$5:$A$15,0),3),0)</f>
        <v/>
      </c>
      <c r="F100" s="19">
        <f>SUMIFS(CALC_Strip!$L$5:$L$324,CALC_Strip!$D$5:$D$324,$A100,CALC_Strip!$B$5:$B$324,4,CALC_Strip!$G$5:$G$324,"Flow-on")+IFERROR(INDEX(CALC_Margins!$C$5:$J$15,MATCH($A100,CALC_Margins!$A$5:$A$15,0),4),0)</f>
        <v/>
      </c>
      <c r="G100" s="19">
        <f>SUMIFS(CALC_Strip!$L$5:$L$324,CALC_Strip!$D$5:$D$324,$A100,CALC_Strip!$B$5:$B$324,5,CALC_Strip!$G$5:$G$324,"Flow-on")+IFERROR(INDEX(CALC_Margins!$C$5:$J$15,MATCH($A100,CALC_Margins!$A$5:$A$15,0),5),0)</f>
        <v/>
      </c>
      <c r="H100" s="19">
        <f>SUMIFS(CALC_Strip!$L$5:$L$324,CALC_Strip!$D$5:$D$324,$A100,CALC_Strip!$B$5:$B$324,6,CALC_Strip!$G$5:$G$324,"Flow-on")+IFERROR(INDEX(CALC_Margins!$C$5:$J$15,MATCH($A100,CALC_Margins!$A$5:$A$15,0),6),0)</f>
        <v/>
      </c>
      <c r="I100" s="19">
        <f>SUMIFS(CALC_Strip!$L$5:$L$324,CALC_Strip!$D$5:$D$324,$A100,CALC_Strip!$B$5:$B$324,7,CALC_Strip!$G$5:$G$324,"Flow-on")+IFERROR(INDEX(CALC_Margins!$C$5:$J$15,MATCH($A100,CALC_Margins!$A$5:$A$15,0),7),0)</f>
        <v/>
      </c>
      <c r="J100" s="19">
        <f>SUMIFS(CALC_Strip!$L$5:$L$324,CALC_Strip!$D$5:$D$324,$A100,CALC_Strip!$B$5:$B$324,8,CALC_Strip!$G$5:$G$324,"Flow-on")+IFERROR(INDEX(CALC_Margins!$C$5:$J$15,MATCH($A100,CALC_Margins!$A$5:$A$15,0),8),0)</f>
        <v/>
      </c>
      <c r="K100" s="19">
        <f>SUMIFS(CALC_Strip!$L$5:$L$324,CALC_Strip!$D$5:$D$324,$A100,CALC_Strip!$B$5:$B$324,1,CALC_Strip!$G$5:$G$324,"Direct only")</f>
        <v/>
      </c>
      <c r="L100" s="19">
        <f>SUMIFS(CALC_Strip!$L$5:$L$324,CALC_Strip!$D$5:$D$324,$A100,CALC_Strip!$B$5:$B$324,2,CALC_Strip!$G$5:$G$324,"Direct only")</f>
        <v/>
      </c>
      <c r="M100" s="19">
        <f>SUMIFS(CALC_Strip!$L$5:$L$324,CALC_Strip!$D$5:$D$324,$A100,CALC_Strip!$B$5:$B$324,3,CALC_Strip!$G$5:$G$324,"Direct only")</f>
        <v/>
      </c>
      <c r="N100" s="19">
        <f>SUMIFS(CALC_Strip!$L$5:$L$324,CALC_Strip!$D$5:$D$324,$A100,CALC_Strip!$B$5:$B$324,4,CALC_Strip!$G$5:$G$324,"Direct only")</f>
        <v/>
      </c>
      <c r="O100" s="19">
        <f>SUMIFS(CALC_Strip!$L$5:$L$324,CALC_Strip!$D$5:$D$324,$A100,CALC_Strip!$B$5:$B$324,5,CALC_Strip!$G$5:$G$324,"Direct only")</f>
        <v/>
      </c>
      <c r="P100" s="19">
        <f>SUMIFS(CALC_Strip!$L$5:$L$324,CALC_Strip!$D$5:$D$324,$A100,CALC_Strip!$B$5:$B$324,6,CALC_Strip!$G$5:$G$324,"Direct only")</f>
        <v/>
      </c>
      <c r="Q100" s="19">
        <f>SUMIFS(CALC_Strip!$L$5:$L$324,CALC_Strip!$D$5:$D$324,$A100,CALC_Strip!$B$5:$B$324,7,CALC_Strip!$G$5:$G$324,"Direct only")</f>
        <v/>
      </c>
      <c r="R100" s="19">
        <f>SUMIFS(CALC_Strip!$L$5:$L$324,CALC_Strip!$D$5:$D$324,$A100,CALC_Strip!$B$5:$B$324,8,CALC_Strip!$G$5:$G$324,"Direct only")</f>
        <v/>
      </c>
      <c r="S100" s="19">
        <f>SUM($C100:$R100)</f>
        <v/>
      </c>
    </row>
    <row r="101">
      <c r="A101" s="2" t="inlineStr">
        <is>
          <t>6901</t>
        </is>
      </c>
      <c r="B101" s="2" t="inlineStr">
        <is>
          <t>Professional, scientific and technical services</t>
        </is>
      </c>
      <c r="C101" s="19">
        <f>SUMIFS(CALC_Strip!$L$5:$L$324,CALC_Strip!$D$5:$D$324,$A101,CALC_Strip!$B$5:$B$324,1,CALC_Strip!$G$5:$G$324,"Flow-on")+IFERROR(INDEX(CALC_Margins!$C$5:$J$15,MATCH($A101,CALC_Margins!$A$5:$A$15,0),1),0)</f>
        <v/>
      </c>
      <c r="D101" s="19">
        <f>SUMIFS(CALC_Strip!$L$5:$L$324,CALC_Strip!$D$5:$D$324,$A101,CALC_Strip!$B$5:$B$324,2,CALC_Strip!$G$5:$G$324,"Flow-on")+IFERROR(INDEX(CALC_Margins!$C$5:$J$15,MATCH($A101,CALC_Margins!$A$5:$A$15,0),2),0)</f>
        <v/>
      </c>
      <c r="E101" s="19">
        <f>SUMIFS(CALC_Strip!$L$5:$L$324,CALC_Strip!$D$5:$D$324,$A101,CALC_Strip!$B$5:$B$324,3,CALC_Strip!$G$5:$G$324,"Flow-on")+IFERROR(INDEX(CALC_Margins!$C$5:$J$15,MATCH($A101,CALC_Margins!$A$5:$A$15,0),3),0)</f>
        <v/>
      </c>
      <c r="F101" s="19">
        <f>SUMIFS(CALC_Strip!$L$5:$L$324,CALC_Strip!$D$5:$D$324,$A101,CALC_Strip!$B$5:$B$324,4,CALC_Strip!$G$5:$G$324,"Flow-on")+IFERROR(INDEX(CALC_Margins!$C$5:$J$15,MATCH($A101,CALC_Margins!$A$5:$A$15,0),4),0)</f>
        <v/>
      </c>
      <c r="G101" s="19">
        <f>SUMIFS(CALC_Strip!$L$5:$L$324,CALC_Strip!$D$5:$D$324,$A101,CALC_Strip!$B$5:$B$324,5,CALC_Strip!$G$5:$G$324,"Flow-on")+IFERROR(INDEX(CALC_Margins!$C$5:$J$15,MATCH($A101,CALC_Margins!$A$5:$A$15,0),5),0)</f>
        <v/>
      </c>
      <c r="H101" s="19">
        <f>SUMIFS(CALC_Strip!$L$5:$L$324,CALC_Strip!$D$5:$D$324,$A101,CALC_Strip!$B$5:$B$324,6,CALC_Strip!$G$5:$G$324,"Flow-on")+IFERROR(INDEX(CALC_Margins!$C$5:$J$15,MATCH($A101,CALC_Margins!$A$5:$A$15,0),6),0)</f>
        <v/>
      </c>
      <c r="I101" s="19">
        <f>SUMIFS(CALC_Strip!$L$5:$L$324,CALC_Strip!$D$5:$D$324,$A101,CALC_Strip!$B$5:$B$324,7,CALC_Strip!$G$5:$G$324,"Flow-on")+IFERROR(INDEX(CALC_Margins!$C$5:$J$15,MATCH($A101,CALC_Margins!$A$5:$A$15,0),7),0)</f>
        <v/>
      </c>
      <c r="J101" s="19">
        <f>SUMIFS(CALC_Strip!$L$5:$L$324,CALC_Strip!$D$5:$D$324,$A101,CALC_Strip!$B$5:$B$324,8,CALC_Strip!$G$5:$G$324,"Flow-on")+IFERROR(INDEX(CALC_Margins!$C$5:$J$15,MATCH($A101,CALC_Margins!$A$5:$A$15,0),8),0)</f>
        <v/>
      </c>
      <c r="K101" s="19">
        <f>SUMIFS(CALC_Strip!$L$5:$L$324,CALC_Strip!$D$5:$D$324,$A101,CALC_Strip!$B$5:$B$324,1,CALC_Strip!$G$5:$G$324,"Direct only")</f>
        <v/>
      </c>
      <c r="L101" s="19">
        <f>SUMIFS(CALC_Strip!$L$5:$L$324,CALC_Strip!$D$5:$D$324,$A101,CALC_Strip!$B$5:$B$324,2,CALC_Strip!$G$5:$G$324,"Direct only")</f>
        <v/>
      </c>
      <c r="M101" s="19">
        <f>SUMIFS(CALC_Strip!$L$5:$L$324,CALC_Strip!$D$5:$D$324,$A101,CALC_Strip!$B$5:$B$324,3,CALC_Strip!$G$5:$G$324,"Direct only")</f>
        <v/>
      </c>
      <c r="N101" s="19">
        <f>SUMIFS(CALC_Strip!$L$5:$L$324,CALC_Strip!$D$5:$D$324,$A101,CALC_Strip!$B$5:$B$324,4,CALC_Strip!$G$5:$G$324,"Direct only")</f>
        <v/>
      </c>
      <c r="O101" s="19">
        <f>SUMIFS(CALC_Strip!$L$5:$L$324,CALC_Strip!$D$5:$D$324,$A101,CALC_Strip!$B$5:$B$324,5,CALC_Strip!$G$5:$G$324,"Direct only")</f>
        <v/>
      </c>
      <c r="P101" s="19">
        <f>SUMIFS(CALC_Strip!$L$5:$L$324,CALC_Strip!$D$5:$D$324,$A101,CALC_Strip!$B$5:$B$324,6,CALC_Strip!$G$5:$G$324,"Direct only")</f>
        <v/>
      </c>
      <c r="Q101" s="19">
        <f>SUMIFS(CALC_Strip!$L$5:$L$324,CALC_Strip!$D$5:$D$324,$A101,CALC_Strip!$B$5:$B$324,7,CALC_Strip!$G$5:$G$324,"Direct only")</f>
        <v/>
      </c>
      <c r="R101" s="19">
        <f>SUMIFS(CALC_Strip!$L$5:$L$324,CALC_Strip!$D$5:$D$324,$A101,CALC_Strip!$B$5:$B$324,8,CALC_Strip!$G$5:$G$324,"Direct only")</f>
        <v/>
      </c>
      <c r="S101" s="19">
        <f>SUM($C101:$R101)</f>
        <v/>
      </c>
    </row>
    <row r="102">
      <c r="A102" s="2" t="inlineStr">
        <is>
          <t>7001</t>
        </is>
      </c>
      <c r="B102" s="2" t="inlineStr">
        <is>
          <t>Computer systems design and related services</t>
        </is>
      </c>
      <c r="C102" s="19">
        <f>SUMIFS(CALC_Strip!$L$5:$L$324,CALC_Strip!$D$5:$D$324,$A102,CALC_Strip!$B$5:$B$324,1,CALC_Strip!$G$5:$G$324,"Flow-on")+IFERROR(INDEX(CALC_Margins!$C$5:$J$15,MATCH($A102,CALC_Margins!$A$5:$A$15,0),1),0)</f>
        <v/>
      </c>
      <c r="D102" s="19">
        <f>SUMIFS(CALC_Strip!$L$5:$L$324,CALC_Strip!$D$5:$D$324,$A102,CALC_Strip!$B$5:$B$324,2,CALC_Strip!$G$5:$G$324,"Flow-on")+IFERROR(INDEX(CALC_Margins!$C$5:$J$15,MATCH($A102,CALC_Margins!$A$5:$A$15,0),2),0)</f>
        <v/>
      </c>
      <c r="E102" s="19">
        <f>SUMIFS(CALC_Strip!$L$5:$L$324,CALC_Strip!$D$5:$D$324,$A102,CALC_Strip!$B$5:$B$324,3,CALC_Strip!$G$5:$G$324,"Flow-on")+IFERROR(INDEX(CALC_Margins!$C$5:$J$15,MATCH($A102,CALC_Margins!$A$5:$A$15,0),3),0)</f>
        <v/>
      </c>
      <c r="F102" s="19">
        <f>SUMIFS(CALC_Strip!$L$5:$L$324,CALC_Strip!$D$5:$D$324,$A102,CALC_Strip!$B$5:$B$324,4,CALC_Strip!$G$5:$G$324,"Flow-on")+IFERROR(INDEX(CALC_Margins!$C$5:$J$15,MATCH($A102,CALC_Margins!$A$5:$A$15,0),4),0)</f>
        <v/>
      </c>
      <c r="G102" s="19">
        <f>SUMIFS(CALC_Strip!$L$5:$L$324,CALC_Strip!$D$5:$D$324,$A102,CALC_Strip!$B$5:$B$324,5,CALC_Strip!$G$5:$G$324,"Flow-on")+IFERROR(INDEX(CALC_Margins!$C$5:$J$15,MATCH($A102,CALC_Margins!$A$5:$A$15,0),5),0)</f>
        <v/>
      </c>
      <c r="H102" s="19">
        <f>SUMIFS(CALC_Strip!$L$5:$L$324,CALC_Strip!$D$5:$D$324,$A102,CALC_Strip!$B$5:$B$324,6,CALC_Strip!$G$5:$G$324,"Flow-on")+IFERROR(INDEX(CALC_Margins!$C$5:$J$15,MATCH($A102,CALC_Margins!$A$5:$A$15,0),6),0)</f>
        <v/>
      </c>
      <c r="I102" s="19">
        <f>SUMIFS(CALC_Strip!$L$5:$L$324,CALC_Strip!$D$5:$D$324,$A102,CALC_Strip!$B$5:$B$324,7,CALC_Strip!$G$5:$G$324,"Flow-on")+IFERROR(INDEX(CALC_Margins!$C$5:$J$15,MATCH($A102,CALC_Margins!$A$5:$A$15,0),7),0)</f>
        <v/>
      </c>
      <c r="J102" s="19">
        <f>SUMIFS(CALC_Strip!$L$5:$L$324,CALC_Strip!$D$5:$D$324,$A102,CALC_Strip!$B$5:$B$324,8,CALC_Strip!$G$5:$G$324,"Flow-on")+IFERROR(INDEX(CALC_Margins!$C$5:$J$15,MATCH($A102,CALC_Margins!$A$5:$A$15,0),8),0)</f>
        <v/>
      </c>
      <c r="K102" s="19">
        <f>SUMIFS(CALC_Strip!$L$5:$L$324,CALC_Strip!$D$5:$D$324,$A102,CALC_Strip!$B$5:$B$324,1,CALC_Strip!$G$5:$G$324,"Direct only")</f>
        <v/>
      </c>
      <c r="L102" s="19">
        <f>SUMIFS(CALC_Strip!$L$5:$L$324,CALC_Strip!$D$5:$D$324,$A102,CALC_Strip!$B$5:$B$324,2,CALC_Strip!$G$5:$G$324,"Direct only")</f>
        <v/>
      </c>
      <c r="M102" s="19">
        <f>SUMIFS(CALC_Strip!$L$5:$L$324,CALC_Strip!$D$5:$D$324,$A102,CALC_Strip!$B$5:$B$324,3,CALC_Strip!$G$5:$G$324,"Direct only")</f>
        <v/>
      </c>
      <c r="N102" s="19">
        <f>SUMIFS(CALC_Strip!$L$5:$L$324,CALC_Strip!$D$5:$D$324,$A102,CALC_Strip!$B$5:$B$324,4,CALC_Strip!$G$5:$G$324,"Direct only")</f>
        <v/>
      </c>
      <c r="O102" s="19">
        <f>SUMIFS(CALC_Strip!$L$5:$L$324,CALC_Strip!$D$5:$D$324,$A102,CALC_Strip!$B$5:$B$324,5,CALC_Strip!$G$5:$G$324,"Direct only")</f>
        <v/>
      </c>
      <c r="P102" s="19">
        <f>SUMIFS(CALC_Strip!$L$5:$L$324,CALC_Strip!$D$5:$D$324,$A102,CALC_Strip!$B$5:$B$324,6,CALC_Strip!$G$5:$G$324,"Direct only")</f>
        <v/>
      </c>
      <c r="Q102" s="19">
        <f>SUMIFS(CALC_Strip!$L$5:$L$324,CALC_Strip!$D$5:$D$324,$A102,CALC_Strip!$B$5:$B$324,7,CALC_Strip!$G$5:$G$324,"Direct only")</f>
        <v/>
      </c>
      <c r="R102" s="19">
        <f>SUMIFS(CALC_Strip!$L$5:$L$324,CALC_Strip!$D$5:$D$324,$A102,CALC_Strip!$B$5:$B$324,8,CALC_Strip!$G$5:$G$324,"Direct only")</f>
        <v/>
      </c>
      <c r="S102" s="19">
        <f>SUM($C102:$R102)</f>
        <v/>
      </c>
    </row>
    <row r="103">
      <c r="A103" s="2" t="inlineStr">
        <is>
          <t>7210</t>
        </is>
      </c>
      <c r="B103" s="2" t="inlineStr">
        <is>
          <t>Employment, travel agency and other administrative services</t>
        </is>
      </c>
      <c r="C103" s="19">
        <f>SUMIFS(CALC_Strip!$L$5:$L$324,CALC_Strip!$D$5:$D$324,$A103,CALC_Strip!$B$5:$B$324,1,CALC_Strip!$G$5:$G$324,"Flow-on")+IFERROR(INDEX(CALC_Margins!$C$5:$J$15,MATCH($A103,CALC_Margins!$A$5:$A$15,0),1),0)</f>
        <v/>
      </c>
      <c r="D103" s="19">
        <f>SUMIFS(CALC_Strip!$L$5:$L$324,CALC_Strip!$D$5:$D$324,$A103,CALC_Strip!$B$5:$B$324,2,CALC_Strip!$G$5:$G$324,"Flow-on")+IFERROR(INDEX(CALC_Margins!$C$5:$J$15,MATCH($A103,CALC_Margins!$A$5:$A$15,0),2),0)</f>
        <v/>
      </c>
      <c r="E103" s="19">
        <f>SUMIFS(CALC_Strip!$L$5:$L$324,CALC_Strip!$D$5:$D$324,$A103,CALC_Strip!$B$5:$B$324,3,CALC_Strip!$G$5:$G$324,"Flow-on")+IFERROR(INDEX(CALC_Margins!$C$5:$J$15,MATCH($A103,CALC_Margins!$A$5:$A$15,0),3),0)</f>
        <v/>
      </c>
      <c r="F103" s="19">
        <f>SUMIFS(CALC_Strip!$L$5:$L$324,CALC_Strip!$D$5:$D$324,$A103,CALC_Strip!$B$5:$B$324,4,CALC_Strip!$G$5:$G$324,"Flow-on")+IFERROR(INDEX(CALC_Margins!$C$5:$J$15,MATCH($A103,CALC_Margins!$A$5:$A$15,0),4),0)</f>
        <v/>
      </c>
      <c r="G103" s="19">
        <f>SUMIFS(CALC_Strip!$L$5:$L$324,CALC_Strip!$D$5:$D$324,$A103,CALC_Strip!$B$5:$B$324,5,CALC_Strip!$G$5:$G$324,"Flow-on")+IFERROR(INDEX(CALC_Margins!$C$5:$J$15,MATCH($A103,CALC_Margins!$A$5:$A$15,0),5),0)</f>
        <v/>
      </c>
      <c r="H103" s="19">
        <f>SUMIFS(CALC_Strip!$L$5:$L$324,CALC_Strip!$D$5:$D$324,$A103,CALC_Strip!$B$5:$B$324,6,CALC_Strip!$G$5:$G$324,"Flow-on")+IFERROR(INDEX(CALC_Margins!$C$5:$J$15,MATCH($A103,CALC_Margins!$A$5:$A$15,0),6),0)</f>
        <v/>
      </c>
      <c r="I103" s="19">
        <f>SUMIFS(CALC_Strip!$L$5:$L$324,CALC_Strip!$D$5:$D$324,$A103,CALC_Strip!$B$5:$B$324,7,CALC_Strip!$G$5:$G$324,"Flow-on")+IFERROR(INDEX(CALC_Margins!$C$5:$J$15,MATCH($A103,CALC_Margins!$A$5:$A$15,0),7),0)</f>
        <v/>
      </c>
      <c r="J103" s="19">
        <f>SUMIFS(CALC_Strip!$L$5:$L$324,CALC_Strip!$D$5:$D$324,$A103,CALC_Strip!$B$5:$B$324,8,CALC_Strip!$G$5:$G$324,"Flow-on")+IFERROR(INDEX(CALC_Margins!$C$5:$J$15,MATCH($A103,CALC_Margins!$A$5:$A$15,0),8),0)</f>
        <v/>
      </c>
      <c r="K103" s="19">
        <f>SUMIFS(CALC_Strip!$L$5:$L$324,CALC_Strip!$D$5:$D$324,$A103,CALC_Strip!$B$5:$B$324,1,CALC_Strip!$G$5:$G$324,"Direct only")</f>
        <v/>
      </c>
      <c r="L103" s="19">
        <f>SUMIFS(CALC_Strip!$L$5:$L$324,CALC_Strip!$D$5:$D$324,$A103,CALC_Strip!$B$5:$B$324,2,CALC_Strip!$G$5:$G$324,"Direct only")</f>
        <v/>
      </c>
      <c r="M103" s="19">
        <f>SUMIFS(CALC_Strip!$L$5:$L$324,CALC_Strip!$D$5:$D$324,$A103,CALC_Strip!$B$5:$B$324,3,CALC_Strip!$G$5:$G$324,"Direct only")</f>
        <v/>
      </c>
      <c r="N103" s="19">
        <f>SUMIFS(CALC_Strip!$L$5:$L$324,CALC_Strip!$D$5:$D$324,$A103,CALC_Strip!$B$5:$B$324,4,CALC_Strip!$G$5:$G$324,"Direct only")</f>
        <v/>
      </c>
      <c r="O103" s="19">
        <f>SUMIFS(CALC_Strip!$L$5:$L$324,CALC_Strip!$D$5:$D$324,$A103,CALC_Strip!$B$5:$B$324,5,CALC_Strip!$G$5:$G$324,"Direct only")</f>
        <v/>
      </c>
      <c r="P103" s="19">
        <f>SUMIFS(CALC_Strip!$L$5:$L$324,CALC_Strip!$D$5:$D$324,$A103,CALC_Strip!$B$5:$B$324,6,CALC_Strip!$G$5:$G$324,"Direct only")</f>
        <v/>
      </c>
      <c r="Q103" s="19">
        <f>SUMIFS(CALC_Strip!$L$5:$L$324,CALC_Strip!$D$5:$D$324,$A103,CALC_Strip!$B$5:$B$324,7,CALC_Strip!$G$5:$G$324,"Direct only")</f>
        <v/>
      </c>
      <c r="R103" s="19">
        <f>SUMIFS(CALC_Strip!$L$5:$L$324,CALC_Strip!$D$5:$D$324,$A103,CALC_Strip!$B$5:$B$324,8,CALC_Strip!$G$5:$G$324,"Direct only")</f>
        <v/>
      </c>
      <c r="S103" s="19">
        <f>SUM($C103:$R103)</f>
        <v/>
      </c>
    </row>
    <row r="104">
      <c r="A104" s="2" t="inlineStr">
        <is>
          <t>7310</t>
        </is>
      </c>
      <c r="B104" s="2" t="inlineStr">
        <is>
          <t>Building cleaning, pest control and other support services</t>
        </is>
      </c>
      <c r="C104" s="19">
        <f>SUMIFS(CALC_Strip!$L$5:$L$324,CALC_Strip!$D$5:$D$324,$A104,CALC_Strip!$B$5:$B$324,1,CALC_Strip!$G$5:$G$324,"Flow-on")+IFERROR(INDEX(CALC_Margins!$C$5:$J$15,MATCH($A104,CALC_Margins!$A$5:$A$15,0),1),0)</f>
        <v/>
      </c>
      <c r="D104" s="19">
        <f>SUMIFS(CALC_Strip!$L$5:$L$324,CALC_Strip!$D$5:$D$324,$A104,CALC_Strip!$B$5:$B$324,2,CALC_Strip!$G$5:$G$324,"Flow-on")+IFERROR(INDEX(CALC_Margins!$C$5:$J$15,MATCH($A104,CALC_Margins!$A$5:$A$15,0),2),0)</f>
        <v/>
      </c>
      <c r="E104" s="19">
        <f>SUMIFS(CALC_Strip!$L$5:$L$324,CALC_Strip!$D$5:$D$324,$A104,CALC_Strip!$B$5:$B$324,3,CALC_Strip!$G$5:$G$324,"Flow-on")+IFERROR(INDEX(CALC_Margins!$C$5:$J$15,MATCH($A104,CALC_Margins!$A$5:$A$15,0),3),0)</f>
        <v/>
      </c>
      <c r="F104" s="19">
        <f>SUMIFS(CALC_Strip!$L$5:$L$324,CALC_Strip!$D$5:$D$324,$A104,CALC_Strip!$B$5:$B$324,4,CALC_Strip!$G$5:$G$324,"Flow-on")+IFERROR(INDEX(CALC_Margins!$C$5:$J$15,MATCH($A104,CALC_Margins!$A$5:$A$15,0),4),0)</f>
        <v/>
      </c>
      <c r="G104" s="19">
        <f>SUMIFS(CALC_Strip!$L$5:$L$324,CALC_Strip!$D$5:$D$324,$A104,CALC_Strip!$B$5:$B$324,5,CALC_Strip!$G$5:$G$324,"Flow-on")+IFERROR(INDEX(CALC_Margins!$C$5:$J$15,MATCH($A104,CALC_Margins!$A$5:$A$15,0),5),0)</f>
        <v/>
      </c>
      <c r="H104" s="19">
        <f>SUMIFS(CALC_Strip!$L$5:$L$324,CALC_Strip!$D$5:$D$324,$A104,CALC_Strip!$B$5:$B$324,6,CALC_Strip!$G$5:$G$324,"Flow-on")+IFERROR(INDEX(CALC_Margins!$C$5:$J$15,MATCH($A104,CALC_Margins!$A$5:$A$15,0),6),0)</f>
        <v/>
      </c>
      <c r="I104" s="19">
        <f>SUMIFS(CALC_Strip!$L$5:$L$324,CALC_Strip!$D$5:$D$324,$A104,CALC_Strip!$B$5:$B$324,7,CALC_Strip!$G$5:$G$324,"Flow-on")+IFERROR(INDEX(CALC_Margins!$C$5:$J$15,MATCH($A104,CALC_Margins!$A$5:$A$15,0),7),0)</f>
        <v/>
      </c>
      <c r="J104" s="19">
        <f>SUMIFS(CALC_Strip!$L$5:$L$324,CALC_Strip!$D$5:$D$324,$A104,CALC_Strip!$B$5:$B$324,8,CALC_Strip!$G$5:$G$324,"Flow-on")+IFERROR(INDEX(CALC_Margins!$C$5:$J$15,MATCH($A104,CALC_Margins!$A$5:$A$15,0),8),0)</f>
        <v/>
      </c>
      <c r="K104" s="19">
        <f>SUMIFS(CALC_Strip!$L$5:$L$324,CALC_Strip!$D$5:$D$324,$A104,CALC_Strip!$B$5:$B$324,1,CALC_Strip!$G$5:$G$324,"Direct only")</f>
        <v/>
      </c>
      <c r="L104" s="19">
        <f>SUMIFS(CALC_Strip!$L$5:$L$324,CALC_Strip!$D$5:$D$324,$A104,CALC_Strip!$B$5:$B$324,2,CALC_Strip!$G$5:$G$324,"Direct only")</f>
        <v/>
      </c>
      <c r="M104" s="19">
        <f>SUMIFS(CALC_Strip!$L$5:$L$324,CALC_Strip!$D$5:$D$324,$A104,CALC_Strip!$B$5:$B$324,3,CALC_Strip!$G$5:$G$324,"Direct only")</f>
        <v/>
      </c>
      <c r="N104" s="19">
        <f>SUMIFS(CALC_Strip!$L$5:$L$324,CALC_Strip!$D$5:$D$324,$A104,CALC_Strip!$B$5:$B$324,4,CALC_Strip!$G$5:$G$324,"Direct only")</f>
        <v/>
      </c>
      <c r="O104" s="19">
        <f>SUMIFS(CALC_Strip!$L$5:$L$324,CALC_Strip!$D$5:$D$324,$A104,CALC_Strip!$B$5:$B$324,5,CALC_Strip!$G$5:$G$324,"Direct only")</f>
        <v/>
      </c>
      <c r="P104" s="19">
        <f>SUMIFS(CALC_Strip!$L$5:$L$324,CALC_Strip!$D$5:$D$324,$A104,CALC_Strip!$B$5:$B$324,6,CALC_Strip!$G$5:$G$324,"Direct only")</f>
        <v/>
      </c>
      <c r="Q104" s="19">
        <f>SUMIFS(CALC_Strip!$L$5:$L$324,CALC_Strip!$D$5:$D$324,$A104,CALC_Strip!$B$5:$B$324,7,CALC_Strip!$G$5:$G$324,"Direct only")</f>
        <v/>
      </c>
      <c r="R104" s="19">
        <f>SUMIFS(CALC_Strip!$L$5:$L$324,CALC_Strip!$D$5:$D$324,$A104,CALC_Strip!$B$5:$B$324,8,CALC_Strip!$G$5:$G$324,"Direct only")</f>
        <v/>
      </c>
      <c r="S104" s="19">
        <f>SUM($C104:$R104)</f>
        <v/>
      </c>
    </row>
    <row r="105">
      <c r="A105" s="2" t="inlineStr">
        <is>
          <t>7501</t>
        </is>
      </c>
      <c r="B105" s="2" t="inlineStr">
        <is>
          <t>Public administration and regulatory services</t>
        </is>
      </c>
      <c r="C105" s="19">
        <f>SUMIFS(CALC_Strip!$L$5:$L$324,CALC_Strip!$D$5:$D$324,$A105,CALC_Strip!$B$5:$B$324,1,CALC_Strip!$G$5:$G$324,"Flow-on")+IFERROR(INDEX(CALC_Margins!$C$5:$J$15,MATCH($A105,CALC_Margins!$A$5:$A$15,0),1),0)</f>
        <v/>
      </c>
      <c r="D105" s="19">
        <f>SUMIFS(CALC_Strip!$L$5:$L$324,CALC_Strip!$D$5:$D$324,$A105,CALC_Strip!$B$5:$B$324,2,CALC_Strip!$G$5:$G$324,"Flow-on")+IFERROR(INDEX(CALC_Margins!$C$5:$J$15,MATCH($A105,CALC_Margins!$A$5:$A$15,0),2),0)</f>
        <v/>
      </c>
      <c r="E105" s="19">
        <f>SUMIFS(CALC_Strip!$L$5:$L$324,CALC_Strip!$D$5:$D$324,$A105,CALC_Strip!$B$5:$B$324,3,CALC_Strip!$G$5:$G$324,"Flow-on")+IFERROR(INDEX(CALC_Margins!$C$5:$J$15,MATCH($A105,CALC_Margins!$A$5:$A$15,0),3),0)</f>
        <v/>
      </c>
      <c r="F105" s="19">
        <f>SUMIFS(CALC_Strip!$L$5:$L$324,CALC_Strip!$D$5:$D$324,$A105,CALC_Strip!$B$5:$B$324,4,CALC_Strip!$G$5:$G$324,"Flow-on")+IFERROR(INDEX(CALC_Margins!$C$5:$J$15,MATCH($A105,CALC_Margins!$A$5:$A$15,0),4),0)</f>
        <v/>
      </c>
      <c r="G105" s="19">
        <f>SUMIFS(CALC_Strip!$L$5:$L$324,CALC_Strip!$D$5:$D$324,$A105,CALC_Strip!$B$5:$B$324,5,CALC_Strip!$G$5:$G$324,"Flow-on")+IFERROR(INDEX(CALC_Margins!$C$5:$J$15,MATCH($A105,CALC_Margins!$A$5:$A$15,0),5),0)</f>
        <v/>
      </c>
      <c r="H105" s="19">
        <f>SUMIFS(CALC_Strip!$L$5:$L$324,CALC_Strip!$D$5:$D$324,$A105,CALC_Strip!$B$5:$B$324,6,CALC_Strip!$G$5:$G$324,"Flow-on")+IFERROR(INDEX(CALC_Margins!$C$5:$J$15,MATCH($A105,CALC_Margins!$A$5:$A$15,0),6),0)</f>
        <v/>
      </c>
      <c r="I105" s="19">
        <f>SUMIFS(CALC_Strip!$L$5:$L$324,CALC_Strip!$D$5:$D$324,$A105,CALC_Strip!$B$5:$B$324,7,CALC_Strip!$G$5:$G$324,"Flow-on")+IFERROR(INDEX(CALC_Margins!$C$5:$J$15,MATCH($A105,CALC_Margins!$A$5:$A$15,0),7),0)</f>
        <v/>
      </c>
      <c r="J105" s="19">
        <f>SUMIFS(CALC_Strip!$L$5:$L$324,CALC_Strip!$D$5:$D$324,$A105,CALC_Strip!$B$5:$B$324,8,CALC_Strip!$G$5:$G$324,"Flow-on")+IFERROR(INDEX(CALC_Margins!$C$5:$J$15,MATCH($A105,CALC_Margins!$A$5:$A$15,0),8),0)</f>
        <v/>
      </c>
      <c r="K105" s="19">
        <f>SUMIFS(CALC_Strip!$L$5:$L$324,CALC_Strip!$D$5:$D$324,$A105,CALC_Strip!$B$5:$B$324,1,CALC_Strip!$G$5:$G$324,"Direct only")</f>
        <v/>
      </c>
      <c r="L105" s="19">
        <f>SUMIFS(CALC_Strip!$L$5:$L$324,CALC_Strip!$D$5:$D$324,$A105,CALC_Strip!$B$5:$B$324,2,CALC_Strip!$G$5:$G$324,"Direct only")</f>
        <v/>
      </c>
      <c r="M105" s="19">
        <f>SUMIFS(CALC_Strip!$L$5:$L$324,CALC_Strip!$D$5:$D$324,$A105,CALC_Strip!$B$5:$B$324,3,CALC_Strip!$G$5:$G$324,"Direct only")</f>
        <v/>
      </c>
      <c r="N105" s="19">
        <f>SUMIFS(CALC_Strip!$L$5:$L$324,CALC_Strip!$D$5:$D$324,$A105,CALC_Strip!$B$5:$B$324,4,CALC_Strip!$G$5:$G$324,"Direct only")</f>
        <v/>
      </c>
      <c r="O105" s="19">
        <f>SUMIFS(CALC_Strip!$L$5:$L$324,CALC_Strip!$D$5:$D$324,$A105,CALC_Strip!$B$5:$B$324,5,CALC_Strip!$G$5:$G$324,"Direct only")</f>
        <v/>
      </c>
      <c r="P105" s="19">
        <f>SUMIFS(CALC_Strip!$L$5:$L$324,CALC_Strip!$D$5:$D$324,$A105,CALC_Strip!$B$5:$B$324,6,CALC_Strip!$G$5:$G$324,"Direct only")</f>
        <v/>
      </c>
      <c r="Q105" s="19">
        <f>SUMIFS(CALC_Strip!$L$5:$L$324,CALC_Strip!$D$5:$D$324,$A105,CALC_Strip!$B$5:$B$324,7,CALC_Strip!$G$5:$G$324,"Direct only")</f>
        <v/>
      </c>
      <c r="R105" s="19">
        <f>SUMIFS(CALC_Strip!$L$5:$L$324,CALC_Strip!$D$5:$D$324,$A105,CALC_Strip!$B$5:$B$324,8,CALC_Strip!$G$5:$G$324,"Direct only")</f>
        <v/>
      </c>
      <c r="S105" s="19">
        <f>SUM($C105:$R105)</f>
        <v/>
      </c>
    </row>
    <row r="106">
      <c r="A106" s="2" t="inlineStr">
        <is>
          <t>7601</t>
        </is>
      </c>
      <c r="B106" s="2" t="inlineStr">
        <is>
          <t>Defence</t>
        </is>
      </c>
      <c r="C106" s="19">
        <f>SUMIFS(CALC_Strip!$L$5:$L$324,CALC_Strip!$D$5:$D$324,$A106,CALC_Strip!$B$5:$B$324,1,CALC_Strip!$G$5:$G$324,"Flow-on")+IFERROR(INDEX(CALC_Margins!$C$5:$J$15,MATCH($A106,CALC_Margins!$A$5:$A$15,0),1),0)</f>
        <v/>
      </c>
      <c r="D106" s="19">
        <f>SUMIFS(CALC_Strip!$L$5:$L$324,CALC_Strip!$D$5:$D$324,$A106,CALC_Strip!$B$5:$B$324,2,CALC_Strip!$G$5:$G$324,"Flow-on")+IFERROR(INDEX(CALC_Margins!$C$5:$J$15,MATCH($A106,CALC_Margins!$A$5:$A$15,0),2),0)</f>
        <v/>
      </c>
      <c r="E106" s="19">
        <f>SUMIFS(CALC_Strip!$L$5:$L$324,CALC_Strip!$D$5:$D$324,$A106,CALC_Strip!$B$5:$B$324,3,CALC_Strip!$G$5:$G$324,"Flow-on")+IFERROR(INDEX(CALC_Margins!$C$5:$J$15,MATCH($A106,CALC_Margins!$A$5:$A$15,0),3),0)</f>
        <v/>
      </c>
      <c r="F106" s="19">
        <f>SUMIFS(CALC_Strip!$L$5:$L$324,CALC_Strip!$D$5:$D$324,$A106,CALC_Strip!$B$5:$B$324,4,CALC_Strip!$G$5:$G$324,"Flow-on")+IFERROR(INDEX(CALC_Margins!$C$5:$J$15,MATCH($A106,CALC_Margins!$A$5:$A$15,0),4),0)</f>
        <v/>
      </c>
      <c r="G106" s="19">
        <f>SUMIFS(CALC_Strip!$L$5:$L$324,CALC_Strip!$D$5:$D$324,$A106,CALC_Strip!$B$5:$B$324,5,CALC_Strip!$G$5:$G$324,"Flow-on")+IFERROR(INDEX(CALC_Margins!$C$5:$J$15,MATCH($A106,CALC_Margins!$A$5:$A$15,0),5),0)</f>
        <v/>
      </c>
      <c r="H106" s="19">
        <f>SUMIFS(CALC_Strip!$L$5:$L$324,CALC_Strip!$D$5:$D$324,$A106,CALC_Strip!$B$5:$B$324,6,CALC_Strip!$G$5:$G$324,"Flow-on")+IFERROR(INDEX(CALC_Margins!$C$5:$J$15,MATCH($A106,CALC_Margins!$A$5:$A$15,0),6),0)</f>
        <v/>
      </c>
      <c r="I106" s="19">
        <f>SUMIFS(CALC_Strip!$L$5:$L$324,CALC_Strip!$D$5:$D$324,$A106,CALC_Strip!$B$5:$B$324,7,CALC_Strip!$G$5:$G$324,"Flow-on")+IFERROR(INDEX(CALC_Margins!$C$5:$J$15,MATCH($A106,CALC_Margins!$A$5:$A$15,0),7),0)</f>
        <v/>
      </c>
      <c r="J106" s="19">
        <f>SUMIFS(CALC_Strip!$L$5:$L$324,CALC_Strip!$D$5:$D$324,$A106,CALC_Strip!$B$5:$B$324,8,CALC_Strip!$G$5:$G$324,"Flow-on")+IFERROR(INDEX(CALC_Margins!$C$5:$J$15,MATCH($A106,CALC_Margins!$A$5:$A$15,0),8),0)</f>
        <v/>
      </c>
      <c r="K106" s="19">
        <f>SUMIFS(CALC_Strip!$L$5:$L$324,CALC_Strip!$D$5:$D$324,$A106,CALC_Strip!$B$5:$B$324,1,CALC_Strip!$G$5:$G$324,"Direct only")</f>
        <v/>
      </c>
      <c r="L106" s="19">
        <f>SUMIFS(CALC_Strip!$L$5:$L$324,CALC_Strip!$D$5:$D$324,$A106,CALC_Strip!$B$5:$B$324,2,CALC_Strip!$G$5:$G$324,"Direct only")</f>
        <v/>
      </c>
      <c r="M106" s="19">
        <f>SUMIFS(CALC_Strip!$L$5:$L$324,CALC_Strip!$D$5:$D$324,$A106,CALC_Strip!$B$5:$B$324,3,CALC_Strip!$G$5:$G$324,"Direct only")</f>
        <v/>
      </c>
      <c r="N106" s="19">
        <f>SUMIFS(CALC_Strip!$L$5:$L$324,CALC_Strip!$D$5:$D$324,$A106,CALC_Strip!$B$5:$B$324,4,CALC_Strip!$G$5:$G$324,"Direct only")</f>
        <v/>
      </c>
      <c r="O106" s="19">
        <f>SUMIFS(CALC_Strip!$L$5:$L$324,CALC_Strip!$D$5:$D$324,$A106,CALC_Strip!$B$5:$B$324,5,CALC_Strip!$G$5:$G$324,"Direct only")</f>
        <v/>
      </c>
      <c r="P106" s="19">
        <f>SUMIFS(CALC_Strip!$L$5:$L$324,CALC_Strip!$D$5:$D$324,$A106,CALC_Strip!$B$5:$B$324,6,CALC_Strip!$G$5:$G$324,"Direct only")</f>
        <v/>
      </c>
      <c r="Q106" s="19">
        <f>SUMIFS(CALC_Strip!$L$5:$L$324,CALC_Strip!$D$5:$D$324,$A106,CALC_Strip!$B$5:$B$324,7,CALC_Strip!$G$5:$G$324,"Direct only")</f>
        <v/>
      </c>
      <c r="R106" s="19">
        <f>SUMIFS(CALC_Strip!$L$5:$L$324,CALC_Strip!$D$5:$D$324,$A106,CALC_Strip!$B$5:$B$324,8,CALC_Strip!$G$5:$G$324,"Direct only")</f>
        <v/>
      </c>
      <c r="S106" s="19">
        <f>SUM($C106:$R106)</f>
        <v/>
      </c>
    </row>
    <row r="107">
      <c r="A107" s="2" t="inlineStr">
        <is>
          <t>7701</t>
        </is>
      </c>
      <c r="B107" s="2" t="inlineStr">
        <is>
          <t>Public order and safety</t>
        </is>
      </c>
      <c r="C107" s="19">
        <f>SUMIFS(CALC_Strip!$L$5:$L$324,CALC_Strip!$D$5:$D$324,$A107,CALC_Strip!$B$5:$B$324,1,CALC_Strip!$G$5:$G$324,"Flow-on")+IFERROR(INDEX(CALC_Margins!$C$5:$J$15,MATCH($A107,CALC_Margins!$A$5:$A$15,0),1),0)</f>
        <v/>
      </c>
      <c r="D107" s="19">
        <f>SUMIFS(CALC_Strip!$L$5:$L$324,CALC_Strip!$D$5:$D$324,$A107,CALC_Strip!$B$5:$B$324,2,CALC_Strip!$G$5:$G$324,"Flow-on")+IFERROR(INDEX(CALC_Margins!$C$5:$J$15,MATCH($A107,CALC_Margins!$A$5:$A$15,0),2),0)</f>
        <v/>
      </c>
      <c r="E107" s="19">
        <f>SUMIFS(CALC_Strip!$L$5:$L$324,CALC_Strip!$D$5:$D$324,$A107,CALC_Strip!$B$5:$B$324,3,CALC_Strip!$G$5:$G$324,"Flow-on")+IFERROR(INDEX(CALC_Margins!$C$5:$J$15,MATCH($A107,CALC_Margins!$A$5:$A$15,0),3),0)</f>
        <v/>
      </c>
      <c r="F107" s="19">
        <f>SUMIFS(CALC_Strip!$L$5:$L$324,CALC_Strip!$D$5:$D$324,$A107,CALC_Strip!$B$5:$B$324,4,CALC_Strip!$G$5:$G$324,"Flow-on")+IFERROR(INDEX(CALC_Margins!$C$5:$J$15,MATCH($A107,CALC_Margins!$A$5:$A$15,0),4),0)</f>
        <v/>
      </c>
      <c r="G107" s="19">
        <f>SUMIFS(CALC_Strip!$L$5:$L$324,CALC_Strip!$D$5:$D$324,$A107,CALC_Strip!$B$5:$B$324,5,CALC_Strip!$G$5:$G$324,"Flow-on")+IFERROR(INDEX(CALC_Margins!$C$5:$J$15,MATCH($A107,CALC_Margins!$A$5:$A$15,0),5),0)</f>
        <v/>
      </c>
      <c r="H107" s="19">
        <f>SUMIFS(CALC_Strip!$L$5:$L$324,CALC_Strip!$D$5:$D$324,$A107,CALC_Strip!$B$5:$B$324,6,CALC_Strip!$G$5:$G$324,"Flow-on")+IFERROR(INDEX(CALC_Margins!$C$5:$J$15,MATCH($A107,CALC_Margins!$A$5:$A$15,0),6),0)</f>
        <v/>
      </c>
      <c r="I107" s="19">
        <f>SUMIFS(CALC_Strip!$L$5:$L$324,CALC_Strip!$D$5:$D$324,$A107,CALC_Strip!$B$5:$B$324,7,CALC_Strip!$G$5:$G$324,"Flow-on")+IFERROR(INDEX(CALC_Margins!$C$5:$J$15,MATCH($A107,CALC_Margins!$A$5:$A$15,0),7),0)</f>
        <v/>
      </c>
      <c r="J107" s="19">
        <f>SUMIFS(CALC_Strip!$L$5:$L$324,CALC_Strip!$D$5:$D$324,$A107,CALC_Strip!$B$5:$B$324,8,CALC_Strip!$G$5:$G$324,"Flow-on")+IFERROR(INDEX(CALC_Margins!$C$5:$J$15,MATCH($A107,CALC_Margins!$A$5:$A$15,0),8),0)</f>
        <v/>
      </c>
      <c r="K107" s="19">
        <f>SUMIFS(CALC_Strip!$L$5:$L$324,CALC_Strip!$D$5:$D$324,$A107,CALC_Strip!$B$5:$B$324,1,CALC_Strip!$G$5:$G$324,"Direct only")</f>
        <v/>
      </c>
      <c r="L107" s="19">
        <f>SUMIFS(CALC_Strip!$L$5:$L$324,CALC_Strip!$D$5:$D$324,$A107,CALC_Strip!$B$5:$B$324,2,CALC_Strip!$G$5:$G$324,"Direct only")</f>
        <v/>
      </c>
      <c r="M107" s="19">
        <f>SUMIFS(CALC_Strip!$L$5:$L$324,CALC_Strip!$D$5:$D$324,$A107,CALC_Strip!$B$5:$B$324,3,CALC_Strip!$G$5:$G$324,"Direct only")</f>
        <v/>
      </c>
      <c r="N107" s="19">
        <f>SUMIFS(CALC_Strip!$L$5:$L$324,CALC_Strip!$D$5:$D$324,$A107,CALC_Strip!$B$5:$B$324,4,CALC_Strip!$G$5:$G$324,"Direct only")</f>
        <v/>
      </c>
      <c r="O107" s="19">
        <f>SUMIFS(CALC_Strip!$L$5:$L$324,CALC_Strip!$D$5:$D$324,$A107,CALC_Strip!$B$5:$B$324,5,CALC_Strip!$G$5:$G$324,"Direct only")</f>
        <v/>
      </c>
      <c r="P107" s="19">
        <f>SUMIFS(CALC_Strip!$L$5:$L$324,CALC_Strip!$D$5:$D$324,$A107,CALC_Strip!$B$5:$B$324,6,CALC_Strip!$G$5:$G$324,"Direct only")</f>
        <v/>
      </c>
      <c r="Q107" s="19">
        <f>SUMIFS(CALC_Strip!$L$5:$L$324,CALC_Strip!$D$5:$D$324,$A107,CALC_Strip!$B$5:$B$324,7,CALC_Strip!$G$5:$G$324,"Direct only")</f>
        <v/>
      </c>
      <c r="R107" s="19">
        <f>SUMIFS(CALC_Strip!$L$5:$L$324,CALC_Strip!$D$5:$D$324,$A107,CALC_Strip!$B$5:$B$324,8,CALC_Strip!$G$5:$G$324,"Direct only")</f>
        <v/>
      </c>
      <c r="S107" s="19">
        <f>SUM($C107:$R107)</f>
        <v/>
      </c>
    </row>
    <row r="108">
      <c r="A108" s="2" t="inlineStr">
        <is>
          <t>8010</t>
        </is>
      </c>
      <c r="B108" s="2" t="inlineStr">
        <is>
          <t>Primary and secondary education services (including pre-schools and special schools)</t>
        </is>
      </c>
      <c r="C108" s="19">
        <f>SUMIFS(CALC_Strip!$L$5:$L$324,CALC_Strip!$D$5:$D$324,$A108,CALC_Strip!$B$5:$B$324,1,CALC_Strip!$G$5:$G$324,"Flow-on")+IFERROR(INDEX(CALC_Margins!$C$5:$J$15,MATCH($A108,CALC_Margins!$A$5:$A$15,0),1),0)</f>
        <v/>
      </c>
      <c r="D108" s="19">
        <f>SUMIFS(CALC_Strip!$L$5:$L$324,CALC_Strip!$D$5:$D$324,$A108,CALC_Strip!$B$5:$B$324,2,CALC_Strip!$G$5:$G$324,"Flow-on")+IFERROR(INDEX(CALC_Margins!$C$5:$J$15,MATCH($A108,CALC_Margins!$A$5:$A$15,0),2),0)</f>
        <v/>
      </c>
      <c r="E108" s="19">
        <f>SUMIFS(CALC_Strip!$L$5:$L$324,CALC_Strip!$D$5:$D$324,$A108,CALC_Strip!$B$5:$B$324,3,CALC_Strip!$G$5:$G$324,"Flow-on")+IFERROR(INDEX(CALC_Margins!$C$5:$J$15,MATCH($A108,CALC_Margins!$A$5:$A$15,0),3),0)</f>
        <v/>
      </c>
      <c r="F108" s="19">
        <f>SUMIFS(CALC_Strip!$L$5:$L$324,CALC_Strip!$D$5:$D$324,$A108,CALC_Strip!$B$5:$B$324,4,CALC_Strip!$G$5:$G$324,"Flow-on")+IFERROR(INDEX(CALC_Margins!$C$5:$J$15,MATCH($A108,CALC_Margins!$A$5:$A$15,0),4),0)</f>
        <v/>
      </c>
      <c r="G108" s="19">
        <f>SUMIFS(CALC_Strip!$L$5:$L$324,CALC_Strip!$D$5:$D$324,$A108,CALC_Strip!$B$5:$B$324,5,CALC_Strip!$G$5:$G$324,"Flow-on")+IFERROR(INDEX(CALC_Margins!$C$5:$J$15,MATCH($A108,CALC_Margins!$A$5:$A$15,0),5),0)</f>
        <v/>
      </c>
      <c r="H108" s="19">
        <f>SUMIFS(CALC_Strip!$L$5:$L$324,CALC_Strip!$D$5:$D$324,$A108,CALC_Strip!$B$5:$B$324,6,CALC_Strip!$G$5:$G$324,"Flow-on")+IFERROR(INDEX(CALC_Margins!$C$5:$J$15,MATCH($A108,CALC_Margins!$A$5:$A$15,0),6),0)</f>
        <v/>
      </c>
      <c r="I108" s="19">
        <f>SUMIFS(CALC_Strip!$L$5:$L$324,CALC_Strip!$D$5:$D$324,$A108,CALC_Strip!$B$5:$B$324,7,CALC_Strip!$G$5:$G$324,"Flow-on")+IFERROR(INDEX(CALC_Margins!$C$5:$J$15,MATCH($A108,CALC_Margins!$A$5:$A$15,0),7),0)</f>
        <v/>
      </c>
      <c r="J108" s="19">
        <f>SUMIFS(CALC_Strip!$L$5:$L$324,CALC_Strip!$D$5:$D$324,$A108,CALC_Strip!$B$5:$B$324,8,CALC_Strip!$G$5:$G$324,"Flow-on")+IFERROR(INDEX(CALC_Margins!$C$5:$J$15,MATCH($A108,CALC_Margins!$A$5:$A$15,0),8),0)</f>
        <v/>
      </c>
      <c r="K108" s="19">
        <f>SUMIFS(CALC_Strip!$L$5:$L$324,CALC_Strip!$D$5:$D$324,$A108,CALC_Strip!$B$5:$B$324,1,CALC_Strip!$G$5:$G$324,"Direct only")</f>
        <v/>
      </c>
      <c r="L108" s="19">
        <f>SUMIFS(CALC_Strip!$L$5:$L$324,CALC_Strip!$D$5:$D$324,$A108,CALC_Strip!$B$5:$B$324,2,CALC_Strip!$G$5:$G$324,"Direct only")</f>
        <v/>
      </c>
      <c r="M108" s="19">
        <f>SUMIFS(CALC_Strip!$L$5:$L$324,CALC_Strip!$D$5:$D$324,$A108,CALC_Strip!$B$5:$B$324,3,CALC_Strip!$G$5:$G$324,"Direct only")</f>
        <v/>
      </c>
      <c r="N108" s="19">
        <f>SUMIFS(CALC_Strip!$L$5:$L$324,CALC_Strip!$D$5:$D$324,$A108,CALC_Strip!$B$5:$B$324,4,CALC_Strip!$G$5:$G$324,"Direct only")</f>
        <v/>
      </c>
      <c r="O108" s="19">
        <f>SUMIFS(CALC_Strip!$L$5:$L$324,CALC_Strip!$D$5:$D$324,$A108,CALC_Strip!$B$5:$B$324,5,CALC_Strip!$G$5:$G$324,"Direct only")</f>
        <v/>
      </c>
      <c r="P108" s="19">
        <f>SUMIFS(CALC_Strip!$L$5:$L$324,CALC_Strip!$D$5:$D$324,$A108,CALC_Strip!$B$5:$B$324,6,CALC_Strip!$G$5:$G$324,"Direct only")</f>
        <v/>
      </c>
      <c r="Q108" s="19">
        <f>SUMIFS(CALC_Strip!$L$5:$L$324,CALC_Strip!$D$5:$D$324,$A108,CALC_Strip!$B$5:$B$324,7,CALC_Strip!$G$5:$G$324,"Direct only")</f>
        <v/>
      </c>
      <c r="R108" s="19">
        <f>SUMIFS(CALC_Strip!$L$5:$L$324,CALC_Strip!$D$5:$D$324,$A108,CALC_Strip!$B$5:$B$324,8,CALC_Strip!$G$5:$G$324,"Direct only")</f>
        <v/>
      </c>
      <c r="S108" s="19">
        <f>SUM($C108:$R108)</f>
        <v/>
      </c>
    </row>
    <row r="109">
      <c r="A109" s="2" t="inlineStr">
        <is>
          <t>8110</t>
        </is>
      </c>
      <c r="B109" s="2" t="inlineStr">
        <is>
          <t>Technical, vocational and tertiary education services (including undergraduate and postgraduate)</t>
        </is>
      </c>
      <c r="C109" s="19">
        <f>SUMIFS(CALC_Strip!$L$5:$L$324,CALC_Strip!$D$5:$D$324,$A109,CALC_Strip!$B$5:$B$324,1,CALC_Strip!$G$5:$G$324,"Flow-on")+IFERROR(INDEX(CALC_Margins!$C$5:$J$15,MATCH($A109,CALC_Margins!$A$5:$A$15,0),1),0)</f>
        <v/>
      </c>
      <c r="D109" s="19">
        <f>SUMIFS(CALC_Strip!$L$5:$L$324,CALC_Strip!$D$5:$D$324,$A109,CALC_Strip!$B$5:$B$324,2,CALC_Strip!$G$5:$G$324,"Flow-on")+IFERROR(INDEX(CALC_Margins!$C$5:$J$15,MATCH($A109,CALC_Margins!$A$5:$A$15,0),2),0)</f>
        <v/>
      </c>
      <c r="E109" s="19">
        <f>SUMIFS(CALC_Strip!$L$5:$L$324,CALC_Strip!$D$5:$D$324,$A109,CALC_Strip!$B$5:$B$324,3,CALC_Strip!$G$5:$G$324,"Flow-on")+IFERROR(INDEX(CALC_Margins!$C$5:$J$15,MATCH($A109,CALC_Margins!$A$5:$A$15,0),3),0)</f>
        <v/>
      </c>
      <c r="F109" s="19">
        <f>SUMIFS(CALC_Strip!$L$5:$L$324,CALC_Strip!$D$5:$D$324,$A109,CALC_Strip!$B$5:$B$324,4,CALC_Strip!$G$5:$G$324,"Flow-on")+IFERROR(INDEX(CALC_Margins!$C$5:$J$15,MATCH($A109,CALC_Margins!$A$5:$A$15,0),4),0)</f>
        <v/>
      </c>
      <c r="G109" s="19">
        <f>SUMIFS(CALC_Strip!$L$5:$L$324,CALC_Strip!$D$5:$D$324,$A109,CALC_Strip!$B$5:$B$324,5,CALC_Strip!$G$5:$G$324,"Flow-on")+IFERROR(INDEX(CALC_Margins!$C$5:$J$15,MATCH($A109,CALC_Margins!$A$5:$A$15,0),5),0)</f>
        <v/>
      </c>
      <c r="H109" s="19">
        <f>SUMIFS(CALC_Strip!$L$5:$L$324,CALC_Strip!$D$5:$D$324,$A109,CALC_Strip!$B$5:$B$324,6,CALC_Strip!$G$5:$G$324,"Flow-on")+IFERROR(INDEX(CALC_Margins!$C$5:$J$15,MATCH($A109,CALC_Margins!$A$5:$A$15,0),6),0)</f>
        <v/>
      </c>
      <c r="I109" s="19">
        <f>SUMIFS(CALC_Strip!$L$5:$L$324,CALC_Strip!$D$5:$D$324,$A109,CALC_Strip!$B$5:$B$324,7,CALC_Strip!$G$5:$G$324,"Flow-on")+IFERROR(INDEX(CALC_Margins!$C$5:$J$15,MATCH($A109,CALC_Margins!$A$5:$A$15,0),7),0)</f>
        <v/>
      </c>
      <c r="J109" s="19">
        <f>SUMIFS(CALC_Strip!$L$5:$L$324,CALC_Strip!$D$5:$D$324,$A109,CALC_Strip!$B$5:$B$324,8,CALC_Strip!$G$5:$G$324,"Flow-on")+IFERROR(INDEX(CALC_Margins!$C$5:$J$15,MATCH($A109,CALC_Margins!$A$5:$A$15,0),8),0)</f>
        <v/>
      </c>
      <c r="K109" s="19">
        <f>SUMIFS(CALC_Strip!$L$5:$L$324,CALC_Strip!$D$5:$D$324,$A109,CALC_Strip!$B$5:$B$324,1,CALC_Strip!$G$5:$G$324,"Direct only")</f>
        <v/>
      </c>
      <c r="L109" s="19">
        <f>SUMIFS(CALC_Strip!$L$5:$L$324,CALC_Strip!$D$5:$D$324,$A109,CALC_Strip!$B$5:$B$324,2,CALC_Strip!$G$5:$G$324,"Direct only")</f>
        <v/>
      </c>
      <c r="M109" s="19">
        <f>SUMIFS(CALC_Strip!$L$5:$L$324,CALC_Strip!$D$5:$D$324,$A109,CALC_Strip!$B$5:$B$324,3,CALC_Strip!$G$5:$G$324,"Direct only")</f>
        <v/>
      </c>
      <c r="N109" s="19">
        <f>SUMIFS(CALC_Strip!$L$5:$L$324,CALC_Strip!$D$5:$D$324,$A109,CALC_Strip!$B$5:$B$324,4,CALC_Strip!$G$5:$G$324,"Direct only")</f>
        <v/>
      </c>
      <c r="O109" s="19">
        <f>SUMIFS(CALC_Strip!$L$5:$L$324,CALC_Strip!$D$5:$D$324,$A109,CALC_Strip!$B$5:$B$324,5,CALC_Strip!$G$5:$G$324,"Direct only")</f>
        <v/>
      </c>
      <c r="P109" s="19">
        <f>SUMIFS(CALC_Strip!$L$5:$L$324,CALC_Strip!$D$5:$D$324,$A109,CALC_Strip!$B$5:$B$324,6,CALC_Strip!$G$5:$G$324,"Direct only")</f>
        <v/>
      </c>
      <c r="Q109" s="19">
        <f>SUMIFS(CALC_Strip!$L$5:$L$324,CALC_Strip!$D$5:$D$324,$A109,CALC_Strip!$B$5:$B$324,7,CALC_Strip!$G$5:$G$324,"Direct only")</f>
        <v/>
      </c>
      <c r="R109" s="19">
        <f>SUMIFS(CALC_Strip!$L$5:$L$324,CALC_Strip!$D$5:$D$324,$A109,CALC_Strip!$B$5:$B$324,8,CALC_Strip!$G$5:$G$324,"Direct only")</f>
        <v/>
      </c>
      <c r="S109" s="19">
        <f>SUM($C109:$R109)</f>
        <v/>
      </c>
    </row>
    <row r="110">
      <c r="A110" s="2" t="inlineStr">
        <is>
          <t>8210</t>
        </is>
      </c>
      <c r="B110" s="2" t="inlineStr">
        <is>
          <t>Arts, sports, adult and other education services (including community education)</t>
        </is>
      </c>
      <c r="C110" s="19">
        <f>SUMIFS(CALC_Strip!$L$5:$L$324,CALC_Strip!$D$5:$D$324,$A110,CALC_Strip!$B$5:$B$324,1,CALC_Strip!$G$5:$G$324,"Flow-on")+IFERROR(INDEX(CALC_Margins!$C$5:$J$15,MATCH($A110,CALC_Margins!$A$5:$A$15,0),1),0)</f>
        <v/>
      </c>
      <c r="D110" s="19">
        <f>SUMIFS(CALC_Strip!$L$5:$L$324,CALC_Strip!$D$5:$D$324,$A110,CALC_Strip!$B$5:$B$324,2,CALC_Strip!$G$5:$G$324,"Flow-on")+IFERROR(INDEX(CALC_Margins!$C$5:$J$15,MATCH($A110,CALC_Margins!$A$5:$A$15,0),2),0)</f>
        <v/>
      </c>
      <c r="E110" s="19">
        <f>SUMIFS(CALC_Strip!$L$5:$L$324,CALC_Strip!$D$5:$D$324,$A110,CALC_Strip!$B$5:$B$324,3,CALC_Strip!$G$5:$G$324,"Flow-on")+IFERROR(INDEX(CALC_Margins!$C$5:$J$15,MATCH($A110,CALC_Margins!$A$5:$A$15,0),3),0)</f>
        <v/>
      </c>
      <c r="F110" s="19">
        <f>SUMIFS(CALC_Strip!$L$5:$L$324,CALC_Strip!$D$5:$D$324,$A110,CALC_Strip!$B$5:$B$324,4,CALC_Strip!$G$5:$G$324,"Flow-on")+IFERROR(INDEX(CALC_Margins!$C$5:$J$15,MATCH($A110,CALC_Margins!$A$5:$A$15,0),4),0)</f>
        <v/>
      </c>
      <c r="G110" s="19">
        <f>SUMIFS(CALC_Strip!$L$5:$L$324,CALC_Strip!$D$5:$D$324,$A110,CALC_Strip!$B$5:$B$324,5,CALC_Strip!$G$5:$G$324,"Flow-on")+IFERROR(INDEX(CALC_Margins!$C$5:$J$15,MATCH($A110,CALC_Margins!$A$5:$A$15,0),5),0)</f>
        <v/>
      </c>
      <c r="H110" s="19">
        <f>SUMIFS(CALC_Strip!$L$5:$L$324,CALC_Strip!$D$5:$D$324,$A110,CALC_Strip!$B$5:$B$324,6,CALC_Strip!$G$5:$G$324,"Flow-on")+IFERROR(INDEX(CALC_Margins!$C$5:$J$15,MATCH($A110,CALC_Margins!$A$5:$A$15,0),6),0)</f>
        <v/>
      </c>
      <c r="I110" s="19">
        <f>SUMIFS(CALC_Strip!$L$5:$L$324,CALC_Strip!$D$5:$D$324,$A110,CALC_Strip!$B$5:$B$324,7,CALC_Strip!$G$5:$G$324,"Flow-on")+IFERROR(INDEX(CALC_Margins!$C$5:$J$15,MATCH($A110,CALC_Margins!$A$5:$A$15,0),7),0)</f>
        <v/>
      </c>
      <c r="J110" s="19">
        <f>SUMIFS(CALC_Strip!$L$5:$L$324,CALC_Strip!$D$5:$D$324,$A110,CALC_Strip!$B$5:$B$324,8,CALC_Strip!$G$5:$G$324,"Flow-on")+IFERROR(INDEX(CALC_Margins!$C$5:$J$15,MATCH($A110,CALC_Margins!$A$5:$A$15,0),8),0)</f>
        <v/>
      </c>
      <c r="K110" s="19">
        <f>SUMIFS(CALC_Strip!$L$5:$L$324,CALC_Strip!$D$5:$D$324,$A110,CALC_Strip!$B$5:$B$324,1,CALC_Strip!$G$5:$G$324,"Direct only")</f>
        <v/>
      </c>
      <c r="L110" s="19">
        <f>SUMIFS(CALC_Strip!$L$5:$L$324,CALC_Strip!$D$5:$D$324,$A110,CALC_Strip!$B$5:$B$324,2,CALC_Strip!$G$5:$G$324,"Direct only")</f>
        <v/>
      </c>
      <c r="M110" s="19">
        <f>SUMIFS(CALC_Strip!$L$5:$L$324,CALC_Strip!$D$5:$D$324,$A110,CALC_Strip!$B$5:$B$324,3,CALC_Strip!$G$5:$G$324,"Direct only")</f>
        <v/>
      </c>
      <c r="N110" s="19">
        <f>SUMIFS(CALC_Strip!$L$5:$L$324,CALC_Strip!$D$5:$D$324,$A110,CALC_Strip!$B$5:$B$324,4,CALC_Strip!$G$5:$G$324,"Direct only")</f>
        <v/>
      </c>
      <c r="O110" s="19">
        <f>SUMIFS(CALC_Strip!$L$5:$L$324,CALC_Strip!$D$5:$D$324,$A110,CALC_Strip!$B$5:$B$324,5,CALC_Strip!$G$5:$G$324,"Direct only")</f>
        <v/>
      </c>
      <c r="P110" s="19">
        <f>SUMIFS(CALC_Strip!$L$5:$L$324,CALC_Strip!$D$5:$D$324,$A110,CALC_Strip!$B$5:$B$324,6,CALC_Strip!$G$5:$G$324,"Direct only")</f>
        <v/>
      </c>
      <c r="Q110" s="19">
        <f>SUMIFS(CALC_Strip!$L$5:$L$324,CALC_Strip!$D$5:$D$324,$A110,CALC_Strip!$B$5:$B$324,7,CALC_Strip!$G$5:$G$324,"Direct only")</f>
        <v/>
      </c>
      <c r="R110" s="19">
        <f>SUMIFS(CALC_Strip!$L$5:$L$324,CALC_Strip!$D$5:$D$324,$A110,CALC_Strip!$B$5:$B$324,8,CALC_Strip!$G$5:$G$324,"Direct only")</f>
        <v/>
      </c>
      <c r="S110" s="19">
        <f>SUM($C110:$R110)</f>
        <v/>
      </c>
    </row>
    <row r="111">
      <c r="A111" s="2" t="inlineStr">
        <is>
          <t>8401</t>
        </is>
      </c>
      <c r="B111" s="2" t="inlineStr">
        <is>
          <t>Health care services</t>
        </is>
      </c>
      <c r="C111" s="19">
        <f>SUMIFS(CALC_Strip!$L$5:$L$324,CALC_Strip!$D$5:$D$324,$A111,CALC_Strip!$B$5:$B$324,1,CALC_Strip!$G$5:$G$324,"Flow-on")+IFERROR(INDEX(CALC_Margins!$C$5:$J$15,MATCH($A111,CALC_Margins!$A$5:$A$15,0),1),0)</f>
        <v/>
      </c>
      <c r="D111" s="19">
        <f>SUMIFS(CALC_Strip!$L$5:$L$324,CALC_Strip!$D$5:$D$324,$A111,CALC_Strip!$B$5:$B$324,2,CALC_Strip!$G$5:$G$324,"Flow-on")+IFERROR(INDEX(CALC_Margins!$C$5:$J$15,MATCH($A111,CALC_Margins!$A$5:$A$15,0),2),0)</f>
        <v/>
      </c>
      <c r="E111" s="19">
        <f>SUMIFS(CALC_Strip!$L$5:$L$324,CALC_Strip!$D$5:$D$324,$A111,CALC_Strip!$B$5:$B$324,3,CALC_Strip!$G$5:$G$324,"Flow-on")+IFERROR(INDEX(CALC_Margins!$C$5:$J$15,MATCH($A111,CALC_Margins!$A$5:$A$15,0),3),0)</f>
        <v/>
      </c>
      <c r="F111" s="19">
        <f>SUMIFS(CALC_Strip!$L$5:$L$324,CALC_Strip!$D$5:$D$324,$A111,CALC_Strip!$B$5:$B$324,4,CALC_Strip!$G$5:$G$324,"Flow-on")+IFERROR(INDEX(CALC_Margins!$C$5:$J$15,MATCH($A111,CALC_Margins!$A$5:$A$15,0),4),0)</f>
        <v/>
      </c>
      <c r="G111" s="19">
        <f>SUMIFS(CALC_Strip!$L$5:$L$324,CALC_Strip!$D$5:$D$324,$A111,CALC_Strip!$B$5:$B$324,5,CALC_Strip!$G$5:$G$324,"Flow-on")+IFERROR(INDEX(CALC_Margins!$C$5:$J$15,MATCH($A111,CALC_Margins!$A$5:$A$15,0),5),0)</f>
        <v/>
      </c>
      <c r="H111" s="19">
        <f>SUMIFS(CALC_Strip!$L$5:$L$324,CALC_Strip!$D$5:$D$324,$A111,CALC_Strip!$B$5:$B$324,6,CALC_Strip!$G$5:$G$324,"Flow-on")+IFERROR(INDEX(CALC_Margins!$C$5:$J$15,MATCH($A111,CALC_Margins!$A$5:$A$15,0),6),0)</f>
        <v/>
      </c>
      <c r="I111" s="19">
        <f>SUMIFS(CALC_Strip!$L$5:$L$324,CALC_Strip!$D$5:$D$324,$A111,CALC_Strip!$B$5:$B$324,7,CALC_Strip!$G$5:$G$324,"Flow-on")+IFERROR(INDEX(CALC_Margins!$C$5:$J$15,MATCH($A111,CALC_Margins!$A$5:$A$15,0),7),0)</f>
        <v/>
      </c>
      <c r="J111" s="19">
        <f>SUMIFS(CALC_Strip!$L$5:$L$324,CALC_Strip!$D$5:$D$324,$A111,CALC_Strip!$B$5:$B$324,8,CALC_Strip!$G$5:$G$324,"Flow-on")+IFERROR(INDEX(CALC_Margins!$C$5:$J$15,MATCH($A111,CALC_Margins!$A$5:$A$15,0),8),0)</f>
        <v/>
      </c>
      <c r="K111" s="19">
        <f>SUMIFS(CALC_Strip!$L$5:$L$324,CALC_Strip!$D$5:$D$324,$A111,CALC_Strip!$B$5:$B$324,1,CALC_Strip!$G$5:$G$324,"Direct only")</f>
        <v/>
      </c>
      <c r="L111" s="19">
        <f>SUMIFS(CALC_Strip!$L$5:$L$324,CALC_Strip!$D$5:$D$324,$A111,CALC_Strip!$B$5:$B$324,2,CALC_Strip!$G$5:$G$324,"Direct only")</f>
        <v/>
      </c>
      <c r="M111" s="19">
        <f>SUMIFS(CALC_Strip!$L$5:$L$324,CALC_Strip!$D$5:$D$324,$A111,CALC_Strip!$B$5:$B$324,3,CALC_Strip!$G$5:$G$324,"Direct only")</f>
        <v/>
      </c>
      <c r="N111" s="19">
        <f>SUMIFS(CALC_Strip!$L$5:$L$324,CALC_Strip!$D$5:$D$324,$A111,CALC_Strip!$B$5:$B$324,4,CALC_Strip!$G$5:$G$324,"Direct only")</f>
        <v/>
      </c>
      <c r="O111" s="19">
        <f>SUMIFS(CALC_Strip!$L$5:$L$324,CALC_Strip!$D$5:$D$324,$A111,CALC_Strip!$B$5:$B$324,5,CALC_Strip!$G$5:$G$324,"Direct only")</f>
        <v/>
      </c>
      <c r="P111" s="19">
        <f>SUMIFS(CALC_Strip!$L$5:$L$324,CALC_Strip!$D$5:$D$324,$A111,CALC_Strip!$B$5:$B$324,6,CALC_Strip!$G$5:$G$324,"Direct only")</f>
        <v/>
      </c>
      <c r="Q111" s="19">
        <f>SUMIFS(CALC_Strip!$L$5:$L$324,CALC_Strip!$D$5:$D$324,$A111,CALC_Strip!$B$5:$B$324,7,CALC_Strip!$G$5:$G$324,"Direct only")</f>
        <v/>
      </c>
      <c r="R111" s="19">
        <f>SUMIFS(CALC_Strip!$L$5:$L$324,CALC_Strip!$D$5:$D$324,$A111,CALC_Strip!$B$5:$B$324,8,CALC_Strip!$G$5:$G$324,"Direct only")</f>
        <v/>
      </c>
      <c r="S111" s="19">
        <f>SUM($C111:$R111)</f>
        <v/>
      </c>
    </row>
    <row r="112">
      <c r="A112" s="2" t="inlineStr">
        <is>
          <t>8601</t>
        </is>
      </c>
      <c r="B112" s="2" t="inlineStr">
        <is>
          <t>Residential care and social assistance services</t>
        </is>
      </c>
      <c r="C112" s="19">
        <f>SUMIFS(CALC_Strip!$L$5:$L$324,CALC_Strip!$D$5:$D$324,$A112,CALC_Strip!$B$5:$B$324,1,CALC_Strip!$G$5:$G$324,"Flow-on")+IFERROR(INDEX(CALC_Margins!$C$5:$J$15,MATCH($A112,CALC_Margins!$A$5:$A$15,0),1),0)</f>
        <v/>
      </c>
      <c r="D112" s="19">
        <f>SUMIFS(CALC_Strip!$L$5:$L$324,CALC_Strip!$D$5:$D$324,$A112,CALC_Strip!$B$5:$B$324,2,CALC_Strip!$G$5:$G$324,"Flow-on")+IFERROR(INDEX(CALC_Margins!$C$5:$J$15,MATCH($A112,CALC_Margins!$A$5:$A$15,0),2),0)</f>
        <v/>
      </c>
      <c r="E112" s="19">
        <f>SUMIFS(CALC_Strip!$L$5:$L$324,CALC_Strip!$D$5:$D$324,$A112,CALC_Strip!$B$5:$B$324,3,CALC_Strip!$G$5:$G$324,"Flow-on")+IFERROR(INDEX(CALC_Margins!$C$5:$J$15,MATCH($A112,CALC_Margins!$A$5:$A$15,0),3),0)</f>
        <v/>
      </c>
      <c r="F112" s="19">
        <f>SUMIFS(CALC_Strip!$L$5:$L$324,CALC_Strip!$D$5:$D$324,$A112,CALC_Strip!$B$5:$B$324,4,CALC_Strip!$G$5:$G$324,"Flow-on")+IFERROR(INDEX(CALC_Margins!$C$5:$J$15,MATCH($A112,CALC_Margins!$A$5:$A$15,0),4),0)</f>
        <v/>
      </c>
      <c r="G112" s="19">
        <f>SUMIFS(CALC_Strip!$L$5:$L$324,CALC_Strip!$D$5:$D$324,$A112,CALC_Strip!$B$5:$B$324,5,CALC_Strip!$G$5:$G$324,"Flow-on")+IFERROR(INDEX(CALC_Margins!$C$5:$J$15,MATCH($A112,CALC_Margins!$A$5:$A$15,0),5),0)</f>
        <v/>
      </c>
      <c r="H112" s="19">
        <f>SUMIFS(CALC_Strip!$L$5:$L$324,CALC_Strip!$D$5:$D$324,$A112,CALC_Strip!$B$5:$B$324,6,CALC_Strip!$G$5:$G$324,"Flow-on")+IFERROR(INDEX(CALC_Margins!$C$5:$J$15,MATCH($A112,CALC_Margins!$A$5:$A$15,0),6),0)</f>
        <v/>
      </c>
      <c r="I112" s="19">
        <f>SUMIFS(CALC_Strip!$L$5:$L$324,CALC_Strip!$D$5:$D$324,$A112,CALC_Strip!$B$5:$B$324,7,CALC_Strip!$G$5:$G$324,"Flow-on")+IFERROR(INDEX(CALC_Margins!$C$5:$J$15,MATCH($A112,CALC_Margins!$A$5:$A$15,0),7),0)</f>
        <v/>
      </c>
      <c r="J112" s="19">
        <f>SUMIFS(CALC_Strip!$L$5:$L$324,CALC_Strip!$D$5:$D$324,$A112,CALC_Strip!$B$5:$B$324,8,CALC_Strip!$G$5:$G$324,"Flow-on")+IFERROR(INDEX(CALC_Margins!$C$5:$J$15,MATCH($A112,CALC_Margins!$A$5:$A$15,0),8),0)</f>
        <v/>
      </c>
      <c r="K112" s="19">
        <f>SUMIFS(CALC_Strip!$L$5:$L$324,CALC_Strip!$D$5:$D$324,$A112,CALC_Strip!$B$5:$B$324,1,CALC_Strip!$G$5:$G$324,"Direct only")</f>
        <v/>
      </c>
      <c r="L112" s="19">
        <f>SUMIFS(CALC_Strip!$L$5:$L$324,CALC_Strip!$D$5:$D$324,$A112,CALC_Strip!$B$5:$B$324,2,CALC_Strip!$G$5:$G$324,"Direct only")</f>
        <v/>
      </c>
      <c r="M112" s="19">
        <f>SUMIFS(CALC_Strip!$L$5:$L$324,CALC_Strip!$D$5:$D$324,$A112,CALC_Strip!$B$5:$B$324,3,CALC_Strip!$G$5:$G$324,"Direct only")</f>
        <v/>
      </c>
      <c r="N112" s="19">
        <f>SUMIFS(CALC_Strip!$L$5:$L$324,CALC_Strip!$D$5:$D$324,$A112,CALC_Strip!$B$5:$B$324,4,CALC_Strip!$G$5:$G$324,"Direct only")</f>
        <v/>
      </c>
      <c r="O112" s="19">
        <f>SUMIFS(CALC_Strip!$L$5:$L$324,CALC_Strip!$D$5:$D$324,$A112,CALC_Strip!$B$5:$B$324,5,CALC_Strip!$G$5:$G$324,"Direct only")</f>
        <v/>
      </c>
      <c r="P112" s="19">
        <f>SUMIFS(CALC_Strip!$L$5:$L$324,CALC_Strip!$D$5:$D$324,$A112,CALC_Strip!$B$5:$B$324,6,CALC_Strip!$G$5:$G$324,"Direct only")</f>
        <v/>
      </c>
      <c r="Q112" s="19">
        <f>SUMIFS(CALC_Strip!$L$5:$L$324,CALC_Strip!$D$5:$D$324,$A112,CALC_Strip!$B$5:$B$324,7,CALC_Strip!$G$5:$G$324,"Direct only")</f>
        <v/>
      </c>
      <c r="R112" s="19">
        <f>SUMIFS(CALC_Strip!$L$5:$L$324,CALC_Strip!$D$5:$D$324,$A112,CALC_Strip!$B$5:$B$324,8,CALC_Strip!$G$5:$G$324,"Direct only")</f>
        <v/>
      </c>
      <c r="S112" s="19">
        <f>SUM($C112:$R112)</f>
        <v/>
      </c>
    </row>
    <row r="113">
      <c r="A113" s="2" t="inlineStr">
        <is>
          <t>8901</t>
        </is>
      </c>
      <c r="B113" s="2" t="inlineStr">
        <is>
          <t>Heritage, creative and performing arts</t>
        </is>
      </c>
      <c r="C113" s="19">
        <f>SUMIFS(CALC_Strip!$L$5:$L$324,CALC_Strip!$D$5:$D$324,$A113,CALC_Strip!$B$5:$B$324,1,CALC_Strip!$G$5:$G$324,"Flow-on")+IFERROR(INDEX(CALC_Margins!$C$5:$J$15,MATCH($A113,CALC_Margins!$A$5:$A$15,0),1),0)</f>
        <v/>
      </c>
      <c r="D113" s="19">
        <f>SUMIFS(CALC_Strip!$L$5:$L$324,CALC_Strip!$D$5:$D$324,$A113,CALC_Strip!$B$5:$B$324,2,CALC_Strip!$G$5:$G$324,"Flow-on")+IFERROR(INDEX(CALC_Margins!$C$5:$J$15,MATCH($A113,CALC_Margins!$A$5:$A$15,0),2),0)</f>
        <v/>
      </c>
      <c r="E113" s="19">
        <f>SUMIFS(CALC_Strip!$L$5:$L$324,CALC_Strip!$D$5:$D$324,$A113,CALC_Strip!$B$5:$B$324,3,CALC_Strip!$G$5:$G$324,"Flow-on")+IFERROR(INDEX(CALC_Margins!$C$5:$J$15,MATCH($A113,CALC_Margins!$A$5:$A$15,0),3),0)</f>
        <v/>
      </c>
      <c r="F113" s="19">
        <f>SUMIFS(CALC_Strip!$L$5:$L$324,CALC_Strip!$D$5:$D$324,$A113,CALC_Strip!$B$5:$B$324,4,CALC_Strip!$G$5:$G$324,"Flow-on")+IFERROR(INDEX(CALC_Margins!$C$5:$J$15,MATCH($A113,CALC_Margins!$A$5:$A$15,0),4),0)</f>
        <v/>
      </c>
      <c r="G113" s="19">
        <f>SUMIFS(CALC_Strip!$L$5:$L$324,CALC_Strip!$D$5:$D$324,$A113,CALC_Strip!$B$5:$B$324,5,CALC_Strip!$G$5:$G$324,"Flow-on")+IFERROR(INDEX(CALC_Margins!$C$5:$J$15,MATCH($A113,CALC_Margins!$A$5:$A$15,0),5),0)</f>
        <v/>
      </c>
      <c r="H113" s="19">
        <f>SUMIFS(CALC_Strip!$L$5:$L$324,CALC_Strip!$D$5:$D$324,$A113,CALC_Strip!$B$5:$B$324,6,CALC_Strip!$G$5:$G$324,"Flow-on")+IFERROR(INDEX(CALC_Margins!$C$5:$J$15,MATCH($A113,CALC_Margins!$A$5:$A$15,0),6),0)</f>
        <v/>
      </c>
      <c r="I113" s="19">
        <f>SUMIFS(CALC_Strip!$L$5:$L$324,CALC_Strip!$D$5:$D$324,$A113,CALC_Strip!$B$5:$B$324,7,CALC_Strip!$G$5:$G$324,"Flow-on")+IFERROR(INDEX(CALC_Margins!$C$5:$J$15,MATCH($A113,CALC_Margins!$A$5:$A$15,0),7),0)</f>
        <v/>
      </c>
      <c r="J113" s="19">
        <f>SUMIFS(CALC_Strip!$L$5:$L$324,CALC_Strip!$D$5:$D$324,$A113,CALC_Strip!$B$5:$B$324,8,CALC_Strip!$G$5:$G$324,"Flow-on")+IFERROR(INDEX(CALC_Margins!$C$5:$J$15,MATCH($A113,CALC_Margins!$A$5:$A$15,0),8),0)</f>
        <v/>
      </c>
      <c r="K113" s="19">
        <f>SUMIFS(CALC_Strip!$L$5:$L$324,CALC_Strip!$D$5:$D$324,$A113,CALC_Strip!$B$5:$B$324,1,CALC_Strip!$G$5:$G$324,"Direct only")</f>
        <v/>
      </c>
      <c r="L113" s="19">
        <f>SUMIFS(CALC_Strip!$L$5:$L$324,CALC_Strip!$D$5:$D$324,$A113,CALC_Strip!$B$5:$B$324,2,CALC_Strip!$G$5:$G$324,"Direct only")</f>
        <v/>
      </c>
      <c r="M113" s="19">
        <f>SUMIFS(CALC_Strip!$L$5:$L$324,CALC_Strip!$D$5:$D$324,$A113,CALC_Strip!$B$5:$B$324,3,CALC_Strip!$G$5:$G$324,"Direct only")</f>
        <v/>
      </c>
      <c r="N113" s="19">
        <f>SUMIFS(CALC_Strip!$L$5:$L$324,CALC_Strip!$D$5:$D$324,$A113,CALC_Strip!$B$5:$B$324,4,CALC_Strip!$G$5:$G$324,"Direct only")</f>
        <v/>
      </c>
      <c r="O113" s="19">
        <f>SUMIFS(CALC_Strip!$L$5:$L$324,CALC_Strip!$D$5:$D$324,$A113,CALC_Strip!$B$5:$B$324,5,CALC_Strip!$G$5:$G$324,"Direct only")</f>
        <v/>
      </c>
      <c r="P113" s="19">
        <f>SUMIFS(CALC_Strip!$L$5:$L$324,CALC_Strip!$D$5:$D$324,$A113,CALC_Strip!$B$5:$B$324,6,CALC_Strip!$G$5:$G$324,"Direct only")</f>
        <v/>
      </c>
      <c r="Q113" s="19">
        <f>SUMIFS(CALC_Strip!$L$5:$L$324,CALC_Strip!$D$5:$D$324,$A113,CALC_Strip!$B$5:$B$324,7,CALC_Strip!$G$5:$G$324,"Direct only")</f>
        <v/>
      </c>
      <c r="R113" s="19">
        <f>SUMIFS(CALC_Strip!$L$5:$L$324,CALC_Strip!$D$5:$D$324,$A113,CALC_Strip!$B$5:$B$324,8,CALC_Strip!$G$5:$G$324,"Direct only")</f>
        <v/>
      </c>
      <c r="S113" s="19">
        <f>SUM($C113:$R113)</f>
        <v/>
      </c>
    </row>
    <row r="114">
      <c r="A114" s="2" t="inlineStr">
        <is>
          <t>9101</t>
        </is>
      </c>
      <c r="B114" s="2" t="inlineStr">
        <is>
          <t>Sports and recreation</t>
        </is>
      </c>
      <c r="C114" s="19">
        <f>SUMIFS(CALC_Strip!$L$5:$L$324,CALC_Strip!$D$5:$D$324,$A114,CALC_Strip!$B$5:$B$324,1,CALC_Strip!$G$5:$G$324,"Flow-on")+IFERROR(INDEX(CALC_Margins!$C$5:$J$15,MATCH($A114,CALC_Margins!$A$5:$A$15,0),1),0)</f>
        <v/>
      </c>
      <c r="D114" s="19">
        <f>SUMIFS(CALC_Strip!$L$5:$L$324,CALC_Strip!$D$5:$D$324,$A114,CALC_Strip!$B$5:$B$324,2,CALC_Strip!$G$5:$G$324,"Flow-on")+IFERROR(INDEX(CALC_Margins!$C$5:$J$15,MATCH($A114,CALC_Margins!$A$5:$A$15,0),2),0)</f>
        <v/>
      </c>
      <c r="E114" s="19">
        <f>SUMIFS(CALC_Strip!$L$5:$L$324,CALC_Strip!$D$5:$D$324,$A114,CALC_Strip!$B$5:$B$324,3,CALC_Strip!$G$5:$G$324,"Flow-on")+IFERROR(INDEX(CALC_Margins!$C$5:$J$15,MATCH($A114,CALC_Margins!$A$5:$A$15,0),3),0)</f>
        <v/>
      </c>
      <c r="F114" s="19">
        <f>SUMIFS(CALC_Strip!$L$5:$L$324,CALC_Strip!$D$5:$D$324,$A114,CALC_Strip!$B$5:$B$324,4,CALC_Strip!$G$5:$G$324,"Flow-on")+IFERROR(INDEX(CALC_Margins!$C$5:$J$15,MATCH($A114,CALC_Margins!$A$5:$A$15,0),4),0)</f>
        <v/>
      </c>
      <c r="G114" s="19">
        <f>SUMIFS(CALC_Strip!$L$5:$L$324,CALC_Strip!$D$5:$D$324,$A114,CALC_Strip!$B$5:$B$324,5,CALC_Strip!$G$5:$G$324,"Flow-on")+IFERROR(INDEX(CALC_Margins!$C$5:$J$15,MATCH($A114,CALC_Margins!$A$5:$A$15,0),5),0)</f>
        <v/>
      </c>
      <c r="H114" s="19">
        <f>SUMIFS(CALC_Strip!$L$5:$L$324,CALC_Strip!$D$5:$D$324,$A114,CALC_Strip!$B$5:$B$324,6,CALC_Strip!$G$5:$G$324,"Flow-on")+IFERROR(INDEX(CALC_Margins!$C$5:$J$15,MATCH($A114,CALC_Margins!$A$5:$A$15,0),6),0)</f>
        <v/>
      </c>
      <c r="I114" s="19">
        <f>SUMIFS(CALC_Strip!$L$5:$L$324,CALC_Strip!$D$5:$D$324,$A114,CALC_Strip!$B$5:$B$324,7,CALC_Strip!$G$5:$G$324,"Flow-on")+IFERROR(INDEX(CALC_Margins!$C$5:$J$15,MATCH($A114,CALC_Margins!$A$5:$A$15,0),7),0)</f>
        <v/>
      </c>
      <c r="J114" s="19">
        <f>SUMIFS(CALC_Strip!$L$5:$L$324,CALC_Strip!$D$5:$D$324,$A114,CALC_Strip!$B$5:$B$324,8,CALC_Strip!$G$5:$G$324,"Flow-on")+IFERROR(INDEX(CALC_Margins!$C$5:$J$15,MATCH($A114,CALC_Margins!$A$5:$A$15,0),8),0)</f>
        <v/>
      </c>
      <c r="K114" s="19">
        <f>SUMIFS(CALC_Strip!$L$5:$L$324,CALC_Strip!$D$5:$D$324,$A114,CALC_Strip!$B$5:$B$324,1,CALC_Strip!$G$5:$G$324,"Direct only")</f>
        <v/>
      </c>
      <c r="L114" s="19">
        <f>SUMIFS(CALC_Strip!$L$5:$L$324,CALC_Strip!$D$5:$D$324,$A114,CALC_Strip!$B$5:$B$324,2,CALC_Strip!$G$5:$G$324,"Direct only")</f>
        <v/>
      </c>
      <c r="M114" s="19">
        <f>SUMIFS(CALC_Strip!$L$5:$L$324,CALC_Strip!$D$5:$D$324,$A114,CALC_Strip!$B$5:$B$324,3,CALC_Strip!$G$5:$G$324,"Direct only")</f>
        <v/>
      </c>
      <c r="N114" s="19">
        <f>SUMIFS(CALC_Strip!$L$5:$L$324,CALC_Strip!$D$5:$D$324,$A114,CALC_Strip!$B$5:$B$324,4,CALC_Strip!$G$5:$G$324,"Direct only")</f>
        <v/>
      </c>
      <c r="O114" s="19">
        <f>SUMIFS(CALC_Strip!$L$5:$L$324,CALC_Strip!$D$5:$D$324,$A114,CALC_Strip!$B$5:$B$324,5,CALC_Strip!$G$5:$G$324,"Direct only")</f>
        <v/>
      </c>
      <c r="P114" s="19">
        <f>SUMIFS(CALC_Strip!$L$5:$L$324,CALC_Strip!$D$5:$D$324,$A114,CALC_Strip!$B$5:$B$324,6,CALC_Strip!$G$5:$G$324,"Direct only")</f>
        <v/>
      </c>
      <c r="Q114" s="19">
        <f>SUMIFS(CALC_Strip!$L$5:$L$324,CALC_Strip!$D$5:$D$324,$A114,CALC_Strip!$B$5:$B$324,7,CALC_Strip!$G$5:$G$324,"Direct only")</f>
        <v/>
      </c>
      <c r="R114" s="19">
        <f>SUMIFS(CALC_Strip!$L$5:$L$324,CALC_Strip!$D$5:$D$324,$A114,CALC_Strip!$B$5:$B$324,8,CALC_Strip!$G$5:$G$324,"Direct only")</f>
        <v/>
      </c>
      <c r="S114" s="19">
        <f>SUM($C114:$R114)</f>
        <v/>
      </c>
    </row>
    <row r="115">
      <c r="A115" s="2" t="inlineStr">
        <is>
          <t>9201</t>
        </is>
      </c>
      <c r="B115" s="2" t="inlineStr">
        <is>
          <t>Gambling</t>
        </is>
      </c>
      <c r="C115" s="19">
        <f>SUMIFS(CALC_Strip!$L$5:$L$324,CALC_Strip!$D$5:$D$324,$A115,CALC_Strip!$B$5:$B$324,1,CALC_Strip!$G$5:$G$324,"Flow-on")+IFERROR(INDEX(CALC_Margins!$C$5:$J$15,MATCH($A115,CALC_Margins!$A$5:$A$15,0),1),0)</f>
        <v/>
      </c>
      <c r="D115" s="19">
        <f>SUMIFS(CALC_Strip!$L$5:$L$324,CALC_Strip!$D$5:$D$324,$A115,CALC_Strip!$B$5:$B$324,2,CALC_Strip!$G$5:$G$324,"Flow-on")+IFERROR(INDEX(CALC_Margins!$C$5:$J$15,MATCH($A115,CALC_Margins!$A$5:$A$15,0),2),0)</f>
        <v/>
      </c>
      <c r="E115" s="19">
        <f>SUMIFS(CALC_Strip!$L$5:$L$324,CALC_Strip!$D$5:$D$324,$A115,CALC_Strip!$B$5:$B$324,3,CALC_Strip!$G$5:$G$324,"Flow-on")+IFERROR(INDEX(CALC_Margins!$C$5:$J$15,MATCH($A115,CALC_Margins!$A$5:$A$15,0),3),0)</f>
        <v/>
      </c>
      <c r="F115" s="19">
        <f>SUMIFS(CALC_Strip!$L$5:$L$324,CALC_Strip!$D$5:$D$324,$A115,CALC_Strip!$B$5:$B$324,4,CALC_Strip!$G$5:$G$324,"Flow-on")+IFERROR(INDEX(CALC_Margins!$C$5:$J$15,MATCH($A115,CALC_Margins!$A$5:$A$15,0),4),0)</f>
        <v/>
      </c>
      <c r="G115" s="19">
        <f>SUMIFS(CALC_Strip!$L$5:$L$324,CALC_Strip!$D$5:$D$324,$A115,CALC_Strip!$B$5:$B$324,5,CALC_Strip!$G$5:$G$324,"Flow-on")+IFERROR(INDEX(CALC_Margins!$C$5:$J$15,MATCH($A115,CALC_Margins!$A$5:$A$15,0),5),0)</f>
        <v/>
      </c>
      <c r="H115" s="19">
        <f>SUMIFS(CALC_Strip!$L$5:$L$324,CALC_Strip!$D$5:$D$324,$A115,CALC_Strip!$B$5:$B$324,6,CALC_Strip!$G$5:$G$324,"Flow-on")+IFERROR(INDEX(CALC_Margins!$C$5:$J$15,MATCH($A115,CALC_Margins!$A$5:$A$15,0),6),0)</f>
        <v/>
      </c>
      <c r="I115" s="19">
        <f>SUMIFS(CALC_Strip!$L$5:$L$324,CALC_Strip!$D$5:$D$324,$A115,CALC_Strip!$B$5:$B$324,7,CALC_Strip!$G$5:$G$324,"Flow-on")+IFERROR(INDEX(CALC_Margins!$C$5:$J$15,MATCH($A115,CALC_Margins!$A$5:$A$15,0),7),0)</f>
        <v/>
      </c>
      <c r="J115" s="19">
        <f>SUMIFS(CALC_Strip!$L$5:$L$324,CALC_Strip!$D$5:$D$324,$A115,CALC_Strip!$B$5:$B$324,8,CALC_Strip!$G$5:$G$324,"Flow-on")+IFERROR(INDEX(CALC_Margins!$C$5:$J$15,MATCH($A115,CALC_Margins!$A$5:$A$15,0),8),0)</f>
        <v/>
      </c>
      <c r="K115" s="19">
        <f>SUMIFS(CALC_Strip!$L$5:$L$324,CALC_Strip!$D$5:$D$324,$A115,CALC_Strip!$B$5:$B$324,1,CALC_Strip!$G$5:$G$324,"Direct only")</f>
        <v/>
      </c>
      <c r="L115" s="19">
        <f>SUMIFS(CALC_Strip!$L$5:$L$324,CALC_Strip!$D$5:$D$324,$A115,CALC_Strip!$B$5:$B$324,2,CALC_Strip!$G$5:$G$324,"Direct only")</f>
        <v/>
      </c>
      <c r="M115" s="19">
        <f>SUMIFS(CALC_Strip!$L$5:$L$324,CALC_Strip!$D$5:$D$324,$A115,CALC_Strip!$B$5:$B$324,3,CALC_Strip!$G$5:$G$324,"Direct only")</f>
        <v/>
      </c>
      <c r="N115" s="19">
        <f>SUMIFS(CALC_Strip!$L$5:$L$324,CALC_Strip!$D$5:$D$324,$A115,CALC_Strip!$B$5:$B$324,4,CALC_Strip!$G$5:$G$324,"Direct only")</f>
        <v/>
      </c>
      <c r="O115" s="19">
        <f>SUMIFS(CALC_Strip!$L$5:$L$324,CALC_Strip!$D$5:$D$324,$A115,CALC_Strip!$B$5:$B$324,5,CALC_Strip!$G$5:$G$324,"Direct only")</f>
        <v/>
      </c>
      <c r="P115" s="19">
        <f>SUMIFS(CALC_Strip!$L$5:$L$324,CALC_Strip!$D$5:$D$324,$A115,CALC_Strip!$B$5:$B$324,6,CALC_Strip!$G$5:$G$324,"Direct only")</f>
        <v/>
      </c>
      <c r="Q115" s="19">
        <f>SUMIFS(CALC_Strip!$L$5:$L$324,CALC_Strip!$D$5:$D$324,$A115,CALC_Strip!$B$5:$B$324,7,CALC_Strip!$G$5:$G$324,"Direct only")</f>
        <v/>
      </c>
      <c r="R115" s="19">
        <f>SUMIFS(CALC_Strip!$L$5:$L$324,CALC_Strip!$D$5:$D$324,$A115,CALC_Strip!$B$5:$B$324,8,CALC_Strip!$G$5:$G$324,"Direct only")</f>
        <v/>
      </c>
      <c r="S115" s="19">
        <f>SUM($C115:$R115)</f>
        <v/>
      </c>
    </row>
    <row r="116">
      <c r="A116" s="2" t="inlineStr">
        <is>
          <t>9401</t>
        </is>
      </c>
      <c r="B116" s="2" t="inlineStr">
        <is>
          <t>Automotive repair and maintenance</t>
        </is>
      </c>
      <c r="C116" s="19">
        <f>SUMIFS(CALC_Strip!$L$5:$L$324,CALC_Strip!$D$5:$D$324,$A116,CALC_Strip!$B$5:$B$324,1,CALC_Strip!$G$5:$G$324,"Flow-on")+IFERROR(INDEX(CALC_Margins!$C$5:$J$15,MATCH($A116,CALC_Margins!$A$5:$A$15,0),1),0)</f>
        <v/>
      </c>
      <c r="D116" s="19">
        <f>SUMIFS(CALC_Strip!$L$5:$L$324,CALC_Strip!$D$5:$D$324,$A116,CALC_Strip!$B$5:$B$324,2,CALC_Strip!$G$5:$G$324,"Flow-on")+IFERROR(INDEX(CALC_Margins!$C$5:$J$15,MATCH($A116,CALC_Margins!$A$5:$A$15,0),2),0)</f>
        <v/>
      </c>
      <c r="E116" s="19">
        <f>SUMIFS(CALC_Strip!$L$5:$L$324,CALC_Strip!$D$5:$D$324,$A116,CALC_Strip!$B$5:$B$324,3,CALC_Strip!$G$5:$G$324,"Flow-on")+IFERROR(INDEX(CALC_Margins!$C$5:$J$15,MATCH($A116,CALC_Margins!$A$5:$A$15,0),3),0)</f>
        <v/>
      </c>
      <c r="F116" s="19">
        <f>SUMIFS(CALC_Strip!$L$5:$L$324,CALC_Strip!$D$5:$D$324,$A116,CALC_Strip!$B$5:$B$324,4,CALC_Strip!$G$5:$G$324,"Flow-on")+IFERROR(INDEX(CALC_Margins!$C$5:$J$15,MATCH($A116,CALC_Margins!$A$5:$A$15,0),4),0)</f>
        <v/>
      </c>
      <c r="G116" s="19">
        <f>SUMIFS(CALC_Strip!$L$5:$L$324,CALC_Strip!$D$5:$D$324,$A116,CALC_Strip!$B$5:$B$324,5,CALC_Strip!$G$5:$G$324,"Flow-on")+IFERROR(INDEX(CALC_Margins!$C$5:$J$15,MATCH($A116,CALC_Margins!$A$5:$A$15,0),5),0)</f>
        <v/>
      </c>
      <c r="H116" s="19">
        <f>SUMIFS(CALC_Strip!$L$5:$L$324,CALC_Strip!$D$5:$D$324,$A116,CALC_Strip!$B$5:$B$324,6,CALC_Strip!$G$5:$G$324,"Flow-on")+IFERROR(INDEX(CALC_Margins!$C$5:$J$15,MATCH($A116,CALC_Margins!$A$5:$A$15,0),6),0)</f>
        <v/>
      </c>
      <c r="I116" s="19">
        <f>SUMIFS(CALC_Strip!$L$5:$L$324,CALC_Strip!$D$5:$D$324,$A116,CALC_Strip!$B$5:$B$324,7,CALC_Strip!$G$5:$G$324,"Flow-on")+IFERROR(INDEX(CALC_Margins!$C$5:$J$15,MATCH($A116,CALC_Margins!$A$5:$A$15,0),7),0)</f>
        <v/>
      </c>
      <c r="J116" s="19">
        <f>SUMIFS(CALC_Strip!$L$5:$L$324,CALC_Strip!$D$5:$D$324,$A116,CALC_Strip!$B$5:$B$324,8,CALC_Strip!$G$5:$G$324,"Flow-on")+IFERROR(INDEX(CALC_Margins!$C$5:$J$15,MATCH($A116,CALC_Margins!$A$5:$A$15,0),8),0)</f>
        <v/>
      </c>
      <c r="K116" s="19">
        <f>SUMIFS(CALC_Strip!$L$5:$L$324,CALC_Strip!$D$5:$D$324,$A116,CALC_Strip!$B$5:$B$324,1,CALC_Strip!$G$5:$G$324,"Direct only")</f>
        <v/>
      </c>
      <c r="L116" s="19">
        <f>SUMIFS(CALC_Strip!$L$5:$L$324,CALC_Strip!$D$5:$D$324,$A116,CALC_Strip!$B$5:$B$324,2,CALC_Strip!$G$5:$G$324,"Direct only")</f>
        <v/>
      </c>
      <c r="M116" s="19">
        <f>SUMIFS(CALC_Strip!$L$5:$L$324,CALC_Strip!$D$5:$D$324,$A116,CALC_Strip!$B$5:$B$324,3,CALC_Strip!$G$5:$G$324,"Direct only")</f>
        <v/>
      </c>
      <c r="N116" s="19">
        <f>SUMIFS(CALC_Strip!$L$5:$L$324,CALC_Strip!$D$5:$D$324,$A116,CALC_Strip!$B$5:$B$324,4,CALC_Strip!$G$5:$G$324,"Direct only")</f>
        <v/>
      </c>
      <c r="O116" s="19">
        <f>SUMIFS(CALC_Strip!$L$5:$L$324,CALC_Strip!$D$5:$D$324,$A116,CALC_Strip!$B$5:$B$324,5,CALC_Strip!$G$5:$G$324,"Direct only")</f>
        <v/>
      </c>
      <c r="P116" s="19">
        <f>SUMIFS(CALC_Strip!$L$5:$L$324,CALC_Strip!$D$5:$D$324,$A116,CALC_Strip!$B$5:$B$324,6,CALC_Strip!$G$5:$G$324,"Direct only")</f>
        <v/>
      </c>
      <c r="Q116" s="19">
        <f>SUMIFS(CALC_Strip!$L$5:$L$324,CALC_Strip!$D$5:$D$324,$A116,CALC_Strip!$B$5:$B$324,7,CALC_Strip!$G$5:$G$324,"Direct only")</f>
        <v/>
      </c>
      <c r="R116" s="19">
        <f>SUMIFS(CALC_Strip!$L$5:$L$324,CALC_Strip!$D$5:$D$324,$A116,CALC_Strip!$B$5:$B$324,8,CALC_Strip!$G$5:$G$324,"Direct only")</f>
        <v/>
      </c>
      <c r="S116" s="19">
        <f>SUM($C116:$R116)</f>
        <v/>
      </c>
    </row>
    <row r="117">
      <c r="A117" s="2" t="inlineStr">
        <is>
          <t>9402</t>
        </is>
      </c>
      <c r="B117" s="2" t="inlineStr">
        <is>
          <t>Other repair and maintenance</t>
        </is>
      </c>
      <c r="C117" s="19">
        <f>SUMIFS(CALC_Strip!$L$5:$L$324,CALC_Strip!$D$5:$D$324,$A117,CALC_Strip!$B$5:$B$324,1,CALC_Strip!$G$5:$G$324,"Flow-on")+IFERROR(INDEX(CALC_Margins!$C$5:$J$15,MATCH($A117,CALC_Margins!$A$5:$A$15,0),1),0)</f>
        <v/>
      </c>
      <c r="D117" s="19">
        <f>SUMIFS(CALC_Strip!$L$5:$L$324,CALC_Strip!$D$5:$D$324,$A117,CALC_Strip!$B$5:$B$324,2,CALC_Strip!$G$5:$G$324,"Flow-on")+IFERROR(INDEX(CALC_Margins!$C$5:$J$15,MATCH($A117,CALC_Margins!$A$5:$A$15,0),2),0)</f>
        <v/>
      </c>
      <c r="E117" s="19">
        <f>SUMIFS(CALC_Strip!$L$5:$L$324,CALC_Strip!$D$5:$D$324,$A117,CALC_Strip!$B$5:$B$324,3,CALC_Strip!$G$5:$G$324,"Flow-on")+IFERROR(INDEX(CALC_Margins!$C$5:$J$15,MATCH($A117,CALC_Margins!$A$5:$A$15,0),3),0)</f>
        <v/>
      </c>
      <c r="F117" s="19">
        <f>SUMIFS(CALC_Strip!$L$5:$L$324,CALC_Strip!$D$5:$D$324,$A117,CALC_Strip!$B$5:$B$324,4,CALC_Strip!$G$5:$G$324,"Flow-on")+IFERROR(INDEX(CALC_Margins!$C$5:$J$15,MATCH($A117,CALC_Margins!$A$5:$A$15,0),4),0)</f>
        <v/>
      </c>
      <c r="G117" s="19">
        <f>SUMIFS(CALC_Strip!$L$5:$L$324,CALC_Strip!$D$5:$D$324,$A117,CALC_Strip!$B$5:$B$324,5,CALC_Strip!$G$5:$G$324,"Flow-on")+IFERROR(INDEX(CALC_Margins!$C$5:$J$15,MATCH($A117,CALC_Margins!$A$5:$A$15,0),5),0)</f>
        <v/>
      </c>
      <c r="H117" s="19">
        <f>SUMIFS(CALC_Strip!$L$5:$L$324,CALC_Strip!$D$5:$D$324,$A117,CALC_Strip!$B$5:$B$324,6,CALC_Strip!$G$5:$G$324,"Flow-on")+IFERROR(INDEX(CALC_Margins!$C$5:$J$15,MATCH($A117,CALC_Margins!$A$5:$A$15,0),6),0)</f>
        <v/>
      </c>
      <c r="I117" s="19">
        <f>SUMIFS(CALC_Strip!$L$5:$L$324,CALC_Strip!$D$5:$D$324,$A117,CALC_Strip!$B$5:$B$324,7,CALC_Strip!$G$5:$G$324,"Flow-on")+IFERROR(INDEX(CALC_Margins!$C$5:$J$15,MATCH($A117,CALC_Margins!$A$5:$A$15,0),7),0)</f>
        <v/>
      </c>
      <c r="J117" s="19">
        <f>SUMIFS(CALC_Strip!$L$5:$L$324,CALC_Strip!$D$5:$D$324,$A117,CALC_Strip!$B$5:$B$324,8,CALC_Strip!$G$5:$G$324,"Flow-on")+IFERROR(INDEX(CALC_Margins!$C$5:$J$15,MATCH($A117,CALC_Margins!$A$5:$A$15,0),8),0)</f>
        <v/>
      </c>
      <c r="K117" s="19">
        <f>SUMIFS(CALC_Strip!$L$5:$L$324,CALC_Strip!$D$5:$D$324,$A117,CALC_Strip!$B$5:$B$324,1,CALC_Strip!$G$5:$G$324,"Direct only")</f>
        <v/>
      </c>
      <c r="L117" s="19">
        <f>SUMIFS(CALC_Strip!$L$5:$L$324,CALC_Strip!$D$5:$D$324,$A117,CALC_Strip!$B$5:$B$324,2,CALC_Strip!$G$5:$G$324,"Direct only")</f>
        <v/>
      </c>
      <c r="M117" s="19">
        <f>SUMIFS(CALC_Strip!$L$5:$L$324,CALC_Strip!$D$5:$D$324,$A117,CALC_Strip!$B$5:$B$324,3,CALC_Strip!$G$5:$G$324,"Direct only")</f>
        <v/>
      </c>
      <c r="N117" s="19">
        <f>SUMIFS(CALC_Strip!$L$5:$L$324,CALC_Strip!$D$5:$D$324,$A117,CALC_Strip!$B$5:$B$324,4,CALC_Strip!$G$5:$G$324,"Direct only")</f>
        <v/>
      </c>
      <c r="O117" s="19">
        <f>SUMIFS(CALC_Strip!$L$5:$L$324,CALC_Strip!$D$5:$D$324,$A117,CALC_Strip!$B$5:$B$324,5,CALC_Strip!$G$5:$G$324,"Direct only")</f>
        <v/>
      </c>
      <c r="P117" s="19">
        <f>SUMIFS(CALC_Strip!$L$5:$L$324,CALC_Strip!$D$5:$D$324,$A117,CALC_Strip!$B$5:$B$324,6,CALC_Strip!$G$5:$G$324,"Direct only")</f>
        <v/>
      </c>
      <c r="Q117" s="19">
        <f>SUMIFS(CALC_Strip!$L$5:$L$324,CALC_Strip!$D$5:$D$324,$A117,CALC_Strip!$B$5:$B$324,7,CALC_Strip!$G$5:$G$324,"Direct only")</f>
        <v/>
      </c>
      <c r="R117" s="19">
        <f>SUMIFS(CALC_Strip!$L$5:$L$324,CALC_Strip!$D$5:$D$324,$A117,CALC_Strip!$B$5:$B$324,8,CALC_Strip!$G$5:$G$324,"Direct only")</f>
        <v/>
      </c>
      <c r="S117" s="19">
        <f>SUM($C117:$R117)</f>
        <v/>
      </c>
    </row>
    <row r="118">
      <c r="A118" s="2" t="inlineStr">
        <is>
          <t>9501</t>
        </is>
      </c>
      <c r="B118" s="2" t="inlineStr">
        <is>
          <t>Personal services</t>
        </is>
      </c>
      <c r="C118" s="19">
        <f>SUMIFS(CALC_Strip!$L$5:$L$324,CALC_Strip!$D$5:$D$324,$A118,CALC_Strip!$B$5:$B$324,1,CALC_Strip!$G$5:$G$324,"Flow-on")+IFERROR(INDEX(CALC_Margins!$C$5:$J$15,MATCH($A118,CALC_Margins!$A$5:$A$15,0),1),0)</f>
        <v/>
      </c>
      <c r="D118" s="19">
        <f>SUMIFS(CALC_Strip!$L$5:$L$324,CALC_Strip!$D$5:$D$324,$A118,CALC_Strip!$B$5:$B$324,2,CALC_Strip!$G$5:$G$324,"Flow-on")+IFERROR(INDEX(CALC_Margins!$C$5:$J$15,MATCH($A118,CALC_Margins!$A$5:$A$15,0),2),0)</f>
        <v/>
      </c>
      <c r="E118" s="19">
        <f>SUMIFS(CALC_Strip!$L$5:$L$324,CALC_Strip!$D$5:$D$324,$A118,CALC_Strip!$B$5:$B$324,3,CALC_Strip!$G$5:$G$324,"Flow-on")+IFERROR(INDEX(CALC_Margins!$C$5:$J$15,MATCH($A118,CALC_Margins!$A$5:$A$15,0),3),0)</f>
        <v/>
      </c>
      <c r="F118" s="19">
        <f>SUMIFS(CALC_Strip!$L$5:$L$324,CALC_Strip!$D$5:$D$324,$A118,CALC_Strip!$B$5:$B$324,4,CALC_Strip!$G$5:$G$324,"Flow-on")+IFERROR(INDEX(CALC_Margins!$C$5:$J$15,MATCH($A118,CALC_Margins!$A$5:$A$15,0),4),0)</f>
        <v/>
      </c>
      <c r="G118" s="19">
        <f>SUMIFS(CALC_Strip!$L$5:$L$324,CALC_Strip!$D$5:$D$324,$A118,CALC_Strip!$B$5:$B$324,5,CALC_Strip!$G$5:$G$324,"Flow-on")+IFERROR(INDEX(CALC_Margins!$C$5:$J$15,MATCH($A118,CALC_Margins!$A$5:$A$15,0),5),0)</f>
        <v/>
      </c>
      <c r="H118" s="19">
        <f>SUMIFS(CALC_Strip!$L$5:$L$324,CALC_Strip!$D$5:$D$324,$A118,CALC_Strip!$B$5:$B$324,6,CALC_Strip!$G$5:$G$324,"Flow-on")+IFERROR(INDEX(CALC_Margins!$C$5:$J$15,MATCH($A118,CALC_Margins!$A$5:$A$15,0),6),0)</f>
        <v/>
      </c>
      <c r="I118" s="19">
        <f>SUMIFS(CALC_Strip!$L$5:$L$324,CALC_Strip!$D$5:$D$324,$A118,CALC_Strip!$B$5:$B$324,7,CALC_Strip!$G$5:$G$324,"Flow-on")+IFERROR(INDEX(CALC_Margins!$C$5:$J$15,MATCH($A118,CALC_Margins!$A$5:$A$15,0),7),0)</f>
        <v/>
      </c>
      <c r="J118" s="19">
        <f>SUMIFS(CALC_Strip!$L$5:$L$324,CALC_Strip!$D$5:$D$324,$A118,CALC_Strip!$B$5:$B$324,8,CALC_Strip!$G$5:$G$324,"Flow-on")+IFERROR(INDEX(CALC_Margins!$C$5:$J$15,MATCH($A118,CALC_Margins!$A$5:$A$15,0),8),0)</f>
        <v/>
      </c>
      <c r="K118" s="19">
        <f>SUMIFS(CALC_Strip!$L$5:$L$324,CALC_Strip!$D$5:$D$324,$A118,CALC_Strip!$B$5:$B$324,1,CALC_Strip!$G$5:$G$324,"Direct only")</f>
        <v/>
      </c>
      <c r="L118" s="19">
        <f>SUMIFS(CALC_Strip!$L$5:$L$324,CALC_Strip!$D$5:$D$324,$A118,CALC_Strip!$B$5:$B$324,2,CALC_Strip!$G$5:$G$324,"Direct only")</f>
        <v/>
      </c>
      <c r="M118" s="19">
        <f>SUMIFS(CALC_Strip!$L$5:$L$324,CALC_Strip!$D$5:$D$324,$A118,CALC_Strip!$B$5:$B$324,3,CALC_Strip!$G$5:$G$324,"Direct only")</f>
        <v/>
      </c>
      <c r="N118" s="19">
        <f>SUMIFS(CALC_Strip!$L$5:$L$324,CALC_Strip!$D$5:$D$324,$A118,CALC_Strip!$B$5:$B$324,4,CALC_Strip!$G$5:$G$324,"Direct only")</f>
        <v/>
      </c>
      <c r="O118" s="19">
        <f>SUMIFS(CALC_Strip!$L$5:$L$324,CALC_Strip!$D$5:$D$324,$A118,CALC_Strip!$B$5:$B$324,5,CALC_Strip!$G$5:$G$324,"Direct only")</f>
        <v/>
      </c>
      <c r="P118" s="19">
        <f>SUMIFS(CALC_Strip!$L$5:$L$324,CALC_Strip!$D$5:$D$324,$A118,CALC_Strip!$B$5:$B$324,6,CALC_Strip!$G$5:$G$324,"Direct only")</f>
        <v/>
      </c>
      <c r="Q118" s="19">
        <f>SUMIFS(CALC_Strip!$L$5:$L$324,CALC_Strip!$D$5:$D$324,$A118,CALC_Strip!$B$5:$B$324,7,CALC_Strip!$G$5:$G$324,"Direct only")</f>
        <v/>
      </c>
      <c r="R118" s="19">
        <f>SUMIFS(CALC_Strip!$L$5:$L$324,CALC_Strip!$D$5:$D$324,$A118,CALC_Strip!$B$5:$B$324,8,CALC_Strip!$G$5:$G$324,"Direct only")</f>
        <v/>
      </c>
      <c r="S118" s="19">
        <f>SUM($C118:$R118)</f>
        <v/>
      </c>
    </row>
    <row r="119">
      <c r="A119" s="2" t="inlineStr">
        <is>
          <t>9502</t>
        </is>
      </c>
      <c r="B119" s="2" t="inlineStr">
        <is>
          <t>Other services</t>
        </is>
      </c>
      <c r="C119" s="19">
        <f>SUMIFS(CALC_Strip!$L$5:$L$324,CALC_Strip!$D$5:$D$324,$A119,CALC_Strip!$B$5:$B$324,1,CALC_Strip!$G$5:$G$324,"Flow-on")+IFERROR(INDEX(CALC_Margins!$C$5:$J$15,MATCH($A119,CALC_Margins!$A$5:$A$15,0),1),0)</f>
        <v/>
      </c>
      <c r="D119" s="19">
        <f>SUMIFS(CALC_Strip!$L$5:$L$324,CALC_Strip!$D$5:$D$324,$A119,CALC_Strip!$B$5:$B$324,2,CALC_Strip!$G$5:$G$324,"Flow-on")+IFERROR(INDEX(CALC_Margins!$C$5:$J$15,MATCH($A119,CALC_Margins!$A$5:$A$15,0),2),0)</f>
        <v/>
      </c>
      <c r="E119" s="19">
        <f>SUMIFS(CALC_Strip!$L$5:$L$324,CALC_Strip!$D$5:$D$324,$A119,CALC_Strip!$B$5:$B$324,3,CALC_Strip!$G$5:$G$324,"Flow-on")+IFERROR(INDEX(CALC_Margins!$C$5:$J$15,MATCH($A119,CALC_Margins!$A$5:$A$15,0),3),0)</f>
        <v/>
      </c>
      <c r="F119" s="19">
        <f>SUMIFS(CALC_Strip!$L$5:$L$324,CALC_Strip!$D$5:$D$324,$A119,CALC_Strip!$B$5:$B$324,4,CALC_Strip!$G$5:$G$324,"Flow-on")+IFERROR(INDEX(CALC_Margins!$C$5:$J$15,MATCH($A119,CALC_Margins!$A$5:$A$15,0),4),0)</f>
        <v/>
      </c>
      <c r="G119" s="19">
        <f>SUMIFS(CALC_Strip!$L$5:$L$324,CALC_Strip!$D$5:$D$324,$A119,CALC_Strip!$B$5:$B$324,5,CALC_Strip!$G$5:$G$324,"Flow-on")+IFERROR(INDEX(CALC_Margins!$C$5:$J$15,MATCH($A119,CALC_Margins!$A$5:$A$15,0),5),0)</f>
        <v/>
      </c>
      <c r="H119" s="19">
        <f>SUMIFS(CALC_Strip!$L$5:$L$324,CALC_Strip!$D$5:$D$324,$A119,CALC_Strip!$B$5:$B$324,6,CALC_Strip!$G$5:$G$324,"Flow-on")+IFERROR(INDEX(CALC_Margins!$C$5:$J$15,MATCH($A119,CALC_Margins!$A$5:$A$15,0),6),0)</f>
        <v/>
      </c>
      <c r="I119" s="19">
        <f>SUMIFS(CALC_Strip!$L$5:$L$324,CALC_Strip!$D$5:$D$324,$A119,CALC_Strip!$B$5:$B$324,7,CALC_Strip!$G$5:$G$324,"Flow-on")+IFERROR(INDEX(CALC_Margins!$C$5:$J$15,MATCH($A119,CALC_Margins!$A$5:$A$15,0),7),0)</f>
        <v/>
      </c>
      <c r="J119" s="19">
        <f>SUMIFS(CALC_Strip!$L$5:$L$324,CALC_Strip!$D$5:$D$324,$A119,CALC_Strip!$B$5:$B$324,8,CALC_Strip!$G$5:$G$324,"Flow-on")+IFERROR(INDEX(CALC_Margins!$C$5:$J$15,MATCH($A119,CALC_Margins!$A$5:$A$15,0),8),0)</f>
        <v/>
      </c>
      <c r="K119" s="19">
        <f>SUMIFS(CALC_Strip!$L$5:$L$324,CALC_Strip!$D$5:$D$324,$A119,CALC_Strip!$B$5:$B$324,1,CALC_Strip!$G$5:$G$324,"Direct only")</f>
        <v/>
      </c>
      <c r="L119" s="19">
        <f>SUMIFS(CALC_Strip!$L$5:$L$324,CALC_Strip!$D$5:$D$324,$A119,CALC_Strip!$B$5:$B$324,2,CALC_Strip!$G$5:$G$324,"Direct only")</f>
        <v/>
      </c>
      <c r="M119" s="19">
        <f>SUMIFS(CALC_Strip!$L$5:$L$324,CALC_Strip!$D$5:$D$324,$A119,CALC_Strip!$B$5:$B$324,3,CALC_Strip!$G$5:$G$324,"Direct only")</f>
        <v/>
      </c>
      <c r="N119" s="19">
        <f>SUMIFS(CALC_Strip!$L$5:$L$324,CALC_Strip!$D$5:$D$324,$A119,CALC_Strip!$B$5:$B$324,4,CALC_Strip!$G$5:$G$324,"Direct only")</f>
        <v/>
      </c>
      <c r="O119" s="19">
        <f>SUMIFS(CALC_Strip!$L$5:$L$324,CALC_Strip!$D$5:$D$324,$A119,CALC_Strip!$B$5:$B$324,5,CALC_Strip!$G$5:$G$324,"Direct only")</f>
        <v/>
      </c>
      <c r="P119" s="19">
        <f>SUMIFS(CALC_Strip!$L$5:$L$324,CALC_Strip!$D$5:$D$324,$A119,CALC_Strip!$B$5:$B$324,6,CALC_Strip!$G$5:$G$324,"Direct only")</f>
        <v/>
      </c>
      <c r="Q119" s="19">
        <f>SUMIFS(CALC_Strip!$L$5:$L$324,CALC_Strip!$D$5:$D$324,$A119,CALC_Strip!$B$5:$B$324,7,CALC_Strip!$G$5:$G$324,"Direct only")</f>
        <v/>
      </c>
      <c r="R119" s="19">
        <f>SUMIFS(CALC_Strip!$L$5:$L$324,CALC_Strip!$D$5:$D$324,$A119,CALC_Strip!$B$5:$B$324,8,CALC_Strip!$G$5:$G$324,"Direct only")</f>
        <v/>
      </c>
      <c r="S119" s="19">
        <f>SUM($C119:$R119)</f>
        <v/>
      </c>
    </row>
    <row r="120">
      <c r="B120" s="4" t="inlineStr">
        <is>
          <t>TOTAL DIRECT DOMESTIC</t>
        </is>
      </c>
      <c r="C120" s="20">
        <f>SUM(C$5:C$119)</f>
        <v/>
      </c>
      <c r="D120" s="20">
        <f>SUM(D$5:D$119)</f>
        <v/>
      </c>
      <c r="E120" s="20">
        <f>SUM(E$5:E$119)</f>
        <v/>
      </c>
      <c r="F120" s="20">
        <f>SUM(F$5:F$119)</f>
        <v/>
      </c>
      <c r="G120" s="20">
        <f>SUM(G$5:G$119)</f>
        <v/>
      </c>
      <c r="H120" s="20">
        <f>SUM(H$5:H$119)</f>
        <v/>
      </c>
      <c r="I120" s="20">
        <f>SUM(I$5:I$119)</f>
        <v/>
      </c>
      <c r="J120" s="20">
        <f>SUM(J$5:J$119)</f>
        <v/>
      </c>
      <c r="K120" s="20">
        <f>SUM(K$5:K$119)</f>
        <v/>
      </c>
      <c r="L120" s="20">
        <f>SUM(L$5:L$119)</f>
        <v/>
      </c>
      <c r="M120" s="20">
        <f>SUM(M$5:M$119)</f>
        <v/>
      </c>
      <c r="N120" s="20">
        <f>SUM(N$5:N$119)</f>
        <v/>
      </c>
      <c r="O120" s="20">
        <f>SUM(O$5:O$119)</f>
        <v/>
      </c>
      <c r="P120" s="20">
        <f>SUM(P$5:P$119)</f>
        <v/>
      </c>
      <c r="Q120" s="20">
        <f>SUM(Q$5:Q$119)</f>
        <v/>
      </c>
      <c r="R120" s="20">
        <f>SUM(R$5:R$119)</f>
        <v/>
      </c>
      <c r="S120" s="20">
        <f>SUM(S$5:S$119)</f>
        <v/>
      </c>
    </row>
  </sheetData>
  <mergeCells count="1">
    <mergeCell ref="A2:L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3" customWidth="1" min="11" max="11"/>
  </cols>
  <sheetData>
    <row r="1">
      <c r="A1" s="1" t="inlineStr">
        <is>
          <t>Step 4 — apply the supplied multipliers</t>
        </is>
      </c>
    </row>
    <row r="2" ht="32" customHeight="1">
      <c r="A2" s="5" t="inlineStr">
        <is>
          <t>Direct = initial effect x (flow-on + direct-only vectors). Indirect and induced apply to the flow-on vector only.</t>
        </is>
      </c>
    </row>
    <row r="4">
      <c r="A4" s="6" t="inlineStr">
        <is>
          <t>Measure</t>
        </is>
      </c>
      <c r="B4" s="6" t="inlineStr">
        <is>
          <t>Effect</t>
        </is>
      </c>
      <c r="C4" s="6" t="inlineStr">
        <is>
          <t>FY2026</t>
        </is>
      </c>
      <c r="D4" s="6" t="inlineStr">
        <is>
          <t>FY2027</t>
        </is>
      </c>
      <c r="E4" s="6" t="inlineStr">
        <is>
          <t>FY2028</t>
        </is>
      </c>
      <c r="F4" s="6" t="inlineStr">
        <is>
          <t>FY2029</t>
        </is>
      </c>
      <c r="G4" s="6" t="inlineStr">
        <is>
          <t>FY2030</t>
        </is>
      </c>
      <c r="H4" s="6" t="inlineStr">
        <is>
          <t>FY2031</t>
        </is>
      </c>
      <c r="I4" s="6" t="inlineStr">
        <is>
          <t>FY2032</t>
        </is>
      </c>
      <c r="J4" s="6" t="inlineStr">
        <is>
          <t>FY2033</t>
        </is>
      </c>
      <c r="K4" s="6" t="inlineStr">
        <is>
          <t>Total</t>
        </is>
      </c>
    </row>
    <row r="5">
      <c r="A5" s="2" t="inlineStr">
        <is>
          <t>Output ($m)</t>
        </is>
      </c>
      <c r="B5" s="2" t="inlineStr">
        <is>
          <t>Direct</t>
        </is>
      </c>
      <c r="C5" s="19">
        <f>SUMPRODUCT(CALC_Vector!$C$5:$C$119,IFERROR(ENG_SelectedMult!$D$5:$D$119,0))+SUMPRODUCT(CALC_Vector!$K$5:$K$119,IFERROR(ENG_SelectedMult!$D$5:$D$119,0))</f>
        <v/>
      </c>
      <c r="D5" s="19">
        <f>SUMPRODUCT(CALC_Vector!$D$5:$D$119,IFERROR(ENG_SelectedMult!$D$5:$D$119,0))+SUMPRODUCT(CALC_Vector!$L$5:$L$119,IFERROR(ENG_SelectedMult!$D$5:$D$119,0))</f>
        <v/>
      </c>
      <c r="E5" s="19">
        <f>SUMPRODUCT(CALC_Vector!$E$5:$E$119,IFERROR(ENG_SelectedMult!$D$5:$D$119,0))+SUMPRODUCT(CALC_Vector!$M$5:$M$119,IFERROR(ENG_SelectedMult!$D$5:$D$119,0))</f>
        <v/>
      </c>
      <c r="F5" s="19">
        <f>SUMPRODUCT(CALC_Vector!$F$5:$F$119,IFERROR(ENG_SelectedMult!$D$5:$D$119,0))+SUMPRODUCT(CALC_Vector!$N$5:$N$119,IFERROR(ENG_SelectedMult!$D$5:$D$119,0))</f>
        <v/>
      </c>
      <c r="G5" s="19">
        <f>SUMPRODUCT(CALC_Vector!$G$5:$G$119,IFERROR(ENG_SelectedMult!$D$5:$D$119,0))+SUMPRODUCT(CALC_Vector!$O$5:$O$119,IFERROR(ENG_SelectedMult!$D$5:$D$119,0))</f>
        <v/>
      </c>
      <c r="H5" s="19">
        <f>SUMPRODUCT(CALC_Vector!$H$5:$H$119,IFERROR(ENG_SelectedMult!$D$5:$D$119,0))+SUMPRODUCT(CALC_Vector!$P$5:$P$119,IFERROR(ENG_SelectedMult!$D$5:$D$119,0))</f>
        <v/>
      </c>
      <c r="I5" s="19">
        <f>SUMPRODUCT(CALC_Vector!$I$5:$I$119,IFERROR(ENG_SelectedMult!$D$5:$D$119,0))+SUMPRODUCT(CALC_Vector!$Q$5:$Q$119,IFERROR(ENG_SelectedMult!$D$5:$D$119,0))</f>
        <v/>
      </c>
      <c r="J5" s="19">
        <f>SUMPRODUCT(CALC_Vector!$J$5:$J$119,IFERROR(ENG_SelectedMult!$D$5:$D$119,0))+SUMPRODUCT(CALC_Vector!$R$5:$R$119,IFERROR(ENG_SelectedMult!$D$5:$D$119,0))</f>
        <v/>
      </c>
      <c r="K5" s="19">
        <f>SUM($C5:$J5)</f>
        <v/>
      </c>
    </row>
    <row r="6">
      <c r="A6" s="2" t="inlineStr">
        <is>
          <t>Output ($m)</t>
        </is>
      </c>
      <c r="B6" s="2" t="inlineStr">
        <is>
          <t>Indirect (production induced)</t>
        </is>
      </c>
      <c r="C6" s="19">
        <f>SUMPRODUCT(CALC_Vector!$C$5:$C$119,IFERROR(ENG_SelectedMult!$E$5:$E$119,0))</f>
        <v/>
      </c>
      <c r="D6" s="19">
        <f>SUMPRODUCT(CALC_Vector!$D$5:$D$119,IFERROR(ENG_SelectedMult!$E$5:$E$119,0))</f>
        <v/>
      </c>
      <c r="E6" s="19">
        <f>SUMPRODUCT(CALC_Vector!$E$5:$E$119,IFERROR(ENG_SelectedMult!$E$5:$E$119,0))</f>
        <v/>
      </c>
      <c r="F6" s="19">
        <f>SUMPRODUCT(CALC_Vector!$F$5:$F$119,IFERROR(ENG_SelectedMult!$E$5:$E$119,0))</f>
        <v/>
      </c>
      <c r="G6" s="19">
        <f>SUMPRODUCT(CALC_Vector!$G$5:$G$119,IFERROR(ENG_SelectedMult!$E$5:$E$119,0))</f>
        <v/>
      </c>
      <c r="H6" s="19">
        <f>SUMPRODUCT(CALC_Vector!$H$5:$H$119,IFERROR(ENG_SelectedMult!$E$5:$E$119,0))</f>
        <v/>
      </c>
      <c r="I6" s="19">
        <f>SUMPRODUCT(CALC_Vector!$I$5:$I$119,IFERROR(ENG_SelectedMult!$E$5:$E$119,0))</f>
        <v/>
      </c>
      <c r="J6" s="19">
        <f>SUMPRODUCT(CALC_Vector!$J$5:$J$119,IFERROR(ENG_SelectedMult!$E$5:$E$119,0))</f>
        <v/>
      </c>
      <c r="K6" s="19">
        <f>SUM($C6:$J6)</f>
        <v/>
      </c>
    </row>
    <row r="7">
      <c r="A7" s="2" t="inlineStr">
        <is>
          <t>Output ($m)</t>
        </is>
      </c>
      <c r="B7" s="2" t="inlineStr">
        <is>
          <t>Induced (consumption)</t>
        </is>
      </c>
      <c r="C7" s="19">
        <f>SUMPRODUCT(CALC_Vector!$C$5:$C$119,IFERROR(ENG_SelectedMult!$F$5:$F$119,0))</f>
        <v/>
      </c>
      <c r="D7" s="19">
        <f>SUMPRODUCT(CALC_Vector!$D$5:$D$119,IFERROR(ENG_SelectedMult!$F$5:$F$119,0))</f>
        <v/>
      </c>
      <c r="E7" s="19">
        <f>SUMPRODUCT(CALC_Vector!$E$5:$E$119,IFERROR(ENG_SelectedMult!$F$5:$F$119,0))</f>
        <v/>
      </c>
      <c r="F7" s="19">
        <f>SUMPRODUCT(CALC_Vector!$F$5:$F$119,IFERROR(ENG_SelectedMult!$F$5:$F$119,0))</f>
        <v/>
      </c>
      <c r="G7" s="19">
        <f>SUMPRODUCT(CALC_Vector!$G$5:$G$119,IFERROR(ENG_SelectedMult!$F$5:$F$119,0))</f>
        <v/>
      </c>
      <c r="H7" s="19">
        <f>SUMPRODUCT(CALC_Vector!$H$5:$H$119,IFERROR(ENG_SelectedMult!$F$5:$F$119,0))</f>
        <v/>
      </c>
      <c r="I7" s="19">
        <f>SUMPRODUCT(CALC_Vector!$I$5:$I$119,IFERROR(ENG_SelectedMult!$F$5:$F$119,0))</f>
        <v/>
      </c>
      <c r="J7" s="19">
        <f>SUMPRODUCT(CALC_Vector!$J$5:$J$119,IFERROR(ENG_SelectedMult!$F$5:$F$119,0))</f>
        <v/>
      </c>
      <c r="K7" s="19">
        <f>SUM($C7:$J7)</f>
        <v/>
      </c>
    </row>
    <row r="8">
      <c r="A8" s="2" t="inlineStr">
        <is>
          <t>Output ($m)</t>
        </is>
      </c>
      <c r="B8" s="2" t="inlineStr">
        <is>
          <t>Type I total (direct + indirect)</t>
        </is>
      </c>
      <c r="C8" s="19">
        <f>C5+C6</f>
        <v/>
      </c>
      <c r="D8" s="19">
        <f>D5+D6</f>
        <v/>
      </c>
      <c r="E8" s="19">
        <f>E5+E6</f>
        <v/>
      </c>
      <c r="F8" s="19">
        <f>F5+F6</f>
        <v/>
      </c>
      <c r="G8" s="19">
        <f>G5+G6</f>
        <v/>
      </c>
      <c r="H8" s="19">
        <f>H5+H6</f>
        <v/>
      </c>
      <c r="I8" s="19">
        <f>I5+I6</f>
        <v/>
      </c>
      <c r="J8" s="19">
        <f>J5+J6</f>
        <v/>
      </c>
      <c r="K8" s="19">
        <f>K5+K6</f>
        <v/>
      </c>
    </row>
    <row r="9">
      <c r="A9" s="2" t="inlineStr">
        <is>
          <t>Output ($m)</t>
        </is>
      </c>
      <c r="B9" s="2" t="inlineStr">
        <is>
          <t>Total (Type II)</t>
        </is>
      </c>
      <c r="C9" s="19">
        <f>C5+C6+C7</f>
        <v/>
      </c>
      <c r="D9" s="19">
        <f>D5+D6+D7</f>
        <v/>
      </c>
      <c r="E9" s="19">
        <f>E5+E6+E7</f>
        <v/>
      </c>
      <c r="F9" s="19">
        <f>F5+F6+F7</f>
        <v/>
      </c>
      <c r="G9" s="19">
        <f>G5+G6+G7</f>
        <v/>
      </c>
      <c r="H9" s="19">
        <f>H5+H6+H7</f>
        <v/>
      </c>
      <c r="I9" s="19">
        <f>I5+I6+I7</f>
        <v/>
      </c>
      <c r="J9" s="19">
        <f>J5+J6+J7</f>
        <v/>
      </c>
      <c r="K9" s="19">
        <f>K5+K6+K7</f>
        <v/>
      </c>
    </row>
    <row r="11">
      <c r="A11" s="2" t="inlineStr">
        <is>
          <t>Income (wages) ($m)</t>
        </is>
      </c>
      <c r="B11" s="2" t="inlineStr">
        <is>
          <t>Direct</t>
        </is>
      </c>
      <c r="C11" s="19">
        <f>SUMPRODUCT(CALC_Vector!$C$5:$C$119,IFERROR(ENG_SelectedMult!$H$5:$H$119,0))+SUMPRODUCT(CALC_Vector!$K$5:$K$119,IFERROR(ENG_SelectedMult!$H$5:$H$119,0))</f>
        <v/>
      </c>
      <c r="D11" s="19">
        <f>SUMPRODUCT(CALC_Vector!$D$5:$D$119,IFERROR(ENG_SelectedMult!$H$5:$H$119,0))+SUMPRODUCT(CALC_Vector!$L$5:$L$119,IFERROR(ENG_SelectedMult!$H$5:$H$119,0))</f>
        <v/>
      </c>
      <c r="E11" s="19">
        <f>SUMPRODUCT(CALC_Vector!$E$5:$E$119,IFERROR(ENG_SelectedMult!$H$5:$H$119,0))+SUMPRODUCT(CALC_Vector!$M$5:$M$119,IFERROR(ENG_SelectedMult!$H$5:$H$119,0))</f>
        <v/>
      </c>
      <c r="F11" s="19">
        <f>SUMPRODUCT(CALC_Vector!$F$5:$F$119,IFERROR(ENG_SelectedMult!$H$5:$H$119,0))+SUMPRODUCT(CALC_Vector!$N$5:$N$119,IFERROR(ENG_SelectedMult!$H$5:$H$119,0))</f>
        <v/>
      </c>
      <c r="G11" s="19">
        <f>SUMPRODUCT(CALC_Vector!$G$5:$G$119,IFERROR(ENG_SelectedMult!$H$5:$H$119,0))+SUMPRODUCT(CALC_Vector!$O$5:$O$119,IFERROR(ENG_SelectedMult!$H$5:$H$119,0))</f>
        <v/>
      </c>
      <c r="H11" s="19">
        <f>SUMPRODUCT(CALC_Vector!$H$5:$H$119,IFERROR(ENG_SelectedMult!$H$5:$H$119,0))+SUMPRODUCT(CALC_Vector!$P$5:$P$119,IFERROR(ENG_SelectedMult!$H$5:$H$119,0))</f>
        <v/>
      </c>
      <c r="I11" s="19">
        <f>SUMPRODUCT(CALC_Vector!$I$5:$I$119,IFERROR(ENG_SelectedMult!$H$5:$H$119,0))+SUMPRODUCT(CALC_Vector!$Q$5:$Q$119,IFERROR(ENG_SelectedMult!$H$5:$H$119,0))</f>
        <v/>
      </c>
      <c r="J11" s="19">
        <f>SUMPRODUCT(CALC_Vector!$J$5:$J$119,IFERROR(ENG_SelectedMult!$H$5:$H$119,0))+SUMPRODUCT(CALC_Vector!$R$5:$R$119,IFERROR(ENG_SelectedMult!$H$5:$H$119,0))</f>
        <v/>
      </c>
      <c r="K11" s="19">
        <f>SUM($C11:$J11)</f>
        <v/>
      </c>
    </row>
    <row r="12">
      <c r="A12" s="2" t="inlineStr">
        <is>
          <t>Income (wages) ($m)</t>
        </is>
      </c>
      <c r="B12" s="2" t="inlineStr">
        <is>
          <t>Indirect (production induced)</t>
        </is>
      </c>
      <c r="C12" s="19">
        <f>SUMPRODUCT(CALC_Vector!$C$5:$C$119,IFERROR(ENG_SelectedMult!$I$5:$I$119,0))</f>
        <v/>
      </c>
      <c r="D12" s="19">
        <f>SUMPRODUCT(CALC_Vector!$D$5:$D$119,IFERROR(ENG_SelectedMult!$I$5:$I$119,0))</f>
        <v/>
      </c>
      <c r="E12" s="19">
        <f>SUMPRODUCT(CALC_Vector!$E$5:$E$119,IFERROR(ENG_SelectedMult!$I$5:$I$119,0))</f>
        <v/>
      </c>
      <c r="F12" s="19">
        <f>SUMPRODUCT(CALC_Vector!$F$5:$F$119,IFERROR(ENG_SelectedMult!$I$5:$I$119,0))</f>
        <v/>
      </c>
      <c r="G12" s="19">
        <f>SUMPRODUCT(CALC_Vector!$G$5:$G$119,IFERROR(ENG_SelectedMult!$I$5:$I$119,0))</f>
        <v/>
      </c>
      <c r="H12" s="19">
        <f>SUMPRODUCT(CALC_Vector!$H$5:$H$119,IFERROR(ENG_SelectedMult!$I$5:$I$119,0))</f>
        <v/>
      </c>
      <c r="I12" s="19">
        <f>SUMPRODUCT(CALC_Vector!$I$5:$I$119,IFERROR(ENG_SelectedMult!$I$5:$I$119,0))</f>
        <v/>
      </c>
      <c r="J12" s="19">
        <f>SUMPRODUCT(CALC_Vector!$J$5:$J$119,IFERROR(ENG_SelectedMult!$I$5:$I$119,0))</f>
        <v/>
      </c>
      <c r="K12" s="19">
        <f>SUM($C12:$J12)</f>
        <v/>
      </c>
    </row>
    <row r="13">
      <c r="A13" s="2" t="inlineStr">
        <is>
          <t>Income (wages) ($m)</t>
        </is>
      </c>
      <c r="B13" s="2" t="inlineStr">
        <is>
          <t>Induced (consumption)</t>
        </is>
      </c>
      <c r="C13" s="19">
        <f>SUMPRODUCT(CALC_Vector!$C$5:$C$119,IFERROR(ENG_SelectedMult!$J$5:$J$119,0))</f>
        <v/>
      </c>
      <c r="D13" s="19">
        <f>SUMPRODUCT(CALC_Vector!$D$5:$D$119,IFERROR(ENG_SelectedMult!$J$5:$J$119,0))</f>
        <v/>
      </c>
      <c r="E13" s="19">
        <f>SUMPRODUCT(CALC_Vector!$E$5:$E$119,IFERROR(ENG_SelectedMult!$J$5:$J$119,0))</f>
        <v/>
      </c>
      <c r="F13" s="19">
        <f>SUMPRODUCT(CALC_Vector!$F$5:$F$119,IFERROR(ENG_SelectedMult!$J$5:$J$119,0))</f>
        <v/>
      </c>
      <c r="G13" s="19">
        <f>SUMPRODUCT(CALC_Vector!$G$5:$G$119,IFERROR(ENG_SelectedMult!$J$5:$J$119,0))</f>
        <v/>
      </c>
      <c r="H13" s="19">
        <f>SUMPRODUCT(CALC_Vector!$H$5:$H$119,IFERROR(ENG_SelectedMult!$J$5:$J$119,0))</f>
        <v/>
      </c>
      <c r="I13" s="19">
        <f>SUMPRODUCT(CALC_Vector!$I$5:$I$119,IFERROR(ENG_SelectedMult!$J$5:$J$119,0))</f>
        <v/>
      </c>
      <c r="J13" s="19">
        <f>SUMPRODUCT(CALC_Vector!$J$5:$J$119,IFERROR(ENG_SelectedMult!$J$5:$J$119,0))</f>
        <v/>
      </c>
      <c r="K13" s="19">
        <f>SUM($C13:$J13)</f>
        <v/>
      </c>
    </row>
    <row r="14">
      <c r="A14" s="2" t="inlineStr">
        <is>
          <t>Income (wages) ($m)</t>
        </is>
      </c>
      <c r="B14" s="2" t="inlineStr">
        <is>
          <t>Type I total (direct + indirect)</t>
        </is>
      </c>
      <c r="C14" s="19">
        <f>C11+C12</f>
        <v/>
      </c>
      <c r="D14" s="19">
        <f>D11+D12</f>
        <v/>
      </c>
      <c r="E14" s="19">
        <f>E11+E12</f>
        <v/>
      </c>
      <c r="F14" s="19">
        <f>F11+F12</f>
        <v/>
      </c>
      <c r="G14" s="19">
        <f>G11+G12</f>
        <v/>
      </c>
      <c r="H14" s="19">
        <f>H11+H12</f>
        <v/>
      </c>
      <c r="I14" s="19">
        <f>I11+I12</f>
        <v/>
      </c>
      <c r="J14" s="19">
        <f>J11+J12</f>
        <v/>
      </c>
      <c r="K14" s="19">
        <f>K11+K12</f>
        <v/>
      </c>
    </row>
    <row r="15">
      <c r="A15" s="2" t="inlineStr">
        <is>
          <t>Income (wages) ($m)</t>
        </is>
      </c>
      <c r="B15" s="2" t="inlineStr">
        <is>
          <t>Total (Type II)</t>
        </is>
      </c>
      <c r="C15" s="19">
        <f>C11+C12+C13</f>
        <v/>
      </c>
      <c r="D15" s="19">
        <f>D11+D12+D13</f>
        <v/>
      </c>
      <c r="E15" s="19">
        <f>E11+E12+E13</f>
        <v/>
      </c>
      <c r="F15" s="19">
        <f>F11+F12+F13</f>
        <v/>
      </c>
      <c r="G15" s="19">
        <f>G11+G12+G13</f>
        <v/>
      </c>
      <c r="H15" s="19">
        <f>H11+H12+H13</f>
        <v/>
      </c>
      <c r="I15" s="19">
        <f>I11+I12+I13</f>
        <v/>
      </c>
      <c r="J15" s="19">
        <f>J11+J12+J13</f>
        <v/>
      </c>
      <c r="K15" s="19">
        <f>K11+K12+K13</f>
        <v/>
      </c>
    </row>
    <row r="17">
      <c r="A17" s="2" t="inlineStr">
        <is>
          <t>Value added (basic prices) ($m)</t>
        </is>
      </c>
      <c r="B17" s="2" t="inlineStr">
        <is>
          <t>Direct</t>
        </is>
      </c>
      <c r="C17" s="19">
        <f>SUMPRODUCT(CALC_Vector!$C$5:$C$119,IFERROR(ENG_SelectedMult!$L$5:$L$119,0))+SUMPRODUCT(CALC_Vector!$K$5:$K$119,IFERROR(ENG_SelectedMult!$L$5:$L$119,0))</f>
        <v/>
      </c>
      <c r="D17" s="19">
        <f>SUMPRODUCT(CALC_Vector!$D$5:$D$119,IFERROR(ENG_SelectedMult!$L$5:$L$119,0))+SUMPRODUCT(CALC_Vector!$L$5:$L$119,IFERROR(ENG_SelectedMult!$L$5:$L$119,0))</f>
        <v/>
      </c>
      <c r="E17" s="19">
        <f>SUMPRODUCT(CALC_Vector!$E$5:$E$119,IFERROR(ENG_SelectedMult!$L$5:$L$119,0))+SUMPRODUCT(CALC_Vector!$M$5:$M$119,IFERROR(ENG_SelectedMult!$L$5:$L$119,0))</f>
        <v/>
      </c>
      <c r="F17" s="19">
        <f>SUMPRODUCT(CALC_Vector!$F$5:$F$119,IFERROR(ENG_SelectedMult!$L$5:$L$119,0))+SUMPRODUCT(CALC_Vector!$N$5:$N$119,IFERROR(ENG_SelectedMult!$L$5:$L$119,0))</f>
        <v/>
      </c>
      <c r="G17" s="19">
        <f>SUMPRODUCT(CALC_Vector!$G$5:$G$119,IFERROR(ENG_SelectedMult!$L$5:$L$119,0))+SUMPRODUCT(CALC_Vector!$O$5:$O$119,IFERROR(ENG_SelectedMult!$L$5:$L$119,0))</f>
        <v/>
      </c>
      <c r="H17" s="19">
        <f>SUMPRODUCT(CALC_Vector!$H$5:$H$119,IFERROR(ENG_SelectedMult!$L$5:$L$119,0))+SUMPRODUCT(CALC_Vector!$P$5:$P$119,IFERROR(ENG_SelectedMult!$L$5:$L$119,0))</f>
        <v/>
      </c>
      <c r="I17" s="19">
        <f>SUMPRODUCT(CALC_Vector!$I$5:$I$119,IFERROR(ENG_SelectedMult!$L$5:$L$119,0))+SUMPRODUCT(CALC_Vector!$Q$5:$Q$119,IFERROR(ENG_SelectedMult!$L$5:$L$119,0))</f>
        <v/>
      </c>
      <c r="J17" s="19">
        <f>SUMPRODUCT(CALC_Vector!$J$5:$J$119,IFERROR(ENG_SelectedMult!$L$5:$L$119,0))+SUMPRODUCT(CALC_Vector!$R$5:$R$119,IFERROR(ENG_SelectedMult!$L$5:$L$119,0))</f>
        <v/>
      </c>
      <c r="K17" s="19">
        <f>SUM($C17:$J17)</f>
        <v/>
      </c>
    </row>
    <row r="18">
      <c r="A18" s="2" t="inlineStr">
        <is>
          <t>Value added (basic prices) ($m)</t>
        </is>
      </c>
      <c r="B18" s="2" t="inlineStr">
        <is>
          <t>Indirect (production induced)</t>
        </is>
      </c>
      <c r="C18" s="19">
        <f>SUMPRODUCT(CALC_Vector!$C$5:$C$119,IFERROR(ENG_SelectedMult!$M$5:$M$119,0))</f>
        <v/>
      </c>
      <c r="D18" s="19">
        <f>SUMPRODUCT(CALC_Vector!$D$5:$D$119,IFERROR(ENG_SelectedMult!$M$5:$M$119,0))</f>
        <v/>
      </c>
      <c r="E18" s="19">
        <f>SUMPRODUCT(CALC_Vector!$E$5:$E$119,IFERROR(ENG_SelectedMult!$M$5:$M$119,0))</f>
        <v/>
      </c>
      <c r="F18" s="19">
        <f>SUMPRODUCT(CALC_Vector!$F$5:$F$119,IFERROR(ENG_SelectedMult!$M$5:$M$119,0))</f>
        <v/>
      </c>
      <c r="G18" s="19">
        <f>SUMPRODUCT(CALC_Vector!$G$5:$G$119,IFERROR(ENG_SelectedMult!$M$5:$M$119,0))</f>
        <v/>
      </c>
      <c r="H18" s="19">
        <f>SUMPRODUCT(CALC_Vector!$H$5:$H$119,IFERROR(ENG_SelectedMult!$M$5:$M$119,0))</f>
        <v/>
      </c>
      <c r="I18" s="19">
        <f>SUMPRODUCT(CALC_Vector!$I$5:$I$119,IFERROR(ENG_SelectedMult!$M$5:$M$119,0))</f>
        <v/>
      </c>
      <c r="J18" s="19">
        <f>SUMPRODUCT(CALC_Vector!$J$5:$J$119,IFERROR(ENG_SelectedMult!$M$5:$M$119,0))</f>
        <v/>
      </c>
      <c r="K18" s="19">
        <f>SUM($C18:$J18)</f>
        <v/>
      </c>
    </row>
    <row r="19">
      <c r="A19" s="2" t="inlineStr">
        <is>
          <t>Value added (basic prices) ($m)</t>
        </is>
      </c>
      <c r="B19" s="2" t="inlineStr">
        <is>
          <t>Induced (consumption)</t>
        </is>
      </c>
      <c r="C19" s="19">
        <f>SUMPRODUCT(CALC_Vector!$C$5:$C$119,IFERROR(ENG_SelectedMult!$N$5:$N$119,0))</f>
        <v/>
      </c>
      <c r="D19" s="19">
        <f>SUMPRODUCT(CALC_Vector!$D$5:$D$119,IFERROR(ENG_SelectedMult!$N$5:$N$119,0))</f>
        <v/>
      </c>
      <c r="E19" s="19">
        <f>SUMPRODUCT(CALC_Vector!$E$5:$E$119,IFERROR(ENG_SelectedMult!$N$5:$N$119,0))</f>
        <v/>
      </c>
      <c r="F19" s="19">
        <f>SUMPRODUCT(CALC_Vector!$F$5:$F$119,IFERROR(ENG_SelectedMult!$N$5:$N$119,0))</f>
        <v/>
      </c>
      <c r="G19" s="19">
        <f>SUMPRODUCT(CALC_Vector!$G$5:$G$119,IFERROR(ENG_SelectedMult!$N$5:$N$119,0))</f>
        <v/>
      </c>
      <c r="H19" s="19">
        <f>SUMPRODUCT(CALC_Vector!$H$5:$H$119,IFERROR(ENG_SelectedMult!$N$5:$N$119,0))</f>
        <v/>
      </c>
      <c r="I19" s="19">
        <f>SUMPRODUCT(CALC_Vector!$I$5:$I$119,IFERROR(ENG_SelectedMult!$N$5:$N$119,0))</f>
        <v/>
      </c>
      <c r="J19" s="19">
        <f>SUMPRODUCT(CALC_Vector!$J$5:$J$119,IFERROR(ENG_SelectedMult!$N$5:$N$119,0))</f>
        <v/>
      </c>
      <c r="K19" s="19">
        <f>SUM($C19:$J19)</f>
        <v/>
      </c>
    </row>
    <row r="20">
      <c r="A20" s="2" t="inlineStr">
        <is>
          <t>Value added (basic prices) ($m)</t>
        </is>
      </c>
      <c r="B20" s="2" t="inlineStr">
        <is>
          <t>Type I total (direct + indirect)</t>
        </is>
      </c>
      <c r="C20" s="19">
        <f>C17+C18</f>
        <v/>
      </c>
      <c r="D20" s="19">
        <f>D17+D18</f>
        <v/>
      </c>
      <c r="E20" s="19">
        <f>E17+E18</f>
        <v/>
      </c>
      <c r="F20" s="19">
        <f>F17+F18</f>
        <v/>
      </c>
      <c r="G20" s="19">
        <f>G17+G18</f>
        <v/>
      </c>
      <c r="H20" s="19">
        <f>H17+H18</f>
        <v/>
      </c>
      <c r="I20" s="19">
        <f>I17+I18</f>
        <v/>
      </c>
      <c r="J20" s="19">
        <f>J17+J18</f>
        <v/>
      </c>
      <c r="K20" s="19">
        <f>K17+K18</f>
        <v/>
      </c>
    </row>
    <row r="21">
      <c r="A21" s="2" t="inlineStr">
        <is>
          <t>Value added (basic prices) ($m)</t>
        </is>
      </c>
      <c r="B21" s="2" t="inlineStr">
        <is>
          <t>Total (Type II)</t>
        </is>
      </c>
      <c r="C21" s="19">
        <f>C17+C18+C19</f>
        <v/>
      </c>
      <c r="D21" s="19">
        <f>D17+D18+D19</f>
        <v/>
      </c>
      <c r="E21" s="19">
        <f>E17+E18+E19</f>
        <v/>
      </c>
      <c r="F21" s="19">
        <f>F17+F18+F19</f>
        <v/>
      </c>
      <c r="G21" s="19">
        <f>G17+G18+G19</f>
        <v/>
      </c>
      <c r="H21" s="19">
        <f>H17+H18+H19</f>
        <v/>
      </c>
      <c r="I21" s="19">
        <f>I17+I18+I19</f>
        <v/>
      </c>
      <c r="J21" s="19">
        <f>J17+J18+J19</f>
        <v/>
      </c>
      <c r="K21" s="19">
        <f>K17+K18+K19</f>
        <v/>
      </c>
    </row>
    <row r="23">
      <c r="A23" s="2" t="inlineStr">
        <is>
          <t>Value added (market prices) ($m)</t>
        </is>
      </c>
      <c r="B23" s="2" t="inlineStr">
        <is>
          <t>Direct</t>
        </is>
      </c>
      <c r="C23" s="19">
        <f>SUMPRODUCT(CALC_Vector!$C$5:$C$119,IFERROR(ENG_SelectedMult!$P$5:$P$119,0))+SUMPRODUCT(CALC_Vector!$K$5:$K$119,IFERROR(ENG_SelectedMult!$P$5:$P$119,0))</f>
        <v/>
      </c>
      <c r="D23" s="19">
        <f>SUMPRODUCT(CALC_Vector!$D$5:$D$119,IFERROR(ENG_SelectedMult!$P$5:$P$119,0))+SUMPRODUCT(CALC_Vector!$L$5:$L$119,IFERROR(ENG_SelectedMult!$P$5:$P$119,0))</f>
        <v/>
      </c>
      <c r="E23" s="19">
        <f>SUMPRODUCT(CALC_Vector!$E$5:$E$119,IFERROR(ENG_SelectedMult!$P$5:$P$119,0))+SUMPRODUCT(CALC_Vector!$M$5:$M$119,IFERROR(ENG_SelectedMult!$P$5:$P$119,0))</f>
        <v/>
      </c>
      <c r="F23" s="19">
        <f>SUMPRODUCT(CALC_Vector!$F$5:$F$119,IFERROR(ENG_SelectedMult!$P$5:$P$119,0))+SUMPRODUCT(CALC_Vector!$N$5:$N$119,IFERROR(ENG_SelectedMult!$P$5:$P$119,0))</f>
        <v/>
      </c>
      <c r="G23" s="19">
        <f>SUMPRODUCT(CALC_Vector!$G$5:$G$119,IFERROR(ENG_SelectedMult!$P$5:$P$119,0))+SUMPRODUCT(CALC_Vector!$O$5:$O$119,IFERROR(ENG_SelectedMult!$P$5:$P$119,0))</f>
        <v/>
      </c>
      <c r="H23" s="19">
        <f>SUMPRODUCT(CALC_Vector!$H$5:$H$119,IFERROR(ENG_SelectedMult!$P$5:$P$119,0))+SUMPRODUCT(CALC_Vector!$P$5:$P$119,IFERROR(ENG_SelectedMult!$P$5:$P$119,0))</f>
        <v/>
      </c>
      <c r="I23" s="19">
        <f>SUMPRODUCT(CALC_Vector!$I$5:$I$119,IFERROR(ENG_SelectedMult!$P$5:$P$119,0))+SUMPRODUCT(CALC_Vector!$Q$5:$Q$119,IFERROR(ENG_SelectedMult!$P$5:$P$119,0))</f>
        <v/>
      </c>
      <c r="J23" s="19">
        <f>SUMPRODUCT(CALC_Vector!$J$5:$J$119,IFERROR(ENG_SelectedMult!$P$5:$P$119,0))+SUMPRODUCT(CALC_Vector!$R$5:$R$119,IFERROR(ENG_SelectedMult!$P$5:$P$119,0))</f>
        <v/>
      </c>
      <c r="K23" s="19">
        <f>SUM($C23:$J23)</f>
        <v/>
      </c>
    </row>
    <row r="24">
      <c r="A24" s="2" t="inlineStr">
        <is>
          <t>Value added (market prices) ($m)</t>
        </is>
      </c>
      <c r="B24" s="2" t="inlineStr">
        <is>
          <t>Indirect (production induced)</t>
        </is>
      </c>
      <c r="C24" s="19">
        <f>SUMPRODUCT(CALC_Vector!$C$5:$C$119,IFERROR(ENG_SelectedMult!$Q$5:$Q$119,0))</f>
        <v/>
      </c>
      <c r="D24" s="19">
        <f>SUMPRODUCT(CALC_Vector!$D$5:$D$119,IFERROR(ENG_SelectedMult!$Q$5:$Q$119,0))</f>
        <v/>
      </c>
      <c r="E24" s="19">
        <f>SUMPRODUCT(CALC_Vector!$E$5:$E$119,IFERROR(ENG_SelectedMult!$Q$5:$Q$119,0))</f>
        <v/>
      </c>
      <c r="F24" s="19">
        <f>SUMPRODUCT(CALC_Vector!$F$5:$F$119,IFERROR(ENG_SelectedMult!$Q$5:$Q$119,0))</f>
        <v/>
      </c>
      <c r="G24" s="19">
        <f>SUMPRODUCT(CALC_Vector!$G$5:$G$119,IFERROR(ENG_SelectedMult!$Q$5:$Q$119,0))</f>
        <v/>
      </c>
      <c r="H24" s="19">
        <f>SUMPRODUCT(CALC_Vector!$H$5:$H$119,IFERROR(ENG_SelectedMult!$Q$5:$Q$119,0))</f>
        <v/>
      </c>
      <c r="I24" s="19">
        <f>SUMPRODUCT(CALC_Vector!$I$5:$I$119,IFERROR(ENG_SelectedMult!$Q$5:$Q$119,0))</f>
        <v/>
      </c>
      <c r="J24" s="19">
        <f>SUMPRODUCT(CALC_Vector!$J$5:$J$119,IFERROR(ENG_SelectedMult!$Q$5:$Q$119,0))</f>
        <v/>
      </c>
      <c r="K24" s="19">
        <f>SUM($C24:$J24)</f>
        <v/>
      </c>
    </row>
    <row r="25">
      <c r="A25" s="2" t="inlineStr">
        <is>
          <t>Value added (market prices) ($m)</t>
        </is>
      </c>
      <c r="B25" s="2" t="inlineStr">
        <is>
          <t>Induced (consumption)</t>
        </is>
      </c>
      <c r="C25" s="19">
        <f>SUMPRODUCT(CALC_Vector!$C$5:$C$119,IFERROR(ENG_SelectedMult!$R$5:$R$119,0))</f>
        <v/>
      </c>
      <c r="D25" s="19">
        <f>SUMPRODUCT(CALC_Vector!$D$5:$D$119,IFERROR(ENG_SelectedMult!$R$5:$R$119,0))</f>
        <v/>
      </c>
      <c r="E25" s="19">
        <f>SUMPRODUCT(CALC_Vector!$E$5:$E$119,IFERROR(ENG_SelectedMult!$R$5:$R$119,0))</f>
        <v/>
      </c>
      <c r="F25" s="19">
        <f>SUMPRODUCT(CALC_Vector!$F$5:$F$119,IFERROR(ENG_SelectedMult!$R$5:$R$119,0))</f>
        <v/>
      </c>
      <c r="G25" s="19">
        <f>SUMPRODUCT(CALC_Vector!$G$5:$G$119,IFERROR(ENG_SelectedMult!$R$5:$R$119,0))</f>
        <v/>
      </c>
      <c r="H25" s="19">
        <f>SUMPRODUCT(CALC_Vector!$H$5:$H$119,IFERROR(ENG_SelectedMult!$R$5:$R$119,0))</f>
        <v/>
      </c>
      <c r="I25" s="19">
        <f>SUMPRODUCT(CALC_Vector!$I$5:$I$119,IFERROR(ENG_SelectedMult!$R$5:$R$119,0))</f>
        <v/>
      </c>
      <c r="J25" s="19">
        <f>SUMPRODUCT(CALC_Vector!$J$5:$J$119,IFERROR(ENG_SelectedMult!$R$5:$R$119,0))</f>
        <v/>
      </c>
      <c r="K25" s="19">
        <f>SUM($C25:$J25)</f>
        <v/>
      </c>
    </row>
    <row r="26">
      <c r="A26" s="2" t="inlineStr">
        <is>
          <t>Value added (market prices) ($m)</t>
        </is>
      </c>
      <c r="B26" s="2" t="inlineStr">
        <is>
          <t>Type I total (direct + indirect)</t>
        </is>
      </c>
      <c r="C26" s="19">
        <f>C23+C24</f>
        <v/>
      </c>
      <c r="D26" s="19">
        <f>D23+D24</f>
        <v/>
      </c>
      <c r="E26" s="19">
        <f>E23+E24</f>
        <v/>
      </c>
      <c r="F26" s="19">
        <f>F23+F24</f>
        <v/>
      </c>
      <c r="G26" s="19">
        <f>G23+G24</f>
        <v/>
      </c>
      <c r="H26" s="19">
        <f>H23+H24</f>
        <v/>
      </c>
      <c r="I26" s="19">
        <f>I23+I24</f>
        <v/>
      </c>
      <c r="J26" s="19">
        <f>J23+J24</f>
        <v/>
      </c>
      <c r="K26" s="19">
        <f>K23+K24</f>
        <v/>
      </c>
    </row>
    <row r="27">
      <c r="A27" s="2" t="inlineStr">
        <is>
          <t>Value added (market prices) ($m)</t>
        </is>
      </c>
      <c r="B27" s="2" t="inlineStr">
        <is>
          <t>Total (Type II)</t>
        </is>
      </c>
      <c r="C27" s="19">
        <f>C23+C24+C25</f>
        <v/>
      </c>
      <c r="D27" s="19">
        <f>D23+D24+D25</f>
        <v/>
      </c>
      <c r="E27" s="19">
        <f>E23+E24+E25</f>
        <v/>
      </c>
      <c r="F27" s="19">
        <f>F23+F24+F25</f>
        <v/>
      </c>
      <c r="G27" s="19">
        <f>G23+G24+G25</f>
        <v/>
      </c>
      <c r="H27" s="19">
        <f>H23+H24+H25</f>
        <v/>
      </c>
      <c r="I27" s="19">
        <f>I23+I24+I25</f>
        <v/>
      </c>
      <c r="J27" s="19">
        <f>J23+J24+J25</f>
        <v/>
      </c>
      <c r="K27" s="19">
        <f>K23+K24+K25</f>
        <v/>
      </c>
    </row>
    <row r="29">
      <c r="A29" s="2" t="inlineStr">
        <is>
          <t>Employment (persons)</t>
        </is>
      </c>
      <c r="B29" s="2" t="inlineStr">
        <is>
          <t>Direct</t>
        </is>
      </c>
      <c r="C29" s="19">
        <f>SUMPRODUCT(CALC_Vector!$C$5:$C$119,IFERROR(ENG_SelectedMult!$T$5:$T$119,0))+SUMPRODUCT(CALC_Vector!$K$5:$K$119,IFERROR(ENG_SelectedMult!$T$5:$T$119,0))</f>
        <v/>
      </c>
      <c r="D29" s="19">
        <f>SUMPRODUCT(CALC_Vector!$D$5:$D$119,IFERROR(ENG_SelectedMult!$T$5:$T$119,0))+SUMPRODUCT(CALC_Vector!$L$5:$L$119,IFERROR(ENG_SelectedMult!$T$5:$T$119,0))</f>
        <v/>
      </c>
      <c r="E29" s="19">
        <f>SUMPRODUCT(CALC_Vector!$E$5:$E$119,IFERROR(ENG_SelectedMult!$T$5:$T$119,0))+SUMPRODUCT(CALC_Vector!$M$5:$M$119,IFERROR(ENG_SelectedMult!$T$5:$T$119,0))</f>
        <v/>
      </c>
      <c r="F29" s="19">
        <f>SUMPRODUCT(CALC_Vector!$F$5:$F$119,IFERROR(ENG_SelectedMult!$T$5:$T$119,0))+SUMPRODUCT(CALC_Vector!$N$5:$N$119,IFERROR(ENG_SelectedMult!$T$5:$T$119,0))</f>
        <v/>
      </c>
      <c r="G29" s="19">
        <f>SUMPRODUCT(CALC_Vector!$G$5:$G$119,IFERROR(ENG_SelectedMult!$T$5:$T$119,0))+SUMPRODUCT(CALC_Vector!$O$5:$O$119,IFERROR(ENG_SelectedMult!$T$5:$T$119,0))</f>
        <v/>
      </c>
      <c r="H29" s="19">
        <f>SUMPRODUCT(CALC_Vector!$H$5:$H$119,IFERROR(ENG_SelectedMult!$T$5:$T$119,0))+SUMPRODUCT(CALC_Vector!$P$5:$P$119,IFERROR(ENG_SelectedMult!$T$5:$T$119,0))</f>
        <v/>
      </c>
      <c r="I29" s="19">
        <f>SUMPRODUCT(CALC_Vector!$I$5:$I$119,IFERROR(ENG_SelectedMult!$T$5:$T$119,0))+SUMPRODUCT(CALC_Vector!$Q$5:$Q$119,IFERROR(ENG_SelectedMult!$T$5:$T$119,0))</f>
        <v/>
      </c>
      <c r="J29" s="19">
        <f>SUMPRODUCT(CALC_Vector!$J$5:$J$119,IFERROR(ENG_SelectedMult!$T$5:$T$119,0))+SUMPRODUCT(CALC_Vector!$R$5:$R$119,IFERROR(ENG_SelectedMult!$T$5:$T$119,0))</f>
        <v/>
      </c>
      <c r="K29" s="19">
        <f>SUM($C29:$J29)</f>
        <v/>
      </c>
    </row>
    <row r="30">
      <c r="A30" s="2" t="inlineStr">
        <is>
          <t>Employment (persons)</t>
        </is>
      </c>
      <c r="B30" s="2" t="inlineStr">
        <is>
          <t>Indirect (production induced)</t>
        </is>
      </c>
      <c r="C30" s="19">
        <f>SUMPRODUCT(CALC_Vector!$C$5:$C$119,IFERROR(ENG_SelectedMult!$U$5:$U$119,0))</f>
        <v/>
      </c>
      <c r="D30" s="19">
        <f>SUMPRODUCT(CALC_Vector!$D$5:$D$119,IFERROR(ENG_SelectedMult!$U$5:$U$119,0))</f>
        <v/>
      </c>
      <c r="E30" s="19">
        <f>SUMPRODUCT(CALC_Vector!$E$5:$E$119,IFERROR(ENG_SelectedMult!$U$5:$U$119,0))</f>
        <v/>
      </c>
      <c r="F30" s="19">
        <f>SUMPRODUCT(CALC_Vector!$F$5:$F$119,IFERROR(ENG_SelectedMult!$U$5:$U$119,0))</f>
        <v/>
      </c>
      <c r="G30" s="19">
        <f>SUMPRODUCT(CALC_Vector!$G$5:$G$119,IFERROR(ENG_SelectedMult!$U$5:$U$119,0))</f>
        <v/>
      </c>
      <c r="H30" s="19">
        <f>SUMPRODUCT(CALC_Vector!$H$5:$H$119,IFERROR(ENG_SelectedMult!$U$5:$U$119,0))</f>
        <v/>
      </c>
      <c r="I30" s="19">
        <f>SUMPRODUCT(CALC_Vector!$I$5:$I$119,IFERROR(ENG_SelectedMult!$U$5:$U$119,0))</f>
        <v/>
      </c>
      <c r="J30" s="19">
        <f>SUMPRODUCT(CALC_Vector!$J$5:$J$119,IFERROR(ENG_SelectedMult!$U$5:$U$119,0))</f>
        <v/>
      </c>
      <c r="K30" s="19">
        <f>SUM($C30:$J30)</f>
        <v/>
      </c>
    </row>
    <row r="31">
      <c r="A31" s="2" t="inlineStr">
        <is>
          <t>Employment (persons)</t>
        </is>
      </c>
      <c r="B31" s="2" t="inlineStr">
        <is>
          <t>Induced (consumption)</t>
        </is>
      </c>
      <c r="C31" s="19">
        <f>SUMPRODUCT(CALC_Vector!$C$5:$C$119,IFERROR(ENG_SelectedMult!$V$5:$V$119,0))</f>
        <v/>
      </c>
      <c r="D31" s="19">
        <f>SUMPRODUCT(CALC_Vector!$D$5:$D$119,IFERROR(ENG_SelectedMult!$V$5:$V$119,0))</f>
        <v/>
      </c>
      <c r="E31" s="19">
        <f>SUMPRODUCT(CALC_Vector!$E$5:$E$119,IFERROR(ENG_SelectedMult!$V$5:$V$119,0))</f>
        <v/>
      </c>
      <c r="F31" s="19">
        <f>SUMPRODUCT(CALC_Vector!$F$5:$F$119,IFERROR(ENG_SelectedMult!$V$5:$V$119,0))</f>
        <v/>
      </c>
      <c r="G31" s="19">
        <f>SUMPRODUCT(CALC_Vector!$G$5:$G$119,IFERROR(ENG_SelectedMult!$V$5:$V$119,0))</f>
        <v/>
      </c>
      <c r="H31" s="19">
        <f>SUMPRODUCT(CALC_Vector!$H$5:$H$119,IFERROR(ENG_SelectedMult!$V$5:$V$119,0))</f>
        <v/>
      </c>
      <c r="I31" s="19">
        <f>SUMPRODUCT(CALC_Vector!$I$5:$I$119,IFERROR(ENG_SelectedMult!$V$5:$V$119,0))</f>
        <v/>
      </c>
      <c r="J31" s="19">
        <f>SUMPRODUCT(CALC_Vector!$J$5:$J$119,IFERROR(ENG_SelectedMult!$V$5:$V$119,0))</f>
        <v/>
      </c>
      <c r="K31" s="19">
        <f>SUM($C31:$J31)</f>
        <v/>
      </c>
    </row>
    <row r="32">
      <c r="A32" s="2" t="inlineStr">
        <is>
          <t>Employment (persons)</t>
        </is>
      </c>
      <c r="B32" s="2" t="inlineStr">
        <is>
          <t>Type I total (direct + indirect)</t>
        </is>
      </c>
      <c r="C32" s="19">
        <f>C29+C30</f>
        <v/>
      </c>
      <c r="D32" s="19">
        <f>D29+D30</f>
        <v/>
      </c>
      <c r="E32" s="19">
        <f>E29+E30</f>
        <v/>
      </c>
      <c r="F32" s="19">
        <f>F29+F30</f>
        <v/>
      </c>
      <c r="G32" s="19">
        <f>G29+G30</f>
        <v/>
      </c>
      <c r="H32" s="19">
        <f>H29+H30</f>
        <v/>
      </c>
      <c r="I32" s="19">
        <f>I29+I30</f>
        <v/>
      </c>
      <c r="J32" s="19">
        <f>J29+J30</f>
        <v/>
      </c>
      <c r="K32" s="19">
        <f>K29+K30</f>
        <v/>
      </c>
    </row>
    <row r="33">
      <c r="A33" s="2" t="inlineStr">
        <is>
          <t>Employment (persons)</t>
        </is>
      </c>
      <c r="B33" s="2" t="inlineStr">
        <is>
          <t>Total (Type II)</t>
        </is>
      </c>
      <c r="C33" s="19">
        <f>C29+C30+C31</f>
        <v/>
      </c>
      <c r="D33" s="19">
        <f>D29+D30+D31</f>
        <v/>
      </c>
      <c r="E33" s="19">
        <f>E29+E30+E31</f>
        <v/>
      </c>
      <c r="F33" s="19">
        <f>F29+F30+F31</f>
        <v/>
      </c>
      <c r="G33" s="19">
        <f>G29+G30+G31</f>
        <v/>
      </c>
      <c r="H33" s="19">
        <f>H29+H30+H31</f>
        <v/>
      </c>
      <c r="I33" s="19">
        <f>I29+I30+I31</f>
        <v/>
      </c>
      <c r="J33" s="19">
        <f>J29+J30+J31</f>
        <v/>
      </c>
      <c r="K33" s="19">
        <f>K29+K30+K31</f>
        <v/>
      </c>
    </row>
  </sheetData>
  <mergeCells count="1">
    <mergeCell ref="A2:L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34"/>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Results</t>
        </is>
      </c>
    </row>
    <row r="2" ht="32" customHeight="1">
      <c r="A2" s="5" t="inlineStr">
        <is>
          <t>Read QA_Checks before using any number on this page.</t>
        </is>
      </c>
    </row>
    <row r="4">
      <c r="A4" s="2" t="inlineStr">
        <is>
          <t>Region</t>
        </is>
      </c>
      <c r="B4" s="9">
        <f>Settings!$B$5</f>
        <v/>
      </c>
    </row>
    <row r="5">
      <c r="A5" s="2" t="inlineStr">
        <is>
          <t>Flow tables in use</t>
        </is>
      </c>
      <c r="B5" s="9">
        <f>Settings!$B$16</f>
        <v/>
      </c>
    </row>
    <row r="6">
      <c r="A6" s="2" t="inlineStr">
        <is>
          <t>Headline basis</t>
        </is>
      </c>
      <c r="B6" s="9">
        <f>Settings!$B$9</f>
        <v/>
      </c>
    </row>
    <row r="7">
      <c r="A7" t="inlineStr">
        <is>
          <t>QA status</t>
        </is>
      </c>
      <c r="B7" s="14">
        <f>IF(QA_Checks!$B$4="ALL OK","ALL OK",QA_Checks!$B$4)</f>
        <v/>
      </c>
    </row>
    <row r="9">
      <c r="A9" s="4" t="inlineStr">
        <is>
          <t>Cumulative impact over the whole profile</t>
        </is>
      </c>
    </row>
    <row r="10">
      <c r="A10" s="6" t="inlineStr">
        <is>
          <t>Measure</t>
        </is>
      </c>
      <c r="B10" s="6" t="inlineStr">
        <is>
          <t>Direct</t>
        </is>
      </c>
      <c r="C10" s="6" t="inlineStr">
        <is>
          <t>Indirect</t>
        </is>
      </c>
      <c r="D10" s="6" t="inlineStr">
        <is>
          <t>Type I total</t>
        </is>
      </c>
      <c r="E10" s="6" t="inlineStr">
        <is>
          <t>Induced</t>
        </is>
      </c>
      <c r="F10" s="6" t="inlineStr">
        <is>
          <t>Type II total</t>
        </is>
      </c>
    </row>
    <row r="11">
      <c r="A11" s="2" t="inlineStr">
        <is>
          <t>Output ($m)</t>
        </is>
      </c>
      <c r="B11" s="19">
        <f>CALC_Impacts!$K$5</f>
        <v/>
      </c>
      <c r="C11" s="19">
        <f>CALC_Impacts!$K$6</f>
        <v/>
      </c>
      <c r="D11" s="19">
        <f>CALC_Impacts!$K$8</f>
        <v/>
      </c>
      <c r="E11" s="19">
        <f>CALC_Impacts!$K$7</f>
        <v/>
      </c>
      <c r="F11" s="19">
        <f>CALC_Impacts!$K$9</f>
        <v/>
      </c>
    </row>
    <row r="12">
      <c r="A12" s="2" t="inlineStr">
        <is>
          <t>Income (wages) ($m)</t>
        </is>
      </c>
      <c r="B12" s="19">
        <f>CALC_Impacts!$K$11</f>
        <v/>
      </c>
      <c r="C12" s="19">
        <f>CALC_Impacts!$K$12</f>
        <v/>
      </c>
      <c r="D12" s="19">
        <f>CALC_Impacts!$K$14</f>
        <v/>
      </c>
      <c r="E12" s="19">
        <f>CALC_Impacts!$K$13</f>
        <v/>
      </c>
      <c r="F12" s="19">
        <f>CALC_Impacts!$K$15</f>
        <v/>
      </c>
    </row>
    <row r="13">
      <c r="A13" s="2" t="inlineStr">
        <is>
          <t>Value added (basic prices) ($m)</t>
        </is>
      </c>
      <c r="B13" s="19">
        <f>CALC_Impacts!$K$17</f>
        <v/>
      </c>
      <c r="C13" s="19">
        <f>CALC_Impacts!$K$18</f>
        <v/>
      </c>
      <c r="D13" s="19">
        <f>CALC_Impacts!$K$20</f>
        <v/>
      </c>
      <c r="E13" s="19">
        <f>CALC_Impacts!$K$19</f>
        <v/>
      </c>
      <c r="F13" s="19">
        <f>CALC_Impacts!$K$21</f>
        <v/>
      </c>
    </row>
    <row r="14">
      <c r="A14" s="2" t="inlineStr">
        <is>
          <t>Value added (market prices) ($m)</t>
        </is>
      </c>
      <c r="B14" s="19">
        <f>CALC_Impacts!$K$23</f>
        <v/>
      </c>
      <c r="C14" s="19">
        <f>CALC_Impacts!$K$24</f>
        <v/>
      </c>
      <c r="D14" s="19">
        <f>CALC_Impacts!$K$26</f>
        <v/>
      </c>
      <c r="E14" s="19">
        <f>CALC_Impacts!$K$25</f>
        <v/>
      </c>
      <c r="F14" s="19">
        <f>CALC_Impacts!$K$27</f>
        <v/>
      </c>
    </row>
    <row r="15">
      <c r="A15" s="2" t="inlineStr">
        <is>
          <t>Employment (persons)</t>
        </is>
      </c>
      <c r="B15" s="19">
        <f>CALC_Impacts!$K$29</f>
        <v/>
      </c>
      <c r="C15" s="19">
        <f>CALC_Impacts!$K$30</f>
        <v/>
      </c>
      <c r="D15" s="19">
        <f>CALC_Impacts!$K$32</f>
        <v/>
      </c>
      <c r="E15" s="19">
        <f>CALC_Impacts!$K$31</f>
        <v/>
      </c>
      <c r="F15" s="19">
        <f>CALC_Impacts!$K$33</f>
        <v/>
      </c>
    </row>
    <row r="18">
      <c r="A18" s="4" t="inlineStr">
        <is>
          <t>Shock reconciliation ($m, cumulative)</t>
        </is>
      </c>
    </row>
    <row r="19">
      <c r="A19" s="6" t="inlineStr">
        <is>
          <t>Item</t>
        </is>
      </c>
      <c r="B19" s="6" t="inlineStr">
        <is>
          <t>Value</t>
        </is>
      </c>
      <c r="C19" s="6" t="inlineStr">
        <is>
          <t>Share of shock</t>
        </is>
      </c>
    </row>
    <row r="20">
      <c r="A20" s="2" t="inlineStr">
        <is>
          <t>Shock at purchasers prices</t>
        </is>
      </c>
      <c r="B20" s="19">
        <f>SUM(CALC_Strip!$H$5:$H$324)</f>
        <v/>
      </c>
      <c r="C20" s="22">
        <f>IFERROR($B20/$B$20,"")</f>
        <v/>
      </c>
    </row>
    <row r="21">
      <c r="A21" s="2" t="inlineStr">
        <is>
          <t>Less: net taxes on products</t>
        </is>
      </c>
      <c r="B21" s="19">
        <f>-SUM(CALC_Strip!$N$5:$N$324)</f>
        <v/>
      </c>
      <c r="C21" s="22">
        <f>IFERROR($B21/$B$20,"")</f>
        <v/>
      </c>
    </row>
    <row r="22">
      <c r="A22" s="2" t="inlineStr">
        <is>
          <t>Less: imports</t>
        </is>
      </c>
      <c r="B22" s="19">
        <f>-SUM(CALC_Strip!$M$5:$M$324)</f>
        <v/>
      </c>
      <c r="C22" s="22">
        <f>IFERROR($B22/$B$20,"")</f>
        <v/>
      </c>
    </row>
    <row r="23">
      <c r="A23" s="2" t="inlineStr">
        <is>
          <t>Direct domestic production (basic prices)</t>
        </is>
      </c>
      <c r="B23" s="19">
        <f>CALC_Vector!$S$120</f>
        <v/>
      </c>
      <c r="C23" s="22">
        <f>IFERROR($B23/$B$20,"")</f>
        <v/>
      </c>
    </row>
    <row r="24">
      <c r="A24" s="2" t="inlineStr">
        <is>
          <t xml:space="preserve">   of which producer of the product</t>
        </is>
      </c>
      <c r="B24" s="19">
        <f>SUM(CALC_Strip!$L$5:$L$324)</f>
        <v/>
      </c>
      <c r="C24" s="22">
        <f>IFERROR($B24/$B$20,"")</f>
        <v/>
      </c>
    </row>
    <row r="25">
      <c r="A25" s="2" t="inlineStr">
        <is>
          <t xml:space="preserve">   of which margin industries</t>
        </is>
      </c>
      <c r="B25" s="19">
        <f>SUM(CALC_Margins!$C$5:$J$15)</f>
        <v/>
      </c>
      <c r="C25" s="22">
        <f>IFERROR($B25/$B$20,"")</f>
        <v/>
      </c>
    </row>
    <row r="28">
      <c r="A28" s="4" t="inlineStr">
        <is>
          <t>Value added (basic prices) by year</t>
        </is>
      </c>
    </row>
    <row r="29">
      <c r="A29" s="6" t="inlineStr">
        <is>
          <t>Effect</t>
        </is>
      </c>
      <c r="B29" s="6" t="inlineStr">
        <is>
          <t>FY2026</t>
        </is>
      </c>
      <c r="C29" s="6" t="inlineStr">
        <is>
          <t>FY2027</t>
        </is>
      </c>
      <c r="D29" s="6" t="inlineStr">
        <is>
          <t>FY2028</t>
        </is>
      </c>
      <c r="E29" s="6" t="inlineStr">
        <is>
          <t>FY2029</t>
        </is>
      </c>
      <c r="F29" s="6" t="inlineStr">
        <is>
          <t>FY2030</t>
        </is>
      </c>
      <c r="G29" s="6" t="inlineStr">
        <is>
          <t>FY2031</t>
        </is>
      </c>
      <c r="H29" s="6" t="inlineStr">
        <is>
          <t>FY2032</t>
        </is>
      </c>
      <c r="I29" s="6" t="inlineStr">
        <is>
          <t>FY2033</t>
        </is>
      </c>
    </row>
    <row r="30">
      <c r="A30" s="2" t="inlineStr">
        <is>
          <t>Direct</t>
        </is>
      </c>
      <c r="B30" s="19">
        <f>CALC_Impacts!$C$17</f>
        <v/>
      </c>
      <c r="C30" s="19">
        <f>CALC_Impacts!$D$17</f>
        <v/>
      </c>
      <c r="D30" s="19">
        <f>CALC_Impacts!$E$17</f>
        <v/>
      </c>
      <c r="E30" s="19">
        <f>CALC_Impacts!$F$17</f>
        <v/>
      </c>
      <c r="F30" s="19">
        <f>CALC_Impacts!$G$17</f>
        <v/>
      </c>
      <c r="G30" s="19">
        <f>CALC_Impacts!$H$17</f>
        <v/>
      </c>
      <c r="H30" s="19">
        <f>CALC_Impacts!$I$17</f>
        <v/>
      </c>
      <c r="I30" s="19">
        <f>CALC_Impacts!$J$17</f>
        <v/>
      </c>
    </row>
    <row r="31">
      <c r="A31" s="2" t="inlineStr">
        <is>
          <t>Indirect (production induced)</t>
        </is>
      </c>
      <c r="B31" s="19">
        <f>CALC_Impacts!$C$18</f>
        <v/>
      </c>
      <c r="C31" s="19">
        <f>CALC_Impacts!$D$18</f>
        <v/>
      </c>
      <c r="D31" s="19">
        <f>CALC_Impacts!$E$18</f>
        <v/>
      </c>
      <c r="E31" s="19">
        <f>CALC_Impacts!$F$18</f>
        <v/>
      </c>
      <c r="F31" s="19">
        <f>CALC_Impacts!$G$18</f>
        <v/>
      </c>
      <c r="G31" s="19">
        <f>CALC_Impacts!$H$18</f>
        <v/>
      </c>
      <c r="H31" s="19">
        <f>CALC_Impacts!$I$18</f>
        <v/>
      </c>
      <c r="I31" s="19">
        <f>CALC_Impacts!$J$18</f>
        <v/>
      </c>
    </row>
    <row r="32">
      <c r="A32" s="2" t="inlineStr">
        <is>
          <t>Type I total</t>
        </is>
      </c>
      <c r="B32" s="19">
        <f>CALC_Impacts!$C$20</f>
        <v/>
      </c>
      <c r="C32" s="19">
        <f>CALC_Impacts!$D$20</f>
        <v/>
      </c>
      <c r="D32" s="19">
        <f>CALC_Impacts!$E$20</f>
        <v/>
      </c>
      <c r="E32" s="19">
        <f>CALC_Impacts!$F$20</f>
        <v/>
      </c>
      <c r="F32" s="19">
        <f>CALC_Impacts!$G$20</f>
        <v/>
      </c>
      <c r="G32" s="19">
        <f>CALC_Impacts!$H$20</f>
        <v/>
      </c>
      <c r="H32" s="19">
        <f>CALC_Impacts!$I$20</f>
        <v/>
      </c>
      <c r="I32" s="19">
        <f>CALC_Impacts!$J$20</f>
        <v/>
      </c>
    </row>
    <row r="33">
      <c r="A33" s="2" t="inlineStr">
        <is>
          <t>Induced (consumption)</t>
        </is>
      </c>
      <c r="B33" s="19">
        <f>CALC_Impacts!$C$19</f>
        <v/>
      </c>
      <c r="C33" s="19">
        <f>CALC_Impacts!$D$19</f>
        <v/>
      </c>
      <c r="D33" s="19">
        <f>CALC_Impacts!$E$19</f>
        <v/>
      </c>
      <c r="E33" s="19">
        <f>CALC_Impacts!$F$19</f>
        <v/>
      </c>
      <c r="F33" s="19">
        <f>CALC_Impacts!$G$19</f>
        <v/>
      </c>
      <c r="G33" s="19">
        <f>CALC_Impacts!$H$19</f>
        <v/>
      </c>
      <c r="H33" s="19">
        <f>CALC_Impacts!$I$19</f>
        <v/>
      </c>
      <c r="I33" s="19">
        <f>CALC_Impacts!$J$19</f>
        <v/>
      </c>
    </row>
    <row r="34">
      <c r="A34" s="2" t="inlineStr">
        <is>
          <t>Total (Type II)</t>
        </is>
      </c>
      <c r="B34" s="19">
        <f>CALC_Impacts!$C$21</f>
        <v/>
      </c>
      <c r="C34" s="19">
        <f>CALC_Impacts!$D$21</f>
        <v/>
      </c>
      <c r="D34" s="19">
        <f>CALC_Impacts!$E$21</f>
        <v/>
      </c>
      <c r="E34" s="19">
        <f>CALC_Impacts!$F$21</f>
        <v/>
      </c>
      <c r="F34" s="19">
        <f>CALC_Impacts!$G$21</f>
        <v/>
      </c>
      <c r="G34" s="19">
        <f>CALC_Impacts!$H$21</f>
        <v/>
      </c>
      <c r="H34" s="19">
        <f>CALC_Impacts!$I$21</f>
        <v/>
      </c>
      <c r="I34" s="19">
        <f>CALC_Impacts!$J$21</f>
        <v/>
      </c>
    </row>
  </sheetData>
  <mergeCells count="1">
    <mergeCell ref="A2:L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18" customWidth="1" min="3" max="3"/>
    <col width="16" customWidth="1" min="4" max="4"/>
    <col width="20" customWidth="1" min="5" max="5"/>
    <col width="20" customWidth="1" min="6" max="6"/>
  </cols>
  <sheetData>
    <row r="1">
      <c r="A1" s="1" t="inlineStr">
        <is>
          <t>Value added by industry ($m, cumulative)</t>
        </is>
      </c>
    </row>
    <row r="4">
      <c r="A4" s="6" t="inlineStr">
        <is>
          <t>IOIG</t>
        </is>
      </c>
      <c r="B4" s="6" t="inlineStr">
        <is>
          <t>Industry</t>
        </is>
      </c>
      <c r="C4" s="6" t="inlineStr">
        <is>
          <t>Direct domestic $m</t>
        </is>
      </c>
      <c r="D4" s="6" t="inlineStr">
        <is>
          <t>Direct VA $m</t>
        </is>
      </c>
      <c r="E4" s="6" t="inlineStr">
        <is>
          <t>Type I total VA $m</t>
        </is>
      </c>
      <c r="F4" s="6" t="inlineStr">
        <is>
          <t>Type II total VA $m</t>
        </is>
      </c>
    </row>
    <row r="5">
      <c r="A5" s="2" t="inlineStr">
        <is>
          <t>0101</t>
        </is>
      </c>
      <c r="B5" s="2" t="inlineStr">
        <is>
          <t>Sheep, grains, beef and dairy cattle</t>
        </is>
      </c>
      <c r="C5" s="19">
        <f>CALC_Vector!$S5</f>
        <v/>
      </c>
      <c r="D5" s="19">
        <f>$C5*IFERROR(ENG_SelectedMult!$L5,0)</f>
        <v/>
      </c>
      <c r="E5" s="19">
        <f>$C5*(IFERROR(ENG_SelectedMult!$L5,0)+IFERROR(ENG_SelectedMult!$M5,0))</f>
        <v/>
      </c>
      <c r="F5" s="19">
        <f>$C5*IFERROR(ENG_SelectedMult!$O5,0)</f>
        <v/>
      </c>
    </row>
    <row r="6">
      <c r="A6" s="2" t="inlineStr">
        <is>
          <t>0102</t>
        </is>
      </c>
      <c r="B6" s="2" t="inlineStr">
        <is>
          <t>Poultry and other livestock</t>
        </is>
      </c>
      <c r="C6" s="19">
        <f>CALC_Vector!$S6</f>
        <v/>
      </c>
      <c r="D6" s="19">
        <f>$C6*IFERROR(ENG_SelectedMult!$L6,0)</f>
        <v/>
      </c>
      <c r="E6" s="19">
        <f>$C6*(IFERROR(ENG_SelectedMult!$L6,0)+IFERROR(ENG_SelectedMult!$M6,0))</f>
        <v/>
      </c>
      <c r="F6" s="19">
        <f>$C6*IFERROR(ENG_SelectedMult!$O6,0)</f>
        <v/>
      </c>
    </row>
    <row r="7">
      <c r="A7" s="2" t="inlineStr">
        <is>
          <t>0103</t>
        </is>
      </c>
      <c r="B7" s="2" t="inlineStr">
        <is>
          <t>Other agriculture</t>
        </is>
      </c>
      <c r="C7" s="19">
        <f>CALC_Vector!$S7</f>
        <v/>
      </c>
      <c r="D7" s="19">
        <f>$C7*IFERROR(ENG_SelectedMult!$L7,0)</f>
        <v/>
      </c>
      <c r="E7" s="19">
        <f>$C7*(IFERROR(ENG_SelectedMult!$L7,0)+IFERROR(ENG_SelectedMult!$M7,0))</f>
        <v/>
      </c>
      <c r="F7" s="19">
        <f>$C7*IFERROR(ENG_SelectedMult!$O7,0)</f>
        <v/>
      </c>
    </row>
    <row r="8">
      <c r="A8" s="2" t="inlineStr">
        <is>
          <t>0201</t>
        </is>
      </c>
      <c r="B8" s="2" t="inlineStr">
        <is>
          <t>Aquaculture</t>
        </is>
      </c>
      <c r="C8" s="19">
        <f>CALC_Vector!$S8</f>
        <v/>
      </c>
      <c r="D8" s="19">
        <f>$C8*IFERROR(ENG_SelectedMult!$L8,0)</f>
        <v/>
      </c>
      <c r="E8" s="19">
        <f>$C8*(IFERROR(ENG_SelectedMult!$L8,0)+IFERROR(ENG_SelectedMult!$M8,0))</f>
        <v/>
      </c>
      <c r="F8" s="19">
        <f>$C8*IFERROR(ENG_SelectedMult!$O8,0)</f>
        <v/>
      </c>
    </row>
    <row r="9">
      <c r="A9" s="2" t="inlineStr">
        <is>
          <t>0301</t>
        </is>
      </c>
      <c r="B9" s="2" t="inlineStr">
        <is>
          <t>Forestry and logging</t>
        </is>
      </c>
      <c r="C9" s="19">
        <f>CALC_Vector!$S9</f>
        <v/>
      </c>
      <c r="D9" s="19">
        <f>$C9*IFERROR(ENG_SelectedMult!$L9,0)</f>
        <v/>
      </c>
      <c r="E9" s="19">
        <f>$C9*(IFERROR(ENG_SelectedMult!$L9,0)+IFERROR(ENG_SelectedMult!$M9,0))</f>
        <v/>
      </c>
      <c r="F9" s="19">
        <f>$C9*IFERROR(ENG_SelectedMult!$O9,0)</f>
        <v/>
      </c>
    </row>
    <row r="10">
      <c r="A10" s="2" t="inlineStr">
        <is>
          <t>0401</t>
        </is>
      </c>
      <c r="B10" s="2" t="inlineStr">
        <is>
          <t>Fishing, hunting and trapping</t>
        </is>
      </c>
      <c r="C10" s="19">
        <f>CALC_Vector!$S10</f>
        <v/>
      </c>
      <c r="D10" s="19">
        <f>$C10*IFERROR(ENG_SelectedMult!$L10,0)</f>
        <v/>
      </c>
      <c r="E10" s="19">
        <f>$C10*(IFERROR(ENG_SelectedMult!$L10,0)+IFERROR(ENG_SelectedMult!$M10,0))</f>
        <v/>
      </c>
      <c r="F10" s="19">
        <f>$C10*IFERROR(ENG_SelectedMult!$O10,0)</f>
        <v/>
      </c>
    </row>
    <row r="11">
      <c r="A11" s="2" t="inlineStr">
        <is>
          <t>0501</t>
        </is>
      </c>
      <c r="B11" s="2" t="inlineStr">
        <is>
          <t>Agriculture, forestry and fishing support services</t>
        </is>
      </c>
      <c r="C11" s="19">
        <f>CALC_Vector!$S11</f>
        <v/>
      </c>
      <c r="D11" s="19">
        <f>$C11*IFERROR(ENG_SelectedMult!$L11,0)</f>
        <v/>
      </c>
      <c r="E11" s="19">
        <f>$C11*(IFERROR(ENG_SelectedMult!$L11,0)+IFERROR(ENG_SelectedMult!$M11,0))</f>
        <v/>
      </c>
      <c r="F11" s="19">
        <f>$C11*IFERROR(ENG_SelectedMult!$O11,0)</f>
        <v/>
      </c>
    </row>
    <row r="12">
      <c r="A12" s="2" t="inlineStr">
        <is>
          <t>0601</t>
        </is>
      </c>
      <c r="B12" s="2" t="inlineStr">
        <is>
          <t>Coal mining</t>
        </is>
      </c>
      <c r="C12" s="19">
        <f>CALC_Vector!$S12</f>
        <v/>
      </c>
      <c r="D12" s="19">
        <f>$C12*IFERROR(ENG_SelectedMult!$L12,0)</f>
        <v/>
      </c>
      <c r="E12" s="19">
        <f>$C12*(IFERROR(ENG_SelectedMult!$L12,0)+IFERROR(ENG_SelectedMult!$M12,0))</f>
        <v/>
      </c>
      <c r="F12" s="19">
        <f>$C12*IFERROR(ENG_SelectedMult!$O12,0)</f>
        <v/>
      </c>
    </row>
    <row r="13">
      <c r="A13" s="2" t="inlineStr">
        <is>
          <t>0701</t>
        </is>
      </c>
      <c r="B13" s="2" t="inlineStr">
        <is>
          <t>Oil and gas extraction</t>
        </is>
      </c>
      <c r="C13" s="19">
        <f>CALC_Vector!$S13</f>
        <v/>
      </c>
      <c r="D13" s="19">
        <f>$C13*IFERROR(ENG_SelectedMult!$L13,0)</f>
        <v/>
      </c>
      <c r="E13" s="19">
        <f>$C13*(IFERROR(ENG_SelectedMult!$L13,0)+IFERROR(ENG_SelectedMult!$M13,0))</f>
        <v/>
      </c>
      <c r="F13" s="19">
        <f>$C13*IFERROR(ENG_SelectedMult!$O13,0)</f>
        <v/>
      </c>
    </row>
    <row r="14">
      <c r="A14" s="2" t="inlineStr">
        <is>
          <t>0801</t>
        </is>
      </c>
      <c r="B14" s="2" t="inlineStr">
        <is>
          <t>Iron ore mining</t>
        </is>
      </c>
      <c r="C14" s="19">
        <f>CALC_Vector!$S14</f>
        <v/>
      </c>
      <c r="D14" s="19">
        <f>$C14*IFERROR(ENG_SelectedMult!$L14,0)</f>
        <v/>
      </c>
      <c r="E14" s="19">
        <f>$C14*(IFERROR(ENG_SelectedMult!$L14,0)+IFERROR(ENG_SelectedMult!$M14,0))</f>
        <v/>
      </c>
      <c r="F14" s="19">
        <f>$C14*IFERROR(ENG_SelectedMult!$O14,0)</f>
        <v/>
      </c>
    </row>
    <row r="15">
      <c r="A15" s="2" t="inlineStr">
        <is>
          <t>0802</t>
        </is>
      </c>
      <c r="B15" s="2" t="inlineStr">
        <is>
          <t>Non-ferrous metal ore mining</t>
        </is>
      </c>
      <c r="C15" s="19">
        <f>CALC_Vector!$S15</f>
        <v/>
      </c>
      <c r="D15" s="19">
        <f>$C15*IFERROR(ENG_SelectedMult!$L15,0)</f>
        <v/>
      </c>
      <c r="E15" s="19">
        <f>$C15*(IFERROR(ENG_SelectedMult!$L15,0)+IFERROR(ENG_SelectedMult!$M15,0))</f>
        <v/>
      </c>
      <c r="F15" s="19">
        <f>$C15*IFERROR(ENG_SelectedMult!$O15,0)</f>
        <v/>
      </c>
    </row>
    <row r="16">
      <c r="A16" s="2" t="inlineStr">
        <is>
          <t>0901</t>
        </is>
      </c>
      <c r="B16" s="2" t="inlineStr">
        <is>
          <t>Non-metallic mineral mining</t>
        </is>
      </c>
      <c r="C16" s="19">
        <f>CALC_Vector!$S16</f>
        <v/>
      </c>
      <c r="D16" s="19">
        <f>$C16*IFERROR(ENG_SelectedMult!$L16,0)</f>
        <v/>
      </c>
      <c r="E16" s="19">
        <f>$C16*(IFERROR(ENG_SelectedMult!$L16,0)+IFERROR(ENG_SelectedMult!$M16,0))</f>
        <v/>
      </c>
      <c r="F16" s="19">
        <f>$C16*IFERROR(ENG_SelectedMult!$O16,0)</f>
        <v/>
      </c>
    </row>
    <row r="17">
      <c r="A17" s="2" t="inlineStr">
        <is>
          <t>1001</t>
        </is>
      </c>
      <c r="B17" s="2" t="inlineStr">
        <is>
          <t>Exploration and mining support services</t>
        </is>
      </c>
      <c r="C17" s="19">
        <f>CALC_Vector!$S17</f>
        <v/>
      </c>
      <c r="D17" s="19">
        <f>$C17*IFERROR(ENG_SelectedMult!$L17,0)</f>
        <v/>
      </c>
      <c r="E17" s="19">
        <f>$C17*(IFERROR(ENG_SelectedMult!$L17,0)+IFERROR(ENG_SelectedMult!$M17,0))</f>
        <v/>
      </c>
      <c r="F17" s="19">
        <f>$C17*IFERROR(ENG_SelectedMult!$O17,0)</f>
        <v/>
      </c>
    </row>
    <row r="18">
      <c r="A18" s="2" t="inlineStr">
        <is>
          <t>1101</t>
        </is>
      </c>
      <c r="B18" s="2" t="inlineStr">
        <is>
          <t>Meat and meat product manufacturing</t>
        </is>
      </c>
      <c r="C18" s="19">
        <f>CALC_Vector!$S18</f>
        <v/>
      </c>
      <c r="D18" s="19">
        <f>$C18*IFERROR(ENG_SelectedMult!$L18,0)</f>
        <v/>
      </c>
      <c r="E18" s="19">
        <f>$C18*(IFERROR(ENG_SelectedMult!$L18,0)+IFERROR(ENG_SelectedMult!$M18,0))</f>
        <v/>
      </c>
      <c r="F18" s="19">
        <f>$C18*IFERROR(ENG_SelectedMult!$O18,0)</f>
        <v/>
      </c>
    </row>
    <row r="19">
      <c r="A19" s="2" t="inlineStr">
        <is>
          <t>1102</t>
        </is>
      </c>
      <c r="B19" s="2" t="inlineStr">
        <is>
          <t>Processed seafood manufacturing</t>
        </is>
      </c>
      <c r="C19" s="19">
        <f>CALC_Vector!$S19</f>
        <v/>
      </c>
      <c r="D19" s="19">
        <f>$C19*IFERROR(ENG_SelectedMult!$L19,0)</f>
        <v/>
      </c>
      <c r="E19" s="19">
        <f>$C19*(IFERROR(ENG_SelectedMult!$L19,0)+IFERROR(ENG_SelectedMult!$M19,0))</f>
        <v/>
      </c>
      <c r="F19" s="19">
        <f>$C19*IFERROR(ENG_SelectedMult!$O19,0)</f>
        <v/>
      </c>
    </row>
    <row r="20">
      <c r="A20" s="2" t="inlineStr">
        <is>
          <t>1103</t>
        </is>
      </c>
      <c r="B20" s="2" t="inlineStr">
        <is>
          <t>Dairy product manufacturing</t>
        </is>
      </c>
      <c r="C20" s="19">
        <f>CALC_Vector!$S20</f>
        <v/>
      </c>
      <c r="D20" s="19">
        <f>$C20*IFERROR(ENG_SelectedMult!$L20,0)</f>
        <v/>
      </c>
      <c r="E20" s="19">
        <f>$C20*(IFERROR(ENG_SelectedMult!$L20,0)+IFERROR(ENG_SelectedMult!$M20,0))</f>
        <v/>
      </c>
      <c r="F20" s="19">
        <f>$C20*IFERROR(ENG_SelectedMult!$O20,0)</f>
        <v/>
      </c>
    </row>
    <row r="21">
      <c r="A21" s="2" t="inlineStr">
        <is>
          <t>1104</t>
        </is>
      </c>
      <c r="B21" s="2" t="inlineStr">
        <is>
          <t>Fruit and vegetable product manufacturing</t>
        </is>
      </c>
      <c r="C21" s="19">
        <f>CALC_Vector!$S21</f>
        <v/>
      </c>
      <c r="D21" s="19">
        <f>$C21*IFERROR(ENG_SelectedMult!$L21,0)</f>
        <v/>
      </c>
      <c r="E21" s="19">
        <f>$C21*(IFERROR(ENG_SelectedMult!$L21,0)+IFERROR(ENG_SelectedMult!$M21,0))</f>
        <v/>
      </c>
      <c r="F21" s="19">
        <f>$C21*IFERROR(ENG_SelectedMult!$O21,0)</f>
        <v/>
      </c>
    </row>
    <row r="22">
      <c r="A22" s="2" t="inlineStr">
        <is>
          <t>1105</t>
        </is>
      </c>
      <c r="B22" s="2" t="inlineStr">
        <is>
          <t>Oils and fats manufacturing</t>
        </is>
      </c>
      <c r="C22" s="19">
        <f>CALC_Vector!$S22</f>
        <v/>
      </c>
      <c r="D22" s="19">
        <f>$C22*IFERROR(ENG_SelectedMult!$L22,0)</f>
        <v/>
      </c>
      <c r="E22" s="19">
        <f>$C22*(IFERROR(ENG_SelectedMult!$L22,0)+IFERROR(ENG_SelectedMult!$M22,0))</f>
        <v/>
      </c>
      <c r="F22" s="19">
        <f>$C22*IFERROR(ENG_SelectedMult!$O22,0)</f>
        <v/>
      </c>
    </row>
    <row r="23">
      <c r="A23" s="2" t="inlineStr">
        <is>
          <t>1106</t>
        </is>
      </c>
      <c r="B23" s="2" t="inlineStr">
        <is>
          <t>Grain mill and cereal product manufacturing</t>
        </is>
      </c>
      <c r="C23" s="19">
        <f>CALC_Vector!$S23</f>
        <v/>
      </c>
      <c r="D23" s="19">
        <f>$C23*IFERROR(ENG_SelectedMult!$L23,0)</f>
        <v/>
      </c>
      <c r="E23" s="19">
        <f>$C23*(IFERROR(ENG_SelectedMult!$L23,0)+IFERROR(ENG_SelectedMult!$M23,0))</f>
        <v/>
      </c>
      <c r="F23" s="19">
        <f>$C23*IFERROR(ENG_SelectedMult!$O23,0)</f>
        <v/>
      </c>
    </row>
    <row r="24">
      <c r="A24" s="2" t="inlineStr">
        <is>
          <t>1107</t>
        </is>
      </c>
      <c r="B24" s="2" t="inlineStr">
        <is>
          <t>Bakery product manufacturing</t>
        </is>
      </c>
      <c r="C24" s="19">
        <f>CALC_Vector!$S24</f>
        <v/>
      </c>
      <c r="D24" s="19">
        <f>$C24*IFERROR(ENG_SelectedMult!$L24,0)</f>
        <v/>
      </c>
      <c r="E24" s="19">
        <f>$C24*(IFERROR(ENG_SelectedMult!$L24,0)+IFERROR(ENG_SelectedMult!$M24,0))</f>
        <v/>
      </c>
      <c r="F24" s="19">
        <f>$C24*IFERROR(ENG_SelectedMult!$O24,0)</f>
        <v/>
      </c>
    </row>
    <row r="25">
      <c r="A25" s="2" t="inlineStr">
        <is>
          <t>1108</t>
        </is>
      </c>
      <c r="B25" s="2" t="inlineStr">
        <is>
          <t>Sugar and confectionery manufacturing</t>
        </is>
      </c>
      <c r="C25" s="19">
        <f>CALC_Vector!$S25</f>
        <v/>
      </c>
      <c r="D25" s="19">
        <f>$C25*IFERROR(ENG_SelectedMult!$L25,0)</f>
        <v/>
      </c>
      <c r="E25" s="19">
        <f>$C25*(IFERROR(ENG_SelectedMult!$L25,0)+IFERROR(ENG_SelectedMult!$M25,0))</f>
        <v/>
      </c>
      <c r="F25" s="19">
        <f>$C25*IFERROR(ENG_SelectedMult!$O25,0)</f>
        <v/>
      </c>
    </row>
    <row r="26">
      <c r="A26" s="2" t="inlineStr">
        <is>
          <t>1109</t>
        </is>
      </c>
      <c r="B26" s="2" t="inlineStr">
        <is>
          <t>Other food product manufacturing</t>
        </is>
      </c>
      <c r="C26" s="19">
        <f>CALC_Vector!$S26</f>
        <v/>
      </c>
      <c r="D26" s="19">
        <f>$C26*IFERROR(ENG_SelectedMult!$L26,0)</f>
        <v/>
      </c>
      <c r="E26" s="19">
        <f>$C26*(IFERROR(ENG_SelectedMult!$L26,0)+IFERROR(ENG_SelectedMult!$M26,0))</f>
        <v/>
      </c>
      <c r="F26" s="19">
        <f>$C26*IFERROR(ENG_SelectedMult!$O26,0)</f>
        <v/>
      </c>
    </row>
    <row r="27">
      <c r="A27" s="2" t="inlineStr">
        <is>
          <t>1201</t>
        </is>
      </c>
      <c r="B27" s="2" t="inlineStr">
        <is>
          <t>Soft drinks, cordials and syrup manufacturing</t>
        </is>
      </c>
      <c r="C27" s="19">
        <f>CALC_Vector!$S27</f>
        <v/>
      </c>
      <c r="D27" s="19">
        <f>$C27*IFERROR(ENG_SelectedMult!$L27,0)</f>
        <v/>
      </c>
      <c r="E27" s="19">
        <f>$C27*(IFERROR(ENG_SelectedMult!$L27,0)+IFERROR(ENG_SelectedMult!$M27,0))</f>
        <v/>
      </c>
      <c r="F27" s="19">
        <f>$C27*IFERROR(ENG_SelectedMult!$O27,0)</f>
        <v/>
      </c>
    </row>
    <row r="28">
      <c r="A28" s="2" t="inlineStr">
        <is>
          <t>1202</t>
        </is>
      </c>
      <c r="B28" s="2" t="inlineStr">
        <is>
          <t>Beer manufacturing</t>
        </is>
      </c>
      <c r="C28" s="19">
        <f>CALC_Vector!$S28</f>
        <v/>
      </c>
      <c r="D28" s="19">
        <f>$C28*IFERROR(ENG_SelectedMult!$L28,0)</f>
        <v/>
      </c>
      <c r="E28" s="19">
        <f>$C28*(IFERROR(ENG_SelectedMult!$L28,0)+IFERROR(ENG_SelectedMult!$M28,0))</f>
        <v/>
      </c>
      <c r="F28" s="19">
        <f>$C28*IFERROR(ENG_SelectedMult!$O28,0)</f>
        <v/>
      </c>
    </row>
    <row r="29">
      <c r="A29" s="2" t="inlineStr">
        <is>
          <t>1205</t>
        </is>
      </c>
      <c r="B29" s="2" t="inlineStr">
        <is>
          <t>Wine, spirits and tobacco</t>
        </is>
      </c>
      <c r="C29" s="19">
        <f>CALC_Vector!$S29</f>
        <v/>
      </c>
      <c r="D29" s="19">
        <f>$C29*IFERROR(ENG_SelectedMult!$L29,0)</f>
        <v/>
      </c>
      <c r="E29" s="19">
        <f>$C29*(IFERROR(ENG_SelectedMult!$L29,0)+IFERROR(ENG_SelectedMult!$M29,0))</f>
        <v/>
      </c>
      <c r="F29" s="19">
        <f>$C29*IFERROR(ENG_SelectedMult!$O29,0)</f>
        <v/>
      </c>
    </row>
    <row r="30">
      <c r="A30" s="2" t="inlineStr">
        <is>
          <t>1301</t>
        </is>
      </c>
      <c r="B30" s="2" t="inlineStr">
        <is>
          <t>Textile manufacturing</t>
        </is>
      </c>
      <c r="C30" s="19">
        <f>CALC_Vector!$S30</f>
        <v/>
      </c>
      <c r="D30" s="19">
        <f>$C30*IFERROR(ENG_SelectedMult!$L30,0)</f>
        <v/>
      </c>
      <c r="E30" s="19">
        <f>$C30*(IFERROR(ENG_SelectedMult!$L30,0)+IFERROR(ENG_SelectedMult!$M30,0))</f>
        <v/>
      </c>
      <c r="F30" s="19">
        <f>$C30*IFERROR(ENG_SelectedMult!$O30,0)</f>
        <v/>
      </c>
    </row>
    <row r="31">
      <c r="A31" s="2" t="inlineStr">
        <is>
          <t>1302</t>
        </is>
      </c>
      <c r="B31" s="2" t="inlineStr">
        <is>
          <t>Tanned leather, dressed fur and leather product manufacturing</t>
        </is>
      </c>
      <c r="C31" s="19">
        <f>CALC_Vector!$S31</f>
        <v/>
      </c>
      <c r="D31" s="19">
        <f>$C31*IFERROR(ENG_SelectedMult!$L31,0)</f>
        <v/>
      </c>
      <c r="E31" s="19">
        <f>$C31*(IFERROR(ENG_SelectedMult!$L31,0)+IFERROR(ENG_SelectedMult!$M31,0))</f>
        <v/>
      </c>
      <c r="F31" s="19">
        <f>$C31*IFERROR(ENG_SelectedMult!$O31,0)</f>
        <v/>
      </c>
    </row>
    <row r="32">
      <c r="A32" s="2" t="inlineStr">
        <is>
          <t>1303</t>
        </is>
      </c>
      <c r="B32" s="2" t="inlineStr">
        <is>
          <t>Textile product manufacturing</t>
        </is>
      </c>
      <c r="C32" s="19">
        <f>CALC_Vector!$S32</f>
        <v/>
      </c>
      <c r="D32" s="19">
        <f>$C32*IFERROR(ENG_SelectedMult!$L32,0)</f>
        <v/>
      </c>
      <c r="E32" s="19">
        <f>$C32*(IFERROR(ENG_SelectedMult!$L32,0)+IFERROR(ENG_SelectedMult!$M32,0))</f>
        <v/>
      </c>
      <c r="F32" s="19">
        <f>$C32*IFERROR(ENG_SelectedMult!$O32,0)</f>
        <v/>
      </c>
    </row>
    <row r="33">
      <c r="A33" s="2" t="inlineStr">
        <is>
          <t>1304</t>
        </is>
      </c>
      <c r="B33" s="2" t="inlineStr">
        <is>
          <t>Knitted product manufacturing</t>
        </is>
      </c>
      <c r="C33" s="19">
        <f>CALC_Vector!$S33</f>
        <v/>
      </c>
      <c r="D33" s="19">
        <f>$C33*IFERROR(ENG_SelectedMult!$L33,0)</f>
        <v/>
      </c>
      <c r="E33" s="19">
        <f>$C33*(IFERROR(ENG_SelectedMult!$L33,0)+IFERROR(ENG_SelectedMult!$M33,0))</f>
        <v/>
      </c>
      <c r="F33" s="19">
        <f>$C33*IFERROR(ENG_SelectedMult!$O33,0)</f>
        <v/>
      </c>
    </row>
    <row r="34">
      <c r="A34" s="2" t="inlineStr">
        <is>
          <t>1305</t>
        </is>
      </c>
      <c r="B34" s="2" t="inlineStr">
        <is>
          <t>Clothing manufacturing</t>
        </is>
      </c>
      <c r="C34" s="19">
        <f>CALC_Vector!$S34</f>
        <v/>
      </c>
      <c r="D34" s="19">
        <f>$C34*IFERROR(ENG_SelectedMult!$L34,0)</f>
        <v/>
      </c>
      <c r="E34" s="19">
        <f>$C34*(IFERROR(ENG_SelectedMult!$L34,0)+IFERROR(ENG_SelectedMult!$M34,0))</f>
        <v/>
      </c>
      <c r="F34" s="19">
        <f>$C34*IFERROR(ENG_SelectedMult!$O34,0)</f>
        <v/>
      </c>
    </row>
    <row r="35">
      <c r="A35" s="2" t="inlineStr">
        <is>
          <t>1306</t>
        </is>
      </c>
      <c r="B35" s="2" t="inlineStr">
        <is>
          <t>Footwear manufacturing</t>
        </is>
      </c>
      <c r="C35" s="19">
        <f>CALC_Vector!$S35</f>
        <v/>
      </c>
      <c r="D35" s="19">
        <f>$C35*IFERROR(ENG_SelectedMult!$L35,0)</f>
        <v/>
      </c>
      <c r="E35" s="19">
        <f>$C35*(IFERROR(ENG_SelectedMult!$L35,0)+IFERROR(ENG_SelectedMult!$M35,0))</f>
        <v/>
      </c>
      <c r="F35" s="19">
        <f>$C35*IFERROR(ENG_SelectedMult!$O35,0)</f>
        <v/>
      </c>
    </row>
    <row r="36">
      <c r="A36" s="2" t="inlineStr">
        <is>
          <t>1401</t>
        </is>
      </c>
      <c r="B36" s="2" t="inlineStr">
        <is>
          <t>Sawmill product manufacturing</t>
        </is>
      </c>
      <c r="C36" s="19">
        <f>CALC_Vector!$S36</f>
        <v/>
      </c>
      <c r="D36" s="19">
        <f>$C36*IFERROR(ENG_SelectedMult!$L36,0)</f>
        <v/>
      </c>
      <c r="E36" s="19">
        <f>$C36*(IFERROR(ENG_SelectedMult!$L36,0)+IFERROR(ENG_SelectedMult!$M36,0))</f>
        <v/>
      </c>
      <c r="F36" s="19">
        <f>$C36*IFERROR(ENG_SelectedMult!$O36,0)</f>
        <v/>
      </c>
    </row>
    <row r="37">
      <c r="A37" s="2" t="inlineStr">
        <is>
          <t>1402</t>
        </is>
      </c>
      <c r="B37" s="2" t="inlineStr">
        <is>
          <t>Other wood product manufacturing</t>
        </is>
      </c>
      <c r="C37" s="19">
        <f>CALC_Vector!$S37</f>
        <v/>
      </c>
      <c r="D37" s="19">
        <f>$C37*IFERROR(ENG_SelectedMult!$L37,0)</f>
        <v/>
      </c>
      <c r="E37" s="19">
        <f>$C37*(IFERROR(ENG_SelectedMult!$L37,0)+IFERROR(ENG_SelectedMult!$M37,0))</f>
        <v/>
      </c>
      <c r="F37" s="19">
        <f>$C37*IFERROR(ENG_SelectedMult!$O37,0)</f>
        <v/>
      </c>
    </row>
    <row r="38">
      <c r="A38" s="2" t="inlineStr">
        <is>
          <t>1501</t>
        </is>
      </c>
      <c r="B38" s="2" t="inlineStr">
        <is>
          <t>Pulp, paper and paperboard manufacturing</t>
        </is>
      </c>
      <c r="C38" s="19">
        <f>CALC_Vector!$S38</f>
        <v/>
      </c>
      <c r="D38" s="19">
        <f>$C38*IFERROR(ENG_SelectedMult!$L38,0)</f>
        <v/>
      </c>
      <c r="E38" s="19">
        <f>$C38*(IFERROR(ENG_SelectedMult!$L38,0)+IFERROR(ENG_SelectedMult!$M38,0))</f>
        <v/>
      </c>
      <c r="F38" s="19">
        <f>$C38*IFERROR(ENG_SelectedMult!$O38,0)</f>
        <v/>
      </c>
    </row>
    <row r="39">
      <c r="A39" s="2" t="inlineStr">
        <is>
          <t>1502</t>
        </is>
      </c>
      <c r="B39" s="2" t="inlineStr">
        <is>
          <t>Paper stationery and other converted paper product manufacturing</t>
        </is>
      </c>
      <c r="C39" s="19">
        <f>CALC_Vector!$S39</f>
        <v/>
      </c>
      <c r="D39" s="19">
        <f>$C39*IFERROR(ENG_SelectedMult!$L39,0)</f>
        <v/>
      </c>
      <c r="E39" s="19">
        <f>$C39*(IFERROR(ENG_SelectedMult!$L39,0)+IFERROR(ENG_SelectedMult!$M39,0))</f>
        <v/>
      </c>
      <c r="F39" s="19">
        <f>$C39*IFERROR(ENG_SelectedMult!$O39,0)</f>
        <v/>
      </c>
    </row>
    <row r="40">
      <c r="A40" s="2" t="inlineStr">
        <is>
          <t>1601</t>
        </is>
      </c>
      <c r="B40" s="2" t="inlineStr">
        <is>
          <t>Printing (including the reproduction of recorded media)</t>
        </is>
      </c>
      <c r="C40" s="19">
        <f>CALC_Vector!$S40</f>
        <v/>
      </c>
      <c r="D40" s="19">
        <f>$C40*IFERROR(ENG_SelectedMult!$L40,0)</f>
        <v/>
      </c>
      <c r="E40" s="19">
        <f>$C40*(IFERROR(ENG_SelectedMult!$L40,0)+IFERROR(ENG_SelectedMult!$M40,0))</f>
        <v/>
      </c>
      <c r="F40" s="19">
        <f>$C40*IFERROR(ENG_SelectedMult!$O40,0)</f>
        <v/>
      </c>
    </row>
    <row r="41">
      <c r="A41" s="2" t="inlineStr">
        <is>
          <t>1701</t>
        </is>
      </c>
      <c r="B41" s="2" t="inlineStr">
        <is>
          <t>Petroleum and coal product manufacturing</t>
        </is>
      </c>
      <c r="C41" s="19">
        <f>CALC_Vector!$S41</f>
        <v/>
      </c>
      <c r="D41" s="19">
        <f>$C41*IFERROR(ENG_SelectedMult!$L41,0)</f>
        <v/>
      </c>
      <c r="E41" s="19">
        <f>$C41*(IFERROR(ENG_SelectedMult!$L41,0)+IFERROR(ENG_SelectedMult!$M41,0))</f>
        <v/>
      </c>
      <c r="F41" s="19">
        <f>$C41*IFERROR(ENG_SelectedMult!$O41,0)</f>
        <v/>
      </c>
    </row>
    <row r="42">
      <c r="A42" s="2" t="inlineStr">
        <is>
          <t>1801</t>
        </is>
      </c>
      <c r="B42" s="2" t="inlineStr">
        <is>
          <t>Human pharmaceutical and medicinal product manufacturing</t>
        </is>
      </c>
      <c r="C42" s="19">
        <f>CALC_Vector!$S42</f>
        <v/>
      </c>
      <c r="D42" s="19">
        <f>$C42*IFERROR(ENG_SelectedMult!$L42,0)</f>
        <v/>
      </c>
      <c r="E42" s="19">
        <f>$C42*(IFERROR(ENG_SelectedMult!$L42,0)+IFERROR(ENG_SelectedMult!$M42,0))</f>
        <v/>
      </c>
      <c r="F42" s="19">
        <f>$C42*IFERROR(ENG_SelectedMult!$O42,0)</f>
        <v/>
      </c>
    </row>
    <row r="43">
      <c r="A43" s="2" t="inlineStr">
        <is>
          <t>1802</t>
        </is>
      </c>
      <c r="B43" s="2" t="inlineStr">
        <is>
          <t>Veterinary pharmaceutical and medicinal product manufacturing</t>
        </is>
      </c>
      <c r="C43" s="19">
        <f>CALC_Vector!$S43</f>
        <v/>
      </c>
      <c r="D43" s="19">
        <f>$C43*IFERROR(ENG_SelectedMult!$L43,0)</f>
        <v/>
      </c>
      <c r="E43" s="19">
        <f>$C43*(IFERROR(ENG_SelectedMult!$L43,0)+IFERROR(ENG_SelectedMult!$M43,0))</f>
        <v/>
      </c>
      <c r="F43" s="19">
        <f>$C43*IFERROR(ENG_SelectedMult!$O43,0)</f>
        <v/>
      </c>
    </row>
    <row r="44">
      <c r="A44" s="2" t="inlineStr">
        <is>
          <t>1803</t>
        </is>
      </c>
      <c r="B44" s="2" t="inlineStr">
        <is>
          <t>Basic chemical manufacturing</t>
        </is>
      </c>
      <c r="C44" s="19">
        <f>CALC_Vector!$S44</f>
        <v/>
      </c>
      <c r="D44" s="19">
        <f>$C44*IFERROR(ENG_SelectedMult!$L44,0)</f>
        <v/>
      </c>
      <c r="E44" s="19">
        <f>$C44*(IFERROR(ENG_SelectedMult!$L44,0)+IFERROR(ENG_SelectedMult!$M44,0))</f>
        <v/>
      </c>
      <c r="F44" s="19">
        <f>$C44*IFERROR(ENG_SelectedMult!$O44,0)</f>
        <v/>
      </c>
    </row>
    <row r="45">
      <c r="A45" s="2" t="inlineStr">
        <is>
          <t>1804</t>
        </is>
      </c>
      <c r="B45" s="2" t="inlineStr">
        <is>
          <t>Cleaning compounds and toiletry preparation manufacturing</t>
        </is>
      </c>
      <c r="C45" s="19">
        <f>CALC_Vector!$S45</f>
        <v/>
      </c>
      <c r="D45" s="19">
        <f>$C45*IFERROR(ENG_SelectedMult!$L45,0)</f>
        <v/>
      </c>
      <c r="E45" s="19">
        <f>$C45*(IFERROR(ENG_SelectedMult!$L45,0)+IFERROR(ENG_SelectedMult!$M45,0))</f>
        <v/>
      </c>
      <c r="F45" s="19">
        <f>$C45*IFERROR(ENG_SelectedMult!$O45,0)</f>
        <v/>
      </c>
    </row>
    <row r="46">
      <c r="A46" s="2" t="inlineStr">
        <is>
          <t>1901</t>
        </is>
      </c>
      <c r="B46" s="2" t="inlineStr">
        <is>
          <t>Polymer product manufacturing</t>
        </is>
      </c>
      <c r="C46" s="19">
        <f>CALC_Vector!$S46</f>
        <v/>
      </c>
      <c r="D46" s="19">
        <f>$C46*IFERROR(ENG_SelectedMult!$L46,0)</f>
        <v/>
      </c>
      <c r="E46" s="19">
        <f>$C46*(IFERROR(ENG_SelectedMult!$L46,0)+IFERROR(ENG_SelectedMult!$M46,0))</f>
        <v/>
      </c>
      <c r="F46" s="19">
        <f>$C46*IFERROR(ENG_SelectedMult!$O46,0)</f>
        <v/>
      </c>
    </row>
    <row r="47">
      <c r="A47" s="2" t="inlineStr">
        <is>
          <t>1902</t>
        </is>
      </c>
      <c r="B47" s="2" t="inlineStr">
        <is>
          <t>Natural rubber product manufacturing</t>
        </is>
      </c>
      <c r="C47" s="19">
        <f>CALC_Vector!$S47</f>
        <v/>
      </c>
      <c r="D47" s="19">
        <f>$C47*IFERROR(ENG_SelectedMult!$L47,0)</f>
        <v/>
      </c>
      <c r="E47" s="19">
        <f>$C47*(IFERROR(ENG_SelectedMult!$L47,0)+IFERROR(ENG_SelectedMult!$M47,0))</f>
        <v/>
      </c>
      <c r="F47" s="19">
        <f>$C47*IFERROR(ENG_SelectedMult!$O47,0)</f>
        <v/>
      </c>
    </row>
    <row r="48">
      <c r="A48" s="2" t="inlineStr">
        <is>
          <t>2001</t>
        </is>
      </c>
      <c r="B48" s="2" t="inlineStr">
        <is>
          <t>Glass and glass product manufacturing</t>
        </is>
      </c>
      <c r="C48" s="19">
        <f>CALC_Vector!$S48</f>
        <v/>
      </c>
      <c r="D48" s="19">
        <f>$C48*IFERROR(ENG_SelectedMult!$L48,0)</f>
        <v/>
      </c>
      <c r="E48" s="19">
        <f>$C48*(IFERROR(ENG_SelectedMult!$L48,0)+IFERROR(ENG_SelectedMult!$M48,0))</f>
        <v/>
      </c>
      <c r="F48" s="19">
        <f>$C48*IFERROR(ENG_SelectedMult!$O48,0)</f>
        <v/>
      </c>
    </row>
    <row r="49">
      <c r="A49" s="2" t="inlineStr">
        <is>
          <t>2002</t>
        </is>
      </c>
      <c r="B49" s="2" t="inlineStr">
        <is>
          <t>Ceramic product manufacturing</t>
        </is>
      </c>
      <c r="C49" s="19">
        <f>CALC_Vector!$S49</f>
        <v/>
      </c>
      <c r="D49" s="19">
        <f>$C49*IFERROR(ENG_SelectedMult!$L49,0)</f>
        <v/>
      </c>
      <c r="E49" s="19">
        <f>$C49*(IFERROR(ENG_SelectedMult!$L49,0)+IFERROR(ENG_SelectedMult!$M49,0))</f>
        <v/>
      </c>
      <c r="F49" s="19">
        <f>$C49*IFERROR(ENG_SelectedMult!$O49,0)</f>
        <v/>
      </c>
    </row>
    <row r="50">
      <c r="A50" s="2" t="inlineStr">
        <is>
          <t>2003</t>
        </is>
      </c>
      <c r="B50" s="2" t="inlineStr">
        <is>
          <t>Cement, lime and ready-mixed concrete manufacturing</t>
        </is>
      </c>
      <c r="C50" s="19">
        <f>CALC_Vector!$S50</f>
        <v/>
      </c>
      <c r="D50" s="19">
        <f>$C50*IFERROR(ENG_SelectedMult!$L50,0)</f>
        <v/>
      </c>
      <c r="E50" s="19">
        <f>$C50*(IFERROR(ENG_SelectedMult!$L50,0)+IFERROR(ENG_SelectedMult!$M50,0))</f>
        <v/>
      </c>
      <c r="F50" s="19">
        <f>$C50*IFERROR(ENG_SelectedMult!$O50,0)</f>
        <v/>
      </c>
    </row>
    <row r="51">
      <c r="A51" s="2" t="inlineStr">
        <is>
          <t>2004</t>
        </is>
      </c>
      <c r="B51" s="2" t="inlineStr">
        <is>
          <t>Plaster and concrete product manufacturing</t>
        </is>
      </c>
      <c r="C51" s="19">
        <f>CALC_Vector!$S51</f>
        <v/>
      </c>
      <c r="D51" s="19">
        <f>$C51*IFERROR(ENG_SelectedMult!$L51,0)</f>
        <v/>
      </c>
      <c r="E51" s="19">
        <f>$C51*(IFERROR(ENG_SelectedMult!$L51,0)+IFERROR(ENG_SelectedMult!$M51,0))</f>
        <v/>
      </c>
      <c r="F51" s="19">
        <f>$C51*IFERROR(ENG_SelectedMult!$O51,0)</f>
        <v/>
      </c>
    </row>
    <row r="52">
      <c r="A52" s="2" t="inlineStr">
        <is>
          <t>2005</t>
        </is>
      </c>
      <c r="B52" s="2" t="inlineStr">
        <is>
          <t>Other non-metallic mineral product manufacturing</t>
        </is>
      </c>
      <c r="C52" s="19">
        <f>CALC_Vector!$S52</f>
        <v/>
      </c>
      <c r="D52" s="19">
        <f>$C52*IFERROR(ENG_SelectedMult!$L52,0)</f>
        <v/>
      </c>
      <c r="E52" s="19">
        <f>$C52*(IFERROR(ENG_SelectedMult!$L52,0)+IFERROR(ENG_SelectedMult!$M52,0))</f>
        <v/>
      </c>
      <c r="F52" s="19">
        <f>$C52*IFERROR(ENG_SelectedMult!$O52,0)</f>
        <v/>
      </c>
    </row>
    <row r="53">
      <c r="A53" s="2" t="inlineStr">
        <is>
          <t>2101</t>
        </is>
      </c>
      <c r="B53" s="2" t="inlineStr">
        <is>
          <t>Iron and steel manufacturing</t>
        </is>
      </c>
      <c r="C53" s="19">
        <f>CALC_Vector!$S53</f>
        <v/>
      </c>
      <c r="D53" s="19">
        <f>$C53*IFERROR(ENG_SelectedMult!$L53,0)</f>
        <v/>
      </c>
      <c r="E53" s="19">
        <f>$C53*(IFERROR(ENG_SelectedMult!$L53,0)+IFERROR(ENG_SelectedMult!$M53,0))</f>
        <v/>
      </c>
      <c r="F53" s="19">
        <f>$C53*IFERROR(ENG_SelectedMult!$O53,0)</f>
        <v/>
      </c>
    </row>
    <row r="54">
      <c r="A54" s="2" t="inlineStr">
        <is>
          <t>2102</t>
        </is>
      </c>
      <c r="B54" s="2" t="inlineStr">
        <is>
          <t>Basic non-ferrous metal manufacturing</t>
        </is>
      </c>
      <c r="C54" s="19">
        <f>CALC_Vector!$S54</f>
        <v/>
      </c>
      <c r="D54" s="19">
        <f>$C54*IFERROR(ENG_SelectedMult!$L54,0)</f>
        <v/>
      </c>
      <c r="E54" s="19">
        <f>$C54*(IFERROR(ENG_SelectedMult!$L54,0)+IFERROR(ENG_SelectedMult!$M54,0))</f>
        <v/>
      </c>
      <c r="F54" s="19">
        <f>$C54*IFERROR(ENG_SelectedMult!$O54,0)</f>
        <v/>
      </c>
    </row>
    <row r="55">
      <c r="A55" s="2" t="inlineStr">
        <is>
          <t>2201</t>
        </is>
      </c>
      <c r="B55" s="2" t="inlineStr">
        <is>
          <t>Forged iron and steel product manufacturing</t>
        </is>
      </c>
      <c r="C55" s="19">
        <f>CALC_Vector!$S55</f>
        <v/>
      </c>
      <c r="D55" s="19">
        <f>$C55*IFERROR(ENG_SelectedMult!$L55,0)</f>
        <v/>
      </c>
      <c r="E55" s="19">
        <f>$C55*(IFERROR(ENG_SelectedMult!$L55,0)+IFERROR(ENG_SelectedMult!$M55,0))</f>
        <v/>
      </c>
      <c r="F55" s="19">
        <f>$C55*IFERROR(ENG_SelectedMult!$O55,0)</f>
        <v/>
      </c>
    </row>
    <row r="56">
      <c r="A56" s="2" t="inlineStr">
        <is>
          <t>2202</t>
        </is>
      </c>
      <c r="B56" s="2" t="inlineStr">
        <is>
          <t>Structural metal product manufacturing</t>
        </is>
      </c>
      <c r="C56" s="19">
        <f>CALC_Vector!$S56</f>
        <v/>
      </c>
      <c r="D56" s="19">
        <f>$C56*IFERROR(ENG_SelectedMult!$L56,0)</f>
        <v/>
      </c>
      <c r="E56" s="19">
        <f>$C56*(IFERROR(ENG_SelectedMult!$L56,0)+IFERROR(ENG_SelectedMult!$M56,0))</f>
        <v/>
      </c>
      <c r="F56" s="19">
        <f>$C56*IFERROR(ENG_SelectedMult!$O56,0)</f>
        <v/>
      </c>
    </row>
    <row r="57">
      <c r="A57" s="2" t="inlineStr">
        <is>
          <t>2203</t>
        </is>
      </c>
      <c r="B57" s="2" t="inlineStr">
        <is>
          <t>Metal containers and other sheet metal product manufacturing</t>
        </is>
      </c>
      <c r="C57" s="19">
        <f>CALC_Vector!$S57</f>
        <v/>
      </c>
      <c r="D57" s="19">
        <f>$C57*IFERROR(ENG_SelectedMult!$L57,0)</f>
        <v/>
      </c>
      <c r="E57" s="19">
        <f>$C57*(IFERROR(ENG_SelectedMult!$L57,0)+IFERROR(ENG_SelectedMult!$M57,0))</f>
        <v/>
      </c>
      <c r="F57" s="19">
        <f>$C57*IFERROR(ENG_SelectedMult!$O57,0)</f>
        <v/>
      </c>
    </row>
    <row r="58">
      <c r="A58" s="2" t="inlineStr">
        <is>
          <t>2204</t>
        </is>
      </c>
      <c r="B58" s="2" t="inlineStr">
        <is>
          <t>Other fabricated metal product manufacturing</t>
        </is>
      </c>
      <c r="C58" s="19">
        <f>CALC_Vector!$S58</f>
        <v/>
      </c>
      <c r="D58" s="19">
        <f>$C58*IFERROR(ENG_SelectedMult!$L58,0)</f>
        <v/>
      </c>
      <c r="E58" s="19">
        <f>$C58*(IFERROR(ENG_SelectedMult!$L58,0)+IFERROR(ENG_SelectedMult!$M58,0))</f>
        <v/>
      </c>
      <c r="F58" s="19">
        <f>$C58*IFERROR(ENG_SelectedMult!$O58,0)</f>
        <v/>
      </c>
    </row>
    <row r="59">
      <c r="A59" s="2" t="inlineStr">
        <is>
          <t>2301</t>
        </is>
      </c>
      <c r="B59" s="2" t="inlineStr">
        <is>
          <t>Motor vehicles and parts; other transport equipment manufacturing</t>
        </is>
      </c>
      <c r="C59" s="19">
        <f>CALC_Vector!$S59</f>
        <v/>
      </c>
      <c r="D59" s="19">
        <f>$C59*IFERROR(ENG_SelectedMult!$L59,0)</f>
        <v/>
      </c>
      <c r="E59" s="19">
        <f>$C59*(IFERROR(ENG_SelectedMult!$L59,0)+IFERROR(ENG_SelectedMult!$M59,0))</f>
        <v/>
      </c>
      <c r="F59" s="19">
        <f>$C59*IFERROR(ENG_SelectedMult!$O59,0)</f>
        <v/>
      </c>
    </row>
    <row r="60">
      <c r="A60" s="2" t="inlineStr">
        <is>
          <t>2302</t>
        </is>
      </c>
      <c r="B60" s="2" t="inlineStr">
        <is>
          <t>Ships and boat manufacturing</t>
        </is>
      </c>
      <c r="C60" s="19">
        <f>CALC_Vector!$S60</f>
        <v/>
      </c>
      <c r="D60" s="19">
        <f>$C60*IFERROR(ENG_SelectedMult!$L60,0)</f>
        <v/>
      </c>
      <c r="E60" s="19">
        <f>$C60*(IFERROR(ENG_SelectedMult!$L60,0)+IFERROR(ENG_SelectedMult!$M60,0))</f>
        <v/>
      </c>
      <c r="F60" s="19">
        <f>$C60*IFERROR(ENG_SelectedMult!$O60,0)</f>
        <v/>
      </c>
    </row>
    <row r="61">
      <c r="A61" s="2" t="inlineStr">
        <is>
          <t>2303</t>
        </is>
      </c>
      <c r="B61" s="2" t="inlineStr">
        <is>
          <t>Railway rolling stock manufacturing</t>
        </is>
      </c>
      <c r="C61" s="19">
        <f>CALC_Vector!$S61</f>
        <v/>
      </c>
      <c r="D61" s="19">
        <f>$C61*IFERROR(ENG_SelectedMult!$L61,0)</f>
        <v/>
      </c>
      <c r="E61" s="19">
        <f>$C61*(IFERROR(ENG_SelectedMult!$L61,0)+IFERROR(ENG_SelectedMult!$M61,0))</f>
        <v/>
      </c>
      <c r="F61" s="19">
        <f>$C61*IFERROR(ENG_SelectedMult!$O61,0)</f>
        <v/>
      </c>
    </row>
    <row r="62">
      <c r="A62" s="2" t="inlineStr">
        <is>
          <t>2304</t>
        </is>
      </c>
      <c r="B62" s="2" t="inlineStr">
        <is>
          <t>Aircraft manufacturing</t>
        </is>
      </c>
      <c r="C62" s="19">
        <f>CALC_Vector!$S62</f>
        <v/>
      </c>
      <c r="D62" s="19">
        <f>$C62*IFERROR(ENG_SelectedMult!$L62,0)</f>
        <v/>
      </c>
      <c r="E62" s="19">
        <f>$C62*(IFERROR(ENG_SelectedMult!$L62,0)+IFERROR(ENG_SelectedMult!$M62,0))</f>
        <v/>
      </c>
      <c r="F62" s="19">
        <f>$C62*IFERROR(ENG_SelectedMult!$O62,0)</f>
        <v/>
      </c>
    </row>
    <row r="63">
      <c r="A63" s="2" t="inlineStr">
        <is>
          <t>2401</t>
        </is>
      </c>
      <c r="B63" s="2" t="inlineStr">
        <is>
          <t>Professional, scientific, computer and electronic equipment manufacturing</t>
        </is>
      </c>
      <c r="C63" s="19">
        <f>CALC_Vector!$S63</f>
        <v/>
      </c>
      <c r="D63" s="19">
        <f>$C63*IFERROR(ENG_SelectedMult!$L63,0)</f>
        <v/>
      </c>
      <c r="E63" s="19">
        <f>$C63*(IFERROR(ENG_SelectedMult!$L63,0)+IFERROR(ENG_SelectedMult!$M63,0))</f>
        <v/>
      </c>
      <c r="F63" s="19">
        <f>$C63*IFERROR(ENG_SelectedMult!$O63,0)</f>
        <v/>
      </c>
    </row>
    <row r="64">
      <c r="A64" s="2" t="inlineStr">
        <is>
          <t>2403</t>
        </is>
      </c>
      <c r="B64" s="2" t="inlineStr">
        <is>
          <t>Electrical equipment manufacturing</t>
        </is>
      </c>
      <c r="C64" s="19">
        <f>CALC_Vector!$S64</f>
        <v/>
      </c>
      <c r="D64" s="19">
        <f>$C64*IFERROR(ENG_SelectedMult!$L64,0)</f>
        <v/>
      </c>
      <c r="E64" s="19">
        <f>$C64*(IFERROR(ENG_SelectedMult!$L64,0)+IFERROR(ENG_SelectedMult!$M64,0))</f>
        <v/>
      </c>
      <c r="F64" s="19">
        <f>$C64*IFERROR(ENG_SelectedMult!$O64,0)</f>
        <v/>
      </c>
    </row>
    <row r="65">
      <c r="A65" s="2" t="inlineStr">
        <is>
          <t>2404</t>
        </is>
      </c>
      <c r="B65" s="2" t="inlineStr">
        <is>
          <t>Domestic appliance manufacturing</t>
        </is>
      </c>
      <c r="C65" s="19">
        <f>CALC_Vector!$S65</f>
        <v/>
      </c>
      <c r="D65" s="19">
        <f>$C65*IFERROR(ENG_SelectedMult!$L65,0)</f>
        <v/>
      </c>
      <c r="E65" s="19">
        <f>$C65*(IFERROR(ENG_SelectedMult!$L65,0)+IFERROR(ENG_SelectedMult!$M65,0))</f>
        <v/>
      </c>
      <c r="F65" s="19">
        <f>$C65*IFERROR(ENG_SelectedMult!$O65,0)</f>
        <v/>
      </c>
    </row>
    <row r="66">
      <c r="A66" s="2" t="inlineStr">
        <is>
          <t>2405</t>
        </is>
      </c>
      <c r="B66" s="2" t="inlineStr">
        <is>
          <t>Specialised and other machinery and equipment manufacturing</t>
        </is>
      </c>
      <c r="C66" s="19">
        <f>CALC_Vector!$S66</f>
        <v/>
      </c>
      <c r="D66" s="19">
        <f>$C66*IFERROR(ENG_SelectedMult!$L66,0)</f>
        <v/>
      </c>
      <c r="E66" s="19">
        <f>$C66*(IFERROR(ENG_SelectedMult!$L66,0)+IFERROR(ENG_SelectedMult!$M66,0))</f>
        <v/>
      </c>
      <c r="F66" s="19">
        <f>$C66*IFERROR(ENG_SelectedMult!$O66,0)</f>
        <v/>
      </c>
    </row>
    <row r="67">
      <c r="A67" s="2" t="inlineStr">
        <is>
          <t>2501</t>
        </is>
      </c>
      <c r="B67" s="2" t="inlineStr">
        <is>
          <t>Furniture manufacturing</t>
        </is>
      </c>
      <c r="C67" s="19">
        <f>CALC_Vector!$S67</f>
        <v/>
      </c>
      <c r="D67" s="19">
        <f>$C67*IFERROR(ENG_SelectedMult!$L67,0)</f>
        <v/>
      </c>
      <c r="E67" s="19">
        <f>$C67*(IFERROR(ENG_SelectedMult!$L67,0)+IFERROR(ENG_SelectedMult!$M67,0))</f>
        <v/>
      </c>
      <c r="F67" s="19">
        <f>$C67*IFERROR(ENG_SelectedMult!$O67,0)</f>
        <v/>
      </c>
    </row>
    <row r="68">
      <c r="A68" s="2" t="inlineStr">
        <is>
          <t>2502</t>
        </is>
      </c>
      <c r="B68" s="2" t="inlineStr">
        <is>
          <t>Other manufactured products</t>
        </is>
      </c>
      <c r="C68" s="19">
        <f>CALC_Vector!$S68</f>
        <v/>
      </c>
      <c r="D68" s="19">
        <f>$C68*IFERROR(ENG_SelectedMult!$L68,0)</f>
        <v/>
      </c>
      <c r="E68" s="19">
        <f>$C68*(IFERROR(ENG_SelectedMult!$L68,0)+IFERROR(ENG_SelectedMult!$M68,0))</f>
        <v/>
      </c>
      <c r="F68" s="19">
        <f>$C68*IFERROR(ENG_SelectedMult!$O68,0)</f>
        <v/>
      </c>
    </row>
    <row r="69">
      <c r="A69" s="2" t="inlineStr">
        <is>
          <t>2601</t>
        </is>
      </c>
      <c r="B69" s="2" t="inlineStr">
        <is>
          <t>Electricity generation</t>
        </is>
      </c>
      <c r="C69" s="19">
        <f>CALC_Vector!$S69</f>
        <v/>
      </c>
      <c r="D69" s="19">
        <f>$C69*IFERROR(ENG_SelectedMult!$L69,0)</f>
        <v/>
      </c>
      <c r="E69" s="19">
        <f>$C69*(IFERROR(ENG_SelectedMult!$L69,0)+IFERROR(ENG_SelectedMult!$M69,0))</f>
        <v/>
      </c>
      <c r="F69" s="19">
        <f>$C69*IFERROR(ENG_SelectedMult!$O69,0)</f>
        <v/>
      </c>
    </row>
    <row r="70">
      <c r="A70" s="2" t="inlineStr">
        <is>
          <t>2605</t>
        </is>
      </c>
      <c r="B70" s="2" t="inlineStr">
        <is>
          <t>Electricity transmission, distribution, on selling and electricity market operation</t>
        </is>
      </c>
      <c r="C70" s="19">
        <f>CALC_Vector!$S70</f>
        <v/>
      </c>
      <c r="D70" s="19">
        <f>$C70*IFERROR(ENG_SelectedMult!$L70,0)</f>
        <v/>
      </c>
      <c r="E70" s="19">
        <f>$C70*(IFERROR(ENG_SelectedMult!$L70,0)+IFERROR(ENG_SelectedMult!$M70,0))</f>
        <v/>
      </c>
      <c r="F70" s="19">
        <f>$C70*IFERROR(ENG_SelectedMult!$O70,0)</f>
        <v/>
      </c>
    </row>
    <row r="71">
      <c r="A71" s="2" t="inlineStr">
        <is>
          <t>2701</t>
        </is>
      </c>
      <c r="B71" s="2" t="inlineStr">
        <is>
          <t>Gas supply</t>
        </is>
      </c>
      <c r="C71" s="19">
        <f>CALC_Vector!$S71</f>
        <v/>
      </c>
      <c r="D71" s="19">
        <f>$C71*IFERROR(ENG_SelectedMult!$L71,0)</f>
        <v/>
      </c>
      <c r="E71" s="19">
        <f>$C71*(IFERROR(ENG_SelectedMult!$L71,0)+IFERROR(ENG_SelectedMult!$M71,0))</f>
        <v/>
      </c>
      <c r="F71" s="19">
        <f>$C71*IFERROR(ENG_SelectedMult!$O71,0)</f>
        <v/>
      </c>
    </row>
    <row r="72">
      <c r="A72" s="2" t="inlineStr">
        <is>
          <t>2801</t>
        </is>
      </c>
      <c r="B72" s="2" t="inlineStr">
        <is>
          <t>Water supply, sewerage and drainage services</t>
        </is>
      </c>
      <c r="C72" s="19">
        <f>CALC_Vector!$S72</f>
        <v/>
      </c>
      <c r="D72" s="19">
        <f>$C72*IFERROR(ENG_SelectedMult!$L72,0)</f>
        <v/>
      </c>
      <c r="E72" s="19">
        <f>$C72*(IFERROR(ENG_SelectedMult!$L72,0)+IFERROR(ENG_SelectedMult!$M72,0))</f>
        <v/>
      </c>
      <c r="F72" s="19">
        <f>$C72*IFERROR(ENG_SelectedMult!$O72,0)</f>
        <v/>
      </c>
    </row>
    <row r="73">
      <c r="A73" s="2" t="inlineStr">
        <is>
          <t>2901</t>
        </is>
      </c>
      <c r="B73" s="2" t="inlineStr">
        <is>
          <t>Waste collection, treatment and disposal services</t>
        </is>
      </c>
      <c r="C73" s="19">
        <f>CALC_Vector!$S73</f>
        <v/>
      </c>
      <c r="D73" s="19">
        <f>$C73*IFERROR(ENG_SelectedMult!$L73,0)</f>
        <v/>
      </c>
      <c r="E73" s="19">
        <f>$C73*(IFERROR(ENG_SelectedMult!$L73,0)+IFERROR(ENG_SelectedMult!$M73,0))</f>
        <v/>
      </c>
      <c r="F73" s="19">
        <f>$C73*IFERROR(ENG_SelectedMult!$O73,0)</f>
        <v/>
      </c>
    </row>
    <row r="74">
      <c r="A74" s="2" t="inlineStr">
        <is>
          <t>3001</t>
        </is>
      </c>
      <c r="B74" s="2" t="inlineStr">
        <is>
          <t>Residential building construction</t>
        </is>
      </c>
      <c r="C74" s="19">
        <f>CALC_Vector!$S74</f>
        <v/>
      </c>
      <c r="D74" s="19">
        <f>$C74*IFERROR(ENG_SelectedMult!$L74,0)</f>
        <v/>
      </c>
      <c r="E74" s="19">
        <f>$C74*(IFERROR(ENG_SelectedMult!$L74,0)+IFERROR(ENG_SelectedMult!$M74,0))</f>
        <v/>
      </c>
      <c r="F74" s="19">
        <f>$C74*IFERROR(ENG_SelectedMult!$O74,0)</f>
        <v/>
      </c>
    </row>
    <row r="75">
      <c r="A75" s="2" t="inlineStr">
        <is>
          <t>3002</t>
        </is>
      </c>
      <c r="B75" s="2" t="inlineStr">
        <is>
          <t>Non-residential building construction</t>
        </is>
      </c>
      <c r="C75" s="19">
        <f>CALC_Vector!$S75</f>
        <v/>
      </c>
      <c r="D75" s="19">
        <f>$C75*IFERROR(ENG_SelectedMult!$L75,0)</f>
        <v/>
      </c>
      <c r="E75" s="19">
        <f>$C75*(IFERROR(ENG_SelectedMult!$L75,0)+IFERROR(ENG_SelectedMult!$M75,0))</f>
        <v/>
      </c>
      <c r="F75" s="19">
        <f>$C75*IFERROR(ENG_SelectedMult!$O75,0)</f>
        <v/>
      </c>
    </row>
    <row r="76">
      <c r="A76" s="2" t="inlineStr">
        <is>
          <t>3101</t>
        </is>
      </c>
      <c r="B76" s="2" t="inlineStr">
        <is>
          <t>Heavy and civil engineering construction</t>
        </is>
      </c>
      <c r="C76" s="19">
        <f>CALC_Vector!$S76</f>
        <v/>
      </c>
      <c r="D76" s="19">
        <f>$C76*IFERROR(ENG_SelectedMult!$L76,0)</f>
        <v/>
      </c>
      <c r="E76" s="19">
        <f>$C76*(IFERROR(ENG_SelectedMult!$L76,0)+IFERROR(ENG_SelectedMult!$M76,0))</f>
        <v/>
      </c>
      <c r="F76" s="19">
        <f>$C76*IFERROR(ENG_SelectedMult!$O76,0)</f>
        <v/>
      </c>
    </row>
    <row r="77">
      <c r="A77" s="2" t="inlineStr">
        <is>
          <t>3201</t>
        </is>
      </c>
      <c r="B77" s="2" t="inlineStr">
        <is>
          <t>Construction services</t>
        </is>
      </c>
      <c r="C77" s="19">
        <f>CALC_Vector!$S77</f>
        <v/>
      </c>
      <c r="D77" s="19">
        <f>$C77*IFERROR(ENG_SelectedMult!$L77,0)</f>
        <v/>
      </c>
      <c r="E77" s="19">
        <f>$C77*(IFERROR(ENG_SelectedMult!$L77,0)+IFERROR(ENG_SelectedMult!$M77,0))</f>
        <v/>
      </c>
      <c r="F77" s="19">
        <f>$C77*IFERROR(ENG_SelectedMult!$O77,0)</f>
        <v/>
      </c>
    </row>
    <row r="78">
      <c r="A78" s="2" t="inlineStr">
        <is>
          <t>3301</t>
        </is>
      </c>
      <c r="B78" s="2" t="inlineStr">
        <is>
          <t>Wholesale trade</t>
        </is>
      </c>
      <c r="C78" s="19">
        <f>CALC_Vector!$S78</f>
        <v/>
      </c>
      <c r="D78" s="19">
        <f>$C78*IFERROR(ENG_SelectedMult!$L78,0)</f>
        <v/>
      </c>
      <c r="E78" s="19">
        <f>$C78*(IFERROR(ENG_SelectedMult!$L78,0)+IFERROR(ENG_SelectedMult!$M78,0))</f>
        <v/>
      </c>
      <c r="F78" s="19">
        <f>$C78*IFERROR(ENG_SelectedMult!$O78,0)</f>
        <v/>
      </c>
    </row>
    <row r="79">
      <c r="A79" s="2" t="inlineStr">
        <is>
          <t>3901</t>
        </is>
      </c>
      <c r="B79" s="2" t="inlineStr">
        <is>
          <t>Retail trade</t>
        </is>
      </c>
      <c r="C79" s="19">
        <f>CALC_Vector!$S79</f>
        <v/>
      </c>
      <c r="D79" s="19">
        <f>$C79*IFERROR(ENG_SelectedMult!$L79,0)</f>
        <v/>
      </c>
      <c r="E79" s="19">
        <f>$C79*(IFERROR(ENG_SelectedMult!$L79,0)+IFERROR(ENG_SelectedMult!$M79,0))</f>
        <v/>
      </c>
      <c r="F79" s="19">
        <f>$C79*IFERROR(ENG_SelectedMult!$O79,0)</f>
        <v/>
      </c>
    </row>
    <row r="80">
      <c r="A80" s="2" t="inlineStr">
        <is>
          <t>4401</t>
        </is>
      </c>
      <c r="B80" s="2" t="inlineStr">
        <is>
          <t>Accommodation</t>
        </is>
      </c>
      <c r="C80" s="19">
        <f>CALC_Vector!$S80</f>
        <v/>
      </c>
      <c r="D80" s="19">
        <f>$C80*IFERROR(ENG_SelectedMult!$L80,0)</f>
        <v/>
      </c>
      <c r="E80" s="19">
        <f>$C80*(IFERROR(ENG_SelectedMult!$L80,0)+IFERROR(ENG_SelectedMult!$M80,0))</f>
        <v/>
      </c>
      <c r="F80" s="19">
        <f>$C80*IFERROR(ENG_SelectedMult!$O80,0)</f>
        <v/>
      </c>
    </row>
    <row r="81">
      <c r="A81" s="2" t="inlineStr">
        <is>
          <t>4501</t>
        </is>
      </c>
      <c r="B81" s="2" t="inlineStr">
        <is>
          <t>Food and beverage services</t>
        </is>
      </c>
      <c r="C81" s="19">
        <f>CALC_Vector!$S81</f>
        <v/>
      </c>
      <c r="D81" s="19">
        <f>$C81*IFERROR(ENG_SelectedMult!$L81,0)</f>
        <v/>
      </c>
      <c r="E81" s="19">
        <f>$C81*(IFERROR(ENG_SelectedMult!$L81,0)+IFERROR(ENG_SelectedMult!$M81,0))</f>
        <v/>
      </c>
      <c r="F81" s="19">
        <f>$C81*IFERROR(ENG_SelectedMult!$O81,0)</f>
        <v/>
      </c>
    </row>
    <row r="82">
      <c r="A82" s="2" t="inlineStr">
        <is>
          <t>4601</t>
        </is>
      </c>
      <c r="B82" s="2" t="inlineStr">
        <is>
          <t>Road transport</t>
        </is>
      </c>
      <c r="C82" s="19">
        <f>CALC_Vector!$S82</f>
        <v/>
      </c>
      <c r="D82" s="19">
        <f>$C82*IFERROR(ENG_SelectedMult!$L82,0)</f>
        <v/>
      </c>
      <c r="E82" s="19">
        <f>$C82*(IFERROR(ENG_SelectedMult!$L82,0)+IFERROR(ENG_SelectedMult!$M82,0))</f>
        <v/>
      </c>
      <c r="F82" s="19">
        <f>$C82*IFERROR(ENG_SelectedMult!$O82,0)</f>
        <v/>
      </c>
    </row>
    <row r="83">
      <c r="A83" s="2" t="inlineStr">
        <is>
          <t>4701</t>
        </is>
      </c>
      <c r="B83" s="2" t="inlineStr">
        <is>
          <t>Rail transport</t>
        </is>
      </c>
      <c r="C83" s="19">
        <f>CALC_Vector!$S83</f>
        <v/>
      </c>
      <c r="D83" s="19">
        <f>$C83*IFERROR(ENG_SelectedMult!$L83,0)</f>
        <v/>
      </c>
      <c r="E83" s="19">
        <f>$C83*(IFERROR(ENG_SelectedMult!$L83,0)+IFERROR(ENG_SelectedMult!$M83,0))</f>
        <v/>
      </c>
      <c r="F83" s="19">
        <f>$C83*IFERROR(ENG_SelectedMult!$O83,0)</f>
        <v/>
      </c>
    </row>
    <row r="84">
      <c r="A84" s="2" t="inlineStr">
        <is>
          <t>4801</t>
        </is>
      </c>
      <c r="B84" s="2" t="inlineStr">
        <is>
          <t>Water, pipeline and other transport</t>
        </is>
      </c>
      <c r="C84" s="19">
        <f>CALC_Vector!$S84</f>
        <v/>
      </c>
      <c r="D84" s="19">
        <f>$C84*IFERROR(ENG_SelectedMult!$L84,0)</f>
        <v/>
      </c>
      <c r="E84" s="19">
        <f>$C84*(IFERROR(ENG_SelectedMult!$L84,0)+IFERROR(ENG_SelectedMult!$M84,0))</f>
        <v/>
      </c>
      <c r="F84" s="19">
        <f>$C84*IFERROR(ENG_SelectedMult!$O84,0)</f>
        <v/>
      </c>
    </row>
    <row r="85">
      <c r="A85" s="2" t="inlineStr">
        <is>
          <t>4901</t>
        </is>
      </c>
      <c r="B85" s="2" t="inlineStr">
        <is>
          <t>Air and space transport</t>
        </is>
      </c>
      <c r="C85" s="19">
        <f>CALC_Vector!$S85</f>
        <v/>
      </c>
      <c r="D85" s="19">
        <f>$C85*IFERROR(ENG_SelectedMult!$L85,0)</f>
        <v/>
      </c>
      <c r="E85" s="19">
        <f>$C85*(IFERROR(ENG_SelectedMult!$L85,0)+IFERROR(ENG_SelectedMult!$M85,0))</f>
        <v/>
      </c>
      <c r="F85" s="19">
        <f>$C85*IFERROR(ENG_SelectedMult!$O85,0)</f>
        <v/>
      </c>
    </row>
    <row r="86">
      <c r="A86" s="2" t="inlineStr">
        <is>
          <t>5101</t>
        </is>
      </c>
      <c r="B86" s="2" t="inlineStr">
        <is>
          <t>Postal and courier pick-up and delivery service</t>
        </is>
      </c>
      <c r="C86" s="19">
        <f>CALC_Vector!$S86</f>
        <v/>
      </c>
      <c r="D86" s="19">
        <f>$C86*IFERROR(ENG_SelectedMult!$L86,0)</f>
        <v/>
      </c>
      <c r="E86" s="19">
        <f>$C86*(IFERROR(ENG_SelectedMult!$L86,0)+IFERROR(ENG_SelectedMult!$M86,0))</f>
        <v/>
      </c>
      <c r="F86" s="19">
        <f>$C86*IFERROR(ENG_SelectedMult!$O86,0)</f>
        <v/>
      </c>
    </row>
    <row r="87">
      <c r="A87" s="2" t="inlineStr">
        <is>
          <t>5201</t>
        </is>
      </c>
      <c r="B87" s="2" t="inlineStr">
        <is>
          <t>Transport support services and storage</t>
        </is>
      </c>
      <c r="C87" s="19">
        <f>CALC_Vector!$S87</f>
        <v/>
      </c>
      <c r="D87" s="19">
        <f>$C87*IFERROR(ENG_SelectedMult!$L87,0)</f>
        <v/>
      </c>
      <c r="E87" s="19">
        <f>$C87*(IFERROR(ENG_SelectedMult!$L87,0)+IFERROR(ENG_SelectedMult!$M87,0))</f>
        <v/>
      </c>
      <c r="F87" s="19">
        <f>$C87*IFERROR(ENG_SelectedMult!$O87,0)</f>
        <v/>
      </c>
    </row>
    <row r="88">
      <c r="A88" s="2" t="inlineStr">
        <is>
          <t>5401</t>
        </is>
      </c>
      <c r="B88" s="2" t="inlineStr">
        <is>
          <t>Publishing (except internet and music publishing)</t>
        </is>
      </c>
      <c r="C88" s="19">
        <f>CALC_Vector!$S88</f>
        <v/>
      </c>
      <c r="D88" s="19">
        <f>$C88*IFERROR(ENG_SelectedMult!$L88,0)</f>
        <v/>
      </c>
      <c r="E88" s="19">
        <f>$C88*(IFERROR(ENG_SelectedMult!$L88,0)+IFERROR(ENG_SelectedMult!$M88,0))</f>
        <v/>
      </c>
      <c r="F88" s="19">
        <f>$C88*IFERROR(ENG_SelectedMult!$O88,0)</f>
        <v/>
      </c>
    </row>
    <row r="89">
      <c r="A89" s="2" t="inlineStr">
        <is>
          <t>5501</t>
        </is>
      </c>
      <c r="B89" s="2" t="inlineStr">
        <is>
          <t>Motion picture and sound recording</t>
        </is>
      </c>
      <c r="C89" s="19">
        <f>CALC_Vector!$S89</f>
        <v/>
      </c>
      <c r="D89" s="19">
        <f>$C89*IFERROR(ENG_SelectedMult!$L89,0)</f>
        <v/>
      </c>
      <c r="E89" s="19">
        <f>$C89*(IFERROR(ENG_SelectedMult!$L89,0)+IFERROR(ENG_SelectedMult!$M89,0))</f>
        <v/>
      </c>
      <c r="F89" s="19">
        <f>$C89*IFERROR(ENG_SelectedMult!$O89,0)</f>
        <v/>
      </c>
    </row>
    <row r="90">
      <c r="A90" s="2" t="inlineStr">
        <is>
          <t>5601</t>
        </is>
      </c>
      <c r="B90" s="2" t="inlineStr">
        <is>
          <t>Broadcasting (except internet)</t>
        </is>
      </c>
      <c r="C90" s="19">
        <f>CALC_Vector!$S90</f>
        <v/>
      </c>
      <c r="D90" s="19">
        <f>$C90*IFERROR(ENG_SelectedMult!$L90,0)</f>
        <v/>
      </c>
      <c r="E90" s="19">
        <f>$C90*(IFERROR(ENG_SelectedMult!$L90,0)+IFERROR(ENG_SelectedMult!$M90,0))</f>
        <v/>
      </c>
      <c r="F90" s="19">
        <f>$C90*IFERROR(ENG_SelectedMult!$O90,0)</f>
        <v/>
      </c>
    </row>
    <row r="91">
      <c r="A91" s="2" t="inlineStr">
        <is>
          <t>5701</t>
        </is>
      </c>
      <c r="B91" s="2" t="inlineStr">
        <is>
          <t>Internet service providers, internet publishing and broadcasting, websearch portals and data processing</t>
        </is>
      </c>
      <c r="C91" s="19">
        <f>CALC_Vector!$S91</f>
        <v/>
      </c>
      <c r="D91" s="19">
        <f>$C91*IFERROR(ENG_SelectedMult!$L91,0)</f>
        <v/>
      </c>
      <c r="E91" s="19">
        <f>$C91*(IFERROR(ENG_SelectedMult!$L91,0)+IFERROR(ENG_SelectedMult!$M91,0))</f>
        <v/>
      </c>
      <c r="F91" s="19">
        <f>$C91*IFERROR(ENG_SelectedMult!$O91,0)</f>
        <v/>
      </c>
    </row>
    <row r="92">
      <c r="A92" s="2" t="inlineStr">
        <is>
          <t>5801</t>
        </is>
      </c>
      <c r="B92" s="2" t="inlineStr">
        <is>
          <t>Telecommunication services</t>
        </is>
      </c>
      <c r="C92" s="19">
        <f>CALC_Vector!$S92</f>
        <v/>
      </c>
      <c r="D92" s="19">
        <f>$C92*IFERROR(ENG_SelectedMult!$L92,0)</f>
        <v/>
      </c>
      <c r="E92" s="19">
        <f>$C92*(IFERROR(ENG_SelectedMult!$L92,0)+IFERROR(ENG_SelectedMult!$M92,0))</f>
        <v/>
      </c>
      <c r="F92" s="19">
        <f>$C92*IFERROR(ENG_SelectedMult!$O92,0)</f>
        <v/>
      </c>
    </row>
    <row r="93">
      <c r="A93" s="2" t="inlineStr">
        <is>
          <t>6001</t>
        </is>
      </c>
      <c r="B93" s="2" t="inlineStr">
        <is>
          <t>Library and other information services</t>
        </is>
      </c>
      <c r="C93" s="19">
        <f>CALC_Vector!$S93</f>
        <v/>
      </c>
      <c r="D93" s="19">
        <f>$C93*IFERROR(ENG_SelectedMult!$L93,0)</f>
        <v/>
      </c>
      <c r="E93" s="19">
        <f>$C93*(IFERROR(ENG_SelectedMult!$L93,0)+IFERROR(ENG_SelectedMult!$M93,0))</f>
        <v/>
      </c>
      <c r="F93" s="19">
        <f>$C93*IFERROR(ENG_SelectedMult!$O93,0)</f>
        <v/>
      </c>
    </row>
    <row r="94">
      <c r="A94" s="2" t="inlineStr">
        <is>
          <t>6201</t>
        </is>
      </c>
      <c r="B94" s="2" t="inlineStr">
        <is>
          <t>Finance</t>
        </is>
      </c>
      <c r="C94" s="19">
        <f>CALC_Vector!$S94</f>
        <v/>
      </c>
      <c r="D94" s="19">
        <f>$C94*IFERROR(ENG_SelectedMult!$L94,0)</f>
        <v/>
      </c>
      <c r="E94" s="19">
        <f>$C94*(IFERROR(ENG_SelectedMult!$L94,0)+IFERROR(ENG_SelectedMult!$M94,0))</f>
        <v/>
      </c>
      <c r="F94" s="19">
        <f>$C94*IFERROR(ENG_SelectedMult!$O94,0)</f>
        <v/>
      </c>
    </row>
    <row r="95">
      <c r="A95" s="2" t="inlineStr">
        <is>
          <t>6301</t>
        </is>
      </c>
      <c r="B95" s="2" t="inlineStr">
        <is>
          <t>Insurance and superannuation funds</t>
        </is>
      </c>
      <c r="C95" s="19">
        <f>CALC_Vector!$S95</f>
        <v/>
      </c>
      <c r="D95" s="19">
        <f>$C95*IFERROR(ENG_SelectedMult!$L95,0)</f>
        <v/>
      </c>
      <c r="E95" s="19">
        <f>$C95*(IFERROR(ENG_SelectedMult!$L95,0)+IFERROR(ENG_SelectedMult!$M95,0))</f>
        <v/>
      </c>
      <c r="F95" s="19">
        <f>$C95*IFERROR(ENG_SelectedMult!$O95,0)</f>
        <v/>
      </c>
    </row>
    <row r="96">
      <c r="A96" s="2" t="inlineStr">
        <is>
          <t>6401</t>
        </is>
      </c>
      <c r="B96" s="2" t="inlineStr">
        <is>
          <t>Auxiliary finance and insurance services</t>
        </is>
      </c>
      <c r="C96" s="19">
        <f>CALC_Vector!$S96</f>
        <v/>
      </c>
      <c r="D96" s="19">
        <f>$C96*IFERROR(ENG_SelectedMult!$L96,0)</f>
        <v/>
      </c>
      <c r="E96" s="19">
        <f>$C96*(IFERROR(ENG_SelectedMult!$L96,0)+IFERROR(ENG_SelectedMult!$M96,0))</f>
        <v/>
      </c>
      <c r="F96" s="19">
        <f>$C96*IFERROR(ENG_SelectedMult!$O96,0)</f>
        <v/>
      </c>
    </row>
    <row r="97">
      <c r="A97" s="2" t="inlineStr">
        <is>
          <t>6601</t>
        </is>
      </c>
      <c r="B97" s="2" t="inlineStr">
        <is>
          <t>Rental and hiring services (except real estate)</t>
        </is>
      </c>
      <c r="C97" s="19">
        <f>CALC_Vector!$S97</f>
        <v/>
      </c>
      <c r="D97" s="19">
        <f>$C97*IFERROR(ENG_SelectedMult!$L97,0)</f>
        <v/>
      </c>
      <c r="E97" s="19">
        <f>$C97*(IFERROR(ENG_SelectedMult!$L97,0)+IFERROR(ENG_SelectedMult!$M97,0))</f>
        <v/>
      </c>
      <c r="F97" s="19">
        <f>$C97*IFERROR(ENG_SelectedMult!$O97,0)</f>
        <v/>
      </c>
    </row>
    <row r="98">
      <c r="A98" s="2" t="inlineStr">
        <is>
          <t>6700</t>
        </is>
      </c>
      <c r="B98" s="2" t="inlineStr">
        <is>
          <t>Imputed rent for owner-occupiers</t>
        </is>
      </c>
      <c r="C98" s="19">
        <f>CALC_Vector!$S98</f>
        <v/>
      </c>
      <c r="D98" s="19">
        <f>$C98*IFERROR(ENG_SelectedMult!$L98,0)</f>
        <v/>
      </c>
      <c r="E98" s="19">
        <f>$C98*(IFERROR(ENG_SelectedMult!$L98,0)+IFERROR(ENG_SelectedMult!$M98,0))</f>
        <v/>
      </c>
      <c r="F98" s="19">
        <f>$C98*IFERROR(ENG_SelectedMult!$O98,0)</f>
        <v/>
      </c>
    </row>
    <row r="99">
      <c r="A99" s="2" t="inlineStr">
        <is>
          <t>6701</t>
        </is>
      </c>
      <c r="B99" s="2" t="inlineStr">
        <is>
          <t>Actual rent for housing</t>
        </is>
      </c>
      <c r="C99" s="19">
        <f>CALC_Vector!$S99</f>
        <v/>
      </c>
      <c r="D99" s="19">
        <f>$C99*IFERROR(ENG_SelectedMult!$L99,0)</f>
        <v/>
      </c>
      <c r="E99" s="19">
        <f>$C99*(IFERROR(ENG_SelectedMult!$L99,0)+IFERROR(ENG_SelectedMult!$M99,0))</f>
        <v/>
      </c>
      <c r="F99" s="19">
        <f>$C99*IFERROR(ENG_SelectedMult!$O99,0)</f>
        <v/>
      </c>
    </row>
    <row r="100">
      <c r="A100" s="2" t="inlineStr">
        <is>
          <t>6702</t>
        </is>
      </c>
      <c r="B100" s="2" t="inlineStr">
        <is>
          <t>Non-residential property operators and real estate services</t>
        </is>
      </c>
      <c r="C100" s="19">
        <f>CALC_Vector!$S100</f>
        <v/>
      </c>
      <c r="D100" s="19">
        <f>$C100*IFERROR(ENG_SelectedMult!$L100,0)</f>
        <v/>
      </c>
      <c r="E100" s="19">
        <f>$C100*(IFERROR(ENG_SelectedMult!$L100,0)+IFERROR(ENG_SelectedMult!$M100,0))</f>
        <v/>
      </c>
      <c r="F100" s="19">
        <f>$C100*IFERROR(ENG_SelectedMult!$O100,0)</f>
        <v/>
      </c>
    </row>
    <row r="101">
      <c r="A101" s="2" t="inlineStr">
        <is>
          <t>6901</t>
        </is>
      </c>
      <c r="B101" s="2" t="inlineStr">
        <is>
          <t>Professional, scientific and technical services</t>
        </is>
      </c>
      <c r="C101" s="19">
        <f>CALC_Vector!$S101</f>
        <v/>
      </c>
      <c r="D101" s="19">
        <f>$C101*IFERROR(ENG_SelectedMult!$L101,0)</f>
        <v/>
      </c>
      <c r="E101" s="19">
        <f>$C101*(IFERROR(ENG_SelectedMult!$L101,0)+IFERROR(ENG_SelectedMult!$M101,0))</f>
        <v/>
      </c>
      <c r="F101" s="19">
        <f>$C101*IFERROR(ENG_SelectedMult!$O101,0)</f>
        <v/>
      </c>
    </row>
    <row r="102">
      <c r="A102" s="2" t="inlineStr">
        <is>
          <t>7001</t>
        </is>
      </c>
      <c r="B102" s="2" t="inlineStr">
        <is>
          <t>Computer systems design and related services</t>
        </is>
      </c>
      <c r="C102" s="19">
        <f>CALC_Vector!$S102</f>
        <v/>
      </c>
      <c r="D102" s="19">
        <f>$C102*IFERROR(ENG_SelectedMult!$L102,0)</f>
        <v/>
      </c>
      <c r="E102" s="19">
        <f>$C102*(IFERROR(ENG_SelectedMult!$L102,0)+IFERROR(ENG_SelectedMult!$M102,0))</f>
        <v/>
      </c>
      <c r="F102" s="19">
        <f>$C102*IFERROR(ENG_SelectedMult!$O102,0)</f>
        <v/>
      </c>
    </row>
    <row r="103">
      <c r="A103" s="2" t="inlineStr">
        <is>
          <t>7210</t>
        </is>
      </c>
      <c r="B103" s="2" t="inlineStr">
        <is>
          <t>Employment, travel agency and other administrative services</t>
        </is>
      </c>
      <c r="C103" s="19">
        <f>CALC_Vector!$S103</f>
        <v/>
      </c>
      <c r="D103" s="19">
        <f>$C103*IFERROR(ENG_SelectedMult!$L103,0)</f>
        <v/>
      </c>
      <c r="E103" s="19">
        <f>$C103*(IFERROR(ENG_SelectedMult!$L103,0)+IFERROR(ENG_SelectedMult!$M103,0))</f>
        <v/>
      </c>
      <c r="F103" s="19">
        <f>$C103*IFERROR(ENG_SelectedMult!$O103,0)</f>
        <v/>
      </c>
    </row>
    <row r="104">
      <c r="A104" s="2" t="inlineStr">
        <is>
          <t>7310</t>
        </is>
      </c>
      <c r="B104" s="2" t="inlineStr">
        <is>
          <t>Building cleaning, pest control and other support services</t>
        </is>
      </c>
      <c r="C104" s="19">
        <f>CALC_Vector!$S104</f>
        <v/>
      </c>
      <c r="D104" s="19">
        <f>$C104*IFERROR(ENG_SelectedMult!$L104,0)</f>
        <v/>
      </c>
      <c r="E104" s="19">
        <f>$C104*(IFERROR(ENG_SelectedMult!$L104,0)+IFERROR(ENG_SelectedMult!$M104,0))</f>
        <v/>
      </c>
      <c r="F104" s="19">
        <f>$C104*IFERROR(ENG_SelectedMult!$O104,0)</f>
        <v/>
      </c>
    </row>
    <row r="105">
      <c r="A105" s="2" t="inlineStr">
        <is>
          <t>7501</t>
        </is>
      </c>
      <c r="B105" s="2" t="inlineStr">
        <is>
          <t>Public administration and regulatory services</t>
        </is>
      </c>
      <c r="C105" s="19">
        <f>CALC_Vector!$S105</f>
        <v/>
      </c>
      <c r="D105" s="19">
        <f>$C105*IFERROR(ENG_SelectedMult!$L105,0)</f>
        <v/>
      </c>
      <c r="E105" s="19">
        <f>$C105*(IFERROR(ENG_SelectedMult!$L105,0)+IFERROR(ENG_SelectedMult!$M105,0))</f>
        <v/>
      </c>
      <c r="F105" s="19">
        <f>$C105*IFERROR(ENG_SelectedMult!$O105,0)</f>
        <v/>
      </c>
    </row>
    <row r="106">
      <c r="A106" s="2" t="inlineStr">
        <is>
          <t>7601</t>
        </is>
      </c>
      <c r="B106" s="2" t="inlineStr">
        <is>
          <t>Defence</t>
        </is>
      </c>
      <c r="C106" s="19">
        <f>CALC_Vector!$S106</f>
        <v/>
      </c>
      <c r="D106" s="19">
        <f>$C106*IFERROR(ENG_SelectedMult!$L106,0)</f>
        <v/>
      </c>
      <c r="E106" s="19">
        <f>$C106*(IFERROR(ENG_SelectedMult!$L106,0)+IFERROR(ENG_SelectedMult!$M106,0))</f>
        <v/>
      </c>
      <c r="F106" s="19">
        <f>$C106*IFERROR(ENG_SelectedMult!$O106,0)</f>
        <v/>
      </c>
    </row>
    <row r="107">
      <c r="A107" s="2" t="inlineStr">
        <is>
          <t>7701</t>
        </is>
      </c>
      <c r="B107" s="2" t="inlineStr">
        <is>
          <t>Public order and safety</t>
        </is>
      </c>
      <c r="C107" s="19">
        <f>CALC_Vector!$S107</f>
        <v/>
      </c>
      <c r="D107" s="19">
        <f>$C107*IFERROR(ENG_SelectedMult!$L107,0)</f>
        <v/>
      </c>
      <c r="E107" s="19">
        <f>$C107*(IFERROR(ENG_SelectedMult!$L107,0)+IFERROR(ENG_SelectedMult!$M107,0))</f>
        <v/>
      </c>
      <c r="F107" s="19">
        <f>$C107*IFERROR(ENG_SelectedMult!$O107,0)</f>
        <v/>
      </c>
    </row>
    <row r="108">
      <c r="A108" s="2" t="inlineStr">
        <is>
          <t>8010</t>
        </is>
      </c>
      <c r="B108" s="2" t="inlineStr">
        <is>
          <t>Primary and secondary education services (including pre-schools and special schools)</t>
        </is>
      </c>
      <c r="C108" s="19">
        <f>CALC_Vector!$S108</f>
        <v/>
      </c>
      <c r="D108" s="19">
        <f>$C108*IFERROR(ENG_SelectedMult!$L108,0)</f>
        <v/>
      </c>
      <c r="E108" s="19">
        <f>$C108*(IFERROR(ENG_SelectedMult!$L108,0)+IFERROR(ENG_SelectedMult!$M108,0))</f>
        <v/>
      </c>
      <c r="F108" s="19">
        <f>$C108*IFERROR(ENG_SelectedMult!$O108,0)</f>
        <v/>
      </c>
    </row>
    <row r="109">
      <c r="A109" s="2" t="inlineStr">
        <is>
          <t>8110</t>
        </is>
      </c>
      <c r="B109" s="2" t="inlineStr">
        <is>
          <t>Technical, vocational and tertiary education services (including undergraduate and postgraduate)</t>
        </is>
      </c>
      <c r="C109" s="19">
        <f>CALC_Vector!$S109</f>
        <v/>
      </c>
      <c r="D109" s="19">
        <f>$C109*IFERROR(ENG_SelectedMult!$L109,0)</f>
        <v/>
      </c>
      <c r="E109" s="19">
        <f>$C109*(IFERROR(ENG_SelectedMult!$L109,0)+IFERROR(ENG_SelectedMult!$M109,0))</f>
        <v/>
      </c>
      <c r="F109" s="19">
        <f>$C109*IFERROR(ENG_SelectedMult!$O109,0)</f>
        <v/>
      </c>
    </row>
    <row r="110">
      <c r="A110" s="2" t="inlineStr">
        <is>
          <t>8210</t>
        </is>
      </c>
      <c r="B110" s="2" t="inlineStr">
        <is>
          <t>Arts, sports, adult and other education services (including community education)</t>
        </is>
      </c>
      <c r="C110" s="19">
        <f>CALC_Vector!$S110</f>
        <v/>
      </c>
      <c r="D110" s="19">
        <f>$C110*IFERROR(ENG_SelectedMult!$L110,0)</f>
        <v/>
      </c>
      <c r="E110" s="19">
        <f>$C110*(IFERROR(ENG_SelectedMult!$L110,0)+IFERROR(ENG_SelectedMult!$M110,0))</f>
        <v/>
      </c>
      <c r="F110" s="19">
        <f>$C110*IFERROR(ENG_SelectedMult!$O110,0)</f>
        <v/>
      </c>
    </row>
    <row r="111">
      <c r="A111" s="2" t="inlineStr">
        <is>
          <t>8401</t>
        </is>
      </c>
      <c r="B111" s="2" t="inlineStr">
        <is>
          <t>Health care services</t>
        </is>
      </c>
      <c r="C111" s="19">
        <f>CALC_Vector!$S111</f>
        <v/>
      </c>
      <c r="D111" s="19">
        <f>$C111*IFERROR(ENG_SelectedMult!$L111,0)</f>
        <v/>
      </c>
      <c r="E111" s="19">
        <f>$C111*(IFERROR(ENG_SelectedMult!$L111,0)+IFERROR(ENG_SelectedMult!$M111,0))</f>
        <v/>
      </c>
      <c r="F111" s="19">
        <f>$C111*IFERROR(ENG_SelectedMult!$O111,0)</f>
        <v/>
      </c>
    </row>
    <row r="112">
      <c r="A112" s="2" t="inlineStr">
        <is>
          <t>8601</t>
        </is>
      </c>
      <c r="B112" s="2" t="inlineStr">
        <is>
          <t>Residential care and social assistance services</t>
        </is>
      </c>
      <c r="C112" s="19">
        <f>CALC_Vector!$S112</f>
        <v/>
      </c>
      <c r="D112" s="19">
        <f>$C112*IFERROR(ENG_SelectedMult!$L112,0)</f>
        <v/>
      </c>
      <c r="E112" s="19">
        <f>$C112*(IFERROR(ENG_SelectedMult!$L112,0)+IFERROR(ENG_SelectedMult!$M112,0))</f>
        <v/>
      </c>
      <c r="F112" s="19">
        <f>$C112*IFERROR(ENG_SelectedMult!$O112,0)</f>
        <v/>
      </c>
    </row>
    <row r="113">
      <c r="A113" s="2" t="inlineStr">
        <is>
          <t>8901</t>
        </is>
      </c>
      <c r="B113" s="2" t="inlineStr">
        <is>
          <t>Heritage, creative and performing arts</t>
        </is>
      </c>
      <c r="C113" s="19">
        <f>CALC_Vector!$S113</f>
        <v/>
      </c>
      <c r="D113" s="19">
        <f>$C113*IFERROR(ENG_SelectedMult!$L113,0)</f>
        <v/>
      </c>
      <c r="E113" s="19">
        <f>$C113*(IFERROR(ENG_SelectedMult!$L113,0)+IFERROR(ENG_SelectedMult!$M113,0))</f>
        <v/>
      </c>
      <c r="F113" s="19">
        <f>$C113*IFERROR(ENG_SelectedMult!$O113,0)</f>
        <v/>
      </c>
    </row>
    <row r="114">
      <c r="A114" s="2" t="inlineStr">
        <is>
          <t>9101</t>
        </is>
      </c>
      <c r="B114" s="2" t="inlineStr">
        <is>
          <t>Sports and recreation</t>
        </is>
      </c>
      <c r="C114" s="19">
        <f>CALC_Vector!$S114</f>
        <v/>
      </c>
      <c r="D114" s="19">
        <f>$C114*IFERROR(ENG_SelectedMult!$L114,0)</f>
        <v/>
      </c>
      <c r="E114" s="19">
        <f>$C114*(IFERROR(ENG_SelectedMult!$L114,0)+IFERROR(ENG_SelectedMult!$M114,0))</f>
        <v/>
      </c>
      <c r="F114" s="19">
        <f>$C114*IFERROR(ENG_SelectedMult!$O114,0)</f>
        <v/>
      </c>
    </row>
    <row r="115">
      <c r="A115" s="2" t="inlineStr">
        <is>
          <t>9201</t>
        </is>
      </c>
      <c r="B115" s="2" t="inlineStr">
        <is>
          <t>Gambling</t>
        </is>
      </c>
      <c r="C115" s="19">
        <f>CALC_Vector!$S115</f>
        <v/>
      </c>
      <c r="D115" s="19">
        <f>$C115*IFERROR(ENG_SelectedMult!$L115,0)</f>
        <v/>
      </c>
      <c r="E115" s="19">
        <f>$C115*(IFERROR(ENG_SelectedMult!$L115,0)+IFERROR(ENG_SelectedMult!$M115,0))</f>
        <v/>
      </c>
      <c r="F115" s="19">
        <f>$C115*IFERROR(ENG_SelectedMult!$O115,0)</f>
        <v/>
      </c>
    </row>
    <row r="116">
      <c r="A116" s="2" t="inlineStr">
        <is>
          <t>9401</t>
        </is>
      </c>
      <c r="B116" s="2" t="inlineStr">
        <is>
          <t>Automotive repair and maintenance</t>
        </is>
      </c>
      <c r="C116" s="19">
        <f>CALC_Vector!$S116</f>
        <v/>
      </c>
      <c r="D116" s="19">
        <f>$C116*IFERROR(ENG_SelectedMult!$L116,0)</f>
        <v/>
      </c>
      <c r="E116" s="19">
        <f>$C116*(IFERROR(ENG_SelectedMult!$L116,0)+IFERROR(ENG_SelectedMult!$M116,0))</f>
        <v/>
      </c>
      <c r="F116" s="19">
        <f>$C116*IFERROR(ENG_SelectedMult!$O116,0)</f>
        <v/>
      </c>
    </row>
    <row r="117">
      <c r="A117" s="2" t="inlineStr">
        <is>
          <t>9402</t>
        </is>
      </c>
      <c r="B117" s="2" t="inlineStr">
        <is>
          <t>Other repair and maintenance</t>
        </is>
      </c>
      <c r="C117" s="19">
        <f>CALC_Vector!$S117</f>
        <v/>
      </c>
      <c r="D117" s="19">
        <f>$C117*IFERROR(ENG_SelectedMult!$L117,0)</f>
        <v/>
      </c>
      <c r="E117" s="19">
        <f>$C117*(IFERROR(ENG_SelectedMult!$L117,0)+IFERROR(ENG_SelectedMult!$M117,0))</f>
        <v/>
      </c>
      <c r="F117" s="19">
        <f>$C117*IFERROR(ENG_SelectedMult!$O117,0)</f>
        <v/>
      </c>
    </row>
    <row r="118">
      <c r="A118" s="2" t="inlineStr">
        <is>
          <t>9501</t>
        </is>
      </c>
      <c r="B118" s="2" t="inlineStr">
        <is>
          <t>Personal services</t>
        </is>
      </c>
      <c r="C118" s="19">
        <f>CALC_Vector!$S118</f>
        <v/>
      </c>
      <c r="D118" s="19">
        <f>$C118*IFERROR(ENG_SelectedMult!$L118,0)</f>
        <v/>
      </c>
      <c r="E118" s="19">
        <f>$C118*(IFERROR(ENG_SelectedMult!$L118,0)+IFERROR(ENG_SelectedMult!$M118,0))</f>
        <v/>
      </c>
      <c r="F118" s="19">
        <f>$C118*IFERROR(ENG_SelectedMult!$O118,0)</f>
        <v/>
      </c>
    </row>
    <row r="119">
      <c r="A119" s="2" t="inlineStr">
        <is>
          <t>9502</t>
        </is>
      </c>
      <c r="B119" s="2" t="inlineStr">
        <is>
          <t>Other services</t>
        </is>
      </c>
      <c r="C119" s="19">
        <f>CALC_Vector!$S119</f>
        <v/>
      </c>
      <c r="D119" s="19">
        <f>$C119*IFERROR(ENG_SelectedMult!$L119,0)</f>
        <v/>
      </c>
      <c r="E119" s="19">
        <f>$C119*(IFERROR(ENG_SelectedMult!$L119,0)+IFERROR(ENG_SelectedMult!$M119,0))</f>
        <v/>
      </c>
      <c r="F119" s="19">
        <f>$C119*IFERROR(ENG_SelectedMult!$O119,0)</f>
        <v/>
      </c>
    </row>
    <row r="120">
      <c r="C120" s="20">
        <f>SUM(C$5:C$119)</f>
        <v/>
      </c>
      <c r="D120" s="20">
        <f>SUM(D$5:D$119)</f>
        <v/>
      </c>
      <c r="E120" s="20">
        <f>SUM(E$5:E$119)</f>
        <v/>
      </c>
      <c r="F120" s="20">
        <f>SUM(F$5:F$119)</f>
        <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5" customWidth="1" min="1" max="1"/>
    <col width="48" customWidth="1" min="2" max="2"/>
    <col width="16" customWidth="1" min="3" max="3"/>
    <col width="12" customWidth="1" min="4" max="4"/>
    <col width="66" customWidth="1" min="5" max="5"/>
  </cols>
  <sheetData>
    <row r="1">
      <c r="A1" s="1" t="inlineStr">
        <is>
          <t>QA gates — every one must read OK before any result is used</t>
        </is>
      </c>
    </row>
    <row r="4">
      <c r="A4" s="4" t="inlineStr">
        <is>
          <t>OVERALL</t>
        </is>
      </c>
      <c r="B4" s="27">
        <f>IF(COUNTIF($D$7:$D$26,"FAIL")&gt;0,"FAIL - DO NOT USE RESULTS",IF(COUNTIF($D$7:$D$26,"PLACEHOLDER")&gt;0,"RUNNING ON PLACEHOLDER DATA",IF(COUNTIF($D$7:$D$26,"REVIEW")&gt;0,"REVIEW ITEMS","ALL OK")))</f>
        <v/>
      </c>
      <c r="C4" s="2">
        <f>COUNTIF($D$7:$D$26,"FAIL")&amp;" fail, "&amp;COUNTIF($D$7:$D$26,"REVIEW")&amp;" review, "&amp;COUNTIF($D$7:$D$26,"PLACEHOLDER")&amp;" placeholder"</f>
        <v/>
      </c>
    </row>
    <row r="6">
      <c r="A6" s="6" t="inlineStr">
        <is>
          <t>#</t>
        </is>
      </c>
      <c r="B6" s="6" t="inlineStr">
        <is>
          <t>Check</t>
        </is>
      </c>
      <c r="C6" s="6" t="inlineStr">
        <is>
          <t>Result</t>
        </is>
      </c>
      <c r="D6" s="6" t="inlineStr">
        <is>
          <t>Status</t>
        </is>
      </c>
      <c r="E6" s="6" t="inlineStr">
        <is>
          <t>What a fail means</t>
        </is>
      </c>
    </row>
    <row r="7">
      <c r="A7" s="2" t="n">
        <v>1</v>
      </c>
      <c r="B7" s="2" t="inlineStr">
        <is>
          <t>Spine has 115 unique codes</t>
        </is>
      </c>
      <c r="C7" s="28">
        <f>COUNTA(Lists!$B$5:$B$119)-SUMPRODUCT((COUNTIF(Lists!$B$5:$B$119,Lists!$B$5:$B$119)&gt;1)*1)</f>
        <v/>
      </c>
      <c r="D7" s="29">
        <f>IF(C7=115,"OK","FAIL")</f>
        <v/>
      </c>
      <c r="E7" s="5" t="inlineStr">
        <is>
          <t>The industry list is corrupted. Nothing downstream is reliable.</t>
        </is>
      </c>
    </row>
    <row r="8">
      <c r="A8" s="2" t="n">
        <v>2</v>
      </c>
      <c r="B8" s="2" t="inlineStr">
        <is>
          <t>Multipliers loaded for the selected region</t>
        </is>
      </c>
      <c r="C8" s="28">
        <f>COUNT(ENG_SelectedMult!$D$5:$D$119)</f>
        <v/>
      </c>
      <c r="D8" s="29">
        <f>IF(C8&gt;=114,"OK","FAIL")</f>
        <v/>
      </c>
      <c r="E8" s="5" t="inlineStr">
        <is>
          <t>The region on Settings has no multiplier data. Paste the vendor set in.</t>
        </is>
      </c>
    </row>
    <row r="9">
      <c r="A9" s="2" t="n">
        <v>3</v>
      </c>
      <c r="B9" s="2" t="inlineStr">
        <is>
          <t>Selected region is not a copy of Australia</t>
        </is>
      </c>
      <c r="C9" s="28">
        <f>IF(Settings!$B$5="Aus",-1,SUMPRODUCT(ABS(IFERROR(ENG_SelectedMult!$Y$5:$Y$119,0)-IFERROR(INDEX(RAW_Multipliers!$E$5:$FM$1039,MATCH("Aus|"&amp;Lists!$B$5:$B$119,RAW_Multipliers!$A$5:$A$1039,0),3),0))))</f>
        <v/>
      </c>
      <c r="D9" s="29">
        <f>IF(OR(C9=-1,C9&gt;0.001),"OK","FAIL")</f>
        <v/>
      </c>
      <c r="E9" s="5" t="inlineStr">
        <is>
          <t>The state multipliers are identical to the national set — a placeholder, not a regionalised table.</t>
        </is>
      </c>
    </row>
    <row r="10">
      <c r="A10" s="2" t="n">
        <v>4</v>
      </c>
      <c r="B10" s="2" t="inlineStr">
        <is>
          <t>State multipliers are smaller than national</t>
        </is>
      </c>
      <c r="C10" s="28">
        <f>IF(Settings!$B$5="Aus",0,SUMPRODUCT((IFERROR(ENG_SelectedMult!$Y$5:$Y$119,0)&gt;IFERROR(INDEX(RAW_Multipliers!$E$5:$FM$1039,MATCH("Aus|"&amp;Lists!$B$5:$B$119,RAW_Multipliers!$A$5:$A$1039,0),3),0)+0.0001)*1))</f>
        <v/>
      </c>
      <c r="D10" s="29">
        <f>IF(C10=0,"OK","REVIEW")</f>
        <v/>
      </c>
      <c r="E10" s="5" t="inlineStr">
        <is>
          <t>A state multiplier exceeds the national one. Smaller economies leak more, so this points to a data error.</t>
        </is>
      </c>
    </row>
    <row r="11">
      <c r="A11" s="2" t="n">
        <v>5</v>
      </c>
      <c r="B11" s="2" t="inlineStr">
        <is>
          <t>Multiplier identity: simple = initial + production induced</t>
        </is>
      </c>
      <c r="C11" s="28">
        <f>MAX(ABS(IFERROR(ENG_SelectedMult!$Y$5:$Y$119,0)-IFERROR(ENG_SelectedMult!$D$5:$D$119,0)-IFERROR(ENG_SelectedMult!$E$5:$E$119,0)))</f>
        <v/>
      </c>
      <c r="D11" s="29">
        <f>IF(C11&lt;0.0001,"OK","FAIL")</f>
        <v/>
      </c>
      <c r="E11" s="5" t="inlineStr">
        <is>
          <t>The supplied multiplier block is not internally consistent — a paste or column-alignment error.</t>
        </is>
      </c>
    </row>
    <row r="12">
      <c r="A12" s="2" t="n">
        <v>6</v>
      </c>
      <c r="B12" s="2" t="inlineStr">
        <is>
          <t>Multiplier identity: production induced = first round + industrial support</t>
        </is>
      </c>
      <c r="C12" s="28">
        <f>MAX(ABS(IFERROR(ENG_SelectedMult!$E$5:$E$119,0)-IFERROR(ENG_SelectedMult!$X$5:$X$119,0)-IFERROR(ENG_SelectedMult!$Z$5:$Z$119,0)))</f>
        <v/>
      </c>
      <c r="D12" s="29">
        <f>IF(C12&lt;0.0001,"OK","FAIL")</f>
        <v/>
      </c>
      <c r="E12" s="5" t="inlineStr">
        <is>
          <t>Same as above — the effect columns do not decompose correctly.</t>
        </is>
      </c>
    </row>
    <row r="13">
      <c r="A13" s="2" t="n">
        <v>7</v>
      </c>
      <c r="B13" s="2" t="inlineStr">
        <is>
          <t>Type II is not smaller than Type I</t>
        </is>
      </c>
      <c r="C13" s="28">
        <f>SUMPRODUCT((IFERROR(ENG_SelectedMult!$G$5:$G$119,0)&lt;IFERROR(ENG_SelectedMult!$Y$5:$Y$119,0)-0.0001)*1)</f>
        <v/>
      </c>
      <c r="D13" s="29">
        <f>IF(C13=0,"OK","FAIL")</f>
        <v/>
      </c>
      <c r="E13" s="5" t="inlineStr">
        <is>
          <t>Adding household consumption cannot reduce the impact.</t>
        </is>
      </c>
    </row>
    <row r="14">
      <c r="A14" s="2" t="n">
        <v>8</v>
      </c>
      <c r="B14" s="2" t="inlineStr">
        <is>
          <t>Every shock line has a valid product code</t>
        </is>
      </c>
      <c r="C14" s="28">
        <f>SUMPRODUCT((IN_Shock!$E$14:$E$53="Y")*(IFERROR(MATCH(IN_Shock!$C$14:$C$53,Lists!$B$5:$B$119,0),0)=0)*1)</f>
        <v/>
      </c>
      <c r="D14" s="29">
        <f>IF(C14=0,"OK","FAIL")</f>
        <v/>
      </c>
      <c r="E14" s="5" t="inlineStr">
        <is>
          <t>An included line has a code that is not in IOIG(2022). It will be silently dropped.</t>
        </is>
      </c>
    </row>
    <row r="15">
      <c r="A15" s="2" t="n">
        <v>9</v>
      </c>
      <c r="B15" s="2" t="inlineStr">
        <is>
          <t>Every shock line has a valid column group</t>
        </is>
      </c>
      <c r="C15" s="28">
        <f>SUMPRODUCT((IN_Shock!$E$14:$E$53="Y")*(IFERROR(MATCH(IN_Shock!$D$14:$D$53,Lists!$B$124:$B$131,0),0)=0)*1)</f>
        <v/>
      </c>
      <c r="D15" s="29">
        <f>IF(C15=0,"OK","FAIL")</f>
        <v/>
      </c>
      <c r="E15" s="5" t="inlineStr">
        <is>
          <t>An included line has no purchasing column group, so no strip rates apply.</t>
        </is>
      </c>
    </row>
    <row r="16">
      <c r="A16" s="2" t="n">
        <v>10</v>
      </c>
      <c r="B16" s="2" t="inlineStr">
        <is>
          <t>Strip identity: components sum back to the purchasers price</t>
        </is>
      </c>
      <c r="C16" s="28">
        <f>MAX(ABS(CALC_Strip!$Z$5:$Z$324))</f>
        <v/>
      </c>
      <c r="D16" s="29">
        <f>IF(C16&lt;0.000001,"OK","FAIL")</f>
        <v/>
      </c>
      <c r="E16" s="5" t="inlineStr">
        <is>
          <t>Domestic + imports + taxes + margins does not equal the spend.</t>
        </is>
      </c>
    </row>
    <row r="17">
      <c r="A17" s="2" t="n">
        <v>11</v>
      </c>
      <c r="B17" s="2" t="inlineStr">
        <is>
          <t>Direct vector reconciles to the strip</t>
        </is>
      </c>
      <c r="C17" s="28">
        <f>ROUND(CALC_Vector!$S$120-SUM(CALC_Strip!$L$5:$L$324)-SUM(CALC_Margins!$C$5:$J$15),6)</f>
        <v/>
      </c>
      <c r="D17" s="29">
        <f>IF(ABS(C17)&lt;0.000001,"OK","FAIL")</f>
        <v/>
      </c>
      <c r="E17" s="5" t="inlineStr">
        <is>
          <t>Margin dollars are being lost or double counted.</t>
        </is>
      </c>
    </row>
    <row r="18">
      <c r="A18" s="2" t="n">
        <v>12</v>
      </c>
      <c r="B18" s="2" t="inlineStr">
        <is>
          <t>Conversion ratio is plausible</t>
        </is>
      </c>
      <c r="C18" s="28">
        <f>IFERROR(CALC_Vector!$S$120/SUM(CALC_Strip!$H$5:$H$324),0)</f>
        <v/>
      </c>
      <c r="D18" s="29">
        <f>IF(AND(C18&gt;0.5,C18&lt;0.995),"OK","REVIEW")</f>
        <v/>
      </c>
      <c r="E18" s="5" t="inlineStr">
        <is>
          <t>Outside 50-99.5% usually means a wrong purchasing column group or a mis-coded product. Service and construction shocks legitimately sit high; goods shocks sit lower.</t>
        </is>
      </c>
    </row>
    <row r="19">
      <c r="A19" s="2" t="n">
        <v>13</v>
      </c>
      <c r="B19" s="2" t="inlineStr">
        <is>
          <t>No export-column lines (import share unreliable in v0.2)</t>
        </is>
      </c>
      <c r="C19" s="28">
        <f>COUNTIF(IN_Shock!$D$14:$D$53,"Exports")</f>
        <v/>
      </c>
      <c r="D19" s="29">
        <f>IF(C19=0,"OK","REVIEW")</f>
        <v/>
      </c>
      <c r="E19" s="5" t="inlineStr">
        <is>
          <t>Table 5 and Table 8 treat re-exports differently, so T8-T5 is zero for exports.</t>
        </is>
      </c>
    </row>
    <row r="20">
      <c r="A20" s="2" t="n">
        <v>14</v>
      </c>
      <c r="B20" s="2" t="inlineStr">
        <is>
          <t>6700 Imputed rent is borrowing 6701 multipliers</t>
        </is>
      </c>
      <c r="C20" s="28">
        <f>IF(INDEX(Lists!$D$5:$D$119,MATCH("6700",Lists!$B$5:$B$119,0))="6701",1,0)</f>
        <v/>
      </c>
      <c r="D20" s="29">
        <f>IF(C20=0,"OK","REVIEW")</f>
        <v/>
      </c>
      <c r="E20" s="5" t="inlineStr">
        <is>
          <t>PLACEHOLDER bridge in place. Ask the vendor for a 6700 row.</t>
        </is>
      </c>
    </row>
    <row r="21">
      <c r="A21" s="2" t="n">
        <v>15</v>
      </c>
      <c r="B21" s="2" t="inlineStr">
        <is>
          <t>No included line falls on an empty ABS cell</t>
        </is>
      </c>
      <c r="C21" s="28">
        <f>SUMPRODUCT((CALC_Strip!$F$5:$F$324="Y")*(CALC_Strip!$H$5:$H$324&lt;&gt;0)*(CALC_Strip!$K$5:$K$324=0)*1)</f>
        <v/>
      </c>
      <c r="D21" s="29">
        <f>IF(C21=0,"OK","FAIL")</f>
        <v/>
      </c>
      <c r="E21" s="5" t="inlineStr">
        <is>
          <t>A line has spend but no ABS purchasers-price value for that product and column group, so it is silently dropped. Usually a materials line put in a GFCF column — see the guidance on IN_Shock.</t>
        </is>
      </c>
    </row>
    <row r="22">
      <c r="A22" s="2" t="n">
        <v>16</v>
      </c>
      <c r="B22" s="2" t="inlineStr">
        <is>
          <t>No negative domestic or import share on an included line</t>
        </is>
      </c>
      <c r="C22" s="28">
        <f>SUMPRODUCT((CALC_Strip!$F$5:$F$324="Y")*(CALC_Strip!$H$5:$H$324&lt;&gt;0)*((CALC_Strip!$L$5:$L$324&lt;0)+(CALC_Strip!$M$5:$M$324&lt;0)&gt;0)*1)</f>
        <v/>
      </c>
      <c r="D22" s="29">
        <f>IF(C22=0,"OK","REVIEW")</f>
        <v/>
      </c>
      <c r="E22" s="5" t="inlineStr">
        <is>
          <t>The ABS cell has a negative value (net disposals or an import adjustment). The rate is not meaningful.</t>
        </is>
      </c>
    </row>
    <row r="23">
      <c r="A23" s="2" t="n">
        <v>17</v>
      </c>
      <c r="B23" s="2" t="inlineStr">
        <is>
          <t>Margin control total: CALC_StripData equals ABS Tables 23-34</t>
        </is>
      </c>
      <c r="C23" s="28">
        <f>ROUND(CALC_StripData!$C$122-Lists!$E$147,0)</f>
        <v/>
      </c>
      <c r="D23" s="29">
        <f>IF(C23=0,"OK","FAIL")</f>
        <v/>
      </c>
      <c r="E23" s="5" t="inlineStr">
        <is>
          <t>The aggregation of the ABS margin tabs has lost or duplicated cells. Check the RAW tabs were pasted whole.</t>
        </is>
      </c>
    </row>
    <row r="24">
      <c r="A24" s="2" t="n">
        <v>18</v>
      </c>
      <c r="B24" s="2" t="inlineStr">
        <is>
          <t>Flow tables in use are real, not the state placeholder</t>
        </is>
      </c>
      <c r="C24" s="28">
        <f>IF(Settings!$B$5="Aus",0,1)</f>
        <v/>
      </c>
      <c r="D24" s="29">
        <f>IF(C24=0,"OK","PLACEHOLDER")</f>
        <v/>
      </c>
      <c r="E24" s="5" t="inlineStr">
        <is>
          <t>RAW_T5_State and RAW_T8_State hold NSW 2021-22 data standing in for every state. Import shares, and therefore the conversion ratio, are not that state's. Load the real nine-region set.</t>
        </is>
      </c>
    </row>
    <row r="25">
      <c r="A25" s="2" t="n">
        <v>19</v>
      </c>
      <c r="B25" s="2" t="inlineStr">
        <is>
          <t>Shock price year matches multiplier price year</t>
        </is>
      </c>
      <c r="C25" s="28">
        <f>Settings!$B$10-Settings!$B$11</f>
        <v/>
      </c>
      <c r="D25" s="29">
        <f>IF(C25=0,"OK","REVIEW")</f>
        <v/>
      </c>
      <c r="E25" s="5" t="inlineStr">
        <is>
          <t>Mixed vintages. Deflate the shock on Settings B12 or get a matching set.</t>
        </is>
      </c>
    </row>
    <row r="26">
      <c r="A26" s="2" t="n">
        <v>20</v>
      </c>
      <c r="B26" s="2" t="inlineStr">
        <is>
          <t>Margins and taxes are national even for a state run</t>
        </is>
      </c>
      <c r="C26" s="28">
        <f>IF(Settings!$B$5="Aus",0,1)</f>
        <v/>
      </c>
      <c r="D26" s="29">
        <f>IF(C26=0,"OK","NOTE")</f>
        <v/>
      </c>
      <c r="E26" s="5" t="inlineStr">
        <is>
          <t>The ABS publishes no state margin or tax matrices. State runs use national margin and tax rates with state import shares. Disclose this in the report.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40" customWidth="1" min="1" max="1"/>
    <col width="40" customWidth="1" min="2" max="2"/>
    <col width="66" customWidth="1" min="3" max="3"/>
  </cols>
  <sheetData>
    <row r="1">
      <c r="A1" s="1" t="inlineStr">
        <is>
          <t>Assumptions register — attach this to every report</t>
        </is>
      </c>
    </row>
    <row r="4">
      <c r="A4" s="6" t="inlineStr">
        <is>
          <t>Item</t>
        </is>
      </c>
      <c r="B4" s="6" t="inlineStr">
        <is>
          <t>Value / setting</t>
        </is>
      </c>
      <c r="C4" s="6" t="inlineStr">
        <is>
          <t>Source or basis</t>
        </is>
      </c>
    </row>
    <row r="5">
      <c r="A5" s="2" t="inlineStr">
        <is>
          <t>Region modelled</t>
        </is>
      </c>
      <c r="B5" s="30">
        <f>Settings!$B$5</f>
        <v/>
      </c>
      <c r="C5" s="8" t="inlineStr">
        <is>
          <t>Selected by the analyst</t>
        </is>
      </c>
    </row>
    <row r="6">
      <c r="A6" s="2" t="inlineStr">
        <is>
          <t>Flow tables used</t>
        </is>
      </c>
      <c r="B6" s="30">
        <f>Settings!$B$16</f>
        <v/>
      </c>
      <c r="C6" s="8" t="inlineStr">
        <is>
          <t>Aus is real 2023-24; any state is the NSW 2021-22 placeholder</t>
        </is>
      </c>
    </row>
    <row r="7">
      <c r="A7" s="2" t="inlineStr">
        <is>
          <t>Years modelled</t>
        </is>
      </c>
      <c r="B7" s="30">
        <f>Settings!$B$6&amp;" to "&amp;(Settings!$B$6+Settings!$B$7-1)</f>
        <v/>
      </c>
      <c r="C7" s="8" t="inlineStr">
        <is>
          <t>Settings</t>
        </is>
      </c>
    </row>
    <row r="8">
      <c r="A8" s="2" t="inlineStr">
        <is>
          <t>Study type</t>
        </is>
      </c>
      <c r="B8" s="30">
        <f>Settings!$B$8</f>
        <v/>
      </c>
      <c r="C8" s="8" t="inlineStr">
        <is>
          <t>Settings</t>
        </is>
      </c>
    </row>
    <row r="9">
      <c r="A9" s="2" t="inlineStr">
        <is>
          <t>Headline multiplier basis</t>
        </is>
      </c>
      <c r="B9" s="30">
        <f>Settings!$B$9</f>
        <v/>
      </c>
      <c r="C9" s="8" t="inlineStr">
        <is>
          <t>Type I is the recommended headline</t>
        </is>
      </c>
    </row>
    <row r="10">
      <c r="A10" s="2" t="inlineStr">
        <is>
          <t>Shock price year</t>
        </is>
      </c>
      <c r="B10" s="30">
        <f>Settings!$B$10</f>
        <v/>
      </c>
      <c r="C10" s="8" t="inlineStr">
        <is>
          <t>Settings</t>
        </is>
      </c>
    </row>
    <row r="11">
      <c r="A11" s="2" t="inlineStr">
        <is>
          <t>Multiplier price year</t>
        </is>
      </c>
      <c r="B11" s="30">
        <f>Settings!$B$11</f>
        <v/>
      </c>
      <c r="C11" s="8" t="inlineStr">
        <is>
          <t>Vintage of the supplied multiplier set</t>
        </is>
      </c>
    </row>
    <row r="12">
      <c r="A12" s="2" t="inlineStr">
        <is>
          <t>Deflator applied</t>
        </is>
      </c>
      <c r="B12" s="30">
        <f>Settings!$B$12</f>
        <v/>
      </c>
      <c r="C12" s="8" t="inlineStr">
        <is>
          <t>Manual</t>
        </is>
      </c>
    </row>
    <row r="13">
      <c r="A13" s="2" t="inlineStr">
        <is>
          <t>Total shock, purchasers prices ($m)</t>
        </is>
      </c>
      <c r="B13" s="30">
        <f>SUM(CALC_Strip!$H$5:$H$324)</f>
        <v/>
      </c>
      <c r="C13" s="8" t="inlineStr">
        <is>
          <t>IN_Shock</t>
        </is>
      </c>
    </row>
    <row r="14">
      <c r="A14" s="2" t="inlineStr">
        <is>
          <t>Direct domestic production ($m)</t>
        </is>
      </c>
      <c r="B14" s="30">
        <f>CALC_Vector!$S$120</f>
        <v/>
      </c>
      <c r="C14" s="8" t="inlineStr">
        <is>
          <t>CALC_Vector</t>
        </is>
      </c>
    </row>
    <row r="15">
      <c r="A15" s="2" t="inlineStr">
        <is>
          <t>Conversion ratio</t>
        </is>
      </c>
      <c r="B15" s="30">
        <f>IFERROR(B14/B13,"")</f>
        <v/>
      </c>
      <c r="C15" s="8" t="inlineStr">
        <is>
          <t>Direct domestic / shock</t>
        </is>
      </c>
    </row>
    <row r="16">
      <c r="A16" s="2" t="inlineStr">
        <is>
          <t>Multiplier source</t>
        </is>
      </c>
      <c r="B16" s="31" t="inlineStr">
        <is>
          <t>Supplied set — not derived by this model</t>
        </is>
      </c>
      <c r="C16" s="8" t="inlineStr">
        <is>
          <t>RAW_Multipliers</t>
        </is>
      </c>
    </row>
    <row r="17">
      <c r="A17" s="2" t="inlineStr">
        <is>
          <t>Flow table source</t>
        </is>
      </c>
      <c r="B17" s="31" t="inlineStr">
        <is>
          <t>ABS 5209.0.55.001, 2023-24, Tables 5 and 8</t>
        </is>
      </c>
      <c r="C17" s="8" t="inlineStr">
        <is>
          <t>RAW_T5_Aus / RAW_T8_Aus</t>
        </is>
      </c>
    </row>
    <row r="18">
      <c r="A18" s="2" t="inlineStr">
        <is>
          <t>Margin source</t>
        </is>
      </c>
      <c r="B18" s="31" t="inlineStr">
        <is>
          <t>ABS Tables 23-34, 2023-24, national</t>
        </is>
      </c>
      <c r="C18" s="8" t="inlineStr">
        <is>
          <t>RAW_T23, RAW_T24, RAW_T25_34_Margins</t>
        </is>
      </c>
    </row>
    <row r="19">
      <c r="A19" s="2" t="inlineStr">
        <is>
          <t>Tax source</t>
        </is>
      </c>
      <c r="B19" s="31" t="inlineStr">
        <is>
          <t>ABS Table 35, 2023-24, national</t>
        </is>
      </c>
      <c r="C19" s="8" t="inlineStr">
        <is>
          <t>RAW_T35_NetTaxes</t>
        </is>
      </c>
    </row>
    <row r="20">
      <c r="A20" s="2" t="inlineStr">
        <is>
          <t>Import derivation</t>
        </is>
      </c>
      <c r="B20" s="31" t="inlineStr">
        <is>
          <t>Table 8 less Table 5, cell by cell</t>
        </is>
      </c>
      <c r="C20" s="8" t="inlineStr">
        <is>
          <t>CALC_StripData</t>
        </is>
      </c>
    </row>
    <row r="21">
      <c r="A21" s="2" t="inlineStr">
        <is>
          <t>Margin treatment</t>
        </is>
      </c>
      <c r="B21" s="31" t="inlineStr">
        <is>
          <t>SNA1968 basis — changes in the 2024-25 ABS release, due March 2027</t>
        </is>
      </c>
      <c r="C21" s="8" t="inlineStr">
        <is>
          <t>ABS Input-Output Tables methodology 2023-24</t>
        </is>
      </c>
    </row>
    <row r="22">
      <c r="A22" s="2" t="inlineStr">
        <is>
          <t>Type II closure</t>
        </is>
      </c>
      <c r="B22" s="31" t="inlineStr">
        <is>
          <t>As supplied in the multiplier set — not recomputed here</t>
        </is>
      </c>
      <c r="C22" s="8" t="inlineStr">
        <is>
          <t>Vendor</t>
        </is>
      </c>
    </row>
    <row r="23">
      <c r="A23" s="2" t="inlineStr">
        <is>
          <t>PLACEHOLDERS IN USE</t>
        </is>
      </c>
      <c r="B23" s="30">
        <f>IF(Settings!$B$5="Aus","6700 bridged to 6701 only","State flow tables (NSW 2021-22) AND 6700 bridged to 6701")</f>
        <v/>
      </c>
      <c r="C23" s="8" t="inlineStr">
        <is>
          <t>See README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2026-08-14T05:05:40Z</dcterms:created>
  <dcterms:modified xmlns:dcterms="http://purl.org/dc/terms/" xmlns:xsi="http://www.w3.org/2001/XMLSchema-instance" xsi:type="dcterms:W3CDTF">2026-08-14T05:05:42Z</dcterms:modified>
</cp:coreProperties>
</file>